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9.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0.xml" ContentType="application/vnd.openxmlformats-officedocument.spreadsheetml.table+xml"/>
  <Override PartName="/xl/queryTables/queryTable1.xml" ContentType="application/vnd.openxmlformats-officedocument.spreadsheetml.queryTable+xml"/>
  <Override PartName="/xl/tables/table11.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Thorsten\source\repos\Verum\VerumDesk\Templates\"/>
    </mc:Choice>
  </mc:AlternateContent>
  <xr:revisionPtr revIDLastSave="0" documentId="13_ncr:1_{D6D0337B-152E-4593-B811-0960632D29B6}" xr6:coauthVersionLast="45" xr6:coauthVersionMax="45" xr10:uidLastSave="{00000000-0000-0000-0000-000000000000}"/>
  <bookViews>
    <workbookView xWindow="810" yWindow="-120" windowWidth="28110" windowHeight="16440" firstSheet="15" activeTab="21" xr2:uid="{FFF25674-AC9D-4FF9-93A1-1D6085F9CF1C}"/>
  </bookViews>
  <sheets>
    <sheet name="Deckblatt" sheetId="20" r:id="rId1"/>
    <sheet name="Status Überblick" sheetId="27" r:id="rId2"/>
    <sheet name="GuV Überblick" sheetId="21" r:id="rId3"/>
    <sheet name="CF Überblick" sheetId="19" r:id="rId4"/>
    <sheet name="GuV Monatsscharf" sheetId="29" r:id="rId5"/>
    <sheet name="CF Monatsscharf" sheetId="30" r:id="rId6"/>
    <sheet name="GuV Budget" sheetId="4" r:id="rId7"/>
    <sheet name="CF Budget" sheetId="9" r:id="rId8"/>
    <sheet name="SuSa Monatsscharf" sheetId="36" r:id="rId9"/>
    <sheet name="SuSa Berichtsmonat" sheetId="24" r:id="rId10"/>
    <sheet name="Daten" sheetId="35" r:id="rId11"/>
    <sheet name="GuV Ist" sheetId="18" r:id="rId12"/>
    <sheet name="CF Ist" sheetId="22" r:id="rId13"/>
    <sheet name="GuV Analyse" sheetId="16" r:id="rId14"/>
    <sheet name="Bilanz Analyse" sheetId="17" r:id="rId15"/>
    <sheet name="SuSa-Abgleich" sheetId="26" r:id="rId16"/>
    <sheet name="Charts" sheetId="32" r:id="rId17"/>
    <sheet name="PivotSuSaForecast" sheetId="37" r:id="rId18"/>
    <sheet name="PivotdatenBudgetActual" sheetId="3" r:id="rId19"/>
    <sheet name="PivotdatenForecast" sheetId="28" r:id="rId20"/>
    <sheet name="DatenKTOScharf" sheetId="2" r:id="rId21"/>
    <sheet name="DatenKSTScharf" sheetId="34" r:id="rId22"/>
    <sheet name="Support" sheetId="25" r:id="rId23"/>
  </sheets>
  <definedNames>
    <definedName name="_xlnm.Print_Area" localSheetId="7">'CF Budget'!$A$2:$Z$35</definedName>
    <definedName name="_xlnm.Print_Area" localSheetId="5">'CF Monatsscharf'!$A$2:$Y$36</definedName>
    <definedName name="_xlnm.Print_Area" localSheetId="3">'CF Überblick'!$A$2:$AG$35</definedName>
    <definedName name="_xlnm.Print_Area" localSheetId="0">Deckblatt!$A$1:$C$18</definedName>
    <definedName name="_xlnm.Print_Area" localSheetId="6">'GuV Budget'!$A$2:$Y$51</definedName>
    <definedName name="_xlnm.Print_Area" localSheetId="11">'GuV Ist'!$A$2:$U$51</definedName>
    <definedName name="_xlnm.Print_Area" localSheetId="4">'GuV Monatsscharf'!$A$2:$W$52</definedName>
    <definedName name="_xlnm.Print_Area" localSheetId="2">'GuV Überblick'!$A$1:$AG$57</definedName>
    <definedName name="_xlnm.Print_Area" localSheetId="9">'SuSa Berichtsmonat'!$A$1:$L$108</definedName>
    <definedName name="_xlnm.Print_Titles" localSheetId="11">'GuV Ist'!$A:$U</definedName>
    <definedName name="_xlnm.Print_Titles" localSheetId="2">'GuV Überblick'!$A:$U</definedName>
    <definedName name="_xlnm.Print_Titles" localSheetId="9">'SuSa Berichtsmonat'!$2:$2</definedName>
    <definedName name="ExterneDaten_1" localSheetId="21" hidden="1">DatenKSTScharf!$A$1:$R$2749</definedName>
    <definedName name="ExterneDaten_1" localSheetId="20" hidden="1">DatenKTOScharf!$A$1:$R$1848</definedName>
    <definedName name="MonthYearToDate">#REF!</definedName>
    <definedName name="REPORT_MONTH">Support!$B$2</definedName>
    <definedName name="REPORT_YEAR">Support!$B$1</definedName>
    <definedName name="REPORTMONTH">Support!$B$2</definedName>
    <definedName name="SuSaType">'SuSa Berichtsmonat'!$N$1</definedName>
  </definedNames>
  <calcPr calcId="191029"/>
  <pivotCaches>
    <pivotCache cacheId="1"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22" i="24" l="1" a="1"/>
  <c r="M122" i="24" s="1"/>
  <c r="M123" i="24" a="1"/>
  <c r="M123" i="24" s="1"/>
  <c r="M124" i="24" a="1"/>
  <c r="M124" i="24" s="1"/>
  <c r="M125" i="24" a="1"/>
  <c r="M125" i="24" s="1"/>
  <c r="I122" i="24" a="1"/>
  <c r="I122" i="24" s="1"/>
  <c r="J122" i="24" a="1"/>
  <c r="J122" i="24" s="1"/>
  <c r="K122" i="24" a="1"/>
  <c r="K122" i="24" s="1"/>
  <c r="L122" i="24" a="1"/>
  <c r="L122" i="24" s="1"/>
  <c r="I123" i="24" a="1"/>
  <c r="I123" i="24" s="1"/>
  <c r="J123" i="24" a="1"/>
  <c r="J123" i="24" s="1"/>
  <c r="K123" i="24" a="1"/>
  <c r="K123" i="24" s="1"/>
  <c r="L123" i="24" a="1"/>
  <c r="L123" i="24" s="1"/>
  <c r="I124" i="24" a="1"/>
  <c r="I124" i="24" s="1"/>
  <c r="J124" i="24" a="1"/>
  <c r="J124" i="24" s="1"/>
  <c r="K124" i="24" a="1"/>
  <c r="K124" i="24" s="1"/>
  <c r="L124" i="24" a="1"/>
  <c r="L124" i="24" s="1"/>
  <c r="I125" i="24" a="1"/>
  <c r="I125" i="24" s="1"/>
  <c r="J125" i="24" a="1"/>
  <c r="J125" i="24" s="1"/>
  <c r="K125" i="24" a="1"/>
  <c r="K125" i="24" s="1"/>
  <c r="L125" i="24" a="1"/>
  <c r="L125" i="24" s="1"/>
  <c r="B122" i="24"/>
  <c r="B123" i="24"/>
  <c r="B124" i="24"/>
  <c r="B125" i="24"/>
  <c r="E124" i="24" l="1"/>
  <c r="C124" i="24"/>
  <c r="N124" i="24"/>
  <c r="D124" i="24"/>
  <c r="N122" i="24"/>
  <c r="C122" i="24"/>
  <c r="E122" i="24"/>
  <c r="D122" i="24"/>
  <c r="C125" i="24"/>
  <c r="N125" i="24"/>
  <c r="D125" i="24"/>
  <c r="E125" i="24"/>
  <c r="E123" i="24"/>
  <c r="C123" i="24"/>
  <c r="D123" i="24"/>
  <c r="N123" i="24"/>
  <c r="A119" i="36"/>
  <c r="B119" i="36" s="1"/>
  <c r="A120" i="36"/>
  <c r="B120" i="36" s="1"/>
  <c r="A121" i="36"/>
  <c r="B121" i="36" s="1"/>
  <c r="A122" i="36"/>
  <c r="B122" i="36" s="1"/>
  <c r="A123" i="36"/>
  <c r="B123" i="36" s="1"/>
  <c r="A124" i="36"/>
  <c r="B124" i="36" s="1"/>
  <c r="A125" i="36"/>
  <c r="B125" i="36" s="1"/>
  <c r="A126" i="36"/>
  <c r="B126" i="36" s="1"/>
  <c r="D126" i="36"/>
  <c r="D125" i="36"/>
  <c r="D123" i="36"/>
  <c r="D119" i="36"/>
  <c r="D120" i="36"/>
  <c r="D121" i="36"/>
  <c r="D122" i="36"/>
  <c r="D124" i="36"/>
  <c r="G123" i="24" l="1"/>
  <c r="N99" i="26" s="1"/>
  <c r="H123" i="24"/>
  <c r="F123" i="24"/>
  <c r="M99" i="26" s="1"/>
  <c r="G122" i="24"/>
  <c r="N98" i="26" s="1"/>
  <c r="F122" i="24"/>
  <c r="M98" i="26" s="1"/>
  <c r="H122" i="24"/>
  <c r="F124" i="24"/>
  <c r="M100" i="26" s="1"/>
  <c r="G124" i="24"/>
  <c r="N100" i="26" s="1"/>
  <c r="H124" i="24"/>
  <c r="G125" i="24"/>
  <c r="N101" i="26" s="1"/>
  <c r="H125" i="24"/>
  <c r="F125" i="24"/>
  <c r="M101" i="26" s="1"/>
  <c r="B121" i="24"/>
  <c r="C122" i="36"/>
  <c r="C126" i="36"/>
  <c r="C123" i="36"/>
  <c r="C125" i="36"/>
  <c r="F121" i="36"/>
  <c r="F125" i="36"/>
  <c r="F120" i="36"/>
  <c r="F123" i="36"/>
  <c r="C124" i="36"/>
  <c r="F122" i="36"/>
  <c r="F124" i="36"/>
  <c r="F119" i="36"/>
  <c r="C120" i="36"/>
  <c r="F126" i="36"/>
  <c r="C119" i="36"/>
  <c r="C121" i="36"/>
  <c r="B120" i="24" l="1"/>
  <c r="E122" i="36"/>
  <c r="E124" i="36"/>
  <c r="H120" i="36"/>
  <c r="E123" i="36"/>
  <c r="H125" i="36"/>
  <c r="E125" i="36"/>
  <c r="H123" i="36"/>
  <c r="E119" i="36"/>
  <c r="E120" i="36"/>
  <c r="H126" i="36"/>
  <c r="E126" i="36"/>
  <c r="H124" i="36"/>
  <c r="H119" i="36"/>
  <c r="H122" i="36"/>
  <c r="E121" i="36"/>
  <c r="H121" i="36"/>
  <c r="B2" i="21" l="1"/>
  <c r="R7" i="29"/>
  <c r="B119" i="24"/>
  <c r="B118" i="24"/>
  <c r="B117" i="24"/>
  <c r="A1" i="24"/>
  <c r="B2" i="25"/>
  <c r="G122" i="36"/>
  <c r="J125" i="36"/>
  <c r="J122" i="36"/>
  <c r="J119" i="36"/>
  <c r="G119" i="36"/>
  <c r="J124" i="36"/>
  <c r="J126" i="36"/>
  <c r="J30" i="19"/>
  <c r="J21" i="19"/>
  <c r="G126" i="36"/>
  <c r="G120" i="36"/>
  <c r="J123" i="36"/>
  <c r="G123" i="36"/>
  <c r="J121" i="36"/>
  <c r="G124" i="36"/>
  <c r="R9" i="29"/>
  <c r="G125" i="36"/>
  <c r="R23" i="29"/>
  <c r="G121" i="36"/>
  <c r="J120" i="36"/>
  <c r="Z4" i="36" l="1"/>
  <c r="Y4" i="36"/>
  <c r="X4" i="36"/>
  <c r="W4" i="36"/>
  <c r="V4" i="36"/>
  <c r="U4" i="36"/>
  <c r="T4" i="36"/>
  <c r="S4" i="36"/>
  <c r="R4" i="36"/>
  <c r="Q4" i="36"/>
  <c r="P4" i="36"/>
  <c r="O4" i="36"/>
  <c r="N4" i="36"/>
  <c r="M4" i="36"/>
  <c r="L4" i="36"/>
  <c r="K4" i="36"/>
  <c r="J4" i="36"/>
  <c r="I4" i="36"/>
  <c r="H4" i="36"/>
  <c r="G4" i="36"/>
  <c r="F4" i="36"/>
  <c r="E4" i="36"/>
  <c r="D4" i="36"/>
  <c r="C4" i="36"/>
  <c r="I7" i="29"/>
  <c r="A200" i="36"/>
  <c r="A199" i="36"/>
  <c r="A198" i="36"/>
  <c r="A197" i="36"/>
  <c r="A196" i="36"/>
  <c r="A195" i="36"/>
  <c r="A194" i="36"/>
  <c r="A193" i="36"/>
  <c r="B193" i="36" s="1"/>
  <c r="A192" i="36"/>
  <c r="A191" i="36"/>
  <c r="A190" i="36"/>
  <c r="A189" i="36"/>
  <c r="A188" i="36"/>
  <c r="A187" i="36"/>
  <c r="A186" i="36"/>
  <c r="A185" i="36"/>
  <c r="B185" i="36" s="1"/>
  <c r="A184" i="36"/>
  <c r="A183" i="36"/>
  <c r="A182" i="36"/>
  <c r="A181" i="36"/>
  <c r="A180" i="36"/>
  <c r="A179" i="36"/>
  <c r="A178" i="36"/>
  <c r="A177" i="36"/>
  <c r="B177" i="36" s="1"/>
  <c r="A176" i="36"/>
  <c r="A175" i="36"/>
  <c r="A174" i="36"/>
  <c r="A173" i="36"/>
  <c r="A172" i="36"/>
  <c r="A171" i="36"/>
  <c r="A170" i="36"/>
  <c r="A169" i="36"/>
  <c r="B169" i="36" s="1"/>
  <c r="A168" i="36"/>
  <c r="A167" i="36"/>
  <c r="A166" i="36"/>
  <c r="A165" i="36"/>
  <c r="A164" i="36"/>
  <c r="A163" i="36"/>
  <c r="A162" i="36"/>
  <c r="A161" i="36"/>
  <c r="B161" i="36" s="1"/>
  <c r="A160" i="36"/>
  <c r="A159" i="36"/>
  <c r="A158" i="36"/>
  <c r="A157" i="36"/>
  <c r="A156" i="36"/>
  <c r="A155" i="36"/>
  <c r="A154" i="36"/>
  <c r="A153" i="36"/>
  <c r="B153" i="36" s="1"/>
  <c r="A152" i="36"/>
  <c r="A151" i="36"/>
  <c r="A150" i="36"/>
  <c r="A149" i="36"/>
  <c r="A148" i="36"/>
  <c r="A147" i="36"/>
  <c r="A146" i="36"/>
  <c r="A145" i="36"/>
  <c r="B145" i="36" s="1"/>
  <c r="A144" i="36"/>
  <c r="A143" i="36"/>
  <c r="A142" i="36"/>
  <c r="A141" i="36"/>
  <c r="A140" i="36"/>
  <c r="A139" i="36"/>
  <c r="A138" i="36"/>
  <c r="A137" i="36"/>
  <c r="B137" i="36" s="1"/>
  <c r="A136" i="36"/>
  <c r="A135" i="36"/>
  <c r="A134" i="36"/>
  <c r="A133" i="36"/>
  <c r="A132" i="36"/>
  <c r="A131" i="36"/>
  <c r="A130" i="36"/>
  <c r="A129" i="36"/>
  <c r="B129" i="36" s="1"/>
  <c r="A128" i="36"/>
  <c r="B128" i="36" s="1"/>
  <c r="A127" i="36"/>
  <c r="A118" i="36"/>
  <c r="B118" i="36" s="1"/>
  <c r="A117" i="36"/>
  <c r="B117" i="36" s="1"/>
  <c r="A116" i="36"/>
  <c r="B116" i="36" s="1"/>
  <c r="A115" i="36"/>
  <c r="A114" i="36"/>
  <c r="B114" i="36" s="1"/>
  <c r="A113" i="36"/>
  <c r="B113" i="36" s="1"/>
  <c r="A112" i="36"/>
  <c r="B112" i="36" s="1"/>
  <c r="A111" i="36"/>
  <c r="A110" i="36"/>
  <c r="B110" i="36" s="1"/>
  <c r="A109" i="36"/>
  <c r="B109" i="36" s="1"/>
  <c r="A108" i="36"/>
  <c r="B108" i="36" s="1"/>
  <c r="A107" i="36"/>
  <c r="A106" i="36"/>
  <c r="B106" i="36" s="1"/>
  <c r="A105" i="36"/>
  <c r="B105" i="36" s="1"/>
  <c r="A104" i="36"/>
  <c r="B104" i="36" s="1"/>
  <c r="A103" i="36"/>
  <c r="A102" i="36"/>
  <c r="B102" i="36" s="1"/>
  <c r="A101" i="36"/>
  <c r="B101" i="36" s="1"/>
  <c r="A100" i="36"/>
  <c r="B100" i="36" s="1"/>
  <c r="A99" i="36"/>
  <c r="B99" i="36" s="1"/>
  <c r="A98" i="36"/>
  <c r="B98" i="36" s="1"/>
  <c r="A97" i="36"/>
  <c r="B97" i="36" s="1"/>
  <c r="A96" i="36"/>
  <c r="B96" i="36" s="1"/>
  <c r="A95" i="36"/>
  <c r="B95" i="36" s="1"/>
  <c r="A94" i="36"/>
  <c r="B94" i="36" s="1"/>
  <c r="A93" i="36"/>
  <c r="B93" i="36" s="1"/>
  <c r="A92" i="36"/>
  <c r="B92" i="36" s="1"/>
  <c r="A91" i="36"/>
  <c r="B91" i="36" s="1"/>
  <c r="A90" i="36"/>
  <c r="B90" i="36" s="1"/>
  <c r="A89" i="36"/>
  <c r="B89" i="36" s="1"/>
  <c r="A88" i="36"/>
  <c r="B88" i="36" s="1"/>
  <c r="A87" i="36"/>
  <c r="B87" i="36" s="1"/>
  <c r="A86" i="36"/>
  <c r="B86" i="36" s="1"/>
  <c r="A85" i="36"/>
  <c r="B85" i="36" s="1"/>
  <c r="A84" i="36"/>
  <c r="B84" i="36" s="1"/>
  <c r="A83" i="36"/>
  <c r="B83" i="36" s="1"/>
  <c r="A82" i="36"/>
  <c r="B82" i="36" s="1"/>
  <c r="A81" i="36"/>
  <c r="B81" i="36" s="1"/>
  <c r="A80" i="36"/>
  <c r="B80" i="36" s="1"/>
  <c r="A79" i="36"/>
  <c r="B79" i="36" s="1"/>
  <c r="A78" i="36"/>
  <c r="B78" i="36" s="1"/>
  <c r="A77" i="36"/>
  <c r="B77" i="36" s="1"/>
  <c r="A76" i="36"/>
  <c r="B76" i="36" s="1"/>
  <c r="A75" i="36"/>
  <c r="B75" i="36" s="1"/>
  <c r="A74" i="36"/>
  <c r="B74" i="36" s="1"/>
  <c r="A73" i="36"/>
  <c r="B73" i="36" s="1"/>
  <c r="A72" i="36"/>
  <c r="B72" i="36" s="1"/>
  <c r="A71" i="36"/>
  <c r="B71" i="36" s="1"/>
  <c r="A70" i="36"/>
  <c r="B70" i="36" s="1"/>
  <c r="A69" i="36"/>
  <c r="B69" i="36" s="1"/>
  <c r="A68" i="36"/>
  <c r="B68" i="36" s="1"/>
  <c r="A67" i="36"/>
  <c r="B67" i="36" s="1"/>
  <c r="A66" i="36"/>
  <c r="B66" i="36" s="1"/>
  <c r="A65" i="36"/>
  <c r="B65" i="36" s="1"/>
  <c r="A64" i="36"/>
  <c r="B64" i="36" s="1"/>
  <c r="A63" i="36"/>
  <c r="B63" i="36" s="1"/>
  <c r="A62" i="36"/>
  <c r="B62" i="36" s="1"/>
  <c r="A61" i="36"/>
  <c r="B61" i="36" s="1"/>
  <c r="A60" i="36"/>
  <c r="B60" i="36" s="1"/>
  <c r="A59" i="36"/>
  <c r="B59" i="36" s="1"/>
  <c r="A58" i="36"/>
  <c r="B58" i="36" s="1"/>
  <c r="A57" i="36"/>
  <c r="B57" i="36" s="1"/>
  <c r="A56" i="36"/>
  <c r="B56" i="36" s="1"/>
  <c r="A55" i="36"/>
  <c r="B55" i="36" s="1"/>
  <c r="A54" i="36"/>
  <c r="B54" i="36" s="1"/>
  <c r="A53" i="36"/>
  <c r="B53" i="36" s="1"/>
  <c r="A52" i="36"/>
  <c r="B52" i="36" s="1"/>
  <c r="A51" i="36"/>
  <c r="B51" i="36" s="1"/>
  <c r="A50" i="36"/>
  <c r="B50" i="36" s="1"/>
  <c r="A49" i="36"/>
  <c r="B49" i="36" s="1"/>
  <c r="A48" i="36"/>
  <c r="B48" i="36" s="1"/>
  <c r="A47" i="36"/>
  <c r="B47" i="36" s="1"/>
  <c r="A46" i="36"/>
  <c r="B46" i="36" s="1"/>
  <c r="A45" i="36"/>
  <c r="B45" i="36" s="1"/>
  <c r="A44" i="36"/>
  <c r="B44" i="36" s="1"/>
  <c r="A43" i="36"/>
  <c r="B43" i="36" s="1"/>
  <c r="A42" i="36"/>
  <c r="B42" i="36" s="1"/>
  <c r="A41" i="36"/>
  <c r="B41" i="36" s="1"/>
  <c r="A40" i="36"/>
  <c r="B40" i="36" s="1"/>
  <c r="A39" i="36"/>
  <c r="B39" i="36" s="1"/>
  <c r="A38" i="36"/>
  <c r="B38" i="36" s="1"/>
  <c r="A37" i="36"/>
  <c r="B37" i="36" s="1"/>
  <c r="A36" i="36"/>
  <c r="B36" i="36" s="1"/>
  <c r="A35" i="36"/>
  <c r="B35" i="36" s="1"/>
  <c r="A34" i="36"/>
  <c r="B34" i="36" s="1"/>
  <c r="A33" i="36"/>
  <c r="B33" i="36" s="1"/>
  <c r="A32" i="36"/>
  <c r="B32" i="36" s="1"/>
  <c r="A31" i="36"/>
  <c r="B31" i="36" s="1"/>
  <c r="A30" i="36"/>
  <c r="B30" i="36" s="1"/>
  <c r="A29" i="36"/>
  <c r="B29" i="36" s="1"/>
  <c r="A28" i="36"/>
  <c r="B28" i="36" s="1"/>
  <c r="A27" i="36"/>
  <c r="B27" i="36" s="1"/>
  <c r="A26" i="36"/>
  <c r="B26" i="36" s="1"/>
  <c r="A25" i="36"/>
  <c r="B25" i="36" s="1"/>
  <c r="A24" i="36"/>
  <c r="B24" i="36" s="1"/>
  <c r="A23" i="36"/>
  <c r="B23" i="36" s="1"/>
  <c r="A22" i="36"/>
  <c r="B22" i="36" s="1"/>
  <c r="A21" i="36"/>
  <c r="B21" i="36" s="1"/>
  <c r="A20" i="36"/>
  <c r="B20" i="36" s="1"/>
  <c r="A19" i="36"/>
  <c r="B19" i="36" s="1"/>
  <c r="A18" i="36"/>
  <c r="B18" i="36" s="1"/>
  <c r="A17" i="36"/>
  <c r="B17" i="36" s="1"/>
  <c r="A16" i="36"/>
  <c r="B16" i="36" s="1"/>
  <c r="A15" i="36"/>
  <c r="B15" i="36" s="1"/>
  <c r="A14" i="36"/>
  <c r="B14" i="36" s="1"/>
  <c r="A13" i="36"/>
  <c r="B13" i="36" s="1"/>
  <c r="A12" i="36"/>
  <c r="B12" i="36" s="1"/>
  <c r="A11" i="36"/>
  <c r="B11" i="36" s="1"/>
  <c r="A10" i="36"/>
  <c r="B10" i="36" s="1"/>
  <c r="A9" i="36"/>
  <c r="B9" i="36" s="1"/>
  <c r="A8" i="36"/>
  <c r="B8" i="36" s="1"/>
  <c r="B200" i="36"/>
  <c r="B199" i="36"/>
  <c r="B198" i="36"/>
  <c r="B197" i="36"/>
  <c r="B196" i="36"/>
  <c r="B195" i="36"/>
  <c r="B194" i="36"/>
  <c r="B192" i="36"/>
  <c r="B191" i="36"/>
  <c r="B190" i="36"/>
  <c r="B189" i="36"/>
  <c r="B188" i="36"/>
  <c r="B187" i="36"/>
  <c r="B186" i="36"/>
  <c r="B184" i="36"/>
  <c r="B183" i="36"/>
  <c r="B182" i="36"/>
  <c r="B181" i="36"/>
  <c r="B180" i="36"/>
  <c r="B179" i="36"/>
  <c r="B178" i="36"/>
  <c r="B176" i="36"/>
  <c r="B175" i="36"/>
  <c r="B174" i="36"/>
  <c r="B173" i="36"/>
  <c r="B172" i="36"/>
  <c r="B171" i="36"/>
  <c r="B170" i="36"/>
  <c r="B168" i="36"/>
  <c r="B167" i="36"/>
  <c r="B166" i="36"/>
  <c r="B165" i="36"/>
  <c r="B164" i="36"/>
  <c r="B163" i="36"/>
  <c r="B162" i="36"/>
  <c r="B160" i="36"/>
  <c r="B159" i="36"/>
  <c r="B158" i="36"/>
  <c r="B157" i="36"/>
  <c r="B156" i="36"/>
  <c r="B155" i="36"/>
  <c r="B154" i="36"/>
  <c r="B152" i="36"/>
  <c r="B151" i="36"/>
  <c r="B150" i="36"/>
  <c r="B149" i="36"/>
  <c r="B148" i="36"/>
  <c r="B147" i="36"/>
  <c r="B146" i="36"/>
  <c r="B144" i="36"/>
  <c r="B143" i="36"/>
  <c r="B142" i="36"/>
  <c r="B141" i="36"/>
  <c r="B140" i="36"/>
  <c r="B139" i="36"/>
  <c r="B138" i="36"/>
  <c r="B136" i="36"/>
  <c r="B135" i="36"/>
  <c r="B134" i="36"/>
  <c r="B133" i="36"/>
  <c r="B132" i="36"/>
  <c r="B131" i="36"/>
  <c r="B130" i="36"/>
  <c r="B127" i="36"/>
  <c r="I122" i="36"/>
  <c r="D10" i="36"/>
  <c r="D25" i="36"/>
  <c r="D55" i="36"/>
  <c r="D28" i="36"/>
  <c r="D36" i="36"/>
  <c r="D17" i="36"/>
  <c r="C84" i="36"/>
  <c r="D65" i="36"/>
  <c r="D82" i="36"/>
  <c r="D63" i="36"/>
  <c r="D71" i="36"/>
  <c r="D66" i="36"/>
  <c r="D39" i="36"/>
  <c r="C15" i="36"/>
  <c r="C12" i="36"/>
  <c r="D49" i="36"/>
  <c r="D73" i="36"/>
  <c r="D118" i="36"/>
  <c r="D81" i="36"/>
  <c r="D98" i="36"/>
  <c r="I121" i="36"/>
  <c r="C33" i="36"/>
  <c r="D114" i="36"/>
  <c r="C108" i="36"/>
  <c r="C36" i="36"/>
  <c r="D87" i="36"/>
  <c r="D41" i="36"/>
  <c r="D116" i="36"/>
  <c r="C52" i="36"/>
  <c r="D113" i="36"/>
  <c r="D68" i="36"/>
  <c r="D60" i="36"/>
  <c r="D56" i="36"/>
  <c r="L120" i="36"/>
  <c r="D92" i="36"/>
  <c r="D23" i="36"/>
  <c r="D16" i="36"/>
  <c r="C103" i="36"/>
  <c r="D75" i="36"/>
  <c r="D58" i="36"/>
  <c r="C111" i="36"/>
  <c r="C112" i="36"/>
  <c r="D106" i="36"/>
  <c r="D72" i="36"/>
  <c r="D64" i="36"/>
  <c r="D20" i="36"/>
  <c r="D51" i="36"/>
  <c r="D97" i="36"/>
  <c r="D15" i="36"/>
  <c r="C116" i="36"/>
  <c r="D59" i="36"/>
  <c r="C40" i="36"/>
  <c r="D105" i="36"/>
  <c r="L126" i="36"/>
  <c r="D86" i="36"/>
  <c r="D108" i="36"/>
  <c r="D43" i="36"/>
  <c r="D91" i="36"/>
  <c r="C96" i="36"/>
  <c r="D42" i="36"/>
  <c r="D33" i="36"/>
  <c r="D19" i="36"/>
  <c r="D48" i="36"/>
  <c r="C64" i="36"/>
  <c r="D76" i="36"/>
  <c r="D84" i="36"/>
  <c r="D9" i="36"/>
  <c r="L119" i="36"/>
  <c r="L125" i="36"/>
  <c r="D34" i="36"/>
  <c r="L122" i="36"/>
  <c r="C127" i="36"/>
  <c r="D127" i="36"/>
  <c r="C44" i="36"/>
  <c r="C92" i="36"/>
  <c r="D44" i="36"/>
  <c r="C71" i="36"/>
  <c r="D110" i="36"/>
  <c r="D12" i="36"/>
  <c r="C78" i="36"/>
  <c r="D90" i="36"/>
  <c r="D40" i="36"/>
  <c r="D112" i="36"/>
  <c r="C118" i="36"/>
  <c r="D109" i="36"/>
  <c r="C81" i="36"/>
  <c r="C107" i="36"/>
  <c r="I126" i="36"/>
  <c r="D79" i="36"/>
  <c r="C9" i="36"/>
  <c r="D57" i="36"/>
  <c r="D50" i="36"/>
  <c r="D52" i="36"/>
  <c r="C87" i="36"/>
  <c r="D47" i="36"/>
  <c r="D89" i="36"/>
  <c r="C76" i="36"/>
  <c r="D74" i="36"/>
  <c r="I124" i="36"/>
  <c r="C68" i="36"/>
  <c r="D95" i="36"/>
  <c r="C72" i="36"/>
  <c r="D88" i="36"/>
  <c r="C56" i="36"/>
  <c r="D31" i="36"/>
  <c r="C39" i="36"/>
  <c r="I125" i="36"/>
  <c r="C55" i="36"/>
  <c r="I120" i="36"/>
  <c r="D8" i="36"/>
  <c r="I123" i="36"/>
  <c r="D100" i="36"/>
  <c r="D26" i="36"/>
  <c r="D83" i="36"/>
  <c r="D99" i="36"/>
  <c r="C46" i="36"/>
  <c r="I119" i="36"/>
  <c r="C100" i="36"/>
  <c r="L123" i="36"/>
  <c r="L124" i="36"/>
  <c r="D62" i="36"/>
  <c r="C32" i="36"/>
  <c r="C38" i="36"/>
  <c r="L121" i="36"/>
  <c r="D18" i="36"/>
  <c r="D104" i="36"/>
  <c r="D96" i="36"/>
  <c r="D32" i="36"/>
  <c r="D24" i="36"/>
  <c r="D94" i="36"/>
  <c r="D78" i="36"/>
  <c r="D46" i="36"/>
  <c r="D22" i="36"/>
  <c r="D93" i="36"/>
  <c r="D69" i="36"/>
  <c r="D45" i="36"/>
  <c r="D29" i="36"/>
  <c r="D35" i="36"/>
  <c r="D80" i="36"/>
  <c r="D70" i="36"/>
  <c r="D38" i="36"/>
  <c r="D14" i="36"/>
  <c r="D101" i="36"/>
  <c r="D61" i="36"/>
  <c r="D37" i="36"/>
  <c r="D13" i="36"/>
  <c r="D67" i="36"/>
  <c r="D27" i="36"/>
  <c r="D102" i="36"/>
  <c r="D54" i="36"/>
  <c r="D30" i="36"/>
  <c r="D117" i="36"/>
  <c r="D77" i="36"/>
  <c r="D53" i="36"/>
  <c r="D21" i="36"/>
  <c r="C115" i="36"/>
  <c r="D11" i="36"/>
  <c r="D85" i="36"/>
  <c r="B103" i="36" l="1"/>
  <c r="B107" i="36"/>
  <c r="B115" i="36"/>
  <c r="B111" i="36"/>
  <c r="F127" i="36"/>
  <c r="C104" i="36"/>
  <c r="C80" i="36"/>
  <c r="C75" i="36"/>
  <c r="N119" i="36"/>
  <c r="K120" i="36"/>
  <c r="F92" i="36"/>
  <c r="C113" i="36"/>
  <c r="C79" i="36"/>
  <c r="E103" i="36"/>
  <c r="C49" i="36"/>
  <c r="F72" i="36"/>
  <c r="D107" i="36"/>
  <c r="F50" i="36"/>
  <c r="F36" i="36"/>
  <c r="F11" i="36"/>
  <c r="C30" i="36"/>
  <c r="K121" i="36"/>
  <c r="F39" i="36"/>
  <c r="F106" i="36"/>
  <c r="F118" i="36"/>
  <c r="C37" i="36"/>
  <c r="C34" i="36"/>
  <c r="F56" i="36"/>
  <c r="F35" i="36"/>
  <c r="F78" i="36"/>
  <c r="C70" i="36"/>
  <c r="C98" i="36"/>
  <c r="C51" i="36"/>
  <c r="E78" i="36"/>
  <c r="E56" i="36"/>
  <c r="E100" i="36"/>
  <c r="F114" i="36"/>
  <c r="F85" i="36"/>
  <c r="E127" i="36"/>
  <c r="C14" i="36"/>
  <c r="F29" i="36"/>
  <c r="F99" i="36"/>
  <c r="F37" i="36"/>
  <c r="C57" i="36"/>
  <c r="F47" i="36"/>
  <c r="C83" i="36"/>
  <c r="F97" i="36"/>
  <c r="C106" i="36"/>
  <c r="C93" i="36"/>
  <c r="D115" i="36"/>
  <c r="F88" i="36"/>
  <c r="E68" i="36"/>
  <c r="E39" i="36"/>
  <c r="K125" i="36"/>
  <c r="C102" i="36"/>
  <c r="E116" i="36"/>
  <c r="E9" i="36"/>
  <c r="F86" i="36"/>
  <c r="C19" i="36"/>
  <c r="F27" i="36"/>
  <c r="E44" i="36"/>
  <c r="F18" i="36"/>
  <c r="F25" i="36"/>
  <c r="C67" i="36"/>
  <c r="F68" i="36"/>
  <c r="E40" i="36"/>
  <c r="C17" i="36"/>
  <c r="E111" i="36"/>
  <c r="C10" i="36"/>
  <c r="C18" i="36"/>
  <c r="F9" i="36"/>
  <c r="E55" i="36"/>
  <c r="F8" i="36"/>
  <c r="F81" i="36"/>
  <c r="F42" i="36"/>
  <c r="F15" i="36"/>
  <c r="K122" i="36"/>
  <c r="C77" i="36"/>
  <c r="C105" i="36"/>
  <c r="F84" i="36"/>
  <c r="F95" i="36"/>
  <c r="E72" i="36"/>
  <c r="F58" i="36"/>
  <c r="C20" i="36"/>
  <c r="C97" i="36"/>
  <c r="F30" i="36"/>
  <c r="C89" i="36"/>
  <c r="E112" i="36"/>
  <c r="C24" i="36"/>
  <c r="F55" i="36"/>
  <c r="E15" i="36"/>
  <c r="C11" i="36"/>
  <c r="F76" i="36"/>
  <c r="F32" i="36"/>
  <c r="F49" i="36"/>
  <c r="D103" i="36"/>
  <c r="F79" i="36"/>
  <c r="E96" i="36"/>
  <c r="N124" i="36"/>
  <c r="C110" i="36"/>
  <c r="N123" i="36"/>
  <c r="F19" i="36"/>
  <c r="C8" i="36"/>
  <c r="F101" i="36"/>
  <c r="K123" i="36"/>
  <c r="F70" i="36"/>
  <c r="C73" i="36"/>
  <c r="K124" i="36"/>
  <c r="C61" i="36"/>
  <c r="C69" i="36"/>
  <c r="F33" i="36"/>
  <c r="F34" i="36"/>
  <c r="F83" i="36"/>
  <c r="E107" i="36"/>
  <c r="C95" i="36"/>
  <c r="F87" i="36"/>
  <c r="C90" i="36"/>
  <c r="E36" i="36"/>
  <c r="F117" i="36"/>
  <c r="E38" i="36"/>
  <c r="F105" i="36"/>
  <c r="C26" i="36"/>
  <c r="C63" i="36"/>
  <c r="F90" i="36"/>
  <c r="F113" i="36"/>
  <c r="F73" i="36"/>
  <c r="F108" i="36"/>
  <c r="F89" i="36"/>
  <c r="F94" i="36"/>
  <c r="F28" i="36"/>
  <c r="C28" i="36"/>
  <c r="F66" i="36"/>
  <c r="C31" i="36"/>
  <c r="F116" i="36"/>
  <c r="C58" i="36"/>
  <c r="E64" i="36"/>
  <c r="N126" i="36"/>
  <c r="C101" i="36"/>
  <c r="C86" i="36"/>
  <c r="C22" i="36"/>
  <c r="F91" i="36"/>
  <c r="N121" i="36"/>
  <c r="C23" i="36"/>
  <c r="C60" i="36"/>
  <c r="C50" i="36"/>
  <c r="F93" i="36"/>
  <c r="E12" i="36"/>
  <c r="F45" i="36"/>
  <c r="F21" i="36"/>
  <c r="E84" i="36"/>
  <c r="F96" i="36"/>
  <c r="F71" i="36"/>
  <c r="F69" i="36"/>
  <c r="C62" i="36"/>
  <c r="F53" i="36"/>
  <c r="C82" i="36"/>
  <c r="F10" i="36"/>
  <c r="E81" i="36"/>
  <c r="F57" i="36"/>
  <c r="C85" i="36"/>
  <c r="D111" i="36"/>
  <c r="F48" i="36"/>
  <c r="F41" i="36"/>
  <c r="C99" i="36"/>
  <c r="F110" i="36"/>
  <c r="C53" i="36"/>
  <c r="F63" i="36"/>
  <c r="E108" i="36"/>
  <c r="F112" i="36"/>
  <c r="C54" i="36"/>
  <c r="C35" i="36"/>
  <c r="N125" i="36"/>
  <c r="F22" i="36"/>
  <c r="F74" i="36"/>
  <c r="C88" i="36"/>
  <c r="C94" i="36"/>
  <c r="E52" i="36"/>
  <c r="F82" i="36"/>
  <c r="C25" i="36"/>
  <c r="F52" i="36"/>
  <c r="F98" i="36"/>
  <c r="F46" i="36"/>
  <c r="C117" i="36"/>
  <c r="E33" i="36"/>
  <c r="C47" i="36"/>
  <c r="F31" i="36"/>
  <c r="F24" i="36"/>
  <c r="C59" i="36"/>
  <c r="E71" i="36"/>
  <c r="F65" i="36"/>
  <c r="C65" i="36"/>
  <c r="F62" i="36"/>
  <c r="E92" i="36"/>
  <c r="F16" i="36"/>
  <c r="C74" i="36"/>
  <c r="E118" i="36"/>
  <c r="F43" i="36"/>
  <c r="F75" i="36"/>
  <c r="F44" i="36"/>
  <c r="F77" i="36"/>
  <c r="F100" i="36"/>
  <c r="C27" i="36"/>
  <c r="F40" i="36"/>
  <c r="C45" i="36"/>
  <c r="F104" i="36"/>
  <c r="C66" i="36"/>
  <c r="C91" i="36"/>
  <c r="F14" i="36"/>
  <c r="F38" i="36"/>
  <c r="C114" i="36"/>
  <c r="C21" i="36"/>
  <c r="C48" i="36"/>
  <c r="K126" i="36"/>
  <c r="F102" i="36"/>
  <c r="E46" i="36"/>
  <c r="F60" i="36"/>
  <c r="C29" i="36"/>
  <c r="F12" i="36"/>
  <c r="N122" i="36"/>
  <c r="C43" i="36"/>
  <c r="F54" i="36"/>
  <c r="C41" i="36"/>
  <c r="F67" i="36"/>
  <c r="C13" i="36"/>
  <c r="N120" i="36"/>
  <c r="F61" i="36"/>
  <c r="F26" i="36"/>
  <c r="E32" i="36"/>
  <c r="F51" i="36"/>
  <c r="F17" i="36"/>
  <c r="E115" i="36"/>
  <c r="E76" i="36"/>
  <c r="E87" i="36"/>
  <c r="F80" i="36"/>
  <c r="K119" i="36"/>
  <c r="F64" i="36"/>
  <c r="F23" i="36"/>
  <c r="F13" i="36"/>
  <c r="C109" i="36"/>
  <c r="C42" i="36"/>
  <c r="F59" i="36"/>
  <c r="C16" i="36"/>
  <c r="F109" i="36"/>
  <c r="F20" i="36"/>
  <c r="AD23" i="19" l="1"/>
  <c r="AD27" i="19"/>
  <c r="AD32" i="19"/>
  <c r="E16" i="36"/>
  <c r="E69" i="36"/>
  <c r="H127" i="36"/>
  <c r="H39" i="36"/>
  <c r="H47" i="36"/>
  <c r="H9" i="36"/>
  <c r="E65" i="36"/>
  <c r="H43" i="36"/>
  <c r="E66" i="36"/>
  <c r="H21" i="36"/>
  <c r="G40" i="36"/>
  <c r="H13" i="36"/>
  <c r="E42" i="36"/>
  <c r="E31" i="36"/>
  <c r="H80" i="36"/>
  <c r="E98" i="36"/>
  <c r="G71" i="36"/>
  <c r="G100" i="36"/>
  <c r="H51" i="36"/>
  <c r="H87" i="36"/>
  <c r="H23" i="36"/>
  <c r="F107" i="36"/>
  <c r="H61" i="36"/>
  <c r="G108" i="36"/>
  <c r="E51" i="36"/>
  <c r="E48" i="36"/>
  <c r="E61" i="36"/>
  <c r="H56" i="36"/>
  <c r="Q10" i="18"/>
  <c r="G84" i="36"/>
  <c r="F111" i="36"/>
  <c r="E23" i="36"/>
  <c r="H14" i="36"/>
  <c r="G52" i="36"/>
  <c r="E99" i="36"/>
  <c r="E105" i="36"/>
  <c r="H27" i="36"/>
  <c r="H50" i="36"/>
  <c r="E13" i="36"/>
  <c r="H40" i="36"/>
  <c r="H109" i="36"/>
  <c r="H46" i="36"/>
  <c r="H100" i="36"/>
  <c r="H29" i="36"/>
  <c r="G32" i="36"/>
  <c r="G118" i="36"/>
  <c r="H34" i="36"/>
  <c r="M124" i="36"/>
  <c r="E117" i="36"/>
  <c r="H91" i="36"/>
  <c r="E45" i="36"/>
  <c r="G111" i="36"/>
  <c r="P124" i="36"/>
  <c r="E21" i="36"/>
  <c r="E77" i="36"/>
  <c r="H106" i="36"/>
  <c r="M120" i="36"/>
  <c r="E82" i="36"/>
  <c r="H49" i="36"/>
  <c r="P123" i="36"/>
  <c r="H35" i="36"/>
  <c r="H26" i="36"/>
  <c r="H8" i="36"/>
  <c r="E109" i="36"/>
  <c r="G15" i="36"/>
  <c r="P119" i="36"/>
  <c r="H20" i="36"/>
  <c r="E110" i="36"/>
  <c r="H82" i="36"/>
  <c r="E91" i="36"/>
  <c r="E95" i="36"/>
  <c r="E75" i="36"/>
  <c r="H79" i="36"/>
  <c r="H65" i="36"/>
  <c r="H99" i="36"/>
  <c r="H24" i="36"/>
  <c r="H55" i="36"/>
  <c r="H25" i="36"/>
  <c r="H110" i="36"/>
  <c r="G107" i="36"/>
  <c r="H37" i="36"/>
  <c r="H116" i="36"/>
  <c r="F115" i="36"/>
  <c r="P122" i="36"/>
  <c r="H59" i="36"/>
  <c r="E94" i="36"/>
  <c r="M122" i="36"/>
  <c r="E25" i="36"/>
  <c r="G39" i="36"/>
  <c r="G72" i="36"/>
  <c r="G92" i="36"/>
  <c r="H11" i="36"/>
  <c r="H48" i="36"/>
  <c r="H19" i="36"/>
  <c r="E26" i="36"/>
  <c r="H57" i="36"/>
  <c r="H66" i="36"/>
  <c r="M121" i="36"/>
  <c r="G38" i="36"/>
  <c r="E63" i="36"/>
  <c r="H102" i="36"/>
  <c r="H117" i="36"/>
  <c r="H90" i="36"/>
  <c r="H28" i="36"/>
  <c r="E11" i="36"/>
  <c r="G76" i="36"/>
  <c r="H113" i="36"/>
  <c r="G115" i="36"/>
  <c r="E102" i="36"/>
  <c r="E30" i="36"/>
  <c r="H52" i="36"/>
  <c r="H70" i="36"/>
  <c r="E53" i="36"/>
  <c r="H71" i="36"/>
  <c r="E90" i="36"/>
  <c r="G64" i="36"/>
  <c r="H96" i="36"/>
  <c r="E88" i="36"/>
  <c r="E14" i="36"/>
  <c r="P120" i="36"/>
  <c r="P121" i="36"/>
  <c r="P126" i="36"/>
  <c r="E85" i="36"/>
  <c r="H95" i="36"/>
  <c r="E28" i="36"/>
  <c r="E18" i="36"/>
  <c r="H67" i="36"/>
  <c r="H104" i="36"/>
  <c r="H83" i="36"/>
  <c r="H16" i="36"/>
  <c r="H53" i="36"/>
  <c r="G9" i="36"/>
  <c r="H10" i="36"/>
  <c r="H114" i="36"/>
  <c r="E67" i="36"/>
  <c r="E35" i="36"/>
  <c r="H12" i="36"/>
  <c r="H54" i="36"/>
  <c r="H69" i="36"/>
  <c r="H58" i="36"/>
  <c r="H85" i="36"/>
  <c r="E8" i="36"/>
  <c r="H84" i="36"/>
  <c r="E47" i="36"/>
  <c r="E54" i="36"/>
  <c r="G127" i="36"/>
  <c r="E59" i="36"/>
  <c r="E27" i="36"/>
  <c r="H41" i="36"/>
  <c r="E83" i="36"/>
  <c r="G81" i="36"/>
  <c r="G44" i="36"/>
  <c r="H18" i="36"/>
  <c r="H92" i="36"/>
  <c r="E106" i="36"/>
  <c r="E57" i="36"/>
  <c r="E19" i="36"/>
  <c r="G87" i="36"/>
  <c r="E73" i="36"/>
  <c r="H74" i="36"/>
  <c r="H62" i="36"/>
  <c r="E29" i="36"/>
  <c r="H33" i="36"/>
  <c r="G56" i="36"/>
  <c r="H75" i="36"/>
  <c r="H22" i="36"/>
  <c r="H78" i="36"/>
  <c r="H38" i="36"/>
  <c r="H89" i="36"/>
  <c r="E37" i="36"/>
  <c r="H98" i="36"/>
  <c r="H45" i="36"/>
  <c r="G68" i="36"/>
  <c r="E17" i="36"/>
  <c r="M125" i="36"/>
  <c r="H81" i="36"/>
  <c r="E22" i="36"/>
  <c r="E80" i="36"/>
  <c r="M126" i="36"/>
  <c r="H105" i="36"/>
  <c r="E74" i="36"/>
  <c r="E58" i="36"/>
  <c r="H86" i="36"/>
  <c r="H60" i="36"/>
  <c r="E79" i="36"/>
  <c r="E43" i="36"/>
  <c r="G55" i="36"/>
  <c r="F103" i="36"/>
  <c r="H88" i="36"/>
  <c r="H112" i="36"/>
  <c r="E60" i="36"/>
  <c r="M119" i="36"/>
  <c r="P125" i="36"/>
  <c r="E49" i="36"/>
  <c r="H31" i="36"/>
  <c r="G116" i="36"/>
  <c r="E10" i="36"/>
  <c r="H118" i="36"/>
  <c r="M123" i="36"/>
  <c r="G96" i="36"/>
  <c r="H64" i="36"/>
  <c r="E24" i="36"/>
  <c r="E89" i="36"/>
  <c r="H73" i="36"/>
  <c r="H63" i="36"/>
  <c r="E97" i="36"/>
  <c r="H44" i="36"/>
  <c r="H72" i="36"/>
  <c r="H17" i="36"/>
  <c r="E93" i="36"/>
  <c r="H93" i="36"/>
  <c r="E86" i="36"/>
  <c r="E104" i="36"/>
  <c r="G12" i="36"/>
  <c r="E20" i="36"/>
  <c r="E62" i="36"/>
  <c r="H30" i="36"/>
  <c r="H68" i="36"/>
  <c r="G33" i="36"/>
  <c r="H76" i="36"/>
  <c r="G112" i="36"/>
  <c r="H97" i="36"/>
  <c r="E70" i="36"/>
  <c r="E101" i="36"/>
  <c r="G36" i="36"/>
  <c r="G46" i="36"/>
  <c r="H42" i="36"/>
  <c r="H15" i="36"/>
  <c r="G78" i="36"/>
  <c r="E41" i="36"/>
  <c r="E114" i="36"/>
  <c r="G103" i="36"/>
  <c r="E50" i="36"/>
  <c r="H101" i="36"/>
  <c r="E34" i="36"/>
  <c r="E113" i="36"/>
  <c r="H77" i="36"/>
  <c r="H94" i="36"/>
  <c r="H36" i="36"/>
  <c r="H108" i="36"/>
  <c r="H32" i="36"/>
  <c r="B107" i="24" l="1"/>
  <c r="B108" i="24"/>
  <c r="B109" i="24"/>
  <c r="B110" i="24"/>
  <c r="B111" i="24"/>
  <c r="B112" i="24"/>
  <c r="B113" i="24"/>
  <c r="B114" i="24"/>
  <c r="B115" i="24"/>
  <c r="B116" i="24"/>
  <c r="G104" i="36"/>
  <c r="O122" i="36"/>
  <c r="G16" i="36"/>
  <c r="O121" i="36"/>
  <c r="J117" i="36"/>
  <c r="J57" i="36"/>
  <c r="G109" i="36"/>
  <c r="J13" i="36"/>
  <c r="J49" i="36"/>
  <c r="R120" i="36"/>
  <c r="G42" i="36"/>
  <c r="J81" i="36"/>
  <c r="J102" i="36"/>
  <c r="J55" i="36"/>
  <c r="J69" i="36"/>
  <c r="J41" i="36"/>
  <c r="J50" i="36"/>
  <c r="J106" i="36"/>
  <c r="G102" i="36"/>
  <c r="I36" i="36"/>
  <c r="J12" i="36"/>
  <c r="G90" i="36"/>
  <c r="J11" i="36"/>
  <c r="J28" i="36"/>
  <c r="R124" i="36"/>
  <c r="G11" i="36"/>
  <c r="J67" i="36"/>
  <c r="J118" i="36"/>
  <c r="G58" i="36"/>
  <c r="O125" i="36"/>
  <c r="J30" i="36"/>
  <c r="O120" i="36"/>
  <c r="J64" i="36"/>
  <c r="J25" i="36"/>
  <c r="J114" i="36"/>
  <c r="J65" i="36"/>
  <c r="J20" i="36"/>
  <c r="I9" i="36"/>
  <c r="I81" i="36"/>
  <c r="J110" i="36"/>
  <c r="H115" i="36"/>
  <c r="G66" i="36"/>
  <c r="J79" i="36"/>
  <c r="G97" i="36"/>
  <c r="I92" i="36"/>
  <c r="G60" i="36"/>
  <c r="R123" i="36"/>
  <c r="G65" i="36"/>
  <c r="J51" i="36"/>
  <c r="I64" i="36"/>
  <c r="J24" i="36"/>
  <c r="G86" i="36"/>
  <c r="G94" i="36"/>
  <c r="J44" i="36"/>
  <c r="J39" i="36"/>
  <c r="I71" i="36"/>
  <c r="I68" i="36"/>
  <c r="J53" i="36"/>
  <c r="J19" i="36"/>
  <c r="G73" i="36"/>
  <c r="J40" i="36"/>
  <c r="R122" i="36"/>
  <c r="I87" i="36"/>
  <c r="G49" i="36"/>
  <c r="J43" i="36"/>
  <c r="I103" i="36"/>
  <c r="J31" i="36"/>
  <c r="R121" i="36"/>
  <c r="J34" i="36"/>
  <c r="J54" i="36"/>
  <c r="G89" i="36"/>
  <c r="J63" i="36"/>
  <c r="J95" i="36"/>
  <c r="G114" i="36"/>
  <c r="G26" i="36"/>
  <c r="G45" i="36"/>
  <c r="J18" i="36"/>
  <c r="O124" i="36"/>
  <c r="J113" i="36"/>
  <c r="H103" i="36"/>
  <c r="G13" i="36"/>
  <c r="J58" i="36"/>
  <c r="G27" i="36"/>
  <c r="J36" i="36"/>
  <c r="J94" i="36"/>
  <c r="I78" i="36"/>
  <c r="J21" i="36"/>
  <c r="G37" i="36"/>
  <c r="J88" i="36"/>
  <c r="J62" i="36"/>
  <c r="J45" i="36"/>
  <c r="J14" i="36"/>
  <c r="H111" i="36"/>
  <c r="J93" i="36"/>
  <c r="I96" i="36"/>
  <c r="G91" i="36"/>
  <c r="J52" i="36"/>
  <c r="I112" i="36"/>
  <c r="G51" i="36"/>
  <c r="G80" i="36"/>
  <c r="G77" i="36"/>
  <c r="G50" i="36"/>
  <c r="G31" i="36"/>
  <c r="I76" i="36"/>
  <c r="G79" i="36"/>
  <c r="G10" i="36"/>
  <c r="G98" i="36"/>
  <c r="G83" i="36"/>
  <c r="J68" i="36"/>
  <c r="J74" i="36"/>
  <c r="J75" i="36"/>
  <c r="G75" i="36"/>
  <c r="G18" i="36"/>
  <c r="O123" i="36"/>
  <c r="I56" i="36"/>
  <c r="G57" i="36"/>
  <c r="G105" i="36"/>
  <c r="J89" i="36"/>
  <c r="J80" i="36"/>
  <c r="G34" i="36"/>
  <c r="J83" i="36"/>
  <c r="H107" i="36"/>
  <c r="G8" i="36"/>
  <c r="G19" i="36"/>
  <c r="G106" i="36"/>
  <c r="I38" i="36"/>
  <c r="J9" i="36"/>
  <c r="J26" i="36"/>
  <c r="I32" i="36"/>
  <c r="I108" i="36"/>
  <c r="J97" i="36"/>
  <c r="G29" i="36"/>
  <c r="I40" i="36"/>
  <c r="G25" i="36"/>
  <c r="I115" i="36"/>
  <c r="J105" i="36"/>
  <c r="G59" i="36"/>
  <c r="I84" i="36"/>
  <c r="G117" i="36"/>
  <c r="J96" i="36"/>
  <c r="G43" i="36"/>
  <c r="G62" i="36"/>
  <c r="J56" i="36"/>
  <c r="J66" i="36"/>
  <c r="J104" i="36"/>
  <c r="J82" i="36"/>
  <c r="G22" i="36"/>
  <c r="G21" i="36"/>
  <c r="I100" i="36"/>
  <c r="J8" i="36"/>
  <c r="J17" i="36"/>
  <c r="I15" i="36"/>
  <c r="I52" i="36"/>
  <c r="G24" i="36"/>
  <c r="G35" i="36"/>
  <c r="G74" i="36"/>
  <c r="I107" i="36"/>
  <c r="G113" i="36"/>
  <c r="J73" i="36"/>
  <c r="J108" i="36"/>
  <c r="G101" i="36"/>
  <c r="I39" i="36"/>
  <c r="G41" i="36"/>
  <c r="J46" i="36"/>
  <c r="J85" i="36"/>
  <c r="J16" i="36"/>
  <c r="G70" i="36"/>
  <c r="I127" i="36"/>
  <c r="G61" i="36"/>
  <c r="G54" i="36"/>
  <c r="G48" i="36"/>
  <c r="O126" i="36"/>
  <c r="J87" i="36"/>
  <c r="I12" i="36"/>
  <c r="J72" i="36"/>
  <c r="I44" i="36"/>
  <c r="J42" i="36"/>
  <c r="J100" i="36"/>
  <c r="G82" i="36"/>
  <c r="J112" i="36"/>
  <c r="G63" i="36"/>
  <c r="I116" i="36"/>
  <c r="J109" i="36"/>
  <c r="G17" i="36"/>
  <c r="J22" i="36"/>
  <c r="R126" i="36"/>
  <c r="J15" i="36"/>
  <c r="J90" i="36"/>
  <c r="I46" i="36"/>
  <c r="G110" i="36"/>
  <c r="G85" i="36"/>
  <c r="G93" i="36"/>
  <c r="J23" i="36"/>
  <c r="J61" i="36"/>
  <c r="J99" i="36"/>
  <c r="I111" i="36"/>
  <c r="I72" i="36"/>
  <c r="J77" i="36"/>
  <c r="J60" i="36"/>
  <c r="J10" i="36"/>
  <c r="J59" i="36"/>
  <c r="G53" i="36"/>
  <c r="G23" i="36"/>
  <c r="G14" i="36"/>
  <c r="J127" i="36"/>
  <c r="J47" i="36"/>
  <c r="J33" i="36"/>
  <c r="J38" i="36"/>
  <c r="R119" i="36"/>
  <c r="J92" i="36"/>
  <c r="G20" i="36"/>
  <c r="G28" i="36"/>
  <c r="G67" i="36"/>
  <c r="G88" i="36"/>
  <c r="G69" i="36"/>
  <c r="I118" i="36"/>
  <c r="J48" i="36"/>
  <c r="J91" i="36"/>
  <c r="I33" i="36"/>
  <c r="J101" i="36"/>
  <c r="J70" i="36"/>
  <c r="O119" i="36"/>
  <c r="J27" i="36"/>
  <c r="G47" i="36"/>
  <c r="J71" i="36"/>
  <c r="R125" i="36"/>
  <c r="G30" i="36"/>
  <c r="J35" i="36"/>
  <c r="I55" i="36"/>
  <c r="J84" i="36"/>
  <c r="J86" i="36"/>
  <c r="J78" i="36"/>
  <c r="J37" i="36"/>
  <c r="J98" i="36"/>
  <c r="J116" i="36"/>
  <c r="J29" i="36"/>
  <c r="J76" i="36"/>
  <c r="G99" i="36"/>
  <c r="G95" i="36"/>
  <c r="J32" i="36"/>
  <c r="P28" i="17" l="1"/>
  <c r="P27" i="17"/>
  <c r="P26" i="17"/>
  <c r="P25" i="17"/>
  <c r="P24" i="17"/>
  <c r="P23" i="17"/>
  <c r="P22" i="17"/>
  <c r="P21" i="17"/>
  <c r="P20" i="17"/>
  <c r="P19" i="17"/>
  <c r="P18" i="17"/>
  <c r="P17" i="17"/>
  <c r="P16" i="17"/>
  <c r="P15" i="17"/>
  <c r="P14" i="17"/>
  <c r="P13" i="17"/>
  <c r="P12" i="17"/>
  <c r="P11" i="17"/>
  <c r="P10" i="17"/>
  <c r="P9" i="17"/>
  <c r="P8" i="17"/>
  <c r="P7" i="17"/>
  <c r="Q28" i="17"/>
  <c r="Q27" i="17"/>
  <c r="Q26" i="17"/>
  <c r="Q24" i="17"/>
  <c r="Q22" i="17"/>
  <c r="Q21" i="17"/>
  <c r="Q20" i="17"/>
  <c r="Q17" i="17"/>
  <c r="Q16" i="17"/>
  <c r="Q15" i="17"/>
  <c r="Q14" i="17"/>
  <c r="Q12" i="17"/>
  <c r="Q10" i="17"/>
  <c r="Q9" i="17"/>
  <c r="I69" i="36"/>
  <c r="I21" i="36"/>
  <c r="I104" i="36"/>
  <c r="L38" i="36"/>
  <c r="I109" i="36"/>
  <c r="K103" i="36"/>
  <c r="L9" i="36"/>
  <c r="L80" i="36"/>
  <c r="K112" i="36"/>
  <c r="L13" i="36"/>
  <c r="I98" i="36"/>
  <c r="L92" i="36"/>
  <c r="I18" i="36"/>
  <c r="K32" i="36"/>
  <c r="K100" i="36"/>
  <c r="L89" i="36"/>
  <c r="L118" i="36"/>
  <c r="I37" i="36"/>
  <c r="L94" i="36"/>
  <c r="L114" i="36"/>
  <c r="I99" i="36"/>
  <c r="L101" i="36"/>
  <c r="L87" i="36"/>
  <c r="I29" i="36"/>
  <c r="K38" i="36"/>
  <c r="L96" i="36"/>
  <c r="I28" i="36"/>
  <c r="K76" i="36"/>
  <c r="K111" i="36"/>
  <c r="L104" i="36"/>
  <c r="L60" i="36"/>
  <c r="I88" i="36"/>
  <c r="I22" i="36"/>
  <c r="K64" i="36"/>
  <c r="L110" i="36"/>
  <c r="I82" i="36"/>
  <c r="I90" i="36"/>
  <c r="T119" i="36"/>
  <c r="I30" i="36"/>
  <c r="L64" i="36"/>
  <c r="L51" i="36"/>
  <c r="L71" i="36"/>
  <c r="I91" i="36"/>
  <c r="I105" i="36"/>
  <c r="I93" i="36"/>
  <c r="I63" i="36"/>
  <c r="L41" i="36"/>
  <c r="L106" i="36"/>
  <c r="L52" i="36"/>
  <c r="K36" i="36"/>
  <c r="I58" i="36"/>
  <c r="K9" i="36"/>
  <c r="I60" i="36"/>
  <c r="L49" i="36"/>
  <c r="L37" i="36"/>
  <c r="L113" i="36"/>
  <c r="J103" i="36"/>
  <c r="I59" i="36"/>
  <c r="I97" i="36"/>
  <c r="L40" i="36"/>
  <c r="L82" i="36"/>
  <c r="T123" i="36"/>
  <c r="L65" i="36"/>
  <c r="L127" i="36"/>
  <c r="I77" i="36"/>
  <c r="L34" i="36"/>
  <c r="K71" i="36"/>
  <c r="L72" i="36"/>
  <c r="I45" i="36"/>
  <c r="K56" i="36"/>
  <c r="L81" i="36"/>
  <c r="L98" i="36"/>
  <c r="L27" i="36"/>
  <c r="L74" i="36"/>
  <c r="I50" i="36"/>
  <c r="I25" i="36"/>
  <c r="K33" i="36"/>
  <c r="I53" i="36"/>
  <c r="I43" i="36"/>
  <c r="K107" i="36"/>
  <c r="L91" i="36"/>
  <c r="I102" i="36"/>
  <c r="L100" i="36"/>
  <c r="T124" i="36"/>
  <c r="L90" i="36"/>
  <c r="L53" i="36"/>
  <c r="I117" i="36"/>
  <c r="L11" i="36"/>
  <c r="T125" i="36"/>
  <c r="Q123" i="36"/>
  <c r="L44" i="36"/>
  <c r="L19" i="36"/>
  <c r="I14" i="36"/>
  <c r="I80" i="36"/>
  <c r="L86" i="36"/>
  <c r="L39" i="36"/>
  <c r="L83" i="36"/>
  <c r="Q124" i="36"/>
  <c r="I73" i="36"/>
  <c r="L20" i="36"/>
  <c r="L14" i="36"/>
  <c r="I10" i="36"/>
  <c r="L26" i="36"/>
  <c r="K15" i="36"/>
  <c r="L10" i="36"/>
  <c r="K12" i="36"/>
  <c r="L33" i="36"/>
  <c r="L36" i="36"/>
  <c r="I11" i="36"/>
  <c r="I113" i="36"/>
  <c r="I35" i="36"/>
  <c r="L47" i="36"/>
  <c r="L43" i="36"/>
  <c r="I65" i="36"/>
  <c r="L109" i="36"/>
  <c r="L57" i="36"/>
  <c r="I62" i="36"/>
  <c r="L55" i="36"/>
  <c r="I106" i="36"/>
  <c r="K55" i="36"/>
  <c r="I13" i="36"/>
  <c r="L18" i="36"/>
  <c r="I49" i="36"/>
  <c r="L108" i="36"/>
  <c r="I48" i="36"/>
  <c r="I94" i="36"/>
  <c r="L76" i="36"/>
  <c r="L54" i="36"/>
  <c r="L78" i="36"/>
  <c r="I95" i="36"/>
  <c r="K87" i="36"/>
  <c r="K39" i="36"/>
  <c r="J111" i="36"/>
  <c r="L112" i="36"/>
  <c r="K108" i="36"/>
  <c r="T121" i="36"/>
  <c r="L88" i="36"/>
  <c r="T122" i="36"/>
  <c r="L116" i="36"/>
  <c r="L31" i="36"/>
  <c r="I79" i="36"/>
  <c r="I42" i="36"/>
  <c r="L69" i="36"/>
  <c r="I67" i="36"/>
  <c r="L32" i="36"/>
  <c r="L24" i="36"/>
  <c r="Q120" i="36"/>
  <c r="I51" i="36"/>
  <c r="K40" i="36"/>
  <c r="J115" i="36"/>
  <c r="I110" i="36"/>
  <c r="I101" i="36"/>
  <c r="L48" i="36"/>
  <c r="L95" i="36"/>
  <c r="Q119" i="36"/>
  <c r="I54" i="36"/>
  <c r="I86" i="36"/>
  <c r="I47" i="36"/>
  <c r="K115" i="36"/>
  <c r="I27" i="36"/>
  <c r="L59" i="36"/>
  <c r="L66" i="36"/>
  <c r="K96" i="36"/>
  <c r="L75" i="36"/>
  <c r="I70" i="36"/>
  <c r="L70" i="36"/>
  <c r="L45" i="36"/>
  <c r="I34" i="36"/>
  <c r="K78" i="36"/>
  <c r="L17" i="36"/>
  <c r="L22" i="36"/>
  <c r="L25" i="36"/>
  <c r="L50" i="36"/>
  <c r="I23" i="36"/>
  <c r="I41" i="36"/>
  <c r="L28" i="36"/>
  <c r="Q125" i="36"/>
  <c r="I61" i="36"/>
  <c r="I16" i="36"/>
  <c r="L99" i="36"/>
  <c r="K92" i="36"/>
  <c r="I31" i="36"/>
  <c r="K118" i="36"/>
  <c r="I57" i="36"/>
  <c r="L35" i="36"/>
  <c r="T126" i="36"/>
  <c r="I17" i="36"/>
  <c r="L42" i="36"/>
  <c r="L46" i="36"/>
  <c r="K81" i="36"/>
  <c r="Q121" i="36"/>
  <c r="I19" i="36"/>
  <c r="I66" i="36"/>
  <c r="L30" i="36"/>
  <c r="I114" i="36"/>
  <c r="L23" i="36"/>
  <c r="L63" i="36"/>
  <c r="L93" i="36"/>
  <c r="I89" i="36"/>
  <c r="L56" i="36"/>
  <c r="L8" i="36"/>
  <c r="I85" i="36"/>
  <c r="L29" i="36"/>
  <c r="L117" i="36"/>
  <c r="K44" i="36"/>
  <c r="L67" i="36"/>
  <c r="L16" i="36"/>
  <c r="K127" i="36"/>
  <c r="Q122" i="36"/>
  <c r="Q126" i="36"/>
  <c r="L61" i="36"/>
  <c r="L15" i="36"/>
  <c r="I74" i="36"/>
  <c r="L58" i="36"/>
  <c r="K84" i="36"/>
  <c r="I26" i="36"/>
  <c r="L79" i="36"/>
  <c r="L68" i="36"/>
  <c r="L62" i="36"/>
  <c r="L73" i="36"/>
  <c r="L105" i="36"/>
  <c r="L12" i="36"/>
  <c r="L85" i="36"/>
  <c r="K52" i="36"/>
  <c r="L97" i="36"/>
  <c r="L102" i="36"/>
  <c r="J107" i="36"/>
  <c r="I20" i="36"/>
  <c r="I8" i="36"/>
  <c r="L84" i="36"/>
  <c r="K46" i="36"/>
  <c r="T120" i="36"/>
  <c r="L77" i="36"/>
  <c r="K72" i="36"/>
  <c r="I75" i="36"/>
  <c r="I83" i="36"/>
  <c r="K68" i="36"/>
  <c r="K116" i="36"/>
  <c r="I24" i="36"/>
  <c r="L21" i="36"/>
  <c r="Q8" i="17" l="1"/>
  <c r="Q13" i="17"/>
  <c r="Q11" i="17" s="1"/>
  <c r="Q25" i="17"/>
  <c r="A6" i="30"/>
  <c r="K7" i="30"/>
  <c r="A6" i="29"/>
  <c r="S122" i="36"/>
  <c r="K80" i="36"/>
  <c r="K69" i="36"/>
  <c r="N10" i="36"/>
  <c r="K24" i="36"/>
  <c r="K42" i="36"/>
  <c r="N9" i="36"/>
  <c r="N31" i="36"/>
  <c r="K59" i="36"/>
  <c r="N73" i="36"/>
  <c r="N63" i="36"/>
  <c r="N54" i="36"/>
  <c r="S119" i="36"/>
  <c r="M56" i="36"/>
  <c r="N40" i="36"/>
  <c r="K26" i="36"/>
  <c r="M81" i="36"/>
  <c r="K53" i="36"/>
  <c r="N80" i="36"/>
  <c r="N12" i="36"/>
  <c r="N51" i="36"/>
  <c r="N65" i="36"/>
  <c r="N37" i="36"/>
  <c r="K45" i="36"/>
  <c r="K58" i="36"/>
  <c r="N118" i="36"/>
  <c r="K19" i="36"/>
  <c r="M39" i="36"/>
  <c r="N85" i="36"/>
  <c r="M111" i="36"/>
  <c r="N116" i="36"/>
  <c r="V123" i="36"/>
  <c r="K86" i="36"/>
  <c r="N71" i="36"/>
  <c r="M100" i="36"/>
  <c r="K23" i="36"/>
  <c r="M92" i="36"/>
  <c r="N95" i="36"/>
  <c r="N44" i="36"/>
  <c r="N83" i="36"/>
  <c r="K85" i="36"/>
  <c r="N61" i="36"/>
  <c r="M15" i="36"/>
  <c r="V120" i="36"/>
  <c r="M127" i="36"/>
  <c r="K14" i="36"/>
  <c r="S126" i="36"/>
  <c r="N112" i="36"/>
  <c r="N100" i="36"/>
  <c r="N108" i="36"/>
  <c r="N17" i="36"/>
  <c r="N46" i="36"/>
  <c r="M96" i="36"/>
  <c r="L107" i="36"/>
  <c r="S121" i="36"/>
  <c r="K113" i="36"/>
  <c r="K60" i="36"/>
  <c r="K83" i="36"/>
  <c r="M87" i="36"/>
  <c r="K41" i="36"/>
  <c r="N8" i="36"/>
  <c r="K65" i="36"/>
  <c r="N47" i="36"/>
  <c r="M55" i="36"/>
  <c r="K109" i="36"/>
  <c r="S124" i="36"/>
  <c r="K117" i="36"/>
  <c r="K25" i="36"/>
  <c r="M112" i="36"/>
  <c r="N27" i="36"/>
  <c r="M38" i="36"/>
  <c r="N14" i="36"/>
  <c r="N72" i="36"/>
  <c r="K10" i="36"/>
  <c r="K66" i="36"/>
  <c r="K29" i="36"/>
  <c r="M116" i="36"/>
  <c r="K98" i="36"/>
  <c r="M78" i="36"/>
  <c r="K34" i="36"/>
  <c r="N22" i="36"/>
  <c r="M33" i="36"/>
  <c r="N21" i="36"/>
  <c r="K47" i="36"/>
  <c r="N66" i="36"/>
  <c r="N94" i="36"/>
  <c r="K88" i="36"/>
  <c r="N38" i="36"/>
  <c r="N28" i="36"/>
  <c r="N97" i="36"/>
  <c r="N15" i="36"/>
  <c r="N117" i="36"/>
  <c r="K16" i="36"/>
  <c r="K77" i="36"/>
  <c r="N36" i="36"/>
  <c r="K75" i="36"/>
  <c r="K30" i="36"/>
  <c r="N75" i="36"/>
  <c r="N77" i="36"/>
  <c r="S123" i="36"/>
  <c r="K18" i="36"/>
  <c r="N58" i="36"/>
  <c r="N105" i="36"/>
  <c r="N104" i="36"/>
  <c r="K49" i="36"/>
  <c r="N74" i="36"/>
  <c r="N13" i="36"/>
  <c r="N20" i="36"/>
  <c r="V122" i="36"/>
  <c r="N33" i="36"/>
  <c r="N18" i="36"/>
  <c r="K37" i="36"/>
  <c r="N23" i="36"/>
  <c r="K43" i="36"/>
  <c r="K28" i="36"/>
  <c r="N92" i="36"/>
  <c r="K63" i="36"/>
  <c r="N84" i="36"/>
  <c r="N86" i="36"/>
  <c r="V124" i="36"/>
  <c r="K97" i="36"/>
  <c r="K62" i="36"/>
  <c r="N78" i="36"/>
  <c r="M68" i="36"/>
  <c r="N96" i="36"/>
  <c r="M52" i="36"/>
  <c r="N81" i="36"/>
  <c r="N93" i="36"/>
  <c r="K35" i="36"/>
  <c r="M46" i="36"/>
  <c r="K99" i="36"/>
  <c r="N55" i="36"/>
  <c r="M76" i="36"/>
  <c r="M107" i="36"/>
  <c r="K114" i="36"/>
  <c r="M115" i="36"/>
  <c r="N110" i="36"/>
  <c r="K105" i="36"/>
  <c r="K110" i="36"/>
  <c r="K61" i="36"/>
  <c r="N127" i="36"/>
  <c r="N45" i="36"/>
  <c r="M84" i="36"/>
  <c r="K82" i="36"/>
  <c r="K94" i="36"/>
  <c r="K104" i="36"/>
  <c r="K79" i="36"/>
  <c r="N53" i="36"/>
  <c r="V125" i="36"/>
  <c r="K11" i="36"/>
  <c r="N88" i="36"/>
  <c r="M36" i="36"/>
  <c r="M103" i="36"/>
  <c r="K106" i="36"/>
  <c r="N68" i="36"/>
  <c r="K50" i="36"/>
  <c r="K51" i="36"/>
  <c r="N98" i="36"/>
  <c r="N52" i="36"/>
  <c r="M40" i="36"/>
  <c r="N67" i="36"/>
  <c r="N29" i="36"/>
  <c r="N39" i="36"/>
  <c r="K70" i="36"/>
  <c r="N57" i="36"/>
  <c r="N114" i="36"/>
  <c r="N76" i="36"/>
  <c r="N109" i="36"/>
  <c r="N82" i="36"/>
  <c r="N35" i="36"/>
  <c r="N89" i="36"/>
  <c r="K101" i="36"/>
  <c r="K31" i="36"/>
  <c r="K91" i="36"/>
  <c r="N102" i="36"/>
  <c r="N49" i="36"/>
  <c r="M72" i="36"/>
  <c r="K102" i="36"/>
  <c r="S125" i="36"/>
  <c r="K8" i="36"/>
  <c r="M12" i="36"/>
  <c r="K22" i="36"/>
  <c r="K13" i="36"/>
  <c r="V121" i="36"/>
  <c r="N42" i="36"/>
  <c r="N25" i="36"/>
  <c r="M44" i="36"/>
  <c r="K54" i="36"/>
  <c r="L103" i="36"/>
  <c r="N59" i="36"/>
  <c r="M118" i="36"/>
  <c r="K74" i="36"/>
  <c r="M71" i="36"/>
  <c r="K73" i="36"/>
  <c r="K48" i="36"/>
  <c r="K21" i="36"/>
  <c r="N11" i="36"/>
  <c r="L111" i="36"/>
  <c r="K89" i="36"/>
  <c r="K90" i="36"/>
  <c r="N34" i="36"/>
  <c r="N113" i="36"/>
  <c r="N19" i="36"/>
  <c r="K20" i="36"/>
  <c r="N50" i="36"/>
  <c r="N26" i="36"/>
  <c r="V126" i="36"/>
  <c r="K17" i="36"/>
  <c r="N56" i="36"/>
  <c r="V119" i="36"/>
  <c r="N90" i="36"/>
  <c r="M9" i="36"/>
  <c r="N62" i="36"/>
  <c r="N101" i="36"/>
  <c r="N48" i="36"/>
  <c r="N32" i="36"/>
  <c r="N106" i="36"/>
  <c r="L115" i="36"/>
  <c r="N30" i="36"/>
  <c r="S120" i="36"/>
  <c r="K95" i="36"/>
  <c r="N16" i="36"/>
  <c r="M108" i="36"/>
  <c r="N91" i="36"/>
  <c r="N69" i="36"/>
  <c r="M32" i="36"/>
  <c r="M64" i="36"/>
  <c r="N87" i="36"/>
  <c r="N41" i="36"/>
  <c r="N79" i="36"/>
  <c r="K57" i="36"/>
  <c r="K27" i="36"/>
  <c r="N24" i="36"/>
  <c r="N43" i="36"/>
  <c r="K67" i="36"/>
  <c r="N60" i="36"/>
  <c r="N99" i="36"/>
  <c r="N64" i="36"/>
  <c r="N70" i="36"/>
  <c r="K93" i="36"/>
  <c r="Q7" i="17" l="1"/>
  <c r="B13" i="32"/>
  <c r="B12" i="32"/>
  <c r="B11" i="32"/>
  <c r="B10" i="32"/>
  <c r="B9" i="32"/>
  <c r="B8" i="32"/>
  <c r="B7" i="32"/>
  <c r="B6" i="32"/>
  <c r="A6" i="32"/>
  <c r="B5" i="32"/>
  <c r="B4" i="32"/>
  <c r="A4" i="32"/>
  <c r="M21" i="36"/>
  <c r="M77" i="36"/>
  <c r="U122" i="36"/>
  <c r="U126" i="36"/>
  <c r="M24" i="36"/>
  <c r="M65" i="36"/>
  <c r="P94" i="36"/>
  <c r="P83" i="36"/>
  <c r="O112" i="36"/>
  <c r="M10" i="36"/>
  <c r="M8" i="36"/>
  <c r="P46" i="36"/>
  <c r="P47" i="36"/>
  <c r="P110" i="36"/>
  <c r="P70" i="36"/>
  <c r="P106" i="36"/>
  <c r="P45" i="36"/>
  <c r="M114" i="36"/>
  <c r="M37" i="36"/>
  <c r="P117" i="36"/>
  <c r="O32" i="36"/>
  <c r="M17" i="36"/>
  <c r="P43" i="36"/>
  <c r="P97" i="36"/>
  <c r="P40" i="36"/>
  <c r="M93" i="36"/>
  <c r="P62" i="36"/>
  <c r="M20" i="36"/>
  <c r="O33" i="36"/>
  <c r="P64" i="36"/>
  <c r="O107" i="36"/>
  <c r="M48" i="36"/>
  <c r="M16" i="36"/>
  <c r="O111" i="36"/>
  <c r="P87" i="36"/>
  <c r="O64" i="36"/>
  <c r="M62" i="36"/>
  <c r="P31" i="36"/>
  <c r="P17" i="36"/>
  <c r="M27" i="36"/>
  <c r="P116" i="36"/>
  <c r="P58" i="36"/>
  <c r="X121" i="36"/>
  <c r="M82" i="36"/>
  <c r="M90" i="36"/>
  <c r="M23" i="36"/>
  <c r="P63" i="36"/>
  <c r="O46" i="36"/>
  <c r="O68" i="36"/>
  <c r="P26" i="36"/>
  <c r="M113" i="36"/>
  <c r="P10" i="36"/>
  <c r="M43" i="36"/>
  <c r="P50" i="36"/>
  <c r="P74" i="36"/>
  <c r="P23" i="36"/>
  <c r="O118" i="36"/>
  <c r="M47" i="36"/>
  <c r="P21" i="36"/>
  <c r="P100" i="36"/>
  <c r="P108" i="36"/>
  <c r="P68" i="36"/>
  <c r="M54" i="36"/>
  <c r="M88" i="36"/>
  <c r="O44" i="36"/>
  <c r="P86" i="36"/>
  <c r="O9" i="36"/>
  <c r="P42" i="36"/>
  <c r="O52" i="36"/>
  <c r="P41" i="36"/>
  <c r="M34" i="36"/>
  <c r="X124" i="36"/>
  <c r="P14" i="36"/>
  <c r="P76" i="36"/>
  <c r="M60" i="36"/>
  <c r="U119" i="36"/>
  <c r="M98" i="36"/>
  <c r="X122" i="36"/>
  <c r="N115" i="36"/>
  <c r="P105" i="36"/>
  <c r="P35" i="36"/>
  <c r="M106" i="36"/>
  <c r="P89" i="36"/>
  <c r="P91" i="36"/>
  <c r="M41" i="36"/>
  <c r="O55" i="36"/>
  <c r="M57" i="36"/>
  <c r="O40" i="36"/>
  <c r="P9" i="36"/>
  <c r="M97" i="36"/>
  <c r="X120" i="36"/>
  <c r="P48" i="36"/>
  <c r="N107" i="36"/>
  <c r="M22" i="36"/>
  <c r="M14" i="36"/>
  <c r="P79" i="36"/>
  <c r="P25" i="36"/>
  <c r="P15" i="36"/>
  <c r="P55" i="36"/>
  <c r="U121" i="36"/>
  <c r="P18" i="36"/>
  <c r="P93" i="36"/>
  <c r="P34" i="36"/>
  <c r="M11" i="36"/>
  <c r="P28" i="36"/>
  <c r="M117" i="36"/>
  <c r="M99" i="36"/>
  <c r="P61" i="36"/>
  <c r="P56" i="36"/>
  <c r="P99" i="36"/>
  <c r="O56" i="36"/>
  <c r="O36" i="36"/>
  <c r="O71" i="36"/>
  <c r="O103" i="36"/>
  <c r="O115" i="36"/>
  <c r="P57" i="36"/>
  <c r="P19" i="36"/>
  <c r="O39" i="36"/>
  <c r="P65" i="36"/>
  <c r="P20" i="36"/>
  <c r="O108" i="36"/>
  <c r="P82" i="36"/>
  <c r="M104" i="36"/>
  <c r="O127" i="36"/>
  <c r="M70" i="36"/>
  <c r="P30" i="36"/>
  <c r="N103" i="36"/>
  <c r="M35" i="36"/>
  <c r="P73" i="36"/>
  <c r="X123" i="36"/>
  <c r="O100" i="36"/>
  <c r="P84" i="36"/>
  <c r="P51" i="36"/>
  <c r="O72" i="36"/>
  <c r="P24" i="36"/>
  <c r="M66" i="36"/>
  <c r="X126" i="36"/>
  <c r="O78" i="36"/>
  <c r="P52" i="36"/>
  <c r="O96" i="36"/>
  <c r="P71" i="36"/>
  <c r="P11" i="36"/>
  <c r="M85" i="36"/>
  <c r="O87" i="36"/>
  <c r="M42" i="36"/>
  <c r="P95" i="36"/>
  <c r="P60" i="36"/>
  <c r="M110" i="36"/>
  <c r="M19" i="36"/>
  <c r="U123" i="36"/>
  <c r="P80" i="36"/>
  <c r="M74" i="36"/>
  <c r="M94" i="36"/>
  <c r="M86" i="36"/>
  <c r="M59" i="36"/>
  <c r="P90" i="36"/>
  <c r="P39" i="36"/>
  <c r="P69" i="36"/>
  <c r="P98" i="36"/>
  <c r="M67" i="36"/>
  <c r="P81" i="36"/>
  <c r="P109" i="36"/>
  <c r="P118" i="36"/>
  <c r="M45" i="36"/>
  <c r="O81" i="36"/>
  <c r="P67" i="36"/>
  <c r="P102" i="36"/>
  <c r="P113" i="36"/>
  <c r="M50" i="36"/>
  <c r="P85" i="36"/>
  <c r="M83" i="36"/>
  <c r="P49" i="36"/>
  <c r="M31" i="36"/>
  <c r="M51" i="36"/>
  <c r="M102" i="36"/>
  <c r="M75" i="36"/>
  <c r="M105" i="36"/>
  <c r="P13" i="36"/>
  <c r="O15" i="36"/>
  <c r="M79" i="36"/>
  <c r="P66" i="36"/>
  <c r="P22" i="36"/>
  <c r="P127" i="36"/>
  <c r="M69" i="36"/>
  <c r="P96" i="36"/>
  <c r="P12" i="36"/>
  <c r="P78" i="36"/>
  <c r="P38" i="36"/>
  <c r="P88" i="36"/>
  <c r="P16" i="36"/>
  <c r="P72" i="36"/>
  <c r="P77" i="36"/>
  <c r="U125" i="36"/>
  <c r="M91" i="36"/>
  <c r="M73" i="36"/>
  <c r="M18" i="36"/>
  <c r="M30" i="36"/>
  <c r="O116" i="36"/>
  <c r="P27" i="36"/>
  <c r="X119" i="36"/>
  <c r="O84" i="36"/>
  <c r="O76" i="36"/>
  <c r="P75" i="36"/>
  <c r="M53" i="36"/>
  <c r="M13" i="36"/>
  <c r="P101" i="36"/>
  <c r="M109" i="36"/>
  <c r="M58" i="36"/>
  <c r="M49" i="36"/>
  <c r="M63" i="36"/>
  <c r="M61" i="36"/>
  <c r="M80" i="36"/>
  <c r="P37" i="36"/>
  <c r="O92" i="36"/>
  <c r="M95" i="36"/>
  <c r="M89" i="36"/>
  <c r="P53" i="36"/>
  <c r="P44" i="36"/>
  <c r="O12" i="36"/>
  <c r="P8" i="36"/>
  <c r="P112" i="36"/>
  <c r="P32" i="36"/>
  <c r="M28" i="36"/>
  <c r="O38" i="36"/>
  <c r="M29" i="36"/>
  <c r="U120" i="36"/>
  <c r="P29" i="36"/>
  <c r="P92" i="36"/>
  <c r="P33" i="36"/>
  <c r="U124" i="36"/>
  <c r="X125" i="36"/>
  <c r="M101" i="36"/>
  <c r="M26" i="36"/>
  <c r="P104" i="36"/>
  <c r="P36" i="36"/>
  <c r="P114" i="36"/>
  <c r="P54" i="36"/>
  <c r="M25" i="36"/>
  <c r="N111" i="36"/>
  <c r="P59" i="36"/>
  <c r="A6" i="9" l="1"/>
  <c r="A6" i="4"/>
  <c r="O80" i="36"/>
  <c r="O14" i="36"/>
  <c r="O21" i="36"/>
  <c r="O109" i="36"/>
  <c r="R11" i="36"/>
  <c r="R13" i="36"/>
  <c r="O110" i="36"/>
  <c r="R42" i="36"/>
  <c r="R116" i="36"/>
  <c r="Q118" i="36"/>
  <c r="R112" i="36"/>
  <c r="R12" i="36"/>
  <c r="R109" i="36"/>
  <c r="R32" i="36"/>
  <c r="R33" i="36"/>
  <c r="O74" i="36"/>
  <c r="O25" i="36"/>
  <c r="R63" i="36"/>
  <c r="O79" i="36"/>
  <c r="R68" i="36"/>
  <c r="Q55" i="36"/>
  <c r="O89" i="36"/>
  <c r="O106" i="36"/>
  <c r="Q76" i="36"/>
  <c r="Q38" i="36"/>
  <c r="R92" i="36"/>
  <c r="R117" i="36"/>
  <c r="O35" i="36"/>
  <c r="O17" i="36"/>
  <c r="R57" i="36"/>
  <c r="R27" i="36"/>
  <c r="R52" i="36"/>
  <c r="W124" i="36"/>
  <c r="O61" i="36"/>
  <c r="O22" i="36"/>
  <c r="Z124" i="36"/>
  <c r="R82" i="36"/>
  <c r="W119" i="36"/>
  <c r="O41" i="36"/>
  <c r="Q100" i="36"/>
  <c r="R66" i="36"/>
  <c r="O37" i="36"/>
  <c r="W120" i="36"/>
  <c r="P107" i="36"/>
  <c r="R80" i="36"/>
  <c r="R106" i="36"/>
  <c r="R88" i="36"/>
  <c r="R93" i="36"/>
  <c r="O43" i="36"/>
  <c r="O101" i="36"/>
  <c r="W125" i="36"/>
  <c r="O42" i="36"/>
  <c r="O83" i="36"/>
  <c r="O59" i="36"/>
  <c r="O45" i="36"/>
  <c r="R81" i="36"/>
  <c r="R25" i="36"/>
  <c r="R56" i="36"/>
  <c r="R62" i="36"/>
  <c r="R18" i="36"/>
  <c r="R46" i="36"/>
  <c r="Q9" i="36"/>
  <c r="O69" i="36"/>
  <c r="O88" i="36"/>
  <c r="R41" i="36"/>
  <c r="R26" i="36"/>
  <c r="Q112" i="36"/>
  <c r="R78" i="36"/>
  <c r="Q44" i="36"/>
  <c r="R34" i="36"/>
  <c r="R14" i="36"/>
  <c r="R51" i="36"/>
  <c r="R108" i="36"/>
  <c r="R110" i="36"/>
  <c r="O98" i="36"/>
  <c r="R50" i="36"/>
  <c r="O62" i="36"/>
  <c r="R30" i="36"/>
  <c r="R71" i="36"/>
  <c r="Q115" i="36"/>
  <c r="R23" i="36"/>
  <c r="R76" i="36"/>
  <c r="Q46" i="36"/>
  <c r="R43" i="36"/>
  <c r="R95" i="36"/>
  <c r="Q84" i="36"/>
  <c r="O47" i="36"/>
  <c r="R21" i="36"/>
  <c r="R94" i="36"/>
  <c r="R118" i="36"/>
  <c r="R16" i="36"/>
  <c r="O20" i="36"/>
  <c r="O90" i="36"/>
  <c r="O26" i="36"/>
  <c r="R29" i="36"/>
  <c r="R127" i="36"/>
  <c r="O54" i="36"/>
  <c r="W126" i="36"/>
  <c r="Q36" i="36"/>
  <c r="Z126" i="36"/>
  <c r="W121" i="36"/>
  <c r="Q96" i="36"/>
  <c r="O13" i="36"/>
  <c r="R64" i="36"/>
  <c r="Z122" i="36"/>
  <c r="Q68" i="36"/>
  <c r="R87" i="36"/>
  <c r="O30" i="36"/>
  <c r="R38" i="36"/>
  <c r="R60" i="36"/>
  <c r="R104" i="36"/>
  <c r="R44" i="36"/>
  <c r="O65" i="36"/>
  <c r="O31" i="36"/>
  <c r="R22" i="36"/>
  <c r="O82" i="36"/>
  <c r="Q52" i="36"/>
  <c r="R98" i="36"/>
  <c r="R9" i="36"/>
  <c r="O8" i="36"/>
  <c r="R39" i="36"/>
  <c r="R84" i="36"/>
  <c r="R86" i="36"/>
  <c r="R55" i="36"/>
  <c r="O23" i="36"/>
  <c r="O86" i="36"/>
  <c r="O16" i="36"/>
  <c r="Q33" i="36"/>
  <c r="R48" i="36"/>
  <c r="R100" i="36"/>
  <c r="R17" i="36"/>
  <c r="O66" i="36"/>
  <c r="O60" i="36"/>
  <c r="O117" i="36"/>
  <c r="O75" i="36"/>
  <c r="Q39" i="36"/>
  <c r="R77" i="36"/>
  <c r="Q103" i="36"/>
  <c r="Q107" i="36"/>
  <c r="O85" i="36"/>
  <c r="Q72" i="36"/>
  <c r="O29" i="36"/>
  <c r="O49" i="36"/>
  <c r="R105" i="36"/>
  <c r="O50" i="36"/>
  <c r="R47" i="36"/>
  <c r="R10" i="36"/>
  <c r="R74" i="36"/>
  <c r="R37" i="36"/>
  <c r="R49" i="36"/>
  <c r="O34" i="36"/>
  <c r="Q71" i="36"/>
  <c r="R35" i="36"/>
  <c r="O114" i="36"/>
  <c r="R101" i="36"/>
  <c r="Q81" i="36"/>
  <c r="Z121" i="36"/>
  <c r="Q108" i="36"/>
  <c r="R85" i="36"/>
  <c r="Q78" i="36"/>
  <c r="Q12" i="36"/>
  <c r="O94" i="36"/>
  <c r="O48" i="36"/>
  <c r="O19" i="36"/>
  <c r="R99" i="36"/>
  <c r="R19" i="36"/>
  <c r="P103" i="36"/>
  <c r="Q64" i="36"/>
  <c r="O70" i="36"/>
  <c r="O93" i="36"/>
  <c r="O95" i="36"/>
  <c r="R24" i="36"/>
  <c r="O11" i="36"/>
  <c r="R91" i="36"/>
  <c r="W123" i="36"/>
  <c r="R75" i="36"/>
  <c r="R58" i="36"/>
  <c r="R102" i="36"/>
  <c r="Z123" i="36"/>
  <c r="R73" i="36"/>
  <c r="O97" i="36"/>
  <c r="O27" i="36"/>
  <c r="Q116" i="36"/>
  <c r="Z120" i="36"/>
  <c r="R59" i="36"/>
  <c r="O67" i="36"/>
  <c r="Q56" i="36"/>
  <c r="O58" i="36"/>
  <c r="R69" i="36"/>
  <c r="O77" i="36"/>
  <c r="R45" i="36"/>
  <c r="O99" i="36"/>
  <c r="R20" i="36"/>
  <c r="O63" i="36"/>
  <c r="R97" i="36"/>
  <c r="R53" i="36"/>
  <c r="O105" i="36"/>
  <c r="R28" i="36"/>
  <c r="O113" i="36"/>
  <c r="Q127" i="36"/>
  <c r="W122" i="36"/>
  <c r="R72" i="36"/>
  <c r="O73" i="36"/>
  <c r="O28" i="36"/>
  <c r="O57" i="36"/>
  <c r="P115" i="36"/>
  <c r="R83" i="36"/>
  <c r="Q32" i="36"/>
  <c r="Z125" i="36"/>
  <c r="R61" i="36"/>
  <c r="Q111" i="36"/>
  <c r="R65" i="36"/>
  <c r="R8" i="36"/>
  <c r="R90" i="36"/>
  <c r="Q15" i="36"/>
  <c r="Z119" i="36"/>
  <c r="O102" i="36"/>
  <c r="R54" i="36"/>
  <c r="R36" i="36"/>
  <c r="Q92" i="36"/>
  <c r="O24" i="36"/>
  <c r="R114" i="36"/>
  <c r="R70" i="36"/>
  <c r="R89" i="36"/>
  <c r="R40" i="36"/>
  <c r="O10" i="36"/>
  <c r="P111" i="36"/>
  <c r="R31" i="36"/>
  <c r="R113" i="36"/>
  <c r="R96" i="36"/>
  <c r="O104" i="36"/>
  <c r="O91" i="36"/>
  <c r="O53" i="36"/>
  <c r="Q87" i="36"/>
  <c r="R79" i="36"/>
  <c r="R15" i="36"/>
  <c r="O51" i="36"/>
  <c r="O18" i="36"/>
  <c r="R67" i="36"/>
  <c r="Q40" i="36"/>
  <c r="AC23" i="19" l="1"/>
  <c r="AC27" i="19"/>
  <c r="AC32" i="19"/>
  <c r="AC2" i="21"/>
  <c r="Q104" i="36"/>
  <c r="Q54" i="36"/>
  <c r="Q80" i="36"/>
  <c r="T66" i="36"/>
  <c r="Q23" i="36"/>
  <c r="Q29" i="36"/>
  <c r="S56" i="36"/>
  <c r="T67" i="36"/>
  <c r="T57" i="36"/>
  <c r="Q26" i="36"/>
  <c r="T72" i="36"/>
  <c r="T49" i="36"/>
  <c r="T75" i="36"/>
  <c r="Q85" i="36"/>
  <c r="Q43" i="36"/>
  <c r="T81" i="36"/>
  <c r="Q98" i="36"/>
  <c r="T87" i="36"/>
  <c r="S100" i="36"/>
  <c r="T88" i="36"/>
  <c r="T93" i="36"/>
  <c r="T62" i="36"/>
  <c r="T69" i="36"/>
  <c r="T60" i="36"/>
  <c r="Q25" i="36"/>
  <c r="T52" i="36"/>
  <c r="S39" i="36"/>
  <c r="T10" i="36"/>
  <c r="Q75" i="36"/>
  <c r="T113" i="36"/>
  <c r="T58" i="36"/>
  <c r="T24" i="36"/>
  <c r="Q102" i="36"/>
  <c r="Y122" i="36"/>
  <c r="T127" i="36"/>
  <c r="Q53" i="36"/>
  <c r="T9" i="36"/>
  <c r="T39" i="36"/>
  <c r="T25" i="36"/>
  <c r="T96" i="36"/>
  <c r="S38" i="36"/>
  <c r="T109" i="36"/>
  <c r="Y119" i="36"/>
  <c r="Q90" i="36"/>
  <c r="T30" i="36"/>
  <c r="R103" i="36"/>
  <c r="T35" i="36"/>
  <c r="T26" i="36"/>
  <c r="T90" i="36"/>
  <c r="Q99" i="36"/>
  <c r="Q113" i="36"/>
  <c r="T28" i="36"/>
  <c r="T18" i="36"/>
  <c r="T45" i="36"/>
  <c r="T92" i="36"/>
  <c r="Y124" i="36"/>
  <c r="T11" i="36"/>
  <c r="T116" i="36"/>
  <c r="T70" i="36"/>
  <c r="Q10" i="36"/>
  <c r="S68" i="36"/>
  <c r="T99" i="36"/>
  <c r="Q30" i="36"/>
  <c r="S127" i="36"/>
  <c r="Q88" i="36"/>
  <c r="T82" i="36"/>
  <c r="T43" i="36"/>
  <c r="T98" i="36"/>
  <c r="T55" i="36"/>
  <c r="T41" i="36"/>
  <c r="Q67" i="36"/>
  <c r="Q65" i="36"/>
  <c r="S81" i="36"/>
  <c r="Q93" i="36"/>
  <c r="T61" i="36"/>
  <c r="R115" i="36"/>
  <c r="T42" i="36"/>
  <c r="Y121" i="36"/>
  <c r="T95" i="36"/>
  <c r="Q34" i="36"/>
  <c r="T36" i="36"/>
  <c r="Y125" i="36"/>
  <c r="Q51" i="36"/>
  <c r="S115" i="36"/>
  <c r="Q41" i="36"/>
  <c r="T112" i="36"/>
  <c r="S103" i="36"/>
  <c r="T73" i="36"/>
  <c r="T71" i="36"/>
  <c r="T85" i="36"/>
  <c r="Q37" i="36"/>
  <c r="Q106" i="36"/>
  <c r="Y120" i="36"/>
  <c r="Q82" i="36"/>
  <c r="Q77" i="36"/>
  <c r="Q69" i="36"/>
  <c r="T94" i="36"/>
  <c r="J9" i="9"/>
  <c r="T108" i="36"/>
  <c r="Q79" i="36"/>
  <c r="Q117" i="36"/>
  <c r="S87" i="36"/>
  <c r="S111" i="36"/>
  <c r="S107" i="36"/>
  <c r="Q8" i="36"/>
  <c r="Q45" i="36"/>
  <c r="Q28" i="36"/>
  <c r="T53" i="36"/>
  <c r="T46" i="36"/>
  <c r="Q59" i="36"/>
  <c r="T29" i="36"/>
  <c r="T38" i="36"/>
  <c r="T76" i="36"/>
  <c r="T50" i="36"/>
  <c r="T44" i="36"/>
  <c r="Q20" i="36"/>
  <c r="Q48" i="36"/>
  <c r="Q22" i="36"/>
  <c r="Q73" i="36"/>
  <c r="Q13" i="36"/>
  <c r="T97" i="36"/>
  <c r="S112" i="36"/>
  <c r="T59" i="36"/>
  <c r="S84" i="36"/>
  <c r="Q83" i="36"/>
  <c r="T83" i="36"/>
  <c r="Q19" i="36"/>
  <c r="Q97" i="36"/>
  <c r="Q109" i="36"/>
  <c r="T32" i="36"/>
  <c r="Q95" i="36"/>
  <c r="Q110" i="36"/>
  <c r="T74" i="36"/>
  <c r="Y123" i="36"/>
  <c r="S55" i="36"/>
  <c r="Q49" i="36"/>
  <c r="Q62" i="36"/>
  <c r="Q91" i="36"/>
  <c r="Q63" i="36"/>
  <c r="T100" i="36"/>
  <c r="T110" i="36"/>
  <c r="Q60" i="36"/>
  <c r="T78" i="36"/>
  <c r="T51" i="36"/>
  <c r="T106" i="36"/>
  <c r="Q74" i="36"/>
  <c r="Q94" i="36"/>
  <c r="Q61" i="36"/>
  <c r="Y126" i="36"/>
  <c r="Q24" i="36"/>
  <c r="T13" i="36"/>
  <c r="Q50" i="36"/>
  <c r="T40" i="36"/>
  <c r="S40" i="36"/>
  <c r="K9" i="9"/>
  <c r="T16" i="36"/>
  <c r="S96" i="36"/>
  <c r="T91" i="36"/>
  <c r="T104" i="36"/>
  <c r="T14" i="36"/>
  <c r="T105" i="36"/>
  <c r="T118" i="36"/>
  <c r="Q101" i="36"/>
  <c r="T21" i="36"/>
  <c r="Q17" i="36"/>
  <c r="S64" i="36"/>
  <c r="S92" i="36"/>
  <c r="T12" i="36"/>
  <c r="T63" i="36"/>
  <c r="T117" i="36"/>
  <c r="Q11" i="36"/>
  <c r="T65" i="36"/>
  <c r="T31" i="36"/>
  <c r="T84" i="36"/>
  <c r="Q16" i="36"/>
  <c r="Q21" i="36"/>
  <c r="T34" i="36"/>
  <c r="S46" i="36"/>
  <c r="T80" i="36"/>
  <c r="T79" i="36"/>
  <c r="T89" i="36"/>
  <c r="S76" i="36"/>
  <c r="Q89" i="36"/>
  <c r="T102" i="36"/>
  <c r="S78" i="36"/>
  <c r="Q18" i="36"/>
  <c r="T54" i="36"/>
  <c r="T64" i="36"/>
  <c r="T48" i="36"/>
  <c r="T17" i="36"/>
  <c r="S116" i="36"/>
  <c r="T47" i="36"/>
  <c r="S71" i="36"/>
  <c r="S9" i="36"/>
  <c r="T101" i="36"/>
  <c r="Q35" i="36"/>
  <c r="S108" i="36"/>
  <c r="T8" i="36"/>
  <c r="Q27" i="36"/>
  <c r="T22" i="36"/>
  <c r="T33" i="36"/>
  <c r="R111" i="36"/>
  <c r="Q70" i="36"/>
  <c r="Q86" i="36"/>
  <c r="Q14" i="36"/>
  <c r="T37" i="36"/>
  <c r="T77" i="36"/>
  <c r="R107" i="36"/>
  <c r="S32" i="36"/>
  <c r="T23" i="36"/>
  <c r="S52" i="36"/>
  <c r="S72" i="36"/>
  <c r="T68" i="36"/>
  <c r="S15" i="36"/>
  <c r="T15" i="36"/>
  <c r="T19" i="36"/>
  <c r="T86" i="36"/>
  <c r="T114" i="36"/>
  <c r="Q57" i="36"/>
  <c r="S12" i="36"/>
  <c r="Q58" i="36"/>
  <c r="T27" i="36"/>
  <c r="T20" i="36"/>
  <c r="Q105" i="36"/>
  <c r="Q66" i="36"/>
  <c r="Q31" i="36"/>
  <c r="S33" i="36"/>
  <c r="T56" i="36"/>
  <c r="Q114" i="36"/>
  <c r="Q42" i="36"/>
  <c r="S44" i="36"/>
  <c r="Q47" i="36"/>
  <c r="S118" i="36"/>
  <c r="S36" i="36"/>
  <c r="A10" i="30" l="1"/>
  <c r="A9" i="30"/>
  <c r="V5" i="30"/>
  <c r="U5" i="30"/>
  <c r="T5" i="30"/>
  <c r="S5" i="30"/>
  <c r="R5" i="30"/>
  <c r="Q5" i="30"/>
  <c r="P5" i="30"/>
  <c r="O5" i="30"/>
  <c r="N5" i="30"/>
  <c r="M5" i="30"/>
  <c r="L5" i="30"/>
  <c r="K5" i="30"/>
  <c r="V4" i="30"/>
  <c r="U4" i="30"/>
  <c r="T4" i="30"/>
  <c r="S4" i="30"/>
  <c r="R4" i="30"/>
  <c r="Q4" i="30"/>
  <c r="P4" i="30"/>
  <c r="O4" i="30"/>
  <c r="N4" i="30"/>
  <c r="M4" i="30"/>
  <c r="L4" i="30"/>
  <c r="K4" i="30"/>
  <c r="L3" i="30"/>
  <c r="V2" i="30"/>
  <c r="U2" i="30"/>
  <c r="T2" i="30"/>
  <c r="S2" i="30"/>
  <c r="R2" i="30"/>
  <c r="Q2" i="30"/>
  <c r="P2" i="30"/>
  <c r="O2" i="30"/>
  <c r="N2" i="30"/>
  <c r="M2" i="30"/>
  <c r="L2" i="30"/>
  <c r="K2" i="30"/>
  <c r="A57" i="29"/>
  <c r="A56" i="29"/>
  <c r="A55" i="29"/>
  <c r="A54" i="29"/>
  <c r="A53" i="29"/>
  <c r="A51" i="29"/>
  <c r="A50" i="29"/>
  <c r="A49" i="29"/>
  <c r="A47" i="29"/>
  <c r="A46" i="29"/>
  <c r="A45" i="29"/>
  <c r="A44" i="29"/>
  <c r="A43" i="29"/>
  <c r="A42" i="29"/>
  <c r="A41" i="29"/>
  <c r="A40" i="29"/>
  <c r="A39" i="29"/>
  <c r="A37" i="29"/>
  <c r="A36" i="29"/>
  <c r="A35" i="29"/>
  <c r="A34" i="29"/>
  <c r="A33" i="29"/>
  <c r="A32" i="29"/>
  <c r="A31" i="29"/>
  <c r="A30" i="29"/>
  <c r="A29" i="29"/>
  <c r="A28" i="29"/>
  <c r="A27" i="29"/>
  <c r="A26" i="29"/>
  <c r="A25" i="29"/>
  <c r="A24" i="29"/>
  <c r="A23" i="29"/>
  <c r="A22" i="29"/>
  <c r="A21" i="29"/>
  <c r="A20" i="29"/>
  <c r="A19" i="29"/>
  <c r="A18" i="29"/>
  <c r="A16" i="29"/>
  <c r="A15" i="29"/>
  <c r="A14" i="29"/>
  <c r="A13" i="29"/>
  <c r="A12" i="29"/>
  <c r="A11" i="29"/>
  <c r="A10" i="29"/>
  <c r="A9" i="29"/>
  <c r="J3" i="29"/>
  <c r="J7" i="29" s="1"/>
  <c r="T2" i="29"/>
  <c r="S2" i="29"/>
  <c r="R2" i="29"/>
  <c r="Q2" i="29"/>
  <c r="P2" i="29"/>
  <c r="O2" i="29"/>
  <c r="N2" i="29"/>
  <c r="M2" i="29"/>
  <c r="L2" i="29"/>
  <c r="K2" i="29"/>
  <c r="J2" i="29"/>
  <c r="I2" i="29"/>
  <c r="S14" i="36"/>
  <c r="S69" i="36"/>
  <c r="J50" i="29"/>
  <c r="V88" i="36"/>
  <c r="V89" i="36"/>
  <c r="V14" i="36"/>
  <c r="U92" i="36"/>
  <c r="V53" i="36"/>
  <c r="S18" i="36"/>
  <c r="S70" i="36"/>
  <c r="V109" i="36"/>
  <c r="V18" i="36"/>
  <c r="U71" i="36"/>
  <c r="S114" i="36"/>
  <c r="U39" i="36"/>
  <c r="T107" i="36"/>
  <c r="V12" i="36"/>
  <c r="T103" i="36"/>
  <c r="S57" i="36"/>
  <c r="V37" i="36"/>
  <c r="K15" i="30"/>
  <c r="S93" i="36"/>
  <c r="J49" i="29"/>
  <c r="V48" i="36"/>
  <c r="S66" i="36"/>
  <c r="S106" i="36"/>
  <c r="V74" i="36"/>
  <c r="I21" i="29"/>
  <c r="V82" i="36"/>
  <c r="S23" i="36"/>
  <c r="L10" i="30"/>
  <c r="S20" i="36"/>
  <c r="U108" i="36"/>
  <c r="U84" i="36"/>
  <c r="V27" i="36"/>
  <c r="J21" i="29"/>
  <c r="U56" i="36"/>
  <c r="S86" i="36"/>
  <c r="S77" i="36"/>
  <c r="V100" i="36"/>
  <c r="S49" i="36"/>
  <c r="V91" i="36"/>
  <c r="U116" i="36"/>
  <c r="V60" i="36"/>
  <c r="J12" i="29"/>
  <c r="S102" i="36"/>
  <c r="V10" i="36"/>
  <c r="S101" i="36"/>
  <c r="V67" i="36"/>
  <c r="S37" i="36"/>
  <c r="S98" i="36"/>
  <c r="U76" i="36"/>
  <c r="V77" i="36"/>
  <c r="V45" i="36"/>
  <c r="L11" i="30"/>
  <c r="U44" i="36"/>
  <c r="J45" i="29"/>
  <c r="V98" i="36"/>
  <c r="V40" i="36"/>
  <c r="S27" i="36"/>
  <c r="U81" i="36"/>
  <c r="S53" i="36"/>
  <c r="I33" i="29"/>
  <c r="S67" i="36"/>
  <c r="V25" i="36"/>
  <c r="L12" i="30"/>
  <c r="J55" i="29"/>
  <c r="V99" i="36"/>
  <c r="V114" i="36"/>
  <c r="S95" i="36"/>
  <c r="V9" i="36"/>
  <c r="V61" i="36"/>
  <c r="V24" i="36"/>
  <c r="V90" i="36"/>
  <c r="V94" i="36"/>
  <c r="S21" i="36"/>
  <c r="S88" i="36"/>
  <c r="L16" i="30"/>
  <c r="J18" i="29"/>
  <c r="V21" i="36"/>
  <c r="V92" i="36"/>
  <c r="U72" i="36"/>
  <c r="S74" i="36"/>
  <c r="V8" i="36"/>
  <c r="S17" i="36"/>
  <c r="I31" i="29"/>
  <c r="S99" i="36"/>
  <c r="S51" i="36"/>
  <c r="I40" i="29"/>
  <c r="V39" i="36"/>
  <c r="V69" i="36"/>
  <c r="T111" i="36"/>
  <c r="V83" i="36"/>
  <c r="S90" i="36"/>
  <c r="U103" i="36"/>
  <c r="L20" i="30"/>
  <c r="V70" i="36"/>
  <c r="V52" i="36"/>
  <c r="V23" i="36"/>
  <c r="S113" i="36"/>
  <c r="U115" i="36"/>
  <c r="S30" i="36"/>
  <c r="U96" i="36"/>
  <c r="U68" i="36"/>
  <c r="V108" i="36"/>
  <c r="V96" i="36"/>
  <c r="L15" i="30"/>
  <c r="L21" i="30"/>
  <c r="V33" i="36"/>
  <c r="S35" i="36"/>
  <c r="S16" i="36"/>
  <c r="U127" i="36"/>
  <c r="V31" i="36"/>
  <c r="S83" i="36"/>
  <c r="S62" i="36"/>
  <c r="S29" i="36"/>
  <c r="V30" i="36"/>
  <c r="S26" i="36"/>
  <c r="V29" i="36"/>
  <c r="S8" i="36"/>
  <c r="S89" i="36"/>
  <c r="V17" i="36"/>
  <c r="V106" i="36"/>
  <c r="S42" i="36"/>
  <c r="S63" i="36"/>
  <c r="V47" i="36"/>
  <c r="S25" i="36"/>
  <c r="U111" i="36"/>
  <c r="K14" i="30"/>
  <c r="V101" i="36"/>
  <c r="V35" i="36"/>
  <c r="U38" i="36"/>
  <c r="U87" i="36"/>
  <c r="I12" i="29"/>
  <c r="V46" i="36"/>
  <c r="L19" i="30"/>
  <c r="L17" i="30"/>
  <c r="S59" i="36"/>
  <c r="S58" i="36"/>
  <c r="S73" i="36"/>
  <c r="V76" i="36"/>
  <c r="S41" i="36"/>
  <c r="V44" i="36"/>
  <c r="S117" i="36"/>
  <c r="U52" i="36"/>
  <c r="V43" i="36"/>
  <c r="V32" i="36"/>
  <c r="S28" i="36"/>
  <c r="S61" i="36"/>
  <c r="V127" i="36"/>
  <c r="V64" i="36"/>
  <c r="S82" i="36"/>
  <c r="S24" i="36"/>
  <c r="V13" i="36"/>
  <c r="U9" i="36"/>
  <c r="S45" i="36"/>
  <c r="U36" i="36"/>
  <c r="V68" i="36"/>
  <c r="S97" i="36"/>
  <c r="V105" i="36"/>
  <c r="V57" i="36"/>
  <c r="V26" i="36"/>
  <c r="S47" i="36"/>
  <c r="V78" i="36"/>
  <c r="S65" i="36"/>
  <c r="S110" i="36"/>
  <c r="V28" i="36"/>
  <c r="V55" i="36"/>
  <c r="V104" i="36"/>
  <c r="J32" i="29"/>
  <c r="V116" i="36"/>
  <c r="S109" i="36"/>
  <c r="V65" i="36"/>
  <c r="V102" i="36"/>
  <c r="U12" i="36"/>
  <c r="S43" i="36"/>
  <c r="V36" i="36"/>
  <c r="S105" i="36"/>
  <c r="V80" i="36"/>
  <c r="S34" i="36"/>
  <c r="V22" i="36"/>
  <c r="V66" i="36"/>
  <c r="V58" i="36"/>
  <c r="V38" i="36"/>
  <c r="V117" i="36"/>
  <c r="U15" i="36"/>
  <c r="V71" i="36"/>
  <c r="U118" i="36"/>
  <c r="S94" i="36"/>
  <c r="S80" i="36"/>
  <c r="V93" i="36"/>
  <c r="V20" i="36"/>
  <c r="S50" i="36"/>
  <c r="V50" i="36"/>
  <c r="V110" i="36"/>
  <c r="V41" i="36"/>
  <c r="V16" i="36"/>
  <c r="S31" i="36"/>
  <c r="V86" i="36"/>
  <c r="J31" i="29"/>
  <c r="V51" i="36"/>
  <c r="U64" i="36"/>
  <c r="V72" i="36"/>
  <c r="V75" i="36"/>
  <c r="U55" i="36"/>
  <c r="S75" i="36"/>
  <c r="U40" i="36"/>
  <c r="V84" i="36"/>
  <c r="V81" i="36"/>
  <c r="V85" i="36"/>
  <c r="V113" i="36"/>
  <c r="S13" i="36"/>
  <c r="L14" i="30"/>
  <c r="J26" i="29"/>
  <c r="V79" i="36"/>
  <c r="V54" i="36"/>
  <c r="L18" i="30"/>
  <c r="V19" i="36"/>
  <c r="S104" i="36"/>
  <c r="J40" i="29"/>
  <c r="S60" i="36"/>
  <c r="S10" i="36"/>
  <c r="S22" i="36"/>
  <c r="S54" i="36"/>
  <c r="U32" i="36"/>
  <c r="V118" i="36"/>
  <c r="K19" i="30"/>
  <c r="V11" i="36"/>
  <c r="V73" i="36"/>
  <c r="I49" i="29"/>
  <c r="S79" i="36"/>
  <c r="T115" i="36"/>
  <c r="V59" i="36"/>
  <c r="V56" i="36"/>
  <c r="U112" i="36"/>
  <c r="V97" i="36"/>
  <c r="V95" i="36"/>
  <c r="S91" i="36"/>
  <c r="V62" i="36"/>
  <c r="V112" i="36"/>
  <c r="U78" i="36"/>
  <c r="U107" i="36"/>
  <c r="V87" i="36"/>
  <c r="V49" i="36"/>
  <c r="U46" i="36"/>
  <c r="S11" i="36"/>
  <c r="S85" i="36"/>
  <c r="V34" i="36"/>
  <c r="V42" i="36"/>
  <c r="U100" i="36"/>
  <c r="U33" i="36"/>
  <c r="S48" i="36"/>
  <c r="S19" i="36"/>
  <c r="V15" i="36"/>
  <c r="K21" i="30"/>
  <c r="I56" i="29"/>
  <c r="V63" i="36"/>
  <c r="M3" i="30" l="1"/>
  <c r="N3" i="30" s="1"/>
  <c r="N7" i="30" s="1"/>
  <c r="L7" i="30"/>
  <c r="K3" i="29"/>
  <c r="C5" i="27"/>
  <c r="C4" i="27"/>
  <c r="U48" i="36"/>
  <c r="W127" i="36"/>
  <c r="K26" i="29"/>
  <c r="X25" i="36"/>
  <c r="W68" i="36"/>
  <c r="I53" i="29"/>
  <c r="X10" i="36"/>
  <c r="U37" i="36"/>
  <c r="N30" i="30"/>
  <c r="W108" i="36"/>
  <c r="W15" i="36"/>
  <c r="X78" i="36"/>
  <c r="U26" i="36"/>
  <c r="I28" i="29"/>
  <c r="W78" i="36"/>
  <c r="X30" i="36"/>
  <c r="X84" i="36"/>
  <c r="K29" i="30"/>
  <c r="I16" i="29"/>
  <c r="V103" i="36"/>
  <c r="J42" i="29"/>
  <c r="U27" i="36"/>
  <c r="X44" i="36"/>
  <c r="I24" i="29"/>
  <c r="W107" i="36"/>
  <c r="K51" i="29"/>
  <c r="W39" i="36"/>
  <c r="X73" i="36"/>
  <c r="U35" i="36"/>
  <c r="X79" i="36"/>
  <c r="X8" i="36"/>
  <c r="U59" i="36"/>
  <c r="X104" i="36"/>
  <c r="U113" i="36"/>
  <c r="I30" i="29"/>
  <c r="K41" i="29"/>
  <c r="X101" i="36"/>
  <c r="L22" i="30"/>
  <c r="J54" i="29"/>
  <c r="I32" i="29"/>
  <c r="X16" i="36"/>
  <c r="X66" i="36"/>
  <c r="U66" i="36"/>
  <c r="K33" i="29"/>
  <c r="K15" i="29"/>
  <c r="X90" i="36"/>
  <c r="M29" i="30"/>
  <c r="J22" i="29"/>
  <c r="K53" i="29"/>
  <c r="I26" i="29"/>
  <c r="I29" i="29"/>
  <c r="U65" i="36"/>
  <c r="K24" i="29"/>
  <c r="X26" i="36"/>
  <c r="I15" i="29"/>
  <c r="K42" i="29"/>
  <c r="I36" i="29"/>
  <c r="X64" i="36"/>
  <c r="M30" i="30"/>
  <c r="U110" i="36"/>
  <c r="J35" i="29"/>
  <c r="X54" i="36"/>
  <c r="X96" i="36"/>
  <c r="I44" i="29"/>
  <c r="U41" i="36"/>
  <c r="K17" i="30"/>
  <c r="J56" i="29"/>
  <c r="W38" i="36"/>
  <c r="U85" i="36"/>
  <c r="U30" i="36"/>
  <c r="X33" i="36"/>
  <c r="U54" i="36"/>
  <c r="U16" i="36"/>
  <c r="J9" i="29"/>
  <c r="I41" i="29"/>
  <c r="J23" i="29"/>
  <c r="U43" i="36"/>
  <c r="I55" i="29"/>
  <c r="X43" i="36"/>
  <c r="W55" i="36"/>
  <c r="W87" i="36"/>
  <c r="J19" i="29"/>
  <c r="X23" i="36"/>
  <c r="U62" i="36"/>
  <c r="I20" i="29"/>
  <c r="K22" i="29"/>
  <c r="W116" i="36"/>
  <c r="X45" i="36"/>
  <c r="W32" i="36"/>
  <c r="U53" i="36"/>
  <c r="K36" i="29"/>
  <c r="X70" i="36"/>
  <c r="X50" i="36"/>
  <c r="I57" i="29"/>
  <c r="W84" i="36"/>
  <c r="K16" i="29"/>
  <c r="U60" i="36"/>
  <c r="X102" i="36"/>
  <c r="X51" i="36"/>
  <c r="K20" i="29"/>
  <c r="I37" i="29"/>
  <c r="L29" i="30"/>
  <c r="W33" i="36"/>
  <c r="J51" i="29"/>
  <c r="W111" i="36"/>
  <c r="U34" i="36"/>
  <c r="W56" i="36"/>
  <c r="J25" i="29"/>
  <c r="X39" i="36"/>
  <c r="X19" i="36"/>
  <c r="K10" i="30"/>
  <c r="U73" i="36"/>
  <c r="X40" i="36"/>
  <c r="X68" i="36"/>
  <c r="J14" i="29"/>
  <c r="U97" i="36"/>
  <c r="V115" i="36"/>
  <c r="K18" i="29"/>
  <c r="X87" i="36"/>
  <c r="J47" i="29"/>
  <c r="X83" i="36"/>
  <c r="X99" i="36"/>
  <c r="L25" i="30"/>
  <c r="X9" i="36"/>
  <c r="J29" i="29"/>
  <c r="U57" i="36"/>
  <c r="I22" i="29"/>
  <c r="X18" i="36"/>
  <c r="U102" i="36"/>
  <c r="X59" i="36"/>
  <c r="X67" i="36"/>
  <c r="U69" i="36"/>
  <c r="X112" i="36"/>
  <c r="W103" i="36"/>
  <c r="K55" i="29"/>
  <c r="X110" i="36"/>
  <c r="U82" i="36"/>
  <c r="J27" i="29"/>
  <c r="U63" i="36"/>
  <c r="U61" i="36"/>
  <c r="K12" i="29"/>
  <c r="J28" i="29"/>
  <c r="U47" i="36"/>
  <c r="K27" i="29"/>
  <c r="J37" i="29"/>
  <c r="U22" i="36"/>
  <c r="U88" i="36"/>
  <c r="U109" i="36"/>
  <c r="W72" i="36"/>
  <c r="K22" i="30"/>
  <c r="I11" i="29"/>
  <c r="X28" i="36"/>
  <c r="K30" i="29"/>
  <c r="U19" i="36"/>
  <c r="X55" i="36"/>
  <c r="U79" i="36"/>
  <c r="J15" i="29"/>
  <c r="J16" i="29"/>
  <c r="M40" i="27"/>
  <c r="X14" i="36"/>
  <c r="K34" i="30"/>
  <c r="L35" i="30"/>
  <c r="X113" i="36"/>
  <c r="X97" i="36"/>
  <c r="K13" i="29"/>
  <c r="X62" i="36"/>
  <c r="I54" i="29"/>
  <c r="X75" i="36"/>
  <c r="I13" i="29"/>
  <c r="I46" i="29"/>
  <c r="X86" i="36"/>
  <c r="K18" i="30"/>
  <c r="K31" i="30"/>
  <c r="K16" i="30"/>
  <c r="U74" i="36"/>
  <c r="U10" i="36"/>
  <c r="X118" i="36"/>
  <c r="X65" i="36"/>
  <c r="I9" i="29"/>
  <c r="X20" i="36"/>
  <c r="U98" i="36"/>
  <c r="X105" i="36"/>
  <c r="X85" i="36"/>
  <c r="U83" i="36"/>
  <c r="I47" i="29"/>
  <c r="X98" i="36"/>
  <c r="N29" i="30"/>
  <c r="W96" i="36"/>
  <c r="I25" i="29"/>
  <c r="X76" i="36"/>
  <c r="U25" i="36"/>
  <c r="U20" i="36"/>
  <c r="K45" i="29"/>
  <c r="W12" i="36"/>
  <c r="M22" i="30"/>
  <c r="X91" i="36"/>
  <c r="X61" i="36"/>
  <c r="K19" i="29"/>
  <c r="U95" i="36"/>
  <c r="K31" i="29"/>
  <c r="K49" i="29"/>
  <c r="X29" i="36"/>
  <c r="N35" i="30"/>
  <c r="X48" i="36"/>
  <c r="K29" i="29"/>
  <c r="X12" i="36"/>
  <c r="U104" i="36"/>
  <c r="U21" i="36"/>
  <c r="U105" i="36"/>
  <c r="I43" i="29"/>
  <c r="W9" i="36"/>
  <c r="J46" i="29"/>
  <c r="U51" i="36"/>
  <c r="K10" i="29"/>
  <c r="X35" i="36"/>
  <c r="X11" i="36"/>
  <c r="X82" i="36"/>
  <c r="U75" i="36"/>
  <c r="I18" i="29"/>
  <c r="K35" i="29"/>
  <c r="L30" i="30"/>
  <c r="J39" i="29"/>
  <c r="N31" i="30"/>
  <c r="X58" i="36"/>
  <c r="X49" i="36"/>
  <c r="K39" i="29"/>
  <c r="I51" i="29"/>
  <c r="X27" i="36"/>
  <c r="J41" i="29"/>
  <c r="U17" i="36"/>
  <c r="K37" i="29"/>
  <c r="I50" i="29"/>
  <c r="X42" i="36"/>
  <c r="X53" i="36"/>
  <c r="K57" i="29"/>
  <c r="U45" i="36"/>
  <c r="K30" i="30"/>
  <c r="K46" i="29"/>
  <c r="J20" i="29"/>
  <c r="X80" i="36"/>
  <c r="U70" i="36"/>
  <c r="X63" i="36"/>
  <c r="M35" i="30"/>
  <c r="K14" i="29"/>
  <c r="U8" i="36"/>
  <c r="U90" i="36"/>
  <c r="U24" i="36"/>
  <c r="X13" i="36"/>
  <c r="N22" i="30"/>
  <c r="X89" i="36"/>
  <c r="K20" i="30"/>
  <c r="X94" i="36"/>
  <c r="K25" i="29"/>
  <c r="U31" i="36"/>
  <c r="X92" i="36"/>
  <c r="X100" i="36"/>
  <c r="K56" i="29"/>
  <c r="K34" i="29"/>
  <c r="U67" i="36"/>
  <c r="J44" i="29"/>
  <c r="K21" i="29"/>
  <c r="X32" i="36"/>
  <c r="J33" i="29"/>
  <c r="I17" i="29"/>
  <c r="X108" i="36"/>
  <c r="U93" i="36"/>
  <c r="W44" i="36"/>
  <c r="X17" i="36"/>
  <c r="W71" i="36"/>
  <c r="X22" i="36"/>
  <c r="X71" i="36"/>
  <c r="U117" i="36"/>
  <c r="V111" i="36"/>
  <c r="I14" i="29"/>
  <c r="U14" i="36"/>
  <c r="X52" i="36"/>
  <c r="X31" i="36"/>
  <c r="W100" i="36"/>
  <c r="X38" i="36"/>
  <c r="J24" i="29"/>
  <c r="X77" i="36"/>
  <c r="J17" i="29"/>
  <c r="U80" i="36"/>
  <c r="U77" i="36"/>
  <c r="W118" i="36"/>
  <c r="X72" i="36"/>
  <c r="U91" i="36"/>
  <c r="J34" i="29"/>
  <c r="X21" i="36"/>
  <c r="W92" i="36"/>
  <c r="U29" i="36"/>
  <c r="X69" i="36"/>
  <c r="I42" i="29"/>
  <c r="I34" i="29"/>
  <c r="J57" i="29"/>
  <c r="U18" i="36"/>
  <c r="U13" i="36"/>
  <c r="L26" i="30"/>
  <c r="W81" i="36"/>
  <c r="L31" i="30"/>
  <c r="X24" i="36"/>
  <c r="W46" i="36"/>
  <c r="X60" i="36"/>
  <c r="J13" i="29"/>
  <c r="X34" i="36"/>
  <c r="X74" i="36"/>
  <c r="K11" i="29"/>
  <c r="I39" i="29"/>
  <c r="U42" i="36"/>
  <c r="X46" i="36"/>
  <c r="U106" i="36"/>
  <c r="K40" i="29"/>
  <c r="I10" i="29"/>
  <c r="M31" i="30"/>
  <c r="J30" i="29"/>
  <c r="U114" i="36"/>
  <c r="K17" i="29"/>
  <c r="X57" i="36"/>
  <c r="W112" i="36"/>
  <c r="U23" i="36"/>
  <c r="W40" i="36"/>
  <c r="K28" i="29"/>
  <c r="K12" i="30"/>
  <c r="J10" i="29"/>
  <c r="K23" i="29"/>
  <c r="U101" i="36"/>
  <c r="X95" i="36"/>
  <c r="U58" i="36"/>
  <c r="I23" i="29"/>
  <c r="W76" i="36"/>
  <c r="X93" i="36"/>
  <c r="K9" i="29"/>
  <c r="I19" i="29"/>
  <c r="K44" i="29"/>
  <c r="I45" i="29"/>
  <c r="U94" i="36"/>
  <c r="U86" i="36"/>
  <c r="X37" i="36"/>
  <c r="W115" i="36"/>
  <c r="X81" i="36"/>
  <c r="K43" i="29"/>
  <c r="X116" i="36"/>
  <c r="W52" i="36"/>
  <c r="X36" i="36"/>
  <c r="K47" i="29"/>
  <c r="K50" i="29"/>
  <c r="X117" i="36"/>
  <c r="X15" i="36"/>
  <c r="W36" i="36"/>
  <c r="X56" i="36"/>
  <c r="K11" i="30"/>
  <c r="X109" i="36"/>
  <c r="I27" i="29"/>
  <c r="U89" i="36"/>
  <c r="J43" i="29"/>
  <c r="X47" i="36"/>
  <c r="J11" i="29"/>
  <c r="V107" i="36"/>
  <c r="U11" i="36"/>
  <c r="I35" i="29"/>
  <c r="W64" i="36"/>
  <c r="K35" i="30"/>
  <c r="X127" i="36"/>
  <c r="X88" i="36"/>
  <c r="X41" i="36"/>
  <c r="U49" i="36"/>
  <c r="J36" i="29"/>
  <c r="J53" i="29"/>
  <c r="X106" i="36"/>
  <c r="U99" i="36"/>
  <c r="K54" i="29"/>
  <c r="K32" i="29"/>
  <c r="X114" i="36"/>
  <c r="U50" i="36"/>
  <c r="U28" i="36"/>
  <c r="M7" i="30" l="1"/>
  <c r="K7" i="29"/>
  <c r="L3" i="29"/>
  <c r="M3" i="29" s="1"/>
  <c r="M7" i="29" s="1"/>
  <c r="C5" i="32"/>
  <c r="D5" i="32" s="1"/>
  <c r="E5" i="32" s="1"/>
  <c r="C7" i="32"/>
  <c r="D7" i="32" s="1"/>
  <c r="E7" i="32" s="1"/>
  <c r="C3" i="32"/>
  <c r="D3" i="32" s="1"/>
  <c r="E3" i="32" s="1"/>
  <c r="K13" i="30"/>
  <c r="W34" i="30"/>
  <c r="AD33" i="19" s="1"/>
  <c r="K36" i="30"/>
  <c r="C13" i="32" s="1"/>
  <c r="L13" i="30"/>
  <c r="L32" i="30"/>
  <c r="K32" i="30"/>
  <c r="M32" i="30"/>
  <c r="O3" i="30"/>
  <c r="O7" i="30" s="1"/>
  <c r="K38" i="29"/>
  <c r="K48" i="29" s="1"/>
  <c r="K52" i="29" s="1"/>
  <c r="J61" i="29"/>
  <c r="I38" i="29"/>
  <c r="H61" i="29"/>
  <c r="J38" i="29"/>
  <c r="J48" i="29" s="1"/>
  <c r="J52" i="29" s="1"/>
  <c r="I61" i="29"/>
  <c r="C17" i="27"/>
  <c r="G17" i="27"/>
  <c r="J23" i="27"/>
  <c r="J38" i="27" s="1"/>
  <c r="N17" i="27"/>
  <c r="F17" i="27"/>
  <c r="I23" i="27"/>
  <c r="I38" i="27" s="1"/>
  <c r="F23" i="27"/>
  <c r="F38" i="27" s="1"/>
  <c r="E23" i="27"/>
  <c r="E38" i="27" s="1"/>
  <c r="I17" i="27"/>
  <c r="H17" i="27"/>
  <c r="M17" i="27"/>
  <c r="E17" i="27"/>
  <c r="H23" i="27"/>
  <c r="H38" i="27" s="1"/>
  <c r="L17" i="27"/>
  <c r="D17" i="27"/>
  <c r="G23" i="27"/>
  <c r="G38" i="27" s="1"/>
  <c r="M23" i="27"/>
  <c r="M38" i="27" s="1"/>
  <c r="D23" i="27"/>
  <c r="D38" i="27" s="1"/>
  <c r="C23" i="27"/>
  <c r="C38" i="27" s="1"/>
  <c r="K17" i="27"/>
  <c r="N23" i="27"/>
  <c r="N38" i="27" s="1"/>
  <c r="J17" i="27"/>
  <c r="L23" i="27"/>
  <c r="L38" i="27" s="1"/>
  <c r="K23" i="27"/>
  <c r="K38" i="27" s="1"/>
  <c r="J3" i="24" a="1"/>
  <c r="J3" i="24" s="1"/>
  <c r="I3" i="24" a="1"/>
  <c r="I3" i="24" s="1"/>
  <c r="I2" i="24"/>
  <c r="J8" i="24" a="1"/>
  <c r="J8" i="24" s="1"/>
  <c r="B1" i="25"/>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Z127" i="36"/>
  <c r="W88" i="36"/>
  <c r="M33" i="29"/>
  <c r="L13" i="29"/>
  <c r="M40" i="29"/>
  <c r="M47" i="29"/>
  <c r="M15" i="30"/>
  <c r="W82" i="36"/>
  <c r="M41" i="29"/>
  <c r="Y92" i="36"/>
  <c r="Z36" i="36"/>
  <c r="X115" i="36"/>
  <c r="Z52" i="36"/>
  <c r="Z13" i="36"/>
  <c r="Y111" i="36"/>
  <c r="Z56" i="36"/>
  <c r="Z29" i="36"/>
  <c r="Z67" i="36"/>
  <c r="M32" i="29"/>
  <c r="Z8" i="36"/>
  <c r="L39" i="29"/>
  <c r="Y87" i="36"/>
  <c r="Z84" i="36"/>
  <c r="M24" i="29"/>
  <c r="M49" i="29"/>
  <c r="Z12" i="36"/>
  <c r="M14" i="30"/>
  <c r="Z101" i="36"/>
  <c r="L20" i="29"/>
  <c r="L51" i="29"/>
  <c r="M28" i="29"/>
  <c r="W37" i="36"/>
  <c r="Z46" i="36"/>
  <c r="W27" i="36"/>
  <c r="G40" i="27"/>
  <c r="M51" i="29"/>
  <c r="Z105" i="36"/>
  <c r="Z98" i="36"/>
  <c r="Y68" i="36"/>
  <c r="Y96" i="36"/>
  <c r="M18" i="29"/>
  <c r="L19" i="29"/>
  <c r="E40" i="27"/>
  <c r="W86" i="36"/>
  <c r="W22" i="36"/>
  <c r="M21" i="30"/>
  <c r="Z81" i="36"/>
  <c r="M19" i="30"/>
  <c r="Z35" i="36"/>
  <c r="W45" i="36"/>
  <c r="Z79" i="36"/>
  <c r="Y71" i="36"/>
  <c r="L14" i="29"/>
  <c r="M11" i="29"/>
  <c r="W65" i="36"/>
  <c r="M55" i="29"/>
  <c r="Z82" i="36"/>
  <c r="L41" i="29"/>
  <c r="L47" i="29"/>
  <c r="W89" i="36"/>
  <c r="K40" i="27"/>
  <c r="W117" i="36"/>
  <c r="Z58" i="36"/>
  <c r="Z53" i="36"/>
  <c r="W20" i="36"/>
  <c r="W47" i="36"/>
  <c r="Z48" i="36"/>
  <c r="Y118" i="36"/>
  <c r="Z97" i="36"/>
  <c r="W101" i="36"/>
  <c r="I40" i="27"/>
  <c r="Z85" i="36"/>
  <c r="Y44" i="36"/>
  <c r="W51" i="36"/>
  <c r="W11" i="36"/>
  <c r="Z68" i="36"/>
  <c r="M46" i="29"/>
  <c r="Z104" i="36"/>
  <c r="Z87" i="36"/>
  <c r="L26" i="29"/>
  <c r="L42" i="29"/>
  <c r="K26" i="30"/>
  <c r="L21" i="29"/>
  <c r="Y46" i="36"/>
  <c r="W50" i="36"/>
  <c r="Y108" i="36"/>
  <c r="Z65" i="36"/>
  <c r="Z100" i="36"/>
  <c r="M27" i="29"/>
  <c r="Y78" i="36"/>
  <c r="L49" i="29"/>
  <c r="W85" i="36"/>
  <c r="W31" i="36"/>
  <c r="W59" i="36"/>
  <c r="W60" i="36"/>
  <c r="N10" i="30"/>
  <c r="L37" i="29"/>
  <c r="L36" i="29"/>
  <c r="Z116" i="36"/>
  <c r="D40" i="27"/>
  <c r="Z22" i="36"/>
  <c r="W24" i="36"/>
  <c r="L34" i="29"/>
  <c r="W94" i="36"/>
  <c r="W61" i="36"/>
  <c r="Z69" i="36"/>
  <c r="W19" i="36"/>
  <c r="Z40" i="36"/>
  <c r="M57" i="29"/>
  <c r="W75" i="36"/>
  <c r="L40" i="27"/>
  <c r="Z21" i="36"/>
  <c r="W90" i="36"/>
  <c r="W79" i="36"/>
  <c r="L27" i="29"/>
  <c r="M21" i="29"/>
  <c r="Z17" i="36"/>
  <c r="Z41" i="36"/>
  <c r="Z61" i="36"/>
  <c r="M22" i="29"/>
  <c r="M18" i="30"/>
  <c r="L10" i="29"/>
  <c r="L17" i="29"/>
  <c r="M10" i="29"/>
  <c r="Z31" i="36"/>
  <c r="Z99" i="36"/>
  <c r="L18" i="29"/>
  <c r="W42" i="36"/>
  <c r="Z62" i="36"/>
  <c r="N40" i="27"/>
  <c r="L29" i="29"/>
  <c r="L53" i="29"/>
  <c r="K25" i="30"/>
  <c r="Z112" i="36"/>
  <c r="M19" i="29"/>
  <c r="Y72" i="36"/>
  <c r="Z37" i="36"/>
  <c r="M11" i="30"/>
  <c r="L44" i="29"/>
  <c r="Y32" i="36"/>
  <c r="Z50" i="36"/>
  <c r="Y38" i="36"/>
  <c r="Y33" i="36"/>
  <c r="M10" i="30"/>
  <c r="L23" i="29"/>
  <c r="W18" i="36"/>
  <c r="Z108" i="36"/>
  <c r="W77" i="36"/>
  <c r="W69" i="36"/>
  <c r="L25" i="29"/>
  <c r="W102" i="36"/>
  <c r="L24" i="29"/>
  <c r="Z80" i="36"/>
  <c r="Z106" i="36"/>
  <c r="W62" i="36"/>
  <c r="Z78" i="36"/>
  <c r="Z118" i="36"/>
  <c r="Z89" i="36"/>
  <c r="W74" i="36"/>
  <c r="W70" i="36"/>
  <c r="W73" i="36"/>
  <c r="Z43" i="36"/>
  <c r="L16" i="29"/>
  <c r="Z86" i="36"/>
  <c r="X107" i="36"/>
  <c r="M16" i="30"/>
  <c r="Z75" i="36"/>
  <c r="M44" i="29"/>
  <c r="Z18" i="36"/>
  <c r="Y55" i="36"/>
  <c r="M50" i="29"/>
  <c r="W49" i="36"/>
  <c r="Y116" i="36"/>
  <c r="W34" i="36"/>
  <c r="M37" i="29"/>
  <c r="L12" i="29"/>
  <c r="Z51" i="36"/>
  <c r="W57" i="36"/>
  <c r="M31" i="29"/>
  <c r="Z92" i="36"/>
  <c r="Z34" i="36"/>
  <c r="L56" i="29"/>
  <c r="W30" i="36"/>
  <c r="W25" i="36"/>
  <c r="Y100" i="36"/>
  <c r="Z66" i="36"/>
  <c r="Y36" i="36"/>
  <c r="Z39" i="36"/>
  <c r="W67" i="36"/>
  <c r="Z114" i="36"/>
  <c r="M20" i="30"/>
  <c r="L11" i="29"/>
  <c r="Z11" i="36"/>
  <c r="N18" i="30"/>
  <c r="L31" i="29"/>
  <c r="Z90" i="36"/>
  <c r="W43" i="36"/>
  <c r="Z76" i="36"/>
  <c r="Z74" i="36"/>
  <c r="Z47" i="36"/>
  <c r="Z26" i="36"/>
  <c r="W29" i="36"/>
  <c r="Z110" i="36"/>
  <c r="Z63" i="36"/>
  <c r="W66" i="36"/>
  <c r="Y115" i="36"/>
  <c r="W83" i="36"/>
  <c r="W41" i="36"/>
  <c r="Z91" i="36"/>
  <c r="L28" i="29"/>
  <c r="N16" i="30"/>
  <c r="Y39" i="36"/>
  <c r="Y52" i="36"/>
  <c r="W28" i="36"/>
  <c r="N20" i="30"/>
  <c r="L43" i="29"/>
  <c r="Z10" i="36"/>
  <c r="Z117" i="36"/>
  <c r="Y15" i="36"/>
  <c r="W110" i="36"/>
  <c r="M25" i="29"/>
  <c r="M45" i="29"/>
  <c r="Z30" i="36"/>
  <c r="M12" i="30"/>
  <c r="W99" i="36"/>
  <c r="Z33" i="36"/>
  <c r="Z49" i="36"/>
  <c r="M17" i="29"/>
  <c r="N15" i="30"/>
  <c r="Z44" i="36"/>
  <c r="W17" i="36"/>
  <c r="Z93" i="36"/>
  <c r="Z96" i="36"/>
  <c r="M43" i="29"/>
  <c r="M17" i="30"/>
  <c r="H40" i="27"/>
  <c r="L9" i="29"/>
  <c r="Z88" i="36"/>
  <c r="X103" i="36"/>
  <c r="W26" i="36"/>
  <c r="Z23" i="36"/>
  <c r="Z42" i="36"/>
  <c r="Z28" i="36"/>
  <c r="W91" i="36"/>
  <c r="L33" i="29"/>
  <c r="Y40" i="36"/>
  <c r="W10" i="36"/>
  <c r="W93" i="36"/>
  <c r="Z64" i="36"/>
  <c r="Z15" i="36"/>
  <c r="M56" i="29"/>
  <c r="Z14" i="36"/>
  <c r="Z45" i="36"/>
  <c r="Z16" i="36"/>
  <c r="W80" i="36"/>
  <c r="W16" i="36"/>
  <c r="W14" i="36"/>
  <c r="W54" i="36"/>
  <c r="W21" i="36"/>
  <c r="Y127" i="36"/>
  <c r="L32" i="29"/>
  <c r="L54" i="29"/>
  <c r="N17" i="30"/>
  <c r="N21" i="30"/>
  <c r="Z57" i="36"/>
  <c r="L22" i="29"/>
  <c r="M15" i="29"/>
  <c r="Y103" i="36"/>
  <c r="Z109" i="36"/>
  <c r="W58" i="36"/>
  <c r="Z60" i="36"/>
  <c r="Z54" i="36"/>
  <c r="W95" i="36"/>
  <c r="Z113" i="36"/>
  <c r="Z20" i="36"/>
  <c r="W106" i="36"/>
  <c r="W23" i="36"/>
  <c r="Y107" i="36"/>
  <c r="Z94" i="36"/>
  <c r="F40" i="27"/>
  <c r="L46" i="29"/>
  <c r="L35" i="29"/>
  <c r="L57" i="29"/>
  <c r="Z19" i="36"/>
  <c r="M35" i="29"/>
  <c r="Y81" i="36"/>
  <c r="Z73" i="36"/>
  <c r="Z95" i="36"/>
  <c r="M14" i="29"/>
  <c r="W53" i="36"/>
  <c r="W98" i="36"/>
  <c r="L40" i="29"/>
  <c r="N14" i="30"/>
  <c r="M26" i="29"/>
  <c r="Z38" i="36"/>
  <c r="Y56" i="36"/>
  <c r="M54" i="29"/>
  <c r="W109" i="36"/>
  <c r="M34" i="29"/>
  <c r="Z83" i="36"/>
  <c r="Z32" i="36"/>
  <c r="L30" i="29"/>
  <c r="Y64" i="36"/>
  <c r="W63" i="36"/>
  <c r="W113" i="36"/>
  <c r="Z9" i="36"/>
  <c r="Z71" i="36"/>
  <c r="Z102" i="36"/>
  <c r="Y76" i="36"/>
  <c r="N11" i="30"/>
  <c r="X111" i="36"/>
  <c r="M20" i="29"/>
  <c r="M53" i="29"/>
  <c r="Y9" i="36"/>
  <c r="W8" i="36"/>
  <c r="Z72" i="36"/>
  <c r="Z59" i="36"/>
  <c r="Z24" i="36"/>
  <c r="N19" i="30"/>
  <c r="W35" i="36"/>
  <c r="W114" i="36"/>
  <c r="L50" i="29"/>
  <c r="Y12" i="36"/>
  <c r="Y84" i="36"/>
  <c r="L45" i="29"/>
  <c r="L55" i="29"/>
  <c r="M42" i="29"/>
  <c r="W97" i="36"/>
  <c r="Y112" i="36"/>
  <c r="M23" i="29"/>
  <c r="L15" i="29"/>
  <c r="M39" i="29"/>
  <c r="Z70" i="36"/>
  <c r="Z77" i="36"/>
  <c r="W105" i="36"/>
  <c r="Z25" i="36"/>
  <c r="M36" i="29"/>
  <c r="N12" i="30"/>
  <c r="Z27" i="36"/>
  <c r="W13" i="36"/>
  <c r="Z55" i="36"/>
  <c r="C40" i="27"/>
  <c r="J40" i="27"/>
  <c r="W104" i="36"/>
  <c r="W48" i="36"/>
  <c r="K121" i="24" l="1" a="1"/>
  <c r="K121" i="24" s="1"/>
  <c r="J121" i="24" a="1"/>
  <c r="J121" i="24" s="1"/>
  <c r="I121" i="24" a="1"/>
  <c r="I121" i="24" s="1"/>
  <c r="L121" i="24" a="1"/>
  <c r="L121" i="24" s="1"/>
  <c r="M121" i="24" a="1"/>
  <c r="M121" i="24" s="1"/>
  <c r="L120" i="24" a="1"/>
  <c r="L120" i="24" s="1"/>
  <c r="K120" i="24" a="1"/>
  <c r="K120" i="24" s="1"/>
  <c r="J120" i="24" a="1"/>
  <c r="J120" i="24" s="1"/>
  <c r="I120" i="24" a="1"/>
  <c r="I120" i="24" s="1"/>
  <c r="M120" i="24" a="1"/>
  <c r="M120" i="24" s="1"/>
  <c r="L117" i="24" a="1"/>
  <c r="L117" i="24" s="1"/>
  <c r="L119" i="24" a="1"/>
  <c r="L119" i="24" s="1"/>
  <c r="I118" i="24" a="1"/>
  <c r="I118" i="24" s="1"/>
  <c r="M117" i="24" a="1"/>
  <c r="M117" i="24" s="1"/>
  <c r="J118" i="24" a="1"/>
  <c r="J118" i="24" s="1"/>
  <c r="M119" i="24" a="1"/>
  <c r="M119" i="24" s="1"/>
  <c r="K118" i="24" a="1"/>
  <c r="K118" i="24" s="1"/>
  <c r="M118" i="24" a="1"/>
  <c r="M118" i="24" s="1"/>
  <c r="L118" i="24" a="1"/>
  <c r="L118" i="24" s="1"/>
  <c r="K117" i="24" a="1"/>
  <c r="K117" i="24" s="1"/>
  <c r="I117" i="24" a="1"/>
  <c r="I117" i="24" s="1"/>
  <c r="I119" i="24" a="1"/>
  <c r="I119" i="24" s="1"/>
  <c r="J117" i="24" a="1"/>
  <c r="J117" i="24" s="1"/>
  <c r="J119" i="24" a="1"/>
  <c r="J119" i="24" s="1"/>
  <c r="K119" i="24" a="1"/>
  <c r="K119" i="24" s="1"/>
  <c r="K106" i="24" a="1"/>
  <c r="K106" i="24" s="1"/>
  <c r="J108" i="24" a="1"/>
  <c r="J108" i="24" s="1"/>
  <c r="L109" i="24" a="1"/>
  <c r="L109" i="24" s="1"/>
  <c r="J112" i="24" a="1"/>
  <c r="J112" i="24" s="1"/>
  <c r="L113" i="24" a="1"/>
  <c r="L113" i="24" s="1"/>
  <c r="J116" i="24" a="1"/>
  <c r="J116" i="24" s="1"/>
  <c r="M113" i="24" a="1"/>
  <c r="M113" i="24" s="1"/>
  <c r="I115" i="24" a="1"/>
  <c r="I115" i="24" s="1"/>
  <c r="M111" i="24" a="1"/>
  <c r="M111" i="24" s="1"/>
  <c r="I107" i="24" a="1"/>
  <c r="I107" i="24" s="1"/>
  <c r="K108" i="24" a="1"/>
  <c r="K108" i="24" s="1"/>
  <c r="M109" i="24" a="1"/>
  <c r="M109" i="24" s="1"/>
  <c r="I111" i="24" a="1"/>
  <c r="I111" i="24" s="1"/>
  <c r="K112" i="24" a="1"/>
  <c r="K112" i="24" s="1"/>
  <c r="K116" i="24" a="1"/>
  <c r="K116" i="24" s="1"/>
  <c r="J113" i="24" a="1"/>
  <c r="J113" i="24" s="1"/>
  <c r="J107" i="24" a="1"/>
  <c r="J107" i="24" s="1"/>
  <c r="L108" i="24" a="1"/>
  <c r="L108" i="24" s="1"/>
  <c r="J111" i="24" a="1"/>
  <c r="J111" i="24" s="1"/>
  <c r="L112" i="24" a="1"/>
  <c r="L112" i="24" s="1"/>
  <c r="J115" i="24" a="1"/>
  <c r="J115" i="24" s="1"/>
  <c r="L116" i="24" a="1"/>
  <c r="L116" i="24" s="1"/>
  <c r="K115" i="24" a="1"/>
  <c r="K115" i="24" s="1"/>
  <c r="K114" i="24" a="1"/>
  <c r="K114" i="24" s="1"/>
  <c r="K107" i="24" a="1"/>
  <c r="K107" i="24" s="1"/>
  <c r="M108" i="24" a="1"/>
  <c r="M108" i="24" s="1"/>
  <c r="I110" i="24" a="1"/>
  <c r="I110" i="24" s="1"/>
  <c r="K111" i="24" a="1"/>
  <c r="K111" i="24" s="1"/>
  <c r="M112" i="24" a="1"/>
  <c r="M112" i="24" s="1"/>
  <c r="I114" i="24" a="1"/>
  <c r="I114" i="24" s="1"/>
  <c r="M116" i="24" a="1"/>
  <c r="M116" i="24" s="1"/>
  <c r="M115" i="24" a="1"/>
  <c r="M115" i="24" s="1"/>
  <c r="L107" i="24" a="1"/>
  <c r="L107" i="24" s="1"/>
  <c r="J110" i="24" a="1"/>
  <c r="J110" i="24" s="1"/>
  <c r="L111" i="24" a="1"/>
  <c r="L111" i="24" s="1"/>
  <c r="J114" i="24" a="1"/>
  <c r="J114" i="24" s="1"/>
  <c r="L115" i="24" a="1"/>
  <c r="L115" i="24" s="1"/>
  <c r="I109" i="24" a="1"/>
  <c r="I109" i="24" s="1"/>
  <c r="K110" i="24" a="1"/>
  <c r="K110" i="24" s="1"/>
  <c r="I113" i="24" a="1"/>
  <c r="I113" i="24" s="1"/>
  <c r="L114" i="24" a="1"/>
  <c r="L114" i="24" s="1"/>
  <c r="M107" i="24" a="1"/>
  <c r="M107" i="24" s="1"/>
  <c r="L110" i="24" a="1"/>
  <c r="L110" i="24" s="1"/>
  <c r="I108" i="24" a="1"/>
  <c r="I108" i="24" s="1"/>
  <c r="K109" i="24" a="1"/>
  <c r="K109" i="24" s="1"/>
  <c r="M110" i="24" a="1"/>
  <c r="M110" i="24" s="1"/>
  <c r="I112" i="24" a="1"/>
  <c r="I112" i="24" s="1"/>
  <c r="K113" i="24" a="1"/>
  <c r="K113" i="24" s="1"/>
  <c r="M114" i="24" a="1"/>
  <c r="M114" i="24" s="1"/>
  <c r="I116" i="24" a="1"/>
  <c r="I116" i="24" s="1"/>
  <c r="J109" i="24" a="1"/>
  <c r="J109" i="24" s="1"/>
  <c r="M13" i="30"/>
  <c r="F5" i="32"/>
  <c r="L7" i="29"/>
  <c r="F7" i="32"/>
  <c r="F3" i="32"/>
  <c r="G3" i="32" s="1"/>
  <c r="L34" i="30"/>
  <c r="L36" i="30" s="1"/>
  <c r="D13" i="32" s="1"/>
  <c r="C25" i="27"/>
  <c r="K58" i="29"/>
  <c r="M9" i="30"/>
  <c r="M23" i="30" s="1"/>
  <c r="J58" i="29"/>
  <c r="L9" i="30"/>
  <c r="L23" i="30" s="1"/>
  <c r="N13" i="30"/>
  <c r="K27" i="30"/>
  <c r="C41" i="27" s="1"/>
  <c r="L27" i="30"/>
  <c r="N32" i="30"/>
  <c r="P3" i="30"/>
  <c r="P7" i="30" s="1"/>
  <c r="L38" i="29"/>
  <c r="L48" i="29" s="1"/>
  <c r="L52" i="29" s="1"/>
  <c r="K61" i="29"/>
  <c r="N3" i="29"/>
  <c r="N7" i="29" s="1"/>
  <c r="I48" i="29"/>
  <c r="L3" i="24" a="1"/>
  <c r="L3" i="24" s="1"/>
  <c r="M3" i="24" a="1"/>
  <c r="M3" i="24" s="1"/>
  <c r="E3" i="24" s="1"/>
  <c r="K4" i="24" a="1"/>
  <c r="K4" i="24" s="1"/>
  <c r="M4" i="24" a="1"/>
  <c r="M4" i="24" s="1"/>
  <c r="I5" i="24" a="1"/>
  <c r="I5" i="24" s="1"/>
  <c r="K5" i="24" a="1"/>
  <c r="K5" i="24" s="1"/>
  <c r="L6" i="24" a="1"/>
  <c r="L6" i="24" s="1"/>
  <c r="K3" i="24" a="1"/>
  <c r="K3" i="24" s="1"/>
  <c r="J4" i="24" a="1"/>
  <c r="J4" i="24" s="1"/>
  <c r="M5" i="24" a="1"/>
  <c r="M5" i="24" s="1"/>
  <c r="C5" i="24" s="1"/>
  <c r="K7" i="24" a="1"/>
  <c r="K7" i="24" s="1"/>
  <c r="I9" i="24" a="1"/>
  <c r="I9" i="24" s="1"/>
  <c r="L10" i="24" a="1"/>
  <c r="L10" i="24" s="1"/>
  <c r="J12" i="24" a="1"/>
  <c r="J12" i="24" s="1"/>
  <c r="M13" i="24" a="1"/>
  <c r="M13" i="24" s="1"/>
  <c r="C13" i="24" s="1"/>
  <c r="K15" i="24" a="1"/>
  <c r="K15" i="24" s="1"/>
  <c r="I17" i="24" a="1"/>
  <c r="I17" i="24" s="1"/>
  <c r="L18" i="24" a="1"/>
  <c r="L18" i="24" s="1"/>
  <c r="J20" i="24" a="1"/>
  <c r="J20" i="24" s="1"/>
  <c r="M21" i="24" a="1"/>
  <c r="M21" i="24" s="1"/>
  <c r="K23" i="24" a="1"/>
  <c r="K23" i="24" s="1"/>
  <c r="I25" i="24" a="1"/>
  <c r="I25" i="24" s="1"/>
  <c r="L26" i="24" a="1"/>
  <c r="L26" i="24" s="1"/>
  <c r="J28" i="24" a="1"/>
  <c r="J28" i="24" s="1"/>
  <c r="M29" i="24" a="1"/>
  <c r="M29" i="24" s="1"/>
  <c r="K31" i="24" a="1"/>
  <c r="K31" i="24" s="1"/>
  <c r="I33" i="24" a="1"/>
  <c r="I33" i="24" s="1"/>
  <c r="L34" i="24" a="1"/>
  <c r="L34" i="24" s="1"/>
  <c r="J36" i="24" a="1"/>
  <c r="J36" i="24" s="1"/>
  <c r="M37" i="24" a="1"/>
  <c r="M37" i="24" s="1"/>
  <c r="K39" i="24" a="1"/>
  <c r="K39" i="24" s="1"/>
  <c r="I41" i="24" a="1"/>
  <c r="I41" i="24" s="1"/>
  <c r="L42" i="24" a="1"/>
  <c r="L42" i="24" s="1"/>
  <c r="J44" i="24" a="1"/>
  <c r="J44" i="24" s="1"/>
  <c r="M45" i="24" a="1"/>
  <c r="M45" i="24" s="1"/>
  <c r="K47" i="24" a="1"/>
  <c r="K47" i="24" s="1"/>
  <c r="I49" i="24" a="1"/>
  <c r="I49" i="24" s="1"/>
  <c r="L50" i="24" a="1"/>
  <c r="L50" i="24" s="1"/>
  <c r="J52" i="24" a="1"/>
  <c r="J52" i="24" s="1"/>
  <c r="M53" i="24" a="1"/>
  <c r="M53" i="24" s="1"/>
  <c r="K55" i="24" a="1"/>
  <c r="K55" i="24" s="1"/>
  <c r="I57" i="24" a="1"/>
  <c r="I57" i="24" s="1"/>
  <c r="L58" i="24" a="1"/>
  <c r="L58" i="24" s="1"/>
  <c r="J60" i="24" a="1"/>
  <c r="J60" i="24" s="1"/>
  <c r="M61" i="24" a="1"/>
  <c r="M61" i="24" s="1"/>
  <c r="K63" i="24" a="1"/>
  <c r="K63" i="24" s="1"/>
  <c r="I65" i="24" a="1"/>
  <c r="I65" i="24" s="1"/>
  <c r="L66" i="24" a="1"/>
  <c r="L66" i="24" s="1"/>
  <c r="J68" i="24" a="1"/>
  <c r="J68" i="24" s="1"/>
  <c r="M69" i="24" a="1"/>
  <c r="M69" i="24" s="1"/>
  <c r="K71" i="24" a="1"/>
  <c r="K71" i="24" s="1"/>
  <c r="I73" i="24" a="1"/>
  <c r="I73" i="24" s="1"/>
  <c r="L74" i="24" a="1"/>
  <c r="L74" i="24" s="1"/>
  <c r="J76" i="24" a="1"/>
  <c r="J76" i="24" s="1"/>
  <c r="M77" i="24" a="1"/>
  <c r="M77" i="24" s="1"/>
  <c r="K79" i="24" a="1"/>
  <c r="K79" i="24" s="1"/>
  <c r="I81" i="24" a="1"/>
  <c r="I81" i="24" s="1"/>
  <c r="L82" i="24" a="1"/>
  <c r="L82" i="24" s="1"/>
  <c r="J84" i="24" a="1"/>
  <c r="J84" i="24" s="1"/>
  <c r="M85" i="24" a="1"/>
  <c r="M85" i="24" s="1"/>
  <c r="K87" i="24" a="1"/>
  <c r="K87" i="24" s="1"/>
  <c r="I89" i="24" a="1"/>
  <c r="I89" i="24" s="1"/>
  <c r="L90" i="24" a="1"/>
  <c r="L90" i="24" s="1"/>
  <c r="J92" i="24" a="1"/>
  <c r="J92" i="24" s="1"/>
  <c r="M93" i="24" a="1"/>
  <c r="M93" i="24" s="1"/>
  <c r="K95" i="24" a="1"/>
  <c r="K95" i="24" s="1"/>
  <c r="I97" i="24" a="1"/>
  <c r="I97" i="24" s="1"/>
  <c r="L98" i="24" a="1"/>
  <c r="L98" i="24" s="1"/>
  <c r="J100" i="24" a="1"/>
  <c r="J100" i="24" s="1"/>
  <c r="M101" i="24" a="1"/>
  <c r="M101" i="24" s="1"/>
  <c r="E101" i="24" s="1"/>
  <c r="K103" i="24" a="1"/>
  <c r="K103" i="24" s="1"/>
  <c r="I105" i="24" a="1"/>
  <c r="I105" i="24" s="1"/>
  <c r="L106" i="24" a="1"/>
  <c r="L106" i="24" s="1"/>
  <c r="I6" i="24" a="1"/>
  <c r="I6" i="24" s="1"/>
  <c r="L7" i="24" a="1"/>
  <c r="L7" i="24" s="1"/>
  <c r="J9" i="24" a="1"/>
  <c r="J9" i="24" s="1"/>
  <c r="M10" i="24" a="1"/>
  <c r="M10" i="24" s="1"/>
  <c r="K12" i="24" a="1"/>
  <c r="K12" i="24" s="1"/>
  <c r="I14" i="24" a="1"/>
  <c r="I14" i="24" s="1"/>
  <c r="L15" i="24" a="1"/>
  <c r="L15" i="24" s="1"/>
  <c r="J17" i="24" a="1"/>
  <c r="J17" i="24" s="1"/>
  <c r="M18" i="24" a="1"/>
  <c r="M18" i="24" s="1"/>
  <c r="D18" i="24" s="1"/>
  <c r="K20" i="24" a="1"/>
  <c r="K20" i="24" s="1"/>
  <c r="I22" i="24" a="1"/>
  <c r="I22" i="24" s="1"/>
  <c r="L23" i="24" a="1"/>
  <c r="L23" i="24" s="1"/>
  <c r="J25" i="24" a="1"/>
  <c r="J25" i="24" s="1"/>
  <c r="M26" i="24" a="1"/>
  <c r="M26" i="24" s="1"/>
  <c r="D26" i="24" s="1"/>
  <c r="K28" i="24" a="1"/>
  <c r="K28" i="24" s="1"/>
  <c r="I30" i="24" a="1"/>
  <c r="I30" i="24" s="1"/>
  <c r="L31" i="24" a="1"/>
  <c r="L31" i="24" s="1"/>
  <c r="J33" i="24" a="1"/>
  <c r="J33" i="24" s="1"/>
  <c r="M34" i="24" a="1"/>
  <c r="M34" i="24" s="1"/>
  <c r="K36" i="24" a="1"/>
  <c r="K36" i="24" s="1"/>
  <c r="I38" i="24" a="1"/>
  <c r="I38" i="24" s="1"/>
  <c r="L39" i="24" a="1"/>
  <c r="L39" i="24" s="1"/>
  <c r="J41" i="24" a="1"/>
  <c r="J41" i="24" s="1"/>
  <c r="M42" i="24" a="1"/>
  <c r="M42" i="24" s="1"/>
  <c r="K44" i="24" a="1"/>
  <c r="K44" i="24" s="1"/>
  <c r="I46" i="24" a="1"/>
  <c r="I46" i="24" s="1"/>
  <c r="L47" i="24" a="1"/>
  <c r="L47" i="24" s="1"/>
  <c r="J49" i="24" a="1"/>
  <c r="J49" i="24" s="1"/>
  <c r="M50" i="24" a="1"/>
  <c r="M50" i="24" s="1"/>
  <c r="K52" i="24" a="1"/>
  <c r="K52" i="24" s="1"/>
  <c r="I54" i="24" a="1"/>
  <c r="I54" i="24" s="1"/>
  <c r="L55" i="24" a="1"/>
  <c r="L55" i="24" s="1"/>
  <c r="J57" i="24" a="1"/>
  <c r="J57" i="24" s="1"/>
  <c r="M58" i="24" a="1"/>
  <c r="M58" i="24" s="1"/>
  <c r="K60" i="24" a="1"/>
  <c r="K60" i="24" s="1"/>
  <c r="I62" i="24" a="1"/>
  <c r="I62" i="24" s="1"/>
  <c r="L63" i="24" a="1"/>
  <c r="L63" i="24" s="1"/>
  <c r="J65" i="24" a="1"/>
  <c r="J65" i="24" s="1"/>
  <c r="M66" i="24" a="1"/>
  <c r="M66" i="24" s="1"/>
  <c r="E66" i="24" s="1"/>
  <c r="K68" i="24" a="1"/>
  <c r="K68" i="24" s="1"/>
  <c r="I70" i="24" a="1"/>
  <c r="I70" i="24" s="1"/>
  <c r="L71" i="24" a="1"/>
  <c r="L71" i="24" s="1"/>
  <c r="J73" i="24" a="1"/>
  <c r="J73" i="24" s="1"/>
  <c r="M74" i="24" a="1"/>
  <c r="M74" i="24" s="1"/>
  <c r="E74" i="24" s="1"/>
  <c r="K76" i="24" a="1"/>
  <c r="K76" i="24" s="1"/>
  <c r="I78" i="24" a="1"/>
  <c r="I78" i="24" s="1"/>
  <c r="L79" i="24" a="1"/>
  <c r="L79" i="24" s="1"/>
  <c r="J81" i="24" a="1"/>
  <c r="J81" i="24" s="1"/>
  <c r="M82" i="24" a="1"/>
  <c r="M82" i="24" s="1"/>
  <c r="K84" i="24" a="1"/>
  <c r="K84" i="24" s="1"/>
  <c r="I86" i="24" a="1"/>
  <c r="I86" i="24" s="1"/>
  <c r="L87" i="24" a="1"/>
  <c r="L87" i="24" s="1"/>
  <c r="J89" i="24" a="1"/>
  <c r="J89" i="24" s="1"/>
  <c r="M90" i="24" a="1"/>
  <c r="M90" i="24" s="1"/>
  <c r="D90" i="24" s="1"/>
  <c r="K92" i="24" a="1"/>
  <c r="K92" i="24" s="1"/>
  <c r="I94" i="24" a="1"/>
  <c r="I94" i="24" s="1"/>
  <c r="L95" i="24" a="1"/>
  <c r="L95" i="24" s="1"/>
  <c r="J97" i="24" a="1"/>
  <c r="J97" i="24" s="1"/>
  <c r="M98" i="24" a="1"/>
  <c r="M98" i="24" s="1"/>
  <c r="K100" i="24" a="1"/>
  <c r="K100" i="24" s="1"/>
  <c r="I102" i="24" a="1"/>
  <c r="I102" i="24" s="1"/>
  <c r="L103" i="24" a="1"/>
  <c r="L103" i="24" s="1"/>
  <c r="J105" i="24" a="1"/>
  <c r="J105" i="24" s="1"/>
  <c r="M106" i="24" a="1"/>
  <c r="M106" i="24" s="1"/>
  <c r="L4" i="24" a="1"/>
  <c r="L4" i="24" s="1"/>
  <c r="J6" i="24" a="1"/>
  <c r="J6" i="24" s="1"/>
  <c r="M7" i="24" a="1"/>
  <c r="M7" i="24" s="1"/>
  <c r="D7" i="24" s="1"/>
  <c r="K9" i="24" a="1"/>
  <c r="K9" i="24" s="1"/>
  <c r="I11" i="24" a="1"/>
  <c r="I11" i="24" s="1"/>
  <c r="L12" i="24" a="1"/>
  <c r="L12" i="24" s="1"/>
  <c r="J14" i="24" a="1"/>
  <c r="J14" i="24" s="1"/>
  <c r="M15" i="24" a="1"/>
  <c r="M15" i="24" s="1"/>
  <c r="K17" i="24" a="1"/>
  <c r="K17" i="24" s="1"/>
  <c r="I19" i="24" a="1"/>
  <c r="I19" i="24" s="1"/>
  <c r="L20" i="24" a="1"/>
  <c r="L20" i="24" s="1"/>
  <c r="J22" i="24" a="1"/>
  <c r="J22" i="24" s="1"/>
  <c r="M23" i="24" a="1"/>
  <c r="M23" i="24" s="1"/>
  <c r="K25" i="24" a="1"/>
  <c r="K25" i="24" s="1"/>
  <c r="I27" i="24" a="1"/>
  <c r="I27" i="24" s="1"/>
  <c r="L28" i="24" a="1"/>
  <c r="L28" i="24" s="1"/>
  <c r="J30" i="24" a="1"/>
  <c r="J30" i="24" s="1"/>
  <c r="M31" i="24" a="1"/>
  <c r="M31" i="24" s="1"/>
  <c r="K33" i="24" a="1"/>
  <c r="K33" i="24" s="1"/>
  <c r="I35" i="24" a="1"/>
  <c r="I35" i="24" s="1"/>
  <c r="L36" i="24" a="1"/>
  <c r="L36" i="24" s="1"/>
  <c r="J38" i="24" a="1"/>
  <c r="J38" i="24" s="1"/>
  <c r="M39" i="24" a="1"/>
  <c r="M39" i="24" s="1"/>
  <c r="K41" i="24" a="1"/>
  <c r="K41" i="24" s="1"/>
  <c r="I43" i="24" a="1"/>
  <c r="I43" i="24" s="1"/>
  <c r="L44" i="24" a="1"/>
  <c r="L44" i="24" s="1"/>
  <c r="J46" i="24" a="1"/>
  <c r="J46" i="24" s="1"/>
  <c r="M47" i="24" a="1"/>
  <c r="M47" i="24" s="1"/>
  <c r="K49" i="24" a="1"/>
  <c r="K49" i="24" s="1"/>
  <c r="I51" i="24" a="1"/>
  <c r="I51" i="24" s="1"/>
  <c r="L52" i="24" a="1"/>
  <c r="L52" i="24" s="1"/>
  <c r="J54" i="24" a="1"/>
  <c r="J54" i="24" s="1"/>
  <c r="M55" i="24" a="1"/>
  <c r="M55" i="24" s="1"/>
  <c r="K57" i="24" a="1"/>
  <c r="K57" i="24" s="1"/>
  <c r="I59" i="24" a="1"/>
  <c r="I59" i="24" s="1"/>
  <c r="L60" i="24" a="1"/>
  <c r="L60" i="24" s="1"/>
  <c r="J62" i="24" a="1"/>
  <c r="J62" i="24" s="1"/>
  <c r="M63" i="24" a="1"/>
  <c r="M63" i="24" s="1"/>
  <c r="C63" i="24" s="1"/>
  <c r="K65" i="24" a="1"/>
  <c r="K65" i="24" s="1"/>
  <c r="I67" i="24" a="1"/>
  <c r="I67" i="24" s="1"/>
  <c r="L68" i="24" a="1"/>
  <c r="L68" i="24" s="1"/>
  <c r="J70" i="24" a="1"/>
  <c r="J70" i="24" s="1"/>
  <c r="M71" i="24" a="1"/>
  <c r="M71" i="24" s="1"/>
  <c r="K73" i="24" a="1"/>
  <c r="K73" i="24" s="1"/>
  <c r="I75" i="24" a="1"/>
  <c r="I75" i="24" s="1"/>
  <c r="L76" i="24" a="1"/>
  <c r="L76" i="24" s="1"/>
  <c r="J78" i="24" a="1"/>
  <c r="J78" i="24" s="1"/>
  <c r="M79" i="24" a="1"/>
  <c r="M79" i="24" s="1"/>
  <c r="K81" i="24" a="1"/>
  <c r="K81" i="24" s="1"/>
  <c r="I83" i="24" a="1"/>
  <c r="I83" i="24" s="1"/>
  <c r="L84" i="24" a="1"/>
  <c r="L84" i="24" s="1"/>
  <c r="J86" i="24" a="1"/>
  <c r="J86" i="24" s="1"/>
  <c r="M87" i="24" a="1"/>
  <c r="M87" i="24" s="1"/>
  <c r="K89" i="24" a="1"/>
  <c r="K89" i="24" s="1"/>
  <c r="I91" i="24" a="1"/>
  <c r="I91" i="24" s="1"/>
  <c r="L92" i="24" a="1"/>
  <c r="L92" i="24" s="1"/>
  <c r="J94" i="24" a="1"/>
  <c r="J94" i="24" s="1"/>
  <c r="M95" i="24" a="1"/>
  <c r="M95" i="24" s="1"/>
  <c r="E95" i="24" s="1"/>
  <c r="K97" i="24" a="1"/>
  <c r="K97" i="24" s="1"/>
  <c r="I99" i="24" a="1"/>
  <c r="I99" i="24" s="1"/>
  <c r="L100" i="24" a="1"/>
  <c r="L100" i="24" s="1"/>
  <c r="J102" i="24" a="1"/>
  <c r="J102" i="24" s="1"/>
  <c r="M103" i="24" a="1"/>
  <c r="M103" i="24" s="1"/>
  <c r="C103" i="24" s="1"/>
  <c r="K105" i="24" a="1"/>
  <c r="K105" i="24" s="1"/>
  <c r="K6" i="24" a="1"/>
  <c r="K6" i="24" s="1"/>
  <c r="I8" i="24" a="1"/>
  <c r="I8" i="24" s="1"/>
  <c r="L9" i="24" a="1"/>
  <c r="L9" i="24" s="1"/>
  <c r="J11" i="24" a="1"/>
  <c r="J11" i="24" s="1"/>
  <c r="M12" i="24" a="1"/>
  <c r="M12" i="24" s="1"/>
  <c r="C12" i="24" s="1"/>
  <c r="K14" i="24" a="1"/>
  <c r="K14" i="24" s="1"/>
  <c r="I16" i="24" a="1"/>
  <c r="I16" i="24" s="1"/>
  <c r="L17" i="24" a="1"/>
  <c r="L17" i="24" s="1"/>
  <c r="J19" i="24" a="1"/>
  <c r="J19" i="24" s="1"/>
  <c r="M20" i="24" a="1"/>
  <c r="M20" i="24" s="1"/>
  <c r="K22" i="24" a="1"/>
  <c r="K22" i="24" s="1"/>
  <c r="I24" i="24" a="1"/>
  <c r="I24" i="24" s="1"/>
  <c r="L25" i="24" a="1"/>
  <c r="L25" i="24" s="1"/>
  <c r="J27" i="24" a="1"/>
  <c r="J27" i="24" s="1"/>
  <c r="M28" i="24" a="1"/>
  <c r="M28" i="24" s="1"/>
  <c r="K30" i="24" a="1"/>
  <c r="K30" i="24" s="1"/>
  <c r="I32" i="24" a="1"/>
  <c r="I32" i="24" s="1"/>
  <c r="L33" i="24" a="1"/>
  <c r="L33" i="24" s="1"/>
  <c r="J35" i="24" a="1"/>
  <c r="J35" i="24" s="1"/>
  <c r="M36" i="24" a="1"/>
  <c r="M36" i="24" s="1"/>
  <c r="E36" i="24" s="1"/>
  <c r="K38" i="24" a="1"/>
  <c r="K38" i="24" s="1"/>
  <c r="I40" i="24" a="1"/>
  <c r="I40" i="24" s="1"/>
  <c r="L41" i="24" a="1"/>
  <c r="L41" i="24" s="1"/>
  <c r="J43" i="24" a="1"/>
  <c r="J43" i="24" s="1"/>
  <c r="M44" i="24" a="1"/>
  <c r="M44" i="24" s="1"/>
  <c r="E44" i="24" s="1"/>
  <c r="K46" i="24" a="1"/>
  <c r="K46" i="24" s="1"/>
  <c r="I48" i="24" a="1"/>
  <c r="I48" i="24" s="1"/>
  <c r="L49" i="24" a="1"/>
  <c r="L49" i="24" s="1"/>
  <c r="J51" i="24" a="1"/>
  <c r="J51" i="24" s="1"/>
  <c r="M52" i="24" a="1"/>
  <c r="M52" i="24" s="1"/>
  <c r="C52" i="24" s="1"/>
  <c r="K54" i="24" a="1"/>
  <c r="K54" i="24" s="1"/>
  <c r="I56" i="24" a="1"/>
  <c r="I56" i="24" s="1"/>
  <c r="L57" i="24" a="1"/>
  <c r="L57" i="24" s="1"/>
  <c r="J59" i="24" a="1"/>
  <c r="J59" i="24" s="1"/>
  <c r="M60" i="24" a="1"/>
  <c r="M60" i="24" s="1"/>
  <c r="K62" i="24" a="1"/>
  <c r="K62" i="24" s="1"/>
  <c r="I64" i="24" a="1"/>
  <c r="I64" i="24" s="1"/>
  <c r="L65" i="24" a="1"/>
  <c r="L65" i="24" s="1"/>
  <c r="J67" i="24" a="1"/>
  <c r="J67" i="24" s="1"/>
  <c r="M68" i="24" a="1"/>
  <c r="M68" i="24" s="1"/>
  <c r="E68" i="24" s="1"/>
  <c r="K70" i="24" a="1"/>
  <c r="K70" i="24" s="1"/>
  <c r="I72" i="24" a="1"/>
  <c r="I72" i="24" s="1"/>
  <c r="L73" i="24" a="1"/>
  <c r="L73" i="24" s="1"/>
  <c r="J75" i="24" a="1"/>
  <c r="J75" i="24" s="1"/>
  <c r="M76" i="24" a="1"/>
  <c r="M76" i="24" s="1"/>
  <c r="D76" i="24" s="1"/>
  <c r="K78" i="24" a="1"/>
  <c r="K78" i="24" s="1"/>
  <c r="I80" i="24" a="1"/>
  <c r="I80" i="24" s="1"/>
  <c r="L81" i="24" a="1"/>
  <c r="L81" i="24" s="1"/>
  <c r="J83" i="24" a="1"/>
  <c r="J83" i="24" s="1"/>
  <c r="M84" i="24" a="1"/>
  <c r="M84" i="24" s="1"/>
  <c r="D84" i="24" s="1"/>
  <c r="K86" i="24" a="1"/>
  <c r="K86" i="24" s="1"/>
  <c r="I88" i="24" a="1"/>
  <c r="I88" i="24" s="1"/>
  <c r="L89" i="24" a="1"/>
  <c r="L89" i="24" s="1"/>
  <c r="J91" i="24" a="1"/>
  <c r="J91" i="24" s="1"/>
  <c r="M92" i="24" a="1"/>
  <c r="M92" i="24" s="1"/>
  <c r="C92" i="24" s="1"/>
  <c r="K94" i="24" a="1"/>
  <c r="K94" i="24" s="1"/>
  <c r="I96" i="24" a="1"/>
  <c r="I96" i="24" s="1"/>
  <c r="L97" i="24" a="1"/>
  <c r="L97" i="24" s="1"/>
  <c r="J99" i="24" a="1"/>
  <c r="J99" i="24" s="1"/>
  <c r="M100" i="24" a="1"/>
  <c r="M100" i="24" s="1"/>
  <c r="E100" i="24" s="1"/>
  <c r="K102" i="24" a="1"/>
  <c r="K102" i="24" s="1"/>
  <c r="I104" i="24" a="1"/>
  <c r="I104" i="24" s="1"/>
  <c r="L105" i="24" a="1"/>
  <c r="L105" i="24" s="1"/>
  <c r="M9" i="24" a="1"/>
  <c r="M9" i="24" s="1"/>
  <c r="K11" i="24" a="1"/>
  <c r="K11" i="24" s="1"/>
  <c r="I13" i="24" a="1"/>
  <c r="I13" i="24" s="1"/>
  <c r="L14" i="24" a="1"/>
  <c r="L14" i="24" s="1"/>
  <c r="J16" i="24" a="1"/>
  <c r="J16" i="24" s="1"/>
  <c r="M17" i="24" a="1"/>
  <c r="M17" i="24" s="1"/>
  <c r="D17" i="24" s="1"/>
  <c r="K19" i="24" a="1"/>
  <c r="K19" i="24" s="1"/>
  <c r="I21" i="24" a="1"/>
  <c r="I21" i="24" s="1"/>
  <c r="L22" i="24" a="1"/>
  <c r="L22" i="24" s="1"/>
  <c r="J24" i="24" a="1"/>
  <c r="J24" i="24" s="1"/>
  <c r="M25" i="24" a="1"/>
  <c r="M25" i="24" s="1"/>
  <c r="E25" i="24" s="1"/>
  <c r="K27" i="24" a="1"/>
  <c r="K27" i="24" s="1"/>
  <c r="I29" i="24" a="1"/>
  <c r="I29" i="24" s="1"/>
  <c r="L30" i="24" a="1"/>
  <c r="L30" i="24" s="1"/>
  <c r="J32" i="24" a="1"/>
  <c r="J32" i="24" s="1"/>
  <c r="M33" i="24" a="1"/>
  <c r="M33" i="24" s="1"/>
  <c r="K35" i="24" a="1"/>
  <c r="K35" i="24" s="1"/>
  <c r="I37" i="24" a="1"/>
  <c r="I37" i="24" s="1"/>
  <c r="L38" i="24" a="1"/>
  <c r="L38" i="24" s="1"/>
  <c r="J40" i="24" a="1"/>
  <c r="J40" i="24" s="1"/>
  <c r="M41" i="24" a="1"/>
  <c r="M41" i="24" s="1"/>
  <c r="K43" i="24" a="1"/>
  <c r="K43" i="24" s="1"/>
  <c r="I45" i="24" a="1"/>
  <c r="I45" i="24" s="1"/>
  <c r="L46" i="24" a="1"/>
  <c r="L46" i="24" s="1"/>
  <c r="J48" i="24" a="1"/>
  <c r="J48" i="24" s="1"/>
  <c r="M49" i="24" a="1"/>
  <c r="M49" i="24" s="1"/>
  <c r="K51" i="24" a="1"/>
  <c r="K51" i="24" s="1"/>
  <c r="I53" i="24" a="1"/>
  <c r="I53" i="24" s="1"/>
  <c r="L54" i="24" a="1"/>
  <c r="L54" i="24" s="1"/>
  <c r="J56" i="24" a="1"/>
  <c r="J56" i="24" s="1"/>
  <c r="M57" i="24" a="1"/>
  <c r="M57" i="24" s="1"/>
  <c r="E57" i="24" s="1"/>
  <c r="K59" i="24" a="1"/>
  <c r="K59" i="24" s="1"/>
  <c r="I61" i="24" a="1"/>
  <c r="I61" i="24" s="1"/>
  <c r="L62" i="24" a="1"/>
  <c r="L62" i="24" s="1"/>
  <c r="J64" i="24" a="1"/>
  <c r="J64" i="24" s="1"/>
  <c r="M65" i="24" a="1"/>
  <c r="M65" i="24" s="1"/>
  <c r="E65" i="24" s="1"/>
  <c r="K67" i="24" a="1"/>
  <c r="K67" i="24" s="1"/>
  <c r="I69" i="24" a="1"/>
  <c r="I69" i="24" s="1"/>
  <c r="L70" i="24" a="1"/>
  <c r="L70" i="24" s="1"/>
  <c r="J72" i="24" a="1"/>
  <c r="J72" i="24" s="1"/>
  <c r="M73" i="24" a="1"/>
  <c r="M73" i="24" s="1"/>
  <c r="E73" i="24" s="1"/>
  <c r="K75" i="24" a="1"/>
  <c r="K75" i="24" s="1"/>
  <c r="I77" i="24" a="1"/>
  <c r="I77" i="24" s="1"/>
  <c r="L78" i="24" a="1"/>
  <c r="L78" i="24" s="1"/>
  <c r="J80" i="24" a="1"/>
  <c r="J80" i="24" s="1"/>
  <c r="M81" i="24" a="1"/>
  <c r="M81" i="24" s="1"/>
  <c r="D81" i="24" s="1"/>
  <c r="K83" i="24" a="1"/>
  <c r="K83" i="24" s="1"/>
  <c r="I85" i="24" a="1"/>
  <c r="I85" i="24" s="1"/>
  <c r="L86" i="24" a="1"/>
  <c r="L86" i="24" s="1"/>
  <c r="J88" i="24" a="1"/>
  <c r="J88" i="24" s="1"/>
  <c r="M89" i="24" a="1"/>
  <c r="M89" i="24" s="1"/>
  <c r="D89" i="24" s="1"/>
  <c r="K91" i="24" a="1"/>
  <c r="K91" i="24" s="1"/>
  <c r="I93" i="24" a="1"/>
  <c r="I93" i="24" s="1"/>
  <c r="L94" i="24" a="1"/>
  <c r="L94" i="24" s="1"/>
  <c r="J96" i="24" a="1"/>
  <c r="J96" i="24" s="1"/>
  <c r="M97" i="24" a="1"/>
  <c r="M97" i="24" s="1"/>
  <c r="C97" i="24" s="1"/>
  <c r="K99" i="24" a="1"/>
  <c r="K99" i="24" s="1"/>
  <c r="I101" i="24" a="1"/>
  <c r="I101" i="24" s="1"/>
  <c r="L102" i="24" a="1"/>
  <c r="L102" i="24" s="1"/>
  <c r="J104" i="24" a="1"/>
  <c r="J104" i="24" s="1"/>
  <c r="M105" i="24" a="1"/>
  <c r="M105" i="24" s="1"/>
  <c r="E105" i="24" s="1"/>
  <c r="J5" i="24" a="1"/>
  <c r="J5" i="24" s="1"/>
  <c r="M6" i="24" a="1"/>
  <c r="M6" i="24" s="1"/>
  <c r="E6" i="24" s="1"/>
  <c r="K8" i="24" a="1"/>
  <c r="K8" i="24" s="1"/>
  <c r="I10" i="24" a="1"/>
  <c r="I10" i="24" s="1"/>
  <c r="L11" i="24" a="1"/>
  <c r="L11" i="24" s="1"/>
  <c r="J13" i="24" a="1"/>
  <c r="J13" i="24" s="1"/>
  <c r="M14" i="24" a="1"/>
  <c r="M14" i="24" s="1"/>
  <c r="D14" i="24" s="1"/>
  <c r="K16" i="24" a="1"/>
  <c r="K16" i="24" s="1"/>
  <c r="I18" i="24" a="1"/>
  <c r="I18" i="24" s="1"/>
  <c r="L19" i="24" a="1"/>
  <c r="L19" i="24" s="1"/>
  <c r="J21" i="24" a="1"/>
  <c r="J21" i="24" s="1"/>
  <c r="M22" i="24" a="1"/>
  <c r="M22" i="24" s="1"/>
  <c r="D22" i="24" s="1"/>
  <c r="K24" i="24" a="1"/>
  <c r="K24" i="24" s="1"/>
  <c r="I26" i="24" a="1"/>
  <c r="I26" i="24" s="1"/>
  <c r="L27" i="24" a="1"/>
  <c r="L27" i="24" s="1"/>
  <c r="J29" i="24" a="1"/>
  <c r="J29" i="24" s="1"/>
  <c r="M30" i="24" a="1"/>
  <c r="M30" i="24" s="1"/>
  <c r="D30" i="24" s="1"/>
  <c r="K32" i="24" a="1"/>
  <c r="K32" i="24" s="1"/>
  <c r="I34" i="24" a="1"/>
  <c r="I34" i="24" s="1"/>
  <c r="L35" i="24" a="1"/>
  <c r="L35" i="24" s="1"/>
  <c r="J37" i="24" a="1"/>
  <c r="J37" i="24" s="1"/>
  <c r="M38" i="24" a="1"/>
  <c r="M38" i="24" s="1"/>
  <c r="C38" i="24" s="1"/>
  <c r="K40" i="24" a="1"/>
  <c r="K40" i="24" s="1"/>
  <c r="I42" i="24" a="1"/>
  <c r="I42" i="24" s="1"/>
  <c r="L43" i="24" a="1"/>
  <c r="L43" i="24" s="1"/>
  <c r="J45" i="24" a="1"/>
  <c r="J45" i="24" s="1"/>
  <c r="M46" i="24" a="1"/>
  <c r="M46" i="24" s="1"/>
  <c r="E46" i="24" s="1"/>
  <c r="K48" i="24" a="1"/>
  <c r="K48" i="24" s="1"/>
  <c r="I50" i="24" a="1"/>
  <c r="I50" i="24" s="1"/>
  <c r="L51" i="24" a="1"/>
  <c r="L51" i="24" s="1"/>
  <c r="J53" i="24" a="1"/>
  <c r="J53" i="24" s="1"/>
  <c r="M54" i="24" a="1"/>
  <c r="M54" i="24" s="1"/>
  <c r="C54" i="24" s="1"/>
  <c r="K56" i="24" a="1"/>
  <c r="K56" i="24" s="1"/>
  <c r="I58" i="24" a="1"/>
  <c r="I58" i="24" s="1"/>
  <c r="L59" i="24" a="1"/>
  <c r="L59" i="24" s="1"/>
  <c r="J61" i="24" a="1"/>
  <c r="J61" i="24" s="1"/>
  <c r="M62" i="24" a="1"/>
  <c r="M62" i="24" s="1"/>
  <c r="C62" i="24" s="1"/>
  <c r="K64" i="24" a="1"/>
  <c r="K64" i="24" s="1"/>
  <c r="I66" i="24" a="1"/>
  <c r="I66" i="24" s="1"/>
  <c r="L67" i="24" a="1"/>
  <c r="L67" i="24" s="1"/>
  <c r="J69" i="24" a="1"/>
  <c r="J69" i="24" s="1"/>
  <c r="M70" i="24" a="1"/>
  <c r="M70" i="24" s="1"/>
  <c r="E70" i="24" s="1"/>
  <c r="K72" i="24" a="1"/>
  <c r="K72" i="24" s="1"/>
  <c r="I74" i="24" a="1"/>
  <c r="I74" i="24" s="1"/>
  <c r="L75" i="24" a="1"/>
  <c r="L75" i="24" s="1"/>
  <c r="J77" i="24" a="1"/>
  <c r="J77" i="24" s="1"/>
  <c r="M78" i="24" a="1"/>
  <c r="M78" i="24" s="1"/>
  <c r="E78" i="24" s="1"/>
  <c r="K80" i="24" a="1"/>
  <c r="K80" i="24" s="1"/>
  <c r="I82" i="24" a="1"/>
  <c r="I82" i="24" s="1"/>
  <c r="L83" i="24" a="1"/>
  <c r="L83" i="24" s="1"/>
  <c r="J85" i="24" a="1"/>
  <c r="J85" i="24" s="1"/>
  <c r="M86" i="24" a="1"/>
  <c r="M86" i="24" s="1"/>
  <c r="E86" i="24" s="1"/>
  <c r="K88" i="24" a="1"/>
  <c r="K88" i="24" s="1"/>
  <c r="I90" i="24" a="1"/>
  <c r="I90" i="24" s="1"/>
  <c r="L91" i="24" a="1"/>
  <c r="L91" i="24" s="1"/>
  <c r="J93" i="24" a="1"/>
  <c r="J93" i="24" s="1"/>
  <c r="M94" i="24" a="1"/>
  <c r="M94" i="24" s="1"/>
  <c r="E94" i="24" s="1"/>
  <c r="K96" i="24" a="1"/>
  <c r="K96" i="24" s="1"/>
  <c r="I98" i="24" a="1"/>
  <c r="I98" i="24" s="1"/>
  <c r="L99" i="24" a="1"/>
  <c r="L99" i="24" s="1"/>
  <c r="J101" i="24" a="1"/>
  <c r="J101" i="24" s="1"/>
  <c r="M102" i="24" a="1"/>
  <c r="M102" i="24" s="1"/>
  <c r="E102" i="24" s="1"/>
  <c r="K104" i="24" a="1"/>
  <c r="K104" i="24" s="1"/>
  <c r="I106" i="24" a="1"/>
  <c r="I106" i="24" s="1"/>
  <c r="I7" i="24" a="1"/>
  <c r="I7" i="24" s="1"/>
  <c r="L8" i="24" a="1"/>
  <c r="L8" i="24" s="1"/>
  <c r="J10" i="24" a="1"/>
  <c r="J10" i="24" s="1"/>
  <c r="M11" i="24" a="1"/>
  <c r="M11" i="24" s="1"/>
  <c r="D11" i="24" s="1"/>
  <c r="K13" i="24" a="1"/>
  <c r="K13" i="24" s="1"/>
  <c r="I15" i="24" a="1"/>
  <c r="I15" i="24" s="1"/>
  <c r="L16" i="24" a="1"/>
  <c r="L16" i="24" s="1"/>
  <c r="J18" i="24" a="1"/>
  <c r="J18" i="24" s="1"/>
  <c r="M19" i="24" a="1"/>
  <c r="M19" i="24" s="1"/>
  <c r="C19" i="24" s="1"/>
  <c r="K21" i="24" a="1"/>
  <c r="K21" i="24" s="1"/>
  <c r="I23" i="24" a="1"/>
  <c r="I23" i="24" s="1"/>
  <c r="L24" i="24" a="1"/>
  <c r="L24" i="24" s="1"/>
  <c r="J26" i="24" a="1"/>
  <c r="J26" i="24" s="1"/>
  <c r="M27" i="24" a="1"/>
  <c r="M27" i="24" s="1"/>
  <c r="D27" i="24" s="1"/>
  <c r="K29" i="24" a="1"/>
  <c r="K29" i="24" s="1"/>
  <c r="I31" i="24" a="1"/>
  <c r="I31" i="24" s="1"/>
  <c r="L32" i="24" a="1"/>
  <c r="L32" i="24" s="1"/>
  <c r="J34" i="24" a="1"/>
  <c r="J34" i="24" s="1"/>
  <c r="M35" i="24" a="1"/>
  <c r="M35" i="24" s="1"/>
  <c r="K37" i="24" a="1"/>
  <c r="K37" i="24" s="1"/>
  <c r="I39" i="24" a="1"/>
  <c r="I39" i="24" s="1"/>
  <c r="L40" i="24" a="1"/>
  <c r="L40" i="24" s="1"/>
  <c r="J42" i="24" a="1"/>
  <c r="J42" i="24" s="1"/>
  <c r="M43" i="24" a="1"/>
  <c r="M43" i="24" s="1"/>
  <c r="E43" i="24" s="1"/>
  <c r="K45" i="24" a="1"/>
  <c r="K45" i="24" s="1"/>
  <c r="I47" i="24" a="1"/>
  <c r="I47" i="24" s="1"/>
  <c r="L48" i="24" a="1"/>
  <c r="L48" i="24" s="1"/>
  <c r="J50" i="24" a="1"/>
  <c r="J50" i="24" s="1"/>
  <c r="M51" i="24" a="1"/>
  <c r="M51" i="24" s="1"/>
  <c r="D51" i="24" s="1"/>
  <c r="K53" i="24" a="1"/>
  <c r="K53" i="24" s="1"/>
  <c r="I55" i="24" a="1"/>
  <c r="I55" i="24" s="1"/>
  <c r="L56" i="24" a="1"/>
  <c r="L56" i="24" s="1"/>
  <c r="J58" i="24" a="1"/>
  <c r="J58" i="24" s="1"/>
  <c r="M59" i="24" a="1"/>
  <c r="M59" i="24" s="1"/>
  <c r="E59" i="24" s="1"/>
  <c r="K61" i="24" a="1"/>
  <c r="K61" i="24" s="1"/>
  <c r="I63" i="24" a="1"/>
  <c r="I63" i="24" s="1"/>
  <c r="L64" i="24" a="1"/>
  <c r="L64" i="24" s="1"/>
  <c r="J66" i="24" a="1"/>
  <c r="J66" i="24" s="1"/>
  <c r="M67" i="24" a="1"/>
  <c r="M67" i="24" s="1"/>
  <c r="C67" i="24" s="1"/>
  <c r="K69" i="24" a="1"/>
  <c r="K69" i="24" s="1"/>
  <c r="I71" i="24" a="1"/>
  <c r="I71" i="24" s="1"/>
  <c r="L72" i="24" a="1"/>
  <c r="L72" i="24" s="1"/>
  <c r="J74" i="24" a="1"/>
  <c r="J74" i="24" s="1"/>
  <c r="M75" i="24" a="1"/>
  <c r="M75" i="24" s="1"/>
  <c r="K77" i="24" a="1"/>
  <c r="K77" i="24" s="1"/>
  <c r="I79" i="24" a="1"/>
  <c r="I79" i="24" s="1"/>
  <c r="L80" i="24" a="1"/>
  <c r="L80" i="24" s="1"/>
  <c r="J82" i="24" a="1"/>
  <c r="J82" i="24" s="1"/>
  <c r="M83" i="24" a="1"/>
  <c r="M83" i="24" s="1"/>
  <c r="K85" i="24" a="1"/>
  <c r="K85" i="24" s="1"/>
  <c r="I87" i="24" a="1"/>
  <c r="I87" i="24" s="1"/>
  <c r="L88" i="24" a="1"/>
  <c r="L88" i="24" s="1"/>
  <c r="J90" i="24" a="1"/>
  <c r="J90" i="24" s="1"/>
  <c r="M91" i="24" a="1"/>
  <c r="M91" i="24" s="1"/>
  <c r="K93" i="24" a="1"/>
  <c r="K93" i="24" s="1"/>
  <c r="I95" i="24" a="1"/>
  <c r="I95" i="24" s="1"/>
  <c r="L96" i="24" a="1"/>
  <c r="L96" i="24" s="1"/>
  <c r="J98" i="24" a="1"/>
  <c r="J98" i="24" s="1"/>
  <c r="M99" i="24" a="1"/>
  <c r="M99" i="24" s="1"/>
  <c r="E99" i="24" s="1"/>
  <c r="K101" i="24" a="1"/>
  <c r="K101" i="24" s="1"/>
  <c r="I103" i="24" a="1"/>
  <c r="I103" i="24" s="1"/>
  <c r="L104" i="24" a="1"/>
  <c r="L104" i="24" s="1"/>
  <c r="J106" i="24" a="1"/>
  <c r="J106" i="24" s="1"/>
  <c r="I4" i="24" a="1"/>
  <c r="I4" i="24" s="1"/>
  <c r="L5" i="24" a="1"/>
  <c r="L5" i="24" s="1"/>
  <c r="N5" i="24" s="1"/>
  <c r="F5" i="24" s="1"/>
  <c r="M4" i="26" s="1"/>
  <c r="J7" i="24" a="1"/>
  <c r="J7" i="24" s="1"/>
  <c r="M8" i="24" a="1"/>
  <c r="M8" i="24" s="1"/>
  <c r="E8" i="24" s="1"/>
  <c r="K10" i="24" a="1"/>
  <c r="K10" i="24" s="1"/>
  <c r="N10" i="24" s="1"/>
  <c r="I12" i="24" a="1"/>
  <c r="I12" i="24" s="1"/>
  <c r="L13" i="24" a="1"/>
  <c r="L13" i="24" s="1"/>
  <c r="J15" i="24" a="1"/>
  <c r="J15" i="24" s="1"/>
  <c r="M16" i="24" a="1"/>
  <c r="M16" i="24" s="1"/>
  <c r="D16" i="24" s="1"/>
  <c r="K18" i="24" a="1"/>
  <c r="K18" i="24" s="1"/>
  <c r="N18" i="24" s="1"/>
  <c r="I20" i="24" a="1"/>
  <c r="I20" i="24" s="1"/>
  <c r="L21" i="24" a="1"/>
  <c r="L21" i="24" s="1"/>
  <c r="J23" i="24" a="1"/>
  <c r="J23" i="24" s="1"/>
  <c r="M24" i="24" a="1"/>
  <c r="M24" i="24" s="1"/>
  <c r="C24" i="24" s="1"/>
  <c r="K26" i="24" a="1"/>
  <c r="K26" i="24" s="1"/>
  <c r="N26" i="24" s="1"/>
  <c r="I28" i="24" a="1"/>
  <c r="I28" i="24" s="1"/>
  <c r="L29" i="24" a="1"/>
  <c r="L29" i="24" s="1"/>
  <c r="J31" i="24" a="1"/>
  <c r="J31" i="24" s="1"/>
  <c r="M32" i="24" a="1"/>
  <c r="M32" i="24" s="1"/>
  <c r="E32" i="24" s="1"/>
  <c r="K34" i="24" a="1"/>
  <c r="K34" i="24" s="1"/>
  <c r="N34" i="24" s="1"/>
  <c r="I36" i="24" a="1"/>
  <c r="I36" i="24" s="1"/>
  <c r="L37" i="24" a="1"/>
  <c r="L37" i="24" s="1"/>
  <c r="J39" i="24" a="1"/>
  <c r="J39" i="24" s="1"/>
  <c r="M40" i="24" a="1"/>
  <c r="M40" i="24" s="1"/>
  <c r="D40" i="24" s="1"/>
  <c r="K42" i="24" a="1"/>
  <c r="K42" i="24" s="1"/>
  <c r="I44" i="24" a="1"/>
  <c r="I44" i="24" s="1"/>
  <c r="L45" i="24" a="1"/>
  <c r="L45" i="24" s="1"/>
  <c r="J47" i="24" a="1"/>
  <c r="J47" i="24" s="1"/>
  <c r="M48" i="24" a="1"/>
  <c r="M48" i="24" s="1"/>
  <c r="D48" i="24" s="1"/>
  <c r="K50" i="24" a="1"/>
  <c r="K50" i="24" s="1"/>
  <c r="N50" i="24" s="1"/>
  <c r="I52" i="24" a="1"/>
  <c r="I52" i="24" s="1"/>
  <c r="L53" i="24" a="1"/>
  <c r="L53" i="24" s="1"/>
  <c r="J55" i="24" a="1"/>
  <c r="J55" i="24" s="1"/>
  <c r="M56" i="24" a="1"/>
  <c r="M56" i="24" s="1"/>
  <c r="K58" i="24" a="1"/>
  <c r="K58" i="24" s="1"/>
  <c r="N58" i="24" s="1"/>
  <c r="I60" i="24" a="1"/>
  <c r="I60" i="24" s="1"/>
  <c r="L61" i="24" a="1"/>
  <c r="L61" i="24" s="1"/>
  <c r="J63" i="24" a="1"/>
  <c r="J63" i="24" s="1"/>
  <c r="M64" i="24" a="1"/>
  <c r="M64" i="24" s="1"/>
  <c r="E64" i="24" s="1"/>
  <c r="K66" i="24" a="1"/>
  <c r="K66" i="24" s="1"/>
  <c r="N66" i="24" s="1"/>
  <c r="I68" i="24" a="1"/>
  <c r="I68" i="24" s="1"/>
  <c r="L69" i="24" a="1"/>
  <c r="L69" i="24" s="1"/>
  <c r="J71" i="24" a="1"/>
  <c r="J71" i="24" s="1"/>
  <c r="M72" i="24" a="1"/>
  <c r="M72" i="24" s="1"/>
  <c r="E72" i="24" s="1"/>
  <c r="K74" i="24" a="1"/>
  <c r="K74" i="24" s="1"/>
  <c r="N74" i="24" s="1"/>
  <c r="G74" i="24" s="1"/>
  <c r="N61" i="26" s="1"/>
  <c r="I76" i="24" a="1"/>
  <c r="I76" i="24" s="1"/>
  <c r="L77" i="24" a="1"/>
  <c r="L77" i="24" s="1"/>
  <c r="J79" i="24" a="1"/>
  <c r="J79" i="24" s="1"/>
  <c r="M80" i="24" a="1"/>
  <c r="M80" i="24" s="1"/>
  <c r="E80" i="24" s="1"/>
  <c r="K82" i="24" a="1"/>
  <c r="K82" i="24" s="1"/>
  <c r="N82" i="24" s="1"/>
  <c r="I84" i="24" a="1"/>
  <c r="I84" i="24" s="1"/>
  <c r="L85" i="24" a="1"/>
  <c r="L85" i="24" s="1"/>
  <c r="J87" i="24" a="1"/>
  <c r="J87" i="24" s="1"/>
  <c r="M88" i="24" a="1"/>
  <c r="M88" i="24" s="1"/>
  <c r="C88" i="24" s="1"/>
  <c r="K90" i="24" a="1"/>
  <c r="K90" i="24" s="1"/>
  <c r="N90" i="24" s="1"/>
  <c r="I92" i="24" a="1"/>
  <c r="I92" i="24" s="1"/>
  <c r="L93" i="24" a="1"/>
  <c r="L93" i="24" s="1"/>
  <c r="J95" i="24" a="1"/>
  <c r="J95" i="24" s="1"/>
  <c r="M96" i="24" a="1"/>
  <c r="M96" i="24" s="1"/>
  <c r="K98" i="24" a="1"/>
  <c r="K98" i="24" s="1"/>
  <c r="N98" i="24" s="1"/>
  <c r="I100" i="24" a="1"/>
  <c r="I100" i="24" s="1"/>
  <c r="L101" i="24" a="1"/>
  <c r="L101" i="24" s="1"/>
  <c r="J103" i="24" a="1"/>
  <c r="J103" i="24" s="1"/>
  <c r="M104" i="24" a="1"/>
  <c r="M104" i="24" s="1"/>
  <c r="E104" i="24" s="1"/>
  <c r="E7" i="24"/>
  <c r="D92" i="24"/>
  <c r="D68" i="24"/>
  <c r="E60" i="24"/>
  <c r="D60" i="24"/>
  <c r="C60" i="24"/>
  <c r="D98" i="24"/>
  <c r="E98" i="24"/>
  <c r="E61" i="24"/>
  <c r="C61" i="24"/>
  <c r="D100" i="24"/>
  <c r="D49" i="24"/>
  <c r="E49" i="24"/>
  <c r="E82" i="24"/>
  <c r="D82" i="24"/>
  <c r="D103" i="24"/>
  <c r="E103" i="24"/>
  <c r="E85" i="24"/>
  <c r="D85" i="24"/>
  <c r="C85" i="24"/>
  <c r="D106" i="24"/>
  <c r="E106" i="24"/>
  <c r="D9" i="24"/>
  <c r="D52" i="24"/>
  <c r="E52" i="24"/>
  <c r="E58" i="24"/>
  <c r="D58" i="24"/>
  <c r="E77" i="24"/>
  <c r="D77" i="24"/>
  <c r="C77" i="24"/>
  <c r="E93" i="24"/>
  <c r="D93" i="24"/>
  <c r="C93" i="24"/>
  <c r="E69" i="24"/>
  <c r="D69" i="24"/>
  <c r="C69" i="24"/>
  <c r="N52" i="24"/>
  <c r="F52" i="24" s="1"/>
  <c r="N60" i="24"/>
  <c r="H60" i="24" s="1"/>
  <c r="D66" i="24"/>
  <c r="N68" i="24"/>
  <c r="F68" i="24" s="1"/>
  <c r="C68" i="24"/>
  <c r="N92" i="24"/>
  <c r="H92" i="24" s="1"/>
  <c r="D61" i="24"/>
  <c r="D74" i="24"/>
  <c r="E90" i="24"/>
  <c r="E4" i="24"/>
  <c r="N4" i="24"/>
  <c r="C4" i="24"/>
  <c r="D4" i="24"/>
  <c r="E10" i="24"/>
  <c r="D10" i="24"/>
  <c r="C10" i="24"/>
  <c r="N12" i="24"/>
  <c r="E15" i="24"/>
  <c r="D15" i="24"/>
  <c r="N15" i="24"/>
  <c r="C15" i="24"/>
  <c r="E20" i="24"/>
  <c r="D20" i="24"/>
  <c r="N20" i="24"/>
  <c r="C20" i="24"/>
  <c r="E23" i="24"/>
  <c r="D23" i="24"/>
  <c r="N23" i="24"/>
  <c r="C23" i="24"/>
  <c r="E28" i="24"/>
  <c r="D28" i="24"/>
  <c r="N28" i="24"/>
  <c r="C28" i="24"/>
  <c r="E31" i="24"/>
  <c r="D31" i="24"/>
  <c r="N31" i="24"/>
  <c r="C31" i="24"/>
  <c r="E47" i="24"/>
  <c r="D47" i="24"/>
  <c r="N47" i="24"/>
  <c r="C47" i="24"/>
  <c r="N7" i="24"/>
  <c r="C7" i="24"/>
  <c r="E42" i="24"/>
  <c r="D42" i="24"/>
  <c r="C42" i="24"/>
  <c r="E50" i="24"/>
  <c r="D50" i="24"/>
  <c r="C50" i="24"/>
  <c r="E53" i="24"/>
  <c r="D53" i="24"/>
  <c r="C53" i="24"/>
  <c r="E55" i="24"/>
  <c r="D55" i="24"/>
  <c r="N55" i="24"/>
  <c r="C55" i="24"/>
  <c r="D45" i="24"/>
  <c r="C45" i="24"/>
  <c r="E45" i="24"/>
  <c r="D29" i="24"/>
  <c r="C29" i="24"/>
  <c r="E29" i="24"/>
  <c r="E18" i="24"/>
  <c r="C18" i="24"/>
  <c r="D63" i="24"/>
  <c r="N63" i="24"/>
  <c r="E5" i="24"/>
  <c r="D5" i="24"/>
  <c r="E26" i="24"/>
  <c r="C26" i="24"/>
  <c r="E34" i="24"/>
  <c r="D34" i="24"/>
  <c r="C34" i="24"/>
  <c r="E39" i="24"/>
  <c r="D39" i="24"/>
  <c r="N39" i="24"/>
  <c r="C39" i="24"/>
  <c r="D13" i="24"/>
  <c r="E13" i="24"/>
  <c r="D21" i="24"/>
  <c r="C21" i="24"/>
  <c r="E21" i="24"/>
  <c r="D37" i="24"/>
  <c r="C37" i="24"/>
  <c r="E37" i="24"/>
  <c r="E71" i="24"/>
  <c r="D71" i="24"/>
  <c r="N71" i="24"/>
  <c r="C71" i="24"/>
  <c r="E79" i="24"/>
  <c r="D79" i="24"/>
  <c r="N79" i="24"/>
  <c r="C79" i="24"/>
  <c r="E87" i="24"/>
  <c r="D87" i="24"/>
  <c r="N87" i="24"/>
  <c r="C87" i="24"/>
  <c r="C49" i="24"/>
  <c r="N49" i="24"/>
  <c r="C36" i="24"/>
  <c r="N36" i="24"/>
  <c r="N44" i="24"/>
  <c r="D36" i="24"/>
  <c r="D44" i="24"/>
  <c r="C101" i="24"/>
  <c r="D101" i="24"/>
  <c r="C95" i="24"/>
  <c r="N95" i="24"/>
  <c r="D95" i="24"/>
  <c r="C58" i="24"/>
  <c r="C66" i="24"/>
  <c r="C74" i="24"/>
  <c r="C82" i="24"/>
  <c r="C90" i="24"/>
  <c r="C98" i="24"/>
  <c r="C106" i="24"/>
  <c r="N106" i="24"/>
  <c r="N3" i="24"/>
  <c r="H3" i="24" s="1"/>
  <c r="C3" i="24"/>
  <c r="D3" i="24"/>
  <c r="A9" i="22"/>
  <c r="A8" i="22"/>
  <c r="A6" i="22"/>
  <c r="T4" i="22"/>
  <c r="S4" i="22"/>
  <c r="R4" i="22"/>
  <c r="Q4" i="22"/>
  <c r="P4" i="22"/>
  <c r="O4" i="22"/>
  <c r="N4" i="22"/>
  <c r="M4" i="22"/>
  <c r="L4" i="22"/>
  <c r="K4" i="22"/>
  <c r="J4" i="22"/>
  <c r="I4" i="22"/>
  <c r="J3" i="22"/>
  <c r="K3" i="22" s="1"/>
  <c r="T2" i="22"/>
  <c r="S2" i="22"/>
  <c r="R2" i="22"/>
  <c r="Q2" i="22"/>
  <c r="P2" i="22"/>
  <c r="O2" i="22"/>
  <c r="N2" i="22"/>
  <c r="M2" i="22"/>
  <c r="L2" i="22"/>
  <c r="K2" i="22"/>
  <c r="J2" i="22"/>
  <c r="I2" i="22"/>
  <c r="A56" i="21"/>
  <c r="A55" i="21"/>
  <c r="A54" i="21"/>
  <c r="A53" i="21"/>
  <c r="A52" i="21"/>
  <c r="A50" i="21"/>
  <c r="A49" i="21"/>
  <c r="A48" i="21"/>
  <c r="A46" i="21"/>
  <c r="A45" i="21"/>
  <c r="A44" i="21"/>
  <c r="A43" i="21"/>
  <c r="A42" i="21"/>
  <c r="A41" i="21"/>
  <c r="A40" i="21"/>
  <c r="A39" i="21"/>
  <c r="A38" i="21"/>
  <c r="A36" i="21"/>
  <c r="A35" i="21"/>
  <c r="A34" i="21"/>
  <c r="A33" i="21"/>
  <c r="A32" i="21"/>
  <c r="A31" i="21"/>
  <c r="A30" i="21"/>
  <c r="A29" i="21"/>
  <c r="A28" i="21"/>
  <c r="A27" i="21"/>
  <c r="A26" i="21"/>
  <c r="A25" i="21"/>
  <c r="A24" i="21"/>
  <c r="A23" i="21"/>
  <c r="A22" i="21"/>
  <c r="A21" i="21"/>
  <c r="A20" i="21"/>
  <c r="A19" i="21"/>
  <c r="A18" i="21"/>
  <c r="A17" i="21"/>
  <c r="A15" i="21"/>
  <c r="A14" i="21"/>
  <c r="A13" i="21"/>
  <c r="A12" i="21"/>
  <c r="A11" i="21"/>
  <c r="A10" i="21"/>
  <c r="A9" i="21"/>
  <c r="A8" i="21"/>
  <c r="A6" i="21"/>
  <c r="T4" i="21"/>
  <c r="S4" i="21"/>
  <c r="R4" i="21"/>
  <c r="Q4" i="21"/>
  <c r="P4" i="21"/>
  <c r="O4" i="21"/>
  <c r="N4" i="21"/>
  <c r="M4" i="21"/>
  <c r="L4" i="21"/>
  <c r="K4" i="21"/>
  <c r="J4" i="21"/>
  <c r="I4" i="21"/>
  <c r="J3" i="21"/>
  <c r="K3" i="21" s="1"/>
  <c r="Z2" i="21"/>
  <c r="T2" i="21"/>
  <c r="S2" i="21"/>
  <c r="R2" i="21"/>
  <c r="Q2" i="21"/>
  <c r="P2" i="21"/>
  <c r="O2" i="21"/>
  <c r="N2" i="21"/>
  <c r="M2" i="21"/>
  <c r="L2" i="21"/>
  <c r="K2" i="21"/>
  <c r="J2" i="21"/>
  <c r="I2" i="21"/>
  <c r="AA23" i="19"/>
  <c r="AF23" i="19" s="1"/>
  <c r="AA27" i="19"/>
  <c r="AF27" i="19" s="1"/>
  <c r="A6" i="18"/>
  <c r="A6" i="19"/>
  <c r="A9" i="19"/>
  <c r="A8" i="19"/>
  <c r="T4" i="19"/>
  <c r="S4" i="19"/>
  <c r="R4" i="19"/>
  <c r="Q4" i="19"/>
  <c r="P4" i="19"/>
  <c r="O4" i="19"/>
  <c r="N4" i="19"/>
  <c r="M4" i="19"/>
  <c r="L4" i="19"/>
  <c r="K4" i="19"/>
  <c r="J4" i="19"/>
  <c r="I4" i="19"/>
  <c r="J3" i="19"/>
  <c r="K3" i="19" s="1"/>
  <c r="T2" i="19"/>
  <c r="S2" i="19"/>
  <c r="R2" i="19"/>
  <c r="Q2" i="19"/>
  <c r="P2" i="19"/>
  <c r="O2" i="19"/>
  <c r="N2" i="19"/>
  <c r="M2" i="19"/>
  <c r="L2" i="19"/>
  <c r="K2" i="19"/>
  <c r="J2" i="19"/>
  <c r="I2" i="19"/>
  <c r="A56" i="18"/>
  <c r="A55" i="18"/>
  <c r="A54" i="18"/>
  <c r="A53" i="18"/>
  <c r="A52" i="18"/>
  <c r="A50" i="18"/>
  <c r="A49" i="18"/>
  <c r="A48" i="18"/>
  <c r="A46" i="18"/>
  <c r="A45" i="18"/>
  <c r="A44" i="18"/>
  <c r="A43" i="18"/>
  <c r="A42" i="18"/>
  <c r="A41" i="18"/>
  <c r="A40" i="18"/>
  <c r="A39" i="18"/>
  <c r="A38" i="18"/>
  <c r="A36" i="18"/>
  <c r="A35" i="18"/>
  <c r="A34" i="18"/>
  <c r="A33" i="18"/>
  <c r="A32" i="18"/>
  <c r="A31" i="18"/>
  <c r="A30" i="18"/>
  <c r="A29" i="18"/>
  <c r="A28" i="18"/>
  <c r="A27" i="18"/>
  <c r="A26" i="18"/>
  <c r="A25" i="18"/>
  <c r="A24" i="18"/>
  <c r="A23" i="18"/>
  <c r="A22" i="18"/>
  <c r="A21" i="18"/>
  <c r="A20" i="18"/>
  <c r="A19" i="18"/>
  <c r="A18" i="18"/>
  <c r="A17" i="18"/>
  <c r="A15" i="18"/>
  <c r="A14" i="18"/>
  <c r="A13" i="18"/>
  <c r="A12" i="18"/>
  <c r="A11" i="18"/>
  <c r="A10" i="18"/>
  <c r="A9" i="18"/>
  <c r="A8" i="18"/>
  <c r="T4" i="18"/>
  <c r="S4" i="18"/>
  <c r="R4" i="18"/>
  <c r="Q4" i="18"/>
  <c r="P4" i="18"/>
  <c r="O4" i="18"/>
  <c r="N4" i="18"/>
  <c r="M4" i="18"/>
  <c r="L4" i="18"/>
  <c r="K4" i="18"/>
  <c r="J4" i="18"/>
  <c r="I4" i="18"/>
  <c r="J3" i="18"/>
  <c r="K3" i="18" s="1"/>
  <c r="T2" i="18"/>
  <c r="S2" i="18"/>
  <c r="R2" i="18"/>
  <c r="Q2" i="18"/>
  <c r="P2" i="18"/>
  <c r="O2" i="18"/>
  <c r="N2" i="18"/>
  <c r="M2" i="18"/>
  <c r="L2" i="18"/>
  <c r="K2" i="18"/>
  <c r="J2" i="18"/>
  <c r="I2" i="18"/>
  <c r="Y48" i="36"/>
  <c r="Y77" i="36"/>
  <c r="J18" i="22"/>
  <c r="Y18" i="36"/>
  <c r="Y26" i="36"/>
  <c r="I34" i="22"/>
  <c r="Y98" i="36"/>
  <c r="I33" i="19"/>
  <c r="Y63" i="36"/>
  <c r="J14" i="19"/>
  <c r="Y50" i="36"/>
  <c r="Y67" i="36"/>
  <c r="Y27" i="36"/>
  <c r="N50" i="29"/>
  <c r="Y45" i="36"/>
  <c r="Y19" i="36"/>
  <c r="N25" i="30"/>
  <c r="N45" i="29"/>
  <c r="N20" i="29"/>
  <c r="Y49" i="36"/>
  <c r="O29" i="30"/>
  <c r="I19" i="22"/>
  <c r="Y104" i="36"/>
  <c r="Y61" i="36"/>
  <c r="I34" i="19"/>
  <c r="Y65" i="36"/>
  <c r="O31" i="30"/>
  <c r="Z107" i="36"/>
  <c r="Y57" i="36"/>
  <c r="O21" i="30"/>
  <c r="O19" i="30"/>
  <c r="N27" i="29"/>
  <c r="N25" i="29"/>
  <c r="M26" i="30"/>
  <c r="M25" i="30"/>
  <c r="K19" i="19"/>
  <c r="N15" i="29"/>
  <c r="Y41" i="36"/>
  <c r="Y47" i="36"/>
  <c r="N31" i="29"/>
  <c r="Y60" i="36"/>
  <c r="Y53" i="36"/>
  <c r="Y70" i="36"/>
  <c r="I14" i="18"/>
  <c r="Y21" i="36"/>
  <c r="Y94" i="36"/>
  <c r="Y74" i="36"/>
  <c r="N11" i="29"/>
  <c r="Y29" i="36"/>
  <c r="Y13" i="36"/>
  <c r="Z111" i="36"/>
  <c r="O15" i="30"/>
  <c r="M12" i="29"/>
  <c r="N51" i="29"/>
  <c r="Y20" i="36"/>
  <c r="J28" i="19"/>
  <c r="I15" i="19"/>
  <c r="Y59" i="36"/>
  <c r="Y51" i="36"/>
  <c r="N10" i="29"/>
  <c r="Y30" i="36"/>
  <c r="N41" i="29"/>
  <c r="Y58" i="36"/>
  <c r="Y42" i="36"/>
  <c r="N36" i="29"/>
  <c r="Y91" i="36"/>
  <c r="N53" i="29"/>
  <c r="O16" i="30"/>
  <c r="Y109" i="36"/>
  <c r="Y95" i="36"/>
  <c r="I17" i="22"/>
  <c r="O35" i="30"/>
  <c r="N43" i="29"/>
  <c r="Y37" i="36"/>
  <c r="N44" i="29"/>
  <c r="J23" i="18"/>
  <c r="Y75" i="36"/>
  <c r="N23" i="29"/>
  <c r="N19" i="29"/>
  <c r="Y43" i="36"/>
  <c r="Y35" i="36"/>
  <c r="J55" i="18"/>
  <c r="N16" i="29"/>
  <c r="Y66" i="36"/>
  <c r="N39" i="29"/>
  <c r="N55" i="29"/>
  <c r="Y54" i="36"/>
  <c r="Y22" i="36"/>
  <c r="N37" i="29"/>
  <c r="O22" i="30"/>
  <c r="Y28" i="36"/>
  <c r="Y102" i="36"/>
  <c r="N57" i="29"/>
  <c r="Y23" i="36"/>
  <c r="J10" i="22"/>
  <c r="Y79" i="36"/>
  <c r="N47" i="29"/>
  <c r="Y11" i="36"/>
  <c r="I39" i="18"/>
  <c r="Y106" i="36"/>
  <c r="O18" i="30"/>
  <c r="Y73" i="36"/>
  <c r="N56" i="29"/>
  <c r="Y34" i="36"/>
  <c r="O10" i="30"/>
  <c r="Y99" i="36"/>
  <c r="N22" i="29"/>
  <c r="Y62" i="36"/>
  <c r="Y14" i="36"/>
  <c r="Y86" i="36"/>
  <c r="Y93" i="36"/>
  <c r="I31" i="18"/>
  <c r="M30" i="29"/>
  <c r="Y105" i="36"/>
  <c r="M9" i="29"/>
  <c r="N12" i="29"/>
  <c r="N28" i="29"/>
  <c r="Y31" i="36"/>
  <c r="Y17" i="36"/>
  <c r="O14" i="30"/>
  <c r="N17" i="29"/>
  <c r="N54" i="29"/>
  <c r="O20" i="30"/>
  <c r="N26" i="30"/>
  <c r="Y101" i="36"/>
  <c r="M29" i="29"/>
  <c r="N42" i="29"/>
  <c r="N40" i="29"/>
  <c r="N21" i="29"/>
  <c r="O11" i="30"/>
  <c r="Y16" i="36"/>
  <c r="Y88" i="36"/>
  <c r="J17" i="22"/>
  <c r="Y25" i="36"/>
  <c r="Y82" i="36"/>
  <c r="I9" i="18"/>
  <c r="Z115" i="36"/>
  <c r="Z103" i="36"/>
  <c r="N33" i="29"/>
  <c r="O17" i="30"/>
  <c r="Y8" i="36"/>
  <c r="J15" i="21"/>
  <c r="I29" i="22"/>
  <c r="Y89" i="36"/>
  <c r="Y113" i="36"/>
  <c r="N24" i="29"/>
  <c r="N35" i="29"/>
  <c r="I43" i="21"/>
  <c r="I28" i="22"/>
  <c r="N49" i="29"/>
  <c r="Y10" i="36"/>
  <c r="I11" i="22"/>
  <c r="Y80" i="36"/>
  <c r="O30" i="30"/>
  <c r="Y90" i="36"/>
  <c r="N34" i="29"/>
  <c r="N26" i="29"/>
  <c r="Y117" i="36"/>
  <c r="N18" i="29"/>
  <c r="Y24" i="36"/>
  <c r="N32" i="29"/>
  <c r="M13" i="29"/>
  <c r="N14" i="29"/>
  <c r="Y97" i="36"/>
  <c r="O12" i="30"/>
  <c r="Y83" i="36"/>
  <c r="J28" i="22"/>
  <c r="I18" i="21"/>
  <c r="N46" i="29"/>
  <c r="Y114" i="36"/>
  <c r="Y85" i="36"/>
  <c r="Y110" i="36"/>
  <c r="M16" i="29"/>
  <c r="Y69" i="36"/>
  <c r="D70" i="24" l="1"/>
  <c r="N42" i="24"/>
  <c r="F42" i="24" s="1"/>
  <c r="C119" i="24"/>
  <c r="N119" i="24"/>
  <c r="E119" i="24"/>
  <c r="D119" i="24"/>
  <c r="D117" i="24"/>
  <c r="N117" i="24"/>
  <c r="E117" i="24"/>
  <c r="C117" i="24"/>
  <c r="E121" i="24"/>
  <c r="D121" i="24"/>
  <c r="N121" i="24"/>
  <c r="C121" i="24"/>
  <c r="C118" i="24"/>
  <c r="E118" i="24"/>
  <c r="D118" i="24"/>
  <c r="N118" i="24"/>
  <c r="N120" i="24"/>
  <c r="C120" i="24"/>
  <c r="E120" i="24"/>
  <c r="D120" i="24"/>
  <c r="N116" i="24"/>
  <c r="C22" i="24"/>
  <c r="E22" i="24"/>
  <c r="E92" i="24"/>
  <c r="D6" i="24"/>
  <c r="C65" i="24"/>
  <c r="D65" i="24"/>
  <c r="N9" i="24"/>
  <c r="H9" i="24" s="1"/>
  <c r="N109" i="24"/>
  <c r="D109" i="24"/>
  <c r="C109" i="24"/>
  <c r="E109" i="24"/>
  <c r="N107" i="24"/>
  <c r="C107" i="24"/>
  <c r="D107" i="24"/>
  <c r="E107" i="24"/>
  <c r="C108" i="24"/>
  <c r="N108" i="24"/>
  <c r="D108" i="24"/>
  <c r="E108" i="24"/>
  <c r="D114" i="24"/>
  <c r="E114" i="24"/>
  <c r="C114" i="24"/>
  <c r="N114" i="24"/>
  <c r="N111" i="24"/>
  <c r="D111" i="24"/>
  <c r="E111" i="24"/>
  <c r="C111" i="24"/>
  <c r="C115" i="24"/>
  <c r="D115" i="24"/>
  <c r="E115" i="24"/>
  <c r="N115" i="24"/>
  <c r="C116" i="24"/>
  <c r="D116" i="24"/>
  <c r="E116" i="24"/>
  <c r="N113" i="24"/>
  <c r="C113" i="24"/>
  <c r="D113" i="24"/>
  <c r="E113" i="24"/>
  <c r="E110" i="24"/>
  <c r="C110" i="24"/>
  <c r="D110" i="24"/>
  <c r="N110" i="24"/>
  <c r="C112" i="24"/>
  <c r="E112" i="24"/>
  <c r="N112" i="24"/>
  <c r="D112" i="24"/>
  <c r="C25" i="24"/>
  <c r="N25" i="24"/>
  <c r="G25" i="24" s="1"/>
  <c r="N24" i="26" s="1"/>
  <c r="D25" i="24"/>
  <c r="N84" i="24"/>
  <c r="G84" i="24" s="1"/>
  <c r="M27" i="30"/>
  <c r="M39" i="30" s="1"/>
  <c r="C89" i="24"/>
  <c r="E89" i="24"/>
  <c r="C84" i="24"/>
  <c r="E84" i="24"/>
  <c r="C73" i="24"/>
  <c r="N73" i="24"/>
  <c r="H73" i="24" s="1"/>
  <c r="C9" i="24"/>
  <c r="C44" i="24"/>
  <c r="D57" i="24"/>
  <c r="E30" i="24"/>
  <c r="C57" i="24"/>
  <c r="N57" i="24"/>
  <c r="F57" i="24" s="1"/>
  <c r="A2" i="32"/>
  <c r="D41" i="27"/>
  <c r="C11" i="32"/>
  <c r="D11" i="32" s="1"/>
  <c r="G5" i="32"/>
  <c r="H3" i="32"/>
  <c r="G7" i="32"/>
  <c r="N22" i="24"/>
  <c r="H22" i="24" s="1"/>
  <c r="E9" i="24"/>
  <c r="D73" i="24"/>
  <c r="D46" i="24"/>
  <c r="C46" i="24"/>
  <c r="E76" i="24"/>
  <c r="C30" i="24"/>
  <c r="N35" i="24"/>
  <c r="F35" i="24" s="1"/>
  <c r="D62" i="24"/>
  <c r="E38" i="24"/>
  <c r="D38" i="24"/>
  <c r="C102" i="24"/>
  <c r="L39" i="30"/>
  <c r="D35" i="24"/>
  <c r="C86" i="24"/>
  <c r="N33" i="24"/>
  <c r="F33" i="24" s="1"/>
  <c r="M34" i="30"/>
  <c r="M36" i="30" s="1"/>
  <c r="E13" i="32" s="1"/>
  <c r="D25" i="27"/>
  <c r="N46" i="24"/>
  <c r="G46" i="24" s="1"/>
  <c r="N41" i="26" s="1"/>
  <c r="L58" i="29"/>
  <c r="N9" i="30"/>
  <c r="N23" i="30" s="1"/>
  <c r="N97" i="24"/>
  <c r="G97" i="24" s="1"/>
  <c r="N70" i="24"/>
  <c r="H70" i="24" s="1"/>
  <c r="D97" i="24"/>
  <c r="E33" i="24"/>
  <c r="C70" i="24"/>
  <c r="E97" i="24"/>
  <c r="C33" i="24"/>
  <c r="D33" i="24"/>
  <c r="N6" i="24"/>
  <c r="G6" i="24" s="1"/>
  <c r="N5" i="26" s="1"/>
  <c r="C6" i="24"/>
  <c r="O32" i="30"/>
  <c r="O13" i="30"/>
  <c r="N27" i="30"/>
  <c r="F41" i="27" s="1"/>
  <c r="Q3" i="30"/>
  <c r="Q7" i="30" s="1"/>
  <c r="K40" i="30"/>
  <c r="N75" i="24"/>
  <c r="H75" i="24" s="1"/>
  <c r="N51" i="24"/>
  <c r="F51" i="24" s="1"/>
  <c r="L61" i="29"/>
  <c r="M38" i="29"/>
  <c r="M48" i="29" s="1"/>
  <c r="M52" i="29" s="1"/>
  <c r="O3" i="29"/>
  <c r="O7" i="29" s="1"/>
  <c r="I52" i="29"/>
  <c r="C11" i="24"/>
  <c r="N62" i="24"/>
  <c r="F62" i="24" s="1"/>
  <c r="D102" i="24"/>
  <c r="C100" i="24"/>
  <c r="N100" i="24"/>
  <c r="H100" i="24" s="1"/>
  <c r="N91" i="24"/>
  <c r="G91" i="24" s="1"/>
  <c r="N76" i="26" s="1"/>
  <c r="E51" i="24"/>
  <c r="D94" i="24"/>
  <c r="C94" i="24"/>
  <c r="N83" i="24"/>
  <c r="F83" i="24" s="1"/>
  <c r="N41" i="24"/>
  <c r="G41" i="24" s="1"/>
  <c r="C59" i="24"/>
  <c r="C51" i="24"/>
  <c r="D59" i="24"/>
  <c r="N19" i="24"/>
  <c r="H19" i="24" s="1"/>
  <c r="D43" i="24"/>
  <c r="E19" i="24"/>
  <c r="N59" i="24"/>
  <c r="H59" i="24" s="1"/>
  <c r="N85" i="24"/>
  <c r="H85" i="24" s="1"/>
  <c r="N99" i="24"/>
  <c r="F99" i="24" s="1"/>
  <c r="D86" i="24"/>
  <c r="C99" i="24"/>
  <c r="E35" i="24"/>
  <c r="N61" i="24"/>
  <c r="H61" i="24" s="1"/>
  <c r="N86" i="24"/>
  <c r="H86" i="24" s="1"/>
  <c r="D99" i="24"/>
  <c r="C35" i="24"/>
  <c r="E81" i="24"/>
  <c r="C17" i="24"/>
  <c r="N45" i="24"/>
  <c r="H45" i="24" s="1"/>
  <c r="C32" i="24"/>
  <c r="D32" i="24"/>
  <c r="N32" i="24"/>
  <c r="F32" i="24" s="1"/>
  <c r="N94" i="24"/>
  <c r="F94" i="24" s="1"/>
  <c r="N30" i="24"/>
  <c r="H30" i="24" s="1"/>
  <c r="N65" i="24"/>
  <c r="F65" i="24" s="1"/>
  <c r="N11" i="24"/>
  <c r="F11" i="24" s="1"/>
  <c r="E62" i="24"/>
  <c r="E11" i="24"/>
  <c r="C81" i="24"/>
  <c r="D54" i="24"/>
  <c r="E17" i="24"/>
  <c r="N103" i="24"/>
  <c r="G103" i="24" s="1"/>
  <c r="N85" i="26" s="1"/>
  <c r="N81" i="24"/>
  <c r="H81" i="24" s="1"/>
  <c r="E54" i="24"/>
  <c r="N17" i="24"/>
  <c r="G17" i="24" s="1"/>
  <c r="N16" i="26" s="1"/>
  <c r="N77" i="24"/>
  <c r="H77" i="24" s="1"/>
  <c r="N13" i="24"/>
  <c r="H13" i="24" s="1"/>
  <c r="E40" i="24"/>
  <c r="C105" i="24"/>
  <c r="E14" i="24"/>
  <c r="D19" i="24"/>
  <c r="D105" i="24"/>
  <c r="N14" i="24"/>
  <c r="G14" i="24" s="1"/>
  <c r="N13" i="26" s="1"/>
  <c r="D83" i="24"/>
  <c r="E83" i="24"/>
  <c r="C83" i="24"/>
  <c r="E16" i="24"/>
  <c r="N16" i="24"/>
  <c r="H16" i="24" s="1"/>
  <c r="C16" i="24"/>
  <c r="N96" i="24"/>
  <c r="F96" i="24" s="1"/>
  <c r="N54" i="24"/>
  <c r="F54" i="24" s="1"/>
  <c r="N102" i="24"/>
  <c r="H102" i="24" s="1"/>
  <c r="N38" i="24"/>
  <c r="G38" i="24" s="1"/>
  <c r="N36" i="26" s="1"/>
  <c r="N89" i="24"/>
  <c r="H89" i="24" s="1"/>
  <c r="N105" i="24"/>
  <c r="G105" i="24" s="1"/>
  <c r="N87" i="26" s="1"/>
  <c r="E63" i="24"/>
  <c r="C14" i="24"/>
  <c r="E12" i="24"/>
  <c r="C43" i="24"/>
  <c r="C76" i="24"/>
  <c r="N43" i="24"/>
  <c r="G43" i="24" s="1"/>
  <c r="N78" i="24"/>
  <c r="G78" i="24" s="1"/>
  <c r="N65" i="26" s="1"/>
  <c r="C41" i="24"/>
  <c r="D78" i="24"/>
  <c r="C78" i="24"/>
  <c r="D12" i="24"/>
  <c r="D41" i="24"/>
  <c r="E41" i="24"/>
  <c r="N69" i="24"/>
  <c r="G69" i="24" s="1"/>
  <c r="N56" i="24"/>
  <c r="F56" i="24" s="1"/>
  <c r="C40" i="24"/>
  <c r="N76" i="24"/>
  <c r="F76" i="24" s="1"/>
  <c r="N53" i="24"/>
  <c r="F53" i="24" s="1"/>
  <c r="C27" i="24"/>
  <c r="D67" i="24"/>
  <c r="N27" i="24"/>
  <c r="F27" i="24" s="1"/>
  <c r="N67" i="24"/>
  <c r="F67" i="24" s="1"/>
  <c r="N29" i="24"/>
  <c r="H29" i="24" s="1"/>
  <c r="E48" i="24"/>
  <c r="N48" i="24"/>
  <c r="H48" i="24" s="1"/>
  <c r="C48" i="24"/>
  <c r="N21" i="24"/>
  <c r="H21" i="24" s="1"/>
  <c r="N40" i="24"/>
  <c r="H40" i="24" s="1"/>
  <c r="E27" i="24"/>
  <c r="E24" i="24"/>
  <c r="D91" i="24"/>
  <c r="D24" i="24"/>
  <c r="E91" i="24"/>
  <c r="C91" i="24"/>
  <c r="N37" i="24"/>
  <c r="H37" i="24" s="1"/>
  <c r="N24" i="24"/>
  <c r="H24" i="24" s="1"/>
  <c r="D8" i="24"/>
  <c r="D75" i="24"/>
  <c r="G68" i="24"/>
  <c r="C8" i="24"/>
  <c r="E75" i="24"/>
  <c r="N8" i="24"/>
  <c r="G8" i="24" s="1"/>
  <c r="N7" i="26" s="1"/>
  <c r="N101" i="24"/>
  <c r="F101" i="24" s="1"/>
  <c r="C75" i="24"/>
  <c r="H68" i="24"/>
  <c r="E88" i="24"/>
  <c r="N88" i="24"/>
  <c r="H88" i="24" s="1"/>
  <c r="N80" i="24"/>
  <c r="F80" i="24" s="1"/>
  <c r="D88" i="24"/>
  <c r="C80" i="24"/>
  <c r="E67" i="24"/>
  <c r="C64" i="24"/>
  <c r="N64" i="24"/>
  <c r="H64" i="24" s="1"/>
  <c r="D64" i="24"/>
  <c r="D72" i="24"/>
  <c r="N93" i="24"/>
  <c r="H93" i="24" s="1"/>
  <c r="D56" i="24"/>
  <c r="E56" i="24"/>
  <c r="C96" i="24"/>
  <c r="D96" i="24"/>
  <c r="E96" i="24"/>
  <c r="C56" i="24"/>
  <c r="D80" i="24"/>
  <c r="C72" i="24"/>
  <c r="D104" i="24"/>
  <c r="C104" i="24"/>
  <c r="N72" i="24"/>
  <c r="F72" i="24" s="1"/>
  <c r="N104" i="24"/>
  <c r="G104" i="24" s="1"/>
  <c r="N86" i="26" s="1"/>
  <c r="G52" i="24"/>
  <c r="N47" i="26" s="1"/>
  <c r="H52" i="24"/>
  <c r="G60" i="24"/>
  <c r="H5" i="24"/>
  <c r="F60" i="24"/>
  <c r="F74" i="24"/>
  <c r="H74" i="24"/>
  <c r="G5" i="24"/>
  <c r="N4" i="26" s="1"/>
  <c r="F92" i="24"/>
  <c r="G92" i="24"/>
  <c r="H28" i="24"/>
  <c r="G28" i="24"/>
  <c r="N26" i="26" s="1"/>
  <c r="F28" i="24"/>
  <c r="G71" i="24"/>
  <c r="N59" i="26" s="1"/>
  <c r="F71" i="24"/>
  <c r="H71" i="24"/>
  <c r="H39" i="24"/>
  <c r="G39" i="24"/>
  <c r="N37" i="26" s="1"/>
  <c r="F39" i="24"/>
  <c r="G10" i="24"/>
  <c r="N9" i="26" s="1"/>
  <c r="H10" i="24"/>
  <c r="F10" i="24"/>
  <c r="H106" i="24"/>
  <c r="G106" i="24"/>
  <c r="N88" i="26" s="1"/>
  <c r="F106" i="24"/>
  <c r="G87" i="24"/>
  <c r="N72" i="26" s="1"/>
  <c r="F87" i="24"/>
  <c r="H87" i="24"/>
  <c r="G26" i="24"/>
  <c r="F26" i="24"/>
  <c r="H26" i="24"/>
  <c r="G18" i="24"/>
  <c r="N17" i="26" s="1"/>
  <c r="F18" i="24"/>
  <c r="H18" i="24"/>
  <c r="H31" i="24"/>
  <c r="F31" i="24"/>
  <c r="G31" i="24"/>
  <c r="N29" i="26" s="1"/>
  <c r="F4" i="24"/>
  <c r="G4" i="24"/>
  <c r="H4" i="24"/>
  <c r="G63" i="24"/>
  <c r="F63" i="24"/>
  <c r="H63" i="24"/>
  <c r="G95" i="24"/>
  <c r="N79" i="26" s="1"/>
  <c r="F95" i="24"/>
  <c r="H95" i="24"/>
  <c r="H98" i="24"/>
  <c r="G98" i="24"/>
  <c r="N81" i="26" s="1"/>
  <c r="F98" i="24"/>
  <c r="H58" i="24"/>
  <c r="G58" i="24"/>
  <c r="N52" i="26" s="1"/>
  <c r="F58" i="24"/>
  <c r="F55" i="24"/>
  <c r="H55" i="24"/>
  <c r="G55" i="24"/>
  <c r="N50" i="26" s="1"/>
  <c r="G50" i="24"/>
  <c r="N45" i="26" s="1"/>
  <c r="F50" i="24"/>
  <c r="H50" i="24"/>
  <c r="H7" i="24"/>
  <c r="F7" i="24"/>
  <c r="M6" i="26" s="1"/>
  <c r="G7" i="24"/>
  <c r="N6" i="26" s="1"/>
  <c r="H20" i="24"/>
  <c r="G20" i="24"/>
  <c r="N19" i="26" s="1"/>
  <c r="F20" i="24"/>
  <c r="H12" i="24"/>
  <c r="F12" i="24"/>
  <c r="G12" i="24"/>
  <c r="N11" i="26" s="1"/>
  <c r="H82" i="24"/>
  <c r="G82" i="24"/>
  <c r="N69" i="26" s="1"/>
  <c r="F82" i="24"/>
  <c r="H36" i="24"/>
  <c r="G36" i="24"/>
  <c r="N34" i="26" s="1"/>
  <c r="F36" i="24"/>
  <c r="H44" i="24"/>
  <c r="G44" i="24"/>
  <c r="F44" i="24"/>
  <c r="H49" i="24"/>
  <c r="G49" i="24"/>
  <c r="N44" i="26" s="1"/>
  <c r="F49" i="24"/>
  <c r="G34" i="24"/>
  <c r="N32" i="26" s="1"/>
  <c r="F34" i="24"/>
  <c r="H34" i="24"/>
  <c r="H15" i="24"/>
  <c r="F15" i="24"/>
  <c r="G15" i="24"/>
  <c r="N14" i="26" s="1"/>
  <c r="H90" i="24"/>
  <c r="G90" i="24"/>
  <c r="N75" i="26" s="1"/>
  <c r="F90" i="24"/>
  <c r="H66" i="24"/>
  <c r="G66" i="24"/>
  <c r="F66" i="24"/>
  <c r="G79" i="24"/>
  <c r="N66" i="26" s="1"/>
  <c r="F79" i="24"/>
  <c r="H79" i="24"/>
  <c r="H47" i="24"/>
  <c r="G47" i="24"/>
  <c r="N42" i="26" s="1"/>
  <c r="F47" i="24"/>
  <c r="H23" i="24"/>
  <c r="F23" i="24"/>
  <c r="G23" i="24"/>
  <c r="N22" i="26" s="1"/>
  <c r="G3" i="24"/>
  <c r="N3" i="26" s="1"/>
  <c r="F3" i="24"/>
  <c r="M3" i="26" s="1"/>
  <c r="L3" i="22"/>
  <c r="M3" i="22" s="1"/>
  <c r="L3" i="21"/>
  <c r="I35" i="19"/>
  <c r="J33" i="19" s="1"/>
  <c r="U33" i="19"/>
  <c r="L3" i="19"/>
  <c r="L3" i="18"/>
  <c r="M3" i="18" s="1"/>
  <c r="N3" i="18" s="1"/>
  <c r="I4" i="4"/>
  <c r="I26" i="21"/>
  <c r="O35" i="29"/>
  <c r="M18" i="18"/>
  <c r="J36" i="21"/>
  <c r="I43" i="18"/>
  <c r="I33" i="18"/>
  <c r="J27" i="18"/>
  <c r="O23" i="29"/>
  <c r="L32" i="21"/>
  <c r="L39" i="21"/>
  <c r="L15" i="21"/>
  <c r="J17" i="21"/>
  <c r="I13" i="19"/>
  <c r="I33" i="21"/>
  <c r="L20" i="22"/>
  <c r="M28" i="22"/>
  <c r="N48" i="18"/>
  <c r="I19" i="18"/>
  <c r="L9" i="21"/>
  <c r="L22" i="21"/>
  <c r="I44" i="18"/>
  <c r="I10" i="22"/>
  <c r="I14" i="21"/>
  <c r="I15" i="18"/>
  <c r="I16" i="22"/>
  <c r="K23" i="21"/>
  <c r="K39" i="21"/>
  <c r="I16" i="18"/>
  <c r="J15" i="19"/>
  <c r="J40" i="18"/>
  <c r="L28" i="18"/>
  <c r="I15" i="22"/>
  <c r="K20" i="21"/>
  <c r="J35" i="21"/>
  <c r="K32" i="18"/>
  <c r="N25" i="18"/>
  <c r="L13" i="18"/>
  <c r="N20" i="18"/>
  <c r="L34" i="18"/>
  <c r="L18" i="18"/>
  <c r="N19" i="18"/>
  <c r="K39" i="18"/>
  <c r="M34" i="18"/>
  <c r="I24" i="21"/>
  <c r="N26" i="18"/>
  <c r="K18" i="21"/>
  <c r="L16" i="19"/>
  <c r="J23" i="21"/>
  <c r="I18" i="18"/>
  <c r="I34" i="18"/>
  <c r="N23" i="18"/>
  <c r="K12" i="21"/>
  <c r="M46" i="18"/>
  <c r="I32" i="21"/>
  <c r="L43" i="21"/>
  <c r="J18" i="18"/>
  <c r="J10" i="21"/>
  <c r="J19" i="22"/>
  <c r="P20" i="30"/>
  <c r="L35" i="18"/>
  <c r="M19" i="18"/>
  <c r="I11" i="18"/>
  <c r="J48" i="21"/>
  <c r="L36" i="21"/>
  <c r="J24" i="18"/>
  <c r="L13" i="22"/>
  <c r="I8" i="21"/>
  <c r="L14" i="22"/>
  <c r="I52" i="18"/>
  <c r="K16" i="18"/>
  <c r="K28" i="21"/>
  <c r="K24" i="21"/>
  <c r="J54" i="18"/>
  <c r="J11" i="19"/>
  <c r="J14" i="22"/>
  <c r="M12" i="18"/>
  <c r="I35" i="18"/>
  <c r="M9" i="18"/>
  <c r="J16" i="22"/>
  <c r="M22" i="18"/>
  <c r="L32" i="18"/>
  <c r="I10" i="19"/>
  <c r="I16" i="19"/>
  <c r="N39" i="18"/>
  <c r="J16" i="18"/>
  <c r="J31" i="18"/>
  <c r="K17" i="18"/>
  <c r="J13" i="19"/>
  <c r="M42" i="18"/>
  <c r="L26" i="21"/>
  <c r="P19" i="30"/>
  <c r="J18" i="19"/>
  <c r="M15" i="18"/>
  <c r="K15" i="18"/>
  <c r="L50" i="18"/>
  <c r="K31" i="21"/>
  <c r="L14" i="18"/>
  <c r="M16" i="22"/>
  <c r="L24" i="18"/>
  <c r="L54" i="21"/>
  <c r="L38" i="21"/>
  <c r="N32" i="18"/>
  <c r="J42" i="18"/>
  <c r="L31" i="18"/>
  <c r="L10" i="21"/>
  <c r="N40" i="18"/>
  <c r="J38" i="18"/>
  <c r="J11" i="21"/>
  <c r="I13" i="22"/>
  <c r="I22" i="18"/>
  <c r="J44" i="18"/>
  <c r="I9" i="22"/>
  <c r="K30" i="21"/>
  <c r="K54" i="21"/>
  <c r="I30" i="19"/>
  <c r="J53" i="21"/>
  <c r="K23" i="18"/>
  <c r="L52" i="21"/>
  <c r="I49" i="21"/>
  <c r="L11" i="22"/>
  <c r="K26" i="18"/>
  <c r="L27" i="18"/>
  <c r="K49" i="21"/>
  <c r="J49" i="21"/>
  <c r="I25" i="21"/>
  <c r="L28" i="21"/>
  <c r="J33" i="21"/>
  <c r="K8" i="18"/>
  <c r="J40" i="21"/>
  <c r="N43" i="18"/>
  <c r="N13" i="18"/>
  <c r="L11" i="19"/>
  <c r="L24" i="21"/>
  <c r="J8" i="18"/>
  <c r="L41" i="21"/>
  <c r="I23" i="18"/>
  <c r="L13" i="19"/>
  <c r="K53" i="21"/>
  <c r="P12" i="30"/>
  <c r="M16" i="18"/>
  <c r="L33" i="21"/>
  <c r="L16" i="18"/>
  <c r="K44" i="18"/>
  <c r="L30" i="22"/>
  <c r="N41" i="18"/>
  <c r="I50" i="21"/>
  <c r="J54" i="21"/>
  <c r="N49" i="18"/>
  <c r="L30" i="19"/>
  <c r="I45" i="18"/>
  <c r="K41" i="18"/>
  <c r="N56" i="18"/>
  <c r="J16" i="19"/>
  <c r="J14" i="18"/>
  <c r="I29" i="21"/>
  <c r="K55" i="18"/>
  <c r="J15" i="22"/>
  <c r="M28" i="18"/>
  <c r="L56" i="21"/>
  <c r="P31" i="30"/>
  <c r="I12" i="21"/>
  <c r="L26" i="18"/>
  <c r="L39" i="18"/>
  <c r="M39" i="18"/>
  <c r="L22" i="18"/>
  <c r="J36" i="18"/>
  <c r="N30" i="18"/>
  <c r="I54" i="18"/>
  <c r="J46" i="21"/>
  <c r="L21" i="22"/>
  <c r="L28" i="22"/>
  <c r="M30" i="18"/>
  <c r="K46" i="18"/>
  <c r="J17" i="19"/>
  <c r="K19" i="18"/>
  <c r="I21" i="21"/>
  <c r="I42" i="18"/>
  <c r="M14" i="18"/>
  <c r="I45" i="21"/>
  <c r="P18" i="30"/>
  <c r="I19" i="21"/>
  <c r="L17" i="21"/>
  <c r="K38" i="18"/>
  <c r="K22" i="18"/>
  <c r="L15" i="18"/>
  <c r="K27" i="21"/>
  <c r="K10" i="22"/>
  <c r="I27" i="18"/>
  <c r="L40" i="21"/>
  <c r="M27" i="18"/>
  <c r="L52" i="18"/>
  <c r="K35" i="18"/>
  <c r="J21" i="21"/>
  <c r="L20" i="21"/>
  <c r="L14" i="19"/>
  <c r="I25" i="18"/>
  <c r="I14" i="22"/>
  <c r="L11" i="21"/>
  <c r="I18" i="19"/>
  <c r="J24" i="21"/>
  <c r="M56" i="18"/>
  <c r="N31" i="18"/>
  <c r="K15" i="21"/>
  <c r="I36" i="21"/>
  <c r="N29" i="29"/>
  <c r="K26" i="21"/>
  <c r="J9" i="19"/>
  <c r="M30" i="22"/>
  <c r="L19" i="18"/>
  <c r="K29" i="22"/>
  <c r="K9" i="18"/>
  <c r="K9" i="22"/>
  <c r="K50" i="18"/>
  <c r="M10" i="22"/>
  <c r="L35" i="21"/>
  <c r="J45" i="18"/>
  <c r="L16" i="21"/>
  <c r="L48" i="18"/>
  <c r="I20" i="22"/>
  <c r="I28" i="21"/>
  <c r="J48" i="18"/>
  <c r="K11" i="18"/>
  <c r="J25" i="18"/>
  <c r="I32" i="18"/>
  <c r="M32" i="18"/>
  <c r="L8" i="18"/>
  <c r="J9" i="22"/>
  <c r="K34" i="19"/>
  <c r="L15" i="19"/>
  <c r="K16" i="21"/>
  <c r="K13" i="19"/>
  <c r="L19" i="22"/>
  <c r="I38" i="21"/>
  <c r="L46" i="18"/>
  <c r="L20" i="18"/>
  <c r="P29" i="30"/>
  <c r="L42" i="21"/>
  <c r="J9" i="21"/>
  <c r="P35" i="30"/>
  <c r="I50" i="18"/>
  <c r="M21" i="22"/>
  <c r="I36" i="18"/>
  <c r="J43" i="18"/>
  <c r="I49" i="18"/>
  <c r="L18" i="22"/>
  <c r="K12" i="18"/>
  <c r="J34" i="21"/>
  <c r="K42" i="21"/>
  <c r="K17" i="22"/>
  <c r="J19" i="21"/>
  <c r="I22" i="21"/>
  <c r="I16" i="21"/>
  <c r="M50" i="18"/>
  <c r="J26" i="18"/>
  <c r="K21" i="18"/>
  <c r="K52" i="21"/>
  <c r="J19" i="19"/>
  <c r="M41" i="18"/>
  <c r="L44" i="21"/>
  <c r="K20" i="22"/>
  <c r="K8" i="21"/>
  <c r="K50" i="21"/>
  <c r="J29" i="19"/>
  <c r="K21" i="19"/>
  <c r="I9" i="21"/>
  <c r="N52" i="18"/>
  <c r="K11" i="19"/>
  <c r="J14" i="21"/>
  <c r="K36" i="18"/>
  <c r="K10" i="21"/>
  <c r="J25" i="21"/>
  <c r="N44" i="18"/>
  <c r="M8" i="18"/>
  <c r="J26" i="21"/>
  <c r="L21" i="19"/>
  <c r="J20" i="22"/>
  <c r="M23" i="18"/>
  <c r="K29" i="18"/>
  <c r="J22" i="18"/>
  <c r="P21" i="30"/>
  <c r="I28" i="19"/>
  <c r="O51" i="29"/>
  <c r="I39" i="21"/>
  <c r="K25" i="18"/>
  <c r="P30" i="30"/>
  <c r="K19" i="21"/>
  <c r="L29" i="19"/>
  <c r="N54" i="18"/>
  <c r="I20" i="19"/>
  <c r="J9" i="18"/>
  <c r="J52" i="21"/>
  <c r="N53" i="18"/>
  <c r="M19" i="22"/>
  <c r="K10" i="19"/>
  <c r="L43" i="18"/>
  <c r="K21" i="21"/>
  <c r="N14" i="18"/>
  <c r="L38" i="18"/>
  <c r="K28" i="22"/>
  <c r="N18" i="18"/>
  <c r="L41" i="18"/>
  <c r="K45" i="18"/>
  <c r="K17" i="21"/>
  <c r="I56" i="18"/>
  <c r="L10" i="22"/>
  <c r="J49" i="18"/>
  <c r="N13" i="29"/>
  <c r="I40" i="18"/>
  <c r="I54" i="21"/>
  <c r="L29" i="22"/>
  <c r="M53" i="18"/>
  <c r="I10" i="18"/>
  <c r="K28" i="18"/>
  <c r="L40" i="18"/>
  <c r="K27" i="18"/>
  <c r="J34" i="22"/>
  <c r="I28" i="18"/>
  <c r="J34" i="18"/>
  <c r="J18" i="21"/>
  <c r="J31" i="21"/>
  <c r="I9" i="19"/>
  <c r="K33" i="18"/>
  <c r="L48" i="21"/>
  <c r="N45" i="18"/>
  <c r="L49" i="21"/>
  <c r="L23" i="18"/>
  <c r="L25" i="18"/>
  <c r="N24" i="18"/>
  <c r="K40" i="21"/>
  <c r="I55" i="18"/>
  <c r="L53" i="18"/>
  <c r="J32" i="18"/>
  <c r="K21" i="22"/>
  <c r="K52" i="18"/>
  <c r="L36" i="18"/>
  <c r="M20" i="22"/>
  <c r="N46" i="18"/>
  <c r="J30" i="18"/>
  <c r="L15" i="22"/>
  <c r="N42" i="18"/>
  <c r="M43" i="18"/>
  <c r="K20" i="19"/>
  <c r="I56" i="21"/>
  <c r="J10" i="18"/>
  <c r="J11" i="18"/>
  <c r="I48" i="21"/>
  <c r="K19" i="22"/>
  <c r="M20" i="18"/>
  <c r="I20" i="18"/>
  <c r="M31" i="18"/>
  <c r="L45" i="21"/>
  <c r="L31" i="21"/>
  <c r="J12" i="18"/>
  <c r="L10" i="18"/>
  <c r="N55" i="18"/>
  <c r="L19" i="19"/>
  <c r="I31" i="21"/>
  <c r="L29" i="18"/>
  <c r="N27" i="18"/>
  <c r="K33" i="21"/>
  <c r="I27" i="21"/>
  <c r="I26" i="18"/>
  <c r="K56" i="21"/>
  <c r="J32" i="21"/>
  <c r="M9" i="22"/>
  <c r="L44" i="18"/>
  <c r="L17" i="22"/>
  <c r="L45" i="18"/>
  <c r="J10" i="19"/>
  <c r="N17" i="18"/>
  <c r="J41" i="18"/>
  <c r="L34" i="21"/>
  <c r="L53" i="21"/>
  <c r="N50" i="18"/>
  <c r="J29" i="21"/>
  <c r="N29" i="18"/>
  <c r="K41" i="21"/>
  <c r="J50" i="21"/>
  <c r="N9" i="29"/>
  <c r="N22" i="18"/>
  <c r="K30" i="19"/>
  <c r="N36" i="18"/>
  <c r="L55" i="21"/>
  <c r="M13" i="22"/>
  <c r="L34" i="19"/>
  <c r="M35" i="18"/>
  <c r="I38" i="18"/>
  <c r="K53" i="18"/>
  <c r="L33" i="18"/>
  <c r="N38" i="18"/>
  <c r="K40" i="18"/>
  <c r="I30" i="21"/>
  <c r="I14" i="19"/>
  <c r="M36" i="18"/>
  <c r="J17" i="18"/>
  <c r="J15" i="18"/>
  <c r="N33" i="18"/>
  <c r="J33" i="18"/>
  <c r="I41" i="21"/>
  <c r="L55" i="18"/>
  <c r="I20" i="21"/>
  <c r="L9" i="18"/>
  <c r="M11" i="18"/>
  <c r="L13" i="21"/>
  <c r="N34" i="18"/>
  <c r="M10" i="18"/>
  <c r="K14" i="22"/>
  <c r="I40" i="21"/>
  <c r="J30" i="21"/>
  <c r="K34" i="21"/>
  <c r="I19" i="19"/>
  <c r="K13" i="18"/>
  <c r="K48" i="21"/>
  <c r="L30" i="18"/>
  <c r="K16" i="19"/>
  <c r="I41" i="18"/>
  <c r="J28" i="18"/>
  <c r="K34" i="22"/>
  <c r="L17" i="19"/>
  <c r="L29" i="21"/>
  <c r="J44" i="21"/>
  <c r="J29" i="22"/>
  <c r="J56" i="21"/>
  <c r="M13" i="18"/>
  <c r="K30" i="18"/>
  <c r="M54" i="18"/>
  <c r="K16" i="22"/>
  <c r="J43" i="21"/>
  <c r="K45" i="21"/>
  <c r="P15" i="30"/>
  <c r="L42" i="18"/>
  <c r="M11" i="22"/>
  <c r="J13" i="21"/>
  <c r="J13" i="18"/>
  <c r="K9" i="19"/>
  <c r="J46" i="18"/>
  <c r="I18" i="22"/>
  <c r="I21" i="19"/>
  <c r="K43" i="18"/>
  <c r="K29" i="21"/>
  <c r="K14" i="21"/>
  <c r="J20" i="18"/>
  <c r="K49" i="18"/>
  <c r="K46" i="21"/>
  <c r="L54" i="18"/>
  <c r="N28" i="18"/>
  <c r="J29" i="18"/>
  <c r="K54" i="18"/>
  <c r="J39" i="21"/>
  <c r="I23" i="21"/>
  <c r="I13" i="18"/>
  <c r="N12" i="18"/>
  <c r="P14" i="30"/>
  <c r="L12" i="18"/>
  <c r="L46" i="21"/>
  <c r="O26" i="30"/>
  <c r="M18" i="22"/>
  <c r="L25" i="21"/>
  <c r="I21" i="22"/>
  <c r="M55" i="18"/>
  <c r="I29" i="19"/>
  <c r="K25" i="21"/>
  <c r="O25" i="30"/>
  <c r="K18" i="18"/>
  <c r="L17" i="18"/>
  <c r="K34" i="18"/>
  <c r="M24" i="18"/>
  <c r="P17" i="30"/>
  <c r="I48" i="18"/>
  <c r="M52" i="18"/>
  <c r="I46" i="18"/>
  <c r="J27" i="21"/>
  <c r="K22" i="21"/>
  <c r="I21" i="18"/>
  <c r="K55" i="21"/>
  <c r="J16" i="21"/>
  <c r="M25" i="18"/>
  <c r="K48" i="18"/>
  <c r="L19" i="21"/>
  <c r="K42" i="18"/>
  <c r="K18" i="19"/>
  <c r="P10" i="30"/>
  <c r="K31" i="18"/>
  <c r="I52" i="21"/>
  <c r="J20" i="19"/>
  <c r="K29" i="19"/>
  <c r="K11" i="22"/>
  <c r="I17" i="18"/>
  <c r="I11" i="21"/>
  <c r="I17" i="21"/>
  <c r="M21" i="18"/>
  <c r="I30" i="22"/>
  <c r="K13" i="21"/>
  <c r="I25" i="22"/>
  <c r="K28" i="19"/>
  <c r="M49" i="18"/>
  <c r="L56" i="18"/>
  <c r="O15" i="29"/>
  <c r="K15" i="19"/>
  <c r="I17" i="19"/>
  <c r="K10" i="18"/>
  <c r="K14" i="18"/>
  <c r="I55" i="21"/>
  <c r="N8" i="18"/>
  <c r="I24" i="18"/>
  <c r="J19" i="18"/>
  <c r="J50" i="18"/>
  <c r="K30" i="22"/>
  <c r="J22" i="21"/>
  <c r="J53" i="18"/>
  <c r="M14" i="22"/>
  <c r="J45" i="21"/>
  <c r="K14" i="19"/>
  <c r="O42" i="29"/>
  <c r="J28" i="21"/>
  <c r="K15" i="22"/>
  <c r="J41" i="21"/>
  <c r="J52" i="18"/>
  <c r="K24" i="18"/>
  <c r="I12" i="18"/>
  <c r="J12" i="21"/>
  <c r="K20" i="18"/>
  <c r="K43" i="21"/>
  <c r="K38" i="21"/>
  <c r="J21" i="22"/>
  <c r="I53" i="18"/>
  <c r="P22" i="30"/>
  <c r="M48" i="18"/>
  <c r="M45" i="18"/>
  <c r="L18" i="21"/>
  <c r="K13" i="22"/>
  <c r="N21" i="18"/>
  <c r="J8" i="21"/>
  <c r="I11" i="19"/>
  <c r="J35" i="18"/>
  <c r="K17" i="19"/>
  <c r="L21" i="18"/>
  <c r="K35" i="21"/>
  <c r="N11" i="18"/>
  <c r="N16" i="18"/>
  <c r="I53" i="21"/>
  <c r="I42" i="21"/>
  <c r="J20" i="21"/>
  <c r="L30" i="21"/>
  <c r="I13" i="21"/>
  <c r="M29" i="22"/>
  <c r="P16" i="30"/>
  <c r="J21" i="18"/>
  <c r="J55" i="21"/>
  <c r="K44" i="21"/>
  <c r="K9" i="21"/>
  <c r="I8" i="18"/>
  <c r="M40" i="18"/>
  <c r="I34" i="21"/>
  <c r="M17" i="18"/>
  <c r="M33" i="18"/>
  <c r="I15" i="21"/>
  <c r="J24" i="22"/>
  <c r="I29" i="18"/>
  <c r="J30" i="22"/>
  <c r="I35" i="21"/>
  <c r="J42" i="21"/>
  <c r="M38" i="18"/>
  <c r="L11" i="18"/>
  <c r="J38" i="21"/>
  <c r="I33" i="22"/>
  <c r="L16" i="22"/>
  <c r="I10" i="21"/>
  <c r="M44" i="18"/>
  <c r="K32" i="21"/>
  <c r="J34" i="19"/>
  <c r="K36" i="21"/>
  <c r="P11" i="30"/>
  <c r="I30" i="18"/>
  <c r="J56" i="18"/>
  <c r="M17" i="22"/>
  <c r="M29" i="18"/>
  <c r="J13" i="22"/>
  <c r="N30" i="29"/>
  <c r="J11" i="22"/>
  <c r="I46" i="21"/>
  <c r="L49" i="18"/>
  <c r="K56" i="18"/>
  <c r="I44" i="21"/>
  <c r="M26" i="18"/>
  <c r="K11" i="21"/>
  <c r="J39" i="18"/>
  <c r="K18" i="22"/>
  <c r="H42" i="24" l="1"/>
  <c r="G42" i="24"/>
  <c r="N39" i="26" s="1"/>
  <c r="M39" i="26"/>
  <c r="F117" i="24"/>
  <c r="G117" i="24"/>
  <c r="H117" i="24"/>
  <c r="F121" i="24"/>
  <c r="M97" i="26" s="1"/>
  <c r="G121" i="24"/>
  <c r="N97" i="26" s="1"/>
  <c r="H121" i="24"/>
  <c r="G119" i="24"/>
  <c r="H119" i="24"/>
  <c r="F119" i="24"/>
  <c r="H120" i="24"/>
  <c r="G120" i="24"/>
  <c r="F120" i="24"/>
  <c r="F118" i="24"/>
  <c r="G118" i="24"/>
  <c r="H118" i="24"/>
  <c r="H84" i="24"/>
  <c r="M9" i="26"/>
  <c r="E11" i="32"/>
  <c r="F11" i="32" s="1"/>
  <c r="H91" i="24"/>
  <c r="F9" i="24"/>
  <c r="M8" i="26" s="1"/>
  <c r="G9" i="24"/>
  <c r="N8" i="26" s="1"/>
  <c r="F25" i="24"/>
  <c r="M22" i="26" s="1"/>
  <c r="H25" i="24"/>
  <c r="F84" i="24"/>
  <c r="F115" i="24"/>
  <c r="G115" i="24"/>
  <c r="N95" i="26" s="1"/>
  <c r="H115" i="24"/>
  <c r="F114" i="24"/>
  <c r="G114" i="24"/>
  <c r="N94" i="26" s="1"/>
  <c r="H114" i="24"/>
  <c r="H112" i="24"/>
  <c r="F112" i="24"/>
  <c r="G112" i="24"/>
  <c r="H113" i="24"/>
  <c r="F113" i="24"/>
  <c r="G113" i="24"/>
  <c r="N93" i="26" s="1"/>
  <c r="G107" i="24"/>
  <c r="N89" i="26" s="1"/>
  <c r="F107" i="24"/>
  <c r="H107" i="24"/>
  <c r="F110" i="24"/>
  <c r="G110" i="24"/>
  <c r="H110" i="24"/>
  <c r="G116" i="24"/>
  <c r="N96" i="26" s="1"/>
  <c r="F116" i="24"/>
  <c r="H116" i="24"/>
  <c r="H108" i="24"/>
  <c r="F108" i="24"/>
  <c r="G108" i="24"/>
  <c r="N90" i="26" s="1"/>
  <c r="F111" i="24"/>
  <c r="G111" i="24"/>
  <c r="N92" i="26" s="1"/>
  <c r="H111" i="24"/>
  <c r="G109" i="24"/>
  <c r="N91" i="26" s="1"/>
  <c r="H109" i="24"/>
  <c r="F109" i="24"/>
  <c r="F91" i="24"/>
  <c r="E41" i="27"/>
  <c r="F73" i="24"/>
  <c r="G73" i="24"/>
  <c r="N60" i="26" s="1"/>
  <c r="L40" i="30"/>
  <c r="G57" i="24"/>
  <c r="N51" i="26" s="1"/>
  <c r="H57" i="24"/>
  <c r="M45" i="26"/>
  <c r="G75" i="24"/>
  <c r="N62" i="26" s="1"/>
  <c r="H6" i="24"/>
  <c r="M10" i="26"/>
  <c r="M29" i="26"/>
  <c r="G22" i="24"/>
  <c r="N21" i="26" s="1"/>
  <c r="F22" i="24"/>
  <c r="H97" i="24"/>
  <c r="F6" i="24"/>
  <c r="M5" i="26" s="1"/>
  <c r="F97" i="24"/>
  <c r="K9" i="30"/>
  <c r="K23" i="30" s="1"/>
  <c r="K39" i="30" s="1"/>
  <c r="C9" i="32"/>
  <c r="D9" i="32" s="1"/>
  <c r="E9" i="32" s="1"/>
  <c r="F9" i="32" s="1"/>
  <c r="G9" i="32" s="1"/>
  <c r="H7" i="32"/>
  <c r="H5" i="32"/>
  <c r="H35" i="24"/>
  <c r="G35" i="24"/>
  <c r="N33" i="26" s="1"/>
  <c r="G33" i="24"/>
  <c r="N31" i="26" s="1"/>
  <c r="H33" i="24"/>
  <c r="N39" i="30"/>
  <c r="G62" i="24"/>
  <c r="N55" i="26" s="1"/>
  <c r="F46" i="24"/>
  <c r="H46" i="24"/>
  <c r="N34" i="30"/>
  <c r="N36" i="30" s="1"/>
  <c r="F13" i="32" s="1"/>
  <c r="E25" i="27"/>
  <c r="G51" i="24"/>
  <c r="N46" i="26" s="1"/>
  <c r="H51" i="24"/>
  <c r="F75" i="24"/>
  <c r="F70" i="24"/>
  <c r="M59" i="26" s="1"/>
  <c r="G70" i="24"/>
  <c r="N58" i="26" s="1"/>
  <c r="M58" i="29"/>
  <c r="O9" i="30"/>
  <c r="O23" i="30" s="1"/>
  <c r="M40" i="30"/>
  <c r="P32" i="30"/>
  <c r="O27" i="30"/>
  <c r="G41" i="27" s="1"/>
  <c r="P13" i="30"/>
  <c r="R3" i="30"/>
  <c r="R7" i="30" s="1"/>
  <c r="H62" i="24"/>
  <c r="H83" i="24"/>
  <c r="N38" i="29"/>
  <c r="M61" i="29"/>
  <c r="I58" i="29"/>
  <c r="P3" i="29"/>
  <c r="P7" i="29" s="1"/>
  <c r="G19" i="24"/>
  <c r="N18" i="26" s="1"/>
  <c r="G54" i="24"/>
  <c r="N49" i="26" s="1"/>
  <c r="F77" i="24"/>
  <c r="F19" i="24"/>
  <c r="M17" i="26" s="1"/>
  <c r="G77" i="24"/>
  <c r="N64" i="26" s="1"/>
  <c r="H14" i="24"/>
  <c r="F14" i="24"/>
  <c r="G72" i="24"/>
  <c r="G100" i="24"/>
  <c r="N83" i="26" s="1"/>
  <c r="H54" i="24"/>
  <c r="G99" i="24"/>
  <c r="N82" i="26" s="1"/>
  <c r="F100" i="24"/>
  <c r="F59" i="24"/>
  <c r="M50" i="26" s="1"/>
  <c r="G59" i="24"/>
  <c r="N53" i="26" s="1"/>
  <c r="G83" i="24"/>
  <c r="F17" i="24"/>
  <c r="G45" i="24"/>
  <c r="N40" i="26" s="1"/>
  <c r="H99" i="24"/>
  <c r="F45" i="24"/>
  <c r="H41" i="24"/>
  <c r="H17" i="24"/>
  <c r="F41" i="24"/>
  <c r="H38" i="24"/>
  <c r="F61" i="24"/>
  <c r="M49" i="26" s="1"/>
  <c r="G61" i="24"/>
  <c r="N54" i="26" s="1"/>
  <c r="F85" i="24"/>
  <c r="G85" i="24"/>
  <c r="N70" i="26" s="1"/>
  <c r="G32" i="24"/>
  <c r="N30" i="26" s="1"/>
  <c r="F86" i="24"/>
  <c r="F38" i="24"/>
  <c r="G86" i="24"/>
  <c r="N71" i="26" s="1"/>
  <c r="H104" i="24"/>
  <c r="H32" i="24"/>
  <c r="M46" i="26"/>
  <c r="H72" i="24"/>
  <c r="M47" i="26"/>
  <c r="M30" i="26"/>
  <c r="M48" i="26"/>
  <c r="H65" i="24"/>
  <c r="H94" i="24"/>
  <c r="G94" i="24"/>
  <c r="N78" i="26" s="1"/>
  <c r="F89" i="24"/>
  <c r="G89" i="24"/>
  <c r="N74" i="26" s="1"/>
  <c r="F43" i="24"/>
  <c r="G30" i="24"/>
  <c r="N28" i="26" s="1"/>
  <c r="F30" i="24"/>
  <c r="M28" i="26" s="1"/>
  <c r="H56" i="24"/>
  <c r="G65" i="24"/>
  <c r="N57" i="26" s="1"/>
  <c r="G11" i="24"/>
  <c r="N10" i="26" s="1"/>
  <c r="H11" i="24"/>
  <c r="F13" i="24"/>
  <c r="G13" i="24"/>
  <c r="N12" i="26" s="1"/>
  <c r="G56" i="24"/>
  <c r="F81" i="24"/>
  <c r="H103" i="24"/>
  <c r="G81" i="24"/>
  <c r="N68" i="26" s="1"/>
  <c r="F103" i="24"/>
  <c r="H105" i="24"/>
  <c r="H53" i="24"/>
  <c r="H78" i="24"/>
  <c r="G67" i="24"/>
  <c r="H96" i="24"/>
  <c r="G96" i="24"/>
  <c r="N80" i="26" s="1"/>
  <c r="G16" i="24"/>
  <c r="N15" i="26" s="1"/>
  <c r="F105" i="24"/>
  <c r="F16" i="24"/>
  <c r="G102" i="24"/>
  <c r="F102" i="24"/>
  <c r="F37" i="24"/>
  <c r="M31" i="26" s="1"/>
  <c r="G40" i="24"/>
  <c r="N38" i="26" s="1"/>
  <c r="F21" i="24"/>
  <c r="M19" i="26" s="1"/>
  <c r="G37" i="24"/>
  <c r="N35" i="26" s="1"/>
  <c r="G21" i="24"/>
  <c r="N20" i="26" s="1"/>
  <c r="F104" i="24"/>
  <c r="H67" i="24"/>
  <c r="H76" i="24"/>
  <c r="F69" i="24"/>
  <c r="H69" i="24"/>
  <c r="F78" i="24"/>
  <c r="G76" i="24"/>
  <c r="N63" i="26" s="1"/>
  <c r="G27" i="24"/>
  <c r="N25" i="26" s="1"/>
  <c r="G53" i="24"/>
  <c r="N48" i="26" s="1"/>
  <c r="H43" i="24"/>
  <c r="H27" i="24"/>
  <c r="G24" i="24"/>
  <c r="N23" i="26" s="1"/>
  <c r="F88" i="24"/>
  <c r="F29" i="24"/>
  <c r="G29" i="24"/>
  <c r="N27" i="26" s="1"/>
  <c r="F64" i="24"/>
  <c r="F48" i="24"/>
  <c r="G88" i="24"/>
  <c r="N73" i="26" s="1"/>
  <c r="H101" i="24"/>
  <c r="F40" i="24"/>
  <c r="G48" i="24"/>
  <c r="N43" i="26" s="1"/>
  <c r="F24" i="24"/>
  <c r="G64" i="24"/>
  <c r="N56" i="26" s="1"/>
  <c r="G93" i="24"/>
  <c r="N77" i="26" s="1"/>
  <c r="G80" i="24"/>
  <c r="N67" i="26" s="1"/>
  <c r="H80" i="24"/>
  <c r="H8" i="24"/>
  <c r="F8" i="24"/>
  <c r="M7" i="26" s="1"/>
  <c r="G101" i="24"/>
  <c r="N84" i="26" s="1"/>
  <c r="F93" i="24"/>
  <c r="J12" i="22"/>
  <c r="J31" i="22"/>
  <c r="U33" i="22"/>
  <c r="I35" i="22"/>
  <c r="L31" i="22"/>
  <c r="K31" i="22"/>
  <c r="L12" i="22"/>
  <c r="K12" i="22"/>
  <c r="M31" i="22"/>
  <c r="I12" i="22"/>
  <c r="I31" i="22"/>
  <c r="N3" i="22"/>
  <c r="I37" i="21"/>
  <c r="H60" i="21"/>
  <c r="K37" i="21"/>
  <c r="K47" i="21" s="1"/>
  <c r="K51" i="21" s="1"/>
  <c r="K57" i="21" s="1"/>
  <c r="J60" i="21"/>
  <c r="J37" i="21"/>
  <c r="J47" i="21" s="1"/>
  <c r="J51" i="21" s="1"/>
  <c r="J57" i="21" s="1"/>
  <c r="I60" i="21"/>
  <c r="M3" i="21"/>
  <c r="AA33" i="19"/>
  <c r="I12" i="19"/>
  <c r="J31" i="19"/>
  <c r="J12" i="19"/>
  <c r="K31" i="19"/>
  <c r="I31" i="19"/>
  <c r="K12" i="19"/>
  <c r="J35" i="19"/>
  <c r="K33" i="19" s="1"/>
  <c r="K35" i="19" s="1"/>
  <c r="L33" i="19" s="1"/>
  <c r="L35" i="19" s="1"/>
  <c r="M33" i="19" s="1"/>
  <c r="M3" i="19"/>
  <c r="H60" i="18"/>
  <c r="I37" i="18"/>
  <c r="L60" i="18"/>
  <c r="M37" i="18"/>
  <c r="M47" i="18" s="1"/>
  <c r="M51" i="18" s="1"/>
  <c r="M8" i="22" s="1"/>
  <c r="N37" i="18"/>
  <c r="N47" i="18" s="1"/>
  <c r="N51" i="18" s="1"/>
  <c r="N8" i="22" s="1"/>
  <c r="K60" i="18"/>
  <c r="L37" i="18"/>
  <c r="L47" i="18" s="1"/>
  <c r="L51" i="18" s="1"/>
  <c r="L8" i="22" s="1"/>
  <c r="I60" i="18"/>
  <c r="J37" i="18"/>
  <c r="J47" i="18" s="1"/>
  <c r="J51" i="18" s="1"/>
  <c r="J8" i="22" s="1"/>
  <c r="J60" i="18"/>
  <c r="K37" i="18"/>
  <c r="K47" i="18" s="1"/>
  <c r="K51" i="18" s="1"/>
  <c r="K8" i="22" s="1"/>
  <c r="O3" i="18"/>
  <c r="L10" i="19"/>
  <c r="K24" i="19"/>
  <c r="Q11" i="30"/>
  <c r="M15" i="22"/>
  <c r="O21" i="29"/>
  <c r="L18" i="19"/>
  <c r="N9" i="18"/>
  <c r="O20" i="29"/>
  <c r="N15" i="18"/>
  <c r="Q16" i="30"/>
  <c r="P31" i="29"/>
  <c r="O28" i="29"/>
  <c r="O54" i="29"/>
  <c r="Q17" i="30"/>
  <c r="Q31" i="30"/>
  <c r="O10" i="29"/>
  <c r="O37" i="29"/>
  <c r="Q18" i="30"/>
  <c r="I24" i="22"/>
  <c r="P15" i="29"/>
  <c r="Q29" i="30"/>
  <c r="L23" i="21"/>
  <c r="O16" i="29"/>
  <c r="O14" i="29"/>
  <c r="M34" i="22"/>
  <c r="Q20" i="30"/>
  <c r="M24" i="22"/>
  <c r="Q22" i="30"/>
  <c r="Q15" i="30"/>
  <c r="O32" i="29"/>
  <c r="P12" i="29"/>
  <c r="O56" i="29"/>
  <c r="L27" i="21"/>
  <c r="K25" i="22"/>
  <c r="O18" i="29"/>
  <c r="J25" i="22"/>
  <c r="O43" i="29"/>
  <c r="Q35" i="30"/>
  <c r="O9" i="29"/>
  <c r="P40" i="29"/>
  <c r="N35" i="18"/>
  <c r="N10" i="18"/>
  <c r="O41" i="29"/>
  <c r="O50" i="29"/>
  <c r="K25" i="19"/>
  <c r="O44" i="29"/>
  <c r="P49" i="29"/>
  <c r="O25" i="29"/>
  <c r="O26" i="29"/>
  <c r="Q30" i="30"/>
  <c r="O22" i="29"/>
  <c r="O40" i="29"/>
  <c r="L28" i="19"/>
  <c r="P25" i="30"/>
  <c r="L25" i="22"/>
  <c r="L8" i="21"/>
  <c r="O13" i="29"/>
  <c r="O31" i="29"/>
  <c r="O39" i="29"/>
  <c r="O57" i="29"/>
  <c r="Q19" i="30"/>
  <c r="O33" i="29"/>
  <c r="Q10" i="30"/>
  <c r="L14" i="21"/>
  <c r="O53" i="29"/>
  <c r="O46" i="29"/>
  <c r="Q12" i="30"/>
  <c r="L9" i="22"/>
  <c r="O24" i="29"/>
  <c r="O36" i="29"/>
  <c r="O11" i="29"/>
  <c r="K24" i="22"/>
  <c r="O27" i="29"/>
  <c r="L24" i="22"/>
  <c r="J25" i="19"/>
  <c r="O17" i="29"/>
  <c r="O55" i="29"/>
  <c r="L9" i="19"/>
  <c r="L25" i="19"/>
  <c r="M25" i="22"/>
  <c r="P32" i="29"/>
  <c r="J24" i="19"/>
  <c r="P54" i="29"/>
  <c r="L21" i="21"/>
  <c r="O29" i="29"/>
  <c r="I25" i="19"/>
  <c r="O47" i="29"/>
  <c r="O45" i="29"/>
  <c r="L34" i="22"/>
  <c r="P17" i="29"/>
  <c r="P26" i="30"/>
  <c r="Q14" i="30"/>
  <c r="P21" i="29"/>
  <c r="L50" i="21"/>
  <c r="L20" i="19"/>
  <c r="O49" i="29"/>
  <c r="Q21" i="30"/>
  <c r="I24" i="19"/>
  <c r="L12" i="21"/>
  <c r="O19" i="29"/>
  <c r="O30" i="29"/>
  <c r="O12" i="29"/>
  <c r="P44" i="29"/>
  <c r="O34" i="29"/>
  <c r="P25" i="29"/>
  <c r="M95" i="26" l="1"/>
  <c r="M96" i="26"/>
  <c r="M26" i="26"/>
  <c r="M60" i="26"/>
  <c r="M55" i="26"/>
  <c r="M81" i="26"/>
  <c r="M90" i="26"/>
  <c r="M65" i="26"/>
  <c r="M89" i="26"/>
  <c r="M94" i="26"/>
  <c r="M91" i="26"/>
  <c r="M75" i="26"/>
  <c r="M93" i="26"/>
  <c r="M21" i="26"/>
  <c r="M76" i="26"/>
  <c r="M88" i="26"/>
  <c r="M92" i="26"/>
  <c r="M87" i="26"/>
  <c r="M52" i="26"/>
  <c r="M74" i="26"/>
  <c r="M78" i="26"/>
  <c r="M86" i="26"/>
  <c r="M62" i="26"/>
  <c r="M42" i="26"/>
  <c r="M66" i="26"/>
  <c r="M27" i="26"/>
  <c r="M44" i="26"/>
  <c r="M20" i="26"/>
  <c r="M54" i="26"/>
  <c r="M12" i="26"/>
  <c r="M82" i="26"/>
  <c r="M38" i="26"/>
  <c r="M25" i="26"/>
  <c r="M14" i="26"/>
  <c r="M36" i="26"/>
  <c r="M11" i="26"/>
  <c r="M51" i="26"/>
  <c r="M63" i="26"/>
  <c r="M41" i="26"/>
  <c r="G11" i="32"/>
  <c r="I3" i="32"/>
  <c r="I5" i="32"/>
  <c r="I7" i="32"/>
  <c r="M58" i="26"/>
  <c r="M64" i="26"/>
  <c r="M57" i="26"/>
  <c r="M37" i="26"/>
  <c r="M71" i="26"/>
  <c r="M67" i="26"/>
  <c r="M56" i="26"/>
  <c r="O39" i="30"/>
  <c r="M77" i="26"/>
  <c r="M16" i="26"/>
  <c r="M43" i="26"/>
  <c r="M79" i="26"/>
  <c r="M85" i="26"/>
  <c r="M68" i="26"/>
  <c r="M84" i="26"/>
  <c r="M73" i="26"/>
  <c r="M34" i="26"/>
  <c r="M83" i="26"/>
  <c r="N40" i="30"/>
  <c r="O34" i="30"/>
  <c r="O36" i="30" s="1"/>
  <c r="G13" i="32" s="1"/>
  <c r="F25" i="27"/>
  <c r="I39" i="30"/>
  <c r="I40" i="30"/>
  <c r="Q32" i="30"/>
  <c r="P27" i="30"/>
  <c r="H41" i="27" s="1"/>
  <c r="Q13" i="30"/>
  <c r="S3" i="30"/>
  <c r="S7" i="30" s="1"/>
  <c r="M15" i="26"/>
  <c r="M33" i="26"/>
  <c r="O38" i="29"/>
  <c r="O48" i="29" s="1"/>
  <c r="O52" i="29" s="1"/>
  <c r="N61" i="29"/>
  <c r="Q3" i="29"/>
  <c r="N48" i="29"/>
  <c r="M70" i="26"/>
  <c r="M35" i="26"/>
  <c r="M72" i="26"/>
  <c r="M18" i="26"/>
  <c r="M23" i="26"/>
  <c r="M61" i="26"/>
  <c r="M40" i="26"/>
  <c r="M32" i="26"/>
  <c r="M24" i="26"/>
  <c r="M80" i="26"/>
  <c r="J33" i="22"/>
  <c r="J35" i="22" s="1"/>
  <c r="M53" i="26"/>
  <c r="M13" i="26"/>
  <c r="M69" i="26"/>
  <c r="J22" i="22"/>
  <c r="K22" i="22"/>
  <c r="L26" i="22"/>
  <c r="L22" i="22"/>
  <c r="J26" i="22"/>
  <c r="K26" i="22"/>
  <c r="M26" i="22"/>
  <c r="I26" i="22"/>
  <c r="M12" i="22"/>
  <c r="M22" i="22" s="1"/>
  <c r="O3" i="22"/>
  <c r="K60" i="21"/>
  <c r="L37" i="21"/>
  <c r="L47" i="21" s="1"/>
  <c r="L51" i="21" s="1"/>
  <c r="L57" i="21" s="1"/>
  <c r="N3" i="21"/>
  <c r="I47" i="21"/>
  <c r="N57" i="18"/>
  <c r="N8" i="19"/>
  <c r="K57" i="18"/>
  <c r="K8" i="19"/>
  <c r="M57" i="18"/>
  <c r="M8" i="19"/>
  <c r="J57" i="18"/>
  <c r="J8" i="19"/>
  <c r="L57" i="18"/>
  <c r="L8" i="19"/>
  <c r="K26" i="19"/>
  <c r="I26" i="19"/>
  <c r="L31" i="19"/>
  <c r="J26" i="19"/>
  <c r="L12" i="19"/>
  <c r="N3" i="19"/>
  <c r="M60" i="18"/>
  <c r="P3" i="18"/>
  <c r="I47" i="18"/>
  <c r="Q36" i="29"/>
  <c r="R31" i="30"/>
  <c r="M10" i="21"/>
  <c r="M14" i="21"/>
  <c r="M33" i="21"/>
  <c r="P39" i="29"/>
  <c r="Q39" i="29"/>
  <c r="Q41" i="29"/>
  <c r="P18" i="29"/>
  <c r="N10" i="22"/>
  <c r="O31" i="18"/>
  <c r="O25" i="18"/>
  <c r="Q26" i="29"/>
  <c r="Q12" i="29"/>
  <c r="Q25" i="30"/>
  <c r="M29" i="21"/>
  <c r="M45" i="21"/>
  <c r="M31" i="21"/>
  <c r="R15" i="30"/>
  <c r="O50" i="18"/>
  <c r="P24" i="29"/>
  <c r="Q56" i="29"/>
  <c r="O20" i="18"/>
  <c r="N30" i="22"/>
  <c r="L24" i="19"/>
  <c r="N18" i="22"/>
  <c r="O29" i="18"/>
  <c r="O15" i="18"/>
  <c r="M11" i="19"/>
  <c r="O43" i="18"/>
  <c r="O42" i="18"/>
  <c r="N15" i="22"/>
  <c r="Q42" i="29"/>
  <c r="Q47" i="29"/>
  <c r="M38" i="21"/>
  <c r="P13" i="29"/>
  <c r="O32" i="18"/>
  <c r="M43" i="21"/>
  <c r="M12" i="21"/>
  <c r="M23" i="21"/>
  <c r="M56" i="21"/>
  <c r="P22" i="29"/>
  <c r="M30" i="21"/>
  <c r="N20" i="22"/>
  <c r="Q54" i="29"/>
  <c r="O21" i="18"/>
  <c r="P53" i="29"/>
  <c r="O46" i="18"/>
  <c r="Q27" i="29"/>
  <c r="M18" i="19"/>
  <c r="R10" i="30"/>
  <c r="M54" i="21"/>
  <c r="P55" i="29"/>
  <c r="N9" i="22"/>
  <c r="R17" i="30"/>
  <c r="Q35" i="29"/>
  <c r="Q53" i="29"/>
  <c r="Q17" i="29"/>
  <c r="O12" i="18"/>
  <c r="P34" i="29"/>
  <c r="Q16" i="29"/>
  <c r="Q23" i="29"/>
  <c r="M30" i="19"/>
  <c r="M21" i="19"/>
  <c r="Q55" i="29"/>
  <c r="R22" i="30"/>
  <c r="M18" i="21"/>
  <c r="M27" i="21"/>
  <c r="M28" i="21"/>
  <c r="P35" i="29"/>
  <c r="Q20" i="29"/>
  <c r="N21" i="22"/>
  <c r="Q37" i="29"/>
  <c r="M19" i="19"/>
  <c r="M16" i="21"/>
  <c r="Q50" i="29"/>
  <c r="Q57" i="29"/>
  <c r="Q40" i="29"/>
  <c r="M48" i="21"/>
  <c r="P19" i="29"/>
  <c r="Q24" i="29"/>
  <c r="M8" i="21"/>
  <c r="N29" i="22"/>
  <c r="N16" i="22"/>
  <c r="P43" i="29"/>
  <c r="P46" i="29"/>
  <c r="O8" i="18"/>
  <c r="O14" i="18"/>
  <c r="P45" i="29"/>
  <c r="M50" i="21"/>
  <c r="Q25" i="29"/>
  <c r="Q18" i="29"/>
  <c r="M16" i="19"/>
  <c r="P51" i="29"/>
  <c r="P47" i="29"/>
  <c r="M15" i="21"/>
  <c r="Q43" i="29"/>
  <c r="O52" i="18"/>
  <c r="P10" i="29"/>
  <c r="P27" i="29"/>
  <c r="M34" i="19"/>
  <c r="Q46" i="29"/>
  <c r="M49" i="21"/>
  <c r="M36" i="21"/>
  <c r="O39" i="18"/>
  <c r="M20" i="21"/>
  <c r="O34" i="18"/>
  <c r="R18" i="30"/>
  <c r="O9" i="18"/>
  <c r="Q33" i="29"/>
  <c r="Q49" i="29"/>
  <c r="Q28" i="29"/>
  <c r="O16" i="18"/>
  <c r="O38" i="18"/>
  <c r="P26" i="29"/>
  <c r="M41" i="21"/>
  <c r="N19" i="22"/>
  <c r="M39" i="21"/>
  <c r="P41" i="29"/>
  <c r="O55" i="18"/>
  <c r="O17" i="18"/>
  <c r="O41" i="18"/>
  <c r="O24" i="18"/>
  <c r="N28" i="22"/>
  <c r="N17" i="22"/>
  <c r="Q21" i="29"/>
  <c r="Q45" i="29"/>
  <c r="M10" i="19"/>
  <c r="R16" i="30"/>
  <c r="M20" i="19"/>
  <c r="M42" i="21"/>
  <c r="R30" i="30"/>
  <c r="R11" i="30"/>
  <c r="Q19" i="29"/>
  <c r="R19" i="30"/>
  <c r="N34" i="22"/>
  <c r="O44" i="18"/>
  <c r="O33" i="18"/>
  <c r="M22" i="21"/>
  <c r="P30" i="29"/>
  <c r="P14" i="29"/>
  <c r="Q22" i="29"/>
  <c r="M25" i="21"/>
  <c r="N14" i="22"/>
  <c r="O54" i="18"/>
  <c r="M17" i="21"/>
  <c r="P57" i="29"/>
  <c r="O18" i="18"/>
  <c r="Q11" i="29"/>
  <c r="N11" i="22"/>
  <c r="O49" i="18"/>
  <c r="P11" i="29"/>
  <c r="M26" i="21"/>
  <c r="M53" i="21"/>
  <c r="Q51" i="29"/>
  <c r="O30" i="18"/>
  <c r="O40" i="18"/>
  <c r="Q15" i="29"/>
  <c r="O28" i="18"/>
  <c r="P56" i="29"/>
  <c r="M52" i="21"/>
  <c r="M29" i="19"/>
  <c r="P20" i="29"/>
  <c r="R29" i="30"/>
  <c r="M13" i="19"/>
  <c r="O22" i="18"/>
  <c r="M9" i="19"/>
  <c r="Q14" i="29"/>
  <c r="M24" i="21"/>
  <c r="M14" i="19"/>
  <c r="M35" i="21"/>
  <c r="R20" i="30"/>
  <c r="P9" i="29"/>
  <c r="P28" i="29"/>
  <c r="R14" i="30"/>
  <c r="Q34" i="29"/>
  <c r="O27" i="18"/>
  <c r="O35" i="18"/>
  <c r="M28" i="19"/>
  <c r="R21" i="30"/>
  <c r="P50" i="29"/>
  <c r="O19" i="18"/>
  <c r="Q32" i="29"/>
  <c r="P29" i="29"/>
  <c r="M21" i="21"/>
  <c r="P16" i="29"/>
  <c r="M9" i="21"/>
  <c r="O11" i="18"/>
  <c r="Q44" i="29"/>
  <c r="M11" i="21"/>
  <c r="P42" i="29"/>
  <c r="P33" i="29"/>
  <c r="M34" i="21"/>
  <c r="O13" i="18"/>
  <c r="N13" i="22"/>
  <c r="M17" i="19"/>
  <c r="O23" i="18"/>
  <c r="Q26" i="30"/>
  <c r="Q31" i="29"/>
  <c r="M32" i="21"/>
  <c r="P37" i="29"/>
  <c r="R12" i="30"/>
  <c r="M44" i="21"/>
  <c r="O26" i="18"/>
  <c r="M19" i="21"/>
  <c r="M13" i="21"/>
  <c r="P23" i="29"/>
  <c r="O48" i="18"/>
  <c r="P36" i="29"/>
  <c r="O36" i="18"/>
  <c r="M55" i="21"/>
  <c r="Q10" i="29"/>
  <c r="M46" i="21"/>
  <c r="O53" i="18"/>
  <c r="M15" i="19"/>
  <c r="O10" i="18"/>
  <c r="O56" i="18"/>
  <c r="R35" i="30"/>
  <c r="M40" i="21"/>
  <c r="O45" i="18"/>
  <c r="Q7" i="29" l="1"/>
  <c r="H11" i="32"/>
  <c r="J7" i="32"/>
  <c r="J5" i="32"/>
  <c r="J3" i="32"/>
  <c r="K3" i="32" s="1"/>
  <c r="P34" i="30"/>
  <c r="P36" i="30" s="1"/>
  <c r="H13" i="32" s="1"/>
  <c r="G25" i="27"/>
  <c r="O58" i="29"/>
  <c r="Q9" i="30"/>
  <c r="Q23" i="30" s="1"/>
  <c r="R13" i="30"/>
  <c r="R32" i="30"/>
  <c r="Q27" i="30"/>
  <c r="I41" i="27" s="1"/>
  <c r="T3" i="30"/>
  <c r="T7" i="30" s="1"/>
  <c r="P38" i="29"/>
  <c r="O61" i="29"/>
  <c r="R3" i="29"/>
  <c r="N52" i="29"/>
  <c r="K33" i="22"/>
  <c r="K35" i="22" s="1"/>
  <c r="J38" i="22"/>
  <c r="M39" i="22"/>
  <c r="K38" i="22"/>
  <c r="M38" i="22"/>
  <c r="L39" i="22"/>
  <c r="N31" i="22"/>
  <c r="N12" i="22"/>
  <c r="N22" i="22" s="1"/>
  <c r="P3" i="22"/>
  <c r="L38" i="22"/>
  <c r="K39" i="22"/>
  <c r="J39" i="22"/>
  <c r="L60" i="21"/>
  <c r="M37" i="21"/>
  <c r="I51" i="21"/>
  <c r="O3" i="21"/>
  <c r="L26" i="19"/>
  <c r="M35" i="19"/>
  <c r="N33" i="19" s="1"/>
  <c r="M31" i="19"/>
  <c r="M12" i="19"/>
  <c r="O3" i="19"/>
  <c r="O37" i="18"/>
  <c r="N60" i="18"/>
  <c r="Q3" i="18"/>
  <c r="I51" i="18"/>
  <c r="N14" i="19"/>
  <c r="N21" i="21"/>
  <c r="P34" i="18"/>
  <c r="R26" i="29"/>
  <c r="N13" i="21"/>
  <c r="O34" i="22"/>
  <c r="R49" i="29"/>
  <c r="S12" i="30"/>
  <c r="N11" i="19"/>
  <c r="S11" i="30"/>
  <c r="O18" i="22"/>
  <c r="R55" i="29"/>
  <c r="R20" i="29"/>
  <c r="R26" i="30"/>
  <c r="S10" i="30"/>
  <c r="N42" i="21"/>
  <c r="R12" i="29"/>
  <c r="R44" i="29"/>
  <c r="R27" i="29"/>
  <c r="R32" i="29"/>
  <c r="N9" i="19"/>
  <c r="P39" i="18"/>
  <c r="P45" i="18"/>
  <c r="S31" i="30"/>
  <c r="P54" i="18"/>
  <c r="N19" i="19"/>
  <c r="R25" i="30"/>
  <c r="Q9" i="29"/>
  <c r="P9" i="18"/>
  <c r="N53" i="21"/>
  <c r="R42" i="29"/>
  <c r="N41" i="21"/>
  <c r="Q13" i="29"/>
  <c r="S18" i="30"/>
  <c r="N17" i="19"/>
  <c r="P22" i="18"/>
  <c r="N22" i="21"/>
  <c r="R11" i="29"/>
  <c r="N19" i="21"/>
  <c r="P42" i="18"/>
  <c r="R36" i="29"/>
  <c r="N28" i="19"/>
  <c r="P15" i="18"/>
  <c r="O13" i="22"/>
  <c r="P50" i="18"/>
  <c r="R47" i="29"/>
  <c r="O30" i="22"/>
  <c r="R31" i="29"/>
  <c r="S16" i="30"/>
  <c r="N38" i="21"/>
  <c r="P17" i="18"/>
  <c r="N33" i="21"/>
  <c r="N54" i="21"/>
  <c r="N10" i="19"/>
  <c r="R21" i="29"/>
  <c r="N40" i="21"/>
  <c r="N32" i="21"/>
  <c r="S19" i="30"/>
  <c r="R18" i="29"/>
  <c r="S15" i="30"/>
  <c r="O28" i="22"/>
  <c r="R54" i="29"/>
  <c r="N29" i="21"/>
  <c r="P38" i="18"/>
  <c r="N11" i="21"/>
  <c r="R51" i="29"/>
  <c r="P36" i="18"/>
  <c r="R50" i="29"/>
  <c r="N18" i="21"/>
  <c r="N29" i="19"/>
  <c r="N35" i="21"/>
  <c r="S21" i="30"/>
  <c r="O29" i="22"/>
  <c r="N28" i="21"/>
  <c r="N10" i="21"/>
  <c r="P43" i="18"/>
  <c r="P40" i="18"/>
  <c r="N14" i="21"/>
  <c r="P16" i="18"/>
  <c r="N55" i="21"/>
  <c r="N36" i="21"/>
  <c r="P26" i="18"/>
  <c r="P31" i="18"/>
  <c r="N56" i="21"/>
  <c r="P35" i="18"/>
  <c r="P25" i="18"/>
  <c r="N9" i="21"/>
  <c r="R46" i="29"/>
  <c r="R37" i="29"/>
  <c r="S14" i="30"/>
  <c r="N24" i="21"/>
  <c r="O21" i="22"/>
  <c r="P13" i="18"/>
  <c r="M25" i="19"/>
  <c r="P20" i="18"/>
  <c r="N25" i="21"/>
  <c r="P14" i="18"/>
  <c r="N45" i="21"/>
  <c r="P52" i="18"/>
  <c r="N48" i="21"/>
  <c r="N49" i="21"/>
  <c r="S17" i="30"/>
  <c r="N15" i="21"/>
  <c r="P10" i="18"/>
  <c r="R41" i="29"/>
  <c r="N30" i="19"/>
  <c r="O15" i="22"/>
  <c r="N12" i="21"/>
  <c r="R39" i="29"/>
  <c r="R57" i="29"/>
  <c r="P49" i="18"/>
  <c r="N23" i="21"/>
  <c r="R24" i="29"/>
  <c r="R33" i="29"/>
  <c r="N27" i="21"/>
  <c r="S30" i="30"/>
  <c r="N16" i="19"/>
  <c r="P23" i="18"/>
  <c r="P56" i="18"/>
  <c r="P44" i="18"/>
  <c r="O16" i="22"/>
  <c r="R10" i="29"/>
  <c r="P55" i="18"/>
  <c r="O19" i="22"/>
  <c r="P46" i="18"/>
  <c r="P11" i="18"/>
  <c r="P24" i="18"/>
  <c r="N50" i="21"/>
  <c r="R19" i="29"/>
  <c r="P21" i="18"/>
  <c r="R34" i="29"/>
  <c r="R16" i="29"/>
  <c r="N30" i="21"/>
  <c r="Q29" i="29"/>
  <c r="S29" i="30"/>
  <c r="N31" i="21"/>
  <c r="P53" i="18"/>
  <c r="O10" i="22"/>
  <c r="O20" i="22"/>
  <c r="N39" i="21"/>
  <c r="Q30" i="29"/>
  <c r="N34" i="21"/>
  <c r="O11" i="22"/>
  <c r="P33" i="18"/>
  <c r="R45" i="29"/>
  <c r="N17" i="21"/>
  <c r="R56" i="29"/>
  <c r="O17" i="22"/>
  <c r="N16" i="21"/>
  <c r="N13" i="19"/>
  <c r="R53" i="29"/>
  <c r="N52" i="21"/>
  <c r="N8" i="21"/>
  <c r="N26" i="21"/>
  <c r="P30" i="18"/>
  <c r="R22" i="29"/>
  <c r="N24" i="22"/>
  <c r="P41" i="18"/>
  <c r="P18" i="18"/>
  <c r="R40" i="29"/>
  <c r="R25" i="29"/>
  <c r="R43" i="29"/>
  <c r="N34" i="19"/>
  <c r="R15" i="29"/>
  <c r="N20" i="19"/>
  <c r="O14" i="22"/>
  <c r="P28" i="18"/>
  <c r="M24" i="19"/>
  <c r="R28" i="29"/>
  <c r="P19" i="18"/>
  <c r="S22" i="30"/>
  <c r="S35" i="30"/>
  <c r="N20" i="21"/>
  <c r="R14" i="29"/>
  <c r="N18" i="19"/>
  <c r="P48" i="18"/>
  <c r="N25" i="22"/>
  <c r="R35" i="29"/>
  <c r="N21" i="19"/>
  <c r="S20" i="30"/>
  <c r="N43" i="21"/>
  <c r="P12" i="18"/>
  <c r="P8" i="18"/>
  <c r="N46" i="21"/>
  <c r="P32" i="18"/>
  <c r="P27" i="18"/>
  <c r="N15" i="19"/>
  <c r="P29" i="18"/>
  <c r="O9" i="22"/>
  <c r="N44" i="21"/>
  <c r="R17" i="29"/>
  <c r="L3" i="32" l="1"/>
  <c r="I11" i="32"/>
  <c r="K5" i="32"/>
  <c r="P9" i="30"/>
  <c r="P23" i="30" s="1"/>
  <c r="P39" i="30" s="1"/>
  <c r="H9" i="32"/>
  <c r="I9" i="32" s="1"/>
  <c r="K7" i="32"/>
  <c r="Q39" i="30"/>
  <c r="Q34" i="30"/>
  <c r="Q36" i="30" s="1"/>
  <c r="I13" i="32" s="1"/>
  <c r="H25" i="27"/>
  <c r="S13" i="30"/>
  <c r="R27" i="30"/>
  <c r="J41" i="27" s="1"/>
  <c r="S32" i="30"/>
  <c r="P40" i="30"/>
  <c r="U3" i="30"/>
  <c r="U7" i="30" s="1"/>
  <c r="Q38" i="29"/>
  <c r="Q48" i="29" s="1"/>
  <c r="Q52" i="29" s="1"/>
  <c r="P61" i="29"/>
  <c r="S3" i="29"/>
  <c r="S7" i="29" s="1"/>
  <c r="N58" i="29"/>
  <c r="P48" i="29"/>
  <c r="L33" i="22"/>
  <c r="L35" i="22" s="1"/>
  <c r="I8" i="19"/>
  <c r="I22" i="19" s="1"/>
  <c r="I8" i="22"/>
  <c r="O31" i="22"/>
  <c r="N26" i="22"/>
  <c r="N39" i="22" s="1"/>
  <c r="O12" i="22"/>
  <c r="Q3" i="22"/>
  <c r="N37" i="21"/>
  <c r="N47" i="21" s="1"/>
  <c r="N51" i="21" s="1"/>
  <c r="N57" i="21" s="1"/>
  <c r="M60" i="21"/>
  <c r="M47" i="21"/>
  <c r="P3" i="21"/>
  <c r="I57" i="21"/>
  <c r="N31" i="19"/>
  <c r="N12" i="19"/>
  <c r="M26" i="19"/>
  <c r="N35" i="19"/>
  <c r="O33" i="19" s="1"/>
  <c r="P3" i="19"/>
  <c r="O60" i="18"/>
  <c r="P37" i="18"/>
  <c r="P47" i="18" s="1"/>
  <c r="P51" i="18" s="1"/>
  <c r="P8" i="22" s="1"/>
  <c r="I57" i="18"/>
  <c r="R3" i="18"/>
  <c r="O47" i="18"/>
  <c r="O31" i="21"/>
  <c r="N25" i="19"/>
  <c r="O30" i="19"/>
  <c r="Q28" i="22"/>
  <c r="O9" i="19"/>
  <c r="O30" i="21"/>
  <c r="Q56" i="18"/>
  <c r="O35" i="21"/>
  <c r="P21" i="22"/>
  <c r="S23" i="29"/>
  <c r="S55" i="29"/>
  <c r="S46" i="29"/>
  <c r="O19" i="19"/>
  <c r="P28" i="22"/>
  <c r="S10" i="29"/>
  <c r="O50" i="21"/>
  <c r="O16" i="19"/>
  <c r="S37" i="29"/>
  <c r="Q39" i="18"/>
  <c r="T11" i="30"/>
  <c r="S57" i="29"/>
  <c r="S53" i="29"/>
  <c r="R13" i="29"/>
  <c r="S20" i="29"/>
  <c r="O16" i="21"/>
  <c r="O28" i="19"/>
  <c r="O27" i="21"/>
  <c r="P10" i="22"/>
  <c r="P29" i="22"/>
  <c r="Q13" i="18"/>
  <c r="O14" i="21"/>
  <c r="O25" i="22"/>
  <c r="T16" i="30"/>
  <c r="O26" i="21"/>
  <c r="T31" i="30"/>
  <c r="T15" i="30"/>
  <c r="O8" i="21"/>
  <c r="Q55" i="18"/>
  <c r="Q26" i="18"/>
  <c r="O20" i="19"/>
  <c r="Q52" i="18"/>
  <c r="Q19" i="18"/>
  <c r="T29" i="30"/>
  <c r="O33" i="21"/>
  <c r="S44" i="29"/>
  <c r="T18" i="30"/>
  <c r="P34" i="22"/>
  <c r="Q11" i="18"/>
  <c r="T30" i="30"/>
  <c r="S43" i="29"/>
  <c r="O44" i="21"/>
  <c r="N24" i="19"/>
  <c r="O10" i="21"/>
  <c r="Q34" i="18"/>
  <c r="Q44" i="18"/>
  <c r="T10" i="30"/>
  <c r="Q42" i="18"/>
  <c r="Q50" i="18"/>
  <c r="O25" i="21"/>
  <c r="S47" i="29"/>
  <c r="Q41" i="18"/>
  <c r="O46" i="21"/>
  <c r="O18" i="21"/>
  <c r="Q27" i="18"/>
  <c r="Q53" i="18"/>
  <c r="P9" i="22"/>
  <c r="O34" i="19"/>
  <c r="S26" i="29"/>
  <c r="Q46" i="18"/>
  <c r="P14" i="22"/>
  <c r="Q33" i="18"/>
  <c r="Q40" i="18"/>
  <c r="T21" i="30"/>
  <c r="Q22" i="18"/>
  <c r="S21" i="29"/>
  <c r="P13" i="22"/>
  <c r="O55" i="21"/>
  <c r="O13" i="19"/>
  <c r="O28" i="21"/>
  <c r="S50" i="29"/>
  <c r="O45" i="21"/>
  <c r="S40" i="29"/>
  <c r="R30" i="29"/>
  <c r="O22" i="21"/>
  <c r="S19" i="29"/>
  <c r="Q20" i="18"/>
  <c r="Q29" i="18"/>
  <c r="T14" i="30"/>
  <c r="T12" i="30"/>
  <c r="T35" i="30"/>
  <c r="O56" i="21"/>
  <c r="Q43" i="18"/>
  <c r="Q21" i="18"/>
  <c r="Q49" i="18"/>
  <c r="O34" i="21"/>
  <c r="P17" i="22"/>
  <c r="Q24" i="18"/>
  <c r="S34" i="29"/>
  <c r="O32" i="21"/>
  <c r="O29" i="21"/>
  <c r="O9" i="21"/>
  <c r="O12" i="21"/>
  <c r="O18" i="19"/>
  <c r="Q23" i="18"/>
  <c r="O42" i="21"/>
  <c r="O39" i="21"/>
  <c r="Q36" i="18"/>
  <c r="S17" i="29"/>
  <c r="O10" i="19"/>
  <c r="Q8" i="18"/>
  <c r="O41" i="21"/>
  <c r="O24" i="21"/>
  <c r="O36" i="21"/>
  <c r="Q25" i="18"/>
  <c r="S33" i="29"/>
  <c r="P11" i="22"/>
  <c r="O43" i="21"/>
  <c r="S54" i="29"/>
  <c r="Q30" i="18"/>
  <c r="O54" i="21"/>
  <c r="T20" i="30"/>
  <c r="S49" i="29"/>
  <c r="S22" i="29"/>
  <c r="S25" i="30"/>
  <c r="O23" i="21"/>
  <c r="S25" i="29"/>
  <c r="O11" i="19"/>
  <c r="Q54" i="18"/>
  <c r="P30" i="22"/>
  <c r="O19" i="21"/>
  <c r="P20" i="22"/>
  <c r="Q31" i="18"/>
  <c r="Q48" i="18"/>
  <c r="Q12" i="18"/>
  <c r="S42" i="29"/>
  <c r="O49" i="21"/>
  <c r="T22" i="30"/>
  <c r="Q38" i="18"/>
  <c r="S28" i="29"/>
  <c r="R29" i="29"/>
  <c r="O38" i="21"/>
  <c r="O11" i="21"/>
  <c r="O21" i="19"/>
  <c r="O29" i="19"/>
  <c r="T19" i="30"/>
  <c r="Q18" i="18"/>
  <c r="O53" i="21"/>
  <c r="Q17" i="18"/>
  <c r="S26" i="30"/>
  <c r="S35" i="29"/>
  <c r="S39" i="29"/>
  <c r="O13" i="21"/>
  <c r="Q9" i="18"/>
  <c r="Q14" i="18"/>
  <c r="O20" i="21"/>
  <c r="O17" i="19"/>
  <c r="Q32" i="18"/>
  <c r="T17" i="30"/>
  <c r="Q16" i="18"/>
  <c r="S15" i="29"/>
  <c r="O15" i="21"/>
  <c r="S27" i="29"/>
  <c r="S24" i="29"/>
  <c r="S18" i="29"/>
  <c r="O52" i="21"/>
  <c r="Q45" i="18"/>
  <c r="Q35" i="18"/>
  <c r="O40" i="21"/>
  <c r="S14" i="29"/>
  <c r="P16" i="22"/>
  <c r="S32" i="29"/>
  <c r="S41" i="29"/>
  <c r="S56" i="29"/>
  <c r="S31" i="29"/>
  <c r="Q28" i="18"/>
  <c r="O48" i="21"/>
  <c r="O15" i="19"/>
  <c r="O21" i="21"/>
  <c r="S51" i="29"/>
  <c r="P19" i="22"/>
  <c r="O17" i="21"/>
  <c r="S36" i="29"/>
  <c r="O24" i="22"/>
  <c r="S45" i="29"/>
  <c r="S16" i="29"/>
  <c r="Q15" i="18"/>
  <c r="S11" i="29"/>
  <c r="S12" i="29"/>
  <c r="P18" i="22"/>
  <c r="P15" i="22"/>
  <c r="O14" i="19"/>
  <c r="I39" i="19" l="1"/>
  <c r="I38" i="19"/>
  <c r="N38" i="22"/>
  <c r="M3" i="32"/>
  <c r="J11" i="32"/>
  <c r="L7" i="32"/>
  <c r="L5" i="32"/>
  <c r="R34" i="30"/>
  <c r="R36" i="30" s="1"/>
  <c r="J13" i="32" s="1"/>
  <c r="I25" i="27"/>
  <c r="O40" i="30"/>
  <c r="Q58" i="29"/>
  <c r="S9" i="30"/>
  <c r="S23" i="30" s="1"/>
  <c r="T32" i="30"/>
  <c r="S27" i="30"/>
  <c r="K41" i="27" s="1"/>
  <c r="T13" i="30"/>
  <c r="V3" i="30"/>
  <c r="V7" i="30" s="1"/>
  <c r="R38" i="29"/>
  <c r="Q61" i="29"/>
  <c r="T3" i="29"/>
  <c r="T7" i="29" s="1"/>
  <c r="P52" i="29"/>
  <c r="R9" i="30" s="1"/>
  <c r="M33" i="22"/>
  <c r="M35" i="22" s="1"/>
  <c r="I22" i="22"/>
  <c r="P31" i="22"/>
  <c r="O26" i="22"/>
  <c r="P12" i="22"/>
  <c r="P22" i="22" s="1"/>
  <c r="R3" i="22"/>
  <c r="O37" i="21"/>
  <c r="O47" i="21" s="1"/>
  <c r="O51" i="21" s="1"/>
  <c r="O57" i="21" s="1"/>
  <c r="N60" i="21"/>
  <c r="Q3" i="21"/>
  <c r="M51" i="21"/>
  <c r="P57" i="18"/>
  <c r="P8" i="19"/>
  <c r="O31" i="19"/>
  <c r="N26" i="19"/>
  <c r="O12" i="19"/>
  <c r="Q3" i="19"/>
  <c r="O35" i="19"/>
  <c r="P33" i="19" s="1"/>
  <c r="P60" i="18"/>
  <c r="Q37" i="18"/>
  <c r="Q47" i="18" s="1"/>
  <c r="Q51" i="18" s="1"/>
  <c r="Q8" i="22" s="1"/>
  <c r="S3" i="18"/>
  <c r="O51" i="18"/>
  <c r="Q17" i="22"/>
  <c r="P19" i="19"/>
  <c r="R52" i="18"/>
  <c r="P17" i="21"/>
  <c r="P43" i="21"/>
  <c r="T35" i="29"/>
  <c r="U11" i="30"/>
  <c r="P41" i="21"/>
  <c r="T43" i="29"/>
  <c r="Q34" i="22"/>
  <c r="R38" i="18"/>
  <c r="R15" i="18"/>
  <c r="R42" i="18"/>
  <c r="R18" i="18"/>
  <c r="P10" i="19"/>
  <c r="P49" i="21"/>
  <c r="S9" i="29"/>
  <c r="P31" i="21"/>
  <c r="S30" i="29"/>
  <c r="R19" i="18"/>
  <c r="P30" i="19"/>
  <c r="P40" i="21"/>
  <c r="P11" i="21"/>
  <c r="R17" i="18"/>
  <c r="T51" i="29"/>
  <c r="Q21" i="22"/>
  <c r="Q13" i="22"/>
  <c r="R27" i="18"/>
  <c r="T18" i="29"/>
  <c r="O25" i="19"/>
  <c r="T25" i="29"/>
  <c r="U16" i="30"/>
  <c r="T53" i="29"/>
  <c r="T26" i="30"/>
  <c r="T49" i="29"/>
  <c r="R46" i="18"/>
  <c r="P18" i="21"/>
  <c r="T33" i="29"/>
  <c r="P27" i="21"/>
  <c r="R56" i="18"/>
  <c r="P46" i="21"/>
  <c r="O24" i="19"/>
  <c r="R31" i="18"/>
  <c r="T44" i="29"/>
  <c r="R32" i="18"/>
  <c r="U22" i="30"/>
  <c r="Q19" i="22"/>
  <c r="P39" i="21"/>
  <c r="P25" i="21"/>
  <c r="T47" i="29"/>
  <c r="P11" i="19"/>
  <c r="R41" i="18"/>
  <c r="R20" i="18"/>
  <c r="R30" i="18"/>
  <c r="P8" i="21"/>
  <c r="T55" i="29"/>
  <c r="U29" i="30"/>
  <c r="T31" i="29"/>
  <c r="S29" i="29"/>
  <c r="U31" i="30"/>
  <c r="P17" i="19"/>
  <c r="U19" i="30"/>
  <c r="T11" i="29"/>
  <c r="T10" i="29"/>
  <c r="P13" i="21"/>
  <c r="Q10" i="22"/>
  <c r="T36" i="29"/>
  <c r="R23" i="18"/>
  <c r="P38" i="21"/>
  <c r="T25" i="30"/>
  <c r="P19" i="21"/>
  <c r="R35" i="18"/>
  <c r="P10" i="21"/>
  <c r="Q30" i="22"/>
  <c r="P34" i="19"/>
  <c r="P23" i="21"/>
  <c r="R55" i="18"/>
  <c r="P29" i="19"/>
  <c r="T50" i="29"/>
  <c r="P14" i="21"/>
  <c r="P25" i="22"/>
  <c r="S13" i="29"/>
  <c r="Q16" i="22"/>
  <c r="R40" i="18"/>
  <c r="Q20" i="22"/>
  <c r="P53" i="21"/>
  <c r="R10" i="18"/>
  <c r="P15" i="19"/>
  <c r="P28" i="19"/>
  <c r="P24" i="21"/>
  <c r="P14" i="19"/>
  <c r="P12" i="21"/>
  <c r="Q15" i="22"/>
  <c r="T32" i="29"/>
  <c r="P54" i="21"/>
  <c r="R43" i="18"/>
  <c r="P36" i="21"/>
  <c r="R16" i="18"/>
  <c r="R26" i="18"/>
  <c r="U20" i="30"/>
  <c r="T54" i="29"/>
  <c r="T41" i="29"/>
  <c r="P26" i="21"/>
  <c r="P42" i="21"/>
  <c r="R21" i="18"/>
  <c r="Q14" i="22"/>
  <c r="U10" i="30"/>
  <c r="P52" i="21"/>
  <c r="R28" i="18"/>
  <c r="P20" i="21"/>
  <c r="P44" i="21"/>
  <c r="P35" i="21"/>
  <c r="U30" i="30"/>
  <c r="P15" i="21"/>
  <c r="U17" i="30"/>
  <c r="R9" i="18"/>
  <c r="U15" i="30"/>
  <c r="R39" i="18"/>
  <c r="P9" i="21"/>
  <c r="R50" i="18"/>
  <c r="P24" i="22"/>
  <c r="U21" i="30"/>
  <c r="R53" i="18"/>
  <c r="R14" i="18"/>
  <c r="R24" i="18"/>
  <c r="P30" i="21"/>
  <c r="P56" i="21"/>
  <c r="R8" i="18"/>
  <c r="P55" i="21"/>
  <c r="Q11" i="22"/>
  <c r="U14" i="30"/>
  <c r="R33" i="18"/>
  <c r="T19" i="29"/>
  <c r="R49" i="18"/>
  <c r="P48" i="21"/>
  <c r="P34" i="21"/>
  <c r="P22" i="21"/>
  <c r="T45" i="29"/>
  <c r="T37" i="29"/>
  <c r="R13" i="18"/>
  <c r="P18" i="19"/>
  <c r="R45" i="18"/>
  <c r="P33" i="21"/>
  <c r="T24" i="29"/>
  <c r="Q18" i="22"/>
  <c r="R54" i="18"/>
  <c r="U35" i="30"/>
  <c r="P29" i="21"/>
  <c r="T15" i="29"/>
  <c r="P21" i="21"/>
  <c r="R48" i="18"/>
  <c r="Q9" i="22"/>
  <c r="P9" i="19"/>
  <c r="T17" i="29"/>
  <c r="R12" i="18"/>
  <c r="T34" i="29"/>
  <c r="P32" i="21"/>
  <c r="R44" i="18"/>
  <c r="T56" i="29"/>
  <c r="P16" i="21"/>
  <c r="T46" i="29"/>
  <c r="T23" i="29"/>
  <c r="T27" i="29"/>
  <c r="U18" i="30"/>
  <c r="T22" i="29"/>
  <c r="R34" i="18"/>
  <c r="R36" i="18"/>
  <c r="P21" i="19"/>
  <c r="R11" i="18"/>
  <c r="P50" i="21"/>
  <c r="R25" i="18"/>
  <c r="P20" i="19"/>
  <c r="R29" i="18"/>
  <c r="R22" i="18"/>
  <c r="P13" i="19"/>
  <c r="T57" i="29"/>
  <c r="Q29" i="22"/>
  <c r="T40" i="29"/>
  <c r="T42" i="29"/>
  <c r="P45" i="21"/>
  <c r="P28" i="21"/>
  <c r="U12" i="30"/>
  <c r="P16" i="19"/>
  <c r="T26" i="29"/>
  <c r="K11" i="32" l="1"/>
  <c r="M5" i="32"/>
  <c r="J9" i="32"/>
  <c r="K9" i="32" s="1"/>
  <c r="M7" i="32"/>
  <c r="N3" i="32"/>
  <c r="S39" i="30"/>
  <c r="S34" i="30"/>
  <c r="S36" i="30" s="1"/>
  <c r="K13" i="32" s="1"/>
  <c r="J25" i="27"/>
  <c r="R23" i="30"/>
  <c r="R39" i="30" s="1"/>
  <c r="R40" i="30"/>
  <c r="U13" i="30"/>
  <c r="T27" i="30"/>
  <c r="L41" i="27" s="1"/>
  <c r="U32" i="30"/>
  <c r="S38" i="29"/>
  <c r="S48" i="29" s="1"/>
  <c r="S52" i="29" s="1"/>
  <c r="R61" i="29"/>
  <c r="R48" i="29"/>
  <c r="P58" i="29"/>
  <c r="N33" i="22"/>
  <c r="N35" i="22" s="1"/>
  <c r="I38" i="22"/>
  <c r="I39" i="22"/>
  <c r="O8" i="19"/>
  <c r="O8" i="22"/>
  <c r="Q31" i="22"/>
  <c r="P26" i="22"/>
  <c r="P38" i="22" s="1"/>
  <c r="Q12" i="22"/>
  <c r="Q22" i="22" s="1"/>
  <c r="S3" i="22"/>
  <c r="P37" i="21"/>
  <c r="O60" i="21"/>
  <c r="R3" i="21"/>
  <c r="M57" i="21"/>
  <c r="Q57" i="18"/>
  <c r="Q8" i="19"/>
  <c r="O26" i="19"/>
  <c r="P31" i="19"/>
  <c r="P12" i="19"/>
  <c r="P35" i="19"/>
  <c r="Q33" i="19" s="1"/>
  <c r="R3" i="19"/>
  <c r="Q60" i="18"/>
  <c r="R37" i="18"/>
  <c r="T3" i="18"/>
  <c r="O57" i="18"/>
  <c r="S26" i="18"/>
  <c r="Q26" i="21"/>
  <c r="Q30" i="19"/>
  <c r="Q21" i="19"/>
  <c r="Q44" i="21"/>
  <c r="Q53" i="21"/>
  <c r="S12" i="18"/>
  <c r="S48" i="18"/>
  <c r="V10" i="30"/>
  <c r="T9" i="29"/>
  <c r="S29" i="18"/>
  <c r="Q19" i="21"/>
  <c r="S54" i="18"/>
  <c r="Q41" i="21"/>
  <c r="R21" i="22"/>
  <c r="T29" i="29"/>
  <c r="Q34" i="21"/>
  <c r="Q27" i="21"/>
  <c r="T21" i="29"/>
  <c r="V22" i="30"/>
  <c r="S10" i="18"/>
  <c r="V15" i="30"/>
  <c r="V35" i="30"/>
  <c r="V30" i="30"/>
  <c r="R19" i="22"/>
  <c r="Q34" i="19"/>
  <c r="S28" i="18"/>
  <c r="T13" i="29"/>
  <c r="S44" i="18"/>
  <c r="S53" i="18"/>
  <c r="Q52" i="21"/>
  <c r="S9" i="18"/>
  <c r="S38" i="18"/>
  <c r="Q35" i="21"/>
  <c r="Q43" i="21"/>
  <c r="Q29" i="21"/>
  <c r="Q38" i="21"/>
  <c r="T28" i="29"/>
  <c r="Q39" i="21"/>
  <c r="S33" i="18"/>
  <c r="V29" i="30"/>
  <c r="Q13" i="19"/>
  <c r="S27" i="18"/>
  <c r="Q10" i="21"/>
  <c r="S41" i="18"/>
  <c r="Q15" i="21"/>
  <c r="U26" i="30"/>
  <c r="Q54" i="21"/>
  <c r="Q28" i="19"/>
  <c r="S36" i="18"/>
  <c r="S52" i="18"/>
  <c r="Q28" i="21"/>
  <c r="Q24" i="21"/>
  <c r="T16" i="29"/>
  <c r="V16" i="30"/>
  <c r="S45" i="18"/>
  <c r="S25" i="18"/>
  <c r="S14" i="18"/>
  <c r="Q32" i="21"/>
  <c r="Q25" i="22"/>
  <c r="Q46" i="21"/>
  <c r="Q9" i="19"/>
  <c r="S42" i="18"/>
  <c r="P24" i="19"/>
  <c r="S40" i="18"/>
  <c r="R14" i="22"/>
  <c r="Q14" i="19"/>
  <c r="S50" i="18"/>
  <c r="Q33" i="21"/>
  <c r="S30" i="18"/>
  <c r="P25" i="19"/>
  <c r="Q20" i="21"/>
  <c r="R17" i="22"/>
  <c r="Q29" i="19"/>
  <c r="Q17" i="21"/>
  <c r="S21" i="18"/>
  <c r="Q30" i="21"/>
  <c r="R30" i="22"/>
  <c r="S55" i="18"/>
  <c r="S46" i="18"/>
  <c r="R29" i="22"/>
  <c r="Q16" i="21"/>
  <c r="S35" i="18"/>
  <c r="V20" i="30"/>
  <c r="Q8" i="21"/>
  <c r="Q56" i="21"/>
  <c r="R16" i="22"/>
  <c r="S8" i="18"/>
  <c r="Q9" i="21"/>
  <c r="Q10" i="19"/>
  <c r="S20" i="18"/>
  <c r="T39" i="29"/>
  <c r="T20" i="29"/>
  <c r="S32" i="18"/>
  <c r="S17" i="18"/>
  <c r="Q40" i="21"/>
  <c r="S18" i="18"/>
  <c r="Q45" i="21"/>
  <c r="S19" i="18"/>
  <c r="Q11" i="21"/>
  <c r="Q31" i="21"/>
  <c r="R10" i="22"/>
  <c r="Q14" i="21"/>
  <c r="S34" i="18"/>
  <c r="S43" i="18"/>
  <c r="S15" i="18"/>
  <c r="Q13" i="21"/>
  <c r="Q18" i="21"/>
  <c r="Q15" i="19"/>
  <c r="V11" i="30"/>
  <c r="Q19" i="19"/>
  <c r="R9" i="22"/>
  <c r="T30" i="29"/>
  <c r="S31" i="18"/>
  <c r="Q11" i="19"/>
  <c r="Q21" i="21"/>
  <c r="Q50" i="21"/>
  <c r="Q12" i="21"/>
  <c r="S56" i="18"/>
  <c r="S24" i="18"/>
  <c r="T12" i="29"/>
  <c r="V21" i="30"/>
  <c r="S13" i="18"/>
  <c r="Q48" i="21"/>
  <c r="S23" i="18"/>
  <c r="R34" i="22"/>
  <c r="V12" i="30"/>
  <c r="T14" i="29"/>
  <c r="V18" i="30"/>
  <c r="S49" i="18"/>
  <c r="Q36" i="21"/>
  <c r="Q20" i="19"/>
  <c r="V31" i="30"/>
  <c r="U25" i="30"/>
  <c r="Q17" i="19"/>
  <c r="R18" i="22"/>
  <c r="V17" i="30"/>
  <c r="S11" i="18"/>
  <c r="R20" i="22"/>
  <c r="R15" i="22"/>
  <c r="Q25" i="21"/>
  <c r="V14" i="30"/>
  <c r="Q23" i="21"/>
  <c r="R11" i="22"/>
  <c r="Q49" i="21"/>
  <c r="S16" i="18"/>
  <c r="S22" i="18"/>
  <c r="Q16" i="19"/>
  <c r="S39" i="18"/>
  <c r="R13" i="22"/>
  <c r="Q42" i="21"/>
  <c r="Q18" i="19"/>
  <c r="Q55" i="21"/>
  <c r="Q22" i="21"/>
  <c r="Q24" i="22"/>
  <c r="V19" i="30"/>
  <c r="R28" i="22"/>
  <c r="L11" i="32" l="1"/>
  <c r="N7" i="32"/>
  <c r="N5" i="32"/>
  <c r="T34" i="30"/>
  <c r="T36" i="30" s="1"/>
  <c r="L13" i="32" s="1"/>
  <c r="K25" i="27"/>
  <c r="S58" i="29"/>
  <c r="U9" i="30"/>
  <c r="U23" i="30" s="1"/>
  <c r="Q40" i="30"/>
  <c r="W35" i="30"/>
  <c r="AD34" i="19" s="1"/>
  <c r="W16" i="30"/>
  <c r="AD15" i="19" s="1"/>
  <c r="W19" i="30"/>
  <c r="AD18" i="19" s="1"/>
  <c r="W21" i="30"/>
  <c r="AD20" i="19" s="1"/>
  <c r="U27" i="30"/>
  <c r="M41" i="27" s="1"/>
  <c r="W15" i="30"/>
  <c r="AD14" i="19" s="1"/>
  <c r="W20" i="30"/>
  <c r="AD19" i="19" s="1"/>
  <c r="V32" i="30"/>
  <c r="W32" i="30" s="1"/>
  <c r="AD31" i="19" s="1"/>
  <c r="W29" i="30"/>
  <c r="AD28" i="19" s="1"/>
  <c r="W17" i="30"/>
  <c r="AD16" i="19" s="1"/>
  <c r="W11" i="30"/>
  <c r="AD10" i="19" s="1"/>
  <c r="W12" i="30"/>
  <c r="AD11" i="19" s="1"/>
  <c r="W18" i="30"/>
  <c r="AD17" i="19" s="1"/>
  <c r="W31" i="30"/>
  <c r="AD30" i="19" s="1"/>
  <c r="W30" i="30"/>
  <c r="AD29" i="19" s="1"/>
  <c r="W22" i="30"/>
  <c r="AD21" i="19" s="1"/>
  <c r="W10" i="30"/>
  <c r="AD9" i="19" s="1"/>
  <c r="V13" i="30"/>
  <c r="W13" i="30" s="1"/>
  <c r="AD12" i="19" s="1"/>
  <c r="W14" i="30"/>
  <c r="AD13" i="19" s="1"/>
  <c r="U18" i="29"/>
  <c r="AD17" i="21" s="1"/>
  <c r="U45" i="29"/>
  <c r="AD44" i="21" s="1"/>
  <c r="U36" i="29"/>
  <c r="AD35" i="21" s="1"/>
  <c r="U26" i="29"/>
  <c r="AD25" i="21" s="1"/>
  <c r="U37" i="29"/>
  <c r="AD36" i="21" s="1"/>
  <c r="U50" i="29"/>
  <c r="AD49" i="21" s="1"/>
  <c r="U43" i="29"/>
  <c r="AD42" i="21" s="1"/>
  <c r="U44" i="29"/>
  <c r="AD43" i="21" s="1"/>
  <c r="U25" i="29"/>
  <c r="AD24" i="21" s="1"/>
  <c r="U22" i="29"/>
  <c r="AD21" i="21" s="1"/>
  <c r="U16" i="29"/>
  <c r="AD15" i="21" s="1"/>
  <c r="U34" i="29"/>
  <c r="AD33" i="21" s="1"/>
  <c r="U31" i="29"/>
  <c r="AD30" i="21" s="1"/>
  <c r="U30" i="29"/>
  <c r="AD29" i="21" s="1"/>
  <c r="U41" i="29"/>
  <c r="AD40" i="21" s="1"/>
  <c r="U27" i="29"/>
  <c r="AD26" i="21" s="1"/>
  <c r="U14" i="29"/>
  <c r="AD13" i="21" s="1"/>
  <c r="U49" i="29"/>
  <c r="AD48" i="21" s="1"/>
  <c r="U11" i="29"/>
  <c r="AD10" i="21" s="1"/>
  <c r="U55" i="29"/>
  <c r="AD54" i="21" s="1"/>
  <c r="U28" i="29"/>
  <c r="AD27" i="21" s="1"/>
  <c r="U23" i="29"/>
  <c r="AD22" i="21" s="1"/>
  <c r="U19" i="29"/>
  <c r="AD18" i="21" s="1"/>
  <c r="U10" i="29"/>
  <c r="AD9" i="21" s="1"/>
  <c r="U32" i="29"/>
  <c r="AD31" i="21" s="1"/>
  <c r="U57" i="29"/>
  <c r="AD56" i="21" s="1"/>
  <c r="U40" i="29"/>
  <c r="AD39" i="21" s="1"/>
  <c r="U12" i="29"/>
  <c r="AD11" i="21" s="1"/>
  <c r="U46" i="29"/>
  <c r="AD45" i="21" s="1"/>
  <c r="U24" i="29"/>
  <c r="AD23" i="21" s="1"/>
  <c r="U47" i="29"/>
  <c r="AD46" i="21" s="1"/>
  <c r="U56" i="29"/>
  <c r="AD55" i="21" s="1"/>
  <c r="U13" i="29"/>
  <c r="AD12" i="21" s="1"/>
  <c r="T38" i="29"/>
  <c r="S61" i="29"/>
  <c r="U9" i="29"/>
  <c r="AD8" i="21" s="1"/>
  <c r="U29" i="29"/>
  <c r="AD28" i="21" s="1"/>
  <c r="U20" i="29"/>
  <c r="AD19" i="21" s="1"/>
  <c r="U35" i="29"/>
  <c r="AD34" i="21" s="1"/>
  <c r="U53" i="29"/>
  <c r="AD52" i="21" s="1"/>
  <c r="U17" i="29"/>
  <c r="AD16" i="21" s="1"/>
  <c r="U51" i="29"/>
  <c r="AD50" i="21" s="1"/>
  <c r="U21" i="29"/>
  <c r="AD20" i="21" s="1"/>
  <c r="U54" i="29"/>
  <c r="AD53" i="21" s="1"/>
  <c r="U39" i="29"/>
  <c r="AD38" i="21" s="1"/>
  <c r="U15" i="29"/>
  <c r="AD14" i="21" s="1"/>
  <c r="U42" i="29"/>
  <c r="AD41" i="21" s="1"/>
  <c r="U33" i="29"/>
  <c r="AD32" i="21" s="1"/>
  <c r="R52" i="29"/>
  <c r="T9" i="30" s="1"/>
  <c r="T23" i="30" s="1"/>
  <c r="T39" i="30" s="1"/>
  <c r="O33" i="22"/>
  <c r="O35" i="22" s="1"/>
  <c r="P39" i="22"/>
  <c r="O22" i="22"/>
  <c r="Q26" i="22"/>
  <c r="Q39" i="22" s="1"/>
  <c r="R12" i="22"/>
  <c r="R31" i="22"/>
  <c r="T3" i="22"/>
  <c r="Q37" i="21"/>
  <c r="Q47" i="21" s="1"/>
  <c r="Q51" i="21" s="1"/>
  <c r="Q57" i="21" s="1"/>
  <c r="P60" i="21"/>
  <c r="P47" i="21"/>
  <c r="S3" i="21"/>
  <c r="Q31" i="19"/>
  <c r="Q12" i="19"/>
  <c r="P26" i="19"/>
  <c r="S3" i="19"/>
  <c r="Q35" i="19"/>
  <c r="R33" i="19" s="1"/>
  <c r="R60" i="18"/>
  <c r="S37" i="18"/>
  <c r="S47" i="18" s="1"/>
  <c r="S51" i="18" s="1"/>
  <c r="S8" i="22" s="1"/>
  <c r="R47" i="18"/>
  <c r="T56" i="18"/>
  <c r="R39" i="21"/>
  <c r="R16" i="19"/>
  <c r="T30" i="18"/>
  <c r="R22" i="21"/>
  <c r="T39" i="18"/>
  <c r="R25" i="22"/>
  <c r="T15" i="18"/>
  <c r="T13" i="18"/>
  <c r="S29" i="22"/>
  <c r="R19" i="19"/>
  <c r="R29" i="21"/>
  <c r="T54" i="18"/>
  <c r="T36" i="18"/>
  <c r="T24" i="18"/>
  <c r="R30" i="21"/>
  <c r="R31" i="21"/>
  <c r="R53" i="21"/>
  <c r="T26" i="18"/>
  <c r="R20" i="19"/>
  <c r="R19" i="21"/>
  <c r="R24" i="21"/>
  <c r="R16" i="21"/>
  <c r="R21" i="19"/>
  <c r="R56" i="21"/>
  <c r="R13" i="21"/>
  <c r="R21" i="21"/>
  <c r="S15" i="22"/>
  <c r="R20" i="21"/>
  <c r="R50" i="21"/>
  <c r="R48" i="21"/>
  <c r="S17" i="22"/>
  <c r="R52" i="21"/>
  <c r="T38" i="18"/>
  <c r="S9" i="22"/>
  <c r="R14" i="21"/>
  <c r="R25" i="21"/>
  <c r="T31" i="18"/>
  <c r="T20" i="18"/>
  <c r="T40" i="18"/>
  <c r="R17" i="19"/>
  <c r="T50" i="18"/>
  <c r="T32" i="18"/>
  <c r="T18" i="18"/>
  <c r="S21" i="22"/>
  <c r="T22" i="18"/>
  <c r="S11" i="22"/>
  <c r="R15" i="21"/>
  <c r="S16" i="22"/>
  <c r="R9" i="21"/>
  <c r="T19" i="18"/>
  <c r="S30" i="22"/>
  <c r="R43" i="21"/>
  <c r="R34" i="21"/>
  <c r="R35" i="21"/>
  <c r="T55" i="18"/>
  <c r="T53" i="18"/>
  <c r="V26" i="30"/>
  <c r="T48" i="18"/>
  <c r="T46" i="18"/>
  <c r="S18" i="22"/>
  <c r="R14" i="19"/>
  <c r="R40" i="21"/>
  <c r="R27" i="21"/>
  <c r="T14" i="18"/>
  <c r="T9" i="18"/>
  <c r="T10" i="18"/>
  <c r="R18" i="21"/>
  <c r="S14" i="22"/>
  <c r="T52" i="18"/>
  <c r="T28" i="18"/>
  <c r="T16" i="18"/>
  <c r="R49" i="21"/>
  <c r="R13" i="19"/>
  <c r="Q25" i="19"/>
  <c r="R46" i="21"/>
  <c r="T34" i="18"/>
  <c r="T8" i="18"/>
  <c r="S13" i="22"/>
  <c r="R33" i="21"/>
  <c r="R18" i="19"/>
  <c r="R28" i="21"/>
  <c r="S34" i="22"/>
  <c r="R11" i="19"/>
  <c r="R45" i="21"/>
  <c r="S10" i="22"/>
  <c r="R44" i="21"/>
  <c r="R54" i="21"/>
  <c r="R30" i="19"/>
  <c r="Q24" i="19"/>
  <c r="R55" i="21"/>
  <c r="R9" i="19"/>
  <c r="T25" i="18"/>
  <c r="R17" i="21"/>
  <c r="R36" i="21"/>
  <c r="R11" i="21"/>
  <c r="R15" i="19"/>
  <c r="R41" i="21"/>
  <c r="T43" i="18"/>
  <c r="V25" i="30"/>
  <c r="T45" i="18"/>
  <c r="T23" i="18"/>
  <c r="R38" i="21"/>
  <c r="S19" i="22"/>
  <c r="R24" i="22"/>
  <c r="R26" i="21"/>
  <c r="T42" i="18"/>
  <c r="T44" i="18"/>
  <c r="R23" i="21"/>
  <c r="T17" i="18"/>
  <c r="R42" i="21"/>
  <c r="S28" i="22"/>
  <c r="R28" i="19"/>
  <c r="R10" i="19"/>
  <c r="T21" i="18"/>
  <c r="R32" i="21"/>
  <c r="T49" i="18"/>
  <c r="T33" i="18"/>
  <c r="T41" i="18"/>
  <c r="R12" i="21"/>
  <c r="T35" i="18"/>
  <c r="T27" i="18"/>
  <c r="R10" i="21"/>
  <c r="T29" i="18"/>
  <c r="S20" i="22"/>
  <c r="R34" i="19"/>
  <c r="R29" i="19"/>
  <c r="T12" i="18"/>
  <c r="T11" i="18"/>
  <c r="R8" i="21"/>
  <c r="B3" i="18" l="1"/>
  <c r="P33" i="22"/>
  <c r="P35" i="22" s="1"/>
  <c r="M11" i="32"/>
  <c r="AE32" i="19"/>
  <c r="U39" i="30"/>
  <c r="L9" i="32"/>
  <c r="M9" i="32" s="1"/>
  <c r="S40" i="30"/>
  <c r="U34" i="30"/>
  <c r="U36" i="30" s="1"/>
  <c r="M13" i="32" s="1"/>
  <c r="L25" i="27"/>
  <c r="T40" i="30"/>
  <c r="W26" i="30"/>
  <c r="AD25" i="19" s="1"/>
  <c r="V27" i="30"/>
  <c r="W25" i="30"/>
  <c r="AD24" i="19" s="1"/>
  <c r="W36" i="30"/>
  <c r="AD35" i="19" s="1"/>
  <c r="T61" i="29"/>
  <c r="R58" i="29"/>
  <c r="T48" i="29"/>
  <c r="U38" i="29"/>
  <c r="AD37" i="21" s="1"/>
  <c r="O39" i="22"/>
  <c r="O38" i="22"/>
  <c r="Q38" i="22"/>
  <c r="S31" i="22"/>
  <c r="R26" i="22"/>
  <c r="S12" i="22"/>
  <c r="S22" i="22" s="1"/>
  <c r="R37" i="21"/>
  <c r="Q60" i="21"/>
  <c r="T3" i="21"/>
  <c r="P51" i="21"/>
  <c r="S57" i="18"/>
  <c r="S8" i="19"/>
  <c r="R31" i="19"/>
  <c r="Q26" i="19"/>
  <c r="R12" i="19"/>
  <c r="R35" i="19"/>
  <c r="S33" i="19" s="1"/>
  <c r="T3" i="19"/>
  <c r="U23" i="18"/>
  <c r="U35" i="18"/>
  <c r="U38" i="18"/>
  <c r="U19" i="18"/>
  <c r="U49" i="18"/>
  <c r="U27" i="18"/>
  <c r="U30" i="18"/>
  <c r="U24" i="18"/>
  <c r="U45" i="18"/>
  <c r="U55" i="18"/>
  <c r="S60" i="18"/>
  <c r="T37" i="18"/>
  <c r="U8" i="18"/>
  <c r="U14" i="18"/>
  <c r="U10" i="18"/>
  <c r="U21" i="18"/>
  <c r="U44" i="18"/>
  <c r="U53" i="18"/>
  <c r="U29" i="18"/>
  <c r="U34" i="18"/>
  <c r="U13" i="18"/>
  <c r="U32" i="18"/>
  <c r="U46" i="18"/>
  <c r="U56" i="18"/>
  <c r="U18" i="18"/>
  <c r="U12" i="18"/>
  <c r="U40" i="18"/>
  <c r="U20" i="18"/>
  <c r="U9" i="18"/>
  <c r="U22" i="18"/>
  <c r="U43" i="18"/>
  <c r="U31" i="18"/>
  <c r="U33" i="18"/>
  <c r="U28" i="18"/>
  <c r="U26" i="18"/>
  <c r="U17" i="18"/>
  <c r="U54" i="18"/>
  <c r="U11" i="18"/>
  <c r="U15" i="18"/>
  <c r="U36" i="18"/>
  <c r="U52" i="18"/>
  <c r="U48" i="18"/>
  <c r="U50" i="18"/>
  <c r="U42" i="18"/>
  <c r="U25" i="18"/>
  <c r="U16" i="18"/>
  <c r="U39" i="18"/>
  <c r="U41" i="18"/>
  <c r="R51" i="18"/>
  <c r="T30" i="22"/>
  <c r="S39" i="21"/>
  <c r="S43" i="21"/>
  <c r="S29" i="21"/>
  <c r="T17" i="22"/>
  <c r="S46" i="21"/>
  <c r="S23" i="21"/>
  <c r="S50" i="21"/>
  <c r="S24" i="21"/>
  <c r="S30" i="21"/>
  <c r="S28" i="19"/>
  <c r="S55" i="21"/>
  <c r="T15" i="22"/>
  <c r="R25" i="19"/>
  <c r="S18" i="21"/>
  <c r="S14" i="19"/>
  <c r="S10" i="21"/>
  <c r="S25" i="22"/>
  <c r="S21" i="19"/>
  <c r="S20" i="21"/>
  <c r="S44" i="21"/>
  <c r="T16" i="22"/>
  <c r="S21" i="21"/>
  <c r="S52" i="21"/>
  <c r="T10" i="22"/>
  <c r="S17" i="19"/>
  <c r="S17" i="21"/>
  <c r="S56" i="21"/>
  <c r="S32" i="21"/>
  <c r="S15" i="19"/>
  <c r="S14" i="21"/>
  <c r="S9" i="19"/>
  <c r="S28" i="21"/>
  <c r="S11" i="19"/>
  <c r="S13" i="21"/>
  <c r="S16" i="21"/>
  <c r="S12" i="21"/>
  <c r="S40" i="21"/>
  <c r="S33" i="21"/>
  <c r="S19" i="19"/>
  <c r="S36" i="21"/>
  <c r="S9" i="21"/>
  <c r="S31" i="21"/>
  <c r="S24" i="22"/>
  <c r="S38" i="21"/>
  <c r="S48" i="21"/>
  <c r="T21" i="22"/>
  <c r="S22" i="21"/>
  <c r="S15" i="21"/>
  <c r="S20" i="19"/>
  <c r="T18" i="22"/>
  <c r="S27" i="21"/>
  <c r="S25" i="21"/>
  <c r="S34" i="19"/>
  <c r="S26" i="21"/>
  <c r="S53" i="21"/>
  <c r="S10" i="19"/>
  <c r="T9" i="22"/>
  <c r="S11" i="21"/>
  <c r="T28" i="22"/>
  <c r="S34" i="21"/>
  <c r="T11" i="22"/>
  <c r="S29" i="19"/>
  <c r="S35" i="21"/>
  <c r="T14" i="22"/>
  <c r="T29" i="22"/>
  <c r="S16" i="19"/>
  <c r="S42" i="21"/>
  <c r="T34" i="22"/>
  <c r="S41" i="21"/>
  <c r="T19" i="22"/>
  <c r="S45" i="21"/>
  <c r="S13" i="19"/>
  <c r="S49" i="21"/>
  <c r="R24" i="19"/>
  <c r="S30" i="19"/>
  <c r="S54" i="21"/>
  <c r="T20" i="22"/>
  <c r="S19" i="21"/>
  <c r="S18" i="19"/>
  <c r="T13" i="22"/>
  <c r="S8" i="21"/>
  <c r="B3" i="22" l="1"/>
  <c r="Q33" i="22"/>
  <c r="Q35" i="22" s="1"/>
  <c r="R33" i="22" s="1"/>
  <c r="R35" i="22" s="1"/>
  <c r="S33" i="22" s="1"/>
  <c r="S35" i="22" s="1"/>
  <c r="T33" i="22" s="1"/>
  <c r="T35" i="22" s="1"/>
  <c r="N11" i="32"/>
  <c r="W27" i="30"/>
  <c r="AD26" i="19" s="1"/>
  <c r="N41" i="27"/>
  <c r="V34" i="30"/>
  <c r="V36" i="30" s="1"/>
  <c r="M25" i="27"/>
  <c r="T52" i="29"/>
  <c r="U48" i="29"/>
  <c r="AD47" i="21" s="1"/>
  <c r="R8" i="19"/>
  <c r="R8" i="22"/>
  <c r="U18" i="22"/>
  <c r="U14" i="22"/>
  <c r="U16" i="22"/>
  <c r="T12" i="22"/>
  <c r="U12" i="22" s="1"/>
  <c r="U13" i="22"/>
  <c r="S26" i="22"/>
  <c r="S38" i="22" s="1"/>
  <c r="U15" i="22"/>
  <c r="U10" i="22"/>
  <c r="U30" i="22"/>
  <c r="T31" i="22"/>
  <c r="U31" i="22" s="1"/>
  <c r="U28" i="22"/>
  <c r="U34" i="22"/>
  <c r="U11" i="22"/>
  <c r="U17" i="22"/>
  <c r="U21" i="22"/>
  <c r="U9" i="22"/>
  <c r="U19" i="22"/>
  <c r="U20" i="22"/>
  <c r="U29" i="22"/>
  <c r="S37" i="21"/>
  <c r="S47" i="21" s="1"/>
  <c r="S51" i="21" s="1"/>
  <c r="S57" i="21" s="1"/>
  <c r="R60" i="21"/>
  <c r="P57" i="21"/>
  <c r="R47" i="21"/>
  <c r="S31" i="19"/>
  <c r="R26" i="19"/>
  <c r="S12" i="19"/>
  <c r="S35" i="19"/>
  <c r="T33" i="19" s="1"/>
  <c r="T60" i="18"/>
  <c r="T47" i="18"/>
  <c r="U37" i="18"/>
  <c r="R57" i="18"/>
  <c r="T28" i="19"/>
  <c r="T35" i="21"/>
  <c r="T30" i="19"/>
  <c r="T10" i="21"/>
  <c r="T26" i="21"/>
  <c r="T16" i="19"/>
  <c r="T48" i="21"/>
  <c r="T20" i="21"/>
  <c r="T12" i="21"/>
  <c r="T9" i="21"/>
  <c r="T34" i="19"/>
  <c r="T33" i="21"/>
  <c r="T52" i="21"/>
  <c r="T16" i="21"/>
  <c r="T17" i="19"/>
  <c r="T39" i="21"/>
  <c r="T54" i="21"/>
  <c r="T22" i="21"/>
  <c r="T43" i="21"/>
  <c r="T55" i="21"/>
  <c r="T25" i="22"/>
  <c r="T28" i="21"/>
  <c r="T23" i="21"/>
  <c r="T30" i="21"/>
  <c r="T50" i="21"/>
  <c r="T14" i="19"/>
  <c r="T56" i="21"/>
  <c r="T45" i="21"/>
  <c r="T11" i="21"/>
  <c r="T13" i="19"/>
  <c r="T41" i="21"/>
  <c r="T19" i="21"/>
  <c r="T13" i="21"/>
  <c r="T32" i="21"/>
  <c r="T17" i="21"/>
  <c r="T10" i="19"/>
  <c r="T18" i="21"/>
  <c r="T42" i="21"/>
  <c r="T9" i="19"/>
  <c r="T40" i="21"/>
  <c r="T46" i="21"/>
  <c r="T25" i="21"/>
  <c r="T27" i="21"/>
  <c r="T24" i="21"/>
  <c r="T29" i="19"/>
  <c r="T15" i="19"/>
  <c r="T31" i="21"/>
  <c r="T36" i="21"/>
  <c r="T21" i="19"/>
  <c r="T34" i="21"/>
  <c r="T20" i="19"/>
  <c r="T24" i="22"/>
  <c r="S24" i="19"/>
  <c r="T8" i="21"/>
  <c r="T18" i="19"/>
  <c r="T15" i="21"/>
  <c r="T29" i="21"/>
  <c r="T21" i="21"/>
  <c r="T11" i="19"/>
  <c r="T19" i="19"/>
  <c r="S25" i="19"/>
  <c r="T53" i="21"/>
  <c r="T14" i="21"/>
  <c r="T49" i="21"/>
  <c r="T38" i="21"/>
  <c r="T44" i="21"/>
  <c r="B3" i="21" l="1"/>
  <c r="AC3" i="21" s="1"/>
  <c r="N25" i="27"/>
  <c r="N13" i="32"/>
  <c r="V9" i="30"/>
  <c r="W9" i="30" s="1"/>
  <c r="AD8" i="19" s="1"/>
  <c r="N9" i="32"/>
  <c r="T58" i="29"/>
  <c r="U58" i="29" s="1"/>
  <c r="AD57" i="21" s="1"/>
  <c r="U52" i="29"/>
  <c r="AD51" i="21" s="1"/>
  <c r="B3" i="19"/>
  <c r="S39" i="22"/>
  <c r="R22" i="22"/>
  <c r="U25" i="22"/>
  <c r="T26" i="22"/>
  <c r="U24" i="22"/>
  <c r="U35" i="22"/>
  <c r="U54" i="21"/>
  <c r="U50" i="21"/>
  <c r="U53" i="21"/>
  <c r="U28" i="21"/>
  <c r="U56" i="21"/>
  <c r="U33" i="21"/>
  <c r="U15" i="21"/>
  <c r="U44" i="21"/>
  <c r="U23" i="21"/>
  <c r="U55" i="21"/>
  <c r="U22" i="21"/>
  <c r="U18" i="21"/>
  <c r="U29" i="21"/>
  <c r="U43" i="21"/>
  <c r="U21" i="21"/>
  <c r="U30" i="21"/>
  <c r="U20" i="21"/>
  <c r="U13" i="21"/>
  <c r="U36" i="21"/>
  <c r="U12" i="21"/>
  <c r="U27" i="21"/>
  <c r="U11" i="21"/>
  <c r="U25" i="21"/>
  <c r="U31" i="21"/>
  <c r="U24" i="21"/>
  <c r="U17" i="21"/>
  <c r="U38" i="21"/>
  <c r="U10" i="21"/>
  <c r="AA10" i="21" s="1"/>
  <c r="U14" i="21"/>
  <c r="U41" i="21"/>
  <c r="U40" i="21"/>
  <c r="U39" i="21"/>
  <c r="S60" i="21"/>
  <c r="T37" i="21"/>
  <c r="U8" i="21"/>
  <c r="U9" i="21"/>
  <c r="U26" i="21"/>
  <c r="U16" i="21"/>
  <c r="U35" i="21"/>
  <c r="U46" i="21"/>
  <c r="U45" i="21"/>
  <c r="U52" i="21"/>
  <c r="U48" i="21"/>
  <c r="U34" i="21"/>
  <c r="U19" i="21"/>
  <c r="U32" i="21"/>
  <c r="U49" i="21"/>
  <c r="U42" i="21"/>
  <c r="R51" i="21"/>
  <c r="U30" i="19"/>
  <c r="U17" i="19"/>
  <c r="U19" i="19"/>
  <c r="U34" i="19"/>
  <c r="U21" i="19"/>
  <c r="U16" i="19"/>
  <c r="U14" i="19"/>
  <c r="AA14" i="19" s="1"/>
  <c r="U29" i="19"/>
  <c r="U10" i="19"/>
  <c r="S26" i="19"/>
  <c r="U11" i="19"/>
  <c r="T31" i="19"/>
  <c r="U31" i="19" s="1"/>
  <c r="AA31" i="19" s="1"/>
  <c r="U28" i="19"/>
  <c r="U18" i="19"/>
  <c r="U20" i="19"/>
  <c r="T12" i="19"/>
  <c r="U12" i="19" s="1"/>
  <c r="U13" i="19"/>
  <c r="U15" i="19"/>
  <c r="U9" i="19"/>
  <c r="T35" i="19"/>
  <c r="T51" i="18"/>
  <c r="U47" i="18"/>
  <c r="T25" i="19"/>
  <c r="T24" i="19"/>
  <c r="Z3" i="21" l="1"/>
  <c r="X55" i="21" s="1"/>
  <c r="AA34" i="19"/>
  <c r="R39" i="22"/>
  <c r="R38" i="22"/>
  <c r="X10" i="21"/>
  <c r="X13" i="21"/>
  <c r="X36" i="21"/>
  <c r="X8" i="21"/>
  <c r="W6" i="21"/>
  <c r="X46" i="21"/>
  <c r="X11" i="21"/>
  <c r="X56" i="21"/>
  <c r="X54" i="21"/>
  <c r="X38" i="21"/>
  <c r="X26" i="21"/>
  <c r="X22" i="21"/>
  <c r="X30" i="21"/>
  <c r="X29" i="21"/>
  <c r="X27" i="21"/>
  <c r="X41" i="21"/>
  <c r="X14" i="21"/>
  <c r="X50" i="21"/>
  <c r="X31" i="21"/>
  <c r="X33" i="21"/>
  <c r="X17" i="21"/>
  <c r="X47" i="21"/>
  <c r="X39" i="21"/>
  <c r="X34" i="21"/>
  <c r="X44" i="21"/>
  <c r="X21" i="21"/>
  <c r="X18" i="21"/>
  <c r="X9" i="21"/>
  <c r="X25" i="21"/>
  <c r="X42" i="21"/>
  <c r="X12" i="21"/>
  <c r="X40" i="21"/>
  <c r="X43" i="21"/>
  <c r="X53" i="21"/>
  <c r="X37" i="21"/>
  <c r="X52" i="21"/>
  <c r="X49" i="21"/>
  <c r="X20" i="21"/>
  <c r="X35" i="21"/>
  <c r="X23" i="21"/>
  <c r="X48" i="21"/>
  <c r="X32" i="21"/>
  <c r="X28" i="21"/>
  <c r="X24" i="21"/>
  <c r="X51" i="21"/>
  <c r="X19" i="21"/>
  <c r="X16" i="21"/>
  <c r="X45" i="21"/>
  <c r="V23" i="30"/>
  <c r="V39" i="30" s="1"/>
  <c r="AA38" i="21"/>
  <c r="AA22" i="21"/>
  <c r="AA53" i="21"/>
  <c r="AA9" i="21"/>
  <c r="AA28" i="21"/>
  <c r="AA55" i="21"/>
  <c r="AA50" i="21"/>
  <c r="AA17" i="21"/>
  <c r="AA20" i="21"/>
  <c r="AA23" i="21"/>
  <c r="AA54" i="21"/>
  <c r="AA42" i="21"/>
  <c r="AA46" i="21"/>
  <c r="AA39" i="21"/>
  <c r="AA31" i="21"/>
  <c r="AA30" i="21"/>
  <c r="AA44" i="21"/>
  <c r="AA12" i="21"/>
  <c r="AA48" i="21"/>
  <c r="AA13" i="21"/>
  <c r="AA40" i="21"/>
  <c r="AA25" i="21"/>
  <c r="AA21" i="21"/>
  <c r="AA15" i="21"/>
  <c r="AA36" i="21"/>
  <c r="AA45" i="21"/>
  <c r="AA49" i="21"/>
  <c r="AA16" i="21"/>
  <c r="AA41" i="21"/>
  <c r="AA11" i="21"/>
  <c r="AA43" i="21"/>
  <c r="AA33" i="21"/>
  <c r="AA34" i="21"/>
  <c r="AA18" i="21"/>
  <c r="AA52" i="21"/>
  <c r="AA24" i="21"/>
  <c r="AA35" i="21"/>
  <c r="AA32" i="21"/>
  <c r="AA19" i="21"/>
  <c r="AA26" i="21"/>
  <c r="AA14" i="21"/>
  <c r="AA27" i="21"/>
  <c r="AA29" i="21"/>
  <c r="AA56" i="21"/>
  <c r="W23" i="19"/>
  <c r="X15" i="19"/>
  <c r="Z27" i="19"/>
  <c r="X12" i="19"/>
  <c r="W6" i="19"/>
  <c r="X17" i="19"/>
  <c r="X21" i="19"/>
  <c r="Z23" i="19"/>
  <c r="X33" i="19"/>
  <c r="W27" i="19"/>
  <c r="X23" i="19"/>
  <c r="X35" i="19"/>
  <c r="X30" i="19"/>
  <c r="X14" i="19"/>
  <c r="X11" i="19"/>
  <c r="X20" i="19"/>
  <c r="X8" i="19"/>
  <c r="X18" i="19"/>
  <c r="X16" i="19"/>
  <c r="X29" i="19"/>
  <c r="X28" i="19"/>
  <c r="W32" i="19"/>
  <c r="X34" i="19"/>
  <c r="X32" i="19"/>
  <c r="X19" i="19"/>
  <c r="X10" i="19"/>
  <c r="X31" i="19"/>
  <c r="X25" i="19"/>
  <c r="X9" i="19"/>
  <c r="X13" i="19"/>
  <c r="X24" i="19"/>
  <c r="X26" i="19"/>
  <c r="X27" i="19"/>
  <c r="T8" i="19"/>
  <c r="T8" i="22"/>
  <c r="U26" i="22"/>
  <c r="T60" i="21"/>
  <c r="AA8" i="21"/>
  <c r="T47" i="21"/>
  <c r="U37" i="21"/>
  <c r="R57" i="21"/>
  <c r="X57" i="21" s="1"/>
  <c r="AA9" i="19"/>
  <c r="AA15" i="19"/>
  <c r="AA17" i="19"/>
  <c r="AA13" i="19"/>
  <c r="AA10" i="19"/>
  <c r="AA12" i="19"/>
  <c r="AA20" i="19"/>
  <c r="AA18" i="19"/>
  <c r="AA16" i="19"/>
  <c r="AA30" i="19"/>
  <c r="AA29" i="19"/>
  <c r="AA28" i="19"/>
  <c r="AA21" i="19"/>
  <c r="AA11" i="19"/>
  <c r="AA19" i="19"/>
  <c r="U25" i="19"/>
  <c r="T26" i="19"/>
  <c r="U26" i="19" s="1"/>
  <c r="AA26" i="19" s="1"/>
  <c r="U24" i="19"/>
  <c r="U35" i="19"/>
  <c r="AA35" i="19" s="1"/>
  <c r="T57" i="18"/>
  <c r="U57" i="18" s="1"/>
  <c r="U51" i="18"/>
  <c r="X15" i="21" l="1"/>
  <c r="U40" i="30"/>
  <c r="W23" i="30"/>
  <c r="AE27" i="19"/>
  <c r="AB23" i="19"/>
  <c r="AB27" i="19"/>
  <c r="AA37" i="21"/>
  <c r="Y32" i="19"/>
  <c r="Y27" i="19"/>
  <c r="Y23" i="19"/>
  <c r="U8" i="22"/>
  <c r="T22" i="22"/>
  <c r="T51" i="21"/>
  <c r="U47" i="21"/>
  <c r="AA24" i="19"/>
  <c r="AA25" i="19"/>
  <c r="AE23" i="19" l="1"/>
  <c r="AD22" i="19"/>
  <c r="V40" i="30"/>
  <c r="AA47" i="21"/>
  <c r="T38" i="22"/>
  <c r="T39" i="22"/>
  <c r="U22" i="22"/>
  <c r="T57" i="21"/>
  <c r="U57" i="21" s="1"/>
  <c r="U51" i="21"/>
  <c r="AA51" i="21" l="1"/>
  <c r="AA57" i="21"/>
  <c r="U39" i="22"/>
  <c r="U38" i="22"/>
  <c r="J4" i="9" l="1"/>
  <c r="X34" i="9" l="1"/>
  <c r="A9" i="9" l="1"/>
  <c r="A8" i="9"/>
  <c r="U5" i="9"/>
  <c r="T5" i="9"/>
  <c r="S5" i="9"/>
  <c r="R5" i="9"/>
  <c r="Q5" i="9"/>
  <c r="P5" i="9"/>
  <c r="O5" i="9"/>
  <c r="N5" i="9"/>
  <c r="M5" i="9"/>
  <c r="L5" i="9"/>
  <c r="K5" i="9"/>
  <c r="J5" i="9"/>
  <c r="U4" i="9"/>
  <c r="T4" i="9"/>
  <c r="S4" i="9"/>
  <c r="R4" i="9"/>
  <c r="Q4" i="9"/>
  <c r="P4" i="9"/>
  <c r="O4" i="9"/>
  <c r="N4" i="9"/>
  <c r="M4" i="9"/>
  <c r="L4" i="9"/>
  <c r="K4" i="9"/>
  <c r="K3" i="9"/>
  <c r="L3" i="9" s="1"/>
  <c r="M3" i="9" s="1"/>
  <c r="N3" i="9" s="1"/>
  <c r="U2" i="9"/>
  <c r="T2" i="9"/>
  <c r="S2" i="9"/>
  <c r="R2" i="9"/>
  <c r="Q2" i="9"/>
  <c r="P2" i="9"/>
  <c r="O2" i="9"/>
  <c r="N2" i="9"/>
  <c r="M2" i="9"/>
  <c r="L2" i="9"/>
  <c r="K2" i="9"/>
  <c r="J2" i="9"/>
  <c r="T4" i="4"/>
  <c r="S4" i="4"/>
  <c r="R4" i="4"/>
  <c r="Q4" i="4"/>
  <c r="P4" i="4"/>
  <c r="O4" i="4"/>
  <c r="N4" i="4"/>
  <c r="M4" i="4"/>
  <c r="L4" i="4"/>
  <c r="K4" i="4"/>
  <c r="J4" i="4"/>
  <c r="T2" i="4"/>
  <c r="S2" i="4"/>
  <c r="R2" i="4"/>
  <c r="Q2" i="4"/>
  <c r="P2" i="4"/>
  <c r="O2" i="4"/>
  <c r="N2" i="4"/>
  <c r="M2" i="4"/>
  <c r="L2" i="4"/>
  <c r="K2" i="4"/>
  <c r="J2" i="4"/>
  <c r="I2" i="4"/>
  <c r="I45" i="4"/>
  <c r="M18" i="9"/>
  <c r="I23" i="4"/>
  <c r="N20" i="9"/>
  <c r="I36" i="4"/>
  <c r="I15" i="4"/>
  <c r="N13" i="9"/>
  <c r="I13" i="4"/>
  <c r="J34" i="9"/>
  <c r="K29" i="9"/>
  <c r="L16" i="9"/>
  <c r="K13" i="9"/>
  <c r="L10" i="9"/>
  <c r="L28" i="9"/>
  <c r="I44" i="4"/>
  <c r="L30" i="9"/>
  <c r="I38" i="4"/>
  <c r="M9" i="9"/>
  <c r="I40" i="4"/>
  <c r="L18" i="9"/>
  <c r="M21" i="9"/>
  <c r="K15" i="9"/>
  <c r="J10" i="9"/>
  <c r="I32" i="4"/>
  <c r="L9" i="9"/>
  <c r="K20" i="9"/>
  <c r="J18" i="9"/>
  <c r="K17" i="9"/>
  <c r="L19" i="9"/>
  <c r="L15" i="9"/>
  <c r="I30" i="4"/>
  <c r="J15" i="9"/>
  <c r="N14" i="9"/>
  <c r="I31" i="4"/>
  <c r="N29" i="9"/>
  <c r="L34" i="9"/>
  <c r="I26" i="4"/>
  <c r="I24" i="4"/>
  <c r="I50" i="4"/>
  <c r="I8" i="4"/>
  <c r="J19" i="9"/>
  <c r="J14" i="9"/>
  <c r="J28" i="9"/>
  <c r="I28" i="4"/>
  <c r="J20" i="9"/>
  <c r="I52" i="4"/>
  <c r="I14" i="4"/>
  <c r="I27" i="4"/>
  <c r="I25" i="4"/>
  <c r="I35" i="4"/>
  <c r="J17" i="9"/>
  <c r="K21" i="9"/>
  <c r="N19" i="9"/>
  <c r="J11" i="9"/>
  <c r="I41" i="4"/>
  <c r="I10" i="4"/>
  <c r="N34" i="9"/>
  <c r="M13" i="9"/>
  <c r="M15" i="9"/>
  <c r="I20" i="4"/>
  <c r="I39" i="4"/>
  <c r="J13" i="9"/>
  <c r="I9" i="4"/>
  <c r="N9" i="9"/>
  <c r="J21" i="9"/>
  <c r="J29" i="9"/>
  <c r="I11" i="4"/>
  <c r="L14" i="9"/>
  <c r="I16" i="4"/>
  <c r="N28" i="9"/>
  <c r="I19" i="4"/>
  <c r="L13" i="9"/>
  <c r="M34" i="9"/>
  <c r="K28" i="9"/>
  <c r="K30" i="9"/>
  <c r="N11" i="9"/>
  <c r="K34" i="9"/>
  <c r="N16" i="9"/>
  <c r="K16" i="9"/>
  <c r="I43" i="4"/>
  <c r="M20" i="9"/>
  <c r="I21" i="4"/>
  <c r="L20" i="9"/>
  <c r="I12" i="4"/>
  <c r="M11" i="9"/>
  <c r="M30" i="9"/>
  <c r="K10" i="9"/>
  <c r="J16" i="9"/>
  <c r="L21" i="9"/>
  <c r="L11" i="9"/>
  <c r="K14" i="9"/>
  <c r="I17" i="4"/>
  <c r="I46" i="4"/>
  <c r="M16" i="9"/>
  <c r="M19" i="9"/>
  <c r="J30" i="9"/>
  <c r="N30" i="9"/>
  <c r="I53" i="4"/>
  <c r="N10" i="9"/>
  <c r="N18" i="9"/>
  <c r="N17" i="9"/>
  <c r="I49" i="4"/>
  <c r="L29" i="9"/>
  <c r="M17" i="9"/>
  <c r="J33" i="9"/>
  <c r="L17" i="9"/>
  <c r="K11" i="9"/>
  <c r="I34" i="4"/>
  <c r="I54" i="4"/>
  <c r="M28" i="9"/>
  <c r="K19" i="9"/>
  <c r="I56" i="4"/>
  <c r="I33" i="4"/>
  <c r="I18" i="4"/>
  <c r="N21" i="9"/>
  <c r="M10" i="9"/>
  <c r="M14" i="9"/>
  <c r="I42" i="4"/>
  <c r="I55" i="4"/>
  <c r="I22" i="4"/>
  <c r="I29" i="4"/>
  <c r="K18" i="9"/>
  <c r="M29" i="9"/>
  <c r="I48" i="4"/>
  <c r="N15" i="9"/>
  <c r="C6" i="32" l="1"/>
  <c r="C2" i="32"/>
  <c r="C4" i="32"/>
  <c r="Z33" i="19"/>
  <c r="I37" i="4"/>
  <c r="K12" i="9"/>
  <c r="K31" i="9"/>
  <c r="L12" i="9"/>
  <c r="L31" i="9"/>
  <c r="M12" i="9"/>
  <c r="M31" i="9"/>
  <c r="N31" i="9"/>
  <c r="N12" i="9"/>
  <c r="H60" i="4"/>
  <c r="V33" i="9"/>
  <c r="AC33" i="19" s="1"/>
  <c r="AE33" i="19" s="1"/>
  <c r="O3" i="9"/>
  <c r="O34" i="9"/>
  <c r="O19" i="9"/>
  <c r="O17" i="9"/>
  <c r="L24" i="9"/>
  <c r="N24" i="9"/>
  <c r="O14" i="9"/>
  <c r="O9" i="9"/>
  <c r="O18" i="9"/>
  <c r="O15" i="9"/>
  <c r="J25" i="9"/>
  <c r="O29" i="9"/>
  <c r="O11" i="9"/>
  <c r="L25" i="9"/>
  <c r="O20" i="9"/>
  <c r="O13" i="9"/>
  <c r="O28" i="9"/>
  <c r="J24" i="9"/>
  <c r="K24" i="9"/>
  <c r="O30" i="9"/>
  <c r="O21" i="9"/>
  <c r="N25" i="9"/>
  <c r="O10" i="9"/>
  <c r="O16" i="9"/>
  <c r="M25" i="9"/>
  <c r="K25" i="9"/>
  <c r="M24" i="9"/>
  <c r="L26" i="9" l="1"/>
  <c r="K26" i="9"/>
  <c r="N26" i="9"/>
  <c r="M26" i="9"/>
  <c r="I47" i="4"/>
  <c r="O12" i="9"/>
  <c r="O31" i="9"/>
  <c r="Y33" i="9"/>
  <c r="J31" i="9"/>
  <c r="J12" i="9"/>
  <c r="P3" i="9"/>
  <c r="J35" i="9"/>
  <c r="C12" i="32" s="1"/>
  <c r="P30" i="9"/>
  <c r="P19" i="9"/>
  <c r="P16" i="9"/>
  <c r="P15" i="9"/>
  <c r="O24" i="9"/>
  <c r="P13" i="9"/>
  <c r="P18" i="9"/>
  <c r="P14" i="9"/>
  <c r="P34" i="9"/>
  <c r="P28" i="9"/>
  <c r="P17" i="9"/>
  <c r="P11" i="9"/>
  <c r="P29" i="9"/>
  <c r="P21" i="9"/>
  <c r="P20" i="9"/>
  <c r="P9" i="9"/>
  <c r="O25" i="9"/>
  <c r="P10" i="9"/>
  <c r="O26" i="9" l="1"/>
  <c r="I51" i="4"/>
  <c r="C8" i="32" s="1"/>
  <c r="P12" i="9"/>
  <c r="P31" i="9"/>
  <c r="K33" i="9"/>
  <c r="J26" i="9"/>
  <c r="C10" i="32" s="1"/>
  <c r="D10" i="32" s="1"/>
  <c r="E10" i="32" s="1"/>
  <c r="F10" i="32" s="1"/>
  <c r="G10" i="32" s="1"/>
  <c r="Q3" i="9"/>
  <c r="Q11" i="9"/>
  <c r="Q21" i="9"/>
  <c r="Q28" i="9"/>
  <c r="Q29" i="9"/>
  <c r="P25" i="9"/>
  <c r="Q17" i="9"/>
  <c r="Q10" i="9"/>
  <c r="Q18" i="9"/>
  <c r="Q30" i="9"/>
  <c r="Q34" i="9"/>
  <c r="Q16" i="9"/>
  <c r="Q19" i="9"/>
  <c r="Q13" i="9"/>
  <c r="Q14" i="9"/>
  <c r="Q15" i="9"/>
  <c r="Q9" i="9"/>
  <c r="Q20" i="9"/>
  <c r="P24" i="9"/>
  <c r="H10" i="32" l="1"/>
  <c r="P26" i="9"/>
  <c r="Q31" i="9"/>
  <c r="Q12" i="9"/>
  <c r="K35" i="9"/>
  <c r="D12" i="32" s="1"/>
  <c r="R3" i="9"/>
  <c r="R9" i="9"/>
  <c r="R14" i="9"/>
  <c r="R21" i="9"/>
  <c r="R28" i="9"/>
  <c r="Q24" i="9"/>
  <c r="R29" i="9"/>
  <c r="R10" i="9"/>
  <c r="R15" i="9"/>
  <c r="R20" i="9"/>
  <c r="R13" i="9"/>
  <c r="R18" i="9"/>
  <c r="R19" i="9"/>
  <c r="R11" i="9"/>
  <c r="R16" i="9"/>
  <c r="R30" i="9"/>
  <c r="R34" i="9"/>
  <c r="R17" i="9"/>
  <c r="Q25" i="9"/>
  <c r="I10" i="32" l="1"/>
  <c r="Q26" i="9"/>
  <c r="R31" i="9"/>
  <c r="R12" i="9"/>
  <c r="L33" i="9"/>
  <c r="S3" i="9"/>
  <c r="S21" i="9"/>
  <c r="S10" i="9"/>
  <c r="R24" i="9"/>
  <c r="S19" i="9"/>
  <c r="S20" i="9"/>
  <c r="S30" i="9"/>
  <c r="S16" i="9"/>
  <c r="S13" i="9"/>
  <c r="S28" i="9"/>
  <c r="S29" i="9"/>
  <c r="S15" i="9"/>
  <c r="R25" i="9"/>
  <c r="S17" i="9"/>
  <c r="S14" i="9"/>
  <c r="S9" i="9"/>
  <c r="S11" i="9"/>
  <c r="S34" i="9"/>
  <c r="S18" i="9"/>
  <c r="J10" i="32" l="1"/>
  <c r="R26" i="9"/>
  <c r="S31" i="9"/>
  <c r="S12" i="9"/>
  <c r="L35" i="9"/>
  <c r="E12" i="32" s="1"/>
  <c r="T3" i="9"/>
  <c r="T13" i="9"/>
  <c r="S25" i="9"/>
  <c r="T16" i="9"/>
  <c r="T9" i="9"/>
  <c r="T14" i="9"/>
  <c r="T30" i="9"/>
  <c r="T17" i="9"/>
  <c r="T15" i="9"/>
  <c r="T29" i="9"/>
  <c r="S24" i="9"/>
  <c r="T18" i="9"/>
  <c r="T21" i="9"/>
  <c r="T11" i="9"/>
  <c r="T34" i="9"/>
  <c r="T28" i="9"/>
  <c r="T19" i="9"/>
  <c r="T10" i="9"/>
  <c r="T20" i="9"/>
  <c r="W9" i="19" l="1"/>
  <c r="Y9" i="19" s="1"/>
  <c r="Z9" i="19"/>
  <c r="AB9" i="19" s="1"/>
  <c r="Z28" i="19"/>
  <c r="AB28" i="19" s="1"/>
  <c r="W28" i="19"/>
  <c r="Y28" i="19" s="1"/>
  <c r="Z30" i="19"/>
  <c r="AB30" i="19" s="1"/>
  <c r="W30" i="19"/>
  <c r="Y30" i="19" s="1"/>
  <c r="W34" i="19"/>
  <c r="Y34" i="19" s="1"/>
  <c r="Z34" i="19"/>
  <c r="Z35" i="19" s="1"/>
  <c r="AB35" i="19" s="1"/>
  <c r="W29" i="19"/>
  <c r="Y29" i="19" s="1"/>
  <c r="Z29" i="19"/>
  <c r="AB29" i="19" s="1"/>
  <c r="Z14" i="19"/>
  <c r="AB14" i="19" s="1"/>
  <c r="W14" i="19"/>
  <c r="Y14" i="19" s="1"/>
  <c r="Z13" i="19"/>
  <c r="AB13" i="19" s="1"/>
  <c r="W13" i="19"/>
  <c r="Y13" i="19" s="1"/>
  <c r="Z18" i="19"/>
  <c r="AB18" i="19" s="1"/>
  <c r="W18" i="19"/>
  <c r="Y18" i="19" s="1"/>
  <c r="Z15" i="19"/>
  <c r="AB15" i="19" s="1"/>
  <c r="W15" i="19"/>
  <c r="Y15" i="19" s="1"/>
  <c r="Z11" i="19"/>
  <c r="AB11" i="19" s="1"/>
  <c r="W11" i="19"/>
  <c r="Y11" i="19" s="1"/>
  <c r="W19" i="19"/>
  <c r="Y19" i="19" s="1"/>
  <c r="Z19" i="19"/>
  <c r="AB19" i="19" s="1"/>
  <c r="Z21" i="19"/>
  <c r="AB21" i="19" s="1"/>
  <c r="W21" i="19"/>
  <c r="Y21" i="19" s="1"/>
  <c r="W20" i="19"/>
  <c r="Y20" i="19" s="1"/>
  <c r="Z20" i="19"/>
  <c r="AB20" i="19" s="1"/>
  <c r="Z17" i="19"/>
  <c r="AB17" i="19" s="1"/>
  <c r="W17" i="19"/>
  <c r="Y17" i="19" s="1"/>
  <c r="Z16" i="19"/>
  <c r="AB16" i="19" s="1"/>
  <c r="W16" i="19"/>
  <c r="Y16" i="19" s="1"/>
  <c r="Z10" i="19"/>
  <c r="AB10" i="19" s="1"/>
  <c r="W10" i="19"/>
  <c r="Y10" i="19" s="1"/>
  <c r="K10" i="32"/>
  <c r="S26" i="9"/>
  <c r="T31" i="9"/>
  <c r="Z31" i="19" s="1"/>
  <c r="AB31" i="19" s="1"/>
  <c r="T12" i="9"/>
  <c r="W12" i="19" s="1"/>
  <c r="Y12" i="19" s="1"/>
  <c r="M33" i="9"/>
  <c r="U3" i="9"/>
  <c r="U19" i="9"/>
  <c r="U13" i="9"/>
  <c r="U14" i="9"/>
  <c r="U17" i="9"/>
  <c r="U9" i="9"/>
  <c r="U28" i="9"/>
  <c r="U16" i="9"/>
  <c r="T25" i="9"/>
  <c r="U18" i="9"/>
  <c r="U10" i="9"/>
  <c r="U30" i="9"/>
  <c r="U34" i="9"/>
  <c r="U21" i="9"/>
  <c r="U29" i="9"/>
  <c r="U15" i="9"/>
  <c r="U11" i="9"/>
  <c r="T24" i="9"/>
  <c r="U20" i="9"/>
  <c r="AB34" i="19" l="1"/>
  <c r="Z12" i="19"/>
  <c r="AB12" i="19" s="1"/>
  <c r="W31" i="19"/>
  <c r="Y31" i="19" s="1"/>
  <c r="Z25" i="19"/>
  <c r="AB25" i="19" s="1"/>
  <c r="W25" i="19"/>
  <c r="Y25" i="19" s="1"/>
  <c r="W24" i="19"/>
  <c r="Y24" i="19" s="1"/>
  <c r="Z24" i="19"/>
  <c r="AB24" i="19" s="1"/>
  <c r="L10" i="32"/>
  <c r="T26" i="9"/>
  <c r="Z26" i="19" s="1"/>
  <c r="AB26" i="19" s="1"/>
  <c r="U31" i="9"/>
  <c r="U12" i="9"/>
  <c r="M35" i="9"/>
  <c r="F12" i="32" s="1"/>
  <c r="V14" i="9"/>
  <c r="V29" i="9"/>
  <c r="V21" i="9"/>
  <c r="V10" i="9"/>
  <c r="V18" i="9"/>
  <c r="V13" i="9"/>
  <c r="U25" i="9"/>
  <c r="U24" i="9"/>
  <c r="W26" i="19" l="1"/>
  <c r="Y26" i="19" s="1"/>
  <c r="M10" i="32"/>
  <c r="AF29" i="19"/>
  <c r="AC29" i="19"/>
  <c r="AE29" i="19" s="1"/>
  <c r="AF10" i="19"/>
  <c r="AC10" i="19"/>
  <c r="AE10" i="19" s="1"/>
  <c r="AF13" i="19"/>
  <c r="AC13" i="19"/>
  <c r="AE13" i="19" s="1"/>
  <c r="AF21" i="19"/>
  <c r="AC21" i="19"/>
  <c r="AE21" i="19" s="1"/>
  <c r="AF14" i="19"/>
  <c r="AC14" i="19"/>
  <c r="AE14" i="19" s="1"/>
  <c r="AF18" i="19"/>
  <c r="AC18" i="19"/>
  <c r="AE18" i="19" s="1"/>
  <c r="U26" i="9"/>
  <c r="N33" i="9"/>
  <c r="V31" i="9"/>
  <c r="V17" i="9"/>
  <c r="V30" i="9"/>
  <c r="V11" i="9"/>
  <c r="V9" i="9"/>
  <c r="V15" i="9"/>
  <c r="V12" i="9"/>
  <c r="V16" i="9"/>
  <c r="V34" i="9"/>
  <c r="V19" i="9"/>
  <c r="V20" i="9"/>
  <c r="V28" i="9"/>
  <c r="V24" i="9"/>
  <c r="N10" i="32" l="1"/>
  <c r="O10" i="32" s="1"/>
  <c r="AF31" i="19"/>
  <c r="AC31" i="19"/>
  <c r="AE31" i="19" s="1"/>
  <c r="AF34" i="19"/>
  <c r="AC34" i="19"/>
  <c r="AE34" i="19" s="1"/>
  <c r="AF16" i="19"/>
  <c r="AC16" i="19"/>
  <c r="AE16" i="19" s="1"/>
  <c r="AF12" i="19"/>
  <c r="AC12" i="19"/>
  <c r="AE12" i="19" s="1"/>
  <c r="AF15" i="19"/>
  <c r="AC15" i="19"/>
  <c r="AE15" i="19" s="1"/>
  <c r="AF17" i="19"/>
  <c r="AC17" i="19"/>
  <c r="AE17" i="19" s="1"/>
  <c r="AF9" i="19"/>
  <c r="AC9" i="19"/>
  <c r="AE9" i="19" s="1"/>
  <c r="AF24" i="19"/>
  <c r="AC24" i="19"/>
  <c r="AE24" i="19" s="1"/>
  <c r="AF11" i="19"/>
  <c r="AC11" i="19"/>
  <c r="AE11" i="19" s="1"/>
  <c r="AF19" i="19"/>
  <c r="AC19" i="19"/>
  <c r="AE19" i="19" s="1"/>
  <c r="AF28" i="19"/>
  <c r="AC28" i="19"/>
  <c r="AE28" i="19" s="1"/>
  <c r="AF20" i="19"/>
  <c r="AC20" i="19"/>
  <c r="AE20" i="19" s="1"/>
  <c r="AF30" i="19"/>
  <c r="AC30" i="19"/>
  <c r="AE30" i="19" s="1"/>
  <c r="Y31" i="9"/>
  <c r="N35" i="9"/>
  <c r="G12" i="32" s="1"/>
  <c r="V35" i="9"/>
  <c r="AC35" i="19" s="1"/>
  <c r="AE35" i="19" s="1"/>
  <c r="Y34" i="9"/>
  <c r="V25" i="9"/>
  <c r="AF25" i="19" l="1"/>
  <c r="AC25" i="19"/>
  <c r="AE25" i="19" s="1"/>
  <c r="Y35" i="9"/>
  <c r="O33" i="9"/>
  <c r="V26" i="9"/>
  <c r="AF26" i="19" l="1"/>
  <c r="AC26" i="19"/>
  <c r="AE26" i="19" s="1"/>
  <c r="O35" i="9"/>
  <c r="H12" i="32" s="1"/>
  <c r="Y26" i="9"/>
  <c r="W43" i="4"/>
  <c r="W21" i="4"/>
  <c r="W12" i="4" s="1"/>
  <c r="W8" i="4"/>
  <c r="P33" i="9" l="1"/>
  <c r="W37" i="4"/>
  <c r="W51" i="4" s="1"/>
  <c r="P35" i="9" l="1"/>
  <c r="I12" i="32" s="1"/>
  <c r="A52" i="4"/>
  <c r="A48" i="4"/>
  <c r="A43" i="4"/>
  <c r="A38" i="4"/>
  <c r="A39" i="4"/>
  <c r="A40" i="4"/>
  <c r="A41" i="4"/>
  <c r="A42" i="4"/>
  <c r="A44" i="4"/>
  <c r="A45" i="4"/>
  <c r="A46" i="4"/>
  <c r="A49" i="4"/>
  <c r="A50" i="4"/>
  <c r="A53" i="4"/>
  <c r="A54" i="4"/>
  <c r="A55" i="4"/>
  <c r="A56" i="4"/>
  <c r="A8" i="4"/>
  <c r="A9" i="4"/>
  <c r="A10" i="4"/>
  <c r="A11" i="4"/>
  <c r="A12" i="4"/>
  <c r="A13" i="4"/>
  <c r="A14" i="4"/>
  <c r="A15" i="4"/>
  <c r="A17" i="4"/>
  <c r="A18" i="4"/>
  <c r="A19" i="4"/>
  <c r="A20" i="4"/>
  <c r="A21" i="4"/>
  <c r="A22" i="4"/>
  <c r="A23" i="4"/>
  <c r="A24" i="4"/>
  <c r="A25" i="4"/>
  <c r="A26" i="4"/>
  <c r="A27" i="4"/>
  <c r="A28" i="4"/>
  <c r="A29" i="4"/>
  <c r="A30" i="4"/>
  <c r="A31" i="4"/>
  <c r="A32" i="4"/>
  <c r="A33" i="4"/>
  <c r="A34" i="4"/>
  <c r="A35" i="4"/>
  <c r="A36" i="4"/>
  <c r="J3" i="4"/>
  <c r="J26" i="4"/>
  <c r="J31" i="4"/>
  <c r="J12" i="4"/>
  <c r="J44" i="4"/>
  <c r="J27" i="4"/>
  <c r="J38" i="4"/>
  <c r="J45" i="4"/>
  <c r="J23" i="4"/>
  <c r="J9" i="4"/>
  <c r="J33" i="4"/>
  <c r="J49" i="4"/>
  <c r="J41" i="4"/>
  <c r="J56" i="4"/>
  <c r="J18" i="4"/>
  <c r="J22" i="4"/>
  <c r="J39" i="4"/>
  <c r="J20" i="4"/>
  <c r="J29" i="4"/>
  <c r="J24" i="4"/>
  <c r="J40" i="4"/>
  <c r="J50" i="4"/>
  <c r="J53" i="4"/>
  <c r="J46" i="4"/>
  <c r="J34" i="4"/>
  <c r="J55" i="4"/>
  <c r="J10" i="4"/>
  <c r="J28" i="4"/>
  <c r="J54" i="4"/>
  <c r="J17" i="4"/>
  <c r="J8" i="4"/>
  <c r="J35" i="4"/>
  <c r="J11" i="4"/>
  <c r="J15" i="4"/>
  <c r="J43" i="4"/>
  <c r="J30" i="4"/>
  <c r="J48" i="4"/>
  <c r="J19" i="4"/>
  <c r="J14" i="4"/>
  <c r="J52" i="4"/>
  <c r="J21" i="4"/>
  <c r="J13" i="4"/>
  <c r="J32" i="4"/>
  <c r="J36" i="4"/>
  <c r="J25" i="4"/>
  <c r="J16" i="4"/>
  <c r="J42" i="4"/>
  <c r="D2" i="32" l="1"/>
  <c r="D6" i="32"/>
  <c r="D4" i="32"/>
  <c r="Q33" i="9"/>
  <c r="J37" i="4"/>
  <c r="I60" i="4"/>
  <c r="K3" i="4"/>
  <c r="K21" i="4"/>
  <c r="K45" i="4"/>
  <c r="K41" i="4"/>
  <c r="K48" i="4"/>
  <c r="K24" i="4"/>
  <c r="K50" i="4"/>
  <c r="K13" i="4"/>
  <c r="K44" i="4"/>
  <c r="K28" i="4"/>
  <c r="K19" i="4"/>
  <c r="K55" i="4"/>
  <c r="K12" i="4"/>
  <c r="K23" i="4"/>
  <c r="K11" i="4"/>
  <c r="K52" i="4"/>
  <c r="K22" i="4"/>
  <c r="K32" i="4"/>
  <c r="K27" i="4"/>
  <c r="K46" i="4"/>
  <c r="K42" i="4"/>
  <c r="K17" i="4"/>
  <c r="K14" i="4"/>
  <c r="K36" i="4"/>
  <c r="K49" i="4"/>
  <c r="K31" i="4"/>
  <c r="K29" i="4"/>
  <c r="K43" i="4"/>
  <c r="K54" i="4"/>
  <c r="K18" i="4"/>
  <c r="K34" i="4"/>
  <c r="K26" i="4"/>
  <c r="K56" i="4"/>
  <c r="K25" i="4"/>
  <c r="K38" i="4"/>
  <c r="K16" i="4"/>
  <c r="K15" i="4"/>
  <c r="K30" i="4"/>
  <c r="K40" i="4"/>
  <c r="K33" i="4"/>
  <c r="K20" i="4"/>
  <c r="K10" i="4"/>
  <c r="K39" i="4"/>
  <c r="K8" i="4"/>
  <c r="K53" i="4"/>
  <c r="K35" i="4"/>
  <c r="K9" i="4"/>
  <c r="Q35" i="9" l="1"/>
  <c r="E2" i="32"/>
  <c r="E4" i="32"/>
  <c r="E6" i="32"/>
  <c r="J47" i="4"/>
  <c r="K37" i="4"/>
  <c r="K47" i="4" s="1"/>
  <c r="K51" i="4" s="1"/>
  <c r="J60" i="4"/>
  <c r="L3" i="4"/>
  <c r="L55" i="4"/>
  <c r="L33" i="4"/>
  <c r="L20" i="4"/>
  <c r="L52" i="4"/>
  <c r="L36" i="4"/>
  <c r="L9" i="4"/>
  <c r="L13" i="4"/>
  <c r="L19" i="4"/>
  <c r="L12" i="4"/>
  <c r="L31" i="4"/>
  <c r="L8" i="4"/>
  <c r="L26" i="4"/>
  <c r="L50" i="4"/>
  <c r="L28" i="4"/>
  <c r="L11" i="4"/>
  <c r="L43" i="4"/>
  <c r="L16" i="4"/>
  <c r="L24" i="4"/>
  <c r="L25" i="4"/>
  <c r="L54" i="4"/>
  <c r="L41" i="4"/>
  <c r="L45" i="4"/>
  <c r="L42" i="4"/>
  <c r="L53" i="4"/>
  <c r="L39" i="4"/>
  <c r="L23" i="4"/>
  <c r="L56" i="4"/>
  <c r="L35" i="4"/>
  <c r="L32" i="4"/>
  <c r="L30" i="4"/>
  <c r="L22" i="4"/>
  <c r="L18" i="4"/>
  <c r="L10" i="4"/>
  <c r="L40" i="4"/>
  <c r="L38" i="4"/>
  <c r="L15" i="4"/>
  <c r="L14" i="4"/>
  <c r="L46" i="4"/>
  <c r="L34" i="4"/>
  <c r="L21" i="4"/>
  <c r="L44" i="4"/>
  <c r="L29" i="4"/>
  <c r="L17" i="4"/>
  <c r="L49" i="4"/>
  <c r="L27" i="4"/>
  <c r="L48" i="4"/>
  <c r="J12" i="32" l="1"/>
  <c r="R33" i="9"/>
  <c r="F6" i="32"/>
  <c r="F4" i="32"/>
  <c r="F2" i="32"/>
  <c r="K57" i="4"/>
  <c r="K22" i="19"/>
  <c r="K39" i="19" s="1"/>
  <c r="J51" i="4"/>
  <c r="D8" i="32" s="1"/>
  <c r="E8" i="32" s="1"/>
  <c r="L8" i="9"/>
  <c r="L22" i="9" s="1"/>
  <c r="L37" i="4"/>
  <c r="K60" i="4"/>
  <c r="M3" i="4"/>
  <c r="M11" i="4"/>
  <c r="M13" i="4"/>
  <c r="M25" i="4"/>
  <c r="M27" i="4"/>
  <c r="M45" i="4"/>
  <c r="M17" i="4"/>
  <c r="M34" i="4"/>
  <c r="M29" i="4"/>
  <c r="M46" i="4"/>
  <c r="M28" i="4"/>
  <c r="M14" i="4"/>
  <c r="M35" i="4"/>
  <c r="M31" i="4"/>
  <c r="M24" i="4"/>
  <c r="M21" i="4"/>
  <c r="M55" i="4"/>
  <c r="M15" i="4"/>
  <c r="M38" i="4"/>
  <c r="M16" i="4"/>
  <c r="M48" i="4"/>
  <c r="M20" i="4"/>
  <c r="M36" i="4"/>
  <c r="M44" i="4"/>
  <c r="M42" i="4"/>
  <c r="M56" i="4"/>
  <c r="M22" i="4"/>
  <c r="M23" i="4"/>
  <c r="M41" i="4"/>
  <c r="M19" i="4"/>
  <c r="M12" i="4"/>
  <c r="M39" i="4"/>
  <c r="M18" i="4"/>
  <c r="M52" i="4"/>
  <c r="M50" i="4"/>
  <c r="M26" i="4"/>
  <c r="M33" i="4"/>
  <c r="M8" i="4"/>
  <c r="M30" i="4"/>
  <c r="M9" i="4"/>
  <c r="M49" i="4"/>
  <c r="M10" i="4"/>
  <c r="M54" i="4"/>
  <c r="M40" i="4"/>
  <c r="M43" i="4"/>
  <c r="M53" i="4"/>
  <c r="M32" i="4"/>
  <c r="R35" i="9" l="1"/>
  <c r="S33" i="9" s="1"/>
  <c r="S35" i="9" s="1"/>
  <c r="L12" i="32" s="1"/>
  <c r="G2" i="32"/>
  <c r="G4" i="32"/>
  <c r="G6" i="32"/>
  <c r="K38" i="19"/>
  <c r="J22" i="19"/>
  <c r="J57" i="4"/>
  <c r="K8" i="9"/>
  <c r="K22" i="9" s="1"/>
  <c r="L47" i="4"/>
  <c r="M37" i="4"/>
  <c r="M47" i="4" s="1"/>
  <c r="M51" i="4" s="1"/>
  <c r="J8" i="9"/>
  <c r="I57" i="4"/>
  <c r="N3" i="4"/>
  <c r="N27" i="4"/>
  <c r="N42" i="4"/>
  <c r="N29" i="4"/>
  <c r="N11" i="4"/>
  <c r="N31" i="4"/>
  <c r="N18" i="4"/>
  <c r="N52" i="4"/>
  <c r="N22" i="4"/>
  <c r="N14" i="4"/>
  <c r="N24" i="4"/>
  <c r="N56" i="4"/>
  <c r="N39" i="4"/>
  <c r="N54" i="4"/>
  <c r="N33" i="4"/>
  <c r="N35" i="4"/>
  <c r="N9" i="4"/>
  <c r="N38" i="4"/>
  <c r="N17" i="4"/>
  <c r="N43" i="4"/>
  <c r="N55" i="4"/>
  <c r="N23" i="4"/>
  <c r="N40" i="4"/>
  <c r="N32" i="4"/>
  <c r="N34" i="4"/>
  <c r="N19" i="4"/>
  <c r="N25" i="4"/>
  <c r="N10" i="4"/>
  <c r="N53" i="4"/>
  <c r="N13" i="4"/>
  <c r="N46" i="4"/>
  <c r="N44" i="4"/>
  <c r="N41" i="4"/>
  <c r="N8" i="4"/>
  <c r="N36" i="4"/>
  <c r="N48" i="4"/>
  <c r="N12" i="4"/>
  <c r="N45" i="4"/>
  <c r="N28" i="4"/>
  <c r="N15" i="4"/>
  <c r="N16" i="4"/>
  <c r="N30" i="4"/>
  <c r="N49" i="4"/>
  <c r="N20" i="4"/>
  <c r="N26" i="4"/>
  <c r="N50" i="4"/>
  <c r="N21" i="4"/>
  <c r="J38" i="19" l="1"/>
  <c r="J39" i="19"/>
  <c r="K12" i="32"/>
  <c r="T33" i="9"/>
  <c r="T35" i="9" s="1"/>
  <c r="M12" i="32" s="1"/>
  <c r="H6" i="32"/>
  <c r="H4" i="32"/>
  <c r="H2" i="32"/>
  <c r="M57" i="4"/>
  <c r="M22" i="19"/>
  <c r="M39" i="19" s="1"/>
  <c r="L51" i="4"/>
  <c r="F8" i="32" s="1"/>
  <c r="G8" i="32" s="1"/>
  <c r="J39" i="9"/>
  <c r="J38" i="9"/>
  <c r="N37" i="4"/>
  <c r="L60" i="4"/>
  <c r="J22" i="9"/>
  <c r="K38" i="9"/>
  <c r="K39" i="9"/>
  <c r="O3" i="4"/>
  <c r="O45" i="4"/>
  <c r="O23" i="4"/>
  <c r="O15" i="4"/>
  <c r="O56" i="4"/>
  <c r="O27" i="4"/>
  <c r="O54" i="4"/>
  <c r="O34" i="4"/>
  <c r="O43" i="4"/>
  <c r="O55" i="4"/>
  <c r="O36" i="4"/>
  <c r="O39" i="4"/>
  <c r="O48" i="4"/>
  <c r="O12" i="4"/>
  <c r="O19" i="4"/>
  <c r="O22" i="4"/>
  <c r="O16" i="4"/>
  <c r="O33" i="4"/>
  <c r="O30" i="4"/>
  <c r="O24" i="4"/>
  <c r="O9" i="4"/>
  <c r="O11" i="4"/>
  <c r="O41" i="4"/>
  <c r="O21" i="4"/>
  <c r="O52" i="4"/>
  <c r="O17" i="4"/>
  <c r="O31" i="4"/>
  <c r="O32" i="4"/>
  <c r="O26" i="4"/>
  <c r="O25" i="4"/>
  <c r="O40" i="4"/>
  <c r="O35" i="4"/>
  <c r="O49" i="4"/>
  <c r="O38" i="4"/>
  <c r="O53" i="4"/>
  <c r="O14" i="4"/>
  <c r="O46" i="4"/>
  <c r="O28" i="4"/>
  <c r="O10" i="4"/>
  <c r="O20" i="4"/>
  <c r="O18" i="4"/>
  <c r="O13" i="4"/>
  <c r="O42" i="4"/>
  <c r="O8" i="4"/>
  <c r="O44" i="4"/>
  <c r="O50" i="4"/>
  <c r="O29" i="4"/>
  <c r="W35" i="19" l="1"/>
  <c r="Y35" i="19" s="1"/>
  <c r="W33" i="19"/>
  <c r="Y33" i="19" s="1"/>
  <c r="U33" i="9"/>
  <c r="U35" i="9" s="1"/>
  <c r="N12" i="32" s="1"/>
  <c r="O12" i="32" s="1"/>
  <c r="I2" i="32"/>
  <c r="I4" i="32"/>
  <c r="I6" i="32"/>
  <c r="N47" i="4"/>
  <c r="I39" i="9"/>
  <c r="M8" i="9"/>
  <c r="N22" i="19"/>
  <c r="N39" i="19" s="1"/>
  <c r="M38" i="19"/>
  <c r="L57" i="4"/>
  <c r="O37" i="4"/>
  <c r="O47" i="4" s="1"/>
  <c r="O51" i="4" s="1"/>
  <c r="M60" i="4"/>
  <c r="I38" i="9"/>
  <c r="N8" i="9"/>
  <c r="N22" i="9" s="1"/>
  <c r="P3" i="4"/>
  <c r="P25" i="4"/>
  <c r="P13" i="4"/>
  <c r="P42" i="4"/>
  <c r="P11" i="4"/>
  <c r="P36" i="4"/>
  <c r="P9" i="4"/>
  <c r="P34" i="4"/>
  <c r="P16" i="4"/>
  <c r="P54" i="4"/>
  <c r="P32" i="4"/>
  <c r="P12" i="4"/>
  <c r="P56" i="4"/>
  <c r="P48" i="4"/>
  <c r="P35" i="4"/>
  <c r="P18" i="4"/>
  <c r="P43" i="4"/>
  <c r="P31" i="4"/>
  <c r="P28" i="4"/>
  <c r="P10" i="4"/>
  <c r="P55" i="4"/>
  <c r="P45" i="4"/>
  <c r="P39" i="4"/>
  <c r="P50" i="4"/>
  <c r="P15" i="4"/>
  <c r="P19" i="4"/>
  <c r="P52" i="4"/>
  <c r="P23" i="4"/>
  <c r="P38" i="4"/>
  <c r="P44" i="4"/>
  <c r="P29" i="4"/>
  <c r="P20" i="4"/>
  <c r="P46" i="4"/>
  <c r="P27" i="4"/>
  <c r="P24" i="4"/>
  <c r="P14" i="4"/>
  <c r="P8" i="4"/>
  <c r="P33" i="4"/>
  <c r="P22" i="4"/>
  <c r="P21" i="4"/>
  <c r="P41" i="4"/>
  <c r="P53" i="4"/>
  <c r="P49" i="4"/>
  <c r="P40" i="4"/>
  <c r="P17" i="4"/>
  <c r="P30" i="4"/>
  <c r="P26" i="4"/>
  <c r="J6" i="32" l="1"/>
  <c r="J4" i="32"/>
  <c r="J2" i="32"/>
  <c r="N51" i="4"/>
  <c r="H8" i="32" s="1"/>
  <c r="I8" i="32" s="1"/>
  <c r="M22" i="9"/>
  <c r="L39" i="9" s="1"/>
  <c r="O57" i="4"/>
  <c r="O22" i="19"/>
  <c r="N38" i="19"/>
  <c r="L22" i="19"/>
  <c r="L39" i="19" s="1"/>
  <c r="P37" i="4"/>
  <c r="P47" i="4" s="1"/>
  <c r="P51" i="4" s="1"/>
  <c r="P8" i="9"/>
  <c r="P22" i="9" s="1"/>
  <c r="N60" i="4"/>
  <c r="O60" i="4"/>
  <c r="Q3" i="4"/>
  <c r="Q45" i="4"/>
  <c r="Q24" i="4"/>
  <c r="Q36" i="4"/>
  <c r="Q35" i="4"/>
  <c r="Q32" i="4"/>
  <c r="Q23" i="4"/>
  <c r="Q55" i="4"/>
  <c r="Q56" i="4"/>
  <c r="Q28" i="4"/>
  <c r="Q50" i="4"/>
  <c r="Q12" i="4"/>
  <c r="Q44" i="4"/>
  <c r="Q31" i="4"/>
  <c r="Q40" i="4"/>
  <c r="Q34" i="4"/>
  <c r="Q33" i="4"/>
  <c r="Q39" i="4"/>
  <c r="Q15" i="4"/>
  <c r="Q46" i="4"/>
  <c r="Q52" i="4"/>
  <c r="Q25" i="4"/>
  <c r="Q9" i="4"/>
  <c r="Q53" i="4"/>
  <c r="Q11" i="4"/>
  <c r="Q21" i="4"/>
  <c r="Q38" i="4"/>
  <c r="Q30" i="4"/>
  <c r="Q8" i="4"/>
  <c r="Q49" i="4"/>
  <c r="Q42" i="4"/>
  <c r="Q14" i="4"/>
  <c r="Q17" i="4"/>
  <c r="Q18" i="4"/>
  <c r="Q20" i="4"/>
  <c r="Q41" i="4"/>
  <c r="Q16" i="4"/>
  <c r="Q26" i="4"/>
  <c r="Q43" i="4"/>
  <c r="Q13" i="4"/>
  <c r="Q27" i="4"/>
  <c r="Q10" i="4"/>
  <c r="Q22" i="4"/>
  <c r="Q48" i="4"/>
  <c r="Q29" i="4"/>
  <c r="Q19" i="4"/>
  <c r="Q54" i="4"/>
  <c r="J8" i="32" l="1"/>
  <c r="K2" i="32"/>
  <c r="K4" i="32"/>
  <c r="K6" i="32"/>
  <c r="O8" i="9"/>
  <c r="N57" i="4"/>
  <c r="L38" i="9"/>
  <c r="P57" i="4"/>
  <c r="L38" i="19"/>
  <c r="O38" i="19"/>
  <c r="O39" i="19"/>
  <c r="Q8" i="9"/>
  <c r="Q22" i="9" s="1"/>
  <c r="Q37" i="4"/>
  <c r="Q47" i="4" s="1"/>
  <c r="Q51" i="4" s="1"/>
  <c r="R3" i="4"/>
  <c r="R45" i="4"/>
  <c r="R22" i="4"/>
  <c r="R9" i="4"/>
  <c r="R43" i="4"/>
  <c r="R35" i="4"/>
  <c r="R39" i="4"/>
  <c r="R40" i="4"/>
  <c r="R17" i="4"/>
  <c r="R11" i="4"/>
  <c r="R12" i="4"/>
  <c r="R29" i="4"/>
  <c r="R20" i="4"/>
  <c r="R24" i="4"/>
  <c r="R52" i="4"/>
  <c r="R46" i="4"/>
  <c r="R27" i="4"/>
  <c r="R34" i="4"/>
  <c r="R41" i="4"/>
  <c r="R44" i="4"/>
  <c r="R23" i="4"/>
  <c r="R48" i="4"/>
  <c r="R25" i="4"/>
  <c r="R56" i="4"/>
  <c r="R33" i="4"/>
  <c r="R21" i="4"/>
  <c r="R38" i="4"/>
  <c r="R28" i="4"/>
  <c r="R50" i="4"/>
  <c r="R36" i="4"/>
  <c r="R32" i="4"/>
  <c r="R54" i="4"/>
  <c r="R30" i="4"/>
  <c r="R42" i="4"/>
  <c r="R19" i="4"/>
  <c r="R14" i="4"/>
  <c r="R18" i="4"/>
  <c r="R10" i="4"/>
  <c r="R49" i="4"/>
  <c r="R31" i="4"/>
  <c r="R53" i="4"/>
  <c r="R15" i="4"/>
  <c r="R55" i="4"/>
  <c r="R13" i="4"/>
  <c r="R16" i="4"/>
  <c r="R26" i="4"/>
  <c r="R8" i="4"/>
  <c r="L6" i="32" l="1"/>
  <c r="L4" i="32"/>
  <c r="L2" i="32"/>
  <c r="K8" i="32"/>
  <c r="O22" i="9"/>
  <c r="P22" i="19"/>
  <c r="Q57" i="4"/>
  <c r="Q22" i="19"/>
  <c r="R37" i="4"/>
  <c r="R47" i="4" s="1"/>
  <c r="R51" i="4" s="1"/>
  <c r="R8" i="9"/>
  <c r="R22" i="9" s="1"/>
  <c r="P60" i="4"/>
  <c r="M38" i="9"/>
  <c r="M39" i="9"/>
  <c r="O38" i="9"/>
  <c r="O39" i="9"/>
  <c r="P39" i="9"/>
  <c r="P38" i="9"/>
  <c r="S3" i="4"/>
  <c r="S9" i="4"/>
  <c r="S31" i="4"/>
  <c r="S26" i="4"/>
  <c r="S14" i="4"/>
  <c r="S49" i="4"/>
  <c r="S30" i="4"/>
  <c r="S33" i="4"/>
  <c r="S8" i="4"/>
  <c r="S43" i="4"/>
  <c r="S36" i="4"/>
  <c r="S40" i="4"/>
  <c r="S28" i="4"/>
  <c r="S12" i="4"/>
  <c r="S24" i="4"/>
  <c r="S22" i="4"/>
  <c r="S18" i="4"/>
  <c r="S16" i="4"/>
  <c r="S19" i="4"/>
  <c r="S52" i="4"/>
  <c r="S25" i="4"/>
  <c r="S23" i="4"/>
  <c r="S17" i="4"/>
  <c r="S42" i="4"/>
  <c r="S11" i="4"/>
  <c r="S20" i="4"/>
  <c r="S53" i="4"/>
  <c r="S45" i="4"/>
  <c r="S41" i="4"/>
  <c r="S50" i="4"/>
  <c r="S29" i="4"/>
  <c r="S39" i="4"/>
  <c r="S10" i="4"/>
  <c r="S21" i="4"/>
  <c r="S13" i="4"/>
  <c r="S46" i="4"/>
  <c r="S15" i="4"/>
  <c r="S44" i="4"/>
  <c r="S34" i="4"/>
  <c r="S48" i="4"/>
  <c r="S55" i="4"/>
  <c r="S35" i="4"/>
  <c r="S38" i="4"/>
  <c r="S54" i="4"/>
  <c r="S32" i="4"/>
  <c r="S27" i="4"/>
  <c r="S56" i="4"/>
  <c r="W50" i="21" l="1"/>
  <c r="Y50" i="21" s="1"/>
  <c r="Z50" i="21"/>
  <c r="AB50" i="21" s="1"/>
  <c r="Z23" i="21"/>
  <c r="AB23" i="21" s="1"/>
  <c r="W23" i="21"/>
  <c r="Y23" i="21" s="1"/>
  <c r="W14" i="21"/>
  <c r="Y14" i="21" s="1"/>
  <c r="Z14" i="21"/>
  <c r="AB14" i="21" s="1"/>
  <c r="W54" i="21"/>
  <c r="Y54" i="21" s="1"/>
  <c r="Z54" i="21"/>
  <c r="AB54" i="21" s="1"/>
  <c r="W20" i="21"/>
  <c r="Y20" i="21" s="1"/>
  <c r="Z20" i="21"/>
  <c r="AB20" i="21" s="1"/>
  <c r="W10" i="21"/>
  <c r="Y10" i="21" s="1"/>
  <c r="Z10" i="21"/>
  <c r="AB10" i="21" s="1"/>
  <c r="Z24" i="21"/>
  <c r="AB24" i="21" s="1"/>
  <c r="W24" i="21"/>
  <c r="Y24" i="21" s="1"/>
  <c r="W26" i="21"/>
  <c r="Y26" i="21" s="1"/>
  <c r="Z26" i="21"/>
  <c r="AB26" i="21" s="1"/>
  <c r="W22" i="21"/>
  <c r="Y22" i="21" s="1"/>
  <c r="Z22" i="21"/>
  <c r="AB22" i="21" s="1"/>
  <c r="W49" i="21"/>
  <c r="Y49" i="21" s="1"/>
  <c r="Z49" i="21"/>
  <c r="AB49" i="21" s="1"/>
  <c r="W45" i="21"/>
  <c r="Y45" i="21" s="1"/>
  <c r="Z45" i="21"/>
  <c r="AB45" i="21" s="1"/>
  <c r="W25" i="21"/>
  <c r="Y25" i="21" s="1"/>
  <c r="Z25" i="21"/>
  <c r="AB25" i="21" s="1"/>
  <c r="W35" i="21"/>
  <c r="Y35" i="21" s="1"/>
  <c r="Z35" i="21"/>
  <c r="AB35" i="21" s="1"/>
  <c r="Z8" i="21"/>
  <c r="AB8" i="21" s="1"/>
  <c r="W8" i="21"/>
  <c r="Y8" i="21" s="1"/>
  <c r="W12" i="21"/>
  <c r="Y12" i="21" s="1"/>
  <c r="Z12" i="21"/>
  <c r="AB12" i="21" s="1"/>
  <c r="Z15" i="21"/>
  <c r="AB15" i="21" s="1"/>
  <c r="W15" i="21"/>
  <c r="Y15" i="21" s="1"/>
  <c r="W55" i="21"/>
  <c r="Y55" i="21" s="1"/>
  <c r="Z55" i="21"/>
  <c r="AB55" i="21" s="1"/>
  <c r="W31" i="21"/>
  <c r="Y31" i="21" s="1"/>
  <c r="Z31" i="21"/>
  <c r="AB31" i="21" s="1"/>
  <c r="W32" i="21"/>
  <c r="Y32" i="21" s="1"/>
  <c r="Z32" i="21"/>
  <c r="AB32" i="21" s="1"/>
  <c r="Z9" i="21"/>
  <c r="AB9" i="21" s="1"/>
  <c r="W9" i="21"/>
  <c r="Y9" i="21" s="1"/>
  <c r="Z33" i="21"/>
  <c r="AB33" i="21" s="1"/>
  <c r="W33" i="21"/>
  <c r="Y33" i="21" s="1"/>
  <c r="W46" i="21"/>
  <c r="Y46" i="21" s="1"/>
  <c r="Z46" i="21"/>
  <c r="AB46" i="21" s="1"/>
  <c r="Z17" i="21"/>
  <c r="AB17" i="21" s="1"/>
  <c r="W17" i="21"/>
  <c r="Y17" i="21" s="1"/>
  <c r="W56" i="21"/>
  <c r="Y56" i="21" s="1"/>
  <c r="Z56" i="21"/>
  <c r="AB56" i="21" s="1"/>
  <c r="W29" i="21"/>
  <c r="Y29" i="21" s="1"/>
  <c r="Z29" i="21"/>
  <c r="AB29" i="21" s="1"/>
  <c r="W42" i="21"/>
  <c r="Y42" i="21" s="1"/>
  <c r="Z42" i="21"/>
  <c r="AB42" i="21" s="1"/>
  <c r="Z16" i="21"/>
  <c r="AB16" i="21" s="1"/>
  <c r="W16" i="21"/>
  <c r="Y16" i="21" s="1"/>
  <c r="Z21" i="21"/>
  <c r="AB21" i="21" s="1"/>
  <c r="W21" i="21"/>
  <c r="Y21" i="21" s="1"/>
  <c r="Z13" i="21"/>
  <c r="AB13" i="21" s="1"/>
  <c r="W13" i="21"/>
  <c r="Y13" i="21" s="1"/>
  <c r="Z27" i="21"/>
  <c r="AB27" i="21" s="1"/>
  <c r="W27" i="21"/>
  <c r="Y27" i="21" s="1"/>
  <c r="W11" i="21"/>
  <c r="Y11" i="21" s="1"/>
  <c r="Z11" i="21"/>
  <c r="AB11" i="21" s="1"/>
  <c r="W18" i="21"/>
  <c r="Y18" i="21" s="1"/>
  <c r="Z18" i="21"/>
  <c r="AB18" i="21" s="1"/>
  <c r="W19" i="21"/>
  <c r="Y19" i="21" s="1"/>
  <c r="Z19" i="21"/>
  <c r="AB19" i="21" s="1"/>
  <c r="W40" i="21"/>
  <c r="Y40" i="21" s="1"/>
  <c r="Z40" i="21"/>
  <c r="AB40" i="21" s="1"/>
  <c r="Z48" i="21"/>
  <c r="AB48" i="21" s="1"/>
  <c r="W48" i="21"/>
  <c r="Y48" i="21" s="1"/>
  <c r="Z30" i="21"/>
  <c r="AB30" i="21" s="1"/>
  <c r="W30" i="21"/>
  <c r="Y30" i="21" s="1"/>
  <c r="W52" i="21"/>
  <c r="Y52" i="21" s="1"/>
  <c r="Z52" i="21"/>
  <c r="AB52" i="21" s="1"/>
  <c r="W41" i="21"/>
  <c r="Y41" i="21" s="1"/>
  <c r="Z41" i="21"/>
  <c r="AB41" i="21" s="1"/>
  <c r="Z43" i="21"/>
  <c r="AB43" i="21" s="1"/>
  <c r="W43" i="21"/>
  <c r="Y43" i="21" s="1"/>
  <c r="W36" i="21"/>
  <c r="Y36" i="21" s="1"/>
  <c r="Z36" i="21"/>
  <c r="AB36" i="21" s="1"/>
  <c r="W28" i="21"/>
  <c r="Y28" i="21" s="1"/>
  <c r="Z28" i="21"/>
  <c r="AB28" i="21" s="1"/>
  <c r="Z53" i="21"/>
  <c r="AB53" i="21" s="1"/>
  <c r="W53" i="21"/>
  <c r="Y53" i="21" s="1"/>
  <c r="W39" i="21"/>
  <c r="Y39" i="21" s="1"/>
  <c r="Z39" i="21"/>
  <c r="AB39" i="21" s="1"/>
  <c r="Z34" i="21"/>
  <c r="AB34" i="21" s="1"/>
  <c r="W34" i="21"/>
  <c r="Y34" i="21" s="1"/>
  <c r="W44" i="21"/>
  <c r="Y44" i="21" s="1"/>
  <c r="Z44" i="21"/>
  <c r="AB44" i="21" s="1"/>
  <c r="W38" i="21"/>
  <c r="Y38" i="21" s="1"/>
  <c r="Z38" i="21"/>
  <c r="AB38" i="21" s="1"/>
  <c r="L8" i="32"/>
  <c r="M2" i="32"/>
  <c r="M4" i="32"/>
  <c r="M6" i="32"/>
  <c r="N38" i="9"/>
  <c r="N39" i="9"/>
  <c r="R57" i="4"/>
  <c r="Q38" i="19"/>
  <c r="Q39" i="19"/>
  <c r="P38" i="19"/>
  <c r="P39" i="19"/>
  <c r="S37" i="4"/>
  <c r="S47" i="4" s="1"/>
  <c r="S51" i="4" s="1"/>
  <c r="W51" i="21" s="1"/>
  <c r="Y51" i="21" s="1"/>
  <c r="Q60" i="4"/>
  <c r="Q39" i="9"/>
  <c r="Q38" i="9"/>
  <c r="T3" i="4"/>
  <c r="T52" i="4"/>
  <c r="T9" i="4"/>
  <c r="T54" i="4"/>
  <c r="T30" i="4"/>
  <c r="T23" i="4"/>
  <c r="T27" i="4"/>
  <c r="T46" i="4"/>
  <c r="T41" i="4"/>
  <c r="T40" i="4"/>
  <c r="T38" i="4"/>
  <c r="T26" i="4"/>
  <c r="T53" i="4"/>
  <c r="T56" i="4"/>
  <c r="T32" i="4"/>
  <c r="T28" i="4"/>
  <c r="T14" i="4"/>
  <c r="T29" i="4"/>
  <c r="T49" i="4"/>
  <c r="T25" i="4"/>
  <c r="T50" i="4"/>
  <c r="T48" i="4"/>
  <c r="T34" i="4"/>
  <c r="T8" i="4"/>
  <c r="T33" i="4"/>
  <c r="T19" i="4"/>
  <c r="T55" i="4"/>
  <c r="T17" i="4"/>
  <c r="T20" i="4"/>
  <c r="T36" i="4"/>
  <c r="T44" i="4"/>
  <c r="T21" i="4"/>
  <c r="T18" i="4"/>
  <c r="T45" i="4"/>
  <c r="T43" i="4"/>
  <c r="T13" i="4"/>
  <c r="T22" i="4"/>
  <c r="T24" i="4"/>
  <c r="T11" i="4"/>
  <c r="T10" i="4"/>
  <c r="T39" i="4"/>
  <c r="T35" i="4"/>
  <c r="T16" i="4"/>
  <c r="T12" i="4"/>
  <c r="T15" i="4"/>
  <c r="T31" i="4"/>
  <c r="T42" i="4"/>
  <c r="Z47" i="21" l="1"/>
  <c r="AB47" i="21" s="1"/>
  <c r="Z37" i="21"/>
  <c r="AB37" i="21" s="1"/>
  <c r="Z51" i="21"/>
  <c r="AB51" i="21" s="1"/>
  <c r="W37" i="21"/>
  <c r="Y37" i="21" s="1"/>
  <c r="W47" i="21"/>
  <c r="Y47" i="21" s="1"/>
  <c r="N6" i="32"/>
  <c r="O6" i="32" s="1"/>
  <c r="N4" i="32"/>
  <c r="O4" i="32" s="1"/>
  <c r="N2" i="32"/>
  <c r="O2" i="32" s="1"/>
  <c r="M8" i="32"/>
  <c r="S57" i="4"/>
  <c r="W57" i="21" s="1"/>
  <c r="Y57" i="21" s="1"/>
  <c r="S22" i="19"/>
  <c r="R22" i="19"/>
  <c r="T37" i="4"/>
  <c r="T47" i="4" s="1"/>
  <c r="T51" i="4" s="1"/>
  <c r="S8" i="9"/>
  <c r="R60" i="4"/>
  <c r="S60" i="4"/>
  <c r="Z57" i="21" l="1"/>
  <c r="AB57" i="21" s="1"/>
  <c r="X22" i="19"/>
  <c r="AA38" i="19" s="1"/>
  <c r="S22" i="9"/>
  <c r="R38" i="9" s="1"/>
  <c r="N8" i="32"/>
  <c r="O8" i="32" s="1"/>
  <c r="T57" i="4"/>
  <c r="R39" i="19"/>
  <c r="R38" i="19"/>
  <c r="S39" i="19"/>
  <c r="S38" i="19"/>
  <c r="T8" i="9"/>
  <c r="T22" i="9" s="1"/>
  <c r="S38" i="9" s="1"/>
  <c r="U46" i="4"/>
  <c r="AC46" i="21" s="1"/>
  <c r="AE46" i="21" s="1"/>
  <c r="U18" i="4"/>
  <c r="AC18" i="21" s="1"/>
  <c r="AE18" i="21" s="1"/>
  <c r="U39" i="4"/>
  <c r="AC39" i="21" s="1"/>
  <c r="AE39" i="21" s="1"/>
  <c r="U10" i="4"/>
  <c r="U38" i="4"/>
  <c r="AC38" i="21" s="1"/>
  <c r="AE38" i="21" s="1"/>
  <c r="U52" i="4"/>
  <c r="AC52" i="21" s="1"/>
  <c r="AE52" i="21" s="1"/>
  <c r="U49" i="4"/>
  <c r="AC49" i="21" s="1"/>
  <c r="AE49" i="21" s="1"/>
  <c r="U42" i="4"/>
  <c r="AC42" i="21" s="1"/>
  <c r="AE42" i="21" s="1"/>
  <c r="U19" i="4"/>
  <c r="AC19" i="21" s="1"/>
  <c r="AE19" i="21" s="1"/>
  <c r="U43" i="4"/>
  <c r="AC43" i="21" s="1"/>
  <c r="AE43" i="21" s="1"/>
  <c r="U30" i="4"/>
  <c r="AC30" i="21" s="1"/>
  <c r="AE30" i="21" s="1"/>
  <c r="U34" i="4"/>
  <c r="AC34" i="21" s="1"/>
  <c r="AE34" i="21" s="1"/>
  <c r="U54" i="4"/>
  <c r="AC54" i="21" s="1"/>
  <c r="AE54" i="21" s="1"/>
  <c r="U26" i="4"/>
  <c r="AC26" i="21" s="1"/>
  <c r="AE26" i="21" s="1"/>
  <c r="U50" i="4"/>
  <c r="AC50" i="21" s="1"/>
  <c r="AE50" i="21" s="1"/>
  <c r="U55" i="4"/>
  <c r="AC55" i="21" s="1"/>
  <c r="AE55" i="21" s="1"/>
  <c r="U15" i="4"/>
  <c r="AC15" i="21" s="1"/>
  <c r="AE15" i="21" s="1"/>
  <c r="U25" i="4"/>
  <c r="AC25" i="21" s="1"/>
  <c r="AE25" i="21" s="1"/>
  <c r="U27" i="4"/>
  <c r="AC27" i="21" s="1"/>
  <c r="AE27" i="21" s="1"/>
  <c r="U35" i="4"/>
  <c r="AC35" i="21" s="1"/>
  <c r="AE35" i="21" s="1"/>
  <c r="U21" i="4"/>
  <c r="AC21" i="21" s="1"/>
  <c r="AE21" i="21" s="1"/>
  <c r="U33" i="4"/>
  <c r="AC33" i="21" s="1"/>
  <c r="AE33" i="21" s="1"/>
  <c r="U23" i="4"/>
  <c r="AC23" i="21" s="1"/>
  <c r="AE23" i="21" s="1"/>
  <c r="U44" i="4"/>
  <c r="AC44" i="21" s="1"/>
  <c r="AE44" i="21" s="1"/>
  <c r="U53" i="4"/>
  <c r="AC53" i="21" s="1"/>
  <c r="AE53" i="21" s="1"/>
  <c r="U40" i="4"/>
  <c r="AC40" i="21" s="1"/>
  <c r="AE40" i="21" s="1"/>
  <c r="U16" i="4"/>
  <c r="AC16" i="21" s="1"/>
  <c r="AE16" i="21" s="1"/>
  <c r="U11" i="4"/>
  <c r="AC11" i="21" s="1"/>
  <c r="AE11" i="21" s="1"/>
  <c r="U13" i="4"/>
  <c r="AC13" i="21" s="1"/>
  <c r="AE13" i="21" s="1"/>
  <c r="U41" i="4"/>
  <c r="AC41" i="21" s="1"/>
  <c r="AE41" i="21" s="1"/>
  <c r="U9" i="4"/>
  <c r="U31" i="4"/>
  <c r="AC31" i="21" s="1"/>
  <c r="AE31" i="21" s="1"/>
  <c r="U22" i="4"/>
  <c r="AC22" i="21" s="1"/>
  <c r="AE22" i="21" s="1"/>
  <c r="U48" i="4"/>
  <c r="AC48" i="21" s="1"/>
  <c r="AE48" i="21" s="1"/>
  <c r="U32" i="4"/>
  <c r="AC32" i="21" s="1"/>
  <c r="AE32" i="21" s="1"/>
  <c r="U12" i="4"/>
  <c r="AC12" i="21" s="1"/>
  <c r="AE12" i="21" s="1"/>
  <c r="U56" i="4"/>
  <c r="AC56" i="21" s="1"/>
  <c r="AE56" i="21" s="1"/>
  <c r="U28" i="4"/>
  <c r="AC28" i="21" s="1"/>
  <c r="AE28" i="21" s="1"/>
  <c r="U29" i="4"/>
  <c r="AC29" i="21" s="1"/>
  <c r="AE29" i="21" s="1"/>
  <c r="U36" i="4"/>
  <c r="AC36" i="21" s="1"/>
  <c r="AE36" i="21" s="1"/>
  <c r="U45" i="4"/>
  <c r="AC45" i="21" s="1"/>
  <c r="AE45" i="21" s="1"/>
  <c r="U14" i="4"/>
  <c r="AC14" i="21" s="1"/>
  <c r="AE14" i="21" s="1"/>
  <c r="U17" i="4"/>
  <c r="AC17" i="21" s="1"/>
  <c r="AE17" i="21" s="1"/>
  <c r="U20" i="4"/>
  <c r="AC20" i="21" s="1"/>
  <c r="AE20" i="21" s="1"/>
  <c r="U24" i="4"/>
  <c r="AC24" i="21" s="1"/>
  <c r="AE24" i="21" s="1"/>
  <c r="U8" i="4"/>
  <c r="AC8" i="21" s="1"/>
  <c r="AE8" i="21" s="1"/>
  <c r="Z8" i="19" l="1"/>
  <c r="W8" i="19"/>
  <c r="Y8" i="19" s="1"/>
  <c r="AA39" i="19"/>
  <c r="AC10" i="21"/>
  <c r="AE10" i="21" s="1"/>
  <c r="AF10" i="21"/>
  <c r="AC9" i="21"/>
  <c r="AE9" i="21" s="1"/>
  <c r="AF9" i="21"/>
  <c r="R39" i="9"/>
  <c r="Z22" i="19"/>
  <c r="W22" i="19"/>
  <c r="AF48" i="21"/>
  <c r="AF40" i="21"/>
  <c r="AF25" i="21"/>
  <c r="AF43" i="21"/>
  <c r="AF18" i="21"/>
  <c r="AF45" i="21"/>
  <c r="AF22" i="21"/>
  <c r="AF53" i="21"/>
  <c r="AF15" i="21"/>
  <c r="AF19" i="21"/>
  <c r="AF46" i="21"/>
  <c r="AF23" i="21"/>
  <c r="AF8" i="21"/>
  <c r="AF28" i="21"/>
  <c r="AF41" i="21"/>
  <c r="AF33" i="21"/>
  <c r="AF26" i="21"/>
  <c r="AF52" i="21"/>
  <c r="AF44" i="21"/>
  <c r="AF42" i="21"/>
  <c r="AF50" i="21"/>
  <c r="AF24" i="21"/>
  <c r="AF56" i="21"/>
  <c r="AF13" i="21"/>
  <c r="AF21" i="21"/>
  <c r="AF54" i="21"/>
  <c r="AF38" i="21"/>
  <c r="AF36" i="21"/>
  <c r="AF20" i="21"/>
  <c r="AF12" i="21"/>
  <c r="AF11" i="21"/>
  <c r="AF35" i="21"/>
  <c r="AF34" i="21"/>
  <c r="AF14" i="21"/>
  <c r="AF31" i="21"/>
  <c r="AF55" i="21"/>
  <c r="AF29" i="21"/>
  <c r="AF49" i="21"/>
  <c r="AF17" i="21"/>
  <c r="AF32" i="21"/>
  <c r="AF16" i="21"/>
  <c r="AF27" i="21"/>
  <c r="AF30" i="21"/>
  <c r="AF39" i="21"/>
  <c r="T22" i="19"/>
  <c r="U8" i="19"/>
  <c r="AA8" i="19" s="1"/>
  <c r="U8" i="9"/>
  <c r="U22" i="9" s="1"/>
  <c r="S39" i="9"/>
  <c r="X27" i="4"/>
  <c r="X43" i="4"/>
  <c r="X30" i="4"/>
  <c r="X32" i="4"/>
  <c r="X40" i="4"/>
  <c r="X45" i="4"/>
  <c r="X36" i="4"/>
  <c r="X31" i="4"/>
  <c r="X44" i="4"/>
  <c r="X42" i="4"/>
  <c r="X39" i="4"/>
  <c r="X25" i="4"/>
  <c r="X22" i="4"/>
  <c r="X29" i="4"/>
  <c r="X28" i="4"/>
  <c r="X41" i="4"/>
  <c r="X33" i="4"/>
  <c r="X26" i="4"/>
  <c r="X23" i="4"/>
  <c r="X13" i="4"/>
  <c r="X21" i="4"/>
  <c r="X38" i="4"/>
  <c r="X17" i="4"/>
  <c r="X14" i="4"/>
  <c r="X9" i="4"/>
  <c r="X24" i="4"/>
  <c r="X12" i="4"/>
  <c r="X11" i="4"/>
  <c r="X35" i="4"/>
  <c r="X34" i="4"/>
  <c r="X10" i="4"/>
  <c r="X8" i="4"/>
  <c r="T60" i="4"/>
  <c r="U47" i="4"/>
  <c r="AC47" i="21" s="1"/>
  <c r="AE47" i="21" s="1"/>
  <c r="U37" i="4"/>
  <c r="AC37" i="21" s="1"/>
  <c r="AE37" i="21" s="1"/>
  <c r="Z38" i="19" l="1"/>
  <c r="Z39" i="19"/>
  <c r="Y22" i="19"/>
  <c r="AC38" i="19"/>
  <c r="AF39" i="19"/>
  <c r="AF38" i="19"/>
  <c r="AC39" i="19"/>
  <c r="AF37" i="21"/>
  <c r="AF47" i="21"/>
  <c r="AB8" i="19"/>
  <c r="T39" i="19"/>
  <c r="T38" i="19"/>
  <c r="U22" i="19"/>
  <c r="V8" i="9"/>
  <c r="X37" i="4"/>
  <c r="X51" i="4" s="1"/>
  <c r="T39" i="9"/>
  <c r="T38" i="9"/>
  <c r="V22" i="9"/>
  <c r="AC22" i="19" s="1"/>
  <c r="AE22" i="19" s="1"/>
  <c r="U57" i="4"/>
  <c r="AC57" i="21" s="1"/>
  <c r="AE57" i="21" s="1"/>
  <c r="U51" i="4"/>
  <c r="AA22" i="19" l="1"/>
  <c r="AG39" i="19" s="1"/>
  <c r="U39" i="19"/>
  <c r="U38" i="19"/>
  <c r="AC51" i="21"/>
  <c r="AE51" i="21" s="1"/>
  <c r="Q23" i="17"/>
  <c r="Q19" i="17" s="1"/>
  <c r="Q18" i="17" s="1"/>
  <c r="AF8" i="19"/>
  <c r="AC8" i="19"/>
  <c r="AE8" i="19" s="1"/>
  <c r="AF51" i="21"/>
  <c r="AF57" i="21"/>
  <c r="Y22" i="9"/>
  <c r="U39" i="9"/>
  <c r="U38" i="9"/>
  <c r="AF22" i="19" l="1"/>
  <c r="AD38" i="19"/>
  <c r="AD39" i="19"/>
  <c r="AB22" i="19"/>
  <c r="AG38"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3852D1-5629-472C-8EF6-BDB2103E5649}" keepAlive="1" name="Abfrage - repTransactionGroupedByCostCenter" description="Verbindung mit der Abfrage 'repTransactionGroupedByCostCenter' in der Arbeitsmappe." type="5" refreshedVersion="6" background="1" saveData="1">
    <dbPr connection="Provider=Microsoft.Mashup.OleDb.1;Data Source=$Workbook$;Location=repTransactionGroupedByCostCenter;Extended Properties=&quot;&quot;" command="SELECT * FROM [repTransactionGroupedByCostCenter]"/>
  </connection>
  <connection id="2" xr16:uid="{E786959C-0590-4811-B874-096F666A93E9}" keepAlive="1" name="Abfrage - vBookTransactionReport" description="Verbindung mit der Abfrage 'vBookTransactionReport' in der Arbeitsmappe." type="5" refreshedVersion="6" background="1" saveData="1">
    <dbPr connection="Provider=Microsoft.Mashup.OleDb.1;Data Source=$Workbook$;Location=vBookTransactionReport;Extended Properties=&quot;&quot;" command="SELECT * FROM [vBookTransactionReport]"/>
  </connection>
</connections>
</file>

<file path=xl/sharedStrings.xml><?xml version="1.0" encoding="utf-8"?>
<sst xmlns="http://schemas.openxmlformats.org/spreadsheetml/2006/main" count="38904" uniqueCount="740">
  <si>
    <t>Year</t>
  </si>
  <si>
    <t>Month</t>
  </si>
  <si>
    <t>AccountCodeReport</t>
  </si>
  <si>
    <t>AmountDebitTotal</t>
  </si>
  <si>
    <t>AmountCreditTotal</t>
  </si>
  <si>
    <t>TitleLocalSection</t>
  </si>
  <si>
    <t>TitleLocalMainGroup</t>
  </si>
  <si>
    <t>TitleLocalAccountGroup</t>
  </si>
  <si>
    <t>TitleLocalAccount</t>
  </si>
  <si>
    <t>Anlagevermögen</t>
  </si>
  <si>
    <t>Immaterielle Vermögensgegenstände</t>
  </si>
  <si>
    <t>Selbst geschaffene gewerbliche Schutzrechte und ähnliche Rechte und Werte</t>
  </si>
  <si>
    <t>Selbst geschaffene immaterielle VermG</t>
  </si>
  <si>
    <t>Sachanlagen</t>
  </si>
  <si>
    <t>Andere Anlagen, Betriebs- und Geschäftsausstattung</t>
  </si>
  <si>
    <t>Sonstige Transportmittel</t>
  </si>
  <si>
    <t>Betriebsausstattung</t>
  </si>
  <si>
    <t>Büroeinrichtung</t>
  </si>
  <si>
    <t>Geringwertige Wirtschaftsgüter</t>
  </si>
  <si>
    <t>Umlaufvermögen</t>
  </si>
  <si>
    <t>Vorräte</t>
  </si>
  <si>
    <t>Roh, Hilfs- und Betriebsstoffe</t>
  </si>
  <si>
    <t>Roh-, Hilfs- und Betriebsstoffe (Bestand)</t>
  </si>
  <si>
    <t>Forderungen und sonstige Vermögensgegenstände</t>
  </si>
  <si>
    <t>Sonstige Vermögensgegenstände</t>
  </si>
  <si>
    <t>Kautionen</t>
  </si>
  <si>
    <t>Abziehbare Vorsteuer 7 %</t>
  </si>
  <si>
    <t>Abziehbare Vorsteuer 19 %</t>
  </si>
  <si>
    <t>Vorsteuer in Folgeperiode/im Folgejahr abziehbar</t>
  </si>
  <si>
    <t>Reserviertes Konto - Abziehbare Vorsteuer aus inne</t>
  </si>
  <si>
    <t>Zahlungsmittel</t>
  </si>
  <si>
    <t>Kassenbestand, Bundesbankguthaben, Guthaben bei Kreditinstituten und Schecks</t>
  </si>
  <si>
    <t>Kasse</t>
  </si>
  <si>
    <t>Bank</t>
  </si>
  <si>
    <t>Aktive Rechnungsabgrenzungsposten</t>
  </si>
  <si>
    <t>Aktive Rechnungsabgrenzung</t>
  </si>
  <si>
    <t>Eigenkapital</t>
  </si>
  <si>
    <t>Gezeichnetes Kapital</t>
  </si>
  <si>
    <t>Eigene Anteile</t>
  </si>
  <si>
    <t>Erworbene eigene Anteile</t>
  </si>
  <si>
    <t>Kapitalrücklage</t>
  </si>
  <si>
    <t>Gewinnrücklagen</t>
  </si>
  <si>
    <t>Andere Gewinnrücklagen</t>
  </si>
  <si>
    <t>Andere Gewinnrücklagen aus dem Erwerb eigener Ante</t>
  </si>
  <si>
    <t>Gewinnvortrag/Verlustvortrag vor Verwendung</t>
  </si>
  <si>
    <t>Verlustvortrag vor Verwendung</t>
  </si>
  <si>
    <t>Rückstellungen</t>
  </si>
  <si>
    <t>Sonstige Rückstellungen</t>
  </si>
  <si>
    <t>Urlaubsrückstellungen</t>
  </si>
  <si>
    <t>Rückstellungen für Abraum- und Abfallbeseitigung</t>
  </si>
  <si>
    <t>Rückstellungen für Abschluss- und Prüfungskosten</t>
  </si>
  <si>
    <t>Verbindlichkeiten</t>
  </si>
  <si>
    <t>Sonstige Verbindlichkeiten</t>
  </si>
  <si>
    <t>Darlehen ECapital III Cleantech Fond</t>
  </si>
  <si>
    <t xml:space="preserve">Darlehen Gründerfonds Bielefeld </t>
  </si>
  <si>
    <t>Verbindlichkeiten aus Lohn und Gehalt</t>
  </si>
  <si>
    <t>Verbindlichkeiten aus Lohn- und Kirchensteuer</t>
  </si>
  <si>
    <t>Verbindlichkeiten im Rahmen der sozialen Sicherhei</t>
  </si>
  <si>
    <t>Verbindlichkeiten aus Vermögensbildung</t>
  </si>
  <si>
    <t>Lohn- und Gehaltsverrechnungskonto</t>
  </si>
  <si>
    <t>Umsatzsteuer 19 %</t>
  </si>
  <si>
    <t>Umsatzsteuer Vorjahr</t>
  </si>
  <si>
    <t>Passive Rechnungsabgrenzung</t>
  </si>
  <si>
    <t>Betriebliche Erträge</t>
  </si>
  <si>
    <t>Umsatzerlöse</t>
  </si>
  <si>
    <t>Erlöse zum allgemeinen Umsatzsteuersatz</t>
  </si>
  <si>
    <t>Gewährte Skonti 19 % Umsatzsteuer</t>
  </si>
  <si>
    <t>Aktivierte Eigenleistungen</t>
  </si>
  <si>
    <t>Andere aktivierte Eigenleistungen</t>
  </si>
  <si>
    <t>Sonstige betriebliche Erträge</t>
  </si>
  <si>
    <t>Betriebliche Aufwendungen</t>
  </si>
  <si>
    <t>Materialaufwand</t>
  </si>
  <si>
    <t>Wareneingang</t>
  </si>
  <si>
    <t>Erhaltene Skonti 19 % Vorsteuer</t>
  </si>
  <si>
    <t>Personalaufwand</t>
  </si>
  <si>
    <t>Löhne und Gehälter</t>
  </si>
  <si>
    <t>Gehälter</t>
  </si>
  <si>
    <t>Geschäftsführergehälter der GmbH-Gesellschafter</t>
  </si>
  <si>
    <t>Soziale Abgaben und Aufwendungen für Altersversorgung und für Unterstützung</t>
  </si>
  <si>
    <t>Gesetzliche soziale Aufwendungen</t>
  </si>
  <si>
    <t>Umlagebeiträge</t>
  </si>
  <si>
    <t>Beiträge zur Berufsgenossenschaft</t>
  </si>
  <si>
    <t>Sonstige betriebliche Aufwendungen</t>
  </si>
  <si>
    <t>Fremdleistungen</t>
  </si>
  <si>
    <t>Raum- und Grundstückskosten</t>
  </si>
  <si>
    <t>Miete (unbewegliche Wirtschaftsgüter)</t>
  </si>
  <si>
    <t>Gas, Strom, Wasser</t>
  </si>
  <si>
    <t>Reinigung</t>
  </si>
  <si>
    <t>Versicherungen und Abgaben</t>
  </si>
  <si>
    <t>Versicherungen</t>
  </si>
  <si>
    <t>Beiträge</t>
  </si>
  <si>
    <t>Reparatur und Instandhaltung</t>
  </si>
  <si>
    <t>Reparaturen und Instandhaltung von anderen Anlagen und Betriebs- und Geschäftsausstattung</t>
  </si>
  <si>
    <t>Wartungskosten für Hard- und Software</t>
  </si>
  <si>
    <t>Werbe- und Reisekosten</t>
  </si>
  <si>
    <t>Bewirtungskosten</t>
  </si>
  <si>
    <t>Reisekosten Arbeitnehmer</t>
  </si>
  <si>
    <t>Reisekosten Arbeitnehmer Fahrtkosten</t>
  </si>
  <si>
    <t>Reisekosten Arbeitnehmer Verpflegungsmehraufwand</t>
  </si>
  <si>
    <t>Bürobedarf</t>
  </si>
  <si>
    <t>Telefon</t>
  </si>
  <si>
    <t>Beratungs- und Buchführungsaufwand</t>
  </si>
  <si>
    <t>Rechts- und Beratungskosten</t>
  </si>
  <si>
    <t>Sonstiger Betriebsbedarf</t>
  </si>
  <si>
    <t>Nebenkosten des Geldverkehrs</t>
  </si>
  <si>
    <t>Aufwendungen für Abraum- und Abfallbeseitigung</t>
  </si>
  <si>
    <t>Kalkulatorische Kosten</t>
  </si>
  <si>
    <t>Kalkulatorische Zinsen</t>
  </si>
  <si>
    <t>Kalkulatorische Abschreibungen</t>
  </si>
  <si>
    <t>Verrechnete kalkulatorische Zinsen</t>
  </si>
  <si>
    <t>Verrechnete kalkulatorische Abschreibungen</t>
  </si>
  <si>
    <t>Vortragskonten</t>
  </si>
  <si>
    <t>Saldenvorträge, Sachkonten</t>
  </si>
  <si>
    <t>Saldenvorträge, Debitoren</t>
  </si>
  <si>
    <t>Saldenvorträge, Kreditoren</t>
  </si>
  <si>
    <t>Sonstiges Personalkosten</t>
  </si>
  <si>
    <t>Werbekosten</t>
  </si>
  <si>
    <t>Reisekosten Fremd-PKW</t>
  </si>
  <si>
    <t>Fortbildungskosten</t>
  </si>
  <si>
    <t>Umsatzsteuer-Vorauszahlungen</t>
  </si>
  <si>
    <t>Erträge aus der Auflösung von Rückstellungen</t>
  </si>
  <si>
    <t>Durchlaufende Posten</t>
  </si>
  <si>
    <t>Sonstige Fremdleistungen</t>
  </si>
  <si>
    <t>Porto</t>
  </si>
  <si>
    <t>Nicht steuerbare s. Leistung § 18b UStG</t>
  </si>
  <si>
    <t>Messekosten/Standgebühr</t>
  </si>
  <si>
    <t>Weitere Aufwendungen</t>
  </si>
  <si>
    <t>Zinsen und ähnliche Aufwendungen</t>
  </si>
  <si>
    <t>Zinsaufwendungen für langfristige Verbindlichkeite</t>
  </si>
  <si>
    <t>Geldtransit</t>
  </si>
  <si>
    <t>Reisekosten Unternehmer Verpflegungsmehraufwand</t>
  </si>
  <si>
    <t>Umsatzsteuer laufendes Jahr</t>
  </si>
  <si>
    <t>Bestandsveränderungen Roh-, Hilfs- und Betriebssto</t>
  </si>
  <si>
    <t>Tantiemen Gesellschafter-Geschäftsführer</t>
  </si>
  <si>
    <t>Abschreibungen</t>
  </si>
  <si>
    <t>Abschreibungen auf immaterielle Vermögensgegenstände</t>
  </si>
  <si>
    <t>Abschreibungen auf selbst geschaffene immaterielle Vermögensgegenstände</t>
  </si>
  <si>
    <t>Abschreibungen auf Sachanlagen</t>
  </si>
  <si>
    <t>Abschreibungen auf Sachanlagen (ohne AfA auf Kfz und Gebäude)</t>
  </si>
  <si>
    <t>Sofortabschreibung geringwertige Wirtschaftsgüter</t>
  </si>
  <si>
    <t>Fremdleistungen/Fremdarbeiten</t>
  </si>
  <si>
    <t>Nicht abzugsfähige Bewirtungskosten</t>
  </si>
  <si>
    <t>Rückstellungen für Personalkosten</t>
  </si>
  <si>
    <t>Abziehbare Vorsteuer nach § 13b UStG 19 %</t>
  </si>
  <si>
    <t>Verbindlichkeiten für Einbehaltungen von Arbeitneh</t>
  </si>
  <si>
    <t>Umsatzsteuer nach § 13b UStG 19 %</t>
  </si>
  <si>
    <t>Zinsaufwendungen für kurzfristige Verbindlichkeite</t>
  </si>
  <si>
    <t>Aufwendungen für Altersversorgung</t>
  </si>
  <si>
    <t>Forderungen aus Lieferungen und Leistungen</t>
  </si>
  <si>
    <t>Verbindlichkeiten aus Lieferungen und Leistungen</t>
  </si>
  <si>
    <t>Verbindlichkeiten aus Lieferungen und Leistungen m</t>
  </si>
  <si>
    <t>Buchführungskosten</t>
  </si>
  <si>
    <t>Roh-, Hilfs- und Betriebsstoffe</t>
  </si>
  <si>
    <t>Mieten für Einrichtungen (bewegliche Wirtschaftsgüter)</t>
  </si>
  <si>
    <t>KFZ-Kosten</t>
  </si>
  <si>
    <t>Mietleasing Kfz</t>
  </si>
  <si>
    <t>Abschluss- und Prüfungskosten</t>
  </si>
  <si>
    <t>AmountTotal</t>
  </si>
  <si>
    <t>Report</t>
  </si>
  <si>
    <t>GuV</t>
  </si>
  <si>
    <t>Aktiva</t>
  </si>
  <si>
    <t>Passiva</t>
  </si>
  <si>
    <t>Sonstige</t>
  </si>
  <si>
    <t>Bericht</t>
  </si>
  <si>
    <t>Zeilenbeschriftungen</t>
  </si>
  <si>
    <t>Gesamtergebnis</t>
  </si>
  <si>
    <t>Betrag</t>
  </si>
  <si>
    <t>Ergänzende Angaben</t>
  </si>
  <si>
    <t>Einstellung in die Kapitalrücklage</t>
  </si>
  <si>
    <t>Abgang/Abwertung von Vermögensgegenständen</t>
  </si>
  <si>
    <t>Aufwendungen aus Verlustübernahme</t>
  </si>
  <si>
    <t>Spenden und Zuwendungen</t>
  </si>
  <si>
    <t>Weitere Erträge</t>
  </si>
  <si>
    <t>Erträge aus anderen Wertpapieren und Ausleihungen des Finanzanlagevermögens</t>
  </si>
  <si>
    <t>Steueraufwendungen</t>
  </si>
  <si>
    <t>Sonstige Steuern</t>
  </si>
  <si>
    <t>Kosten bei Anwendung des Umsatzkostenverfahrens</t>
  </si>
  <si>
    <t>Ertrag aus Kapitalherabsetzung</t>
  </si>
  <si>
    <t>Entnahmen aus Gewinnrücklagen</t>
  </si>
  <si>
    <t>Gewinn- oder Verlustvortrag</t>
  </si>
  <si>
    <t>Erträge aus Verlustübernahme</t>
  </si>
  <si>
    <t>Verbindlichkeiten gegenüber Kreditinstituten</t>
  </si>
  <si>
    <t>Sonstige Zinsen und ähnliche Erträge</t>
  </si>
  <si>
    <t>Erträge aus Beteiligungen</t>
  </si>
  <si>
    <t>Erhaltene Anzahlungen auf Bestellungen</t>
  </si>
  <si>
    <t>Abschreibungen auf Vermögensgegenstände des Umlaufvermögens</t>
  </si>
  <si>
    <t>Kosten der Warenabgabe</t>
  </si>
  <si>
    <t>Abschreibungen auf Finanzanlagen und auf Wertpapiere des Umlaufvermögens</t>
  </si>
  <si>
    <t>Steuern vom Einkommen und Ertrag</t>
  </si>
  <si>
    <t>Aufwendungen aus der Anwendung von Übergangsvorschriften i. S. d. BilMoG</t>
  </si>
  <si>
    <t>Jan</t>
  </si>
  <si>
    <t>Feb</t>
  </si>
  <si>
    <t>Mrz</t>
  </si>
  <si>
    <t>Apr</t>
  </si>
  <si>
    <t>Mai</t>
  </si>
  <si>
    <t>Jun</t>
  </si>
  <si>
    <t>Jul</t>
  </si>
  <si>
    <t>Aug</t>
  </si>
  <si>
    <t>Sep</t>
  </si>
  <si>
    <t>Okt</t>
  </si>
  <si>
    <t>Nov</t>
  </si>
  <si>
    <t>Dez</t>
  </si>
  <si>
    <t>Jahr</t>
  </si>
  <si>
    <t>Monat</t>
  </si>
  <si>
    <t>Ist (0) / Plan (2)</t>
  </si>
  <si>
    <t>Position</t>
  </si>
  <si>
    <t>Enable</t>
  </si>
  <si>
    <t>Delimiter</t>
  </si>
  <si>
    <t>Betriebliches Ergebnis</t>
  </si>
  <si>
    <t>Ergebnis vor Steuern</t>
  </si>
  <si>
    <t>Ergebnis nach Steuern</t>
  </si>
  <si>
    <t>Bilanzielles Ergebnis</t>
  </si>
  <si>
    <t>Aktivierung von Planungsleistungen für Anlage Dessau (aus Fremdleistungen und Personalaufwand)</t>
  </si>
  <si>
    <t>Angepasster Materialaufwand für Technikum</t>
  </si>
  <si>
    <t>Aktualisierter Stellenplan; Istwerte aus bestehenden Verträgen</t>
  </si>
  <si>
    <t>Verzögerte Anmietung Halle Dessau</t>
  </si>
  <si>
    <t>Spätere Versicherung für Halle Dessau</t>
  </si>
  <si>
    <t>Angepasster Aufwand IT-Wartung und Instandhaltung Technikum</t>
  </si>
  <si>
    <t>Fahrzeuge Geschäftsführung</t>
  </si>
  <si>
    <t>Mehraufwand Beratung Jan-Mai 2020, Berücksichtigung von Jahresabschlusskosten in Dez 2020</t>
  </si>
  <si>
    <t>Aufwand zur Planung und Genehmigung Anlage Dessau, war bisher nur im Cash Flow dargestellt</t>
  </si>
  <si>
    <t>Entsorgung, Laborbedarf, NK Geldverkehr</t>
  </si>
  <si>
    <t>Guthabenverzinsung und Bereitstellungszinsen</t>
  </si>
  <si>
    <t>Kommentar</t>
  </si>
  <si>
    <t>2</t>
  </si>
  <si>
    <t>Korrigierte Schätzung auf Basis laufender Abschreibungen</t>
  </si>
  <si>
    <t>Passive Rechnungsabgrenzungsposten</t>
  </si>
  <si>
    <t>0</t>
  </si>
  <si>
    <t>Factor</t>
  </si>
  <si>
    <t>Cash Flow</t>
  </si>
  <si>
    <t>Zahlungsmittelbestand zu Beginn der Period</t>
  </si>
  <si>
    <t>Zahlungsmittelbestand zum Ende der Period</t>
  </si>
  <si>
    <t>2020 Soll</t>
  </si>
  <si>
    <t>Soll</t>
  </si>
  <si>
    <t>2020 Haben</t>
  </si>
  <si>
    <t>Haben</t>
  </si>
  <si>
    <t>Teilsummen</t>
  </si>
  <si>
    <t>Kontrollsummen (zu null)</t>
  </si>
  <si>
    <t>Weitgehend Vorsteuerforderungen</t>
  </si>
  <si>
    <t>Zahlungen aus diversen Rückstellungen aus 2019</t>
  </si>
  <si>
    <t>Fremdfinanzierung Dessau erst in 2021</t>
  </si>
  <si>
    <t>Nettozahlungsfluss aus offenen Forderungen aus 2019</t>
  </si>
  <si>
    <t>Weitgehend Vorsteuererstattungen</t>
  </si>
  <si>
    <t>2020 Betrag</t>
  </si>
  <si>
    <t>Auszahlung H2020-Projekt</t>
  </si>
  <si>
    <t xml:space="preserve">        Soziale Abgaben</t>
  </si>
  <si>
    <t>Kontrollsumme (zu null)</t>
  </si>
  <si>
    <t xml:space="preserve">        Abschreibungen auf immaterielle Vermögensgegenstände</t>
  </si>
  <si>
    <t xml:space="preserve">        Abschreibungen auf Sachanlagen</t>
  </si>
  <si>
    <t>Cash Flow aus Investitionstätigkeit</t>
  </si>
  <si>
    <t>Cash Flow aus Finanzierungstätigkeit</t>
  </si>
  <si>
    <t xml:space="preserve">    Investitionen in Sachanlagen</t>
  </si>
  <si>
    <t xml:space="preserve">    Veränderungen des Eigenkapitals</t>
  </si>
  <si>
    <t>Cash Flow aus betrieblicher Tätigkeit</t>
  </si>
  <si>
    <t xml:space="preserve">    Investitionen in immaterielle Vermögensgegenst.</t>
  </si>
  <si>
    <t xml:space="preserve">    Veränderung bilanzieller Positionen</t>
  </si>
  <si>
    <t xml:space="preserve">        Verbindlichkeiten aus Lieferungen und Leistungen</t>
  </si>
  <si>
    <t xml:space="preserve">        Sonstige Vermögensgegenstände</t>
  </si>
  <si>
    <t xml:space="preserve">        Sonstige Verbindlichkeiten</t>
  </si>
  <si>
    <t xml:space="preserve">        Aktive Rechnungsabgrenzungsposten</t>
  </si>
  <si>
    <t xml:space="preserve">        Erhaltene Anzahlungen auf Bestellungen</t>
  </si>
  <si>
    <t xml:space="preserve">        Forderungen aus Lieferungen &amp; Leistungen</t>
  </si>
  <si>
    <t xml:space="preserve">        Vorräte</t>
  </si>
  <si>
    <t xml:space="preserve">        Rückstellungen</t>
  </si>
  <si>
    <t xml:space="preserve">        Bildung passive Rechnungsabgrenzungsposten</t>
  </si>
  <si>
    <t xml:space="preserve">    Veränderung Verbindlichkeiten ggü. Kreditinstituten</t>
  </si>
  <si>
    <t>Cash Flow Gesamt</t>
  </si>
  <si>
    <t>Auszahlung weiteres Eigenkapital abhängig von Erreichung Meilenstein</t>
  </si>
  <si>
    <t>Personalaufwand i.H.v. 239.767 € verschoben in CF aus Investitionen</t>
  </si>
  <si>
    <t xml:space="preserve">    Auszahlung Fördermittel</t>
  </si>
  <si>
    <t>Betr. Erträge aus Aktivierung von Förderansprüchen H2020-Projekt</t>
  </si>
  <si>
    <t>idClient</t>
  </si>
  <si>
    <t>Monat Year-To-Date</t>
  </si>
  <si>
    <t>5</t>
  </si>
  <si>
    <t>Ist</t>
  </si>
  <si>
    <t>Restbudget
Jahr</t>
  </si>
  <si>
    <t>Plan (Jahr)</t>
  </si>
  <si>
    <t>Bisherige Planung</t>
  </si>
  <si>
    <t>Plan-
änderung</t>
  </si>
  <si>
    <t>Fortschreibung auf Basis Istwerte bis Juni 2020</t>
  </si>
  <si>
    <t>Aktualisierte Schätzung Förderansprüche Projekt H2020, Abruf Investitionszuschuss ab verzögerter Meilensteinerreichung</t>
  </si>
  <si>
    <t>- Interne und externe Planungsleistungen Anlage Dessau (davon aus Personalaufwand ca. 240.000€)
- Sowie Investitionen zur Patentanmeldung (ca. 107.000 € Fremdleistungen)</t>
  </si>
  <si>
    <t>Ausstattung Technikum, IT, Büro (ca. €19.000 über bisherigem Ansatz)</t>
  </si>
  <si>
    <t>Ohne aktivierte Fremdleistungen deutlich unter bisheriger Planung</t>
  </si>
  <si>
    <t>AccountReport</t>
  </si>
  <si>
    <t>ReportType</t>
  </si>
  <si>
    <t>0143 Selbst geschaffene immaterielle VermG</t>
  </si>
  <si>
    <t>Actual</t>
  </si>
  <si>
    <t>0560 Sonstige Transportmittel</t>
  </si>
  <si>
    <t>0630 Betriebsausstattung</t>
  </si>
  <si>
    <t>0650 Büroeinrichtung</t>
  </si>
  <si>
    <t>0670 Geringwertige Wirtschaftsgüter</t>
  </si>
  <si>
    <t>1000 Roh-, Hilfs- und Betriebsstoffe (Bestand)</t>
  </si>
  <si>
    <t>1200 Forderungen aus Lieferungen und Leistungen</t>
  </si>
  <si>
    <t>1350 Kautionen</t>
  </si>
  <si>
    <t>1401 Abziehbare Vorsteuer 7 %</t>
  </si>
  <si>
    <t>1406 Abziehbare Vorsteuer 19 %</t>
  </si>
  <si>
    <t>1434 Vorsteuer in Folgeperiode/im Folgejahr abziehbar</t>
  </si>
  <si>
    <t>1437 Reserviertes Konto - Abziehbare Vorsteuer aus inne</t>
  </si>
  <si>
    <t>1600 Kasse</t>
  </si>
  <si>
    <t>1803 Bank</t>
  </si>
  <si>
    <t>1804 Bank</t>
  </si>
  <si>
    <t>1900 Aktive Rechnungsabgrenzung</t>
  </si>
  <si>
    <t>2900 Gezeichnetes Kapital</t>
  </si>
  <si>
    <t>2909 Erworbene eigene Anteile</t>
  </si>
  <si>
    <t>2920 Kapitalrücklage</t>
  </si>
  <si>
    <t>2961 Andere Gewinnrücklagen aus dem Erwerb eigener Ante</t>
  </si>
  <si>
    <t>2978 Verlustvortrag vor Verwendung</t>
  </si>
  <si>
    <t>3070 Sonstige Rückstellungen</t>
  </si>
  <si>
    <t>3072 Urlaubsrückstellungen</t>
  </si>
  <si>
    <t>3085 Rückstellungen für Abraum- und Abfallbeseitigung</t>
  </si>
  <si>
    <t>3095 Rückstellungen für Abschluss- und Prüfungskosten</t>
  </si>
  <si>
    <t>3300 Verbindlichkeiten aus Lieferungen und Leistungen m</t>
  </si>
  <si>
    <t>3512 Darlehen ECapital III Cleantech Fond</t>
  </si>
  <si>
    <t xml:space="preserve">3513 Darlehen Gründerfonds Bielefeld </t>
  </si>
  <si>
    <t>3720 Verbindlichkeiten aus Lohn und Gehalt</t>
  </si>
  <si>
    <t>3730 Verbindlichkeiten aus Lohn- und Kirchensteuer</t>
  </si>
  <si>
    <t>3740 Verbindlichkeiten im Rahmen der sozialen Sicherhei</t>
  </si>
  <si>
    <t>3770 Verbindlichkeiten aus Vermögensbildung</t>
  </si>
  <si>
    <t>3790 Lohn- und Gehaltsverrechnungskonto</t>
  </si>
  <si>
    <t>3806 Umsatzsteuer 19 %</t>
  </si>
  <si>
    <t>3841 Umsatzsteuer Vorjahr</t>
  </si>
  <si>
    <t>3900 Passive Rechnungsabgrenzung</t>
  </si>
  <si>
    <t>4400 Erlöse zum allgemeinen Umsatzsteuersatz</t>
  </si>
  <si>
    <t>4736 Gewährte Skonti 19 % Umsatzsteuer</t>
  </si>
  <si>
    <t>4820 Andere aktivierte Eigenleistungen</t>
  </si>
  <si>
    <t>4830 Sonstige betriebliche Erträge</t>
  </si>
  <si>
    <t>5736 Erhaltene Skonti 19 % Vorsteuer</t>
  </si>
  <si>
    <t>6020 Gehälter</t>
  </si>
  <si>
    <t>6024 Geschäftsführergehälter der GmbH-Gesellschafter</t>
  </si>
  <si>
    <t>6110 Gesetzliche soziale Aufwendungen</t>
  </si>
  <si>
    <t>6111 Umlagebeiträge</t>
  </si>
  <si>
    <t>6120 Beiträge zur Berufsgenossenschaft</t>
  </si>
  <si>
    <t>6300 Sonstige betriebliche Aufwendungen</t>
  </si>
  <si>
    <t>6310 Miete (unbewegliche Wirtschaftsgüter)</t>
  </si>
  <si>
    <t>6325 Gas, Strom, Wasser</t>
  </si>
  <si>
    <t>6330 Reinigung</t>
  </si>
  <si>
    <t>6400 Versicherungen</t>
  </si>
  <si>
    <t>6420 Beiträge</t>
  </si>
  <si>
    <t>6470 Reparaturen und Instandhaltung von anderen Anlagen und Betriebs- und Geschäftsausstattung</t>
  </si>
  <si>
    <t>6495 Wartungskosten für Hard- und Software</t>
  </si>
  <si>
    <t>6640 Bewirtungskosten</t>
  </si>
  <si>
    <t>6650 Reisekosten Arbeitnehmer</t>
  </si>
  <si>
    <t>6663 Reisekosten Arbeitnehmer Fahrtkosten</t>
  </si>
  <si>
    <t>6664 Reisekosten Arbeitnehmer Verpflegungsmehraufwand</t>
  </si>
  <si>
    <t>6805 Telefon</t>
  </si>
  <si>
    <t>6825 Rechts- und Beratungskosten</t>
  </si>
  <si>
    <t>6850 Sonstiger Betriebsbedarf</t>
  </si>
  <si>
    <t>6855 Nebenkosten des Geldverkehrs</t>
  </si>
  <si>
    <t>6859 Aufwendungen für Abraum- und Abfallbeseitigung</t>
  </si>
  <si>
    <t>6974 Kalkulatorische Zinsen</t>
  </si>
  <si>
    <t>6976 Kalkulatorische Abschreibungen</t>
  </si>
  <si>
    <t>6984 Verrechnete kalkulatorische Zinsen</t>
  </si>
  <si>
    <t>6986 Verrechnete kalkulatorische Abschreibungen</t>
  </si>
  <si>
    <t>9000 Saldenvorträge, Sachkonten</t>
  </si>
  <si>
    <t>9008 Saldenvorträge, Debitoren</t>
  </si>
  <si>
    <t>9009 Saldenvorträge, Kreditoren</t>
  </si>
  <si>
    <t>6095 Sonstiges Personalkosten</t>
  </si>
  <si>
    <t>6600 Werbekosten</t>
  </si>
  <si>
    <t>6651 Reisekosten Fremd-PKW</t>
  </si>
  <si>
    <t>6815 Bürobedarf</t>
  </si>
  <si>
    <t>6821 Fortbildungskosten</t>
  </si>
  <si>
    <t>3820 Umsatzsteuer-Vorauszahlungen</t>
  </si>
  <si>
    <t>4930 Erträge aus der Auflösung von Rückstellungen</t>
  </si>
  <si>
    <t>1371 Durchlaufende Posten</t>
  </si>
  <si>
    <t>6301 Sonstige Fremdleistungen</t>
  </si>
  <si>
    <t>6800 Porto</t>
  </si>
  <si>
    <t>4336 Nicht steuerbare s. Leistung § 18b UStG</t>
  </si>
  <si>
    <t>6601 Messekosten/Standgebühr</t>
  </si>
  <si>
    <t>1370 Durchlaufende Posten</t>
  </si>
  <si>
    <t>7320 Zinsaufwendungen für langfristige Verbindlichkeite</t>
  </si>
  <si>
    <t>1460 Geldtransit</t>
  </si>
  <si>
    <t>6674 Reisekosten Unternehmer Verpflegungsmehraufwand</t>
  </si>
  <si>
    <t>3840 Umsatzsteuer laufendes Jahr</t>
  </si>
  <si>
    <t>5885 Bestandsveränderungen Roh-, Hilfs- und Betriebssto</t>
  </si>
  <si>
    <t>6026 Tantiemen Gesellschafter-Geschäftsführer</t>
  </si>
  <si>
    <t>6201 Abschreibungen auf selbst geschaffene immaterielle Vermögensgegenstände</t>
  </si>
  <si>
    <t>6220 Abschreibungen auf Sachanlagen (ohne AfA auf Kfz und Gebäude)</t>
  </si>
  <si>
    <t>6260 Sofortabschreibung geringwertige Wirtschaftsgüter</t>
  </si>
  <si>
    <t>6303 Fremdleistungen/Fremdarbeiten</t>
  </si>
  <si>
    <t>6644 Nicht abzugsfähige Bewirtungskosten</t>
  </si>
  <si>
    <t>3074 Rückstellungen für Personalkosten</t>
  </si>
  <si>
    <t>1407 Abziehbare Vorsteuer nach § 13b UStG 19 %</t>
  </si>
  <si>
    <t>3725 Verbindlichkeiten für Einbehaltungen von Arbeitneh</t>
  </si>
  <si>
    <t>3837 Umsatzsteuer nach § 13b UStG 19 %</t>
  </si>
  <si>
    <t>7310 Zinsaufwendungen für kurzfristige Verbindlichkeite</t>
  </si>
  <si>
    <t>6140 Aufwendungen für Altersversorgung</t>
  </si>
  <si>
    <t>Plan</t>
  </si>
  <si>
    <t>6830 Buchführungskosten</t>
  </si>
  <si>
    <t>5400 Roh-, Hilfs- und Betriebsstoffe</t>
  </si>
  <si>
    <t>6835 Mieten für Einrichtungen (bewegliche Wirtschaftsgüter)</t>
  </si>
  <si>
    <t>6560 Mietleasing Kfz</t>
  </si>
  <si>
    <t>6827 Abschluss- und Prüfungskosten</t>
  </si>
  <si>
    <t>1 Betrag</t>
  </si>
  <si>
    <t>1 Soll</t>
  </si>
  <si>
    <t>1 Haben</t>
  </si>
  <si>
    <t>2 Betrag</t>
  </si>
  <si>
    <t>2 Soll</t>
  </si>
  <si>
    <t>2 Haben</t>
  </si>
  <si>
    <t>3 Betrag</t>
  </si>
  <si>
    <t>3 Soll</t>
  </si>
  <si>
    <t>3 Haben</t>
  </si>
  <si>
    <t>4 Betrag</t>
  </si>
  <si>
    <t>4 Soll</t>
  </si>
  <si>
    <t>4 Haben</t>
  </si>
  <si>
    <t>5 Betrag</t>
  </si>
  <si>
    <t>5 Soll</t>
  </si>
  <si>
    <t>5 Haben</t>
  </si>
  <si>
    <t>6 Betrag</t>
  </si>
  <si>
    <t>6 Soll</t>
  </si>
  <si>
    <t>6 Haben</t>
  </si>
  <si>
    <t>7 Betrag</t>
  </si>
  <si>
    <t>7 Soll</t>
  </si>
  <si>
    <t>7 Haben</t>
  </si>
  <si>
    <t>8 Betrag</t>
  </si>
  <si>
    <t>8 Soll</t>
  </si>
  <si>
    <t>8 Haben</t>
  </si>
  <si>
    <t>9 Betrag</t>
  </si>
  <si>
    <t>9 Soll</t>
  </si>
  <si>
    <t>9 Haben</t>
  </si>
  <si>
    <t>10 Betrag</t>
  </si>
  <si>
    <t>10 Soll</t>
  </si>
  <si>
    <t>10 Haben</t>
  </si>
  <si>
    <t>11 Betrag</t>
  </si>
  <si>
    <t>11 Soll</t>
  </si>
  <si>
    <t>11 Haben</t>
  </si>
  <si>
    <t>12 Betrag</t>
  </si>
  <si>
    <t>12 Soll</t>
  </si>
  <si>
    <t>12 Haben</t>
  </si>
  <si>
    <t>0 Betrag</t>
  </si>
  <si>
    <t>0 Soll</t>
  </si>
  <si>
    <t>0 Haben</t>
  </si>
  <si>
    <t>Auswahl</t>
  </si>
  <si>
    <t>Saldo</t>
  </si>
  <si>
    <t>Abschnitt</t>
  </si>
  <si>
    <t>Hauptgruppe</t>
  </si>
  <si>
    <t>Untergruppe</t>
  </si>
  <si>
    <t>1 Anlagevermögen</t>
  </si>
  <si>
    <t>1 Immaterielle Vermögensgegenstände</t>
  </si>
  <si>
    <t>2 Sachanlagen</t>
  </si>
  <si>
    <t>2 Umlaufvermögen</t>
  </si>
  <si>
    <t>1 Vorräte</t>
  </si>
  <si>
    <t>3 Aktive Rechnungsabgrenzungsposten</t>
  </si>
  <si>
    <t>1 Aktive Rechnungsabgrenzungsposten</t>
  </si>
  <si>
    <t>1 Eigenkapital</t>
  </si>
  <si>
    <t>1 Gezeichnetes Kapital</t>
  </si>
  <si>
    <t>2 Kapitalrücklage</t>
  </si>
  <si>
    <t>3 Gewinnrücklagen</t>
  </si>
  <si>
    <t>5 Gewinnvortrag/Verlustvortrag vor Verwendung</t>
  </si>
  <si>
    <t>2 Rückstellungen</t>
  </si>
  <si>
    <t>3 Sonstige Rückstellungen</t>
  </si>
  <si>
    <t>4 Passive Rechnungsabgrenzungsposten</t>
  </si>
  <si>
    <t>1 Passive Rechnungsabgrenzungsposten</t>
  </si>
  <si>
    <t>1 Betriebliche Erträge</t>
  </si>
  <si>
    <t>1 Umsatzerlöse</t>
  </si>
  <si>
    <t>3 Aktivierte Eigenleistungen</t>
  </si>
  <si>
    <t>4 Sonstige betriebliche Erträge</t>
  </si>
  <si>
    <t>2 Betriebliche Aufwendungen</t>
  </si>
  <si>
    <t>1 Materialaufwand</t>
  </si>
  <si>
    <t>2 Personalaufwand</t>
  </si>
  <si>
    <t>4 Sonstige betriebliche Aufwendungen</t>
  </si>
  <si>
    <t>1 Vortragskonten</t>
  </si>
  <si>
    <t>4 Weitere Aufwendungen</t>
  </si>
  <si>
    <t>2 Zinsen und ähnliche Aufwendungen</t>
  </si>
  <si>
    <t>3 Abschreibungen</t>
  </si>
  <si>
    <t>Datenfeld</t>
  </si>
  <si>
    <t>Plan 
(YTD)</t>
  </si>
  <si>
    <t>Ist 
(YTD)</t>
  </si>
  <si>
    <t>Abweichung
(YTD)</t>
  </si>
  <si>
    <t>Kommentierung</t>
  </si>
  <si>
    <t>Vergleich - Plan 2020 vs. Stand Nov. 2019</t>
  </si>
  <si>
    <t>Buchungskreis</t>
  </si>
  <si>
    <t>saperatec GmbH</t>
  </si>
  <si>
    <t>Berichtsmonat</t>
  </si>
  <si>
    <t>Datum</t>
  </si>
  <si>
    <t>Berichterstattung Beirat</t>
  </si>
  <si>
    <t>Inhalt</t>
  </si>
  <si>
    <t>(nur intern)</t>
  </si>
  <si>
    <t>Plan 
(Jahr)</t>
  </si>
  <si>
    <t>Beschriftung</t>
  </si>
  <si>
    <t>EB-Wert</t>
  </si>
  <si>
    <t>S</t>
  </si>
  <si>
    <t>H</t>
  </si>
  <si>
    <t>kum.Werte
Soll</t>
  </si>
  <si>
    <t>EB-Wert
absolut</t>
  </si>
  <si>
    <t>Konto</t>
  </si>
  <si>
    <t>Saldo absolut</t>
  </si>
  <si>
    <t>1800 Bank</t>
  </si>
  <si>
    <t xml:space="preserve"> 
Haben</t>
  </si>
  <si>
    <t>kum. Werte 
Soll</t>
  </si>
  <si>
    <t>Selbst geschaffene immaterielle VermG.</t>
  </si>
  <si>
    <t>Bestand Roh-,Hilfs- und Betriebsstoffe</t>
  </si>
  <si>
    <t>Forderungen aus L+L</t>
  </si>
  <si>
    <t>Durchlaufende Posten OPOS-Bereinigung</t>
  </si>
  <si>
    <t>Abziehbare Vorsteuer 7%</t>
  </si>
  <si>
    <t>Abziehbare Vorsteuer 19%</t>
  </si>
  <si>
    <t>Abziehbare Vorsteuer § 13b UStG 19%</t>
  </si>
  <si>
    <t>Vorst. in Folgeperiode /-jahr abziehbar</t>
  </si>
  <si>
    <t>Vorsteuer 19% im Folgemonat abziehbar</t>
  </si>
  <si>
    <t>Commerzbank #762040400</t>
  </si>
  <si>
    <t>Commerzbank #762040420</t>
  </si>
  <si>
    <t>Gewinnrücklage Erwerb eigener Anteile</t>
  </si>
  <si>
    <t>Rückstellungen Abraum-/Abfallbeseit.</t>
  </si>
  <si>
    <t>Rückstellungen für Abschluss u. Prüfung</t>
  </si>
  <si>
    <t>Verbindlichkeiten aus Lieferungen+Leist.</t>
  </si>
  <si>
    <t>Verbindlichk. Einbehaltung Arbeitnehmer</t>
  </si>
  <si>
    <t>Verbindlichk. Lohn- und Kirchensteuer</t>
  </si>
  <si>
    <t>Verbindlichkeiten soziale Sicherheit</t>
  </si>
  <si>
    <t>Verbindlichkeiten a. Vermögensbildung</t>
  </si>
  <si>
    <t>Lohn- und Gehaltsverrechnungen</t>
  </si>
  <si>
    <t>Umsatzsteuer 19%</t>
  </si>
  <si>
    <t>Umsatzsteuer nach § 13b UStG 19%</t>
  </si>
  <si>
    <t>Erlöse 19%/16% USt</t>
  </si>
  <si>
    <t>Geschäftsführergehälter GmbH-Gesells.</t>
  </si>
  <si>
    <t>Gesetzliche Sozialaufwendungen</t>
  </si>
  <si>
    <t>Abschreibung selbst geschaffene imm. VG</t>
  </si>
  <si>
    <t>Sofortabschreibung GWG</t>
  </si>
  <si>
    <t>Miete, unbewegliche Wirtschaftsgüter</t>
  </si>
  <si>
    <t>Reparatur/Instandh.v.and.Anlagen u. BGA</t>
  </si>
  <si>
    <t>Reisekosten Arbeitnehmer, Fahrtkosten</t>
  </si>
  <si>
    <t>Reisekosten AN Verpfleg.mehraufwand</t>
  </si>
  <si>
    <t>Aufwand Abraum-/Abfallbeseitigung</t>
  </si>
  <si>
    <t>Zinsaufwendungen f.kfr.Verbindlichkeit.</t>
  </si>
  <si>
    <t>Zinsaufwendungen f.lfr.Verbindlichkeit.</t>
  </si>
  <si>
    <t>Saldenvorträge Sachkonten</t>
  </si>
  <si>
    <t>Saldenvorträge Debitoren</t>
  </si>
  <si>
    <t>Saldenvorträge Kreditoren</t>
  </si>
  <si>
    <t>Saldo Abgleich</t>
  </si>
  <si>
    <t>S Abgleich</t>
  </si>
  <si>
    <t>2019 Betrag</t>
  </si>
  <si>
    <t>2019 Soll</t>
  </si>
  <si>
    <t>2019 Haben</t>
  </si>
  <si>
    <t>2021 Betrag</t>
  </si>
  <si>
    <t>2021 Soll</t>
  </si>
  <si>
    <t>2021 Haben</t>
  </si>
  <si>
    <t>Plan
(Monat)</t>
  </si>
  <si>
    <t>Ist
(Monat)</t>
  </si>
  <si>
    <t>Abweichung
(Monat)</t>
  </si>
  <si>
    <t>Ist
(YTD)</t>
  </si>
  <si>
    <t>Grün</t>
  </si>
  <si>
    <t>Gelb</t>
  </si>
  <si>
    <t>Rot</t>
  </si>
  <si>
    <t>Beschreibung</t>
  </si>
  <si>
    <t>2. Entwicklung Personal &amp; Forecast (in Full-Time-Equivalents)</t>
  </si>
  <si>
    <t>Mär</t>
  </si>
  <si>
    <t>FTE</t>
  </si>
  <si>
    <t>Konto / Bank</t>
  </si>
  <si>
    <t>Investition</t>
  </si>
  <si>
    <t>5. Projekte</t>
  </si>
  <si>
    <t>Projekt</t>
  </si>
  <si>
    <t>Statusbeschreibung</t>
  </si>
  <si>
    <t>Status</t>
  </si>
  <si>
    <t>Anlage Dessau</t>
  </si>
  <si>
    <t>Saperatec - Statusüberblick</t>
  </si>
  <si>
    <t>Meilenstein</t>
  </si>
  <si>
    <t>CEFLEX</t>
  </si>
  <si>
    <t>6. Geschäftsentwicklung</t>
  </si>
  <si>
    <t>Recycling Banknoten</t>
  </si>
  <si>
    <t>Recycling Displays</t>
  </si>
  <si>
    <t>H2020 flexpack2circle</t>
  </si>
  <si>
    <t>Laufende Initiativen zur strategischen Geschäftsentwicklung</t>
  </si>
  <si>
    <t>Statusüberblick</t>
  </si>
  <si>
    <t>Liquidität</t>
  </si>
  <si>
    <t>1. Status Projekt Dessau</t>
  </si>
  <si>
    <t xml:space="preserve">Übersicht der aktuellen Projekte (Entwicklung, Kooperationen, etc.) und Statusbeschreibung. </t>
  </si>
  <si>
    <t>3. Liquidität- und Darlehensübersicht (IST/Forecast FC)</t>
  </si>
  <si>
    <t>FlagForecast</t>
  </si>
  <si>
    <t>Budget</t>
  </si>
  <si>
    <t>01 Selbst geschaffene gewerbliche Schutzrechte und ähnliche Rechte und Werte</t>
  </si>
  <si>
    <t>03 Andere Anlagen, Betriebs- und Geschäftsausstattung</t>
  </si>
  <si>
    <t>01 Roh, Hilfs- und Betriebsstoffe</t>
  </si>
  <si>
    <t>2 Forderungen und sonstige Vermögensgegenstände</t>
  </si>
  <si>
    <t>01 Forderungen aus Lieferungen und Leistungen</t>
  </si>
  <si>
    <t>04 Sonstige Vermögensgegenstände</t>
  </si>
  <si>
    <t>4 Zahlungsmittel</t>
  </si>
  <si>
    <t>01 Kassenbestand, Bundesbankguthaben, Guthaben bei Kreditinstituten und Schecks</t>
  </si>
  <si>
    <t>01 Aktive Rechnungsabgrenzungsposten</t>
  </si>
  <si>
    <t>01 Gezeichnetes Kapital</t>
  </si>
  <si>
    <t>02 Eigene Anteile</t>
  </si>
  <si>
    <t>01 Kapitalrücklage</t>
  </si>
  <si>
    <t>04 Andere Gewinnrücklagen</t>
  </si>
  <si>
    <t>01 Gewinnvortrag/Verlustvortrag vor Verwendung</t>
  </si>
  <si>
    <t>03 Sonstige Rückstellungen</t>
  </si>
  <si>
    <t>3 Verbindlichkeiten</t>
  </si>
  <si>
    <t>4 Verbindlichkeiten aus Lieferungen und Leistungen</t>
  </si>
  <si>
    <t>01 Verbindlichkeiten aus Lieferungen und Leistungen</t>
  </si>
  <si>
    <t>8 Sonstige Verbindlichkeiten</t>
  </si>
  <si>
    <t>01 Sonstige Verbindlichkeiten</t>
  </si>
  <si>
    <t>01 Passive Rechnungsabgrenzungsposten</t>
  </si>
  <si>
    <t>01 Umsatzerlöse</t>
  </si>
  <si>
    <t>02 Andere aktivierte Eigenleistungen</t>
  </si>
  <si>
    <t>01 Sonstige betriebliche Erträge</t>
  </si>
  <si>
    <t>02 Wareneingang</t>
  </si>
  <si>
    <t>01 Löhne und Gehälter</t>
  </si>
  <si>
    <t>02 Soziale Abgaben und Aufwendungen für Altersversorgung und für Unterstützung</t>
  </si>
  <si>
    <t>10 Fremdleistungen</t>
  </si>
  <si>
    <t>01 Raum- und Grundstückskosten</t>
  </si>
  <si>
    <t>02 Versicherungen und Abgaben</t>
  </si>
  <si>
    <t>03 Reparatur und Instandhaltung</t>
  </si>
  <si>
    <t>05 Werbe- und Reisekosten</t>
  </si>
  <si>
    <t>06 Bürobedarf</t>
  </si>
  <si>
    <t>09 Beratungs- und Buchführungsaufwand</t>
  </si>
  <si>
    <t>11 Sonstiger Betriebsbedarf</t>
  </si>
  <si>
    <t>13 Kalkulatorische Kosten</t>
  </si>
  <si>
    <t>01 Vortragskonten</t>
  </si>
  <si>
    <t>01 Zinsen und ähnliche Aufwendungen</t>
  </si>
  <si>
    <t>01 Abschreibungen auf immaterielle Vermögensgegenstände</t>
  </si>
  <si>
    <t>02 Abschreibungen auf Sachanlagen</t>
  </si>
  <si>
    <t>1403 Reserviertes Konto - Abziehbare Vorsteuer aus inne</t>
  </si>
  <si>
    <t>1405 Reserviertes Konto - Abziehbare Vorsteuer aus inne</t>
  </si>
  <si>
    <t>1409 Reserviertes Konto - Abziehbare Vorsteuer nach § 1</t>
  </si>
  <si>
    <t>Reserviertes Konto - Abziehbare Vorsteuer nach § 1</t>
  </si>
  <si>
    <t xml:space="preserve">3838 Reserviertes Konto - Umsatzsteuer nach § 13b UStG </t>
  </si>
  <si>
    <t xml:space="preserve">Reserviertes Konto - Umsatzsteuer nach § 13b UStG </t>
  </si>
  <si>
    <t>6820 Zeitschriften, Bücher (Fachliteratur)</t>
  </si>
  <si>
    <t>Zeitschriften, Bücher (Fachliteratur)</t>
  </si>
  <si>
    <t>04 KFZ-Kosten</t>
  </si>
  <si>
    <t>SaldoSelect</t>
  </si>
  <si>
    <t>Achtung: Technischer Hinweis</t>
  </si>
  <si>
    <t>In Zeilen, in denen in der Spalte "SaldoSelect" (H) ein Feld abweichend von Betrag in der PIVOTDATENZUORDNUNG-Funktion verwendet wird, muss dies bei Bedarf manuell geschehen, da Excel einen Formelbezug auf SaldoSelect für diesen Parameter nicht korrekt interpretiert. Das bezieht sich derzeit auf die Zeilen Auszahlung Fördermittel und Bildung passive RAP</t>
  </si>
  <si>
    <t>Forecast
(Jahr)</t>
  </si>
  <si>
    <t>Abweichung
(Jahr)</t>
  </si>
  <si>
    <t>Forecast
 (Jahr)</t>
  </si>
  <si>
    <t>BMBF KuRT</t>
  </si>
  <si>
    <t>Abziehbare Vorsteuer 5%</t>
  </si>
  <si>
    <t>Abziehbare Vorsteuer 16%</t>
  </si>
  <si>
    <t>Abziehbare Vorsteuer § 13b UStG 16%</t>
  </si>
  <si>
    <t>Umsatzsteuer nach § 13b UStG 16%</t>
  </si>
  <si>
    <t>Gewinn &amp; Verlust Budget monatsscharf</t>
  </si>
  <si>
    <t>Cash Flow Budget monatsscharf</t>
  </si>
  <si>
    <t>Angepasster Forecast</t>
  </si>
  <si>
    <t>Stand Budget</t>
  </si>
  <si>
    <t>Budgetstand</t>
  </si>
  <si>
    <t>Budget
(Monat)</t>
  </si>
  <si>
    <t>Budget 
(YTD)</t>
  </si>
  <si>
    <t>Budget 
(Jahr)</t>
  </si>
  <si>
    <t>Ist/Forecast</t>
  </si>
  <si>
    <t>Abweichung</t>
  </si>
  <si>
    <t>Cash Flow Investitionen</t>
  </si>
  <si>
    <t>Liquide Mittel</t>
  </si>
  <si>
    <t>TypeBookRecord</t>
  </si>
  <si>
    <t>CostCenterCode</t>
  </si>
  <si>
    <t>FlagAccountOpening</t>
  </si>
  <si>
    <t>TypeAccount</t>
  </si>
  <si>
    <t>SectionOrder</t>
  </si>
  <si>
    <t>MainGroupOrder</t>
  </si>
  <si>
    <t>AccountGroupOrder</t>
  </si>
  <si>
    <t>C1000</t>
  </si>
  <si>
    <t>C1500</t>
  </si>
  <si>
    <t>C2000</t>
  </si>
  <si>
    <t>C3000</t>
  </si>
  <si>
    <t>C3100</t>
  </si>
  <si>
    <t>C4000</t>
  </si>
  <si>
    <t>P0001</t>
  </si>
  <si>
    <t>P0002</t>
  </si>
  <si>
    <t>C3200</t>
  </si>
  <si>
    <t>4. CAPEX (IST/FC, Cash Flow aus Investitionstätigkeit)</t>
  </si>
  <si>
    <t>Gewinn &amp; Verlust Überblick</t>
  </si>
  <si>
    <t>Cash Flow Überblick</t>
  </si>
  <si>
    <t>Gewinn &amp; Verlust Ist / Forecast monatsscharf</t>
  </si>
  <si>
    <t>Cash Flow Ist / Forecast monatsscharf</t>
  </si>
  <si>
    <t>Budget
31.12.2020</t>
  </si>
  <si>
    <t>04 Geleistete Anzahlungen und Anlagen im Bau</t>
  </si>
  <si>
    <t>0770 Technische Anlagen und Maschinen im Bau</t>
  </si>
  <si>
    <t>Geleistete Anzahlungen und Anlagen im Bau</t>
  </si>
  <si>
    <t>Technische Anlagen und Maschinen im Bau</t>
  </si>
  <si>
    <t>1820 Bank 1</t>
  </si>
  <si>
    <t>Bank 1</t>
  </si>
  <si>
    <t>6826 Rechts- und Beratungskosten</t>
  </si>
  <si>
    <t>Deutsche Bank AG #314421900</t>
  </si>
  <si>
    <t>Patentkosten</t>
  </si>
  <si>
    <t>Abweichend von Budgetierung werden Fremdleistungen zur Anlagenplanung nun direkt in Sachanlagen aktiviert</t>
  </si>
  <si>
    <t>a. Betriebsgenehmigung</t>
  </si>
  <si>
    <t>b. Planung und Beschaffung</t>
  </si>
  <si>
    <t>c. Bereitstellung Standort</t>
  </si>
  <si>
    <t>d. Projektfinanzierung</t>
  </si>
  <si>
    <t>e. Vermarktung Anlagenkapazität</t>
  </si>
  <si>
    <t>1</t>
  </si>
  <si>
    <t>Verschiebung aktivierte Planungsleistungen für Anlage Dessau</t>
  </si>
  <si>
    <t>von immateriellen Verm.gegenständen in Sachanlagen (Anlage in Bau)</t>
  </si>
  <si>
    <t xml:space="preserve">3865 Umsatzsteuer in Folgeperiode fällig (§§ 13 Abs. 1 </t>
  </si>
  <si>
    <t xml:space="preserve">Umsatzsteuer in Folgeperiode fällig (§§ 13 Abs. 1 </t>
  </si>
  <si>
    <t>6837 Aufwendungen für die zeitlich befristete Überlassu</t>
  </si>
  <si>
    <t>Aufwendungen für die zeitlich befristete Überlassu</t>
  </si>
  <si>
    <t>USt fällig Folg.per.§§13(1) u.13b(2)UStG</t>
  </si>
  <si>
    <t>Abgleichsmonat
Soll</t>
  </si>
  <si>
    <t>Hier SuSa des Abgleichsmonat nach Export aus DATEV einkopieren. Gelbe Markierungen in Spalte M/N weisen auf Abweichung zum Verum-Buchungsstand hin</t>
  </si>
  <si>
    <t>Aktuelle Daten</t>
  </si>
  <si>
    <t>Export DATEV</t>
  </si>
  <si>
    <t>Forecast unter Budget, da Fremdleistungen abweichend von Planung direkt in Bilanz gebucht werden</t>
  </si>
  <si>
    <t>IST</t>
  </si>
  <si>
    <t>FC</t>
  </si>
  <si>
    <t>Bezeichnung</t>
  </si>
  <si>
    <t>Summen- und Salden Monatsscharf</t>
  </si>
  <si>
    <t>Summen- und Salden Berichtsmonat</t>
  </si>
  <si>
    <t>Software und Lizenzgebühren</t>
  </si>
  <si>
    <t>Bereitstellungszinsen für Bankkredite ab Nov/Dez 2020</t>
  </si>
  <si>
    <t>B0FE524A-9795-EA11-806F-9CB6D0F9CFB6</t>
  </si>
  <si>
    <t>3805 Reserviertes Konto - Umsatzsteuer aus innergemeins</t>
  </si>
  <si>
    <t>Reserviertes Konto - Umsatzsteuer aus innergemeins</t>
  </si>
  <si>
    <t>P0003</t>
  </si>
  <si>
    <t>P0004</t>
  </si>
  <si>
    <t>Umsatzsteuer 16%</t>
  </si>
  <si>
    <t>Abschlüsse mit Apple und EZB in 2020 nicht mehr ergebniswirksam. Keine weiteren Umsätze in 2020.</t>
  </si>
  <si>
    <t>Außerplanmäßiger Defekt im Technikum. Zusatzaufwand ca. 10 T€.</t>
  </si>
  <si>
    <t>Firmenwagenregelung der Geschäftsführer werden über Mietwagen in den Reisekosten abgewickelt.</t>
  </si>
  <si>
    <t>Coronabedingt deutlich unter Budget</t>
  </si>
  <si>
    <t>Antrag für Konzeptphase zu 31. Oktober 2020 eingereicht. Fördermittel sollen zur Weiterentwicklung des saperatec-Verfahrens für den Post-Consumer-Einsatz in Zusammenarbeit mit Industriepartnern dienen.</t>
  </si>
  <si>
    <t>PepsiCo</t>
  </si>
  <si>
    <t>siehe GuV Überblick</t>
  </si>
  <si>
    <t>3280 Erhaltene Anzahlungen - Restlaufzeit bis 1 Jahr</t>
  </si>
  <si>
    <t>P0006</t>
  </si>
  <si>
    <t>4100 Steuerfreie Umsätze § 4 Nr.8 ff. UStG</t>
  </si>
  <si>
    <t>Anmietung zusätzlicher Büroraum in Dessau für ca. 3 T€ im Budget. Anmietung jedoch erst im Januar 2021 geplant.</t>
  </si>
  <si>
    <t>Verschiebung von bestimmten Planungsaufwendungen in 2021</t>
  </si>
  <si>
    <t>Forderungen gegenüber Bundesagentur für Arbeit</t>
  </si>
  <si>
    <t>Geschenke abzugsfähig mit § 37b EStG</t>
  </si>
  <si>
    <t>Unfertige Erzeugnisse, unfertige Leistungen</t>
  </si>
  <si>
    <t>In Arbeit befindliche Aufträge</t>
  </si>
  <si>
    <t>02 Unfertige Erzeugnisse, unfertige Leistungen</t>
  </si>
  <si>
    <t>1095 In Arbeit befindliche Aufträge</t>
  </si>
  <si>
    <t>1457 Forderungen gegenüber Bundesagentur für Arbeit</t>
  </si>
  <si>
    <t>6611 Geschenke abzugsfähig mit § 37b EStG</t>
  </si>
  <si>
    <t>6304 Sonstige Aufwendungen betrieblich und regelmäßig</t>
  </si>
  <si>
    <t>Historical</t>
  </si>
  <si>
    <t>2022 Betrag</t>
  </si>
  <si>
    <t>2022 Soll</t>
  </si>
  <si>
    <t>2022 Haben</t>
  </si>
  <si>
    <t>Forderung gegenüber Bundesagentur</t>
  </si>
  <si>
    <t>Aktivierungsfähige Patentkosten in Höhe von ca. 8 T€ erhöhen den monatlichen Abschreibungsbetrag</t>
  </si>
  <si>
    <t>- Weitere Nachfragen zum Lärmkataster: Herstellernachweise über der zukünftigen Emissionswerte sind vor 
Auftragsvergabe zu erbringen. Diese sind vor Auftragsvergabe teilweise schwierig zu erhalten
- Basisgenehmigung (Post-Industrial) wird weiter für Jan/Feb 2021 erwartet - im Plan gemäß angepasster Planung (Beirat 15.12.)
- Parallel Vorbereitung einer Erweiterungsgenehmigung für neue Trennflüssigkeit und Post-Consumer (PolyAl)</t>
  </si>
  <si>
    <t>- Kreditvertrag IB SA geschlossen, Kreditverträge abschlussreif - Abschluss aufgrund angepasster Projektplanung ausgesetzt
- Second Closing: EK-Mehrbedarf ist noch in Ermittlung. Second Closing mit Corona-Matching Fazilität nun für Q1 2021 geplant. 
- Vertragsverlängerung H2020 bis 04/2022 abgeschlossen</t>
  </si>
  <si>
    <t>- Infeed: Akquisition weiter hinter Erwartungen - derzeit ca. 5000 t Potential erfasst (28% von Ziel), davon nur 2800 t bei Verpackungsmittelherstellern. Abschluss der ausreichender LoIs bei aktueller Infeed-Spezifikation nicht erreichbar
- Business Development PolyAl:
   - Tetra Pak läuft nach Plan - derzeit Aufbereitung von Mustermaterial für Technikumsversuche
   - PreZero liegt deutlich hinter Plan, da Kunde aufbereitete Mustermengen erst 6-8 Wochen später als geplant liefern kann</t>
  </si>
  <si>
    <t>- Projekt im Plan - Nächste Abrechnungsperiode endet 31.1.2021</t>
  </si>
  <si>
    <t>- Projektvertrag abgeschlossen - Kick-off am 25.11.2020 erfolgt. Auftragsbestätigung erst bei Anzahlungserhalt Anfang Januar gesichert</t>
  </si>
  <si>
    <t>- Mitgliedschaft ab 1.1.2021 - Erweiterung der strategischen Zusammenarbeit
- Angebot Pilotversuche gelegt und in Konsortium abgestimmt - Auftrag für 01/2021 erwartet (ca. €11k)</t>
  </si>
  <si>
    <t>Projektvertrag in Verhandlung - Abschluss aufgrund von Red Flags verzögert - Abschluss in Jan/Feb 2021 geplant. Volumen ca. €440k</t>
  </si>
  <si>
    <t>- Auftrag über Technikumsversuche erhalten (ca. €15k) - Lieferung von Mustermaterial erwartet</t>
  </si>
  <si>
    <t>- Angebote für ca. 85% des Anlageninvestitionsvolumens liegen vor - einige wichtige Gewerke stehen aber noch aus
- Erweiterung Detailed Engineering für Post-Consumer (PolyAl) läuft gemäß angepasster Planung - Ziel Ende März 2021</t>
  </si>
  <si>
    <t>- Ausschreibung von Baumaßnahmen im Rahmen angepasster Projektplanung bis 03/2021 ausgesetzt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</si>
</sst>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quot;_-;\-* #,##0.00\ &quot;€&quot;_-;_-* &quot;-&quot;??\ &quot;€&quot;_-;_-@_-"/>
    <numFmt numFmtId="43" formatCode="_-* #,##0.00_-;\-* #,##0.00_-;_-* &quot;-&quot;??_-;_-@_-"/>
    <numFmt numFmtId="164" formatCode="#,##0.00\ &quot;€&quot;"/>
    <numFmt numFmtId="165" formatCode="_-* #,##0\ &quot;€&quot;_-;\-* #,##0\ &quot;€&quot;_-;_-* &quot;-&quot;??\ &quot;€&quot;_-;_-@_-"/>
    <numFmt numFmtId="166" formatCode="[$-407]mmm/\ yy;@"/>
    <numFmt numFmtId="167" formatCode="#,##0\ &quot;€&quot;"/>
    <numFmt numFmtId="168" formatCode="_-* #,##0.00\ _€_-;\-* #,##0.00\ _€_-;_-* &quot;-&quot;??\ _€_-;_-@_-"/>
    <numFmt numFmtId="169" formatCode="#####"/>
    <numFmt numFmtId="170" formatCode="##,###,###,###,###,###,##0.00"/>
    <numFmt numFmtId="171" formatCode="#0"/>
    <numFmt numFmtId="172" formatCode="_-* #,##0_-;\-* #,##0_-;_-* &quot;-&quot;??_-;_-@_-"/>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i/>
      <sz val="11"/>
      <color theme="1"/>
      <name val="Calibri"/>
      <family val="2"/>
      <scheme val="minor"/>
    </font>
    <font>
      <i/>
      <sz val="10"/>
      <color theme="1"/>
      <name val="Calibri"/>
      <family val="2"/>
      <scheme val="minor"/>
    </font>
    <font>
      <sz val="11"/>
      <color rgb="FF70AD47"/>
      <name val="Calibri"/>
      <family val="2"/>
      <scheme val="minor"/>
    </font>
    <font>
      <b/>
      <sz val="14"/>
      <color theme="0"/>
      <name val="Calibri"/>
      <family val="2"/>
      <scheme val="minor"/>
    </font>
    <font>
      <sz val="11"/>
      <color rgb="FFFF0000"/>
      <name val="Calibri"/>
      <family val="2"/>
      <scheme val="minor"/>
    </font>
    <font>
      <b/>
      <sz val="11"/>
      <color rgb="FF70AD47"/>
      <name val="Calibri"/>
      <family val="2"/>
      <scheme val="minor"/>
    </font>
    <font>
      <b/>
      <sz val="11"/>
      <color rgb="FFFF0000"/>
      <name val="Calibri"/>
      <family val="2"/>
      <scheme val="minor"/>
    </font>
    <font>
      <b/>
      <sz val="18"/>
      <color theme="1"/>
      <name val="Calibri"/>
      <family val="2"/>
      <scheme val="minor"/>
    </font>
    <font>
      <sz val="11"/>
      <color theme="1" tint="4.9989318521683403E-2"/>
      <name val="Calibri"/>
      <family val="2"/>
      <scheme val="minor"/>
    </font>
    <font>
      <u/>
      <sz val="11"/>
      <color theme="10"/>
      <name val="Calibri"/>
      <family val="2"/>
      <scheme val="minor"/>
    </font>
    <font>
      <sz val="11"/>
      <color rgb="FF000000"/>
      <name val="Calibri"/>
      <family val="2"/>
    </font>
    <font>
      <b/>
      <sz val="14"/>
      <color theme="1"/>
      <name val="Calibri"/>
      <family val="2"/>
      <scheme val="minor"/>
    </font>
    <font>
      <sz val="11"/>
      <color theme="1"/>
      <name val="Arial"/>
      <family val="2"/>
    </font>
    <font>
      <b/>
      <sz val="11"/>
      <color theme="1"/>
      <name val="Arial"/>
      <family val="2"/>
    </font>
    <font>
      <b/>
      <sz val="11"/>
      <color theme="0"/>
      <name val="Calibri"/>
      <family val="2"/>
      <scheme val="minor"/>
    </font>
    <font>
      <sz val="11"/>
      <color theme="0"/>
      <name val="Calibri"/>
      <family val="2"/>
      <scheme val="minor"/>
    </font>
    <font>
      <sz val="11"/>
      <name val="Calibri"/>
      <family val="2"/>
      <scheme val="minor"/>
    </font>
    <font>
      <sz val="12"/>
      <color theme="1"/>
      <name val="Calibri"/>
      <family val="2"/>
      <scheme val="minor"/>
    </font>
    <font>
      <b/>
      <u/>
      <sz val="12"/>
      <color theme="1"/>
      <name val="Calibri"/>
      <family val="2"/>
      <scheme val="minor"/>
    </font>
    <font>
      <i/>
      <sz val="12"/>
      <color theme="1"/>
      <name val="Calibri"/>
      <family val="2"/>
      <scheme val="minor"/>
    </font>
    <font>
      <b/>
      <sz val="12"/>
      <color theme="1"/>
      <name val="Calibri"/>
      <family val="2"/>
      <scheme val="minor"/>
    </font>
    <font>
      <sz val="12"/>
      <color theme="0"/>
      <name val="Calibri"/>
      <family val="2"/>
      <scheme val="minor"/>
    </font>
    <font>
      <sz val="12"/>
      <name val="Calibri"/>
      <family val="2"/>
      <scheme val="minor"/>
    </font>
    <font>
      <sz val="12"/>
      <color theme="0" tint="-0.14999847407452621"/>
      <name val="Calibri"/>
      <family val="2"/>
      <scheme val="minor"/>
    </font>
    <font>
      <b/>
      <sz val="16"/>
      <color theme="0"/>
      <name val="Calibri"/>
      <family val="2"/>
      <scheme val="minor"/>
    </font>
    <font>
      <b/>
      <u/>
      <sz val="12"/>
      <color theme="0"/>
      <name val="Calibri"/>
      <family val="2"/>
      <scheme val="minor"/>
    </font>
    <font>
      <b/>
      <sz val="12"/>
      <color theme="0"/>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B4B4B4"/>
        <bgColor indexed="64"/>
      </patternFill>
    </fill>
    <fill>
      <patternFill patternType="solid">
        <fgColor theme="0" tint="-4.9989318521683403E-2"/>
        <bgColor indexed="64"/>
      </patternFill>
    </fill>
    <fill>
      <patternFill patternType="solid">
        <fgColor theme="1"/>
        <bgColor theme="4" tint="0.79998168889431442"/>
      </patternFill>
    </fill>
    <fill>
      <patternFill patternType="solid">
        <fgColor rgb="FFFFFF00"/>
        <bgColor indexed="64"/>
      </patternFill>
    </fill>
    <fill>
      <patternFill patternType="solid">
        <fgColor theme="1"/>
        <bgColor theme="1"/>
      </patternFill>
    </fill>
    <fill>
      <patternFill patternType="solid">
        <fgColor theme="2" tint="-0.499984740745262"/>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2" tint="-9.9978637043366805E-2"/>
        <bgColor indexed="64"/>
      </patternFill>
    </fill>
  </fills>
  <borders count="4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1"/>
      </left>
      <right style="thin">
        <color theme="1"/>
      </right>
      <top style="thin">
        <color theme="1"/>
      </top>
      <bottom style="thin">
        <color theme="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1"/>
      </top>
      <bottom style="thin">
        <color theme="1"/>
      </bottom>
      <diagonal/>
    </border>
  </borders>
  <cellStyleXfs count="7">
    <xf numFmtId="0" fontId="0" fillId="0" borderId="0"/>
    <xf numFmtId="44" fontId="1" fillId="0" borderId="0" applyFont="0" applyFill="0" applyBorder="0" applyAlignment="0" applyProtection="0"/>
    <xf numFmtId="0" fontId="13" fillId="0" borderId="0" applyNumberFormat="0" applyFill="0" applyBorder="0" applyAlignment="0" applyProtection="0"/>
    <xf numFmtId="43" fontId="1" fillId="0" borderId="0" applyFont="0" applyFill="0" applyBorder="0" applyAlignment="0" applyProtection="0"/>
    <xf numFmtId="0" fontId="16" fillId="0" borderId="0"/>
    <xf numFmtId="0" fontId="21" fillId="0" borderId="0"/>
    <xf numFmtId="9" fontId="1" fillId="0" borderId="0" applyFont="0" applyFill="0" applyBorder="0" applyAlignment="0" applyProtection="0"/>
  </cellStyleXfs>
  <cellXfs count="286">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NumberFormat="1"/>
    <xf numFmtId="0" fontId="0" fillId="0" borderId="0" xfId="0" applyBorder="1"/>
    <xf numFmtId="0" fontId="6" fillId="0" borderId="0" xfId="0" applyFont="1" applyBorder="1" applyAlignment="1"/>
    <xf numFmtId="0" fontId="0" fillId="0" borderId="0" xfId="0" applyBorder="1" applyAlignment="1"/>
    <xf numFmtId="0" fontId="0" fillId="0" borderId="0" xfId="0" applyFont="1" applyBorder="1"/>
    <xf numFmtId="0" fontId="2" fillId="0" borderId="0" xfId="0" applyFont="1" applyBorder="1"/>
    <xf numFmtId="0" fontId="0" fillId="0" borderId="0" xfId="0" applyFont="1" applyBorder="1" applyAlignment="1"/>
    <xf numFmtId="165" fontId="2" fillId="0" borderId="0" xfId="0" applyNumberFormat="1" applyFont="1" applyBorder="1"/>
    <xf numFmtId="165" fontId="0" fillId="0" borderId="0" xfId="0" applyNumberFormat="1" applyFont="1" applyBorder="1"/>
    <xf numFmtId="0" fontId="5" fillId="0" borderId="0" xfId="0" applyFont="1" applyBorder="1"/>
    <xf numFmtId="0" fontId="5" fillId="0" borderId="0" xfId="0" applyFont="1" applyBorder="1" applyAlignment="1"/>
    <xf numFmtId="165" fontId="5" fillId="0" borderId="0" xfId="0" applyNumberFormat="1" applyFont="1" applyBorder="1"/>
    <xf numFmtId="0" fontId="5" fillId="0" borderId="0" xfId="0" applyFont="1" applyBorder="1" applyAlignment="1">
      <alignment horizontal="left" indent="4"/>
    </xf>
    <xf numFmtId="0" fontId="2" fillId="0" borderId="0" xfId="0" applyFont="1" applyBorder="1" applyAlignment="1"/>
    <xf numFmtId="0" fontId="9" fillId="0" borderId="0" xfId="0" applyFont="1" applyBorder="1" applyAlignment="1"/>
    <xf numFmtId="165" fontId="0" fillId="0" borderId="0" xfId="0" applyNumberFormat="1" applyBorder="1"/>
    <xf numFmtId="44" fontId="4" fillId="0" borderId="0" xfId="0" applyNumberFormat="1" applyFont="1" applyBorder="1" applyAlignment="1"/>
    <xf numFmtId="44" fontId="4" fillId="0" borderId="0" xfId="1" applyFont="1" applyBorder="1" applyAlignment="1"/>
    <xf numFmtId="165" fontId="2" fillId="0" borderId="0" xfId="0" applyNumberFormat="1" applyFont="1" applyFill="1" applyBorder="1"/>
    <xf numFmtId="165" fontId="5" fillId="0" borderId="0" xfId="0" applyNumberFormat="1" applyFont="1" applyFill="1" applyBorder="1"/>
    <xf numFmtId="165" fontId="0" fillId="0" borderId="0" xfId="0" applyNumberFormat="1" applyFill="1" applyBorder="1"/>
    <xf numFmtId="167" fontId="0" fillId="0" borderId="0" xfId="0" applyNumberFormat="1"/>
    <xf numFmtId="0" fontId="0" fillId="0" borderId="0" xfId="0" applyBorder="1" applyAlignment="1">
      <alignment horizontal="center"/>
    </xf>
    <xf numFmtId="0" fontId="0" fillId="3" borderId="0" xfId="0" applyFill="1"/>
    <xf numFmtId="0" fontId="2" fillId="3" borderId="0" xfId="0" applyFont="1" applyFill="1"/>
    <xf numFmtId="0" fontId="0" fillId="3" borderId="1" xfId="0" applyFill="1" applyBorder="1"/>
    <xf numFmtId="0" fontId="0" fillId="3" borderId="2" xfId="0" applyFill="1" applyBorder="1"/>
    <xf numFmtId="0" fontId="0" fillId="3" borderId="3"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12" xfId="0" applyFill="1" applyBorder="1" applyAlignment="1">
      <alignment horizontal="left"/>
    </xf>
    <xf numFmtId="14" fontId="0" fillId="3" borderId="12" xfId="0" applyNumberFormat="1" applyFill="1" applyBorder="1" applyAlignment="1">
      <alignment horizontal="left"/>
    </xf>
    <xf numFmtId="0" fontId="2" fillId="3" borderId="13" xfId="0" applyFont="1" applyFill="1" applyBorder="1"/>
    <xf numFmtId="166" fontId="0" fillId="3" borderId="14" xfId="0" applyNumberFormat="1" applyFill="1" applyBorder="1" applyAlignment="1">
      <alignment horizontal="left"/>
    </xf>
    <xf numFmtId="0" fontId="0" fillId="3" borderId="15" xfId="0" applyFill="1" applyBorder="1"/>
    <xf numFmtId="0" fontId="2" fillId="3" borderId="16" xfId="0" applyFont="1" applyFill="1" applyBorder="1"/>
    <xf numFmtId="0" fontId="0" fillId="3" borderId="17" xfId="0" applyFill="1" applyBorder="1"/>
    <xf numFmtId="0" fontId="2" fillId="3" borderId="18" xfId="0" applyFont="1" applyFill="1" applyBorder="1"/>
    <xf numFmtId="14" fontId="0" fillId="3" borderId="19" xfId="0" applyNumberFormat="1" applyFill="1" applyBorder="1" applyAlignment="1">
      <alignment horizontal="left"/>
    </xf>
    <xf numFmtId="0" fontId="0" fillId="3" borderId="20" xfId="0" applyFill="1" applyBorder="1"/>
    <xf numFmtId="0" fontId="0" fillId="0" borderId="0" xfId="0" applyBorder="1" applyAlignment="1">
      <alignment wrapText="1"/>
    </xf>
    <xf numFmtId="0" fontId="7" fillId="4" borderId="0" xfId="0" applyFont="1" applyFill="1" applyBorder="1" applyAlignment="1"/>
    <xf numFmtId="14" fontId="0" fillId="0" borderId="0" xfId="0" applyNumberFormat="1" applyBorder="1"/>
    <xf numFmtId="0" fontId="0" fillId="0" borderId="0" xfId="0" applyFill="1" applyBorder="1" applyAlignment="1">
      <alignment horizontal="center" wrapText="1"/>
    </xf>
    <xf numFmtId="0" fontId="0" fillId="0" borderId="0" xfId="0" applyFill="1" applyBorder="1" applyAlignment="1">
      <alignment wrapText="1"/>
    </xf>
    <xf numFmtId="165" fontId="2" fillId="2" borderId="0" xfId="0" applyNumberFormat="1" applyFont="1" applyFill="1" applyBorder="1"/>
    <xf numFmtId="44" fontId="0" fillId="0" borderId="0" xfId="0" applyNumberFormat="1" applyFont="1" applyFill="1" applyBorder="1" applyAlignment="1">
      <alignment wrapText="1"/>
    </xf>
    <xf numFmtId="165" fontId="0" fillId="2" borderId="0" xfId="0" applyNumberFormat="1" applyFill="1" applyBorder="1"/>
    <xf numFmtId="44" fontId="0" fillId="0" borderId="0" xfId="0" quotePrefix="1" applyNumberFormat="1" applyFont="1" applyFill="1" applyBorder="1" applyAlignment="1">
      <alignment wrapText="1"/>
    </xf>
    <xf numFmtId="165" fontId="5" fillId="2" borderId="0" xfId="0" applyNumberFormat="1" applyFont="1" applyFill="1" applyBorder="1"/>
    <xf numFmtId="165" fontId="0" fillId="2" borderId="0" xfId="0" applyNumberFormat="1" applyFont="1" applyFill="1" applyBorder="1"/>
    <xf numFmtId="0" fontId="0" fillId="0" borderId="0" xfId="0" applyNumberFormat="1" applyBorder="1"/>
    <xf numFmtId="0" fontId="2" fillId="0" borderId="0" xfId="0" applyNumberFormat="1" applyFont="1" applyBorder="1"/>
    <xf numFmtId="44" fontId="0" fillId="0" borderId="0" xfId="0" applyNumberFormat="1" applyFont="1" applyBorder="1" applyAlignment="1">
      <alignment wrapText="1"/>
    </xf>
    <xf numFmtId="0" fontId="8" fillId="0" borderId="0" xfId="0" applyFont="1" applyBorder="1"/>
    <xf numFmtId="0" fontId="0" fillId="4" borderId="0" xfId="0" applyFill="1" applyBorder="1"/>
    <xf numFmtId="0" fontId="0" fillId="4" borderId="0" xfId="0" applyFill="1" applyBorder="1" applyAlignment="1"/>
    <xf numFmtId="0" fontId="7" fillId="4" borderId="0" xfId="0" applyFont="1" applyFill="1" applyBorder="1" applyAlignment="1">
      <alignment vertical="center"/>
    </xf>
    <xf numFmtId="0" fontId="0" fillId="4" borderId="0" xfId="0" applyFill="1" applyBorder="1" applyAlignment="1">
      <alignment horizontal="right"/>
    </xf>
    <xf numFmtId="49" fontId="0" fillId="4" borderId="0" xfId="0" applyNumberFormat="1" applyFill="1" applyBorder="1"/>
    <xf numFmtId="0" fontId="5" fillId="0" borderId="0" xfId="0" applyNumberFormat="1" applyFont="1" applyBorder="1"/>
    <xf numFmtId="0" fontId="5" fillId="0" borderId="0" xfId="0" applyFont="1" applyBorder="1" applyAlignment="1">
      <alignment horizontal="left"/>
    </xf>
    <xf numFmtId="0" fontId="0" fillId="0" borderId="0" xfId="0" applyNumberFormat="1" applyFont="1" applyBorder="1"/>
    <xf numFmtId="0" fontId="0" fillId="0" borderId="0" xfId="0" applyNumberFormat="1" applyFont="1" applyBorder="1" applyAlignment="1"/>
    <xf numFmtId="0" fontId="10" fillId="0" borderId="0" xfId="0" applyFont="1" applyBorder="1"/>
    <xf numFmtId="0" fontId="2" fillId="0" borderId="0" xfId="0" applyNumberFormat="1" applyFont="1" applyBorder="1" applyAlignment="1"/>
    <xf numFmtId="0" fontId="0" fillId="0" borderId="0" xfId="0" applyBorder="1" applyAlignment="1">
      <alignment horizontal="right"/>
    </xf>
    <xf numFmtId="49" fontId="0" fillId="0" borderId="0" xfId="0" applyNumberFormat="1" applyBorder="1"/>
    <xf numFmtId="0" fontId="0" fillId="0" borderId="0" xfId="0" applyFill="1" applyBorder="1"/>
    <xf numFmtId="0" fontId="0" fillId="0" borderId="0" xfId="0" applyFont="1" applyFill="1" applyBorder="1" applyAlignment="1">
      <alignment wrapText="1"/>
    </xf>
    <xf numFmtId="0" fontId="0" fillId="0" borderId="0" xfId="0" quotePrefix="1" applyFont="1" applyFill="1" applyBorder="1" applyAlignment="1">
      <alignment wrapText="1"/>
    </xf>
    <xf numFmtId="165" fontId="2" fillId="2" borderId="10" xfId="0" applyNumberFormat="1" applyFont="1" applyFill="1" applyBorder="1"/>
    <xf numFmtId="165" fontId="0" fillId="2" borderId="10" xfId="0" applyNumberFormat="1" applyFont="1" applyFill="1" applyBorder="1"/>
    <xf numFmtId="165" fontId="5" fillId="2" borderId="10" xfId="0" applyNumberFormat="1" applyFont="1" applyFill="1" applyBorder="1"/>
    <xf numFmtId="165" fontId="0" fillId="2" borderId="11" xfId="0" applyNumberFormat="1" applyFont="1" applyFill="1" applyBorder="1"/>
    <xf numFmtId="0" fontId="9" fillId="2" borderId="10" xfId="0" applyFont="1" applyFill="1" applyBorder="1" applyAlignment="1"/>
    <xf numFmtId="0" fontId="6" fillId="2" borderId="10" xfId="0" applyFont="1" applyFill="1" applyBorder="1" applyAlignment="1"/>
    <xf numFmtId="165" fontId="2" fillId="2" borderId="11" xfId="0" applyNumberFormat="1" applyFont="1" applyFill="1" applyBorder="1"/>
    <xf numFmtId="165" fontId="0" fillId="2" borderId="10" xfId="0" applyNumberFormat="1" applyFill="1" applyBorder="1"/>
    <xf numFmtId="0" fontId="12" fillId="0" borderId="0" xfId="0" applyFont="1" applyBorder="1" applyAlignment="1"/>
    <xf numFmtId="0" fontId="0" fillId="0" borderId="0" xfId="0" applyAlignment="1">
      <alignment wrapText="1"/>
    </xf>
    <xf numFmtId="0" fontId="16" fillId="0" borderId="0" xfId="4"/>
    <xf numFmtId="49" fontId="16" fillId="5" borderId="0" xfId="4" applyNumberFormat="1" applyFill="1" applyAlignment="1">
      <alignment horizontal="center" wrapText="1"/>
    </xf>
    <xf numFmtId="43" fontId="16" fillId="0" borderId="0" xfId="3" applyFont="1"/>
    <xf numFmtId="0" fontId="0" fillId="0" borderId="23" xfId="0" applyBorder="1" applyAlignment="1">
      <alignment horizontal="center" wrapText="1"/>
    </xf>
    <xf numFmtId="0" fontId="0" fillId="0" borderId="24" xfId="0" applyBorder="1" applyAlignment="1">
      <alignment horizontal="center" wrapText="1"/>
    </xf>
    <xf numFmtId="0" fontId="0" fillId="0" borderId="25" xfId="0" applyBorder="1" applyAlignment="1">
      <alignment horizontal="center" wrapText="1"/>
    </xf>
    <xf numFmtId="165" fontId="2" fillId="0" borderId="1" xfId="0" applyNumberFormat="1" applyFont="1" applyBorder="1"/>
    <xf numFmtId="165" fontId="2" fillId="0" borderId="2" xfId="0" applyNumberFormat="1" applyFont="1" applyBorder="1"/>
    <xf numFmtId="165" fontId="0" fillId="0" borderId="4" xfId="0" applyNumberFormat="1" applyBorder="1"/>
    <xf numFmtId="165" fontId="2" fillId="0" borderId="4" xfId="0" applyNumberFormat="1" applyFont="1" applyBorder="1"/>
    <xf numFmtId="165" fontId="5" fillId="0" borderId="4" xfId="0" applyNumberFormat="1" applyFont="1" applyBorder="1"/>
    <xf numFmtId="165" fontId="0" fillId="0" borderId="4" xfId="0" applyNumberFormat="1" applyFont="1" applyBorder="1"/>
    <xf numFmtId="165" fontId="2" fillId="0" borderId="5" xfId="0" applyNumberFormat="1" applyFont="1" applyBorder="1"/>
    <xf numFmtId="165" fontId="0" fillId="0" borderId="5" xfId="0" applyNumberFormat="1" applyBorder="1"/>
    <xf numFmtId="165" fontId="2" fillId="0" borderId="6" xfId="0" applyNumberFormat="1" applyFont="1" applyBorder="1"/>
    <xf numFmtId="165" fontId="2" fillId="0" borderId="7" xfId="0" applyNumberFormat="1" applyFont="1" applyBorder="1"/>
    <xf numFmtId="165" fontId="2" fillId="0" borderId="8" xfId="0" applyNumberFormat="1" applyFont="1" applyBorder="1"/>
    <xf numFmtId="165" fontId="2" fillId="0" borderId="3" xfId="0" applyNumberFormat="1" applyFont="1" applyBorder="1"/>
    <xf numFmtId="165" fontId="5" fillId="0" borderId="5" xfId="0" applyNumberFormat="1" applyFont="1" applyBorder="1"/>
    <xf numFmtId="165" fontId="0" fillId="0" borderId="5" xfId="0" applyNumberFormat="1" applyFont="1" applyBorder="1"/>
    <xf numFmtId="165" fontId="2" fillId="0" borderId="1" xfId="0" applyNumberFormat="1" applyFont="1" applyFill="1" applyBorder="1"/>
    <xf numFmtId="165" fontId="0" fillId="0" borderId="4" xfId="0" applyNumberFormat="1" applyFill="1" applyBorder="1"/>
    <xf numFmtId="165" fontId="2" fillId="0" borderId="4" xfId="0" applyNumberFormat="1" applyFont="1" applyFill="1" applyBorder="1"/>
    <xf numFmtId="165" fontId="5" fillId="0" borderId="4" xfId="0" applyNumberFormat="1" applyFont="1" applyFill="1" applyBorder="1"/>
    <xf numFmtId="165" fontId="2" fillId="0" borderId="9" xfId="0" applyNumberFormat="1" applyFont="1" applyBorder="1"/>
    <xf numFmtId="165" fontId="0" fillId="0" borderId="10" xfId="0" applyNumberFormat="1" applyBorder="1"/>
    <xf numFmtId="165" fontId="2" fillId="0" borderId="10" xfId="0" applyNumberFormat="1" applyFont="1" applyBorder="1"/>
    <xf numFmtId="165" fontId="5" fillId="0" borderId="10" xfId="0" applyNumberFormat="1" applyFont="1" applyBorder="1"/>
    <xf numFmtId="165" fontId="0" fillId="0" borderId="10" xfId="0" applyNumberFormat="1" applyFont="1" applyBorder="1"/>
    <xf numFmtId="165" fontId="2" fillId="0" borderId="11" xfId="0" applyNumberFormat="1" applyFont="1" applyBorder="1"/>
    <xf numFmtId="0" fontId="0" fillId="0" borderId="22" xfId="0" applyBorder="1" applyAlignment="1">
      <alignment horizontal="center" wrapText="1"/>
    </xf>
    <xf numFmtId="166" fontId="0" fillId="0" borderId="23" xfId="0" applyNumberFormat="1" applyFill="1" applyBorder="1" applyAlignment="1">
      <alignment horizontal="center" wrapText="1"/>
    </xf>
    <xf numFmtId="0" fontId="0" fillId="0" borderId="26" xfId="0" applyBorder="1" applyAlignment="1">
      <alignment horizontal="center" wrapText="1"/>
    </xf>
    <xf numFmtId="0" fontId="0" fillId="0" borderId="26" xfId="0" applyBorder="1" applyAlignment="1">
      <alignment wrapText="1"/>
    </xf>
    <xf numFmtId="0" fontId="2" fillId="0" borderId="9" xfId="0" applyFont="1" applyBorder="1"/>
    <xf numFmtId="0" fontId="0" fillId="0" borderId="10" xfId="0" applyBorder="1"/>
    <xf numFmtId="0" fontId="2" fillId="0" borderId="10" xfId="0" applyFont="1" applyBorder="1"/>
    <xf numFmtId="0" fontId="5" fillId="0" borderId="10" xfId="0" applyFont="1" applyBorder="1"/>
    <xf numFmtId="0" fontId="0" fillId="0" borderId="10" xfId="0" applyFont="1" applyBorder="1"/>
    <xf numFmtId="0" fontId="0" fillId="0" borderId="10" xfId="0" applyNumberFormat="1" applyBorder="1"/>
    <xf numFmtId="0" fontId="2" fillId="0" borderId="10" xfId="0" applyNumberFormat="1" applyFont="1" applyBorder="1"/>
    <xf numFmtId="0" fontId="2" fillId="0" borderId="11" xfId="0" applyNumberFormat="1" applyFont="1" applyBorder="1"/>
    <xf numFmtId="0" fontId="0" fillId="0" borderId="1" xfId="0" applyBorder="1"/>
    <xf numFmtId="0" fontId="0" fillId="0" borderId="2" xfId="0" applyBorder="1"/>
    <xf numFmtId="0" fontId="0" fillId="0" borderId="2" xfId="0" applyBorder="1" applyAlignment="1"/>
    <xf numFmtId="0" fontId="0" fillId="0" borderId="3" xfId="0" applyBorder="1" applyAlignment="1"/>
    <xf numFmtId="0" fontId="0" fillId="0" borderId="4" xfId="0" applyBorder="1"/>
    <xf numFmtId="0" fontId="0" fillId="0" borderId="5" xfId="0" applyBorder="1" applyAlignment="1"/>
    <xf numFmtId="0" fontId="2" fillId="0" borderId="4" xfId="0" applyFont="1" applyBorder="1"/>
    <xf numFmtId="0" fontId="2" fillId="0" borderId="6" xfId="0" applyFont="1" applyBorder="1"/>
    <xf numFmtId="0" fontId="0" fillId="0" borderId="7" xfId="0" applyBorder="1"/>
    <xf numFmtId="0" fontId="2" fillId="0" borderId="7" xfId="0" applyFont="1" applyBorder="1" applyAlignment="1"/>
    <xf numFmtId="0" fontId="0" fillId="0" borderId="8" xfId="0" applyBorder="1" applyAlignment="1"/>
    <xf numFmtId="165" fontId="2" fillId="0" borderId="3" xfId="0" applyNumberFormat="1" applyFont="1" applyBorder="1" applyAlignment="1">
      <alignment wrapText="1"/>
    </xf>
    <xf numFmtId="165" fontId="0" fillId="0" borderId="5" xfId="0" applyNumberFormat="1" applyBorder="1" applyAlignment="1">
      <alignment wrapText="1"/>
    </xf>
    <xf numFmtId="165" fontId="2" fillId="0" borderId="5" xfId="0" applyNumberFormat="1" applyFont="1" applyBorder="1" applyAlignment="1">
      <alignment wrapText="1"/>
    </xf>
    <xf numFmtId="165" fontId="5" fillId="0" borderId="5" xfId="0" applyNumberFormat="1" applyFont="1" applyBorder="1" applyAlignment="1">
      <alignment wrapText="1"/>
    </xf>
    <xf numFmtId="165" fontId="0" fillId="0" borderId="5" xfId="0" applyNumberFormat="1" applyFont="1" applyBorder="1" applyAlignment="1">
      <alignment wrapText="1"/>
    </xf>
    <xf numFmtId="165" fontId="2" fillId="0" borderId="8" xfId="0" applyNumberFormat="1" applyFont="1" applyBorder="1" applyAlignment="1">
      <alignment wrapText="1"/>
    </xf>
    <xf numFmtId="0" fontId="0" fillId="0" borderId="22" xfId="0" applyBorder="1" applyAlignment="1">
      <alignment horizontal="center"/>
    </xf>
    <xf numFmtId="0" fontId="0" fillId="0" borderId="22" xfId="0" applyFill="1" applyBorder="1" applyAlignment="1">
      <alignment horizontal="center" wrapText="1"/>
    </xf>
    <xf numFmtId="0" fontId="20" fillId="0" borderId="0" xfId="0" applyFont="1" applyBorder="1" applyAlignment="1"/>
    <xf numFmtId="165" fontId="2" fillId="0" borderId="27" xfId="0" applyNumberFormat="1" applyFont="1" applyBorder="1"/>
    <xf numFmtId="165" fontId="2" fillId="0" borderId="28" xfId="0" applyNumberFormat="1" applyFont="1" applyBorder="1"/>
    <xf numFmtId="165" fontId="2" fillId="0" borderId="29" xfId="0" applyNumberFormat="1" applyFont="1" applyBorder="1"/>
    <xf numFmtId="165" fontId="0" fillId="0" borderId="30" xfId="0" applyNumberFormat="1" applyFont="1" applyBorder="1"/>
    <xf numFmtId="165" fontId="0" fillId="0" borderId="31" xfId="0" applyNumberFormat="1" applyFont="1" applyBorder="1"/>
    <xf numFmtId="165" fontId="5" fillId="0" borderId="30" xfId="0" applyNumberFormat="1" applyFont="1" applyBorder="1"/>
    <xf numFmtId="165" fontId="5" fillId="0" borderId="31" xfId="0" applyNumberFormat="1" applyFont="1" applyBorder="1"/>
    <xf numFmtId="165" fontId="2" fillId="0" borderId="30" xfId="0" applyNumberFormat="1" applyFont="1" applyBorder="1"/>
    <xf numFmtId="165" fontId="2" fillId="0" borderId="31" xfId="0" applyNumberFormat="1" applyFont="1" applyBorder="1"/>
    <xf numFmtId="165" fontId="0" fillId="0" borderId="32" xfId="0" applyNumberFormat="1" applyFont="1" applyBorder="1"/>
    <xf numFmtId="165" fontId="0" fillId="0" borderId="33" xfId="0" applyNumberFormat="1" applyFont="1" applyBorder="1"/>
    <xf numFmtId="165" fontId="0" fillId="0" borderId="34" xfId="0" applyNumberFormat="1" applyFont="1" applyBorder="1"/>
    <xf numFmtId="165" fontId="2" fillId="0" borderId="35" xfId="0" applyNumberFormat="1" applyFont="1" applyBorder="1"/>
    <xf numFmtId="165" fontId="0" fillId="0" borderId="36" xfId="0" applyNumberFormat="1" applyFont="1" applyBorder="1"/>
    <xf numFmtId="165" fontId="5" fillId="0" borderId="36" xfId="0" applyNumberFormat="1" applyFont="1" applyBorder="1"/>
    <xf numFmtId="165" fontId="2" fillId="0" borderId="36" xfId="0" applyNumberFormat="1" applyFont="1" applyBorder="1"/>
    <xf numFmtId="165" fontId="0" fillId="0" borderId="37" xfId="0" applyNumberFormat="1" applyFont="1" applyBorder="1"/>
    <xf numFmtId="0" fontId="0" fillId="0" borderId="35" xfId="0" applyFont="1" applyBorder="1"/>
    <xf numFmtId="0" fontId="0" fillId="0" borderId="36" xfId="0" applyFont="1" applyBorder="1"/>
    <xf numFmtId="0" fontId="5" fillId="0" borderId="36" xfId="0" applyFont="1" applyBorder="1"/>
    <xf numFmtId="0" fontId="0" fillId="0" borderId="37" xfId="0" applyFont="1" applyBorder="1"/>
    <xf numFmtId="0" fontId="21" fillId="0" borderId="0" xfId="5"/>
    <xf numFmtId="0" fontId="21" fillId="0" borderId="0" xfId="5" applyAlignment="1">
      <alignment horizontal="center"/>
    </xf>
    <xf numFmtId="0" fontId="21" fillId="0" borderId="38" xfId="5" applyBorder="1"/>
    <xf numFmtId="0" fontId="22" fillId="0" borderId="0" xfId="5" applyFont="1"/>
    <xf numFmtId="0" fontId="23" fillId="0" borderId="0" xfId="5" applyFont="1"/>
    <xf numFmtId="0" fontId="24" fillId="0" borderId="38" xfId="5" applyFont="1" applyBorder="1"/>
    <xf numFmtId="0" fontId="24" fillId="0" borderId="38" xfId="5" applyFont="1" applyBorder="1" applyAlignment="1">
      <alignment horizontal="center"/>
    </xf>
    <xf numFmtId="3" fontId="21" fillId="0" borderId="38" xfId="5" applyNumberFormat="1" applyBorder="1" applyAlignment="1">
      <alignment horizontal="center"/>
    </xf>
    <xf numFmtId="0" fontId="21" fillId="6" borderId="38" xfId="5" applyFill="1" applyBorder="1" applyAlignment="1">
      <alignment horizontal="center"/>
    </xf>
    <xf numFmtId="3" fontId="21" fillId="6" borderId="38" xfId="5" applyNumberFormat="1" applyFill="1" applyBorder="1"/>
    <xf numFmtId="49" fontId="21" fillId="6" borderId="38" xfId="5" applyNumberFormat="1" applyFill="1" applyBorder="1" applyAlignment="1">
      <alignment horizontal="left"/>
    </xf>
    <xf numFmtId="0" fontId="25" fillId="0" borderId="0" xfId="5" applyFont="1"/>
    <xf numFmtId="0" fontId="21" fillId="6" borderId="38" xfId="5" applyFont="1" applyFill="1" applyBorder="1"/>
    <xf numFmtId="0" fontId="2" fillId="3" borderId="27" xfId="0" applyFont="1" applyFill="1" applyBorder="1"/>
    <xf numFmtId="0" fontId="0" fillId="0" borderId="30" xfId="0" applyBorder="1"/>
    <xf numFmtId="0" fontId="0" fillId="3" borderId="30" xfId="0" applyFill="1" applyBorder="1"/>
    <xf numFmtId="0" fontId="13" fillId="3" borderId="31" xfId="2" applyFill="1" applyBorder="1" applyAlignment="1">
      <alignment horizontal="left"/>
    </xf>
    <xf numFmtId="0" fontId="0" fillId="3" borderId="32" xfId="0" applyFill="1" applyBorder="1"/>
    <xf numFmtId="0" fontId="13" fillId="3" borderId="33" xfId="2" applyFill="1" applyBorder="1" applyAlignment="1">
      <alignment horizontal="left"/>
    </xf>
    <xf numFmtId="0" fontId="13" fillId="3" borderId="34" xfId="2" applyFill="1" applyBorder="1" applyAlignment="1">
      <alignment horizontal="left"/>
    </xf>
    <xf numFmtId="0" fontId="19" fillId="4" borderId="0" xfId="0" applyFont="1" applyFill="1" applyAlignment="1">
      <alignment wrapText="1"/>
    </xf>
    <xf numFmtId="0" fontId="18" fillId="7" borderId="0" xfId="0" applyFont="1" applyFill="1" applyBorder="1" applyAlignment="1">
      <alignment wrapText="1"/>
    </xf>
    <xf numFmtId="0" fontId="0" fillId="0" borderId="21" xfId="0" applyBorder="1" applyAlignment="1">
      <alignment horizontal="left"/>
    </xf>
    <xf numFmtId="0" fontId="0" fillId="0" borderId="21" xfId="0" applyBorder="1"/>
    <xf numFmtId="43" fontId="0" fillId="0" borderId="21" xfId="3" applyFont="1" applyBorder="1"/>
    <xf numFmtId="168" fontId="0" fillId="0" borderId="21" xfId="0" applyNumberFormat="1" applyBorder="1"/>
    <xf numFmtId="0" fontId="26" fillId="0" borderId="0" xfId="5" applyFont="1"/>
    <xf numFmtId="0" fontId="0" fillId="3" borderId="0" xfId="0" applyFill="1" applyBorder="1" applyAlignment="1">
      <alignment horizontal="right"/>
    </xf>
    <xf numFmtId="0" fontId="0" fillId="3" borderId="0" xfId="0" applyFill="1" applyBorder="1"/>
    <xf numFmtId="0" fontId="0" fillId="3" borderId="0" xfId="0" applyFill="1" applyBorder="1" applyAlignment="1"/>
    <xf numFmtId="49" fontId="0" fillId="3" borderId="0" xfId="0" applyNumberFormat="1" applyFill="1" applyBorder="1"/>
    <xf numFmtId="0" fontId="7" fillId="4" borderId="0" xfId="0" applyFont="1" applyFill="1" applyBorder="1" applyAlignment="1">
      <alignment horizontal="center"/>
    </xf>
    <xf numFmtId="0" fontId="7" fillId="4" borderId="0" xfId="0" applyFont="1" applyFill="1" applyBorder="1" applyAlignment="1">
      <alignment horizontal="center" vertical="center"/>
    </xf>
    <xf numFmtId="0" fontId="19" fillId="4" borderId="0" xfId="0" applyFont="1" applyFill="1" applyBorder="1"/>
    <xf numFmtId="0" fontId="19" fillId="4" borderId="0" xfId="0" applyFont="1" applyFill="1" applyBorder="1" applyAlignment="1"/>
    <xf numFmtId="0" fontId="19" fillId="4" borderId="0" xfId="0" applyFont="1" applyFill="1" applyBorder="1" applyAlignment="1">
      <alignment wrapText="1"/>
    </xf>
    <xf numFmtId="0" fontId="19" fillId="0" borderId="0" xfId="0" applyFont="1" applyBorder="1"/>
    <xf numFmtId="0" fontId="0" fillId="8" borderId="0" xfId="0" applyFont="1" applyFill="1" applyBorder="1" applyAlignment="1"/>
    <xf numFmtId="0" fontId="13" fillId="3" borderId="31" xfId="2" applyFill="1" applyBorder="1" applyAlignment="1">
      <alignment horizontal="left"/>
    </xf>
    <xf numFmtId="49" fontId="16" fillId="5" borderId="0" xfId="4" applyNumberFormat="1" applyFill="1" applyAlignment="1">
      <alignment horizontal="center"/>
    </xf>
    <xf numFmtId="49" fontId="16" fillId="5" borderId="0" xfId="4" applyNumberFormat="1" applyFill="1" applyAlignment="1">
      <alignment horizontal="center" wrapText="1"/>
    </xf>
    <xf numFmtId="0" fontId="13" fillId="3" borderId="0" xfId="2" applyFill="1" applyBorder="1" applyAlignment="1">
      <alignment horizontal="left"/>
    </xf>
    <xf numFmtId="0" fontId="7" fillId="4" borderId="0" xfId="0" applyFont="1" applyFill="1" applyBorder="1" applyAlignment="1">
      <alignment horizontal="center"/>
    </xf>
    <xf numFmtId="17" fontId="0" fillId="0" borderId="0" xfId="0" applyNumberFormat="1"/>
    <xf numFmtId="9" fontId="0" fillId="0" borderId="0" xfId="6" applyFont="1"/>
    <xf numFmtId="172" fontId="0" fillId="0" borderId="0" xfId="3" applyNumberFormat="1" applyFont="1"/>
    <xf numFmtId="0" fontId="27" fillId="0" borderId="0" xfId="5" applyFont="1"/>
    <xf numFmtId="14" fontId="18" fillId="9" borderId="41" xfId="0" applyNumberFormat="1" applyFont="1" applyFill="1" applyBorder="1" applyAlignment="1">
      <alignment horizontal="center"/>
    </xf>
    <xf numFmtId="0" fontId="28" fillId="4" borderId="0" xfId="5" applyFont="1" applyFill="1"/>
    <xf numFmtId="0" fontId="25" fillId="4" borderId="0" xfId="5" applyFont="1" applyFill="1"/>
    <xf numFmtId="0" fontId="25" fillId="4" borderId="0" xfId="5" applyFont="1" applyFill="1" applyAlignment="1">
      <alignment horizontal="center"/>
    </xf>
    <xf numFmtId="0" fontId="29" fillId="10" borderId="0" xfId="5" applyFont="1" applyFill="1"/>
    <xf numFmtId="0" fontId="25" fillId="10" borderId="0" xfId="5" applyFont="1" applyFill="1"/>
    <xf numFmtId="0" fontId="25" fillId="10" borderId="0" xfId="5" applyFont="1" applyFill="1" applyAlignment="1">
      <alignment horizontal="center"/>
    </xf>
    <xf numFmtId="167" fontId="0" fillId="0" borderId="0" xfId="0" applyNumberFormat="1" applyFont="1"/>
    <xf numFmtId="0" fontId="0" fillId="0" borderId="0" xfId="0" applyFont="1"/>
    <xf numFmtId="167" fontId="0" fillId="0" borderId="0" xfId="0" applyNumberFormat="1" applyAlignment="1">
      <alignment horizontal="left" indent="2"/>
    </xf>
    <xf numFmtId="0" fontId="21" fillId="0" borderId="0" xfId="0" applyFont="1"/>
    <xf numFmtId="0" fontId="21" fillId="0" borderId="0" xfId="0" applyFont="1" applyAlignment="1">
      <alignment wrapText="1"/>
    </xf>
    <xf numFmtId="167" fontId="30" fillId="11" borderId="0" xfId="0" applyNumberFormat="1" applyFont="1" applyFill="1"/>
    <xf numFmtId="167" fontId="2" fillId="2" borderId="0" xfId="0" applyNumberFormat="1" applyFont="1" applyFill="1" applyAlignment="1">
      <alignment horizontal="left" indent="1"/>
    </xf>
    <xf numFmtId="167" fontId="2" fillId="2" borderId="0" xfId="0" applyNumberFormat="1" applyFont="1" applyFill="1"/>
    <xf numFmtId="167" fontId="4" fillId="0" borderId="0" xfId="0" applyNumberFormat="1" applyFont="1" applyAlignment="1">
      <alignment horizontal="left" indent="3"/>
    </xf>
    <xf numFmtId="167" fontId="4" fillId="0" borderId="0" xfId="0" applyNumberFormat="1" applyFont="1"/>
    <xf numFmtId="0" fontId="5" fillId="0" borderId="36" xfId="0" applyFont="1" applyFill="1" applyBorder="1"/>
    <xf numFmtId="0" fontId="0" fillId="0" borderId="36" xfId="0" applyFont="1" applyFill="1" applyBorder="1"/>
    <xf numFmtId="3" fontId="21" fillId="0" borderId="38" xfId="5" applyNumberFormat="1" applyFill="1" applyBorder="1"/>
    <xf numFmtId="0" fontId="16" fillId="0" borderId="0" xfId="4" applyAlignment="1"/>
    <xf numFmtId="49" fontId="17" fillId="0" borderId="0" xfId="4" applyNumberFormat="1" applyFont="1" applyAlignment="1"/>
    <xf numFmtId="14" fontId="16" fillId="0" borderId="0" xfId="4" applyNumberFormat="1"/>
    <xf numFmtId="166" fontId="16" fillId="0" borderId="0" xfId="4" applyNumberFormat="1"/>
    <xf numFmtId="0" fontId="17" fillId="0" borderId="0" xfId="4" applyFont="1" applyAlignment="1"/>
    <xf numFmtId="0" fontId="17" fillId="0" borderId="0" xfId="4" applyFont="1"/>
    <xf numFmtId="0" fontId="13" fillId="3" borderId="0" xfId="2" applyFill="1" applyBorder="1" applyAlignment="1">
      <alignment horizontal="left"/>
    </xf>
    <xf numFmtId="0" fontId="13" fillId="3" borderId="31" xfId="2" applyFill="1" applyBorder="1" applyAlignment="1">
      <alignment horizontal="left"/>
    </xf>
    <xf numFmtId="0" fontId="21" fillId="12" borderId="0" xfId="5" applyFill="1" applyAlignment="1">
      <alignment horizontal="center"/>
    </xf>
    <xf numFmtId="0" fontId="21" fillId="13" borderId="0" xfId="5" applyFill="1" applyAlignment="1">
      <alignment horizontal="center"/>
    </xf>
    <xf numFmtId="0" fontId="21" fillId="14" borderId="0" xfId="5" applyFill="1"/>
    <xf numFmtId="44" fontId="21" fillId="12" borderId="0" xfId="1" applyFont="1" applyFill="1" applyAlignment="1">
      <alignment horizontal="right"/>
    </xf>
    <xf numFmtId="0" fontId="0" fillId="0" borderId="0" xfId="0" applyFont="1" applyAlignment="1">
      <alignment horizontal="left" indent="3"/>
    </xf>
    <xf numFmtId="43" fontId="0" fillId="0" borderId="0" xfId="0" applyNumberFormat="1"/>
    <xf numFmtId="168" fontId="0" fillId="0" borderId="0" xfId="0" applyNumberFormat="1"/>
    <xf numFmtId="49" fontId="16" fillId="0" borderId="0" xfId="4" applyNumberFormat="1"/>
    <xf numFmtId="169" fontId="16" fillId="0" borderId="0" xfId="4" applyNumberFormat="1"/>
    <xf numFmtId="170" fontId="16" fillId="0" borderId="0" xfId="4" applyNumberFormat="1"/>
    <xf numFmtId="171" fontId="16" fillId="0" borderId="0" xfId="4" applyNumberFormat="1"/>
    <xf numFmtId="44" fontId="21" fillId="0" borderId="0" xfId="5" applyNumberFormat="1"/>
    <xf numFmtId="0" fontId="11" fillId="3" borderId="4" xfId="0" applyFont="1" applyFill="1" applyBorder="1" applyAlignment="1">
      <alignment horizontal="center"/>
    </xf>
    <xf numFmtId="0" fontId="11" fillId="3" borderId="0" xfId="0" applyFont="1" applyFill="1" applyBorder="1" applyAlignment="1">
      <alignment horizontal="center"/>
    </xf>
    <xf numFmtId="0" fontId="4" fillId="0" borderId="0" xfId="0" applyFont="1" applyAlignment="1">
      <alignment horizontal="center"/>
    </xf>
    <xf numFmtId="0" fontId="13" fillId="3" borderId="0" xfId="2" applyFill="1" applyBorder="1" applyAlignment="1">
      <alignment horizontal="left"/>
    </xf>
    <xf numFmtId="0" fontId="13" fillId="3" borderId="31" xfId="2" applyFill="1" applyBorder="1" applyAlignment="1">
      <alignment horizontal="left"/>
    </xf>
    <xf numFmtId="0" fontId="13" fillId="0" borderId="28" xfId="2" applyBorder="1" applyAlignment="1">
      <alignment horizontal="left"/>
    </xf>
    <xf numFmtId="0" fontId="13" fillId="0" borderId="29" xfId="2" applyBorder="1" applyAlignment="1">
      <alignment horizontal="left"/>
    </xf>
    <xf numFmtId="3" fontId="21" fillId="6" borderId="38" xfId="5" applyNumberFormat="1" applyFill="1" applyBorder="1" applyAlignment="1">
      <alignment horizontal="left" wrapText="1"/>
    </xf>
    <xf numFmtId="3" fontId="21" fillId="6" borderId="39" xfId="5" applyNumberFormat="1" applyFill="1" applyBorder="1" applyAlignment="1">
      <alignment horizontal="left" wrapText="1"/>
    </xf>
    <xf numFmtId="3" fontId="21" fillId="6" borderId="12" xfId="5" applyNumberFormat="1" applyFill="1" applyBorder="1" applyAlignment="1">
      <alignment horizontal="left" wrapText="1"/>
    </xf>
    <xf numFmtId="3" fontId="21" fillId="6" borderId="40" xfId="5" applyNumberFormat="1" applyFill="1" applyBorder="1" applyAlignment="1">
      <alignment horizontal="left" wrapText="1"/>
    </xf>
    <xf numFmtId="0" fontId="24" fillId="0" borderId="38" xfId="5" applyFont="1" applyBorder="1" applyAlignment="1">
      <alignment horizontal="left"/>
    </xf>
    <xf numFmtId="0" fontId="24" fillId="0" borderId="39" xfId="5" applyFont="1" applyBorder="1" applyAlignment="1">
      <alignment horizontal="left"/>
    </xf>
    <xf numFmtId="0" fontId="24" fillId="0" borderId="12" xfId="5" applyFont="1" applyBorder="1" applyAlignment="1">
      <alignment horizontal="left"/>
    </xf>
    <xf numFmtId="0" fontId="24" fillId="0" borderId="40" xfId="5" applyFont="1" applyBorder="1" applyAlignment="1">
      <alignment horizontal="left"/>
    </xf>
    <xf numFmtId="0" fontId="21" fillId="6" borderId="39" xfId="5" quotePrefix="1" applyFill="1" applyBorder="1" applyAlignment="1">
      <alignment horizontal="left" wrapText="1"/>
    </xf>
    <xf numFmtId="0" fontId="21" fillId="6" borderId="12" xfId="5" applyFill="1" applyBorder="1" applyAlignment="1">
      <alignment horizontal="left" wrapText="1"/>
    </xf>
    <xf numFmtId="0" fontId="21" fillId="6" borderId="40" xfId="5" applyFill="1" applyBorder="1" applyAlignment="1">
      <alignment horizontal="left" wrapText="1"/>
    </xf>
    <xf numFmtId="3" fontId="21" fillId="6" borderId="39" xfId="5" quotePrefix="1" applyNumberFormat="1" applyFill="1" applyBorder="1" applyAlignment="1">
      <alignment horizontal="left" wrapText="1"/>
    </xf>
    <xf numFmtId="0" fontId="7" fillId="4" borderId="0" xfId="0" applyFont="1" applyFill="1" applyBorder="1" applyAlignment="1">
      <alignment horizontal="left"/>
    </xf>
    <xf numFmtId="0" fontId="7" fillId="4" borderId="0" xfId="0" applyFont="1" applyFill="1" applyBorder="1" applyAlignment="1">
      <alignment horizontal="left" vertical="center"/>
    </xf>
    <xf numFmtId="0" fontId="7" fillId="4" borderId="0" xfId="0" applyFont="1" applyFill="1" applyBorder="1" applyAlignment="1">
      <alignment horizontal="center"/>
    </xf>
    <xf numFmtId="0" fontId="7" fillId="4" borderId="0" xfId="0" applyFont="1" applyFill="1" applyBorder="1" applyAlignment="1">
      <alignment horizontal="center" vertical="center"/>
    </xf>
    <xf numFmtId="0" fontId="0" fillId="0" borderId="0" xfId="0" applyBorder="1" applyAlignment="1">
      <alignment horizontal="left"/>
    </xf>
    <xf numFmtId="0" fontId="15" fillId="0" borderId="0" xfId="0" applyFont="1" applyAlignment="1">
      <alignment horizontal="center"/>
    </xf>
  </cellXfs>
  <cellStyles count="7">
    <cellStyle name="Komma" xfId="3" builtinId="3"/>
    <cellStyle name="Link" xfId="2" builtinId="8"/>
    <cellStyle name="Prozent" xfId="6" builtinId="5"/>
    <cellStyle name="Standard" xfId="0" builtinId="0"/>
    <cellStyle name="Standard 2" xfId="4" xr:uid="{4A9726F6-82F4-4CD6-9C0E-4550FC59751E}"/>
    <cellStyle name="Standard 3" xfId="5" xr:uid="{A6268D5D-5955-4E64-B44E-AAAABB99F3CF}"/>
    <cellStyle name="Währung" xfId="1" builtinId="4"/>
  </cellStyles>
  <dxfs count="270">
    <dxf>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dxf>
    <dxf>
      <font>
        <color rgb="FFFF0000"/>
      </font>
    </dxf>
    <dxf>
      <fill>
        <patternFill>
          <bgColor theme="4" tint="0.79998168889431442"/>
        </patternFill>
      </fill>
    </dxf>
    <dxf>
      <fill>
        <patternFill>
          <bgColor theme="5" tint="0.79998168889431442"/>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fill>
        <patternFill>
          <fgColor rgb="FF00B050"/>
          <bgColor rgb="FF00B050"/>
        </patternFill>
      </fill>
    </dxf>
    <dxf>
      <font>
        <color rgb="FFFFFF00"/>
      </font>
      <fill>
        <patternFill>
          <bgColor rgb="FFFFFF00"/>
        </patternFill>
      </fill>
    </dxf>
    <dxf>
      <font>
        <color rgb="FFFF0000"/>
      </font>
      <fill>
        <patternFill>
          <bgColor rgb="FFFF0000"/>
        </patternFill>
      </fill>
    </dxf>
    <dxf>
      <font>
        <color rgb="FF00B050"/>
      </font>
      <fill>
        <patternFill>
          <fgColor rgb="FF00B050"/>
          <bgColor rgb="FF00B050"/>
        </patternFill>
      </fill>
    </dxf>
    <dxf>
      <font>
        <color rgb="FFFFFF00"/>
      </font>
      <fill>
        <patternFill>
          <bgColor rgb="FFFFFF00"/>
        </patternFill>
      </fill>
    </dxf>
    <dxf>
      <font>
        <color rgb="FFFF0000"/>
      </font>
      <fill>
        <patternFill>
          <bgColor rgb="FFFF0000"/>
        </patternFill>
      </fill>
    </dxf>
    <dxf>
      <font>
        <color rgb="FF00B050"/>
      </font>
      <fill>
        <patternFill>
          <fgColor rgb="FF00B050"/>
          <bgColor rgb="FF00B050"/>
        </patternFill>
      </fill>
    </dxf>
    <dxf>
      <font>
        <color rgb="FFFFFF00"/>
      </font>
      <fill>
        <patternFill>
          <bgColor rgb="FFFFFF00"/>
        </patternFill>
      </fill>
    </dxf>
    <dxf>
      <font>
        <color rgb="FFFF0000"/>
      </font>
      <fill>
        <patternFill>
          <bgColor rgb="FFFF0000"/>
        </patternFill>
      </fill>
    </dxf>
    <dxf>
      <numFmt numFmtId="0" formatCode="General"/>
    </dxf>
    <dxf>
      <numFmt numFmtId="0" formatCode="General"/>
    </dxf>
    <dxf>
      <numFmt numFmtId="164" formatCode="#,##0.00\ &quot;€&quot;"/>
    </dxf>
    <dxf>
      <numFmt numFmtId="164" formatCode="#,##0.00\ &quot;€&quot;"/>
    </dxf>
    <dxf>
      <numFmt numFmtId="0" formatCode="General"/>
    </dxf>
    <dxf>
      <numFmt numFmtId="0" formatCode="General"/>
    </dxf>
    <dxf>
      <numFmt numFmtId="0" formatCode="General"/>
    </dxf>
    <dxf>
      <numFmt numFmtId="167" formatCode="#,##0\ &quot;€&quot;"/>
    </dxf>
    <dxf>
      <numFmt numFmtId="167" formatCode="#,##0\ &quot;€&quot;"/>
      <alignment horizontal="left" vertical="bottom" textRotation="0" wrapText="0" indent="1" justifyLastLine="0" shrinkToFit="0" readingOrder="0"/>
    </dxf>
    <dxf>
      <font>
        <strike val="0"/>
        <outline val="0"/>
        <shadow val="0"/>
        <u val="none"/>
        <vertAlign val="baseline"/>
        <sz val="12"/>
        <color theme="1"/>
        <name val="Calibri"/>
        <family val="2"/>
        <scheme val="minor"/>
      </font>
    </dxf>
    <dxf>
      <font>
        <b val="0"/>
      </font>
    </dxf>
    <dxf>
      <font>
        <b val="0"/>
      </font>
    </dxf>
    <dxf>
      <font>
        <b val="0"/>
      </font>
    </dxf>
    <dxf>
      <font>
        <b val="0"/>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rgb="FF000000"/>
        </bottom>
      </border>
    </dxf>
    <dxf>
      <numFmt numFmtId="165" formatCode="_-* #,##0\ &quot;€&quot;_-;\-* #,##0\ &quot;€&quot;_-;_-* &quot;-&quot;??\ &quot;€&quot;_-;_-@_-"/>
      <fill>
        <patternFill patternType="solid">
          <fgColor indexed="64"/>
          <bgColor theme="0" tint="-0.14999847407452621"/>
        </patternFill>
      </fill>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border>
        <bottom style="medium">
          <color rgb="FF000000"/>
        </bottom>
      </border>
    </dxf>
    <dxf>
      <border diagonalUp="0" diagonalDown="0">
        <left/>
        <right/>
        <top/>
        <bottom/>
        <vertical/>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font>
        <color theme="0"/>
      </font>
    </dxf>
    <dxf>
      <fill>
        <patternFill>
          <bgColor theme="1"/>
        </patternFill>
      </fill>
    </dxf>
    <dxf>
      <alignment wrapText="1"/>
    </dxf>
    <dxf>
      <font>
        <b val="0"/>
      </font>
      <numFmt numFmtId="34" formatCode="_-* #,##0.00\ &quot;€&quot;_-;\-* #,##0.00\ &quot;€&quot;_-;_-* &quot;-&quot;??\ &quot;€&quot;_-;_-@_-"/>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 #,##0\ &quot;€&quot;_-;\-* #,##0\ &quot;€&quot;_-;_-* &quot;-&quot;??\ &quot;€&quot;_-;_-@_-"/>
    </dxf>
    <dxf>
      <font>
        <b val="0"/>
        <i val="0"/>
        <strike val="0"/>
        <condense val="0"/>
        <extend val="0"/>
        <outline val="0"/>
        <shadow val="0"/>
        <u val="none"/>
        <vertAlign val="baseline"/>
        <sz val="11"/>
        <color theme="1"/>
        <name val="Calibri"/>
        <family val="2"/>
        <scheme val="minor"/>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indexed="64"/>
        </bottom>
      </border>
    </dxf>
    <dxf>
      <font>
        <b val="0"/>
        <i val="0"/>
        <strike val="0"/>
        <outline val="0"/>
        <shadow val="0"/>
        <u val="none"/>
        <vertAlign val="baseline"/>
        <sz val="11"/>
        <color theme="1"/>
        <name val="Calibri"/>
        <family val="2"/>
        <scheme val="minor"/>
      </font>
      <numFmt numFmtId="34" formatCode="_-* #,##0.00\ &quot;€&quot;_-;\-* #,##0.00\ &quot;€&quot;_-;_-* &quot;-&quot;??\ &quot;€&quot;_-;_-@_-"/>
      <alignment vertical="bottom" textRotation="0" wrapText="1" indent="0" justifyLastLine="0" shrinkToFit="0" readingOrder="0"/>
    </dxf>
    <dxf>
      <numFmt numFmtId="165" formatCode="_-* #,##0\ &quot;€&quot;_-;\-* #,##0\ &quot;€&quot;_-;_-* &quot;-&quot;??\ &quot;€&quot;_-;_-@_-"/>
    </dxf>
    <dxf>
      <numFmt numFmtId="165" formatCode="_-* #,##0\ &quot;€&quot;_-;\-* #,##0\ &quot;€&quot;_-;_-* &quot;-&quot;??\ &quot;€&quot;_-;_-@_-"/>
      <fill>
        <patternFill>
          <fgColor indexed="64"/>
          <bgColor theme="0" tint="-0.14999847407452621"/>
        </patternFill>
      </fill>
      <border diagonalUp="0" diagonalDown="0">
        <left style="medium">
          <color indexed="64"/>
        </left>
        <right style="medium">
          <color indexed="64"/>
        </right>
        <top/>
        <bottom/>
        <vertical/>
        <horizontal/>
      </border>
    </dxf>
    <dxf>
      <numFmt numFmtId="165" formatCode="_-* #,##0\ &quot;€&quot;_-;\-* #,##0\ &quot;€&quot;_-;_-* &quot;-&quot;??\ &quot;€&quot;_-;_-@_-"/>
    </dxf>
    <dxf>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border>
        <bottom style="medium">
          <color indexed="64"/>
        </bottom>
      </border>
    </dxf>
    <dxf>
      <border diagonalUp="0" diagonalDown="0">
        <left/>
        <right/>
        <top/>
        <bottom/>
        <vertical/>
        <horizontal/>
      </border>
    </dxf>
    <dxf>
      <font>
        <b val="0"/>
      </font>
      <numFmt numFmtId="34" formatCode="_-* #,##0.00\ &quot;€&quot;_-;\-* #,##0.00\ &quot;€&quot;_-;_-* &quot;-&quot;??\ &quot;€&quot;_-;_-@_-"/>
      <fill>
        <patternFill patternType="none">
          <fgColor indexed="64"/>
          <bgColor indexed="65"/>
        </patternFill>
      </fill>
      <alignment horizontal="general" vertical="bottom" textRotation="0" wrapText="1" indent="0" justifyLastLine="0" shrinkToFit="0" readingOrder="0"/>
    </dxf>
    <dxf>
      <font>
        <b val="0"/>
      </font>
      <numFmt numFmtId="165" formatCode="_-* #,##0\ &quot;€&quot;_-;\-* #,##0\ &quot;€&quot;_-;_-* &quot;-&quot;??\ &quot;€&quot;_-;_-@_-"/>
    </dxf>
    <dxf>
      <font>
        <b val="0"/>
      </font>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rgb="FF000000"/>
        </bottom>
      </border>
    </dxf>
    <dxf>
      <font>
        <b val="0"/>
        <i val="0"/>
        <strike val="0"/>
        <outline val="0"/>
        <shadow val="0"/>
        <u val="none"/>
        <vertAlign val="baseline"/>
        <sz val="11"/>
        <color theme="1"/>
        <name val="Calibri"/>
        <family val="2"/>
        <scheme val="minor"/>
      </font>
      <numFmt numFmtId="34" formatCode="_-* #,##0.00\ &quot;€&quot;_-;\-* #,##0.00\ &quot;€&quot;_-;_-* &quot;-&quot;??\ &quot;€&quot;_-;_-@_-"/>
      <alignment vertical="bottom" textRotation="0" wrapText="1" indent="0" justifyLastLine="0" shrinkToFit="0" readingOrder="0"/>
    </dxf>
    <dxf>
      <numFmt numFmtId="165" formatCode="_-* #,##0\ &quot;€&quot;_-;\-* #,##0\ &quot;€&quot;_-;_-* &quot;-&quot;??\ &quot;€&quot;_-;_-@_-"/>
    </dxf>
    <dxf>
      <numFmt numFmtId="165" formatCode="_-* #,##0\ &quot;€&quot;_-;\-* #,##0\ &quot;€&quot;_-;_-* &quot;-&quot;??\ &quot;€&quot;_-;_-@_-"/>
      <fill>
        <patternFill patternType="solid">
          <fgColor indexed="64"/>
          <bgColor theme="0" tint="-0.14999847407452621"/>
        </patternFill>
      </fill>
      <border diagonalUp="0" diagonalDown="0">
        <left style="medium">
          <color indexed="64"/>
        </left>
        <right style="medium">
          <color indexed="64"/>
        </right>
        <top/>
        <bottom/>
        <vertical/>
        <horizontal/>
      </border>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border>
        <bottom style="medium">
          <color rgb="FF000000"/>
        </bottom>
      </border>
    </dxf>
    <dxf>
      <border diagonalUp="0" diagonalDown="0">
        <left/>
        <right/>
        <top/>
        <bottom/>
        <vertical/>
        <horizontal/>
      </border>
    </dxf>
    <dxf>
      <font>
        <b val="0"/>
      </font>
      <border diagonalUp="0" diagonalDown="0">
        <left style="medium">
          <color theme="1"/>
        </left>
        <right style="medium">
          <color theme="1"/>
        </right>
        <top/>
        <bottom/>
        <vertical/>
        <horizontal/>
      </border>
    </dxf>
    <dxf>
      <font>
        <b val="0"/>
      </font>
      <numFmt numFmtId="165" formatCode="_-* #,##0\ &quot;€&quot;_-;\-* #,##0\ &quot;€&quot;_-;_-* &quot;-&quot;??\ &quot;€&quot;_-;_-@_-"/>
      <border diagonalUp="0" diagonalDown="0">
        <left style="medium">
          <color theme="1"/>
        </left>
        <right style="medium">
          <color theme="1"/>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right style="medium">
          <color theme="1"/>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style="medium">
          <color theme="1"/>
        </left>
        <right/>
        <top/>
        <bottom/>
        <vertical/>
        <horizontal/>
      </border>
    </dxf>
    <dxf>
      <font>
        <b val="0"/>
      </font>
      <numFmt numFmtId="165" formatCode="_-* #,##0\ &quot;€&quot;_-;\-* #,##0\ &quot;€&quot;_-;_-* &quot;-&quot;??\ &quot;€&quot;_-;_-@_-"/>
      <border diagonalUp="0" diagonalDown="0">
        <left/>
        <right style="medium">
          <color theme="1"/>
        </right>
        <top/>
        <bottom/>
        <vertical/>
        <horizontal/>
      </border>
    </dxf>
    <dxf>
      <font>
        <b val="0"/>
      </font>
      <numFmt numFmtId="165" formatCode="_-* #,##0\ &quot;€&quot;_-;\-* #,##0\ &quot;€&quot;_-;_-* &quot;-&quot;??\ &quot;€&quot;_-;_-@_-"/>
    </dxf>
    <dxf>
      <font>
        <b val="0"/>
      </font>
      <numFmt numFmtId="165" formatCode="_-* #,##0\ &quot;€&quot;_-;\-* #,##0\ &quot;€&quot;_-;_-* &quot;-&quot;??\ &quot;€&quot;_-;_-@_-"/>
      <border diagonalUp="0" diagonalDown="0">
        <left style="medium">
          <color theme="1"/>
        </left>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right style="medium">
          <color theme="1"/>
        </right>
        <top/>
        <bottom/>
        <vertical/>
        <horizontal/>
      </border>
    </dxf>
    <dxf>
      <font>
        <b val="0"/>
        <i val="0"/>
        <strike val="0"/>
        <condense val="0"/>
        <extend val="0"/>
        <outline val="0"/>
        <shadow val="0"/>
        <u val="none"/>
        <vertAlign val="baseline"/>
        <sz val="11"/>
        <color theme="1"/>
        <name val="Calibri"/>
        <family val="2"/>
        <scheme val="minor"/>
      </font>
      <numFmt numFmtId="165" formatCode="_-* #,##0\ &quot;€&quot;_-;\-* #,##0\ &quot;€&quot;_-;_-* &quot;-&quot;??\ &quot;€&quot;_-;_-@_-"/>
    </dxf>
    <dxf>
      <font>
        <b val="0"/>
        <i val="0"/>
        <strike val="0"/>
        <condense val="0"/>
        <extend val="0"/>
        <outline val="0"/>
        <shadow val="0"/>
        <u val="none"/>
        <vertAlign val="baseline"/>
        <sz val="11"/>
        <color theme="1"/>
        <name val="Calibri"/>
        <family val="2"/>
        <scheme val="minor"/>
      </font>
      <numFmt numFmtId="165" formatCode="_-* #,##0\ &quot;€&quot;_-;\-* #,##0\ &quot;€&quot;_-;_-* &quot;-&quot;??\ &quot;€&quot;_-;_-@_-"/>
      <border diagonalUp="0" diagonalDown="0">
        <left style="medium">
          <color theme="1"/>
        </left>
        <right/>
        <top/>
        <bottom/>
        <vertical/>
        <horizontal/>
      </border>
    </dxf>
    <dxf>
      <font>
        <b val="0"/>
      </font>
    </dxf>
    <dxf>
      <font>
        <b val="0"/>
      </font>
      <numFmt numFmtId="165" formatCode="_-* #,##0\ &quot;€&quot;_-;\-* #,##0\ &quot;€&quot;_-;_-* &quot;-&quot;??\ &quot;€&quot;_-;_-@_-"/>
      <fill>
        <patternFill patternType="solid">
          <fgColor indexed="64"/>
          <bgColor theme="0" tint="-0.14999847407452621"/>
        </patternFill>
      </fill>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font>
      <numFmt numFmtId="165" formatCode="_-* #,##0\ &quot;€&quot;_-;\-* #,##0\ &quot;€&quot;_-;_-* &quot;-&quot;??\ &quot;€&quot;_-;_-@_-"/>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alignment horizontal="general" vertical="bottom" textRotation="0" wrapText="0" indent="0" justifyLastLine="0" shrinkToFit="0" readingOrder="0"/>
    </dxf>
    <dxf>
      <font>
        <b val="0"/>
      </font>
      <numFmt numFmtId="0" formatCode="General"/>
    </dxf>
    <dxf>
      <font>
        <b val="0"/>
        <i val="0"/>
        <strike val="0"/>
        <condense val="0"/>
        <extend val="0"/>
        <outline val="0"/>
        <shadow val="0"/>
        <u val="none"/>
        <vertAlign val="baseline"/>
        <sz val="11"/>
        <color theme="1"/>
        <name val="Calibri"/>
        <family val="2"/>
        <scheme val="minor"/>
      </font>
    </dxf>
    <dxf>
      <font>
        <b val="0"/>
      </font>
      <numFmt numFmtId="0" formatCode="General"/>
    </dxf>
    <dxf>
      <font>
        <b val="0"/>
      </font>
      <numFmt numFmtId="0" formatCode="General"/>
    </dxf>
    <dxf>
      <font>
        <b val="0"/>
      </font>
    </dxf>
    <dxf>
      <border>
        <bottom style="medium">
          <color rgb="FF000000"/>
        </bottom>
      </border>
    </dxf>
    <dxf>
      <numFmt numFmtId="165" formatCode="_-* #,##0\ &quot;€&quot;_-;\-* #,##0\ &quot;€&quot;_-;_-* &quot;-&quot;??\ &quot;€&quot;_-;_-@_-"/>
      <alignment textRotation="0" wrapText="1" indent="0" justifyLastLine="0" shrinkToFit="0" readingOrder="0"/>
    </dxf>
    <dxf>
      <numFmt numFmtId="165" formatCode="_-* #,##0\ &quot;€&quot;_-;\-* #,##0\ &quot;€&quot;_-;_-* &quot;-&quot;??\ &quot;€&quot;_-;_-@_-"/>
      <border diagonalUp="0" diagonalDown="0">
        <left style="medium">
          <color indexed="64"/>
        </left>
        <right style="medium">
          <color indexed="64"/>
        </right>
        <top/>
        <bottom/>
        <vertical/>
        <horizontal/>
      </border>
    </dxf>
    <dxf>
      <numFmt numFmtId="165" formatCode="_-* #,##0\ &quot;€&quot;_-;\-* #,##0\ &quot;€&quot;_-;_-* &quot;-&quot;??\ &quot;€&quot;_-;_-@_-"/>
      <border diagonalUp="0" diagonalDown="0">
        <left/>
        <right style="medium">
          <color auto="1"/>
        </right>
        <top/>
        <bottom/>
        <vertical/>
        <horizontal/>
      </border>
    </dxf>
    <dxf>
      <numFmt numFmtId="165" formatCode="_-* #,##0\ &quot;€&quot;_-;\-* #,##0\ &quot;€&quot;_-;_-* &quot;-&quot;??\ &quot;€&quot;_-;_-@_-"/>
    </dxf>
    <dxf>
      <numFmt numFmtId="165" formatCode="_-* #,##0\ &quot;€&quot;_-;\-* #,##0\ &quot;€&quot;_-;_-* &quot;-&quot;??\ &quot;€&quot;_-;_-@_-"/>
      <border diagonalUp="0" diagonalDown="0">
        <left style="medium">
          <color auto="1"/>
        </left>
        <right/>
        <top/>
        <bottom/>
        <vertical/>
        <horizontal/>
      </border>
    </dxf>
    <dxf>
      <numFmt numFmtId="165" formatCode="_-* #,##0\ &quot;€&quot;_-;\-* #,##0\ &quot;€&quot;_-;_-* &quot;-&quot;??\ &quot;€&quot;_-;_-@_-"/>
      <border diagonalUp="0" diagonalDown="0">
        <left/>
        <right style="medium">
          <color indexed="64"/>
        </right>
        <top/>
        <bottom/>
        <vertical/>
        <horizontal/>
      </border>
    </dxf>
    <dxf>
      <numFmt numFmtId="165" formatCode="_-* #,##0\ &quot;€&quot;_-;\-* #,##0\ &quot;€&quot;_-;_-* &quot;-&quot;??\ &quot;€&quot;_-;_-@_-"/>
    </dxf>
    <dxf>
      <numFmt numFmtId="165" formatCode="_-* #,##0\ &quot;€&quot;_-;\-* #,##0\ &quot;€&quot;_-;_-* &quot;-&quot;??\ &quot;€&quot;_-;_-@_-"/>
      <border diagonalUp="0" diagonalDown="0">
        <left style="medium">
          <color indexed="64"/>
        </left>
        <right/>
        <top/>
        <bottom/>
        <vertical/>
        <horizontal/>
      </border>
    </dxf>
    <dxf>
      <numFmt numFmtId="165" formatCode="_-* #,##0\ &quot;€&quot;_-;\-* #,##0\ &quot;€&quot;_-;_-* &quot;-&quot;??\ &quot;€&quot;_-;_-@_-"/>
      <border diagonalUp="0" diagonalDown="0">
        <left/>
        <right style="medium">
          <color indexed="64"/>
        </right>
        <top/>
        <bottom/>
        <vertical/>
        <horizontal/>
      </border>
    </dxf>
    <dxf>
      <numFmt numFmtId="165" formatCode="_-* #,##0\ &quot;€&quot;_-;\-* #,##0\ &quot;€&quot;_-;_-* &quot;-&quot;??\ &quot;€&quot;_-;_-@_-"/>
    </dxf>
    <dxf>
      <numFmt numFmtId="165" formatCode="_-* #,##0\ &quot;€&quot;_-;\-* #,##0\ &quot;€&quot;_-;_-* &quot;-&quot;??\ &quot;€&quot;_-;_-@_-"/>
      <border diagonalUp="0" diagonalDown="0">
        <left style="medium">
          <color indexed="64"/>
        </left>
        <right/>
        <top/>
        <bottom/>
        <vertical/>
        <horizontal/>
      </border>
    </dxf>
    <dxf>
      <numFmt numFmtId="165" formatCode="_-* #,##0\ &quot;€&quot;_-;\-* #,##0\ &quot;€&quot;_-;_-* &quot;-&quot;??\ &quot;€&quot;_-;_-@_-"/>
    </dxf>
    <dxf>
      <numFmt numFmtId="165" formatCode="_-* #,##0\ &quot;€&quot;_-;\-* #,##0\ &quot;€&quot;_-;_-* &quot;-&quot;??\ &quot;€&quot;_-;_-@_-"/>
      <fill>
        <patternFill patternType="solid">
          <fgColor indexed="64"/>
          <bgColor theme="0" tint="-0.14999847407452621"/>
        </patternFill>
      </fill>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diagonalUp="0" diagonalDown="0">
        <left style="medium">
          <color indexed="64"/>
        </left>
        <top/>
        <bottom/>
        <horizontal/>
      </border>
    </dxf>
    <dxf>
      <numFmt numFmtId="0" formatCode="General"/>
    </dxf>
    <dxf>
      <numFmt numFmtId="0" formatCode="General"/>
      <border diagonalUp="0" diagonalDown="0">
        <left style="medium">
          <color indexed="64"/>
        </left>
        <right style="medium">
          <color indexed="64"/>
        </right>
        <top/>
        <bottom/>
        <horizontal/>
      </border>
    </dxf>
    <dxf>
      <border>
        <bottom style="medium">
          <color rgb="FF000000"/>
        </bottom>
      </border>
    </dxf>
    <dxf>
      <border diagonalUp="0" diagonalDown="0">
        <left/>
        <right/>
        <top/>
        <bottom/>
        <vertical/>
        <horizontal/>
      </border>
    </dxf>
  </dxfs>
  <tableStyles count="0" defaultTableStyle="TableStyleMedium2" defaultPivotStyle="PivotStyleLight16"/>
  <colors>
    <mruColors>
      <color rgb="FF70A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Umsatzerlöse</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Charts!$C$2:$N$2</c:f>
              <c:numCache>
                <c:formatCode>_-* #,##0_-;\-* #,##0_-;_-* "-"??_-;_-@_-</c:formatCode>
                <c:ptCount val="12"/>
                <c:pt idx="0">
                  <c:v>0</c:v>
                </c:pt>
                <c:pt idx="1">
                  <c:v>0</c:v>
                </c:pt>
                <c:pt idx="2">
                  <c:v>0</c:v>
                </c:pt>
                <c:pt idx="3">
                  <c:v>0</c:v>
                </c:pt>
                <c:pt idx="4">
                  <c:v>13150</c:v>
                </c:pt>
                <c:pt idx="5">
                  <c:v>13150</c:v>
                </c:pt>
                <c:pt idx="6">
                  <c:v>23450</c:v>
                </c:pt>
                <c:pt idx="7">
                  <c:v>36900</c:v>
                </c:pt>
                <c:pt idx="8">
                  <c:v>47200</c:v>
                </c:pt>
                <c:pt idx="9">
                  <c:v>57500</c:v>
                </c:pt>
                <c:pt idx="10">
                  <c:v>77800</c:v>
                </c:pt>
                <c:pt idx="11">
                  <c:v>88100</c:v>
                </c:pt>
              </c:numCache>
            </c:numRef>
          </c:val>
          <c:smooth val="0"/>
          <c:extLst>
            <c:ext xmlns:c16="http://schemas.microsoft.com/office/drawing/2014/chart" uri="{C3380CC4-5D6E-409C-BE32-E72D297353CC}">
              <c16:uniqueId val="{00000000-E578-47BB-B017-272043F76E2E}"/>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Charts!$C$3:$N$3</c:f>
              <c:numCache>
                <c:formatCode>_-* #,##0_-;\-* #,##0_-;_-* "-"??_-;_-@_-</c:formatCode>
                <c:ptCount val="12"/>
                <c:pt idx="0">
                  <c:v>0</c:v>
                </c:pt>
                <c:pt idx="1">
                  <c:v>0</c:v>
                </c:pt>
                <c:pt idx="2">
                  <c:v>0</c:v>
                </c:pt>
                <c:pt idx="3">
                  <c:v>0</c:v>
                </c:pt>
                <c:pt idx="4">
                  <c:v>13150</c:v>
                </c:pt>
                <c:pt idx="5">
                  <c:v>13150</c:v>
                </c:pt>
                <c:pt idx="6">
                  <c:v>13150</c:v>
                </c:pt>
                <c:pt idx="7">
                  <c:v>13150</c:v>
                </c:pt>
                <c:pt idx="8">
                  <c:v>26300</c:v>
                </c:pt>
                <c:pt idx="9">
                  <c:v>26300</c:v>
                </c:pt>
                <c:pt idx="10">
                  <c:v>26300</c:v>
                </c:pt>
                <c:pt idx="11">
                  <c:v>26300</c:v>
                </c:pt>
              </c:numCache>
            </c:numRef>
          </c:val>
          <c:smooth val="0"/>
          <c:extLst>
            <c:ext xmlns:c16="http://schemas.microsoft.com/office/drawing/2014/chart" uri="{C3380CC4-5D6E-409C-BE32-E72D297353CC}">
              <c16:uniqueId val="{00000001-E578-47BB-B017-272043F76E2E}"/>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Betriebliche Erträge</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Charts!$C$4:$N$4</c:f>
              <c:numCache>
                <c:formatCode>_-* #,##0_-;\-* #,##0_-;_-* "-"??_-;_-@_-</c:formatCode>
                <c:ptCount val="12"/>
                <c:pt idx="0">
                  <c:v>44753.68</c:v>
                </c:pt>
                <c:pt idx="1">
                  <c:v>163834.62</c:v>
                </c:pt>
                <c:pt idx="2">
                  <c:v>223627.07</c:v>
                </c:pt>
                <c:pt idx="3">
                  <c:v>407071.77</c:v>
                </c:pt>
                <c:pt idx="4">
                  <c:v>523942.89</c:v>
                </c:pt>
                <c:pt idx="5">
                  <c:v>642288.15</c:v>
                </c:pt>
                <c:pt idx="6">
                  <c:v>883284.82000000007</c:v>
                </c:pt>
                <c:pt idx="7">
                  <c:v>1148378.05</c:v>
                </c:pt>
                <c:pt idx="8">
                  <c:v>1419659.65</c:v>
                </c:pt>
                <c:pt idx="9">
                  <c:v>1723180.47</c:v>
                </c:pt>
                <c:pt idx="10">
                  <c:v>1971988.79</c:v>
                </c:pt>
                <c:pt idx="11">
                  <c:v>2211578.61</c:v>
                </c:pt>
              </c:numCache>
            </c:numRef>
          </c:val>
          <c:smooth val="0"/>
          <c:extLst>
            <c:ext xmlns:c16="http://schemas.microsoft.com/office/drawing/2014/chart" uri="{C3380CC4-5D6E-409C-BE32-E72D297353CC}">
              <c16:uniqueId val="{00000000-DDBA-4EE1-BB59-FF0B845D4C6E}"/>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Charts!$C$5:$N$5</c:f>
              <c:numCache>
                <c:formatCode>_-* #,##0_-;\-* #,##0_-;_-* "-"??_-;_-@_-</c:formatCode>
                <c:ptCount val="12"/>
                <c:pt idx="0">
                  <c:v>41467.03</c:v>
                </c:pt>
                <c:pt idx="1">
                  <c:v>86698.97</c:v>
                </c:pt>
                <c:pt idx="2">
                  <c:v>146491.41999999998</c:v>
                </c:pt>
                <c:pt idx="3">
                  <c:v>197648.88999999998</c:v>
                </c:pt>
                <c:pt idx="4">
                  <c:v>273002.07999999996</c:v>
                </c:pt>
                <c:pt idx="5">
                  <c:v>343675.44999999995</c:v>
                </c:pt>
                <c:pt idx="6">
                  <c:v>418899.79999999993</c:v>
                </c:pt>
                <c:pt idx="7">
                  <c:v>489120.6399999999</c:v>
                </c:pt>
                <c:pt idx="8">
                  <c:v>624944.73999999987</c:v>
                </c:pt>
                <c:pt idx="9">
                  <c:v>718219.1399999999</c:v>
                </c:pt>
                <c:pt idx="10">
                  <c:v>841986.49999999988</c:v>
                </c:pt>
                <c:pt idx="11">
                  <c:v>939682.31999999983</c:v>
                </c:pt>
              </c:numCache>
            </c:numRef>
          </c:val>
          <c:smooth val="0"/>
          <c:extLst>
            <c:ext xmlns:c16="http://schemas.microsoft.com/office/drawing/2014/chart" uri="{C3380CC4-5D6E-409C-BE32-E72D297353CC}">
              <c16:uniqueId val="{00000001-DDBA-4EE1-BB59-FF0B845D4C6E}"/>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Betriebliche Aufwendungen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Charts!$C$4:$N$4</c:f>
              <c:numCache>
                <c:formatCode>_-* #,##0_-;\-* #,##0_-;_-* "-"??_-;_-@_-</c:formatCode>
                <c:ptCount val="12"/>
                <c:pt idx="0">
                  <c:v>44753.68</c:v>
                </c:pt>
                <c:pt idx="1">
                  <c:v>163834.62</c:v>
                </c:pt>
                <c:pt idx="2">
                  <c:v>223627.07</c:v>
                </c:pt>
                <c:pt idx="3">
                  <c:v>407071.77</c:v>
                </c:pt>
                <c:pt idx="4">
                  <c:v>523942.89</c:v>
                </c:pt>
                <c:pt idx="5">
                  <c:v>642288.15</c:v>
                </c:pt>
                <c:pt idx="6">
                  <c:v>883284.82000000007</c:v>
                </c:pt>
                <c:pt idx="7">
                  <c:v>1148378.05</c:v>
                </c:pt>
                <c:pt idx="8">
                  <c:v>1419659.65</c:v>
                </c:pt>
                <c:pt idx="9">
                  <c:v>1723180.47</c:v>
                </c:pt>
                <c:pt idx="10">
                  <c:v>1971988.79</c:v>
                </c:pt>
                <c:pt idx="11">
                  <c:v>2211578.61</c:v>
                </c:pt>
              </c:numCache>
            </c:numRef>
          </c:val>
          <c:smooth val="0"/>
          <c:extLst>
            <c:ext xmlns:c16="http://schemas.microsoft.com/office/drawing/2014/chart" uri="{C3380CC4-5D6E-409C-BE32-E72D297353CC}">
              <c16:uniqueId val="{00000000-B0BE-48BC-9673-D984291D4514}"/>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Charts!$C$5:$N$5</c:f>
              <c:numCache>
                <c:formatCode>_-* #,##0_-;\-* #,##0_-;_-* "-"??_-;_-@_-</c:formatCode>
                <c:ptCount val="12"/>
                <c:pt idx="0">
                  <c:v>41467.03</c:v>
                </c:pt>
                <c:pt idx="1">
                  <c:v>86698.97</c:v>
                </c:pt>
                <c:pt idx="2">
                  <c:v>146491.41999999998</c:v>
                </c:pt>
                <c:pt idx="3">
                  <c:v>197648.88999999998</c:v>
                </c:pt>
                <c:pt idx="4">
                  <c:v>273002.07999999996</c:v>
                </c:pt>
                <c:pt idx="5">
                  <c:v>343675.44999999995</c:v>
                </c:pt>
                <c:pt idx="6">
                  <c:v>418899.79999999993</c:v>
                </c:pt>
                <c:pt idx="7">
                  <c:v>489120.6399999999</c:v>
                </c:pt>
                <c:pt idx="8">
                  <c:v>624944.73999999987</c:v>
                </c:pt>
                <c:pt idx="9">
                  <c:v>718219.1399999999</c:v>
                </c:pt>
                <c:pt idx="10">
                  <c:v>841986.49999999988</c:v>
                </c:pt>
                <c:pt idx="11">
                  <c:v>939682.31999999983</c:v>
                </c:pt>
              </c:numCache>
            </c:numRef>
          </c:val>
          <c:smooth val="0"/>
          <c:extLst>
            <c:ext xmlns:c16="http://schemas.microsoft.com/office/drawing/2014/chart" uri="{C3380CC4-5D6E-409C-BE32-E72D297353CC}">
              <c16:uniqueId val="{00000001-B0BE-48BC-9673-D984291D4514}"/>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Ergebnis</a:t>
            </a:r>
            <a:r>
              <a:rPr lang="de-DE" sz="1800" baseline="0"/>
              <a:t> nach Zinsen und Steuern</a:t>
            </a:r>
            <a:endParaRPr lang="de-DE"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Charts!$C$8:$N$8</c:f>
              <c:numCache>
                <c:formatCode>General</c:formatCode>
                <c:ptCount val="12"/>
                <c:pt idx="0">
                  <c:v>-18559.839999999997</c:v>
                </c:pt>
                <c:pt idx="1">
                  <c:v>-101718.85</c:v>
                </c:pt>
                <c:pt idx="2">
                  <c:v>-236261.63999999998</c:v>
                </c:pt>
                <c:pt idx="3">
                  <c:v>-248666.90000000002</c:v>
                </c:pt>
                <c:pt idx="4">
                  <c:v>-247571.57</c:v>
                </c:pt>
                <c:pt idx="5">
                  <c:v>-281853.40000000002</c:v>
                </c:pt>
                <c:pt idx="6">
                  <c:v>-347194.41000000003</c:v>
                </c:pt>
                <c:pt idx="7">
                  <c:v>-377079.91000000003</c:v>
                </c:pt>
                <c:pt idx="8">
                  <c:v>-428633.04000000004</c:v>
                </c:pt>
                <c:pt idx="9">
                  <c:v>-478205.51</c:v>
                </c:pt>
                <c:pt idx="10">
                  <c:v>-514177.98</c:v>
                </c:pt>
                <c:pt idx="11">
                  <c:v>-573150.44999999995</c:v>
                </c:pt>
              </c:numCache>
            </c:numRef>
          </c:val>
          <c:smooth val="0"/>
          <c:extLst>
            <c:ext xmlns:c16="http://schemas.microsoft.com/office/drawing/2014/chart" uri="{C3380CC4-5D6E-409C-BE32-E72D297353CC}">
              <c16:uniqueId val="{00000000-8691-403F-8B0F-C67395DEA1EE}"/>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Charts!$C$9:$N$9</c:f>
              <c:numCache>
                <c:formatCode>General</c:formatCode>
                <c:ptCount val="12"/>
                <c:pt idx="0">
                  <c:v>-17983.389999999985</c:v>
                </c:pt>
                <c:pt idx="1">
                  <c:v>-104650.17000000001</c:v>
                </c:pt>
                <c:pt idx="2">
                  <c:v>-239116.86000000002</c:v>
                </c:pt>
                <c:pt idx="3">
                  <c:v>-251457.25000000003</c:v>
                </c:pt>
                <c:pt idx="4">
                  <c:v>-249199.21000000002</c:v>
                </c:pt>
                <c:pt idx="5">
                  <c:v>-286468.13</c:v>
                </c:pt>
                <c:pt idx="6">
                  <c:v>-315597.09999999998</c:v>
                </c:pt>
                <c:pt idx="7">
                  <c:v>-344523.81999999995</c:v>
                </c:pt>
                <c:pt idx="8">
                  <c:v>-312440.98</c:v>
                </c:pt>
                <c:pt idx="9">
                  <c:v>-352982.42</c:v>
                </c:pt>
                <c:pt idx="10">
                  <c:v>-388249.3</c:v>
                </c:pt>
                <c:pt idx="11">
                  <c:v>-490757.83</c:v>
                </c:pt>
              </c:numCache>
            </c:numRef>
          </c:val>
          <c:smooth val="0"/>
          <c:extLst>
            <c:ext xmlns:c16="http://schemas.microsoft.com/office/drawing/2014/chart" uri="{C3380CC4-5D6E-409C-BE32-E72D297353CC}">
              <c16:uniqueId val="{00000001-8691-403F-8B0F-C67395DEA1EE}"/>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Cash Flow für Investitionen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Charts!$C$10:$N$10</c:f>
              <c:numCache>
                <c:formatCode>General</c:formatCode>
                <c:ptCount val="12"/>
                <c:pt idx="0">
                  <c:v>18439.489999999998</c:v>
                </c:pt>
                <c:pt idx="1">
                  <c:v>110844.73999999999</c:v>
                </c:pt>
                <c:pt idx="2">
                  <c:v>146993.94999999998</c:v>
                </c:pt>
                <c:pt idx="3">
                  <c:v>310490.43999999994</c:v>
                </c:pt>
                <c:pt idx="4">
                  <c:v>371570.74999999994</c:v>
                </c:pt>
                <c:pt idx="5">
                  <c:v>459364.32999999996</c:v>
                </c:pt>
                <c:pt idx="6">
                  <c:v>660470.11</c:v>
                </c:pt>
                <c:pt idx="7">
                  <c:v>870130.89</c:v>
                </c:pt>
                <c:pt idx="8">
                  <c:v>1084442.67</c:v>
                </c:pt>
                <c:pt idx="9">
                  <c:v>1326704.45</c:v>
                </c:pt>
                <c:pt idx="10">
                  <c:v>1504253.73</c:v>
                </c:pt>
                <c:pt idx="11">
                  <c:v>1682584.51</c:v>
                </c:pt>
              </c:numCache>
            </c:numRef>
          </c:val>
          <c:smooth val="0"/>
          <c:extLst>
            <c:ext xmlns:c16="http://schemas.microsoft.com/office/drawing/2014/chart" uri="{C3380CC4-5D6E-409C-BE32-E72D297353CC}">
              <c16:uniqueId val="{00000000-4B48-46FD-9D72-47E60F4CE499}"/>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Charts!$C$11:$N$11</c:f>
              <c:numCache>
                <c:formatCode>General</c:formatCode>
                <c:ptCount val="12"/>
                <c:pt idx="0">
                  <c:v>18439.490000000002</c:v>
                </c:pt>
                <c:pt idx="1">
                  <c:v>110780.16</c:v>
                </c:pt>
                <c:pt idx="2">
                  <c:v>146929.37</c:v>
                </c:pt>
                <c:pt idx="3">
                  <c:v>310635.90000000002</c:v>
                </c:pt>
                <c:pt idx="4">
                  <c:v>371506.17000000004</c:v>
                </c:pt>
                <c:pt idx="5">
                  <c:v>434883.84000000003</c:v>
                </c:pt>
                <c:pt idx="6">
                  <c:v>458824.05000000005</c:v>
                </c:pt>
                <c:pt idx="7">
                  <c:v>538625.93000000005</c:v>
                </c:pt>
                <c:pt idx="8">
                  <c:v>685493.17</c:v>
                </c:pt>
                <c:pt idx="9">
                  <c:v>803639.33000000007</c:v>
                </c:pt>
                <c:pt idx="10">
                  <c:v>1021603.1500000001</c:v>
                </c:pt>
                <c:pt idx="11">
                  <c:v>1114466.1900000002</c:v>
                </c:pt>
              </c:numCache>
            </c:numRef>
          </c:val>
          <c:smooth val="0"/>
          <c:extLst>
            <c:ext xmlns:c16="http://schemas.microsoft.com/office/drawing/2014/chart" uri="{C3380CC4-5D6E-409C-BE32-E72D297353CC}">
              <c16:uniqueId val="{00000001-4B48-46FD-9D72-47E60F4CE499}"/>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de-DE" sz="1800"/>
              <a:t>Zahlungsmittelbestand</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tx>
            <c:strRef>
              <c:f>Charts!$B$2</c:f>
              <c:strCache>
                <c:ptCount val="1"/>
                <c:pt idx="0">
                  <c:v>Budget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Charts!$C$12:$N$12</c:f>
              <c:numCache>
                <c:formatCode>General</c:formatCode>
                <c:ptCount val="12"/>
                <c:pt idx="0">
                  <c:v>3477128.6499999994</c:v>
                </c:pt>
                <c:pt idx="1">
                  <c:v>3665222.0499999993</c:v>
                </c:pt>
                <c:pt idx="2">
                  <c:v>3323456.0999999992</c:v>
                </c:pt>
                <c:pt idx="3">
                  <c:v>3099192.6799999992</c:v>
                </c:pt>
                <c:pt idx="4">
                  <c:v>2896785.8099999991</c:v>
                </c:pt>
                <c:pt idx="5">
                  <c:v>2784700.4099999992</c:v>
                </c:pt>
                <c:pt idx="6">
                  <c:v>2405681.7399999993</c:v>
                </c:pt>
                <c:pt idx="7">
                  <c:v>2093746.7099999993</c:v>
                </c:pt>
                <c:pt idx="8">
                  <c:v>1755463.6799999992</c:v>
                </c:pt>
                <c:pt idx="9">
                  <c:v>1368992.0199999993</c:v>
                </c:pt>
                <c:pt idx="10">
                  <c:v>1116401.6099999994</c:v>
                </c:pt>
                <c:pt idx="11">
                  <c:v>823259.67999999947</c:v>
                </c:pt>
              </c:numCache>
            </c:numRef>
          </c:val>
          <c:smooth val="0"/>
          <c:extLst>
            <c:ext xmlns:c16="http://schemas.microsoft.com/office/drawing/2014/chart" uri="{C3380CC4-5D6E-409C-BE32-E72D297353CC}">
              <c16:uniqueId val="{00000000-5358-44B3-808D-951373DC19CC}"/>
            </c:ext>
          </c:extLst>
        </c:ser>
        <c:ser>
          <c:idx val="1"/>
          <c:order val="1"/>
          <c:tx>
            <c:strRef>
              <c:f>Charts!$B$3</c:f>
              <c:strCache>
                <c:ptCount val="1"/>
                <c:pt idx="0">
                  <c:v>Ist/Forecast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Charts!$C$1:$N$1</c:f>
              <c:numCache>
                <c:formatCode>mmm\-yy</c:formatCode>
                <c:ptCount val="12"/>
                <c:pt idx="0">
                  <c:v>43831</c:v>
                </c:pt>
                <c:pt idx="1">
                  <c:v>43862</c:v>
                </c:pt>
                <c:pt idx="2">
                  <c:v>43891</c:v>
                </c:pt>
                <c:pt idx="3">
                  <c:v>43922</c:v>
                </c:pt>
                <c:pt idx="4">
                  <c:v>43952</c:v>
                </c:pt>
                <c:pt idx="5">
                  <c:v>43983</c:v>
                </c:pt>
                <c:pt idx="6">
                  <c:v>44013</c:v>
                </c:pt>
                <c:pt idx="7">
                  <c:v>44044</c:v>
                </c:pt>
                <c:pt idx="8">
                  <c:v>44075</c:v>
                </c:pt>
                <c:pt idx="9">
                  <c:v>44105</c:v>
                </c:pt>
                <c:pt idx="10">
                  <c:v>44136</c:v>
                </c:pt>
                <c:pt idx="11">
                  <c:v>44166</c:v>
                </c:pt>
              </c:numCache>
            </c:numRef>
          </c:cat>
          <c:val>
            <c:numRef>
              <c:f>Charts!$C$13:$N$13</c:f>
              <c:numCache>
                <c:formatCode>General</c:formatCode>
                <c:ptCount val="12"/>
                <c:pt idx="0">
                  <c:v>3478972.2199999997</c:v>
                </c:pt>
                <c:pt idx="1">
                  <c:v>3663579.76</c:v>
                </c:pt>
                <c:pt idx="2">
                  <c:v>3318659.71</c:v>
                </c:pt>
                <c:pt idx="3">
                  <c:v>3099046.85</c:v>
                </c:pt>
                <c:pt idx="4">
                  <c:v>2898013.35</c:v>
                </c:pt>
                <c:pt idx="5">
                  <c:v>2862309.39</c:v>
                </c:pt>
                <c:pt idx="6">
                  <c:v>2696659.73</c:v>
                </c:pt>
                <c:pt idx="7">
                  <c:v>2619466</c:v>
                </c:pt>
                <c:pt idx="8">
                  <c:v>2376185.63</c:v>
                </c:pt>
                <c:pt idx="9">
                  <c:v>2176710.8199999998</c:v>
                </c:pt>
                <c:pt idx="10">
                  <c:v>2015188.91</c:v>
                </c:pt>
                <c:pt idx="11">
                  <c:v>1658639.95</c:v>
                </c:pt>
              </c:numCache>
            </c:numRef>
          </c:val>
          <c:smooth val="0"/>
          <c:extLst>
            <c:ext xmlns:c16="http://schemas.microsoft.com/office/drawing/2014/chart" uri="{C3380CC4-5D6E-409C-BE32-E72D297353CC}">
              <c16:uniqueId val="{00000001-5358-44B3-808D-951373DC19CC}"/>
            </c:ext>
          </c:extLst>
        </c:ser>
        <c:dLbls>
          <c:showLegendKey val="0"/>
          <c:showVal val="0"/>
          <c:showCatName val="0"/>
          <c:showSerName val="0"/>
          <c:showPercent val="0"/>
          <c:showBubbleSize val="0"/>
        </c:dLbls>
        <c:marker val="1"/>
        <c:smooth val="0"/>
        <c:axId val="1547597167"/>
        <c:axId val="1657568543"/>
      </c:lineChart>
      <c:dateAx>
        <c:axId val="154759716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657568543"/>
        <c:crosses val="autoZero"/>
        <c:auto val="1"/>
        <c:lblOffset val="100"/>
        <c:baseTimeUnit val="months"/>
      </c:dateAx>
      <c:valAx>
        <c:axId val="16575685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Euro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154759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0</xdr:row>
      <xdr:rowOff>9525</xdr:rowOff>
    </xdr:from>
    <xdr:to>
      <xdr:col>2</xdr:col>
      <xdr:colOff>1431277</xdr:colOff>
      <xdr:row>2</xdr:row>
      <xdr:rowOff>180975</xdr:rowOff>
    </xdr:to>
    <xdr:pic>
      <xdr:nvPicPr>
        <xdr:cNvPr id="2" name="Bild 7">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6625" y="9525"/>
          <a:ext cx="1421752" cy="65722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752475</xdr:colOff>
          <xdr:row>0</xdr:row>
          <xdr:rowOff>180975</xdr:rowOff>
        </xdr:from>
        <xdr:to>
          <xdr:col>7</xdr:col>
          <xdr:colOff>9525</xdr:colOff>
          <xdr:row>1</xdr:row>
          <xdr:rowOff>285750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47624</xdr:colOff>
      <xdr:row>13</xdr:row>
      <xdr:rowOff>142875</xdr:rowOff>
    </xdr:from>
    <xdr:to>
      <xdr:col>6</xdr:col>
      <xdr:colOff>619124</xdr:colOff>
      <xdr:row>29</xdr:row>
      <xdr:rowOff>82875</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xdr:colOff>
      <xdr:row>29</xdr:row>
      <xdr:rowOff>161925</xdr:rowOff>
    </xdr:from>
    <xdr:to>
      <xdr:col>6</xdr:col>
      <xdr:colOff>638175</xdr:colOff>
      <xdr:row>45</xdr:row>
      <xdr:rowOff>101925</xdr:rowOff>
    </xdr:to>
    <xdr:graphicFrame macro="">
      <xdr:nvGraphicFramePr>
        <xdr:cNvPr id="3" name="Diagramm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733425</xdr:colOff>
      <xdr:row>13</xdr:row>
      <xdr:rowOff>123825</xdr:rowOff>
    </xdr:from>
    <xdr:to>
      <xdr:col>13</xdr:col>
      <xdr:colOff>457200</xdr:colOff>
      <xdr:row>29</xdr:row>
      <xdr:rowOff>63825</xdr:rowOff>
    </xdr:to>
    <xdr:graphicFrame macro="">
      <xdr:nvGraphicFramePr>
        <xdr:cNvPr id="4" name="Diagramm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733425</xdr:colOff>
      <xdr:row>29</xdr:row>
      <xdr:rowOff>123825</xdr:rowOff>
    </xdr:from>
    <xdr:to>
      <xdr:col>13</xdr:col>
      <xdr:colOff>457200</xdr:colOff>
      <xdr:row>45</xdr:row>
      <xdr:rowOff>63825</xdr:rowOff>
    </xdr:to>
    <xdr:graphicFrame macro="">
      <xdr:nvGraphicFramePr>
        <xdr:cNvPr id="5" name="Diagramm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0</xdr:colOff>
      <xdr:row>14</xdr:row>
      <xdr:rowOff>0</xdr:rowOff>
    </xdr:from>
    <xdr:to>
      <xdr:col>21</xdr:col>
      <xdr:colOff>371475</xdr:colOff>
      <xdr:row>29</xdr:row>
      <xdr:rowOff>130500</xdr:rowOff>
    </xdr:to>
    <xdr:graphicFrame macro="">
      <xdr:nvGraphicFramePr>
        <xdr:cNvPr id="6" name="Diagramm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30</xdr:row>
      <xdr:rowOff>0</xdr:rowOff>
    </xdr:from>
    <xdr:to>
      <xdr:col>21</xdr:col>
      <xdr:colOff>371475</xdr:colOff>
      <xdr:row>45</xdr:row>
      <xdr:rowOff>130500</xdr:rowOff>
    </xdr:to>
    <xdr:graphicFrame macro="">
      <xdr:nvGraphicFramePr>
        <xdr:cNvPr id="7" name="Diagramm 6">
          <a:extLst>
            <a:ext uri="{FF2B5EF4-FFF2-40B4-BE49-F238E27FC236}">
              <a16:creationId xmlns:a16="http://schemas.microsoft.com/office/drawing/2014/main" id="{00000000-0008-0000-1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litka" refreshedDate="44188.767811458332" createdVersion="6" refreshedVersion="6" minRefreshableVersion="3" recordCount="4014" xr:uid="{CA50E45B-9D8E-4EED-891A-3A135F569DB6}">
  <cacheSource type="worksheet">
    <worksheetSource name="vBookTransactionReport"/>
  </cacheSource>
  <cacheFields count="18">
    <cacheField name="Report" numFmtId="0">
      <sharedItems count="4">
        <s v="Aktiva"/>
        <s v="Passiva"/>
        <s v="GuV"/>
        <s v="Sonstige"/>
      </sharedItems>
    </cacheField>
    <cacheField name="Abschnitt" numFmtId="0">
      <sharedItems count="12">
        <s v="1 Anlagevermögen"/>
        <s v="2 Umlaufvermögen"/>
        <s v="3 Aktive Rechnungsabgrenzungsposten"/>
        <s v="1 Eigenkapital"/>
        <s v="2 Rückstellungen"/>
        <s v="3 Verbindlichkeiten"/>
        <s v="4 Passive Rechnungsabgrenzungsposten"/>
        <s v="1 Betriebliche Erträge"/>
        <s v="2 Betriebliche Aufwendungen"/>
        <s v="1 Vortragskonten"/>
        <s v="4 Weitere Aufwendungen"/>
        <s v="5 Korrekturkonten" u="1"/>
      </sharedItems>
    </cacheField>
    <cacheField name="Hauptgruppe" numFmtId="0">
      <sharedItems count="25">
        <s v="1 Immaterielle Vermögensgegenstände"/>
        <s v="2 Sachanlagen"/>
        <s v="1 Vorräte"/>
        <s v="2 Forderungen und sonstige Vermögensgegenstände"/>
        <s v="4 Zahlungsmittel"/>
        <s v="1 Aktive Rechnungsabgrenzungsposten"/>
        <s v="1 Gezeichnetes Kapital"/>
        <s v="2 Kapitalrücklage"/>
        <s v="3 Gewinnrücklagen"/>
        <s v="5 Gewinnvortrag/Verlustvortrag vor Verwendung"/>
        <s v="3 Sonstige Rückstellungen"/>
        <s v="4 Verbindlichkeiten aus Lieferungen und Leistungen"/>
        <s v="8 Sonstige Verbindlichkeiten"/>
        <s v="1 Passive Rechnungsabgrenzungsposten"/>
        <s v="1 Umsatzerlöse"/>
        <s v="3 Aktivierte Eigenleistungen"/>
        <s v="4 Sonstige betriebliche Erträge"/>
        <s v="1 Materialaufwand"/>
        <s v="2 Personalaufwand"/>
        <s v="4 Sonstige betriebliche Aufwendungen"/>
        <s v="1 Vortragskonten"/>
        <s v="2 Zinsen und ähnliche Aufwendungen"/>
        <s v="3 Abschreibungen"/>
        <s v="3 Erhaltene Anzahlungen auf Bestellungen"/>
        <s v="2 Konten zu Bewertungskorrekturen" u="1"/>
      </sharedItems>
    </cacheField>
    <cacheField name="Untergruppe" numFmtId="0">
      <sharedItems count="77">
        <s v="01 Selbst geschaffene gewerbliche Schutzrechte und ähnliche Rechte und Werte"/>
        <s v="03 Andere Anlagen, Betriebs- und Geschäftsausstattung"/>
        <s v="01 Roh, Hilfs- und Betriebsstoffe"/>
        <s v="01 Forderungen aus Lieferungen und Leistungen"/>
        <s v="04 Sonstige Vermögensgegenstände"/>
        <s v="01 Kassenbestand, Bundesbankguthaben, Guthaben bei Kreditinstituten und Schecks"/>
        <s v="01 Aktive Rechnungsabgrenzungsposten"/>
        <s v="01 Gezeichnetes Kapital"/>
        <s v="02 Eigene Anteile"/>
        <s v="01 Kapitalrücklage"/>
        <s v="04 Andere Gewinnrücklagen"/>
        <s v="01 Gewinnvortrag/Verlustvortrag vor Verwendung"/>
        <s v="03 Sonstige Rückstellungen"/>
        <s v="01 Verbindlichkeiten aus Lieferungen und Leistungen"/>
        <s v="01 Sonstige Verbindlichkeiten"/>
        <s v="01 Passive Rechnungsabgrenzungsposten"/>
        <s v="01 Umsatzerlöse"/>
        <s v="02 Andere aktivierte Eigenleistungen"/>
        <s v="01 Sonstige betriebliche Erträge"/>
        <s v="02 Wareneingang"/>
        <s v="01 Löhne und Gehälter"/>
        <s v="02 Soziale Abgaben und Aufwendungen für Altersversorgung und für Unterstützung"/>
        <s v="10 Fremdleistungen"/>
        <s v="01 Raum- und Grundstückskosten"/>
        <s v="02 Versicherungen und Abgaben"/>
        <s v="03 Reparatur und Instandhaltung"/>
        <s v="05 Werbe- und Reisekosten"/>
        <s v="06 Bürobedarf"/>
        <s v="09 Beratungs- und Buchführungsaufwand"/>
        <s v="11 Sonstiger Betriebsbedarf"/>
        <s v="13 Kalkulatorische Kosten"/>
        <s v="01 Vortragskonten"/>
        <s v="01 Zinsen und ähnliche Aufwendungen"/>
        <s v="01 Abschreibungen auf immaterielle Vermögensgegenstände"/>
        <s v="02 Abschreibungen auf Sachanlagen"/>
        <s v="04 Geleistete Anzahlungen und Anlagen im Bau"/>
        <s v="02 Unfertige Erzeugnisse, unfertige Leistungen"/>
        <s v="04 KFZ-Kosten"/>
        <s v="01 Erhaltene Anzahlungen auf Bestellungen"/>
        <s v="00 Selbst geschaffene gewerbliche Schutzrechte und ähnliche Rechte und Werte" u="1"/>
        <s v="00 Raum- und Grundstückskosten" u="1"/>
        <s v="00 Sonstige betriebliche Erträge" u="1"/>
        <s v="00 Eigene Anteile" u="1"/>
        <s v="00 KFZ-Kosten" u="1"/>
        <s v="00 Sonstige Vermögensgegenstände" u="1"/>
        <s v="00 Andere Anlagen, Betriebs- und Geschäftsausstattung" u="1"/>
        <s v="00 Soziale Abgaben und Aufwendungen für Altersversorgung und für Unterstützung" u="1"/>
        <s v="00 Wareneingang" u="1"/>
        <s v="00 Werbe- und Reisekosten" u="1"/>
        <s v="00 Sonstige Verbindlichkeiten" u="1"/>
        <s v="00 Abschreibungen auf Sachanlagen" u="1"/>
        <s v="00 Fremdleistungen" u="1"/>
        <s v="02 Sonstige Verbindlichkeiten" u="1"/>
        <s v="00 Sonstige Rückstellungen" u="1"/>
        <s v="00 Passive Rechnungsabgrenzungsposten" u="1"/>
        <s v="03 Kassenbestand, Bundesbankguthaben, Guthaben bei Kreditinstituten und Schecks" u="1"/>
        <s v="00 Andere Gewinnrücklagen" u="1"/>
        <s v="00 Gewinnvortrag/Verlustvortrag vor Verwendung" u="1"/>
        <s v="00 Vortragskonten" u="1"/>
        <s v="00 Verbindlichkeiten aus Lieferungen und Leistungen" u="1"/>
        <s v="00 Bürobedarf" u="1"/>
        <s v="00 Forderungen aus Lieferungen und Leistungen" u="1"/>
        <s v="00 Versicherungen und Abgaben" u="1"/>
        <s v="00 Zinsen und ähnliche Aufwendungen" u="1"/>
        <s v="00 Beratungs- und Buchführungsaufwand" u="1"/>
        <s v="00 Sonstiger Betriebsbedarf" u="1"/>
        <s v="00 Andere aktivierte Eigenleistungen" u="1"/>
        <s v="00 Roh, Hilfs- und Betriebsstoffe" u="1"/>
        <s v="00 Löhne und Gehälter" u="1"/>
        <s v="00 Kalkulatorische Kosten" u="1"/>
        <s v="00 Aktive Rechnungsabgrenzungsposten" u="1"/>
        <s v="00 Umsatzerlöse" u="1"/>
        <s v="00 Kapitalrücklage" u="1"/>
        <s v="00 Abschreibungen auf immaterielle Vermögensgegenstände" u="1"/>
        <s v="00 Gezeichnetes Kapital" u="1"/>
        <s v="00 Kassenbestand, Bundesbankguthaben, Guthaben bei Kreditinstituten und Schecks" u="1"/>
        <s v="00 Reparatur und Instandhaltung" u="1"/>
      </sharedItems>
    </cacheField>
    <cacheField name="AccountReport" numFmtId="0">
      <sharedItems count="123">
        <s v="0143 Selbst geschaffene immaterielle VermG"/>
        <s v="0560 Sonstige Transportmittel"/>
        <s v="0630 Betriebsausstattung"/>
        <s v="0650 Büroeinrichtung"/>
        <s v="0670 Geringwertige Wirtschaftsgüter"/>
        <s v="1000 Roh-, Hilfs- und Betriebsstoffe (Bestand)"/>
        <s v="1200 Forderungen aus Lieferungen und Leistungen"/>
        <s v="1350 Kautionen"/>
        <s v="1401 Abziehbare Vorsteuer 7 %"/>
        <s v="1406 Abziehbare Vorsteuer 19 %"/>
        <s v="1434 Vorsteuer in Folgeperiode/im Folgejahr abziehbar"/>
        <s v="1437 Reserviertes Konto - Abziehbare Vorsteuer aus inne"/>
        <s v="1600 Kasse"/>
        <s v="1803 Bank"/>
        <s v="1804 Bank"/>
        <s v="1900 Aktive Rechnungsabgrenzung"/>
        <s v="2900 Gezeichnetes Kapital"/>
        <s v="2909 Erworbene eigene Anteile"/>
        <s v="2920 Kapitalrücklage"/>
        <s v="2961 Andere Gewinnrücklagen aus dem Erwerb eigener Ante"/>
        <s v="2978 Verlustvortrag vor Verwendung"/>
        <s v="3070 Sonstige Rückstellungen"/>
        <s v="3072 Urlaubsrückstellungen"/>
        <s v="3085 Rückstellungen für Abraum- und Abfallbeseitigung"/>
        <s v="3095 Rückstellungen für Abschluss- und Prüfungskosten"/>
        <s v="3300 Verbindlichkeiten aus Lieferungen und Leistungen m"/>
        <s v="3512 Darlehen ECapital III Cleantech Fond"/>
        <s v="3513 Darlehen Gründerfonds Bielefeld "/>
        <s v="3720 Verbindlichkeiten aus Lohn und Gehalt"/>
        <s v="3730 Verbindlichkeiten aus Lohn- und Kirchensteuer"/>
        <s v="3740 Verbindlichkeiten im Rahmen der sozialen Sicherhei"/>
        <s v="3770 Verbindlichkeiten aus Vermögensbildung"/>
        <s v="3790 Lohn- und Gehaltsverrechnungskonto"/>
        <s v="3806 Umsatzsteuer 19 %"/>
        <s v="3841 Umsatzsteuer Vorjahr"/>
        <s v="3900 Passive Rechnungsabgrenzung"/>
        <s v="4400 Erlöse zum allgemeinen Umsatzsteuersatz"/>
        <s v="4736 Gewährte Skonti 19 % Umsatzsteuer"/>
        <s v="4820 Andere aktivierte Eigenleistungen"/>
        <s v="4830 Sonstige betriebliche Erträge"/>
        <s v="5736 Erhaltene Skonti 19 % Vorsteuer"/>
        <s v="6020 Gehälter"/>
        <s v="6024 Geschäftsführergehälter der GmbH-Gesellschafter"/>
        <s v="6110 Gesetzliche soziale Aufwendungen"/>
        <s v="6111 Umlagebeiträge"/>
        <s v="6120 Beiträge zur Berufsgenossenschaft"/>
        <s v="6300 Sonstige betriebliche Aufwendungen"/>
        <s v="6310 Miete (unbewegliche Wirtschaftsgüter)"/>
        <s v="6325 Gas, Strom, Wasser"/>
        <s v="6330 Reinigung"/>
        <s v="6400 Versicherungen"/>
        <s v="6420 Beiträge"/>
        <s v="6470 Reparaturen und Instandhaltung von anderen Anlagen und Betriebs- und Geschäftsausstattung"/>
        <s v="6495 Wartungskosten für Hard- und Software"/>
        <s v="6640 Bewirtungskosten"/>
        <s v="6650 Reisekosten Arbeitnehmer"/>
        <s v="6663 Reisekosten Arbeitnehmer Fahrtkosten"/>
        <s v="6664 Reisekosten Arbeitnehmer Verpflegungsmehraufwand"/>
        <s v="6805 Telefon"/>
        <s v="6825 Rechts- und Beratungskosten"/>
        <s v="6850 Sonstiger Betriebsbedarf"/>
        <s v="6855 Nebenkosten des Geldverkehrs"/>
        <s v="6859 Aufwendungen für Abraum- und Abfallbeseitigung"/>
        <s v="6974 Kalkulatorische Zinsen"/>
        <s v="6976 Kalkulatorische Abschreibungen"/>
        <s v="6984 Verrechnete kalkulatorische Zinsen"/>
        <s v="6986 Verrechnete kalkulatorische Abschreibungen"/>
        <s v="9000 Saldenvorträge, Sachkonten"/>
        <s v="9008 Saldenvorträge, Debitoren"/>
        <s v="9009 Saldenvorträge, Kreditoren"/>
        <s v="6095 Sonstiges Personalkosten"/>
        <s v="6600 Werbekosten"/>
        <s v="6651 Reisekosten Fremd-PKW"/>
        <s v="6815 Bürobedarf"/>
        <s v="6821 Fortbildungskosten"/>
        <s v="3820 Umsatzsteuer-Vorauszahlungen"/>
        <s v="4930 Erträge aus der Auflösung von Rückstellungen"/>
        <s v="1371 Durchlaufende Posten"/>
        <s v="6301 Sonstige Fremdleistungen"/>
        <s v="6800 Porto"/>
        <s v="4336 Nicht steuerbare s. Leistung § 18b UStG"/>
        <s v="6601 Messekosten/Standgebühr"/>
        <s v="1370 Durchlaufende Posten"/>
        <s v="7320 Zinsaufwendungen für langfristige Verbindlichkeite"/>
        <s v="1460 Geldtransit"/>
        <s v="6674 Reisekosten Unternehmer Verpflegungsmehraufwand"/>
        <s v="3840 Umsatzsteuer laufendes Jahr"/>
        <s v="5885 Bestandsveränderungen Roh-, Hilfs- und Betriebssto"/>
        <s v="6026 Tantiemen Gesellschafter-Geschäftsführer"/>
        <s v="6201 Abschreibungen auf selbst geschaffene immaterielle Vermögensgegenstände"/>
        <s v="6220 Abschreibungen auf Sachanlagen (ohne AfA auf Kfz und Gebäude)"/>
        <s v="6260 Sofortabschreibung geringwertige Wirtschaftsgüter"/>
        <s v="6303 Fremdleistungen/Fremdarbeiten"/>
        <s v="6644 Nicht abzugsfähige Bewirtungskosten"/>
        <s v="0770 Technische Anlagen und Maschinen im Bau"/>
        <s v="3074 Rückstellungen für Personalkosten"/>
        <s v="1407 Abziehbare Vorsteuer nach § 13b UStG 19 %"/>
        <s v="3725 Verbindlichkeiten für Einbehaltungen von Arbeitneh"/>
        <s v="3837 Umsatzsteuer nach § 13b UStG 19 %"/>
        <s v="7310 Zinsaufwendungen für kurzfristige Verbindlichkeite"/>
        <s v="6140 Aufwendungen für Altersversorgung"/>
        <s v="6830 Buchführungskosten"/>
        <s v="1403 Reserviertes Konto - Abziehbare Vorsteuer aus inne"/>
        <s v="1405 Reserviertes Konto - Abziehbare Vorsteuer aus inne"/>
        <s v="1409 Reserviertes Konto - Abziehbare Vorsteuer nach § 1"/>
        <s v="3838 Reserviertes Konto - Umsatzsteuer nach § 13b UStG "/>
        <s v="6820 Zeitschriften, Bücher (Fachliteratur)"/>
        <s v="1820 Bank 1"/>
        <s v="6826 Rechts- und Beratungskosten"/>
        <s v="3805 Reserviertes Konto - Umsatzsteuer aus innergemeins"/>
        <s v="3865 Umsatzsteuer in Folgeperiode fällig (§§ 13 Abs. 1 "/>
        <s v="6837 Aufwendungen für die zeitlich befristete Überlassu"/>
        <s v="1095 In Arbeit befindliche Aufträge"/>
        <s v="1457 Forderungen gegenüber Bundesagentur für Arbeit"/>
        <s v="6611 Geschenke abzugsfähig mit § 37b EStG"/>
        <s v="1800 Bank"/>
        <s v="5400 Roh-, Hilfs- und Betriebsstoffe"/>
        <s v="6835 Mieten für Einrichtungen (bewegliche Wirtschaftsgüter)"/>
        <s v="6560 Mietleasing Kfz"/>
        <s v="6827 Abschluss- und Prüfungskosten"/>
        <s v="3280 Erhaltene Anzahlungen - Restlaufzeit bis 1 Jahr"/>
        <s v="6304 Sonstige Aufwendungen betrieblich und regelmäßig"/>
        <s v="4100 Steuerfreie Umsätze § 4 Nr.8 ff. UStG"/>
      </sharedItems>
    </cacheField>
    <cacheField name="Year" numFmtId="0">
      <sharedItems containsSemiMixedTypes="0" containsString="0" containsNumber="1" containsInteger="1" minValue="2019" maxValue="2022" count="4">
        <n v="2019"/>
        <n v="2020"/>
        <n v="2021"/>
        <n v="2022"/>
      </sharedItems>
    </cacheField>
    <cacheField name="Month" numFmtId="0">
      <sharedItems containsSemiMixedTypes="0" containsString="0" containsNumber="1" containsInteger="1" minValue="0" maxValue="12" count="13">
        <n v="1"/>
        <n v="0"/>
        <n v="2"/>
        <n v="3"/>
        <n v="4"/>
        <n v="5"/>
        <n v="6"/>
        <n v="7"/>
        <n v="8"/>
        <n v="9"/>
        <n v="10"/>
        <n v="11"/>
        <n v="12"/>
      </sharedItems>
    </cacheField>
    <cacheField name="ReportType" numFmtId="0">
      <sharedItems count="4">
        <s v="Actual"/>
        <s v="Budget"/>
        <s v="Plan"/>
        <s v="Historical"/>
      </sharedItems>
    </cacheField>
    <cacheField name="FlagForecast" numFmtId="0">
      <sharedItems containsSemiMixedTypes="0" containsString="0" containsNumber="1" containsInteger="1" minValue="0" maxValue="1" count="2">
        <n v="1"/>
        <n v="0"/>
      </sharedItems>
    </cacheField>
    <cacheField name="AmountDebitTotal" numFmtId="164">
      <sharedItems containsSemiMixedTypes="0" containsString="0" containsNumber="1" minValue="-54000" maxValue="13870961.92"/>
    </cacheField>
    <cacheField name="AmountCreditTotal" numFmtId="164">
      <sharedItems containsSemiMixedTypes="0" containsString="0" containsNumber="1" minValue="-8964079.2799999993" maxValue="14009849.77"/>
    </cacheField>
    <cacheField name="AmountTotal" numFmtId="0">
      <sharedItems containsSemiMixedTypes="0" containsString="0" containsNumber="1" minValue="-8964079.2799999993" maxValue="12814178.26"/>
    </cacheField>
    <cacheField name="TitleLocalSection" numFmtId="0">
      <sharedItems count="13">
        <s v="Anlagevermögen"/>
        <s v="Umlaufvermögen"/>
        <s v="Aktive Rechnungsabgrenzungsposten"/>
        <s v="Eigenkapital"/>
        <s v="Rückstellungen"/>
        <s v="Verbindlichkeiten"/>
        <s v="Passive Rechnungsabgrenzungsposten"/>
        <s v="Betriebliche Erträge"/>
        <s v="Betriebliche Aufwendungen"/>
        <s v="Vortragskonten"/>
        <s v="Weitere Aufwendungen"/>
        <s v="Korrekturkonten" u="1"/>
        <s v="Kapitalkonten zur Umbuchung" u="1"/>
      </sharedItems>
    </cacheField>
    <cacheField name="TitleLocalMainGroup" numFmtId="0">
      <sharedItems count="28">
        <s v="Immaterielle Vermögensgegenstände"/>
        <s v="Sachanlagen"/>
        <s v="Vorräte"/>
        <s v="Forderungen und sonstige Vermögensgegenstände"/>
        <s v="Zahlungsmittel"/>
        <s v="Aktive Rechnungsabgrenzungsposten"/>
        <s v="Gezeichnetes Kapital"/>
        <s v="Kapitalrücklage"/>
        <s v="Gewinnrücklagen"/>
        <s v="Gewinnvortrag/Verlustvortrag vor Verwendung"/>
        <s v="Sonstige Rückstellungen"/>
        <s v="Verbindlichkeiten aus Lieferungen und Leistungen"/>
        <s v="Sonstige Verbindlichkeiten"/>
        <s v="Passive Rechnungsabgrenzungsposten"/>
        <s v="Umsatzerlöse"/>
        <s v="Aktivierte Eigenleistungen"/>
        <s v="Sonstige betriebliche Erträge"/>
        <s v="Materialaufwand"/>
        <s v="Personalaufwand"/>
        <s v="Sonstige betriebliche Aufwendungen"/>
        <s v="Vortragskonten"/>
        <s v="Zinsen und ähnliche Aufwendungen"/>
        <s v="Abschreibungen"/>
        <s v="Erhaltene Anzahlungen auf Bestellungen"/>
        <s v="Kreditoren" u="1"/>
        <s v="Konten zu Bewertungskorrekturen" u="1"/>
        <s v="Debitoren" u="1"/>
        <s v="Rechnungsabgrenzungsposten" u="1"/>
      </sharedItems>
    </cacheField>
    <cacheField name="TitleLocalAccountGroup" numFmtId="0">
      <sharedItems count="42">
        <s v="Selbst geschaffene gewerbliche Schutzrechte und ähnliche Rechte und Werte"/>
        <s v="Andere Anlagen, Betriebs- und Geschäftsausstattung"/>
        <s v="Roh, Hilfs- und Betriebsstoffe"/>
        <s v="Forderungen aus Lieferungen und Leistungen"/>
        <s v="Sonstige Vermögensgegenstände"/>
        <s v="Kassenbestand, Bundesbankguthaben, Guthaben bei Kreditinstituten und Schecks"/>
        <s v="Aktive Rechnungsabgrenzungsposten"/>
        <s v="Gezeichnetes Kapital"/>
        <s v="Eigene Anteile"/>
        <s v="Kapitalrücklage"/>
        <s v="Andere Gewinnrücklagen"/>
        <s v="Gewinnvortrag/Verlustvortrag vor Verwendung"/>
        <s v="Sonstige Rückstellungen"/>
        <s v="Verbindlichkeiten aus Lieferungen und Leistungen"/>
        <s v="Sonstige Verbindlichkeiten"/>
        <s v="Passive Rechnungsabgrenzungsposten"/>
        <s v="Umsatzerlöse"/>
        <s v="Andere aktivierte Eigenleistungen"/>
        <s v="Sonstige betriebliche Erträge"/>
        <s v="Wareneingang"/>
        <s v="Löhne und Gehälter"/>
        <s v="Soziale Abgaben und Aufwendungen für Altersversorgung und für Unterstützung"/>
        <s v="Fremdleistungen"/>
        <s v="Raum- und Grundstückskosten"/>
        <s v="Versicherungen und Abgaben"/>
        <s v="Reparatur und Instandhaltung"/>
        <s v="Werbe- und Reisekosten"/>
        <s v="Bürobedarf"/>
        <s v="Beratungs- und Buchführungsaufwand"/>
        <s v="Sonstiger Betriebsbedarf"/>
        <s v="Kalkulatorische Kosten"/>
        <s v="Vortragskonten"/>
        <s v="Zinsen und ähnliche Aufwendungen"/>
        <s v="Abschreibungen auf immaterielle Vermögensgegenstände"/>
        <s v="Abschreibungen auf Sachanlagen"/>
        <s v="Geleistete Anzahlungen und Anlagen im Bau"/>
        <s v="Unfertige Erzeugnisse, unfertige Leistungen"/>
        <s v="KFZ-Kosten"/>
        <s v="Erhaltene Anzahlungen auf Bestellungen"/>
        <s v="Partnerkonten Debitoren" u="1"/>
        <s v="Partnerkonten Kreditoren" u="1"/>
        <s v="Rechnungsabgrenzungsposten" u="1"/>
      </sharedItems>
    </cacheField>
    <cacheField name="AccountCodeReport" numFmtId="0">
      <sharedItems containsSemiMixedTypes="0" containsString="0" containsNumber="1" containsInteger="1" minValue="143" maxValue="9009" count="123">
        <n v="143"/>
        <n v="560"/>
        <n v="630"/>
        <n v="650"/>
        <n v="670"/>
        <n v="1000"/>
        <n v="1200"/>
        <n v="1350"/>
        <n v="1401"/>
        <n v="1406"/>
        <n v="1434"/>
        <n v="1437"/>
        <n v="1600"/>
        <n v="1803"/>
        <n v="1804"/>
        <n v="1900"/>
        <n v="2900"/>
        <n v="2909"/>
        <n v="2920"/>
        <n v="2961"/>
        <n v="2978"/>
        <n v="3070"/>
        <n v="3072"/>
        <n v="3085"/>
        <n v="3095"/>
        <n v="3300"/>
        <n v="3512"/>
        <n v="3513"/>
        <n v="3720"/>
        <n v="3730"/>
        <n v="3740"/>
        <n v="3770"/>
        <n v="3790"/>
        <n v="3806"/>
        <n v="3841"/>
        <n v="3900"/>
        <n v="4400"/>
        <n v="4736"/>
        <n v="4820"/>
        <n v="4830"/>
        <n v="5736"/>
        <n v="6020"/>
        <n v="6024"/>
        <n v="6110"/>
        <n v="6111"/>
        <n v="6120"/>
        <n v="6300"/>
        <n v="6310"/>
        <n v="6325"/>
        <n v="6330"/>
        <n v="6400"/>
        <n v="6420"/>
        <n v="6470"/>
        <n v="6495"/>
        <n v="6640"/>
        <n v="6650"/>
        <n v="6663"/>
        <n v="6664"/>
        <n v="6805"/>
        <n v="6825"/>
        <n v="6850"/>
        <n v="6855"/>
        <n v="6859"/>
        <n v="6974"/>
        <n v="6976"/>
        <n v="6984"/>
        <n v="6986"/>
        <n v="9000"/>
        <n v="9008"/>
        <n v="9009"/>
        <n v="6095"/>
        <n v="6600"/>
        <n v="6651"/>
        <n v="6815"/>
        <n v="6821"/>
        <n v="3820"/>
        <n v="4930"/>
        <n v="1371"/>
        <n v="6301"/>
        <n v="6800"/>
        <n v="4336"/>
        <n v="6601"/>
        <n v="1370"/>
        <n v="7320"/>
        <n v="1460"/>
        <n v="6674"/>
        <n v="3840"/>
        <n v="5885"/>
        <n v="6026"/>
        <n v="6201"/>
        <n v="6220"/>
        <n v="6260"/>
        <n v="6303"/>
        <n v="6644"/>
        <n v="770"/>
        <n v="3074"/>
        <n v="1407"/>
        <n v="3725"/>
        <n v="3837"/>
        <n v="7310"/>
        <n v="6140"/>
        <n v="6830"/>
        <n v="1403"/>
        <n v="1405"/>
        <n v="1409"/>
        <n v="3838"/>
        <n v="6820"/>
        <n v="1820"/>
        <n v="6826"/>
        <n v="3805"/>
        <n v="3865"/>
        <n v="6837"/>
        <n v="1095"/>
        <n v="1457"/>
        <n v="6611"/>
        <n v="1800"/>
        <n v="5400"/>
        <n v="6835"/>
        <n v="6560"/>
        <n v="6827"/>
        <n v="3280"/>
        <n v="6304"/>
        <n v="4100"/>
      </sharedItems>
    </cacheField>
    <cacheField name="TitleLocalAccount" numFmtId="0">
      <sharedItems/>
    </cacheField>
    <cacheField name="idClien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14">
  <r>
    <x v="0"/>
    <x v="0"/>
    <x v="0"/>
    <x v="0"/>
    <x v="0"/>
    <x v="0"/>
    <x v="0"/>
    <x v="0"/>
    <x v="0"/>
    <n v="17352.41"/>
    <n v="0"/>
    <n v="-17352.41"/>
    <x v="0"/>
    <x v="0"/>
    <x v="0"/>
    <x v="0"/>
    <s v="Selbst geschaffene immaterielle VermG"/>
    <s v="B0FE524A-9795-EA11-806F-9CB6D0F9CFB6"/>
  </r>
  <r>
    <x v="0"/>
    <x v="0"/>
    <x v="0"/>
    <x v="0"/>
    <x v="0"/>
    <x v="0"/>
    <x v="1"/>
    <x v="0"/>
    <x v="0"/>
    <n v="893861.03"/>
    <n v="0"/>
    <n v="-893861.03"/>
    <x v="0"/>
    <x v="0"/>
    <x v="0"/>
    <x v="0"/>
    <s v="Selbst geschaffene immaterielle VermG"/>
    <s v="B0FE524A-9795-EA11-806F-9CB6D0F9CFB6"/>
  </r>
  <r>
    <x v="0"/>
    <x v="0"/>
    <x v="1"/>
    <x v="1"/>
    <x v="1"/>
    <x v="0"/>
    <x v="1"/>
    <x v="0"/>
    <x v="0"/>
    <n v="0"/>
    <n v="0"/>
    <n v="0"/>
    <x v="0"/>
    <x v="1"/>
    <x v="1"/>
    <x v="1"/>
    <s v="Sonstige Transportmittel"/>
    <s v="B0FE524A-9795-EA11-806F-9CB6D0F9CFB6"/>
  </r>
  <r>
    <x v="0"/>
    <x v="0"/>
    <x v="1"/>
    <x v="1"/>
    <x v="2"/>
    <x v="0"/>
    <x v="1"/>
    <x v="0"/>
    <x v="0"/>
    <n v="11780"/>
    <n v="0"/>
    <n v="-11780"/>
    <x v="0"/>
    <x v="1"/>
    <x v="1"/>
    <x v="2"/>
    <s v="Betriebsausstattung"/>
    <s v="B0FE524A-9795-EA11-806F-9CB6D0F9CFB6"/>
  </r>
  <r>
    <x v="0"/>
    <x v="0"/>
    <x v="1"/>
    <x v="1"/>
    <x v="3"/>
    <x v="0"/>
    <x v="1"/>
    <x v="0"/>
    <x v="0"/>
    <n v="10664"/>
    <n v="0"/>
    <n v="-10664"/>
    <x v="0"/>
    <x v="1"/>
    <x v="1"/>
    <x v="3"/>
    <s v="Büroeinrichtung"/>
    <s v="B0FE524A-9795-EA11-806F-9CB6D0F9CFB6"/>
  </r>
  <r>
    <x v="0"/>
    <x v="0"/>
    <x v="1"/>
    <x v="1"/>
    <x v="4"/>
    <x v="0"/>
    <x v="0"/>
    <x v="0"/>
    <x v="0"/>
    <n v="365.75"/>
    <n v="0"/>
    <n v="-365.75"/>
    <x v="0"/>
    <x v="1"/>
    <x v="1"/>
    <x v="4"/>
    <s v="Geringwertige Wirtschaftsgüter"/>
    <s v="B0FE524A-9795-EA11-806F-9CB6D0F9CFB6"/>
  </r>
  <r>
    <x v="0"/>
    <x v="1"/>
    <x v="2"/>
    <x v="2"/>
    <x v="5"/>
    <x v="0"/>
    <x v="1"/>
    <x v="0"/>
    <x v="0"/>
    <n v="4698.63"/>
    <n v="0"/>
    <n v="-4698.63"/>
    <x v="1"/>
    <x v="2"/>
    <x v="2"/>
    <x v="5"/>
    <s v="Roh-, Hilfs- und Betriebsstoffe (Bestand)"/>
    <s v="B0FE524A-9795-EA11-806F-9CB6D0F9CFB6"/>
  </r>
  <r>
    <x v="0"/>
    <x v="1"/>
    <x v="3"/>
    <x v="3"/>
    <x v="6"/>
    <x v="0"/>
    <x v="0"/>
    <x v="0"/>
    <x v="0"/>
    <n v="7284.96"/>
    <n v="11992.25"/>
    <n v="4707.29"/>
    <x v="1"/>
    <x v="3"/>
    <x v="3"/>
    <x v="6"/>
    <s v="Forderungen aus Lieferungen und Leistungen"/>
    <s v="B0FE524A-9795-EA11-806F-9CB6D0F9CFB6"/>
  </r>
  <r>
    <x v="0"/>
    <x v="1"/>
    <x v="3"/>
    <x v="3"/>
    <x v="6"/>
    <x v="0"/>
    <x v="1"/>
    <x v="0"/>
    <x v="0"/>
    <n v="4707.29"/>
    <n v="0"/>
    <n v="-4707.29"/>
    <x v="1"/>
    <x v="3"/>
    <x v="3"/>
    <x v="6"/>
    <s v="Forderungen aus Lieferungen und Leistungen"/>
    <s v="B0FE524A-9795-EA11-806F-9CB6D0F9CFB6"/>
  </r>
  <r>
    <x v="0"/>
    <x v="1"/>
    <x v="3"/>
    <x v="4"/>
    <x v="7"/>
    <x v="0"/>
    <x v="1"/>
    <x v="0"/>
    <x v="0"/>
    <n v="3000"/>
    <n v="0"/>
    <n v="-3000"/>
    <x v="1"/>
    <x v="3"/>
    <x v="4"/>
    <x v="7"/>
    <s v="Kautionen"/>
    <s v="B0FE524A-9795-EA11-806F-9CB6D0F9CFB6"/>
  </r>
  <r>
    <x v="0"/>
    <x v="1"/>
    <x v="3"/>
    <x v="4"/>
    <x v="8"/>
    <x v="0"/>
    <x v="0"/>
    <x v="0"/>
    <x v="0"/>
    <n v="0.77"/>
    <n v="0"/>
    <n v="-0.77"/>
    <x v="1"/>
    <x v="3"/>
    <x v="4"/>
    <x v="8"/>
    <s v="Abziehbare Vorsteuer 7 %"/>
    <s v="B0FE524A-9795-EA11-806F-9CB6D0F9CFB6"/>
  </r>
  <r>
    <x v="0"/>
    <x v="1"/>
    <x v="3"/>
    <x v="4"/>
    <x v="9"/>
    <x v="0"/>
    <x v="0"/>
    <x v="0"/>
    <x v="0"/>
    <n v="9116.2099999999991"/>
    <n v="703.56"/>
    <n v="-8412.65"/>
    <x v="1"/>
    <x v="3"/>
    <x v="4"/>
    <x v="9"/>
    <s v="Abziehbare Vorsteuer 19 %"/>
    <s v="B0FE524A-9795-EA11-806F-9CB6D0F9CFB6"/>
  </r>
  <r>
    <x v="0"/>
    <x v="1"/>
    <x v="3"/>
    <x v="4"/>
    <x v="10"/>
    <x v="0"/>
    <x v="0"/>
    <x v="0"/>
    <x v="0"/>
    <n v="195.28"/>
    <n v="105.28"/>
    <n v="-90"/>
    <x v="1"/>
    <x v="3"/>
    <x v="4"/>
    <x v="10"/>
    <s v="Vorsteuer in Folgeperiode/im Folgejahr abziehbar"/>
    <s v="B0FE524A-9795-EA11-806F-9CB6D0F9CFB6"/>
  </r>
  <r>
    <x v="0"/>
    <x v="1"/>
    <x v="3"/>
    <x v="4"/>
    <x v="10"/>
    <x v="0"/>
    <x v="1"/>
    <x v="0"/>
    <x v="0"/>
    <n v="105.28"/>
    <n v="0"/>
    <n v="-105.28"/>
    <x v="1"/>
    <x v="3"/>
    <x v="4"/>
    <x v="10"/>
    <s v="Vorsteuer in Folgeperiode/im Folgejahr abziehbar"/>
    <s v="B0FE524A-9795-EA11-806F-9CB6D0F9CFB6"/>
  </r>
  <r>
    <x v="0"/>
    <x v="1"/>
    <x v="3"/>
    <x v="4"/>
    <x v="11"/>
    <x v="0"/>
    <x v="0"/>
    <x v="0"/>
    <x v="0"/>
    <n v="78.790000000000006"/>
    <n v="707.21"/>
    <n v="628.41999999999996"/>
    <x v="1"/>
    <x v="3"/>
    <x v="4"/>
    <x v="11"/>
    <s v="Reserviertes Konto - Abziehbare Vorsteuer aus inne"/>
    <s v="B0FE524A-9795-EA11-806F-9CB6D0F9CFB6"/>
  </r>
  <r>
    <x v="0"/>
    <x v="1"/>
    <x v="3"/>
    <x v="4"/>
    <x v="11"/>
    <x v="0"/>
    <x v="1"/>
    <x v="0"/>
    <x v="0"/>
    <n v="707.21"/>
    <n v="0"/>
    <n v="-707.21"/>
    <x v="1"/>
    <x v="3"/>
    <x v="4"/>
    <x v="11"/>
    <s v="Reserviertes Konto - Abziehbare Vorsteuer aus inne"/>
    <s v="B0FE524A-9795-EA11-806F-9CB6D0F9CFB6"/>
  </r>
  <r>
    <x v="0"/>
    <x v="1"/>
    <x v="4"/>
    <x v="5"/>
    <x v="12"/>
    <x v="0"/>
    <x v="0"/>
    <x v="0"/>
    <x v="0"/>
    <n v="0"/>
    <n v="1.55"/>
    <n v="1.55"/>
    <x v="1"/>
    <x v="4"/>
    <x v="5"/>
    <x v="12"/>
    <s v="Kasse"/>
    <s v="B0FE524A-9795-EA11-806F-9CB6D0F9CFB6"/>
  </r>
  <r>
    <x v="0"/>
    <x v="1"/>
    <x v="4"/>
    <x v="5"/>
    <x v="12"/>
    <x v="0"/>
    <x v="1"/>
    <x v="0"/>
    <x v="0"/>
    <n v="169.08"/>
    <n v="0"/>
    <n v="-169.08"/>
    <x v="1"/>
    <x v="4"/>
    <x v="5"/>
    <x v="12"/>
    <s v="Kasse"/>
    <s v="B0FE524A-9795-EA11-806F-9CB6D0F9CFB6"/>
  </r>
  <r>
    <x v="0"/>
    <x v="1"/>
    <x v="4"/>
    <x v="5"/>
    <x v="13"/>
    <x v="0"/>
    <x v="0"/>
    <x v="0"/>
    <x v="0"/>
    <n v="15350.83"/>
    <n v="64818.29"/>
    <n v="49467.46"/>
    <x v="1"/>
    <x v="4"/>
    <x v="5"/>
    <x v="13"/>
    <s v="Bank"/>
    <s v="B0FE524A-9795-EA11-806F-9CB6D0F9CFB6"/>
  </r>
  <r>
    <x v="0"/>
    <x v="1"/>
    <x v="4"/>
    <x v="5"/>
    <x v="13"/>
    <x v="0"/>
    <x v="1"/>
    <x v="0"/>
    <x v="0"/>
    <n v="1026268.75"/>
    <n v="0"/>
    <n v="-1026268.75"/>
    <x v="1"/>
    <x v="4"/>
    <x v="5"/>
    <x v="13"/>
    <s v="Bank"/>
    <s v="B0FE524A-9795-EA11-806F-9CB6D0F9CFB6"/>
  </r>
  <r>
    <x v="0"/>
    <x v="1"/>
    <x v="4"/>
    <x v="5"/>
    <x v="14"/>
    <x v="0"/>
    <x v="1"/>
    <x v="0"/>
    <x v="0"/>
    <n v="8.77"/>
    <n v="0"/>
    <n v="-8.77"/>
    <x v="1"/>
    <x v="4"/>
    <x v="5"/>
    <x v="14"/>
    <s v="Bank"/>
    <s v="B0FE524A-9795-EA11-806F-9CB6D0F9CFB6"/>
  </r>
  <r>
    <x v="0"/>
    <x v="2"/>
    <x v="5"/>
    <x v="6"/>
    <x v="15"/>
    <x v="0"/>
    <x v="0"/>
    <x v="0"/>
    <x v="0"/>
    <n v="0"/>
    <n v="8191.42"/>
    <n v="8191.42"/>
    <x v="2"/>
    <x v="5"/>
    <x v="6"/>
    <x v="15"/>
    <s v="Aktive Rechnungsabgrenzung"/>
    <s v="B0FE524A-9795-EA11-806F-9CB6D0F9CFB6"/>
  </r>
  <r>
    <x v="0"/>
    <x v="2"/>
    <x v="5"/>
    <x v="6"/>
    <x v="15"/>
    <x v="0"/>
    <x v="1"/>
    <x v="0"/>
    <x v="0"/>
    <n v="8191.42"/>
    <n v="0"/>
    <n v="-8191.42"/>
    <x v="2"/>
    <x v="5"/>
    <x v="6"/>
    <x v="15"/>
    <s v="Aktive Rechnungsabgrenzung"/>
    <s v="B0FE524A-9795-EA11-806F-9CB6D0F9CFB6"/>
  </r>
  <r>
    <x v="1"/>
    <x v="3"/>
    <x v="6"/>
    <x v="7"/>
    <x v="16"/>
    <x v="0"/>
    <x v="1"/>
    <x v="0"/>
    <x v="0"/>
    <n v="0"/>
    <n v="129216"/>
    <n v="129216"/>
    <x v="3"/>
    <x v="6"/>
    <x v="7"/>
    <x v="16"/>
    <s v="Gezeichnetes Kapital"/>
    <s v="B0FE524A-9795-EA11-806F-9CB6D0F9CFB6"/>
  </r>
  <r>
    <x v="1"/>
    <x v="3"/>
    <x v="6"/>
    <x v="8"/>
    <x v="17"/>
    <x v="0"/>
    <x v="1"/>
    <x v="0"/>
    <x v="0"/>
    <n v="5750"/>
    <n v="0"/>
    <n v="-5750"/>
    <x v="3"/>
    <x v="6"/>
    <x v="8"/>
    <x v="17"/>
    <s v="Erworbene eigene Anteile"/>
    <s v="B0FE524A-9795-EA11-806F-9CB6D0F9CFB6"/>
  </r>
  <r>
    <x v="1"/>
    <x v="3"/>
    <x v="7"/>
    <x v="9"/>
    <x v="18"/>
    <x v="0"/>
    <x v="1"/>
    <x v="0"/>
    <x v="0"/>
    <n v="0"/>
    <n v="8254331.4000000004"/>
    <n v="8254331.4000000004"/>
    <x v="3"/>
    <x v="7"/>
    <x v="9"/>
    <x v="18"/>
    <s v="Kapitalrücklage"/>
    <s v="B0FE524A-9795-EA11-806F-9CB6D0F9CFB6"/>
  </r>
  <r>
    <x v="1"/>
    <x v="3"/>
    <x v="8"/>
    <x v="10"/>
    <x v="19"/>
    <x v="0"/>
    <x v="1"/>
    <x v="0"/>
    <x v="0"/>
    <n v="39763.17"/>
    <n v="0"/>
    <n v="-39763.17"/>
    <x v="3"/>
    <x v="8"/>
    <x v="10"/>
    <x v="19"/>
    <s v="Andere Gewinnrücklagen aus dem Erwerb eigener Ante"/>
    <s v="B0FE524A-9795-EA11-806F-9CB6D0F9CFB6"/>
  </r>
  <r>
    <x v="1"/>
    <x v="3"/>
    <x v="9"/>
    <x v="11"/>
    <x v="20"/>
    <x v="0"/>
    <x v="1"/>
    <x v="0"/>
    <x v="0"/>
    <n v="7966615.1600000001"/>
    <n v="0"/>
    <n v="-7966615.1600000001"/>
    <x v="3"/>
    <x v="9"/>
    <x v="11"/>
    <x v="20"/>
    <s v="Verlustvortrag vor Verwendung"/>
    <s v="B0FE524A-9795-EA11-806F-9CB6D0F9CFB6"/>
  </r>
  <r>
    <x v="1"/>
    <x v="4"/>
    <x v="10"/>
    <x v="12"/>
    <x v="21"/>
    <x v="0"/>
    <x v="0"/>
    <x v="0"/>
    <x v="0"/>
    <n v="16173"/>
    <n v="0"/>
    <n v="-16173"/>
    <x v="4"/>
    <x v="10"/>
    <x v="12"/>
    <x v="21"/>
    <s v="Sonstige Rückstellungen"/>
    <s v="B0FE524A-9795-EA11-806F-9CB6D0F9CFB6"/>
  </r>
  <r>
    <x v="1"/>
    <x v="4"/>
    <x v="10"/>
    <x v="12"/>
    <x v="21"/>
    <x v="0"/>
    <x v="1"/>
    <x v="0"/>
    <x v="0"/>
    <n v="0"/>
    <n v="191000"/>
    <n v="191000"/>
    <x v="4"/>
    <x v="10"/>
    <x v="12"/>
    <x v="21"/>
    <s v="Sonstige Rückstellungen"/>
    <s v="B0FE524A-9795-EA11-806F-9CB6D0F9CFB6"/>
  </r>
  <r>
    <x v="1"/>
    <x v="4"/>
    <x v="10"/>
    <x v="12"/>
    <x v="22"/>
    <x v="0"/>
    <x v="1"/>
    <x v="0"/>
    <x v="0"/>
    <n v="0"/>
    <n v="4620"/>
    <n v="4620"/>
    <x v="4"/>
    <x v="10"/>
    <x v="12"/>
    <x v="22"/>
    <s v="Urlaubsrückstellungen"/>
    <s v="B0FE524A-9795-EA11-806F-9CB6D0F9CFB6"/>
  </r>
  <r>
    <x v="1"/>
    <x v="4"/>
    <x v="10"/>
    <x v="12"/>
    <x v="23"/>
    <x v="0"/>
    <x v="1"/>
    <x v="0"/>
    <x v="0"/>
    <n v="0"/>
    <n v="1400"/>
    <n v="1400"/>
    <x v="4"/>
    <x v="10"/>
    <x v="12"/>
    <x v="23"/>
    <s v="Rückstellungen für Abraum- und Abfallbeseitigung"/>
    <s v="B0FE524A-9795-EA11-806F-9CB6D0F9CFB6"/>
  </r>
  <r>
    <x v="1"/>
    <x v="4"/>
    <x v="10"/>
    <x v="12"/>
    <x v="24"/>
    <x v="0"/>
    <x v="0"/>
    <x v="0"/>
    <x v="0"/>
    <n v="37.25"/>
    <n v="0"/>
    <n v="-37.25"/>
    <x v="4"/>
    <x v="10"/>
    <x v="12"/>
    <x v="24"/>
    <s v="Rückstellungen für Abschluss- und Prüfungskosten"/>
    <s v="B0FE524A-9795-EA11-806F-9CB6D0F9CFB6"/>
  </r>
  <r>
    <x v="1"/>
    <x v="4"/>
    <x v="10"/>
    <x v="12"/>
    <x v="24"/>
    <x v="0"/>
    <x v="1"/>
    <x v="0"/>
    <x v="0"/>
    <n v="0"/>
    <n v="11000"/>
    <n v="11000"/>
    <x v="4"/>
    <x v="10"/>
    <x v="12"/>
    <x v="24"/>
    <s v="Rückstellungen für Abschluss- und Prüfungskosten"/>
    <s v="B0FE524A-9795-EA11-806F-9CB6D0F9CFB6"/>
  </r>
  <r>
    <x v="1"/>
    <x v="5"/>
    <x v="11"/>
    <x v="13"/>
    <x v="25"/>
    <x v="0"/>
    <x v="0"/>
    <x v="0"/>
    <x v="0"/>
    <n v="31841.88"/>
    <n v="48661.58"/>
    <n v="16819.7"/>
    <x v="5"/>
    <x v="11"/>
    <x v="13"/>
    <x v="25"/>
    <s v="Verbindlichkeiten aus Lieferungen und Leistungen m"/>
    <s v="B0FE524A-9795-EA11-806F-9CB6D0F9CFB6"/>
  </r>
  <r>
    <x v="1"/>
    <x v="5"/>
    <x v="11"/>
    <x v="13"/>
    <x v="25"/>
    <x v="0"/>
    <x v="1"/>
    <x v="0"/>
    <x v="0"/>
    <n v="5"/>
    <n v="6109.07"/>
    <n v="6104.07"/>
    <x v="5"/>
    <x v="11"/>
    <x v="13"/>
    <x v="25"/>
    <s v="Verbindlichkeiten aus Lieferungen und Leistungen m"/>
    <s v="B0FE524A-9795-EA11-806F-9CB6D0F9CFB6"/>
  </r>
  <r>
    <x v="1"/>
    <x v="5"/>
    <x v="12"/>
    <x v="14"/>
    <x v="26"/>
    <x v="0"/>
    <x v="1"/>
    <x v="0"/>
    <x v="0"/>
    <n v="0"/>
    <n v="504871.12"/>
    <n v="504871.12"/>
    <x v="5"/>
    <x v="12"/>
    <x v="14"/>
    <x v="26"/>
    <s v="Darlehen ECapital III Cleantech Fond"/>
    <s v="B0FE524A-9795-EA11-806F-9CB6D0F9CFB6"/>
  </r>
  <r>
    <x v="1"/>
    <x v="5"/>
    <x v="12"/>
    <x v="14"/>
    <x v="27"/>
    <x v="0"/>
    <x v="1"/>
    <x v="0"/>
    <x v="0"/>
    <n v="0"/>
    <n v="0"/>
    <n v="0"/>
    <x v="5"/>
    <x v="12"/>
    <x v="14"/>
    <x v="27"/>
    <s v="Darlehen Gründerfonds Bielefeld "/>
    <s v="B0FE524A-9795-EA11-806F-9CB6D0F9CFB6"/>
  </r>
  <r>
    <x v="1"/>
    <x v="5"/>
    <x v="12"/>
    <x v="14"/>
    <x v="28"/>
    <x v="0"/>
    <x v="0"/>
    <x v="0"/>
    <x v="0"/>
    <n v="16119.64"/>
    <n v="16119.64"/>
    <n v="0"/>
    <x v="5"/>
    <x v="12"/>
    <x v="14"/>
    <x v="28"/>
    <s v="Verbindlichkeiten aus Lohn und Gehalt"/>
    <s v="B0FE524A-9795-EA11-806F-9CB6D0F9CFB6"/>
  </r>
  <r>
    <x v="1"/>
    <x v="5"/>
    <x v="12"/>
    <x v="14"/>
    <x v="29"/>
    <x v="0"/>
    <x v="0"/>
    <x v="0"/>
    <x v="0"/>
    <n v="4418.79"/>
    <n v="4418.79"/>
    <n v="0"/>
    <x v="5"/>
    <x v="12"/>
    <x v="14"/>
    <x v="29"/>
    <s v="Verbindlichkeiten aus Lohn- und Kirchensteuer"/>
    <s v="B0FE524A-9795-EA11-806F-9CB6D0F9CFB6"/>
  </r>
  <r>
    <x v="1"/>
    <x v="5"/>
    <x v="12"/>
    <x v="14"/>
    <x v="30"/>
    <x v="0"/>
    <x v="0"/>
    <x v="0"/>
    <x v="0"/>
    <n v="8003.69"/>
    <n v="8003.69"/>
    <n v="0"/>
    <x v="5"/>
    <x v="12"/>
    <x v="14"/>
    <x v="30"/>
    <s v="Verbindlichkeiten im Rahmen der sozialen Sicherhei"/>
    <s v="B0FE524A-9795-EA11-806F-9CB6D0F9CFB6"/>
  </r>
  <r>
    <x v="1"/>
    <x v="5"/>
    <x v="12"/>
    <x v="14"/>
    <x v="31"/>
    <x v="0"/>
    <x v="0"/>
    <x v="0"/>
    <x v="0"/>
    <n v="60"/>
    <n v="60"/>
    <n v="0"/>
    <x v="5"/>
    <x v="12"/>
    <x v="14"/>
    <x v="31"/>
    <s v="Verbindlichkeiten aus Vermögensbildung"/>
    <s v="B0FE524A-9795-EA11-806F-9CB6D0F9CFB6"/>
  </r>
  <r>
    <x v="1"/>
    <x v="5"/>
    <x v="12"/>
    <x v="14"/>
    <x v="32"/>
    <x v="0"/>
    <x v="0"/>
    <x v="0"/>
    <x v="0"/>
    <n v="28602.12"/>
    <n v="28602.12"/>
    <n v="0"/>
    <x v="5"/>
    <x v="12"/>
    <x v="14"/>
    <x v="32"/>
    <s v="Lohn- und Gehaltsverrechnungskonto"/>
    <s v="B0FE524A-9795-EA11-806F-9CB6D0F9CFB6"/>
  </r>
  <r>
    <x v="1"/>
    <x v="5"/>
    <x v="12"/>
    <x v="14"/>
    <x v="33"/>
    <x v="0"/>
    <x v="0"/>
    <x v="0"/>
    <x v="0"/>
    <n v="28.88"/>
    <n v="1192.73"/>
    <n v="1163.8499999999999"/>
    <x v="5"/>
    <x v="12"/>
    <x v="14"/>
    <x v="33"/>
    <s v="Umsatzsteuer 19 %"/>
    <s v="B0FE524A-9795-EA11-806F-9CB6D0F9CFB6"/>
  </r>
  <r>
    <x v="1"/>
    <x v="5"/>
    <x v="12"/>
    <x v="14"/>
    <x v="34"/>
    <x v="0"/>
    <x v="0"/>
    <x v="0"/>
    <x v="0"/>
    <n v="0"/>
    <n v="3539.46"/>
    <n v="3539.46"/>
    <x v="5"/>
    <x v="12"/>
    <x v="14"/>
    <x v="34"/>
    <s v="Umsatzsteuer Vorjahr"/>
    <s v="B0FE524A-9795-EA11-806F-9CB6D0F9CFB6"/>
  </r>
  <r>
    <x v="1"/>
    <x v="5"/>
    <x v="12"/>
    <x v="14"/>
    <x v="34"/>
    <x v="0"/>
    <x v="1"/>
    <x v="0"/>
    <x v="0"/>
    <n v="9009.1299999999992"/>
    <n v="0"/>
    <n v="-9009.1299999999992"/>
    <x v="5"/>
    <x v="12"/>
    <x v="14"/>
    <x v="34"/>
    <s v="Umsatzsteuer Vorjahr"/>
    <s v="B0FE524A-9795-EA11-806F-9CB6D0F9CFB6"/>
  </r>
  <r>
    <x v="1"/>
    <x v="6"/>
    <x v="13"/>
    <x v="15"/>
    <x v="35"/>
    <x v="0"/>
    <x v="0"/>
    <x v="0"/>
    <x v="0"/>
    <n v="20806.21"/>
    <n v="0"/>
    <n v="-20806.21"/>
    <x v="6"/>
    <x v="13"/>
    <x v="15"/>
    <x v="35"/>
    <s v="Passive Rechnungsabgrenzung"/>
    <s v="B0FE524A-9795-EA11-806F-9CB6D0F9CFB6"/>
  </r>
  <r>
    <x v="1"/>
    <x v="6"/>
    <x v="13"/>
    <x v="15"/>
    <x v="35"/>
    <x v="0"/>
    <x v="1"/>
    <x v="0"/>
    <x v="0"/>
    <n v="0"/>
    <n v="882756.33"/>
    <n v="882756.33"/>
    <x v="6"/>
    <x v="13"/>
    <x v="15"/>
    <x v="35"/>
    <s v="Passive Rechnungsabgrenzung"/>
    <s v="B0FE524A-9795-EA11-806F-9CB6D0F9CFB6"/>
  </r>
  <r>
    <x v="2"/>
    <x v="7"/>
    <x v="14"/>
    <x v="16"/>
    <x v="36"/>
    <x v="0"/>
    <x v="0"/>
    <x v="0"/>
    <x v="0"/>
    <n v="0"/>
    <n v="6277.52"/>
    <n v="6277.52"/>
    <x v="7"/>
    <x v="14"/>
    <x v="16"/>
    <x v="36"/>
    <s v="Erlöse zum allgemeinen Umsatzsteuersatz"/>
    <s v="B0FE524A-9795-EA11-806F-9CB6D0F9CFB6"/>
  </r>
  <r>
    <x v="2"/>
    <x v="7"/>
    <x v="14"/>
    <x v="16"/>
    <x v="37"/>
    <x v="0"/>
    <x v="0"/>
    <x v="0"/>
    <x v="0"/>
    <n v="152"/>
    <n v="0"/>
    <n v="-152"/>
    <x v="7"/>
    <x v="14"/>
    <x v="16"/>
    <x v="37"/>
    <s v="Gewährte Skonti 19 % Umsatzsteuer"/>
    <s v="B0FE524A-9795-EA11-806F-9CB6D0F9CFB6"/>
  </r>
  <r>
    <x v="2"/>
    <x v="7"/>
    <x v="15"/>
    <x v="17"/>
    <x v="38"/>
    <x v="0"/>
    <x v="0"/>
    <x v="0"/>
    <x v="0"/>
    <n v="0"/>
    <n v="6710.98"/>
    <n v="6710.98"/>
    <x v="7"/>
    <x v="15"/>
    <x v="17"/>
    <x v="38"/>
    <s v="Andere aktivierte Eigenleistungen"/>
    <s v="B0FE524A-9795-EA11-806F-9CB6D0F9CFB6"/>
  </r>
  <r>
    <x v="2"/>
    <x v="7"/>
    <x v="16"/>
    <x v="18"/>
    <x v="39"/>
    <x v="0"/>
    <x v="0"/>
    <x v="0"/>
    <x v="0"/>
    <n v="0"/>
    <n v="20620.919999999998"/>
    <n v="20620.919999999998"/>
    <x v="7"/>
    <x v="16"/>
    <x v="18"/>
    <x v="39"/>
    <s v="Sonstige betriebliche Erträge"/>
    <s v="B0FE524A-9795-EA11-806F-9CB6D0F9CFB6"/>
  </r>
  <r>
    <x v="2"/>
    <x v="8"/>
    <x v="17"/>
    <x v="19"/>
    <x v="40"/>
    <x v="0"/>
    <x v="0"/>
    <x v="0"/>
    <x v="0"/>
    <n v="3.47"/>
    <n v="3.47"/>
    <n v="0"/>
    <x v="8"/>
    <x v="17"/>
    <x v="19"/>
    <x v="40"/>
    <s v="Erhaltene Skonti 19 % Vorsteuer"/>
    <s v="B0FE524A-9795-EA11-806F-9CB6D0F9CFB6"/>
  </r>
  <r>
    <x v="2"/>
    <x v="8"/>
    <x v="18"/>
    <x v="20"/>
    <x v="41"/>
    <x v="0"/>
    <x v="0"/>
    <x v="0"/>
    <x v="0"/>
    <n v="17159"/>
    <n v="0"/>
    <n v="-17159"/>
    <x v="8"/>
    <x v="18"/>
    <x v="20"/>
    <x v="41"/>
    <s v="Gehälter"/>
    <s v="B0FE524A-9795-EA11-806F-9CB6D0F9CFB6"/>
  </r>
  <r>
    <x v="2"/>
    <x v="8"/>
    <x v="18"/>
    <x v="20"/>
    <x v="42"/>
    <x v="0"/>
    <x v="0"/>
    <x v="0"/>
    <x v="0"/>
    <n v="7000"/>
    <n v="0"/>
    <n v="-7000"/>
    <x v="8"/>
    <x v="18"/>
    <x v="20"/>
    <x v="42"/>
    <s v="Geschäftsführergehälter der GmbH-Gesellschafter"/>
    <s v="B0FE524A-9795-EA11-806F-9CB6D0F9CFB6"/>
  </r>
  <r>
    <x v="2"/>
    <x v="8"/>
    <x v="18"/>
    <x v="21"/>
    <x v="43"/>
    <x v="0"/>
    <x v="0"/>
    <x v="0"/>
    <x v="0"/>
    <n v="4266.91"/>
    <n v="0"/>
    <n v="-4266.91"/>
    <x v="8"/>
    <x v="18"/>
    <x v="21"/>
    <x v="43"/>
    <s v="Gesetzliche soziale Aufwendungen"/>
    <s v="B0FE524A-9795-EA11-806F-9CB6D0F9CFB6"/>
  </r>
  <r>
    <x v="2"/>
    <x v="8"/>
    <x v="18"/>
    <x v="21"/>
    <x v="44"/>
    <x v="0"/>
    <x v="0"/>
    <x v="0"/>
    <x v="0"/>
    <n v="176.21"/>
    <n v="0"/>
    <n v="-176.21"/>
    <x v="8"/>
    <x v="18"/>
    <x v="21"/>
    <x v="44"/>
    <s v="Umlagebeiträge"/>
    <s v="B0FE524A-9795-EA11-806F-9CB6D0F9CFB6"/>
  </r>
  <r>
    <x v="2"/>
    <x v="8"/>
    <x v="18"/>
    <x v="21"/>
    <x v="45"/>
    <x v="0"/>
    <x v="0"/>
    <x v="0"/>
    <x v="0"/>
    <n v="1093.3699999999999"/>
    <n v="0"/>
    <n v="-1093.3699999999999"/>
    <x v="8"/>
    <x v="18"/>
    <x v="21"/>
    <x v="45"/>
    <s v="Beiträge zur Berufsgenossenschaft"/>
    <s v="B0FE524A-9795-EA11-806F-9CB6D0F9CFB6"/>
  </r>
  <r>
    <x v="2"/>
    <x v="8"/>
    <x v="19"/>
    <x v="22"/>
    <x v="46"/>
    <x v="0"/>
    <x v="0"/>
    <x v="0"/>
    <x v="0"/>
    <n v="161.49"/>
    <n v="0"/>
    <n v="-161.49"/>
    <x v="8"/>
    <x v="19"/>
    <x v="22"/>
    <x v="46"/>
    <s v="Sonstige betriebliche Aufwendungen"/>
    <s v="B0FE524A-9795-EA11-806F-9CB6D0F9CFB6"/>
  </r>
  <r>
    <x v="2"/>
    <x v="8"/>
    <x v="19"/>
    <x v="23"/>
    <x v="47"/>
    <x v="0"/>
    <x v="0"/>
    <x v="0"/>
    <x v="0"/>
    <n v="5000"/>
    <n v="0"/>
    <n v="-5000"/>
    <x v="8"/>
    <x v="19"/>
    <x v="23"/>
    <x v="47"/>
    <s v="Miete (unbewegliche Wirtschaftsgüter)"/>
    <s v="B0FE524A-9795-EA11-806F-9CB6D0F9CFB6"/>
  </r>
  <r>
    <x v="2"/>
    <x v="8"/>
    <x v="19"/>
    <x v="23"/>
    <x v="48"/>
    <x v="0"/>
    <x v="0"/>
    <x v="0"/>
    <x v="0"/>
    <n v="1000"/>
    <n v="3284.79"/>
    <n v="2284.79"/>
    <x v="8"/>
    <x v="19"/>
    <x v="23"/>
    <x v="48"/>
    <s v="Gas, Strom, Wasser"/>
    <s v="B0FE524A-9795-EA11-806F-9CB6D0F9CFB6"/>
  </r>
  <r>
    <x v="2"/>
    <x v="8"/>
    <x v="19"/>
    <x v="23"/>
    <x v="49"/>
    <x v="0"/>
    <x v="0"/>
    <x v="0"/>
    <x v="0"/>
    <n v="414.68"/>
    <n v="0"/>
    <n v="-414.68"/>
    <x v="8"/>
    <x v="19"/>
    <x v="23"/>
    <x v="49"/>
    <s v="Reinigung"/>
    <s v="B0FE524A-9795-EA11-806F-9CB6D0F9CFB6"/>
  </r>
  <r>
    <x v="2"/>
    <x v="8"/>
    <x v="19"/>
    <x v="24"/>
    <x v="50"/>
    <x v="0"/>
    <x v="0"/>
    <x v="0"/>
    <x v="0"/>
    <n v="8191.42"/>
    <n v="93.08"/>
    <n v="-8098.34"/>
    <x v="8"/>
    <x v="19"/>
    <x v="24"/>
    <x v="50"/>
    <s v="Versicherungen"/>
    <s v="B0FE524A-9795-EA11-806F-9CB6D0F9CFB6"/>
  </r>
  <r>
    <x v="2"/>
    <x v="8"/>
    <x v="19"/>
    <x v="24"/>
    <x v="51"/>
    <x v="0"/>
    <x v="0"/>
    <x v="0"/>
    <x v="0"/>
    <n v="2255"/>
    <n v="0"/>
    <n v="-2255"/>
    <x v="8"/>
    <x v="19"/>
    <x v="24"/>
    <x v="51"/>
    <s v="Beiträge"/>
    <s v="B0FE524A-9795-EA11-806F-9CB6D0F9CFB6"/>
  </r>
  <r>
    <x v="2"/>
    <x v="8"/>
    <x v="19"/>
    <x v="25"/>
    <x v="52"/>
    <x v="0"/>
    <x v="0"/>
    <x v="0"/>
    <x v="0"/>
    <n v="4280"/>
    <n v="2.2400000000000002"/>
    <n v="-4277.76"/>
    <x v="8"/>
    <x v="19"/>
    <x v="25"/>
    <x v="52"/>
    <s v="Reparaturen und Instandhaltung von anderen Anlagen und Betriebs- und Geschäftsausstattung"/>
    <s v="B0FE524A-9795-EA11-806F-9CB6D0F9CFB6"/>
  </r>
  <r>
    <x v="2"/>
    <x v="8"/>
    <x v="19"/>
    <x v="25"/>
    <x v="53"/>
    <x v="0"/>
    <x v="0"/>
    <x v="0"/>
    <x v="0"/>
    <n v="673.75"/>
    <n v="0"/>
    <n v="-673.75"/>
    <x v="8"/>
    <x v="19"/>
    <x v="25"/>
    <x v="53"/>
    <s v="Wartungskosten für Hard- und Software"/>
    <s v="B0FE524A-9795-EA11-806F-9CB6D0F9CFB6"/>
  </r>
  <r>
    <x v="2"/>
    <x v="8"/>
    <x v="19"/>
    <x v="26"/>
    <x v="54"/>
    <x v="0"/>
    <x v="0"/>
    <x v="0"/>
    <x v="0"/>
    <n v="86.18"/>
    <n v="0"/>
    <n v="-86.18"/>
    <x v="8"/>
    <x v="19"/>
    <x v="26"/>
    <x v="54"/>
    <s v="Bewirtungskosten"/>
    <s v="B0FE524A-9795-EA11-806F-9CB6D0F9CFB6"/>
  </r>
  <r>
    <x v="2"/>
    <x v="8"/>
    <x v="19"/>
    <x v="26"/>
    <x v="55"/>
    <x v="0"/>
    <x v="0"/>
    <x v="0"/>
    <x v="0"/>
    <n v="326.49"/>
    <n v="0"/>
    <n v="-326.49"/>
    <x v="8"/>
    <x v="19"/>
    <x v="26"/>
    <x v="55"/>
    <s v="Reisekosten Arbeitnehmer"/>
    <s v="B0FE524A-9795-EA11-806F-9CB6D0F9CFB6"/>
  </r>
  <r>
    <x v="2"/>
    <x v="8"/>
    <x v="19"/>
    <x v="26"/>
    <x v="56"/>
    <x v="0"/>
    <x v="0"/>
    <x v="0"/>
    <x v="0"/>
    <n v="154.5"/>
    <n v="0"/>
    <n v="-154.5"/>
    <x v="8"/>
    <x v="19"/>
    <x v="26"/>
    <x v="56"/>
    <s v="Reisekosten Arbeitnehmer Fahrtkosten"/>
    <s v="B0FE524A-9795-EA11-806F-9CB6D0F9CFB6"/>
  </r>
  <r>
    <x v="2"/>
    <x v="8"/>
    <x v="19"/>
    <x v="26"/>
    <x v="57"/>
    <x v="0"/>
    <x v="0"/>
    <x v="0"/>
    <x v="0"/>
    <n v="12"/>
    <n v="0"/>
    <n v="-12"/>
    <x v="8"/>
    <x v="19"/>
    <x v="26"/>
    <x v="57"/>
    <s v="Reisekosten Arbeitnehmer Verpflegungsmehraufwand"/>
    <s v="B0FE524A-9795-EA11-806F-9CB6D0F9CFB6"/>
  </r>
  <r>
    <x v="2"/>
    <x v="8"/>
    <x v="19"/>
    <x v="27"/>
    <x v="58"/>
    <x v="0"/>
    <x v="0"/>
    <x v="0"/>
    <x v="0"/>
    <n v="235.33"/>
    <n v="0"/>
    <n v="-235.33"/>
    <x v="8"/>
    <x v="19"/>
    <x v="27"/>
    <x v="58"/>
    <s v="Telefon"/>
    <s v="B0FE524A-9795-EA11-806F-9CB6D0F9CFB6"/>
  </r>
  <r>
    <x v="2"/>
    <x v="8"/>
    <x v="19"/>
    <x v="28"/>
    <x v="59"/>
    <x v="0"/>
    <x v="0"/>
    <x v="0"/>
    <x v="0"/>
    <n v="3269.42"/>
    <n v="0"/>
    <n v="-3269.42"/>
    <x v="8"/>
    <x v="19"/>
    <x v="28"/>
    <x v="59"/>
    <s v="Rechts- und Beratungskosten"/>
    <s v="B0FE524A-9795-EA11-806F-9CB6D0F9CFB6"/>
  </r>
  <r>
    <x v="2"/>
    <x v="8"/>
    <x v="19"/>
    <x v="29"/>
    <x v="60"/>
    <x v="0"/>
    <x v="0"/>
    <x v="0"/>
    <x v="0"/>
    <n v="1157.96"/>
    <n v="3.47"/>
    <n v="-1154.49"/>
    <x v="8"/>
    <x v="19"/>
    <x v="29"/>
    <x v="60"/>
    <s v="Sonstiger Betriebsbedarf"/>
    <s v="B0FE524A-9795-EA11-806F-9CB6D0F9CFB6"/>
  </r>
  <r>
    <x v="2"/>
    <x v="8"/>
    <x v="19"/>
    <x v="29"/>
    <x v="61"/>
    <x v="0"/>
    <x v="0"/>
    <x v="0"/>
    <x v="0"/>
    <n v="33.5"/>
    <n v="0"/>
    <n v="-33.5"/>
    <x v="8"/>
    <x v="19"/>
    <x v="29"/>
    <x v="61"/>
    <s v="Nebenkosten des Geldverkehrs"/>
    <s v="B0FE524A-9795-EA11-806F-9CB6D0F9CFB6"/>
  </r>
  <r>
    <x v="2"/>
    <x v="8"/>
    <x v="19"/>
    <x v="29"/>
    <x v="62"/>
    <x v="0"/>
    <x v="0"/>
    <x v="0"/>
    <x v="0"/>
    <n v="1174.9000000000001"/>
    <n v="0"/>
    <n v="-1174.9000000000001"/>
    <x v="8"/>
    <x v="19"/>
    <x v="29"/>
    <x v="62"/>
    <s v="Aufwendungen für Abraum- und Abfallbeseitigung"/>
    <s v="B0FE524A-9795-EA11-806F-9CB6D0F9CFB6"/>
  </r>
  <r>
    <x v="2"/>
    <x v="8"/>
    <x v="19"/>
    <x v="30"/>
    <x v="63"/>
    <x v="0"/>
    <x v="0"/>
    <x v="0"/>
    <x v="0"/>
    <n v="15000"/>
    <n v="0"/>
    <n v="-15000"/>
    <x v="8"/>
    <x v="19"/>
    <x v="30"/>
    <x v="63"/>
    <s v="Kalkulatorische Zinsen"/>
    <s v="B0FE524A-9795-EA11-806F-9CB6D0F9CFB6"/>
  </r>
  <r>
    <x v="2"/>
    <x v="8"/>
    <x v="19"/>
    <x v="30"/>
    <x v="64"/>
    <x v="0"/>
    <x v="0"/>
    <x v="0"/>
    <x v="0"/>
    <n v="3500"/>
    <n v="0"/>
    <n v="-3500"/>
    <x v="8"/>
    <x v="19"/>
    <x v="30"/>
    <x v="64"/>
    <s v="Kalkulatorische Abschreibungen"/>
    <s v="B0FE524A-9795-EA11-806F-9CB6D0F9CFB6"/>
  </r>
  <r>
    <x v="2"/>
    <x v="8"/>
    <x v="19"/>
    <x v="30"/>
    <x v="65"/>
    <x v="0"/>
    <x v="0"/>
    <x v="0"/>
    <x v="0"/>
    <n v="0"/>
    <n v="15000"/>
    <n v="15000"/>
    <x v="8"/>
    <x v="19"/>
    <x v="30"/>
    <x v="65"/>
    <s v="Verrechnete kalkulatorische Zinsen"/>
    <s v="B0FE524A-9795-EA11-806F-9CB6D0F9CFB6"/>
  </r>
  <r>
    <x v="2"/>
    <x v="8"/>
    <x v="19"/>
    <x v="30"/>
    <x v="66"/>
    <x v="0"/>
    <x v="0"/>
    <x v="0"/>
    <x v="0"/>
    <n v="0"/>
    <n v="3500"/>
    <n v="3500"/>
    <x v="8"/>
    <x v="19"/>
    <x v="30"/>
    <x v="66"/>
    <s v="Verrechnete kalkulatorische Abschreibungen"/>
    <s v="B0FE524A-9795-EA11-806F-9CB6D0F9CFB6"/>
  </r>
  <r>
    <x v="3"/>
    <x v="9"/>
    <x v="20"/>
    <x v="31"/>
    <x v="67"/>
    <x v="0"/>
    <x v="1"/>
    <x v="0"/>
    <x v="0"/>
    <n v="9979194.8499999996"/>
    <n v="9980591.6300000008"/>
    <n v="1396.78"/>
    <x v="9"/>
    <x v="20"/>
    <x v="31"/>
    <x v="67"/>
    <s v="Saldenvorträge, Sachkonten"/>
    <s v="B0FE524A-9795-EA11-806F-9CB6D0F9CFB6"/>
  </r>
  <r>
    <x v="3"/>
    <x v="9"/>
    <x v="20"/>
    <x v="31"/>
    <x v="68"/>
    <x v="0"/>
    <x v="1"/>
    <x v="0"/>
    <x v="0"/>
    <n v="0"/>
    <n v="4707.29"/>
    <n v="4707.29"/>
    <x v="9"/>
    <x v="20"/>
    <x v="31"/>
    <x v="68"/>
    <s v="Saldenvorträge, Debitoren"/>
    <s v="B0FE524A-9795-EA11-806F-9CB6D0F9CFB6"/>
  </r>
  <r>
    <x v="3"/>
    <x v="9"/>
    <x v="20"/>
    <x v="31"/>
    <x v="69"/>
    <x v="0"/>
    <x v="1"/>
    <x v="0"/>
    <x v="0"/>
    <n v="6109.07"/>
    <n v="5"/>
    <n v="-6104.07"/>
    <x v="9"/>
    <x v="20"/>
    <x v="31"/>
    <x v="69"/>
    <s v="Saldenvorträge, Kreditoren"/>
    <s v="B0FE524A-9795-EA11-806F-9CB6D0F9CFB6"/>
  </r>
  <r>
    <x v="0"/>
    <x v="0"/>
    <x v="0"/>
    <x v="0"/>
    <x v="0"/>
    <x v="0"/>
    <x v="2"/>
    <x v="0"/>
    <x v="0"/>
    <n v="15279.16"/>
    <n v="0"/>
    <n v="-15279.16"/>
    <x v="0"/>
    <x v="0"/>
    <x v="0"/>
    <x v="0"/>
    <s v="Selbst geschaffene immaterielle VermG"/>
    <s v="B0FE524A-9795-EA11-806F-9CB6D0F9CFB6"/>
  </r>
  <r>
    <x v="0"/>
    <x v="1"/>
    <x v="3"/>
    <x v="4"/>
    <x v="8"/>
    <x v="0"/>
    <x v="2"/>
    <x v="0"/>
    <x v="0"/>
    <n v="9.76"/>
    <n v="0"/>
    <n v="-9.76"/>
    <x v="1"/>
    <x v="3"/>
    <x v="4"/>
    <x v="8"/>
    <s v="Abziehbare Vorsteuer 7 %"/>
    <s v="B0FE524A-9795-EA11-806F-9CB6D0F9CFB6"/>
  </r>
  <r>
    <x v="0"/>
    <x v="1"/>
    <x v="3"/>
    <x v="4"/>
    <x v="9"/>
    <x v="0"/>
    <x v="2"/>
    <x v="0"/>
    <x v="0"/>
    <n v="9632.5499999999993"/>
    <n v="241.98"/>
    <n v="-9390.57"/>
    <x v="1"/>
    <x v="3"/>
    <x v="4"/>
    <x v="9"/>
    <s v="Abziehbare Vorsteuer 19 %"/>
    <s v="B0FE524A-9795-EA11-806F-9CB6D0F9CFB6"/>
  </r>
  <r>
    <x v="0"/>
    <x v="1"/>
    <x v="3"/>
    <x v="4"/>
    <x v="10"/>
    <x v="0"/>
    <x v="2"/>
    <x v="0"/>
    <x v="0"/>
    <n v="6.85"/>
    <n v="195.28"/>
    <n v="188.43"/>
    <x v="1"/>
    <x v="3"/>
    <x v="4"/>
    <x v="10"/>
    <s v="Vorsteuer in Folgeperiode/im Folgejahr abziehbar"/>
    <s v="B0FE524A-9795-EA11-806F-9CB6D0F9CFB6"/>
  </r>
  <r>
    <x v="0"/>
    <x v="1"/>
    <x v="3"/>
    <x v="4"/>
    <x v="11"/>
    <x v="0"/>
    <x v="2"/>
    <x v="0"/>
    <x v="0"/>
    <n v="212.84"/>
    <n v="134.66999999999999"/>
    <n v="-78.17"/>
    <x v="1"/>
    <x v="3"/>
    <x v="4"/>
    <x v="11"/>
    <s v="Reserviertes Konto - Abziehbare Vorsteuer aus inne"/>
    <s v="B0FE524A-9795-EA11-806F-9CB6D0F9CFB6"/>
  </r>
  <r>
    <x v="0"/>
    <x v="1"/>
    <x v="4"/>
    <x v="5"/>
    <x v="12"/>
    <x v="0"/>
    <x v="2"/>
    <x v="0"/>
    <x v="0"/>
    <n v="0"/>
    <n v="3.17"/>
    <n v="3.17"/>
    <x v="1"/>
    <x v="4"/>
    <x v="5"/>
    <x v="12"/>
    <s v="Kasse"/>
    <s v="B0FE524A-9795-EA11-806F-9CB6D0F9CFB6"/>
  </r>
  <r>
    <x v="0"/>
    <x v="1"/>
    <x v="4"/>
    <x v="5"/>
    <x v="13"/>
    <x v="0"/>
    <x v="2"/>
    <x v="0"/>
    <x v="0"/>
    <n v="11777.12"/>
    <n v="77908.5"/>
    <n v="66131.38"/>
    <x v="1"/>
    <x v="4"/>
    <x v="5"/>
    <x v="13"/>
    <s v="Bank"/>
    <s v="B0FE524A-9795-EA11-806F-9CB6D0F9CFB6"/>
  </r>
  <r>
    <x v="1"/>
    <x v="4"/>
    <x v="10"/>
    <x v="12"/>
    <x v="21"/>
    <x v="0"/>
    <x v="2"/>
    <x v="0"/>
    <x v="0"/>
    <n v="25000"/>
    <n v="0"/>
    <n v="-25000"/>
    <x v="4"/>
    <x v="10"/>
    <x v="12"/>
    <x v="21"/>
    <s v="Sonstige Rückstellungen"/>
    <s v="B0FE524A-9795-EA11-806F-9CB6D0F9CFB6"/>
  </r>
  <r>
    <x v="1"/>
    <x v="5"/>
    <x v="11"/>
    <x v="13"/>
    <x v="25"/>
    <x v="0"/>
    <x v="2"/>
    <x v="0"/>
    <x v="0"/>
    <n v="42315.91"/>
    <n v="56260.78"/>
    <n v="13944.87"/>
    <x v="5"/>
    <x v="11"/>
    <x v="13"/>
    <x v="25"/>
    <s v="Verbindlichkeiten aus Lieferungen und Leistungen m"/>
    <s v="B0FE524A-9795-EA11-806F-9CB6D0F9CFB6"/>
  </r>
  <r>
    <x v="1"/>
    <x v="5"/>
    <x v="12"/>
    <x v="14"/>
    <x v="28"/>
    <x v="0"/>
    <x v="2"/>
    <x v="0"/>
    <x v="0"/>
    <n v="16119.64"/>
    <n v="16119.64"/>
    <n v="0"/>
    <x v="5"/>
    <x v="12"/>
    <x v="14"/>
    <x v="28"/>
    <s v="Verbindlichkeiten aus Lohn und Gehalt"/>
    <s v="B0FE524A-9795-EA11-806F-9CB6D0F9CFB6"/>
  </r>
  <r>
    <x v="1"/>
    <x v="5"/>
    <x v="12"/>
    <x v="14"/>
    <x v="29"/>
    <x v="0"/>
    <x v="2"/>
    <x v="0"/>
    <x v="0"/>
    <n v="4418.79"/>
    <n v="4418.79"/>
    <n v="0"/>
    <x v="5"/>
    <x v="12"/>
    <x v="14"/>
    <x v="29"/>
    <s v="Verbindlichkeiten aus Lohn- und Kirchensteuer"/>
    <s v="B0FE524A-9795-EA11-806F-9CB6D0F9CFB6"/>
  </r>
  <r>
    <x v="1"/>
    <x v="5"/>
    <x v="12"/>
    <x v="14"/>
    <x v="30"/>
    <x v="0"/>
    <x v="2"/>
    <x v="0"/>
    <x v="0"/>
    <n v="10126.629999999999"/>
    <n v="10126.629999999999"/>
    <n v="0"/>
    <x v="5"/>
    <x v="12"/>
    <x v="14"/>
    <x v="30"/>
    <s v="Verbindlichkeiten im Rahmen der sozialen Sicherhei"/>
    <s v="B0FE524A-9795-EA11-806F-9CB6D0F9CFB6"/>
  </r>
  <r>
    <x v="1"/>
    <x v="5"/>
    <x v="12"/>
    <x v="14"/>
    <x v="31"/>
    <x v="0"/>
    <x v="2"/>
    <x v="0"/>
    <x v="0"/>
    <n v="60"/>
    <n v="60"/>
    <n v="0"/>
    <x v="5"/>
    <x v="12"/>
    <x v="14"/>
    <x v="31"/>
    <s v="Verbindlichkeiten aus Vermögensbildung"/>
    <s v="B0FE524A-9795-EA11-806F-9CB6D0F9CFB6"/>
  </r>
  <r>
    <x v="1"/>
    <x v="5"/>
    <x v="12"/>
    <x v="14"/>
    <x v="32"/>
    <x v="0"/>
    <x v="2"/>
    <x v="0"/>
    <x v="0"/>
    <n v="30725.06"/>
    <n v="30725.06"/>
    <n v="0"/>
    <x v="5"/>
    <x v="12"/>
    <x v="14"/>
    <x v="32"/>
    <s v="Lohn- und Gehaltsverrechnungskonto"/>
    <s v="B0FE524A-9795-EA11-806F-9CB6D0F9CFB6"/>
  </r>
  <r>
    <x v="1"/>
    <x v="5"/>
    <x v="12"/>
    <x v="14"/>
    <x v="34"/>
    <x v="0"/>
    <x v="2"/>
    <x v="0"/>
    <x v="0"/>
    <n v="0"/>
    <n v="5469.67"/>
    <n v="5469.67"/>
    <x v="5"/>
    <x v="12"/>
    <x v="14"/>
    <x v="34"/>
    <s v="Umsatzsteuer Vorjahr"/>
    <s v="B0FE524A-9795-EA11-806F-9CB6D0F9CFB6"/>
  </r>
  <r>
    <x v="1"/>
    <x v="6"/>
    <x v="13"/>
    <x v="15"/>
    <x v="35"/>
    <x v="0"/>
    <x v="2"/>
    <x v="0"/>
    <x v="0"/>
    <n v="18829.22"/>
    <n v="0"/>
    <n v="-18829.22"/>
    <x v="6"/>
    <x v="13"/>
    <x v="15"/>
    <x v="35"/>
    <s v="Passive Rechnungsabgrenzung"/>
    <s v="B0FE524A-9795-EA11-806F-9CB6D0F9CFB6"/>
  </r>
  <r>
    <x v="2"/>
    <x v="7"/>
    <x v="15"/>
    <x v="17"/>
    <x v="38"/>
    <x v="0"/>
    <x v="2"/>
    <x v="0"/>
    <x v="0"/>
    <n v="0"/>
    <n v="11575.24"/>
    <n v="11575.24"/>
    <x v="7"/>
    <x v="15"/>
    <x v="17"/>
    <x v="38"/>
    <s v="Andere aktivierte Eigenleistungen"/>
    <s v="B0FE524A-9795-EA11-806F-9CB6D0F9CFB6"/>
  </r>
  <r>
    <x v="2"/>
    <x v="7"/>
    <x v="16"/>
    <x v="18"/>
    <x v="39"/>
    <x v="0"/>
    <x v="2"/>
    <x v="0"/>
    <x v="0"/>
    <n v="0"/>
    <n v="18829.22"/>
    <n v="18829.22"/>
    <x v="7"/>
    <x v="16"/>
    <x v="18"/>
    <x v="39"/>
    <s v="Sonstige betriebliche Erträge"/>
    <s v="B0FE524A-9795-EA11-806F-9CB6D0F9CFB6"/>
  </r>
  <r>
    <x v="2"/>
    <x v="8"/>
    <x v="18"/>
    <x v="20"/>
    <x v="41"/>
    <x v="0"/>
    <x v="2"/>
    <x v="0"/>
    <x v="0"/>
    <n v="17159"/>
    <n v="2122.94"/>
    <n v="-15036.06"/>
    <x v="8"/>
    <x v="18"/>
    <x v="20"/>
    <x v="41"/>
    <s v="Gehälter"/>
    <s v="B0FE524A-9795-EA11-806F-9CB6D0F9CFB6"/>
  </r>
  <r>
    <x v="2"/>
    <x v="8"/>
    <x v="18"/>
    <x v="20"/>
    <x v="42"/>
    <x v="0"/>
    <x v="2"/>
    <x v="0"/>
    <x v="0"/>
    <n v="7000"/>
    <n v="0"/>
    <n v="-7000"/>
    <x v="8"/>
    <x v="18"/>
    <x v="20"/>
    <x v="42"/>
    <s v="Geschäftsführergehälter der GmbH-Gesellschafter"/>
    <s v="B0FE524A-9795-EA11-806F-9CB6D0F9CFB6"/>
  </r>
  <r>
    <x v="2"/>
    <x v="8"/>
    <x v="18"/>
    <x v="20"/>
    <x v="70"/>
    <x v="0"/>
    <x v="2"/>
    <x v="0"/>
    <x v="0"/>
    <n v="24.85"/>
    <n v="0"/>
    <n v="-24.85"/>
    <x v="8"/>
    <x v="18"/>
    <x v="20"/>
    <x v="70"/>
    <s v="Sonstiges Personalkosten"/>
    <s v="B0FE524A-9795-EA11-806F-9CB6D0F9CFB6"/>
  </r>
  <r>
    <x v="2"/>
    <x v="8"/>
    <x v="18"/>
    <x v="21"/>
    <x v="43"/>
    <x v="0"/>
    <x v="2"/>
    <x v="0"/>
    <x v="0"/>
    <n v="4266.91"/>
    <n v="0"/>
    <n v="-4266.91"/>
    <x v="8"/>
    <x v="18"/>
    <x v="21"/>
    <x v="43"/>
    <s v="Gesetzliche soziale Aufwendungen"/>
    <s v="B0FE524A-9795-EA11-806F-9CB6D0F9CFB6"/>
  </r>
  <r>
    <x v="2"/>
    <x v="8"/>
    <x v="18"/>
    <x v="21"/>
    <x v="44"/>
    <x v="0"/>
    <x v="2"/>
    <x v="0"/>
    <x v="0"/>
    <n v="176.21"/>
    <n v="0"/>
    <n v="-176.21"/>
    <x v="8"/>
    <x v="18"/>
    <x v="21"/>
    <x v="44"/>
    <s v="Umlagebeiträge"/>
    <s v="B0FE524A-9795-EA11-806F-9CB6D0F9CFB6"/>
  </r>
  <r>
    <x v="2"/>
    <x v="8"/>
    <x v="19"/>
    <x v="22"/>
    <x v="46"/>
    <x v="0"/>
    <x v="2"/>
    <x v="0"/>
    <x v="0"/>
    <n v="58.04"/>
    <n v="0"/>
    <n v="-58.04"/>
    <x v="8"/>
    <x v="19"/>
    <x v="22"/>
    <x v="46"/>
    <s v="Sonstige betriebliche Aufwendungen"/>
    <s v="B0FE524A-9795-EA11-806F-9CB6D0F9CFB6"/>
  </r>
  <r>
    <x v="2"/>
    <x v="8"/>
    <x v="19"/>
    <x v="23"/>
    <x v="47"/>
    <x v="0"/>
    <x v="2"/>
    <x v="0"/>
    <x v="0"/>
    <n v="5000"/>
    <n v="0"/>
    <n v="-5000"/>
    <x v="8"/>
    <x v="19"/>
    <x v="23"/>
    <x v="47"/>
    <s v="Miete (unbewegliche Wirtschaftsgüter)"/>
    <s v="B0FE524A-9795-EA11-806F-9CB6D0F9CFB6"/>
  </r>
  <r>
    <x v="2"/>
    <x v="8"/>
    <x v="19"/>
    <x v="23"/>
    <x v="48"/>
    <x v="0"/>
    <x v="2"/>
    <x v="0"/>
    <x v="0"/>
    <n v="1000"/>
    <n v="0"/>
    <n v="-1000"/>
    <x v="8"/>
    <x v="19"/>
    <x v="23"/>
    <x v="48"/>
    <s v="Gas, Strom, Wasser"/>
    <s v="B0FE524A-9795-EA11-806F-9CB6D0F9CFB6"/>
  </r>
  <r>
    <x v="2"/>
    <x v="8"/>
    <x v="19"/>
    <x v="23"/>
    <x v="49"/>
    <x v="0"/>
    <x v="2"/>
    <x v="0"/>
    <x v="0"/>
    <n v="414.68"/>
    <n v="0"/>
    <n v="-414.68"/>
    <x v="8"/>
    <x v="19"/>
    <x v="23"/>
    <x v="49"/>
    <s v="Reinigung"/>
    <s v="B0FE524A-9795-EA11-806F-9CB6D0F9CFB6"/>
  </r>
  <r>
    <x v="2"/>
    <x v="8"/>
    <x v="19"/>
    <x v="24"/>
    <x v="50"/>
    <x v="0"/>
    <x v="2"/>
    <x v="0"/>
    <x v="0"/>
    <n v="508.7"/>
    <n v="0"/>
    <n v="-508.7"/>
    <x v="8"/>
    <x v="19"/>
    <x v="24"/>
    <x v="50"/>
    <s v="Versicherungen"/>
    <s v="B0FE524A-9795-EA11-806F-9CB6D0F9CFB6"/>
  </r>
  <r>
    <x v="2"/>
    <x v="8"/>
    <x v="19"/>
    <x v="24"/>
    <x v="51"/>
    <x v="0"/>
    <x v="2"/>
    <x v="0"/>
    <x v="0"/>
    <n v="102"/>
    <n v="0"/>
    <n v="-102"/>
    <x v="8"/>
    <x v="19"/>
    <x v="24"/>
    <x v="51"/>
    <s v="Beiträge"/>
    <s v="B0FE524A-9795-EA11-806F-9CB6D0F9CFB6"/>
  </r>
  <r>
    <x v="2"/>
    <x v="8"/>
    <x v="19"/>
    <x v="25"/>
    <x v="52"/>
    <x v="0"/>
    <x v="2"/>
    <x v="0"/>
    <x v="0"/>
    <n v="326"/>
    <n v="0"/>
    <n v="-326"/>
    <x v="8"/>
    <x v="19"/>
    <x v="25"/>
    <x v="52"/>
    <s v="Reparaturen und Instandhaltung von anderen Anlagen und Betriebs- und Geschäftsausstattung"/>
    <s v="B0FE524A-9795-EA11-806F-9CB6D0F9CFB6"/>
  </r>
  <r>
    <x v="2"/>
    <x v="8"/>
    <x v="19"/>
    <x v="26"/>
    <x v="71"/>
    <x v="0"/>
    <x v="2"/>
    <x v="0"/>
    <x v="0"/>
    <n v="32.17"/>
    <n v="0"/>
    <n v="-32.17"/>
    <x v="8"/>
    <x v="19"/>
    <x v="26"/>
    <x v="71"/>
    <s v="Werbekosten"/>
    <s v="B0FE524A-9795-EA11-806F-9CB6D0F9CFB6"/>
  </r>
  <r>
    <x v="2"/>
    <x v="8"/>
    <x v="19"/>
    <x v="26"/>
    <x v="54"/>
    <x v="0"/>
    <x v="2"/>
    <x v="0"/>
    <x v="0"/>
    <n v="111.41"/>
    <n v="0"/>
    <n v="-111.41"/>
    <x v="8"/>
    <x v="19"/>
    <x v="26"/>
    <x v="54"/>
    <s v="Bewirtungskosten"/>
    <s v="B0FE524A-9795-EA11-806F-9CB6D0F9CFB6"/>
  </r>
  <r>
    <x v="2"/>
    <x v="8"/>
    <x v="19"/>
    <x v="26"/>
    <x v="55"/>
    <x v="0"/>
    <x v="2"/>
    <x v="0"/>
    <x v="0"/>
    <n v="129.1"/>
    <n v="0"/>
    <n v="-129.1"/>
    <x v="8"/>
    <x v="19"/>
    <x v="26"/>
    <x v="55"/>
    <s v="Reisekosten Arbeitnehmer"/>
    <s v="B0FE524A-9795-EA11-806F-9CB6D0F9CFB6"/>
  </r>
  <r>
    <x v="2"/>
    <x v="8"/>
    <x v="19"/>
    <x v="26"/>
    <x v="72"/>
    <x v="0"/>
    <x v="2"/>
    <x v="0"/>
    <x v="0"/>
    <n v="208.71"/>
    <n v="0"/>
    <n v="-208.71"/>
    <x v="8"/>
    <x v="19"/>
    <x v="26"/>
    <x v="72"/>
    <s v="Reisekosten Fremd-PKW"/>
    <s v="B0FE524A-9795-EA11-806F-9CB6D0F9CFB6"/>
  </r>
  <r>
    <x v="2"/>
    <x v="8"/>
    <x v="19"/>
    <x v="26"/>
    <x v="56"/>
    <x v="0"/>
    <x v="2"/>
    <x v="0"/>
    <x v="0"/>
    <n v="24"/>
    <n v="0"/>
    <n v="-24"/>
    <x v="8"/>
    <x v="19"/>
    <x v="26"/>
    <x v="56"/>
    <s v="Reisekosten Arbeitnehmer Fahrtkosten"/>
    <s v="B0FE524A-9795-EA11-806F-9CB6D0F9CFB6"/>
  </r>
  <r>
    <x v="2"/>
    <x v="8"/>
    <x v="19"/>
    <x v="26"/>
    <x v="57"/>
    <x v="0"/>
    <x v="2"/>
    <x v="0"/>
    <x v="0"/>
    <n v="72"/>
    <n v="0"/>
    <n v="-72"/>
    <x v="8"/>
    <x v="19"/>
    <x v="26"/>
    <x v="57"/>
    <s v="Reisekosten Arbeitnehmer Verpflegungsmehraufwand"/>
    <s v="B0FE524A-9795-EA11-806F-9CB6D0F9CFB6"/>
  </r>
  <r>
    <x v="2"/>
    <x v="8"/>
    <x v="19"/>
    <x v="27"/>
    <x v="58"/>
    <x v="0"/>
    <x v="2"/>
    <x v="0"/>
    <x v="0"/>
    <n v="212.23"/>
    <n v="0"/>
    <n v="-212.23"/>
    <x v="8"/>
    <x v="19"/>
    <x v="27"/>
    <x v="58"/>
    <s v="Telefon"/>
    <s v="B0FE524A-9795-EA11-806F-9CB6D0F9CFB6"/>
  </r>
  <r>
    <x v="2"/>
    <x v="8"/>
    <x v="19"/>
    <x v="27"/>
    <x v="73"/>
    <x v="0"/>
    <x v="2"/>
    <x v="0"/>
    <x v="0"/>
    <n v="37.39"/>
    <n v="0"/>
    <n v="-37.39"/>
    <x v="8"/>
    <x v="19"/>
    <x v="27"/>
    <x v="73"/>
    <s v="Bürobedarf"/>
    <s v="B0FE524A-9795-EA11-806F-9CB6D0F9CFB6"/>
  </r>
  <r>
    <x v="2"/>
    <x v="8"/>
    <x v="18"/>
    <x v="21"/>
    <x v="74"/>
    <x v="0"/>
    <x v="2"/>
    <x v="0"/>
    <x v="0"/>
    <n v="89"/>
    <n v="0"/>
    <n v="-89"/>
    <x v="8"/>
    <x v="18"/>
    <x v="21"/>
    <x v="74"/>
    <s v="Fortbildungskosten"/>
    <s v="B0FE524A-9795-EA11-806F-9CB6D0F9CFB6"/>
  </r>
  <r>
    <x v="2"/>
    <x v="8"/>
    <x v="19"/>
    <x v="28"/>
    <x v="59"/>
    <x v="0"/>
    <x v="2"/>
    <x v="0"/>
    <x v="0"/>
    <n v="10705.5"/>
    <n v="0"/>
    <n v="-10705.5"/>
    <x v="8"/>
    <x v="19"/>
    <x v="28"/>
    <x v="59"/>
    <s v="Rechts- und Beratungskosten"/>
    <s v="B0FE524A-9795-EA11-806F-9CB6D0F9CFB6"/>
  </r>
  <r>
    <x v="2"/>
    <x v="8"/>
    <x v="19"/>
    <x v="29"/>
    <x v="60"/>
    <x v="0"/>
    <x v="2"/>
    <x v="0"/>
    <x v="0"/>
    <n v="502.03"/>
    <n v="153.38999999999999"/>
    <n v="-348.64"/>
    <x v="8"/>
    <x v="19"/>
    <x v="29"/>
    <x v="60"/>
    <s v="Sonstiger Betriebsbedarf"/>
    <s v="B0FE524A-9795-EA11-806F-9CB6D0F9CFB6"/>
  </r>
  <r>
    <x v="2"/>
    <x v="8"/>
    <x v="19"/>
    <x v="29"/>
    <x v="61"/>
    <x v="0"/>
    <x v="2"/>
    <x v="0"/>
    <x v="0"/>
    <n v="68"/>
    <n v="0"/>
    <n v="-68"/>
    <x v="8"/>
    <x v="19"/>
    <x v="29"/>
    <x v="61"/>
    <s v="Nebenkosten des Geldverkehrs"/>
    <s v="B0FE524A-9795-EA11-806F-9CB6D0F9CFB6"/>
  </r>
  <r>
    <x v="2"/>
    <x v="8"/>
    <x v="19"/>
    <x v="29"/>
    <x v="62"/>
    <x v="0"/>
    <x v="2"/>
    <x v="0"/>
    <x v="0"/>
    <n v="1603.5"/>
    <n v="0"/>
    <n v="-1603.5"/>
    <x v="8"/>
    <x v="19"/>
    <x v="29"/>
    <x v="62"/>
    <s v="Aufwendungen für Abraum- und Abfallbeseitigung"/>
    <s v="B0FE524A-9795-EA11-806F-9CB6D0F9CFB6"/>
  </r>
  <r>
    <x v="2"/>
    <x v="8"/>
    <x v="19"/>
    <x v="30"/>
    <x v="63"/>
    <x v="0"/>
    <x v="2"/>
    <x v="0"/>
    <x v="0"/>
    <n v="15000"/>
    <n v="0"/>
    <n v="-15000"/>
    <x v="8"/>
    <x v="19"/>
    <x v="30"/>
    <x v="63"/>
    <s v="Kalkulatorische Zinsen"/>
    <s v="B0FE524A-9795-EA11-806F-9CB6D0F9CFB6"/>
  </r>
  <r>
    <x v="2"/>
    <x v="8"/>
    <x v="19"/>
    <x v="30"/>
    <x v="64"/>
    <x v="0"/>
    <x v="2"/>
    <x v="0"/>
    <x v="0"/>
    <n v="3500"/>
    <n v="0"/>
    <n v="-3500"/>
    <x v="8"/>
    <x v="19"/>
    <x v="30"/>
    <x v="64"/>
    <s v="Kalkulatorische Abschreibungen"/>
    <s v="B0FE524A-9795-EA11-806F-9CB6D0F9CFB6"/>
  </r>
  <r>
    <x v="2"/>
    <x v="8"/>
    <x v="19"/>
    <x v="30"/>
    <x v="65"/>
    <x v="0"/>
    <x v="2"/>
    <x v="0"/>
    <x v="0"/>
    <n v="0"/>
    <n v="15000"/>
    <n v="15000"/>
    <x v="8"/>
    <x v="19"/>
    <x v="30"/>
    <x v="65"/>
    <s v="Verrechnete kalkulatorische Zinsen"/>
    <s v="B0FE524A-9795-EA11-806F-9CB6D0F9CFB6"/>
  </r>
  <r>
    <x v="2"/>
    <x v="8"/>
    <x v="19"/>
    <x v="30"/>
    <x v="66"/>
    <x v="0"/>
    <x v="2"/>
    <x v="0"/>
    <x v="0"/>
    <n v="0"/>
    <n v="3500"/>
    <n v="3500"/>
    <x v="8"/>
    <x v="19"/>
    <x v="30"/>
    <x v="66"/>
    <s v="Verrechnete kalkulatorische Abschreibungen"/>
    <s v="B0FE524A-9795-EA11-806F-9CB6D0F9CFB6"/>
  </r>
  <r>
    <x v="0"/>
    <x v="0"/>
    <x v="0"/>
    <x v="0"/>
    <x v="0"/>
    <x v="0"/>
    <x v="3"/>
    <x v="0"/>
    <x v="0"/>
    <n v="13364.61"/>
    <n v="0"/>
    <n v="-13364.61"/>
    <x v="0"/>
    <x v="0"/>
    <x v="0"/>
    <x v="0"/>
    <s v="Selbst geschaffene immaterielle VermG"/>
    <s v="B0FE524A-9795-EA11-806F-9CB6D0F9CFB6"/>
  </r>
  <r>
    <x v="0"/>
    <x v="1"/>
    <x v="3"/>
    <x v="4"/>
    <x v="8"/>
    <x v="0"/>
    <x v="3"/>
    <x v="0"/>
    <x v="0"/>
    <n v="2.75"/>
    <n v="0"/>
    <n v="-2.75"/>
    <x v="1"/>
    <x v="3"/>
    <x v="4"/>
    <x v="8"/>
    <s v="Abziehbare Vorsteuer 7 %"/>
    <s v="B0FE524A-9795-EA11-806F-9CB6D0F9CFB6"/>
  </r>
  <r>
    <x v="0"/>
    <x v="1"/>
    <x v="3"/>
    <x v="4"/>
    <x v="9"/>
    <x v="0"/>
    <x v="3"/>
    <x v="0"/>
    <x v="0"/>
    <n v="3676.35"/>
    <n v="560.42999999999995"/>
    <n v="-3115.92"/>
    <x v="1"/>
    <x v="3"/>
    <x v="4"/>
    <x v="9"/>
    <s v="Abziehbare Vorsteuer 19 %"/>
    <s v="B0FE524A-9795-EA11-806F-9CB6D0F9CFB6"/>
  </r>
  <r>
    <x v="0"/>
    <x v="1"/>
    <x v="3"/>
    <x v="4"/>
    <x v="10"/>
    <x v="0"/>
    <x v="3"/>
    <x v="0"/>
    <x v="0"/>
    <n v="5750.53"/>
    <n v="6.85"/>
    <n v="-5743.68"/>
    <x v="1"/>
    <x v="3"/>
    <x v="4"/>
    <x v="10"/>
    <s v="Vorsteuer in Folgeperiode/im Folgejahr abziehbar"/>
    <s v="B0FE524A-9795-EA11-806F-9CB6D0F9CFB6"/>
  </r>
  <r>
    <x v="0"/>
    <x v="1"/>
    <x v="3"/>
    <x v="4"/>
    <x v="11"/>
    <x v="0"/>
    <x v="3"/>
    <x v="0"/>
    <x v="0"/>
    <n v="558.89"/>
    <n v="212.84"/>
    <n v="-346.05"/>
    <x v="1"/>
    <x v="3"/>
    <x v="4"/>
    <x v="11"/>
    <s v="Reserviertes Konto - Abziehbare Vorsteuer aus inne"/>
    <s v="B0FE524A-9795-EA11-806F-9CB6D0F9CFB6"/>
  </r>
  <r>
    <x v="0"/>
    <x v="1"/>
    <x v="4"/>
    <x v="5"/>
    <x v="12"/>
    <x v="0"/>
    <x v="3"/>
    <x v="0"/>
    <x v="0"/>
    <n v="0"/>
    <n v="36.4"/>
    <n v="36.4"/>
    <x v="1"/>
    <x v="4"/>
    <x v="5"/>
    <x v="12"/>
    <s v="Kasse"/>
    <s v="B0FE524A-9795-EA11-806F-9CB6D0F9CFB6"/>
  </r>
  <r>
    <x v="0"/>
    <x v="1"/>
    <x v="4"/>
    <x v="5"/>
    <x v="13"/>
    <x v="0"/>
    <x v="3"/>
    <x v="0"/>
    <x v="0"/>
    <n v="6254.05"/>
    <n v="51654.53"/>
    <n v="45400.480000000003"/>
    <x v="1"/>
    <x v="4"/>
    <x v="5"/>
    <x v="13"/>
    <s v="Bank"/>
    <s v="B0FE524A-9795-EA11-806F-9CB6D0F9CFB6"/>
  </r>
  <r>
    <x v="1"/>
    <x v="4"/>
    <x v="10"/>
    <x v="12"/>
    <x v="21"/>
    <x v="0"/>
    <x v="3"/>
    <x v="0"/>
    <x v="0"/>
    <n v="34086.559999999998"/>
    <n v="0"/>
    <n v="-34086.559999999998"/>
    <x v="4"/>
    <x v="10"/>
    <x v="12"/>
    <x v="21"/>
    <s v="Sonstige Rückstellungen"/>
    <s v="B0FE524A-9795-EA11-806F-9CB6D0F9CFB6"/>
  </r>
  <r>
    <x v="1"/>
    <x v="5"/>
    <x v="11"/>
    <x v="13"/>
    <x v="25"/>
    <x v="0"/>
    <x v="3"/>
    <x v="0"/>
    <x v="0"/>
    <n v="15889.05"/>
    <n v="50649.19"/>
    <n v="34760.14"/>
    <x v="5"/>
    <x v="11"/>
    <x v="13"/>
    <x v="25"/>
    <s v="Verbindlichkeiten aus Lieferungen und Leistungen m"/>
    <s v="B0FE524A-9795-EA11-806F-9CB6D0F9CFB6"/>
  </r>
  <r>
    <x v="1"/>
    <x v="5"/>
    <x v="12"/>
    <x v="14"/>
    <x v="28"/>
    <x v="0"/>
    <x v="3"/>
    <x v="0"/>
    <x v="0"/>
    <n v="16119.64"/>
    <n v="16119.64"/>
    <n v="0"/>
    <x v="5"/>
    <x v="12"/>
    <x v="14"/>
    <x v="28"/>
    <s v="Verbindlichkeiten aus Lohn und Gehalt"/>
    <s v="B0FE524A-9795-EA11-806F-9CB6D0F9CFB6"/>
  </r>
  <r>
    <x v="1"/>
    <x v="5"/>
    <x v="12"/>
    <x v="14"/>
    <x v="29"/>
    <x v="0"/>
    <x v="3"/>
    <x v="0"/>
    <x v="0"/>
    <n v="4418.79"/>
    <n v="4418.79"/>
    <n v="0"/>
    <x v="5"/>
    <x v="12"/>
    <x v="14"/>
    <x v="29"/>
    <s v="Verbindlichkeiten aus Lohn- und Kirchensteuer"/>
    <s v="B0FE524A-9795-EA11-806F-9CB6D0F9CFB6"/>
  </r>
  <r>
    <x v="1"/>
    <x v="5"/>
    <x v="12"/>
    <x v="14"/>
    <x v="30"/>
    <x v="0"/>
    <x v="3"/>
    <x v="0"/>
    <x v="0"/>
    <n v="8003.69"/>
    <n v="8003.69"/>
    <n v="0"/>
    <x v="5"/>
    <x v="12"/>
    <x v="14"/>
    <x v="30"/>
    <s v="Verbindlichkeiten im Rahmen der sozialen Sicherhei"/>
    <s v="B0FE524A-9795-EA11-806F-9CB6D0F9CFB6"/>
  </r>
  <r>
    <x v="1"/>
    <x v="5"/>
    <x v="12"/>
    <x v="14"/>
    <x v="31"/>
    <x v="0"/>
    <x v="3"/>
    <x v="0"/>
    <x v="0"/>
    <n v="60"/>
    <n v="60"/>
    <n v="0"/>
    <x v="5"/>
    <x v="12"/>
    <x v="14"/>
    <x v="31"/>
    <s v="Verbindlichkeiten aus Vermögensbildung"/>
    <s v="B0FE524A-9795-EA11-806F-9CB6D0F9CFB6"/>
  </r>
  <r>
    <x v="1"/>
    <x v="5"/>
    <x v="12"/>
    <x v="14"/>
    <x v="32"/>
    <x v="0"/>
    <x v="3"/>
    <x v="0"/>
    <x v="0"/>
    <n v="28602.12"/>
    <n v="28602.12"/>
    <n v="0"/>
    <x v="5"/>
    <x v="12"/>
    <x v="14"/>
    <x v="32"/>
    <s v="Lohn- und Gehaltsverrechnungskonto"/>
    <s v="B0FE524A-9795-EA11-806F-9CB6D0F9CFB6"/>
  </r>
  <r>
    <x v="1"/>
    <x v="5"/>
    <x v="12"/>
    <x v="14"/>
    <x v="75"/>
    <x v="0"/>
    <x v="3"/>
    <x v="0"/>
    <x v="0"/>
    <n v="0"/>
    <n v="6182.08"/>
    <n v="6182.08"/>
    <x v="5"/>
    <x v="12"/>
    <x v="14"/>
    <x v="75"/>
    <s v="Umsatzsteuer-Vorauszahlungen"/>
    <s v="B0FE524A-9795-EA11-806F-9CB6D0F9CFB6"/>
  </r>
  <r>
    <x v="1"/>
    <x v="6"/>
    <x v="13"/>
    <x v="15"/>
    <x v="35"/>
    <x v="0"/>
    <x v="3"/>
    <x v="0"/>
    <x v="0"/>
    <n v="21948.98"/>
    <n v="0"/>
    <n v="-21948.98"/>
    <x v="6"/>
    <x v="13"/>
    <x v="15"/>
    <x v="35"/>
    <s v="Passive Rechnungsabgrenzung"/>
    <s v="B0FE524A-9795-EA11-806F-9CB6D0F9CFB6"/>
  </r>
  <r>
    <x v="2"/>
    <x v="7"/>
    <x v="15"/>
    <x v="17"/>
    <x v="38"/>
    <x v="0"/>
    <x v="3"/>
    <x v="0"/>
    <x v="0"/>
    <n v="0"/>
    <n v="10691.29"/>
    <n v="10691.29"/>
    <x v="7"/>
    <x v="15"/>
    <x v="17"/>
    <x v="38"/>
    <s v="Andere aktivierte Eigenleistungen"/>
    <s v="B0FE524A-9795-EA11-806F-9CB6D0F9CFB6"/>
  </r>
  <r>
    <x v="2"/>
    <x v="7"/>
    <x v="16"/>
    <x v="18"/>
    <x v="39"/>
    <x v="0"/>
    <x v="3"/>
    <x v="0"/>
    <x v="0"/>
    <n v="0"/>
    <n v="21948.98"/>
    <n v="21948.98"/>
    <x v="7"/>
    <x v="16"/>
    <x v="18"/>
    <x v="39"/>
    <s v="Sonstige betriebliche Erträge"/>
    <s v="B0FE524A-9795-EA11-806F-9CB6D0F9CFB6"/>
  </r>
  <r>
    <x v="2"/>
    <x v="7"/>
    <x v="16"/>
    <x v="18"/>
    <x v="76"/>
    <x v="0"/>
    <x v="3"/>
    <x v="0"/>
    <x v="0"/>
    <n v="0"/>
    <n v="1412"/>
    <n v="1412"/>
    <x v="7"/>
    <x v="16"/>
    <x v="18"/>
    <x v="76"/>
    <s v="Erträge aus der Auflösung von Rückstellungen"/>
    <s v="B0FE524A-9795-EA11-806F-9CB6D0F9CFB6"/>
  </r>
  <r>
    <x v="2"/>
    <x v="8"/>
    <x v="18"/>
    <x v="20"/>
    <x v="41"/>
    <x v="0"/>
    <x v="3"/>
    <x v="0"/>
    <x v="0"/>
    <n v="17159"/>
    <n v="0"/>
    <n v="-17159"/>
    <x v="8"/>
    <x v="18"/>
    <x v="20"/>
    <x v="41"/>
    <s v="Gehälter"/>
    <s v="B0FE524A-9795-EA11-806F-9CB6D0F9CFB6"/>
  </r>
  <r>
    <x v="2"/>
    <x v="8"/>
    <x v="18"/>
    <x v="20"/>
    <x v="42"/>
    <x v="0"/>
    <x v="3"/>
    <x v="0"/>
    <x v="0"/>
    <n v="7000"/>
    <n v="0"/>
    <n v="-7000"/>
    <x v="8"/>
    <x v="18"/>
    <x v="20"/>
    <x v="42"/>
    <s v="Geschäftsführergehälter der GmbH-Gesellschafter"/>
    <s v="B0FE524A-9795-EA11-806F-9CB6D0F9CFB6"/>
  </r>
  <r>
    <x v="2"/>
    <x v="8"/>
    <x v="18"/>
    <x v="21"/>
    <x v="43"/>
    <x v="0"/>
    <x v="3"/>
    <x v="0"/>
    <x v="0"/>
    <n v="4266.91"/>
    <n v="0"/>
    <n v="-4266.91"/>
    <x v="8"/>
    <x v="18"/>
    <x v="21"/>
    <x v="43"/>
    <s v="Gesetzliche soziale Aufwendungen"/>
    <s v="B0FE524A-9795-EA11-806F-9CB6D0F9CFB6"/>
  </r>
  <r>
    <x v="2"/>
    <x v="8"/>
    <x v="18"/>
    <x v="21"/>
    <x v="44"/>
    <x v="0"/>
    <x v="3"/>
    <x v="0"/>
    <x v="0"/>
    <n v="176.21"/>
    <n v="0"/>
    <n v="-176.21"/>
    <x v="8"/>
    <x v="18"/>
    <x v="21"/>
    <x v="44"/>
    <s v="Umlagebeiträge"/>
    <s v="B0FE524A-9795-EA11-806F-9CB6D0F9CFB6"/>
  </r>
  <r>
    <x v="2"/>
    <x v="8"/>
    <x v="19"/>
    <x v="22"/>
    <x v="46"/>
    <x v="0"/>
    <x v="3"/>
    <x v="0"/>
    <x v="0"/>
    <n v="80.69"/>
    <n v="0"/>
    <n v="-80.69"/>
    <x v="8"/>
    <x v="19"/>
    <x v="22"/>
    <x v="46"/>
    <s v="Sonstige betriebliche Aufwendungen"/>
    <s v="B0FE524A-9795-EA11-806F-9CB6D0F9CFB6"/>
  </r>
  <r>
    <x v="2"/>
    <x v="8"/>
    <x v="19"/>
    <x v="23"/>
    <x v="47"/>
    <x v="0"/>
    <x v="3"/>
    <x v="0"/>
    <x v="0"/>
    <n v="5000"/>
    <n v="0"/>
    <n v="-5000"/>
    <x v="8"/>
    <x v="19"/>
    <x v="23"/>
    <x v="47"/>
    <s v="Miete (unbewegliche Wirtschaftsgüter)"/>
    <s v="B0FE524A-9795-EA11-806F-9CB6D0F9CFB6"/>
  </r>
  <r>
    <x v="2"/>
    <x v="8"/>
    <x v="19"/>
    <x v="23"/>
    <x v="48"/>
    <x v="0"/>
    <x v="3"/>
    <x v="0"/>
    <x v="0"/>
    <n v="1000"/>
    <n v="0"/>
    <n v="-1000"/>
    <x v="8"/>
    <x v="19"/>
    <x v="23"/>
    <x v="48"/>
    <s v="Gas, Strom, Wasser"/>
    <s v="B0FE524A-9795-EA11-806F-9CB6D0F9CFB6"/>
  </r>
  <r>
    <x v="2"/>
    <x v="8"/>
    <x v="19"/>
    <x v="23"/>
    <x v="49"/>
    <x v="0"/>
    <x v="3"/>
    <x v="0"/>
    <x v="0"/>
    <n v="414.68"/>
    <n v="0"/>
    <n v="-414.68"/>
    <x v="8"/>
    <x v="19"/>
    <x v="23"/>
    <x v="49"/>
    <s v="Reinigung"/>
    <s v="B0FE524A-9795-EA11-806F-9CB6D0F9CFB6"/>
  </r>
  <r>
    <x v="2"/>
    <x v="8"/>
    <x v="19"/>
    <x v="25"/>
    <x v="52"/>
    <x v="0"/>
    <x v="3"/>
    <x v="0"/>
    <x v="0"/>
    <n v="446.27"/>
    <n v="0"/>
    <n v="-446.27"/>
    <x v="8"/>
    <x v="19"/>
    <x v="25"/>
    <x v="52"/>
    <s v="Reparaturen und Instandhaltung von anderen Anlagen und Betriebs- und Geschäftsausstattung"/>
    <s v="B0FE524A-9795-EA11-806F-9CB6D0F9CFB6"/>
  </r>
  <r>
    <x v="2"/>
    <x v="8"/>
    <x v="19"/>
    <x v="25"/>
    <x v="53"/>
    <x v="0"/>
    <x v="3"/>
    <x v="0"/>
    <x v="0"/>
    <n v="918.75"/>
    <n v="0"/>
    <n v="-918.75"/>
    <x v="8"/>
    <x v="19"/>
    <x v="25"/>
    <x v="53"/>
    <s v="Wartungskosten für Hard- und Software"/>
    <s v="B0FE524A-9795-EA11-806F-9CB6D0F9CFB6"/>
  </r>
  <r>
    <x v="2"/>
    <x v="8"/>
    <x v="19"/>
    <x v="26"/>
    <x v="54"/>
    <x v="0"/>
    <x v="3"/>
    <x v="0"/>
    <x v="0"/>
    <n v="30.59"/>
    <n v="0"/>
    <n v="-30.59"/>
    <x v="8"/>
    <x v="19"/>
    <x v="26"/>
    <x v="54"/>
    <s v="Bewirtungskosten"/>
    <s v="B0FE524A-9795-EA11-806F-9CB6D0F9CFB6"/>
  </r>
  <r>
    <x v="2"/>
    <x v="8"/>
    <x v="19"/>
    <x v="26"/>
    <x v="55"/>
    <x v="0"/>
    <x v="3"/>
    <x v="0"/>
    <x v="0"/>
    <n v="116.57"/>
    <n v="0"/>
    <n v="-116.57"/>
    <x v="8"/>
    <x v="19"/>
    <x v="26"/>
    <x v="55"/>
    <s v="Reisekosten Arbeitnehmer"/>
    <s v="B0FE524A-9795-EA11-806F-9CB6D0F9CFB6"/>
  </r>
  <r>
    <x v="2"/>
    <x v="8"/>
    <x v="19"/>
    <x v="26"/>
    <x v="57"/>
    <x v="0"/>
    <x v="3"/>
    <x v="0"/>
    <x v="0"/>
    <n v="12"/>
    <n v="0"/>
    <n v="-12"/>
    <x v="8"/>
    <x v="19"/>
    <x v="26"/>
    <x v="57"/>
    <s v="Reisekosten Arbeitnehmer Verpflegungsmehraufwand"/>
    <s v="B0FE524A-9795-EA11-806F-9CB6D0F9CFB6"/>
  </r>
  <r>
    <x v="2"/>
    <x v="8"/>
    <x v="19"/>
    <x v="27"/>
    <x v="58"/>
    <x v="0"/>
    <x v="3"/>
    <x v="0"/>
    <x v="0"/>
    <n v="227.99"/>
    <n v="8.1"/>
    <n v="-219.89"/>
    <x v="8"/>
    <x v="19"/>
    <x v="27"/>
    <x v="58"/>
    <s v="Telefon"/>
    <s v="B0FE524A-9795-EA11-806F-9CB6D0F9CFB6"/>
  </r>
  <r>
    <x v="2"/>
    <x v="8"/>
    <x v="19"/>
    <x v="27"/>
    <x v="73"/>
    <x v="0"/>
    <x v="3"/>
    <x v="0"/>
    <x v="0"/>
    <n v="62"/>
    <n v="0"/>
    <n v="-62"/>
    <x v="8"/>
    <x v="19"/>
    <x v="27"/>
    <x v="73"/>
    <s v="Bürobedarf"/>
    <s v="B0FE524A-9795-EA11-806F-9CB6D0F9CFB6"/>
  </r>
  <r>
    <x v="2"/>
    <x v="8"/>
    <x v="18"/>
    <x v="21"/>
    <x v="74"/>
    <x v="0"/>
    <x v="3"/>
    <x v="0"/>
    <x v="0"/>
    <n v="792"/>
    <n v="0"/>
    <n v="-792"/>
    <x v="8"/>
    <x v="18"/>
    <x v="21"/>
    <x v="74"/>
    <s v="Fortbildungskosten"/>
    <s v="B0FE524A-9795-EA11-806F-9CB6D0F9CFB6"/>
  </r>
  <r>
    <x v="2"/>
    <x v="8"/>
    <x v="19"/>
    <x v="28"/>
    <x v="59"/>
    <x v="0"/>
    <x v="3"/>
    <x v="0"/>
    <x v="0"/>
    <n v="1728.6"/>
    <n v="0"/>
    <n v="-1728.6"/>
    <x v="8"/>
    <x v="19"/>
    <x v="28"/>
    <x v="59"/>
    <s v="Rechts- und Beratungskosten"/>
    <s v="B0FE524A-9795-EA11-806F-9CB6D0F9CFB6"/>
  </r>
  <r>
    <x v="2"/>
    <x v="8"/>
    <x v="19"/>
    <x v="29"/>
    <x v="60"/>
    <x v="0"/>
    <x v="3"/>
    <x v="0"/>
    <x v="0"/>
    <n v="841.51"/>
    <n v="0"/>
    <n v="-841.51"/>
    <x v="8"/>
    <x v="19"/>
    <x v="29"/>
    <x v="60"/>
    <s v="Sonstiger Betriebsbedarf"/>
    <s v="B0FE524A-9795-EA11-806F-9CB6D0F9CFB6"/>
  </r>
  <r>
    <x v="2"/>
    <x v="8"/>
    <x v="19"/>
    <x v="29"/>
    <x v="61"/>
    <x v="0"/>
    <x v="3"/>
    <x v="0"/>
    <x v="0"/>
    <n v="66.5"/>
    <n v="0"/>
    <n v="-66.5"/>
    <x v="8"/>
    <x v="19"/>
    <x v="29"/>
    <x v="61"/>
    <s v="Nebenkosten des Geldverkehrs"/>
    <s v="B0FE524A-9795-EA11-806F-9CB6D0F9CFB6"/>
  </r>
  <r>
    <x v="2"/>
    <x v="8"/>
    <x v="19"/>
    <x v="29"/>
    <x v="62"/>
    <x v="0"/>
    <x v="3"/>
    <x v="0"/>
    <x v="0"/>
    <n v="1490.65"/>
    <n v="0"/>
    <n v="-1490.65"/>
    <x v="8"/>
    <x v="19"/>
    <x v="29"/>
    <x v="62"/>
    <s v="Aufwendungen für Abraum- und Abfallbeseitigung"/>
    <s v="B0FE524A-9795-EA11-806F-9CB6D0F9CFB6"/>
  </r>
  <r>
    <x v="2"/>
    <x v="8"/>
    <x v="19"/>
    <x v="30"/>
    <x v="63"/>
    <x v="0"/>
    <x v="3"/>
    <x v="0"/>
    <x v="0"/>
    <n v="15000"/>
    <n v="0"/>
    <n v="-15000"/>
    <x v="8"/>
    <x v="19"/>
    <x v="30"/>
    <x v="63"/>
    <s v="Kalkulatorische Zinsen"/>
    <s v="B0FE524A-9795-EA11-806F-9CB6D0F9CFB6"/>
  </r>
  <r>
    <x v="2"/>
    <x v="8"/>
    <x v="19"/>
    <x v="30"/>
    <x v="64"/>
    <x v="0"/>
    <x v="3"/>
    <x v="0"/>
    <x v="0"/>
    <n v="3500"/>
    <n v="0"/>
    <n v="-3500"/>
    <x v="8"/>
    <x v="19"/>
    <x v="30"/>
    <x v="64"/>
    <s v="Kalkulatorische Abschreibungen"/>
    <s v="B0FE524A-9795-EA11-806F-9CB6D0F9CFB6"/>
  </r>
  <r>
    <x v="2"/>
    <x v="8"/>
    <x v="19"/>
    <x v="30"/>
    <x v="65"/>
    <x v="0"/>
    <x v="3"/>
    <x v="0"/>
    <x v="0"/>
    <n v="0"/>
    <n v="15000"/>
    <n v="15000"/>
    <x v="8"/>
    <x v="19"/>
    <x v="30"/>
    <x v="65"/>
    <s v="Verrechnete kalkulatorische Zinsen"/>
    <s v="B0FE524A-9795-EA11-806F-9CB6D0F9CFB6"/>
  </r>
  <r>
    <x v="2"/>
    <x v="8"/>
    <x v="19"/>
    <x v="30"/>
    <x v="66"/>
    <x v="0"/>
    <x v="3"/>
    <x v="0"/>
    <x v="0"/>
    <n v="0"/>
    <n v="3500"/>
    <n v="3500"/>
    <x v="8"/>
    <x v="19"/>
    <x v="30"/>
    <x v="66"/>
    <s v="Verrechnete kalkulatorische Abschreibungen"/>
    <s v="B0FE524A-9795-EA11-806F-9CB6D0F9CFB6"/>
  </r>
  <r>
    <x v="0"/>
    <x v="0"/>
    <x v="0"/>
    <x v="0"/>
    <x v="0"/>
    <x v="0"/>
    <x v="4"/>
    <x v="0"/>
    <x v="0"/>
    <n v="8819.5400000000009"/>
    <n v="0"/>
    <n v="-8819.5400000000009"/>
    <x v="0"/>
    <x v="0"/>
    <x v="0"/>
    <x v="0"/>
    <s v="Selbst geschaffene immaterielle VermG"/>
    <s v="B0FE524A-9795-EA11-806F-9CB6D0F9CFB6"/>
  </r>
  <r>
    <x v="0"/>
    <x v="1"/>
    <x v="3"/>
    <x v="4"/>
    <x v="77"/>
    <x v="0"/>
    <x v="4"/>
    <x v="0"/>
    <x v="0"/>
    <n v="9.64"/>
    <n v="9.64"/>
    <n v="0"/>
    <x v="1"/>
    <x v="3"/>
    <x v="4"/>
    <x v="77"/>
    <s v="Durchlaufende Posten"/>
    <s v="B0FE524A-9795-EA11-806F-9CB6D0F9CFB6"/>
  </r>
  <r>
    <x v="0"/>
    <x v="1"/>
    <x v="3"/>
    <x v="4"/>
    <x v="8"/>
    <x v="0"/>
    <x v="4"/>
    <x v="0"/>
    <x v="0"/>
    <n v="12.48"/>
    <n v="0"/>
    <n v="-12.48"/>
    <x v="1"/>
    <x v="3"/>
    <x v="4"/>
    <x v="8"/>
    <s v="Abziehbare Vorsteuer 7 %"/>
    <s v="B0FE524A-9795-EA11-806F-9CB6D0F9CFB6"/>
  </r>
  <r>
    <x v="0"/>
    <x v="1"/>
    <x v="3"/>
    <x v="4"/>
    <x v="9"/>
    <x v="0"/>
    <x v="4"/>
    <x v="0"/>
    <x v="0"/>
    <n v="8673.48"/>
    <n v="113.19"/>
    <n v="-8560.2900000000009"/>
    <x v="1"/>
    <x v="3"/>
    <x v="4"/>
    <x v="9"/>
    <s v="Abziehbare Vorsteuer 19 %"/>
    <s v="B0FE524A-9795-EA11-806F-9CB6D0F9CFB6"/>
  </r>
  <r>
    <x v="0"/>
    <x v="1"/>
    <x v="3"/>
    <x v="4"/>
    <x v="10"/>
    <x v="0"/>
    <x v="4"/>
    <x v="0"/>
    <x v="0"/>
    <n v="76.680000000000007"/>
    <n v="5753.25"/>
    <n v="5676.57"/>
    <x v="1"/>
    <x v="3"/>
    <x v="4"/>
    <x v="10"/>
    <s v="Vorsteuer in Folgeperiode/im Folgejahr abziehbar"/>
    <s v="B0FE524A-9795-EA11-806F-9CB6D0F9CFB6"/>
  </r>
  <r>
    <x v="0"/>
    <x v="1"/>
    <x v="3"/>
    <x v="4"/>
    <x v="11"/>
    <x v="0"/>
    <x v="4"/>
    <x v="0"/>
    <x v="0"/>
    <n v="88.9"/>
    <n v="558.89"/>
    <n v="469.99"/>
    <x v="1"/>
    <x v="3"/>
    <x v="4"/>
    <x v="11"/>
    <s v="Reserviertes Konto - Abziehbare Vorsteuer aus inne"/>
    <s v="B0FE524A-9795-EA11-806F-9CB6D0F9CFB6"/>
  </r>
  <r>
    <x v="0"/>
    <x v="1"/>
    <x v="4"/>
    <x v="5"/>
    <x v="12"/>
    <x v="0"/>
    <x v="4"/>
    <x v="0"/>
    <x v="0"/>
    <n v="0"/>
    <n v="33.1"/>
    <n v="33.1"/>
    <x v="1"/>
    <x v="4"/>
    <x v="5"/>
    <x v="12"/>
    <s v="Kasse"/>
    <s v="B0FE524A-9795-EA11-806F-9CB6D0F9CFB6"/>
  </r>
  <r>
    <x v="0"/>
    <x v="1"/>
    <x v="4"/>
    <x v="5"/>
    <x v="13"/>
    <x v="0"/>
    <x v="4"/>
    <x v="0"/>
    <x v="0"/>
    <n v="12404.2"/>
    <n v="82339.48"/>
    <n v="69935.28"/>
    <x v="1"/>
    <x v="4"/>
    <x v="5"/>
    <x v="13"/>
    <s v="Bank"/>
    <s v="B0FE524A-9795-EA11-806F-9CB6D0F9CFB6"/>
  </r>
  <r>
    <x v="0"/>
    <x v="2"/>
    <x v="5"/>
    <x v="6"/>
    <x v="15"/>
    <x v="0"/>
    <x v="4"/>
    <x v="0"/>
    <x v="0"/>
    <n v="1710.62"/>
    <n v="0"/>
    <n v="-1710.62"/>
    <x v="2"/>
    <x v="5"/>
    <x v="6"/>
    <x v="15"/>
    <s v="Aktive Rechnungsabgrenzung"/>
    <s v="B0FE524A-9795-EA11-806F-9CB6D0F9CFB6"/>
  </r>
  <r>
    <x v="1"/>
    <x v="5"/>
    <x v="11"/>
    <x v="13"/>
    <x v="25"/>
    <x v="0"/>
    <x v="4"/>
    <x v="0"/>
    <x v="0"/>
    <n v="45500.51"/>
    <n v="12921.88"/>
    <n v="-32578.63"/>
    <x v="5"/>
    <x v="11"/>
    <x v="13"/>
    <x v="25"/>
    <s v="Verbindlichkeiten aus Lieferungen und Leistungen m"/>
    <s v="B0FE524A-9795-EA11-806F-9CB6D0F9CFB6"/>
  </r>
  <r>
    <x v="1"/>
    <x v="5"/>
    <x v="12"/>
    <x v="14"/>
    <x v="28"/>
    <x v="0"/>
    <x v="4"/>
    <x v="0"/>
    <x v="0"/>
    <n v="16119.64"/>
    <n v="16119.64"/>
    <n v="0"/>
    <x v="5"/>
    <x v="12"/>
    <x v="14"/>
    <x v="28"/>
    <s v="Verbindlichkeiten aus Lohn und Gehalt"/>
    <s v="B0FE524A-9795-EA11-806F-9CB6D0F9CFB6"/>
  </r>
  <r>
    <x v="1"/>
    <x v="5"/>
    <x v="12"/>
    <x v="14"/>
    <x v="29"/>
    <x v="0"/>
    <x v="4"/>
    <x v="0"/>
    <x v="0"/>
    <n v="4418.79"/>
    <n v="4418.79"/>
    <n v="0"/>
    <x v="5"/>
    <x v="12"/>
    <x v="14"/>
    <x v="29"/>
    <s v="Verbindlichkeiten aus Lohn- und Kirchensteuer"/>
    <s v="B0FE524A-9795-EA11-806F-9CB6D0F9CFB6"/>
  </r>
  <r>
    <x v="1"/>
    <x v="5"/>
    <x v="12"/>
    <x v="14"/>
    <x v="30"/>
    <x v="0"/>
    <x v="4"/>
    <x v="0"/>
    <x v="0"/>
    <n v="9790.3700000000008"/>
    <n v="9790.3700000000008"/>
    <n v="0"/>
    <x v="5"/>
    <x v="12"/>
    <x v="14"/>
    <x v="30"/>
    <s v="Verbindlichkeiten im Rahmen der sozialen Sicherhei"/>
    <s v="B0FE524A-9795-EA11-806F-9CB6D0F9CFB6"/>
  </r>
  <r>
    <x v="1"/>
    <x v="5"/>
    <x v="12"/>
    <x v="14"/>
    <x v="31"/>
    <x v="0"/>
    <x v="4"/>
    <x v="0"/>
    <x v="0"/>
    <n v="60"/>
    <n v="60"/>
    <n v="0"/>
    <x v="5"/>
    <x v="12"/>
    <x v="14"/>
    <x v="31"/>
    <s v="Verbindlichkeiten aus Vermögensbildung"/>
    <s v="B0FE524A-9795-EA11-806F-9CB6D0F9CFB6"/>
  </r>
  <r>
    <x v="1"/>
    <x v="5"/>
    <x v="12"/>
    <x v="14"/>
    <x v="32"/>
    <x v="0"/>
    <x v="4"/>
    <x v="0"/>
    <x v="0"/>
    <n v="30388.799999999999"/>
    <n v="30388.799999999999"/>
    <n v="0"/>
    <x v="5"/>
    <x v="12"/>
    <x v="14"/>
    <x v="32"/>
    <s v="Lohn- und Gehaltsverrechnungskonto"/>
    <s v="B0FE524A-9795-EA11-806F-9CB6D0F9CFB6"/>
  </r>
  <r>
    <x v="1"/>
    <x v="5"/>
    <x v="12"/>
    <x v="14"/>
    <x v="75"/>
    <x v="0"/>
    <x v="4"/>
    <x v="0"/>
    <x v="0"/>
    <n v="0"/>
    <n v="10465.4"/>
    <n v="10465.4"/>
    <x v="5"/>
    <x v="12"/>
    <x v="14"/>
    <x v="75"/>
    <s v="Umsatzsteuer-Vorauszahlungen"/>
    <s v="B0FE524A-9795-EA11-806F-9CB6D0F9CFB6"/>
  </r>
  <r>
    <x v="1"/>
    <x v="6"/>
    <x v="13"/>
    <x v="15"/>
    <x v="35"/>
    <x v="0"/>
    <x v="4"/>
    <x v="0"/>
    <x v="0"/>
    <n v="17042.669999999998"/>
    <n v="0"/>
    <n v="-17042.669999999998"/>
    <x v="6"/>
    <x v="13"/>
    <x v="15"/>
    <x v="35"/>
    <s v="Passive Rechnungsabgrenzung"/>
    <s v="B0FE524A-9795-EA11-806F-9CB6D0F9CFB6"/>
  </r>
  <r>
    <x v="2"/>
    <x v="7"/>
    <x v="15"/>
    <x v="17"/>
    <x v="38"/>
    <x v="0"/>
    <x v="4"/>
    <x v="0"/>
    <x v="0"/>
    <n v="0"/>
    <n v="8819.5400000000009"/>
    <n v="8819.5400000000009"/>
    <x v="7"/>
    <x v="15"/>
    <x v="17"/>
    <x v="38"/>
    <s v="Andere aktivierte Eigenleistungen"/>
    <s v="B0FE524A-9795-EA11-806F-9CB6D0F9CFB6"/>
  </r>
  <r>
    <x v="2"/>
    <x v="7"/>
    <x v="16"/>
    <x v="18"/>
    <x v="39"/>
    <x v="0"/>
    <x v="4"/>
    <x v="0"/>
    <x v="0"/>
    <n v="0"/>
    <n v="17042.669999999998"/>
    <n v="17042.669999999998"/>
    <x v="7"/>
    <x v="16"/>
    <x v="18"/>
    <x v="39"/>
    <s v="Sonstige betriebliche Erträge"/>
    <s v="B0FE524A-9795-EA11-806F-9CB6D0F9CFB6"/>
  </r>
  <r>
    <x v="2"/>
    <x v="8"/>
    <x v="18"/>
    <x v="20"/>
    <x v="41"/>
    <x v="0"/>
    <x v="4"/>
    <x v="0"/>
    <x v="0"/>
    <n v="17159"/>
    <n v="1786.68"/>
    <n v="-15372.32"/>
    <x v="8"/>
    <x v="18"/>
    <x v="20"/>
    <x v="41"/>
    <s v="Gehälter"/>
    <s v="B0FE524A-9795-EA11-806F-9CB6D0F9CFB6"/>
  </r>
  <r>
    <x v="2"/>
    <x v="8"/>
    <x v="18"/>
    <x v="20"/>
    <x v="42"/>
    <x v="0"/>
    <x v="4"/>
    <x v="0"/>
    <x v="0"/>
    <n v="7000"/>
    <n v="0"/>
    <n v="-7000"/>
    <x v="8"/>
    <x v="18"/>
    <x v="20"/>
    <x v="42"/>
    <s v="Geschäftsführergehälter der GmbH-Gesellschafter"/>
    <s v="B0FE524A-9795-EA11-806F-9CB6D0F9CFB6"/>
  </r>
  <r>
    <x v="2"/>
    <x v="8"/>
    <x v="18"/>
    <x v="21"/>
    <x v="43"/>
    <x v="0"/>
    <x v="4"/>
    <x v="0"/>
    <x v="0"/>
    <n v="4266.91"/>
    <n v="0"/>
    <n v="-4266.91"/>
    <x v="8"/>
    <x v="18"/>
    <x v="21"/>
    <x v="43"/>
    <s v="Gesetzliche soziale Aufwendungen"/>
    <s v="B0FE524A-9795-EA11-806F-9CB6D0F9CFB6"/>
  </r>
  <r>
    <x v="2"/>
    <x v="8"/>
    <x v="18"/>
    <x v="21"/>
    <x v="44"/>
    <x v="0"/>
    <x v="4"/>
    <x v="0"/>
    <x v="0"/>
    <n v="176.21"/>
    <n v="0"/>
    <n v="-176.21"/>
    <x v="8"/>
    <x v="18"/>
    <x v="21"/>
    <x v="44"/>
    <s v="Umlagebeiträge"/>
    <s v="B0FE524A-9795-EA11-806F-9CB6D0F9CFB6"/>
  </r>
  <r>
    <x v="2"/>
    <x v="8"/>
    <x v="18"/>
    <x v="21"/>
    <x v="45"/>
    <x v="0"/>
    <x v="4"/>
    <x v="0"/>
    <x v="0"/>
    <n v="1093.3699999999999"/>
    <n v="0"/>
    <n v="-1093.3699999999999"/>
    <x v="8"/>
    <x v="18"/>
    <x v="21"/>
    <x v="45"/>
    <s v="Beiträge zur Berufsgenossenschaft"/>
    <s v="B0FE524A-9795-EA11-806F-9CB6D0F9CFB6"/>
  </r>
  <r>
    <x v="2"/>
    <x v="8"/>
    <x v="19"/>
    <x v="22"/>
    <x v="46"/>
    <x v="0"/>
    <x v="4"/>
    <x v="0"/>
    <x v="0"/>
    <n v="441.49"/>
    <n v="0"/>
    <n v="-441.49"/>
    <x v="8"/>
    <x v="19"/>
    <x v="22"/>
    <x v="46"/>
    <s v="Sonstige betriebliche Aufwendungen"/>
    <s v="B0FE524A-9795-EA11-806F-9CB6D0F9CFB6"/>
  </r>
  <r>
    <x v="2"/>
    <x v="8"/>
    <x v="19"/>
    <x v="22"/>
    <x v="78"/>
    <x v="0"/>
    <x v="4"/>
    <x v="0"/>
    <x v="0"/>
    <n v="350"/>
    <n v="0"/>
    <n v="-350"/>
    <x v="8"/>
    <x v="19"/>
    <x v="22"/>
    <x v="78"/>
    <s v="Sonstige Fremdleistungen"/>
    <s v="B0FE524A-9795-EA11-806F-9CB6D0F9CFB6"/>
  </r>
  <r>
    <x v="2"/>
    <x v="8"/>
    <x v="19"/>
    <x v="23"/>
    <x v="47"/>
    <x v="0"/>
    <x v="4"/>
    <x v="0"/>
    <x v="0"/>
    <n v="5000"/>
    <n v="0"/>
    <n v="-5000"/>
    <x v="8"/>
    <x v="19"/>
    <x v="23"/>
    <x v="47"/>
    <s v="Miete (unbewegliche Wirtschaftsgüter)"/>
    <s v="B0FE524A-9795-EA11-806F-9CB6D0F9CFB6"/>
  </r>
  <r>
    <x v="2"/>
    <x v="8"/>
    <x v="19"/>
    <x v="23"/>
    <x v="48"/>
    <x v="0"/>
    <x v="4"/>
    <x v="0"/>
    <x v="0"/>
    <n v="1000"/>
    <n v="0"/>
    <n v="-1000"/>
    <x v="8"/>
    <x v="19"/>
    <x v="23"/>
    <x v="48"/>
    <s v="Gas, Strom, Wasser"/>
    <s v="B0FE524A-9795-EA11-806F-9CB6D0F9CFB6"/>
  </r>
  <r>
    <x v="2"/>
    <x v="8"/>
    <x v="19"/>
    <x v="23"/>
    <x v="49"/>
    <x v="0"/>
    <x v="4"/>
    <x v="0"/>
    <x v="0"/>
    <n v="414.68"/>
    <n v="0"/>
    <n v="-414.68"/>
    <x v="8"/>
    <x v="19"/>
    <x v="23"/>
    <x v="49"/>
    <s v="Reinigung"/>
    <s v="B0FE524A-9795-EA11-806F-9CB6D0F9CFB6"/>
  </r>
  <r>
    <x v="2"/>
    <x v="8"/>
    <x v="19"/>
    <x v="24"/>
    <x v="50"/>
    <x v="0"/>
    <x v="4"/>
    <x v="0"/>
    <x v="0"/>
    <n v="2617.36"/>
    <n v="0"/>
    <n v="-2617.36"/>
    <x v="8"/>
    <x v="19"/>
    <x v="24"/>
    <x v="50"/>
    <s v="Versicherungen"/>
    <s v="B0FE524A-9795-EA11-806F-9CB6D0F9CFB6"/>
  </r>
  <r>
    <x v="2"/>
    <x v="8"/>
    <x v="19"/>
    <x v="25"/>
    <x v="52"/>
    <x v="0"/>
    <x v="4"/>
    <x v="0"/>
    <x v="0"/>
    <n v="1313.1"/>
    <n v="0"/>
    <n v="-1313.1"/>
    <x v="8"/>
    <x v="19"/>
    <x v="25"/>
    <x v="52"/>
    <s v="Reparaturen und Instandhaltung von anderen Anlagen und Betriebs- und Geschäftsausstattung"/>
    <s v="B0FE524A-9795-EA11-806F-9CB6D0F9CFB6"/>
  </r>
  <r>
    <x v="2"/>
    <x v="8"/>
    <x v="19"/>
    <x v="25"/>
    <x v="53"/>
    <x v="0"/>
    <x v="4"/>
    <x v="0"/>
    <x v="0"/>
    <n v="531.19000000000005"/>
    <n v="0"/>
    <n v="-531.19000000000005"/>
    <x v="8"/>
    <x v="19"/>
    <x v="25"/>
    <x v="53"/>
    <s v="Wartungskosten für Hard- und Software"/>
    <s v="B0FE524A-9795-EA11-806F-9CB6D0F9CFB6"/>
  </r>
  <r>
    <x v="2"/>
    <x v="8"/>
    <x v="19"/>
    <x v="26"/>
    <x v="54"/>
    <x v="0"/>
    <x v="4"/>
    <x v="0"/>
    <x v="0"/>
    <n v="20.8"/>
    <n v="0"/>
    <n v="-20.8"/>
    <x v="8"/>
    <x v="19"/>
    <x v="26"/>
    <x v="54"/>
    <s v="Bewirtungskosten"/>
    <s v="B0FE524A-9795-EA11-806F-9CB6D0F9CFB6"/>
  </r>
  <r>
    <x v="2"/>
    <x v="8"/>
    <x v="19"/>
    <x v="26"/>
    <x v="55"/>
    <x v="0"/>
    <x v="4"/>
    <x v="0"/>
    <x v="0"/>
    <n v="483.05"/>
    <n v="0"/>
    <n v="-483.05"/>
    <x v="8"/>
    <x v="19"/>
    <x v="26"/>
    <x v="55"/>
    <s v="Reisekosten Arbeitnehmer"/>
    <s v="B0FE524A-9795-EA11-806F-9CB6D0F9CFB6"/>
  </r>
  <r>
    <x v="2"/>
    <x v="8"/>
    <x v="19"/>
    <x v="26"/>
    <x v="72"/>
    <x v="0"/>
    <x v="4"/>
    <x v="0"/>
    <x v="0"/>
    <n v="115.8"/>
    <n v="0"/>
    <n v="-115.8"/>
    <x v="8"/>
    <x v="19"/>
    <x v="26"/>
    <x v="72"/>
    <s v="Reisekosten Fremd-PKW"/>
    <s v="B0FE524A-9795-EA11-806F-9CB6D0F9CFB6"/>
  </r>
  <r>
    <x v="2"/>
    <x v="8"/>
    <x v="19"/>
    <x v="26"/>
    <x v="56"/>
    <x v="0"/>
    <x v="4"/>
    <x v="0"/>
    <x v="0"/>
    <n v="75"/>
    <n v="0"/>
    <n v="-75"/>
    <x v="8"/>
    <x v="19"/>
    <x v="26"/>
    <x v="56"/>
    <s v="Reisekosten Arbeitnehmer Fahrtkosten"/>
    <s v="B0FE524A-9795-EA11-806F-9CB6D0F9CFB6"/>
  </r>
  <r>
    <x v="2"/>
    <x v="8"/>
    <x v="19"/>
    <x v="26"/>
    <x v="57"/>
    <x v="0"/>
    <x v="4"/>
    <x v="0"/>
    <x v="0"/>
    <n v="48"/>
    <n v="0"/>
    <n v="-48"/>
    <x v="8"/>
    <x v="19"/>
    <x v="26"/>
    <x v="57"/>
    <s v="Reisekosten Arbeitnehmer Verpflegungsmehraufwand"/>
    <s v="B0FE524A-9795-EA11-806F-9CB6D0F9CFB6"/>
  </r>
  <r>
    <x v="2"/>
    <x v="8"/>
    <x v="19"/>
    <x v="27"/>
    <x v="79"/>
    <x v="0"/>
    <x v="4"/>
    <x v="0"/>
    <x v="0"/>
    <n v="8.35"/>
    <n v="0"/>
    <n v="-8.35"/>
    <x v="8"/>
    <x v="19"/>
    <x v="27"/>
    <x v="79"/>
    <s v="Porto"/>
    <s v="B0FE524A-9795-EA11-806F-9CB6D0F9CFB6"/>
  </r>
  <r>
    <x v="2"/>
    <x v="8"/>
    <x v="19"/>
    <x v="27"/>
    <x v="58"/>
    <x v="0"/>
    <x v="4"/>
    <x v="0"/>
    <x v="0"/>
    <n v="217.07"/>
    <n v="14.31"/>
    <n v="-202.76"/>
    <x v="8"/>
    <x v="19"/>
    <x v="27"/>
    <x v="58"/>
    <s v="Telefon"/>
    <s v="B0FE524A-9795-EA11-806F-9CB6D0F9CFB6"/>
  </r>
  <r>
    <x v="2"/>
    <x v="8"/>
    <x v="19"/>
    <x v="28"/>
    <x v="59"/>
    <x v="0"/>
    <x v="4"/>
    <x v="0"/>
    <x v="0"/>
    <n v="787.2"/>
    <n v="0"/>
    <n v="-787.2"/>
    <x v="8"/>
    <x v="19"/>
    <x v="28"/>
    <x v="59"/>
    <s v="Rechts- und Beratungskosten"/>
    <s v="B0FE524A-9795-EA11-806F-9CB6D0F9CFB6"/>
  </r>
  <r>
    <x v="2"/>
    <x v="8"/>
    <x v="19"/>
    <x v="29"/>
    <x v="60"/>
    <x v="0"/>
    <x v="4"/>
    <x v="0"/>
    <x v="0"/>
    <n v="865.72"/>
    <n v="127.83"/>
    <n v="-737.89"/>
    <x v="8"/>
    <x v="19"/>
    <x v="29"/>
    <x v="60"/>
    <s v="Sonstiger Betriebsbedarf"/>
    <s v="B0FE524A-9795-EA11-806F-9CB6D0F9CFB6"/>
  </r>
  <r>
    <x v="2"/>
    <x v="8"/>
    <x v="19"/>
    <x v="29"/>
    <x v="61"/>
    <x v="0"/>
    <x v="4"/>
    <x v="0"/>
    <x v="0"/>
    <n v="33"/>
    <n v="0"/>
    <n v="-33"/>
    <x v="8"/>
    <x v="19"/>
    <x v="29"/>
    <x v="61"/>
    <s v="Nebenkosten des Geldverkehrs"/>
    <s v="B0FE524A-9795-EA11-806F-9CB6D0F9CFB6"/>
  </r>
  <r>
    <x v="2"/>
    <x v="8"/>
    <x v="19"/>
    <x v="29"/>
    <x v="62"/>
    <x v="0"/>
    <x v="4"/>
    <x v="0"/>
    <x v="0"/>
    <n v="1629.84"/>
    <n v="0"/>
    <n v="-1629.84"/>
    <x v="8"/>
    <x v="19"/>
    <x v="29"/>
    <x v="62"/>
    <s v="Aufwendungen für Abraum- und Abfallbeseitigung"/>
    <s v="B0FE524A-9795-EA11-806F-9CB6D0F9CFB6"/>
  </r>
  <r>
    <x v="2"/>
    <x v="8"/>
    <x v="19"/>
    <x v="30"/>
    <x v="63"/>
    <x v="0"/>
    <x v="4"/>
    <x v="0"/>
    <x v="0"/>
    <n v="15000"/>
    <n v="0"/>
    <n v="-15000"/>
    <x v="8"/>
    <x v="19"/>
    <x v="30"/>
    <x v="63"/>
    <s v="Kalkulatorische Zinsen"/>
    <s v="B0FE524A-9795-EA11-806F-9CB6D0F9CFB6"/>
  </r>
  <r>
    <x v="2"/>
    <x v="8"/>
    <x v="19"/>
    <x v="30"/>
    <x v="64"/>
    <x v="0"/>
    <x v="4"/>
    <x v="0"/>
    <x v="0"/>
    <n v="3500"/>
    <n v="0"/>
    <n v="-3500"/>
    <x v="8"/>
    <x v="19"/>
    <x v="30"/>
    <x v="64"/>
    <s v="Kalkulatorische Abschreibungen"/>
    <s v="B0FE524A-9795-EA11-806F-9CB6D0F9CFB6"/>
  </r>
  <r>
    <x v="2"/>
    <x v="8"/>
    <x v="19"/>
    <x v="30"/>
    <x v="65"/>
    <x v="0"/>
    <x v="4"/>
    <x v="0"/>
    <x v="0"/>
    <n v="0"/>
    <n v="15000"/>
    <n v="15000"/>
    <x v="8"/>
    <x v="19"/>
    <x v="30"/>
    <x v="65"/>
    <s v="Verrechnete kalkulatorische Zinsen"/>
    <s v="B0FE524A-9795-EA11-806F-9CB6D0F9CFB6"/>
  </r>
  <r>
    <x v="2"/>
    <x v="8"/>
    <x v="19"/>
    <x v="30"/>
    <x v="66"/>
    <x v="0"/>
    <x v="4"/>
    <x v="0"/>
    <x v="0"/>
    <n v="0"/>
    <n v="3500"/>
    <n v="3500"/>
    <x v="8"/>
    <x v="19"/>
    <x v="30"/>
    <x v="66"/>
    <s v="Verrechnete kalkulatorische Abschreibungen"/>
    <s v="B0FE524A-9795-EA11-806F-9CB6D0F9CFB6"/>
  </r>
  <r>
    <x v="0"/>
    <x v="0"/>
    <x v="0"/>
    <x v="0"/>
    <x v="0"/>
    <x v="0"/>
    <x v="5"/>
    <x v="0"/>
    <x v="0"/>
    <n v="13507.78"/>
    <n v="0"/>
    <n v="-13507.78"/>
    <x v="0"/>
    <x v="0"/>
    <x v="0"/>
    <x v="0"/>
    <s v="Selbst geschaffene immaterielle VermG"/>
    <s v="B0FE524A-9795-EA11-806F-9CB6D0F9CFB6"/>
  </r>
  <r>
    <x v="0"/>
    <x v="1"/>
    <x v="3"/>
    <x v="3"/>
    <x v="6"/>
    <x v="0"/>
    <x v="5"/>
    <x v="0"/>
    <x v="0"/>
    <n v="3469.73"/>
    <n v="0"/>
    <n v="-3469.73"/>
    <x v="1"/>
    <x v="3"/>
    <x v="3"/>
    <x v="6"/>
    <s v="Forderungen aus Lieferungen und Leistungen"/>
    <s v="B0FE524A-9795-EA11-806F-9CB6D0F9CFB6"/>
  </r>
  <r>
    <x v="0"/>
    <x v="1"/>
    <x v="3"/>
    <x v="4"/>
    <x v="77"/>
    <x v="0"/>
    <x v="5"/>
    <x v="0"/>
    <x v="0"/>
    <n v="7.39"/>
    <n v="7.39"/>
    <n v="0"/>
    <x v="1"/>
    <x v="3"/>
    <x v="4"/>
    <x v="77"/>
    <s v="Durchlaufende Posten"/>
    <s v="B0FE524A-9795-EA11-806F-9CB6D0F9CFB6"/>
  </r>
  <r>
    <x v="0"/>
    <x v="1"/>
    <x v="3"/>
    <x v="4"/>
    <x v="8"/>
    <x v="0"/>
    <x v="5"/>
    <x v="0"/>
    <x v="0"/>
    <n v="8.6199999999999992"/>
    <n v="0"/>
    <n v="-8.6199999999999992"/>
    <x v="1"/>
    <x v="3"/>
    <x v="4"/>
    <x v="8"/>
    <s v="Abziehbare Vorsteuer 7 %"/>
    <s v="B0FE524A-9795-EA11-806F-9CB6D0F9CFB6"/>
  </r>
  <r>
    <x v="0"/>
    <x v="1"/>
    <x v="3"/>
    <x v="4"/>
    <x v="9"/>
    <x v="0"/>
    <x v="5"/>
    <x v="0"/>
    <x v="0"/>
    <n v="10433.24"/>
    <n v="220.91"/>
    <n v="-10212.33"/>
    <x v="1"/>
    <x v="3"/>
    <x v="4"/>
    <x v="9"/>
    <s v="Abziehbare Vorsteuer 19 %"/>
    <s v="B0FE524A-9795-EA11-806F-9CB6D0F9CFB6"/>
  </r>
  <r>
    <x v="0"/>
    <x v="1"/>
    <x v="3"/>
    <x v="4"/>
    <x v="10"/>
    <x v="0"/>
    <x v="5"/>
    <x v="0"/>
    <x v="0"/>
    <n v="2.72"/>
    <n v="76.680000000000007"/>
    <n v="73.959999999999994"/>
    <x v="1"/>
    <x v="3"/>
    <x v="4"/>
    <x v="10"/>
    <s v="Vorsteuer in Folgeperiode/im Folgejahr abziehbar"/>
    <s v="B0FE524A-9795-EA11-806F-9CB6D0F9CFB6"/>
  </r>
  <r>
    <x v="0"/>
    <x v="1"/>
    <x v="3"/>
    <x v="4"/>
    <x v="11"/>
    <x v="0"/>
    <x v="5"/>
    <x v="0"/>
    <x v="0"/>
    <n v="218.19"/>
    <n v="88.9"/>
    <n v="-129.29"/>
    <x v="1"/>
    <x v="3"/>
    <x v="4"/>
    <x v="11"/>
    <s v="Reserviertes Konto - Abziehbare Vorsteuer aus inne"/>
    <s v="B0FE524A-9795-EA11-806F-9CB6D0F9CFB6"/>
  </r>
  <r>
    <x v="0"/>
    <x v="1"/>
    <x v="4"/>
    <x v="5"/>
    <x v="12"/>
    <x v="0"/>
    <x v="5"/>
    <x v="0"/>
    <x v="0"/>
    <n v="0"/>
    <n v="18.579999999999998"/>
    <n v="18.579999999999998"/>
    <x v="1"/>
    <x v="4"/>
    <x v="5"/>
    <x v="12"/>
    <s v="Kasse"/>
    <s v="B0FE524A-9795-EA11-806F-9CB6D0F9CFB6"/>
  </r>
  <r>
    <x v="0"/>
    <x v="1"/>
    <x v="4"/>
    <x v="5"/>
    <x v="13"/>
    <x v="0"/>
    <x v="5"/>
    <x v="0"/>
    <x v="0"/>
    <n v="203119.65"/>
    <n v="91233.62"/>
    <n v="-111886.03"/>
    <x v="1"/>
    <x v="4"/>
    <x v="5"/>
    <x v="13"/>
    <s v="Bank"/>
    <s v="B0FE524A-9795-EA11-806F-9CB6D0F9CFB6"/>
  </r>
  <r>
    <x v="0"/>
    <x v="2"/>
    <x v="5"/>
    <x v="6"/>
    <x v="15"/>
    <x v="0"/>
    <x v="5"/>
    <x v="0"/>
    <x v="0"/>
    <n v="4477"/>
    <n v="0"/>
    <n v="-4477"/>
    <x v="2"/>
    <x v="5"/>
    <x v="6"/>
    <x v="15"/>
    <s v="Aktive Rechnungsabgrenzung"/>
    <s v="B0FE524A-9795-EA11-806F-9CB6D0F9CFB6"/>
  </r>
  <r>
    <x v="1"/>
    <x v="3"/>
    <x v="7"/>
    <x v="9"/>
    <x v="18"/>
    <x v="0"/>
    <x v="5"/>
    <x v="0"/>
    <x v="0"/>
    <n v="0"/>
    <n v="376444.44"/>
    <n v="376444.44"/>
    <x v="3"/>
    <x v="7"/>
    <x v="9"/>
    <x v="18"/>
    <s v="Kapitalrücklage"/>
    <s v="B0FE524A-9795-EA11-806F-9CB6D0F9CFB6"/>
  </r>
  <r>
    <x v="1"/>
    <x v="4"/>
    <x v="10"/>
    <x v="12"/>
    <x v="21"/>
    <x v="0"/>
    <x v="5"/>
    <x v="0"/>
    <x v="0"/>
    <n v="6000"/>
    <n v="0"/>
    <n v="-6000"/>
    <x v="4"/>
    <x v="10"/>
    <x v="12"/>
    <x v="21"/>
    <s v="Sonstige Rückstellungen"/>
    <s v="B0FE524A-9795-EA11-806F-9CB6D0F9CFB6"/>
  </r>
  <r>
    <x v="1"/>
    <x v="5"/>
    <x v="11"/>
    <x v="13"/>
    <x v="25"/>
    <x v="0"/>
    <x v="5"/>
    <x v="0"/>
    <x v="0"/>
    <n v="55453.34"/>
    <n v="58323.59"/>
    <n v="2870.25"/>
    <x v="5"/>
    <x v="11"/>
    <x v="13"/>
    <x v="25"/>
    <s v="Verbindlichkeiten aus Lieferungen und Leistungen m"/>
    <s v="B0FE524A-9795-EA11-806F-9CB6D0F9CFB6"/>
  </r>
  <r>
    <x v="1"/>
    <x v="5"/>
    <x v="12"/>
    <x v="14"/>
    <x v="26"/>
    <x v="0"/>
    <x v="5"/>
    <x v="0"/>
    <x v="0"/>
    <n v="376444.44"/>
    <n v="200000"/>
    <n v="-176444.44"/>
    <x v="5"/>
    <x v="12"/>
    <x v="14"/>
    <x v="26"/>
    <s v="Darlehen ECapital III Cleantech Fond"/>
    <s v="B0FE524A-9795-EA11-806F-9CB6D0F9CFB6"/>
  </r>
  <r>
    <x v="1"/>
    <x v="5"/>
    <x v="12"/>
    <x v="14"/>
    <x v="28"/>
    <x v="0"/>
    <x v="5"/>
    <x v="0"/>
    <x v="0"/>
    <n v="16119.64"/>
    <n v="16119.64"/>
    <n v="0"/>
    <x v="5"/>
    <x v="12"/>
    <x v="14"/>
    <x v="28"/>
    <s v="Verbindlichkeiten aus Lohn und Gehalt"/>
    <s v="B0FE524A-9795-EA11-806F-9CB6D0F9CFB6"/>
  </r>
  <r>
    <x v="1"/>
    <x v="5"/>
    <x v="12"/>
    <x v="14"/>
    <x v="29"/>
    <x v="0"/>
    <x v="5"/>
    <x v="0"/>
    <x v="0"/>
    <n v="4418.79"/>
    <n v="4418.79"/>
    <n v="0"/>
    <x v="5"/>
    <x v="12"/>
    <x v="14"/>
    <x v="29"/>
    <s v="Verbindlichkeiten aus Lohn- und Kirchensteuer"/>
    <s v="B0FE524A-9795-EA11-806F-9CB6D0F9CFB6"/>
  </r>
  <r>
    <x v="1"/>
    <x v="5"/>
    <x v="12"/>
    <x v="14"/>
    <x v="30"/>
    <x v="0"/>
    <x v="5"/>
    <x v="0"/>
    <x v="0"/>
    <n v="8003.69"/>
    <n v="8003.69"/>
    <n v="0"/>
    <x v="5"/>
    <x v="12"/>
    <x v="14"/>
    <x v="30"/>
    <s v="Verbindlichkeiten im Rahmen der sozialen Sicherhei"/>
    <s v="B0FE524A-9795-EA11-806F-9CB6D0F9CFB6"/>
  </r>
  <r>
    <x v="1"/>
    <x v="5"/>
    <x v="12"/>
    <x v="14"/>
    <x v="31"/>
    <x v="0"/>
    <x v="5"/>
    <x v="0"/>
    <x v="0"/>
    <n v="60"/>
    <n v="60"/>
    <n v="0"/>
    <x v="5"/>
    <x v="12"/>
    <x v="14"/>
    <x v="31"/>
    <s v="Verbindlichkeiten aus Vermögensbildung"/>
    <s v="B0FE524A-9795-EA11-806F-9CB6D0F9CFB6"/>
  </r>
  <r>
    <x v="1"/>
    <x v="5"/>
    <x v="12"/>
    <x v="14"/>
    <x v="32"/>
    <x v="0"/>
    <x v="5"/>
    <x v="0"/>
    <x v="0"/>
    <n v="28602.12"/>
    <n v="28602.12"/>
    <n v="0"/>
    <x v="5"/>
    <x v="12"/>
    <x v="14"/>
    <x v="32"/>
    <s v="Lohn- und Gehaltsverrechnungskonto"/>
    <s v="B0FE524A-9795-EA11-806F-9CB6D0F9CFB6"/>
  </r>
  <r>
    <x v="1"/>
    <x v="5"/>
    <x v="12"/>
    <x v="14"/>
    <x v="33"/>
    <x v="0"/>
    <x v="5"/>
    <x v="0"/>
    <x v="0"/>
    <n v="0"/>
    <n v="106.93"/>
    <n v="106.93"/>
    <x v="5"/>
    <x v="12"/>
    <x v="14"/>
    <x v="33"/>
    <s v="Umsatzsteuer 19 %"/>
    <s v="B0FE524A-9795-EA11-806F-9CB6D0F9CFB6"/>
  </r>
  <r>
    <x v="1"/>
    <x v="5"/>
    <x v="12"/>
    <x v="14"/>
    <x v="75"/>
    <x v="0"/>
    <x v="5"/>
    <x v="0"/>
    <x v="0"/>
    <n v="0"/>
    <n v="3119.65"/>
    <n v="3119.65"/>
    <x v="5"/>
    <x v="12"/>
    <x v="14"/>
    <x v="75"/>
    <s v="Umsatzsteuer-Vorauszahlungen"/>
    <s v="B0FE524A-9795-EA11-806F-9CB6D0F9CFB6"/>
  </r>
  <r>
    <x v="1"/>
    <x v="6"/>
    <x v="13"/>
    <x v="15"/>
    <x v="35"/>
    <x v="0"/>
    <x v="5"/>
    <x v="0"/>
    <x v="0"/>
    <n v="24022.73"/>
    <n v="0"/>
    <n v="-24022.73"/>
    <x v="6"/>
    <x v="13"/>
    <x v="15"/>
    <x v="35"/>
    <s v="Passive Rechnungsabgrenzung"/>
    <s v="B0FE524A-9795-EA11-806F-9CB6D0F9CFB6"/>
  </r>
  <r>
    <x v="2"/>
    <x v="7"/>
    <x v="14"/>
    <x v="16"/>
    <x v="80"/>
    <x v="0"/>
    <x v="5"/>
    <x v="0"/>
    <x v="0"/>
    <n v="0"/>
    <n v="2800"/>
    <n v="2800"/>
    <x v="7"/>
    <x v="14"/>
    <x v="16"/>
    <x v="80"/>
    <s v="Nicht steuerbare s. Leistung § 18b UStG"/>
    <s v="B0FE524A-9795-EA11-806F-9CB6D0F9CFB6"/>
  </r>
  <r>
    <x v="2"/>
    <x v="7"/>
    <x v="14"/>
    <x v="16"/>
    <x v="36"/>
    <x v="0"/>
    <x v="5"/>
    <x v="0"/>
    <x v="0"/>
    <n v="0"/>
    <n v="562.79999999999995"/>
    <n v="562.79999999999995"/>
    <x v="7"/>
    <x v="14"/>
    <x v="16"/>
    <x v="36"/>
    <s v="Erlöse zum allgemeinen Umsatzsteuersatz"/>
    <s v="B0FE524A-9795-EA11-806F-9CB6D0F9CFB6"/>
  </r>
  <r>
    <x v="2"/>
    <x v="7"/>
    <x v="15"/>
    <x v="17"/>
    <x v="38"/>
    <x v="0"/>
    <x v="5"/>
    <x v="0"/>
    <x v="0"/>
    <n v="0"/>
    <n v="10206.15"/>
    <n v="10206.15"/>
    <x v="7"/>
    <x v="15"/>
    <x v="17"/>
    <x v="38"/>
    <s v="Andere aktivierte Eigenleistungen"/>
    <s v="B0FE524A-9795-EA11-806F-9CB6D0F9CFB6"/>
  </r>
  <r>
    <x v="2"/>
    <x v="7"/>
    <x v="16"/>
    <x v="18"/>
    <x v="39"/>
    <x v="0"/>
    <x v="5"/>
    <x v="0"/>
    <x v="0"/>
    <n v="0"/>
    <n v="24022.73"/>
    <n v="24022.73"/>
    <x v="7"/>
    <x v="16"/>
    <x v="18"/>
    <x v="39"/>
    <s v="Sonstige betriebliche Erträge"/>
    <s v="B0FE524A-9795-EA11-806F-9CB6D0F9CFB6"/>
  </r>
  <r>
    <x v="2"/>
    <x v="8"/>
    <x v="18"/>
    <x v="20"/>
    <x v="41"/>
    <x v="0"/>
    <x v="5"/>
    <x v="0"/>
    <x v="0"/>
    <n v="17159"/>
    <n v="0"/>
    <n v="-17159"/>
    <x v="8"/>
    <x v="18"/>
    <x v="20"/>
    <x v="41"/>
    <s v="Gehälter"/>
    <s v="B0FE524A-9795-EA11-806F-9CB6D0F9CFB6"/>
  </r>
  <r>
    <x v="2"/>
    <x v="8"/>
    <x v="18"/>
    <x v="20"/>
    <x v="42"/>
    <x v="0"/>
    <x v="5"/>
    <x v="0"/>
    <x v="0"/>
    <n v="7000"/>
    <n v="0"/>
    <n v="-7000"/>
    <x v="8"/>
    <x v="18"/>
    <x v="20"/>
    <x v="42"/>
    <s v="Geschäftsführergehälter der GmbH-Gesellschafter"/>
    <s v="B0FE524A-9795-EA11-806F-9CB6D0F9CFB6"/>
  </r>
  <r>
    <x v="2"/>
    <x v="8"/>
    <x v="18"/>
    <x v="21"/>
    <x v="43"/>
    <x v="0"/>
    <x v="5"/>
    <x v="0"/>
    <x v="0"/>
    <n v="4266.91"/>
    <n v="0"/>
    <n v="-4266.91"/>
    <x v="8"/>
    <x v="18"/>
    <x v="21"/>
    <x v="43"/>
    <s v="Gesetzliche soziale Aufwendungen"/>
    <s v="B0FE524A-9795-EA11-806F-9CB6D0F9CFB6"/>
  </r>
  <r>
    <x v="2"/>
    <x v="8"/>
    <x v="18"/>
    <x v="21"/>
    <x v="44"/>
    <x v="0"/>
    <x v="5"/>
    <x v="0"/>
    <x v="0"/>
    <n v="176.21"/>
    <n v="0"/>
    <n v="-176.21"/>
    <x v="8"/>
    <x v="18"/>
    <x v="21"/>
    <x v="44"/>
    <s v="Umlagebeiträge"/>
    <s v="B0FE524A-9795-EA11-806F-9CB6D0F9CFB6"/>
  </r>
  <r>
    <x v="2"/>
    <x v="8"/>
    <x v="19"/>
    <x v="22"/>
    <x v="46"/>
    <x v="0"/>
    <x v="5"/>
    <x v="0"/>
    <x v="0"/>
    <n v="17.489999999999998"/>
    <n v="0"/>
    <n v="-17.489999999999998"/>
    <x v="8"/>
    <x v="19"/>
    <x v="22"/>
    <x v="46"/>
    <s v="Sonstige betriebliche Aufwendungen"/>
    <s v="B0FE524A-9795-EA11-806F-9CB6D0F9CFB6"/>
  </r>
  <r>
    <x v="2"/>
    <x v="8"/>
    <x v="19"/>
    <x v="22"/>
    <x v="78"/>
    <x v="0"/>
    <x v="5"/>
    <x v="0"/>
    <x v="0"/>
    <n v="1186.7"/>
    <n v="38.44"/>
    <n v="-1148.26"/>
    <x v="8"/>
    <x v="19"/>
    <x v="22"/>
    <x v="78"/>
    <s v="Sonstige Fremdleistungen"/>
    <s v="B0FE524A-9795-EA11-806F-9CB6D0F9CFB6"/>
  </r>
  <r>
    <x v="2"/>
    <x v="8"/>
    <x v="19"/>
    <x v="23"/>
    <x v="47"/>
    <x v="0"/>
    <x v="5"/>
    <x v="0"/>
    <x v="0"/>
    <n v="5000"/>
    <n v="0"/>
    <n v="-5000"/>
    <x v="8"/>
    <x v="19"/>
    <x v="23"/>
    <x v="47"/>
    <s v="Miete (unbewegliche Wirtschaftsgüter)"/>
    <s v="B0FE524A-9795-EA11-806F-9CB6D0F9CFB6"/>
  </r>
  <r>
    <x v="2"/>
    <x v="8"/>
    <x v="19"/>
    <x v="23"/>
    <x v="48"/>
    <x v="0"/>
    <x v="5"/>
    <x v="0"/>
    <x v="0"/>
    <n v="1000"/>
    <n v="0"/>
    <n v="-1000"/>
    <x v="8"/>
    <x v="19"/>
    <x v="23"/>
    <x v="48"/>
    <s v="Gas, Strom, Wasser"/>
    <s v="B0FE524A-9795-EA11-806F-9CB6D0F9CFB6"/>
  </r>
  <r>
    <x v="2"/>
    <x v="8"/>
    <x v="19"/>
    <x v="23"/>
    <x v="49"/>
    <x v="0"/>
    <x v="5"/>
    <x v="0"/>
    <x v="0"/>
    <n v="414.68"/>
    <n v="0"/>
    <n v="-414.68"/>
    <x v="8"/>
    <x v="19"/>
    <x v="23"/>
    <x v="49"/>
    <s v="Reinigung"/>
    <s v="B0FE524A-9795-EA11-806F-9CB6D0F9CFB6"/>
  </r>
  <r>
    <x v="2"/>
    <x v="8"/>
    <x v="19"/>
    <x v="26"/>
    <x v="81"/>
    <x v="0"/>
    <x v="5"/>
    <x v="0"/>
    <x v="0"/>
    <n v="2500"/>
    <n v="0"/>
    <n v="-2500"/>
    <x v="8"/>
    <x v="19"/>
    <x v="26"/>
    <x v="81"/>
    <s v="Messekosten/Standgebühr"/>
    <s v="B0FE524A-9795-EA11-806F-9CB6D0F9CFB6"/>
  </r>
  <r>
    <x v="2"/>
    <x v="8"/>
    <x v="19"/>
    <x v="26"/>
    <x v="55"/>
    <x v="0"/>
    <x v="5"/>
    <x v="0"/>
    <x v="0"/>
    <n v="578.29999999999995"/>
    <n v="0"/>
    <n v="-578.29999999999995"/>
    <x v="8"/>
    <x v="19"/>
    <x v="26"/>
    <x v="55"/>
    <s v="Reisekosten Arbeitnehmer"/>
    <s v="B0FE524A-9795-EA11-806F-9CB6D0F9CFB6"/>
  </r>
  <r>
    <x v="2"/>
    <x v="8"/>
    <x v="19"/>
    <x v="26"/>
    <x v="72"/>
    <x v="0"/>
    <x v="5"/>
    <x v="0"/>
    <x v="0"/>
    <n v="528.98"/>
    <n v="0"/>
    <n v="-528.98"/>
    <x v="8"/>
    <x v="19"/>
    <x v="26"/>
    <x v="72"/>
    <s v="Reisekosten Fremd-PKW"/>
    <s v="B0FE524A-9795-EA11-806F-9CB6D0F9CFB6"/>
  </r>
  <r>
    <x v="2"/>
    <x v="8"/>
    <x v="19"/>
    <x v="26"/>
    <x v="56"/>
    <x v="0"/>
    <x v="5"/>
    <x v="0"/>
    <x v="0"/>
    <n v="332.7"/>
    <n v="0"/>
    <n v="-332.7"/>
    <x v="8"/>
    <x v="19"/>
    <x v="26"/>
    <x v="56"/>
    <s v="Reisekosten Arbeitnehmer Fahrtkosten"/>
    <s v="B0FE524A-9795-EA11-806F-9CB6D0F9CFB6"/>
  </r>
  <r>
    <x v="2"/>
    <x v="8"/>
    <x v="19"/>
    <x v="26"/>
    <x v="57"/>
    <x v="0"/>
    <x v="5"/>
    <x v="0"/>
    <x v="0"/>
    <n v="156.4"/>
    <n v="0"/>
    <n v="-156.4"/>
    <x v="8"/>
    <x v="19"/>
    <x v="26"/>
    <x v="57"/>
    <s v="Reisekosten Arbeitnehmer Verpflegungsmehraufwand"/>
    <s v="B0FE524A-9795-EA11-806F-9CB6D0F9CFB6"/>
  </r>
  <r>
    <x v="2"/>
    <x v="8"/>
    <x v="19"/>
    <x v="27"/>
    <x v="79"/>
    <x v="0"/>
    <x v="5"/>
    <x v="0"/>
    <x v="0"/>
    <n v="18.579999999999998"/>
    <n v="0"/>
    <n v="-18.579999999999998"/>
    <x v="8"/>
    <x v="19"/>
    <x v="27"/>
    <x v="79"/>
    <s v="Porto"/>
    <s v="B0FE524A-9795-EA11-806F-9CB6D0F9CFB6"/>
  </r>
  <r>
    <x v="2"/>
    <x v="8"/>
    <x v="19"/>
    <x v="27"/>
    <x v="58"/>
    <x v="0"/>
    <x v="5"/>
    <x v="0"/>
    <x v="0"/>
    <n v="213.33"/>
    <n v="0"/>
    <n v="-213.33"/>
    <x v="8"/>
    <x v="19"/>
    <x v="27"/>
    <x v="58"/>
    <s v="Telefon"/>
    <s v="B0FE524A-9795-EA11-806F-9CB6D0F9CFB6"/>
  </r>
  <r>
    <x v="2"/>
    <x v="8"/>
    <x v="19"/>
    <x v="28"/>
    <x v="59"/>
    <x v="0"/>
    <x v="5"/>
    <x v="0"/>
    <x v="0"/>
    <n v="4359.7"/>
    <n v="0"/>
    <n v="-4359.7"/>
    <x v="8"/>
    <x v="19"/>
    <x v="28"/>
    <x v="59"/>
    <s v="Rechts- und Beratungskosten"/>
    <s v="B0FE524A-9795-EA11-806F-9CB6D0F9CFB6"/>
  </r>
  <r>
    <x v="2"/>
    <x v="8"/>
    <x v="19"/>
    <x v="29"/>
    <x v="60"/>
    <x v="0"/>
    <x v="5"/>
    <x v="0"/>
    <x v="0"/>
    <n v="97"/>
    <n v="0"/>
    <n v="-97"/>
    <x v="8"/>
    <x v="19"/>
    <x v="29"/>
    <x v="60"/>
    <s v="Sonstiger Betriebsbedarf"/>
    <s v="B0FE524A-9795-EA11-806F-9CB6D0F9CFB6"/>
  </r>
  <r>
    <x v="2"/>
    <x v="8"/>
    <x v="19"/>
    <x v="29"/>
    <x v="61"/>
    <x v="0"/>
    <x v="5"/>
    <x v="0"/>
    <x v="0"/>
    <n v="25100"/>
    <n v="0"/>
    <n v="-25100"/>
    <x v="8"/>
    <x v="19"/>
    <x v="29"/>
    <x v="61"/>
    <s v="Nebenkosten des Geldverkehrs"/>
    <s v="B0FE524A-9795-EA11-806F-9CB6D0F9CFB6"/>
  </r>
  <r>
    <x v="2"/>
    <x v="8"/>
    <x v="19"/>
    <x v="30"/>
    <x v="63"/>
    <x v="0"/>
    <x v="5"/>
    <x v="0"/>
    <x v="0"/>
    <n v="15000"/>
    <n v="120000"/>
    <n v="105000"/>
    <x v="8"/>
    <x v="19"/>
    <x v="30"/>
    <x v="63"/>
    <s v="Kalkulatorische Zinsen"/>
    <s v="B0FE524A-9795-EA11-806F-9CB6D0F9CFB6"/>
  </r>
  <r>
    <x v="2"/>
    <x v="8"/>
    <x v="19"/>
    <x v="30"/>
    <x v="64"/>
    <x v="0"/>
    <x v="5"/>
    <x v="0"/>
    <x v="0"/>
    <n v="3500"/>
    <n v="0"/>
    <n v="-3500"/>
    <x v="8"/>
    <x v="19"/>
    <x v="30"/>
    <x v="64"/>
    <s v="Kalkulatorische Abschreibungen"/>
    <s v="B0FE524A-9795-EA11-806F-9CB6D0F9CFB6"/>
  </r>
  <r>
    <x v="2"/>
    <x v="8"/>
    <x v="19"/>
    <x v="30"/>
    <x v="65"/>
    <x v="0"/>
    <x v="5"/>
    <x v="0"/>
    <x v="0"/>
    <n v="120000"/>
    <n v="15000"/>
    <n v="-105000"/>
    <x v="8"/>
    <x v="19"/>
    <x v="30"/>
    <x v="65"/>
    <s v="Verrechnete kalkulatorische Zinsen"/>
    <s v="B0FE524A-9795-EA11-806F-9CB6D0F9CFB6"/>
  </r>
  <r>
    <x v="2"/>
    <x v="8"/>
    <x v="19"/>
    <x v="30"/>
    <x v="66"/>
    <x v="0"/>
    <x v="5"/>
    <x v="0"/>
    <x v="0"/>
    <n v="0"/>
    <n v="3500"/>
    <n v="3500"/>
    <x v="8"/>
    <x v="19"/>
    <x v="30"/>
    <x v="66"/>
    <s v="Verrechnete kalkulatorische Abschreibungen"/>
    <s v="B0FE524A-9795-EA11-806F-9CB6D0F9CFB6"/>
  </r>
  <r>
    <x v="0"/>
    <x v="0"/>
    <x v="0"/>
    <x v="0"/>
    <x v="0"/>
    <x v="0"/>
    <x v="6"/>
    <x v="0"/>
    <x v="0"/>
    <n v="33130.89"/>
    <n v="0"/>
    <n v="-33130.89"/>
    <x v="0"/>
    <x v="0"/>
    <x v="0"/>
    <x v="0"/>
    <s v="Selbst geschaffene immaterielle VermG"/>
    <s v="B0FE524A-9795-EA11-806F-9CB6D0F9CFB6"/>
  </r>
  <r>
    <x v="0"/>
    <x v="1"/>
    <x v="3"/>
    <x v="3"/>
    <x v="6"/>
    <x v="0"/>
    <x v="6"/>
    <x v="0"/>
    <x v="0"/>
    <n v="0"/>
    <n v="669.73"/>
    <n v="669.73"/>
    <x v="1"/>
    <x v="3"/>
    <x v="3"/>
    <x v="6"/>
    <s v="Forderungen aus Lieferungen und Leistungen"/>
    <s v="B0FE524A-9795-EA11-806F-9CB6D0F9CFB6"/>
  </r>
  <r>
    <x v="0"/>
    <x v="1"/>
    <x v="3"/>
    <x v="4"/>
    <x v="77"/>
    <x v="0"/>
    <x v="6"/>
    <x v="0"/>
    <x v="0"/>
    <n v="110.8"/>
    <n v="110.8"/>
    <n v="0"/>
    <x v="1"/>
    <x v="3"/>
    <x v="4"/>
    <x v="77"/>
    <s v="Durchlaufende Posten"/>
    <s v="B0FE524A-9795-EA11-806F-9CB6D0F9CFB6"/>
  </r>
  <r>
    <x v="0"/>
    <x v="1"/>
    <x v="3"/>
    <x v="4"/>
    <x v="8"/>
    <x v="0"/>
    <x v="6"/>
    <x v="0"/>
    <x v="0"/>
    <n v="5.17"/>
    <n v="0"/>
    <n v="-5.17"/>
    <x v="1"/>
    <x v="3"/>
    <x v="4"/>
    <x v="8"/>
    <s v="Abziehbare Vorsteuer 7 %"/>
    <s v="B0FE524A-9795-EA11-806F-9CB6D0F9CFB6"/>
  </r>
  <r>
    <x v="0"/>
    <x v="1"/>
    <x v="3"/>
    <x v="4"/>
    <x v="9"/>
    <x v="0"/>
    <x v="6"/>
    <x v="0"/>
    <x v="0"/>
    <n v="20574.419999999998"/>
    <n v="14600.72"/>
    <n v="-5973.7"/>
    <x v="1"/>
    <x v="3"/>
    <x v="4"/>
    <x v="9"/>
    <s v="Abziehbare Vorsteuer 19 %"/>
    <s v="B0FE524A-9795-EA11-806F-9CB6D0F9CFB6"/>
  </r>
  <r>
    <x v="0"/>
    <x v="1"/>
    <x v="3"/>
    <x v="4"/>
    <x v="10"/>
    <x v="0"/>
    <x v="6"/>
    <x v="0"/>
    <x v="0"/>
    <n v="430.3"/>
    <n v="0"/>
    <n v="-430.3"/>
    <x v="1"/>
    <x v="3"/>
    <x v="4"/>
    <x v="10"/>
    <s v="Vorsteuer in Folgeperiode/im Folgejahr abziehbar"/>
    <s v="B0FE524A-9795-EA11-806F-9CB6D0F9CFB6"/>
  </r>
  <r>
    <x v="0"/>
    <x v="1"/>
    <x v="3"/>
    <x v="4"/>
    <x v="11"/>
    <x v="0"/>
    <x v="6"/>
    <x v="0"/>
    <x v="0"/>
    <n v="14575.13"/>
    <n v="162.31"/>
    <n v="-14412.82"/>
    <x v="1"/>
    <x v="3"/>
    <x v="4"/>
    <x v="11"/>
    <s v="Reserviertes Konto - Abziehbare Vorsteuer aus inne"/>
    <s v="B0FE524A-9795-EA11-806F-9CB6D0F9CFB6"/>
  </r>
  <r>
    <x v="0"/>
    <x v="1"/>
    <x v="4"/>
    <x v="5"/>
    <x v="12"/>
    <x v="0"/>
    <x v="6"/>
    <x v="0"/>
    <x v="0"/>
    <n v="0"/>
    <n v="7.49"/>
    <n v="7.49"/>
    <x v="1"/>
    <x v="4"/>
    <x v="5"/>
    <x v="12"/>
    <s v="Kasse"/>
    <s v="B0FE524A-9795-EA11-806F-9CB6D0F9CFB6"/>
  </r>
  <r>
    <x v="0"/>
    <x v="1"/>
    <x v="4"/>
    <x v="5"/>
    <x v="13"/>
    <x v="0"/>
    <x v="6"/>
    <x v="0"/>
    <x v="0"/>
    <n v="10000.74"/>
    <n v="56544.23"/>
    <n v="46543.49"/>
    <x v="1"/>
    <x v="4"/>
    <x v="5"/>
    <x v="13"/>
    <s v="Bank"/>
    <s v="B0FE524A-9795-EA11-806F-9CB6D0F9CFB6"/>
  </r>
  <r>
    <x v="1"/>
    <x v="4"/>
    <x v="10"/>
    <x v="12"/>
    <x v="21"/>
    <x v="0"/>
    <x v="6"/>
    <x v="0"/>
    <x v="0"/>
    <n v="3000"/>
    <n v="0"/>
    <n v="-3000"/>
    <x v="4"/>
    <x v="10"/>
    <x v="12"/>
    <x v="21"/>
    <s v="Sonstige Rückstellungen"/>
    <s v="B0FE524A-9795-EA11-806F-9CB6D0F9CFB6"/>
  </r>
  <r>
    <x v="1"/>
    <x v="5"/>
    <x v="11"/>
    <x v="13"/>
    <x v="25"/>
    <x v="0"/>
    <x v="6"/>
    <x v="0"/>
    <x v="0"/>
    <n v="21156.76"/>
    <n v="127578.71"/>
    <n v="106421.95"/>
    <x v="5"/>
    <x v="11"/>
    <x v="13"/>
    <x v="25"/>
    <s v="Verbindlichkeiten aus Lieferungen und Leistungen m"/>
    <s v="B0FE524A-9795-EA11-806F-9CB6D0F9CFB6"/>
  </r>
  <r>
    <x v="1"/>
    <x v="5"/>
    <x v="12"/>
    <x v="14"/>
    <x v="28"/>
    <x v="0"/>
    <x v="6"/>
    <x v="0"/>
    <x v="0"/>
    <n v="16119.64"/>
    <n v="16119.64"/>
    <n v="0"/>
    <x v="5"/>
    <x v="12"/>
    <x v="14"/>
    <x v="28"/>
    <s v="Verbindlichkeiten aus Lohn und Gehalt"/>
    <s v="B0FE524A-9795-EA11-806F-9CB6D0F9CFB6"/>
  </r>
  <r>
    <x v="1"/>
    <x v="5"/>
    <x v="12"/>
    <x v="14"/>
    <x v="29"/>
    <x v="0"/>
    <x v="6"/>
    <x v="0"/>
    <x v="0"/>
    <n v="4418.79"/>
    <n v="4418.79"/>
    <n v="0"/>
    <x v="5"/>
    <x v="12"/>
    <x v="14"/>
    <x v="29"/>
    <s v="Verbindlichkeiten aus Lohn- und Kirchensteuer"/>
    <s v="B0FE524A-9795-EA11-806F-9CB6D0F9CFB6"/>
  </r>
  <r>
    <x v="1"/>
    <x v="5"/>
    <x v="12"/>
    <x v="14"/>
    <x v="30"/>
    <x v="0"/>
    <x v="6"/>
    <x v="0"/>
    <x v="0"/>
    <n v="7997.92"/>
    <n v="7997.92"/>
    <n v="0"/>
    <x v="5"/>
    <x v="12"/>
    <x v="14"/>
    <x v="30"/>
    <s v="Verbindlichkeiten im Rahmen der sozialen Sicherhei"/>
    <s v="B0FE524A-9795-EA11-806F-9CB6D0F9CFB6"/>
  </r>
  <r>
    <x v="1"/>
    <x v="5"/>
    <x v="12"/>
    <x v="14"/>
    <x v="31"/>
    <x v="0"/>
    <x v="6"/>
    <x v="0"/>
    <x v="0"/>
    <n v="60"/>
    <n v="60"/>
    <n v="0"/>
    <x v="5"/>
    <x v="12"/>
    <x v="14"/>
    <x v="31"/>
    <s v="Verbindlichkeiten aus Vermögensbildung"/>
    <s v="B0FE524A-9795-EA11-806F-9CB6D0F9CFB6"/>
  </r>
  <r>
    <x v="1"/>
    <x v="5"/>
    <x v="12"/>
    <x v="14"/>
    <x v="32"/>
    <x v="0"/>
    <x v="6"/>
    <x v="0"/>
    <x v="0"/>
    <n v="28596.35"/>
    <n v="28596.35"/>
    <n v="0"/>
    <x v="5"/>
    <x v="12"/>
    <x v="14"/>
    <x v="32"/>
    <s v="Lohn- und Gehaltsverrechnungskonto"/>
    <s v="B0FE524A-9795-EA11-806F-9CB6D0F9CFB6"/>
  </r>
  <r>
    <x v="1"/>
    <x v="5"/>
    <x v="12"/>
    <x v="14"/>
    <x v="75"/>
    <x v="0"/>
    <x v="6"/>
    <x v="0"/>
    <x v="0"/>
    <n v="0"/>
    <n v="8469.48"/>
    <n v="8469.48"/>
    <x v="5"/>
    <x v="12"/>
    <x v="14"/>
    <x v="75"/>
    <s v="Umsatzsteuer-Vorauszahlungen"/>
    <s v="B0FE524A-9795-EA11-806F-9CB6D0F9CFB6"/>
  </r>
  <r>
    <x v="1"/>
    <x v="6"/>
    <x v="13"/>
    <x v="15"/>
    <x v="35"/>
    <x v="0"/>
    <x v="6"/>
    <x v="0"/>
    <x v="0"/>
    <n v="18518.439999999999"/>
    <n v="0"/>
    <n v="-18518.439999999999"/>
    <x v="6"/>
    <x v="13"/>
    <x v="15"/>
    <x v="35"/>
    <s v="Passive Rechnungsabgrenzung"/>
    <s v="B0FE524A-9795-EA11-806F-9CB6D0F9CFB6"/>
  </r>
  <r>
    <x v="2"/>
    <x v="7"/>
    <x v="15"/>
    <x v="17"/>
    <x v="38"/>
    <x v="0"/>
    <x v="6"/>
    <x v="0"/>
    <x v="0"/>
    <n v="0"/>
    <n v="11630.28"/>
    <n v="11630.28"/>
    <x v="7"/>
    <x v="15"/>
    <x v="17"/>
    <x v="38"/>
    <s v="Andere aktivierte Eigenleistungen"/>
    <s v="B0FE524A-9795-EA11-806F-9CB6D0F9CFB6"/>
  </r>
  <r>
    <x v="2"/>
    <x v="7"/>
    <x v="16"/>
    <x v="18"/>
    <x v="39"/>
    <x v="0"/>
    <x v="6"/>
    <x v="0"/>
    <x v="0"/>
    <n v="0"/>
    <n v="18518.439999999999"/>
    <n v="18518.439999999999"/>
    <x v="7"/>
    <x v="16"/>
    <x v="18"/>
    <x v="39"/>
    <s v="Sonstige betriebliche Erträge"/>
    <s v="B0FE524A-9795-EA11-806F-9CB6D0F9CFB6"/>
  </r>
  <r>
    <x v="2"/>
    <x v="8"/>
    <x v="18"/>
    <x v="20"/>
    <x v="41"/>
    <x v="0"/>
    <x v="6"/>
    <x v="0"/>
    <x v="0"/>
    <n v="17159"/>
    <n v="0"/>
    <n v="-17159"/>
    <x v="8"/>
    <x v="18"/>
    <x v="20"/>
    <x v="41"/>
    <s v="Gehälter"/>
    <s v="B0FE524A-9795-EA11-806F-9CB6D0F9CFB6"/>
  </r>
  <r>
    <x v="2"/>
    <x v="8"/>
    <x v="18"/>
    <x v="20"/>
    <x v="42"/>
    <x v="0"/>
    <x v="6"/>
    <x v="0"/>
    <x v="0"/>
    <n v="7000"/>
    <n v="0"/>
    <n v="-7000"/>
    <x v="8"/>
    <x v="18"/>
    <x v="20"/>
    <x v="42"/>
    <s v="Geschäftsführergehälter der GmbH-Gesellschafter"/>
    <s v="B0FE524A-9795-EA11-806F-9CB6D0F9CFB6"/>
  </r>
  <r>
    <x v="2"/>
    <x v="8"/>
    <x v="18"/>
    <x v="21"/>
    <x v="43"/>
    <x v="0"/>
    <x v="6"/>
    <x v="0"/>
    <x v="0"/>
    <n v="4261.1400000000003"/>
    <n v="0"/>
    <n v="-4261.1400000000003"/>
    <x v="8"/>
    <x v="18"/>
    <x v="21"/>
    <x v="43"/>
    <s v="Gesetzliche soziale Aufwendungen"/>
    <s v="B0FE524A-9795-EA11-806F-9CB6D0F9CFB6"/>
  </r>
  <r>
    <x v="2"/>
    <x v="8"/>
    <x v="18"/>
    <x v="21"/>
    <x v="44"/>
    <x v="0"/>
    <x v="6"/>
    <x v="0"/>
    <x v="0"/>
    <n v="176.21"/>
    <n v="0"/>
    <n v="-176.21"/>
    <x v="8"/>
    <x v="18"/>
    <x v="21"/>
    <x v="44"/>
    <s v="Umlagebeiträge"/>
    <s v="B0FE524A-9795-EA11-806F-9CB6D0F9CFB6"/>
  </r>
  <r>
    <x v="2"/>
    <x v="8"/>
    <x v="18"/>
    <x v="21"/>
    <x v="45"/>
    <x v="0"/>
    <x v="6"/>
    <x v="0"/>
    <x v="0"/>
    <n v="0"/>
    <n v="861.53"/>
    <n v="861.53"/>
    <x v="8"/>
    <x v="18"/>
    <x v="21"/>
    <x v="45"/>
    <s v="Beiträge zur Berufsgenossenschaft"/>
    <s v="B0FE524A-9795-EA11-806F-9CB6D0F9CFB6"/>
  </r>
  <r>
    <x v="2"/>
    <x v="8"/>
    <x v="19"/>
    <x v="22"/>
    <x v="46"/>
    <x v="0"/>
    <x v="6"/>
    <x v="0"/>
    <x v="0"/>
    <n v="36.049999999999997"/>
    <n v="0"/>
    <n v="-36.049999999999997"/>
    <x v="8"/>
    <x v="19"/>
    <x v="22"/>
    <x v="46"/>
    <s v="Sonstige betriebliche Aufwendungen"/>
    <s v="B0FE524A-9795-EA11-806F-9CB6D0F9CFB6"/>
  </r>
  <r>
    <x v="2"/>
    <x v="8"/>
    <x v="19"/>
    <x v="22"/>
    <x v="78"/>
    <x v="0"/>
    <x v="6"/>
    <x v="0"/>
    <x v="0"/>
    <n v="660"/>
    <n v="0"/>
    <n v="-660"/>
    <x v="8"/>
    <x v="19"/>
    <x v="22"/>
    <x v="78"/>
    <s v="Sonstige Fremdleistungen"/>
    <s v="B0FE524A-9795-EA11-806F-9CB6D0F9CFB6"/>
  </r>
  <r>
    <x v="2"/>
    <x v="8"/>
    <x v="19"/>
    <x v="23"/>
    <x v="47"/>
    <x v="0"/>
    <x v="6"/>
    <x v="0"/>
    <x v="0"/>
    <n v="5000"/>
    <n v="0"/>
    <n v="-5000"/>
    <x v="8"/>
    <x v="19"/>
    <x v="23"/>
    <x v="47"/>
    <s v="Miete (unbewegliche Wirtschaftsgüter)"/>
    <s v="B0FE524A-9795-EA11-806F-9CB6D0F9CFB6"/>
  </r>
  <r>
    <x v="2"/>
    <x v="8"/>
    <x v="19"/>
    <x v="23"/>
    <x v="48"/>
    <x v="0"/>
    <x v="6"/>
    <x v="0"/>
    <x v="0"/>
    <n v="1000"/>
    <n v="0"/>
    <n v="-1000"/>
    <x v="8"/>
    <x v="19"/>
    <x v="23"/>
    <x v="48"/>
    <s v="Gas, Strom, Wasser"/>
    <s v="B0FE524A-9795-EA11-806F-9CB6D0F9CFB6"/>
  </r>
  <r>
    <x v="2"/>
    <x v="8"/>
    <x v="19"/>
    <x v="23"/>
    <x v="49"/>
    <x v="0"/>
    <x v="6"/>
    <x v="0"/>
    <x v="0"/>
    <n v="414.68"/>
    <n v="0"/>
    <n v="-414.68"/>
    <x v="8"/>
    <x v="19"/>
    <x v="23"/>
    <x v="49"/>
    <s v="Reinigung"/>
    <s v="B0FE524A-9795-EA11-806F-9CB6D0F9CFB6"/>
  </r>
  <r>
    <x v="2"/>
    <x v="8"/>
    <x v="19"/>
    <x v="25"/>
    <x v="52"/>
    <x v="0"/>
    <x v="6"/>
    <x v="0"/>
    <x v="0"/>
    <n v="2183.6"/>
    <n v="0"/>
    <n v="-2183.6"/>
    <x v="8"/>
    <x v="19"/>
    <x v="25"/>
    <x v="52"/>
    <s v="Reparaturen und Instandhaltung von anderen Anlagen und Betriebs- und Geschäftsausstattung"/>
    <s v="B0FE524A-9795-EA11-806F-9CB6D0F9CFB6"/>
  </r>
  <r>
    <x v="2"/>
    <x v="8"/>
    <x v="19"/>
    <x v="25"/>
    <x v="53"/>
    <x v="0"/>
    <x v="6"/>
    <x v="0"/>
    <x v="0"/>
    <n v="918.75"/>
    <n v="0"/>
    <n v="-918.75"/>
    <x v="8"/>
    <x v="19"/>
    <x v="25"/>
    <x v="53"/>
    <s v="Wartungskosten für Hard- und Software"/>
    <s v="B0FE524A-9795-EA11-806F-9CB6D0F9CFB6"/>
  </r>
  <r>
    <x v="2"/>
    <x v="8"/>
    <x v="19"/>
    <x v="26"/>
    <x v="55"/>
    <x v="0"/>
    <x v="6"/>
    <x v="0"/>
    <x v="0"/>
    <n v="516.16999999999996"/>
    <n v="0"/>
    <n v="-516.16999999999996"/>
    <x v="8"/>
    <x v="19"/>
    <x v="26"/>
    <x v="55"/>
    <s v="Reisekosten Arbeitnehmer"/>
    <s v="B0FE524A-9795-EA11-806F-9CB6D0F9CFB6"/>
  </r>
  <r>
    <x v="2"/>
    <x v="8"/>
    <x v="19"/>
    <x v="26"/>
    <x v="72"/>
    <x v="0"/>
    <x v="6"/>
    <x v="0"/>
    <x v="0"/>
    <n v="169.8"/>
    <n v="110.8"/>
    <n v="-59"/>
    <x v="8"/>
    <x v="19"/>
    <x v="26"/>
    <x v="72"/>
    <s v="Reisekosten Fremd-PKW"/>
    <s v="B0FE524A-9795-EA11-806F-9CB6D0F9CFB6"/>
  </r>
  <r>
    <x v="2"/>
    <x v="8"/>
    <x v="19"/>
    <x v="26"/>
    <x v="56"/>
    <x v="0"/>
    <x v="6"/>
    <x v="0"/>
    <x v="0"/>
    <n v="341.08"/>
    <n v="0"/>
    <n v="-341.08"/>
    <x v="8"/>
    <x v="19"/>
    <x v="26"/>
    <x v="56"/>
    <s v="Reisekosten Arbeitnehmer Fahrtkosten"/>
    <s v="B0FE524A-9795-EA11-806F-9CB6D0F9CFB6"/>
  </r>
  <r>
    <x v="2"/>
    <x v="8"/>
    <x v="19"/>
    <x v="26"/>
    <x v="57"/>
    <x v="0"/>
    <x v="6"/>
    <x v="0"/>
    <x v="0"/>
    <n v="156"/>
    <n v="0"/>
    <n v="-156"/>
    <x v="8"/>
    <x v="19"/>
    <x v="26"/>
    <x v="57"/>
    <s v="Reisekosten Arbeitnehmer Verpflegungsmehraufwand"/>
    <s v="B0FE524A-9795-EA11-806F-9CB6D0F9CFB6"/>
  </r>
  <r>
    <x v="2"/>
    <x v="8"/>
    <x v="19"/>
    <x v="27"/>
    <x v="79"/>
    <x v="0"/>
    <x v="6"/>
    <x v="0"/>
    <x v="0"/>
    <n v="7.49"/>
    <n v="0"/>
    <n v="-7.49"/>
    <x v="8"/>
    <x v="19"/>
    <x v="27"/>
    <x v="79"/>
    <s v="Porto"/>
    <s v="B0FE524A-9795-EA11-806F-9CB6D0F9CFB6"/>
  </r>
  <r>
    <x v="2"/>
    <x v="8"/>
    <x v="19"/>
    <x v="27"/>
    <x v="58"/>
    <x v="0"/>
    <x v="6"/>
    <x v="0"/>
    <x v="0"/>
    <n v="204.11"/>
    <n v="0"/>
    <n v="-204.11"/>
    <x v="8"/>
    <x v="19"/>
    <x v="27"/>
    <x v="58"/>
    <s v="Telefon"/>
    <s v="B0FE524A-9795-EA11-806F-9CB6D0F9CFB6"/>
  </r>
  <r>
    <x v="2"/>
    <x v="8"/>
    <x v="19"/>
    <x v="28"/>
    <x v="59"/>
    <x v="0"/>
    <x v="6"/>
    <x v="0"/>
    <x v="0"/>
    <n v="77116.800000000003"/>
    <n v="0"/>
    <n v="-77116.800000000003"/>
    <x v="8"/>
    <x v="19"/>
    <x v="28"/>
    <x v="59"/>
    <s v="Rechts- und Beratungskosten"/>
    <s v="B0FE524A-9795-EA11-806F-9CB6D0F9CFB6"/>
  </r>
  <r>
    <x v="2"/>
    <x v="8"/>
    <x v="19"/>
    <x v="29"/>
    <x v="60"/>
    <x v="0"/>
    <x v="6"/>
    <x v="0"/>
    <x v="0"/>
    <n v="381.68"/>
    <n v="134.69"/>
    <n v="-246.99"/>
    <x v="8"/>
    <x v="19"/>
    <x v="29"/>
    <x v="60"/>
    <s v="Sonstiger Betriebsbedarf"/>
    <s v="B0FE524A-9795-EA11-806F-9CB6D0F9CFB6"/>
  </r>
  <r>
    <x v="2"/>
    <x v="8"/>
    <x v="19"/>
    <x v="29"/>
    <x v="61"/>
    <x v="0"/>
    <x v="6"/>
    <x v="0"/>
    <x v="0"/>
    <n v="100"/>
    <n v="0"/>
    <n v="-100"/>
    <x v="8"/>
    <x v="19"/>
    <x v="29"/>
    <x v="61"/>
    <s v="Nebenkosten des Geldverkehrs"/>
    <s v="B0FE524A-9795-EA11-806F-9CB6D0F9CFB6"/>
  </r>
  <r>
    <x v="2"/>
    <x v="8"/>
    <x v="19"/>
    <x v="29"/>
    <x v="62"/>
    <x v="0"/>
    <x v="6"/>
    <x v="0"/>
    <x v="0"/>
    <n v="94"/>
    <n v="0"/>
    <n v="-94"/>
    <x v="8"/>
    <x v="19"/>
    <x v="29"/>
    <x v="62"/>
    <s v="Aufwendungen für Abraum- und Abfallbeseitigung"/>
    <s v="B0FE524A-9795-EA11-806F-9CB6D0F9CFB6"/>
  </r>
  <r>
    <x v="2"/>
    <x v="8"/>
    <x v="19"/>
    <x v="30"/>
    <x v="63"/>
    <x v="0"/>
    <x v="6"/>
    <x v="0"/>
    <x v="0"/>
    <n v="15000"/>
    <n v="0"/>
    <n v="-15000"/>
    <x v="8"/>
    <x v="19"/>
    <x v="30"/>
    <x v="63"/>
    <s v="Kalkulatorische Zinsen"/>
    <s v="B0FE524A-9795-EA11-806F-9CB6D0F9CFB6"/>
  </r>
  <r>
    <x v="2"/>
    <x v="8"/>
    <x v="19"/>
    <x v="30"/>
    <x v="64"/>
    <x v="0"/>
    <x v="6"/>
    <x v="0"/>
    <x v="0"/>
    <n v="3500"/>
    <n v="0"/>
    <n v="-3500"/>
    <x v="8"/>
    <x v="19"/>
    <x v="30"/>
    <x v="64"/>
    <s v="Kalkulatorische Abschreibungen"/>
    <s v="B0FE524A-9795-EA11-806F-9CB6D0F9CFB6"/>
  </r>
  <r>
    <x v="2"/>
    <x v="8"/>
    <x v="19"/>
    <x v="30"/>
    <x v="65"/>
    <x v="0"/>
    <x v="6"/>
    <x v="0"/>
    <x v="0"/>
    <n v="0"/>
    <n v="15000"/>
    <n v="15000"/>
    <x v="8"/>
    <x v="19"/>
    <x v="30"/>
    <x v="65"/>
    <s v="Verrechnete kalkulatorische Zinsen"/>
    <s v="B0FE524A-9795-EA11-806F-9CB6D0F9CFB6"/>
  </r>
  <r>
    <x v="2"/>
    <x v="8"/>
    <x v="19"/>
    <x v="30"/>
    <x v="66"/>
    <x v="0"/>
    <x v="6"/>
    <x v="0"/>
    <x v="0"/>
    <n v="0"/>
    <n v="3500"/>
    <n v="3500"/>
    <x v="8"/>
    <x v="19"/>
    <x v="30"/>
    <x v="66"/>
    <s v="Verrechnete kalkulatorische Abschreibungen"/>
    <s v="B0FE524A-9795-EA11-806F-9CB6D0F9CFB6"/>
  </r>
  <r>
    <x v="0"/>
    <x v="0"/>
    <x v="0"/>
    <x v="0"/>
    <x v="0"/>
    <x v="0"/>
    <x v="7"/>
    <x v="0"/>
    <x v="0"/>
    <n v="38425.56"/>
    <n v="0"/>
    <n v="-38425.56"/>
    <x v="0"/>
    <x v="0"/>
    <x v="0"/>
    <x v="0"/>
    <s v="Selbst geschaffene immaterielle VermG"/>
    <s v="B0FE524A-9795-EA11-806F-9CB6D0F9CFB6"/>
  </r>
  <r>
    <x v="0"/>
    <x v="1"/>
    <x v="3"/>
    <x v="4"/>
    <x v="82"/>
    <x v="0"/>
    <x v="7"/>
    <x v="0"/>
    <x v="0"/>
    <n v="22"/>
    <n v="22"/>
    <n v="0"/>
    <x v="1"/>
    <x v="3"/>
    <x v="4"/>
    <x v="82"/>
    <s v="Durchlaufende Posten"/>
    <s v="B0FE524A-9795-EA11-806F-9CB6D0F9CFB6"/>
  </r>
  <r>
    <x v="0"/>
    <x v="1"/>
    <x v="3"/>
    <x v="4"/>
    <x v="8"/>
    <x v="0"/>
    <x v="7"/>
    <x v="0"/>
    <x v="0"/>
    <n v="0.9"/>
    <n v="0"/>
    <n v="-0.9"/>
    <x v="1"/>
    <x v="3"/>
    <x v="4"/>
    <x v="8"/>
    <s v="Abziehbare Vorsteuer 7 %"/>
    <s v="B0FE524A-9795-EA11-806F-9CB6D0F9CFB6"/>
  </r>
  <r>
    <x v="0"/>
    <x v="1"/>
    <x v="3"/>
    <x v="4"/>
    <x v="9"/>
    <x v="0"/>
    <x v="7"/>
    <x v="0"/>
    <x v="0"/>
    <n v="22726.57"/>
    <n v="78.94"/>
    <n v="-22647.63"/>
    <x v="1"/>
    <x v="3"/>
    <x v="4"/>
    <x v="9"/>
    <s v="Abziehbare Vorsteuer 19 %"/>
    <s v="B0FE524A-9795-EA11-806F-9CB6D0F9CFB6"/>
  </r>
  <r>
    <x v="0"/>
    <x v="1"/>
    <x v="3"/>
    <x v="4"/>
    <x v="10"/>
    <x v="0"/>
    <x v="7"/>
    <x v="0"/>
    <x v="0"/>
    <n v="113.98"/>
    <n v="430.3"/>
    <n v="316.32"/>
    <x v="1"/>
    <x v="3"/>
    <x v="4"/>
    <x v="10"/>
    <s v="Vorsteuer in Folgeperiode/im Folgejahr abziehbar"/>
    <s v="B0FE524A-9795-EA11-806F-9CB6D0F9CFB6"/>
  </r>
  <r>
    <x v="0"/>
    <x v="1"/>
    <x v="3"/>
    <x v="4"/>
    <x v="11"/>
    <x v="0"/>
    <x v="7"/>
    <x v="0"/>
    <x v="0"/>
    <n v="78.790000000000006"/>
    <n v="14575.13"/>
    <n v="14496.34"/>
    <x v="1"/>
    <x v="3"/>
    <x v="4"/>
    <x v="11"/>
    <s v="Reserviertes Konto - Abziehbare Vorsteuer aus inne"/>
    <s v="B0FE524A-9795-EA11-806F-9CB6D0F9CFB6"/>
  </r>
  <r>
    <x v="0"/>
    <x v="1"/>
    <x v="4"/>
    <x v="5"/>
    <x v="12"/>
    <x v="0"/>
    <x v="7"/>
    <x v="0"/>
    <x v="0"/>
    <n v="0"/>
    <n v="37.78"/>
    <n v="37.78"/>
    <x v="1"/>
    <x v="4"/>
    <x v="5"/>
    <x v="12"/>
    <s v="Kasse"/>
    <s v="B0FE524A-9795-EA11-806F-9CB6D0F9CFB6"/>
  </r>
  <r>
    <x v="0"/>
    <x v="1"/>
    <x v="4"/>
    <x v="5"/>
    <x v="13"/>
    <x v="0"/>
    <x v="7"/>
    <x v="0"/>
    <x v="0"/>
    <n v="16048.73"/>
    <n v="70083.69"/>
    <n v="54034.96"/>
    <x v="1"/>
    <x v="4"/>
    <x v="5"/>
    <x v="13"/>
    <s v="Bank"/>
    <s v="B0FE524A-9795-EA11-806F-9CB6D0F9CFB6"/>
  </r>
  <r>
    <x v="1"/>
    <x v="4"/>
    <x v="10"/>
    <x v="12"/>
    <x v="21"/>
    <x v="0"/>
    <x v="7"/>
    <x v="0"/>
    <x v="0"/>
    <n v="3000"/>
    <n v="0"/>
    <n v="-3000"/>
    <x v="4"/>
    <x v="10"/>
    <x v="12"/>
    <x v="21"/>
    <s v="Sonstige Rückstellungen"/>
    <s v="B0FE524A-9795-EA11-806F-9CB6D0F9CFB6"/>
  </r>
  <r>
    <x v="1"/>
    <x v="5"/>
    <x v="11"/>
    <x v="13"/>
    <x v="25"/>
    <x v="0"/>
    <x v="7"/>
    <x v="0"/>
    <x v="0"/>
    <n v="31469.75"/>
    <n v="43575.59"/>
    <n v="12105.84"/>
    <x v="5"/>
    <x v="11"/>
    <x v="13"/>
    <x v="25"/>
    <s v="Verbindlichkeiten aus Lieferungen und Leistungen m"/>
    <s v="B0FE524A-9795-EA11-806F-9CB6D0F9CFB6"/>
  </r>
  <r>
    <x v="1"/>
    <x v="5"/>
    <x v="12"/>
    <x v="14"/>
    <x v="28"/>
    <x v="0"/>
    <x v="7"/>
    <x v="0"/>
    <x v="0"/>
    <n v="16119.64"/>
    <n v="16119.64"/>
    <n v="0"/>
    <x v="5"/>
    <x v="12"/>
    <x v="14"/>
    <x v="28"/>
    <s v="Verbindlichkeiten aus Lohn und Gehalt"/>
    <s v="B0FE524A-9795-EA11-806F-9CB6D0F9CFB6"/>
  </r>
  <r>
    <x v="1"/>
    <x v="5"/>
    <x v="12"/>
    <x v="14"/>
    <x v="29"/>
    <x v="0"/>
    <x v="7"/>
    <x v="0"/>
    <x v="0"/>
    <n v="4418.79"/>
    <n v="4418.79"/>
    <n v="0"/>
    <x v="5"/>
    <x v="12"/>
    <x v="14"/>
    <x v="29"/>
    <s v="Verbindlichkeiten aus Lohn- und Kirchensteuer"/>
    <s v="B0FE524A-9795-EA11-806F-9CB6D0F9CFB6"/>
  </r>
  <r>
    <x v="1"/>
    <x v="5"/>
    <x v="12"/>
    <x v="14"/>
    <x v="30"/>
    <x v="0"/>
    <x v="7"/>
    <x v="0"/>
    <x v="0"/>
    <n v="7997.92"/>
    <n v="7997.92"/>
    <n v="0"/>
    <x v="5"/>
    <x v="12"/>
    <x v="14"/>
    <x v="30"/>
    <s v="Verbindlichkeiten im Rahmen der sozialen Sicherhei"/>
    <s v="B0FE524A-9795-EA11-806F-9CB6D0F9CFB6"/>
  </r>
  <r>
    <x v="1"/>
    <x v="5"/>
    <x v="12"/>
    <x v="14"/>
    <x v="31"/>
    <x v="0"/>
    <x v="7"/>
    <x v="0"/>
    <x v="0"/>
    <n v="60"/>
    <n v="60"/>
    <n v="0"/>
    <x v="5"/>
    <x v="12"/>
    <x v="14"/>
    <x v="31"/>
    <s v="Verbindlichkeiten aus Vermögensbildung"/>
    <s v="B0FE524A-9795-EA11-806F-9CB6D0F9CFB6"/>
  </r>
  <r>
    <x v="1"/>
    <x v="5"/>
    <x v="12"/>
    <x v="14"/>
    <x v="32"/>
    <x v="0"/>
    <x v="7"/>
    <x v="0"/>
    <x v="0"/>
    <n v="28596.35"/>
    <n v="28596.35"/>
    <n v="0"/>
    <x v="5"/>
    <x v="12"/>
    <x v="14"/>
    <x v="32"/>
    <s v="Lohn- und Gehaltsverrechnungskonto"/>
    <s v="B0FE524A-9795-EA11-806F-9CB6D0F9CFB6"/>
  </r>
  <r>
    <x v="1"/>
    <x v="5"/>
    <x v="12"/>
    <x v="14"/>
    <x v="75"/>
    <x v="0"/>
    <x v="7"/>
    <x v="0"/>
    <x v="0"/>
    <n v="0"/>
    <n v="15547.44"/>
    <n v="15547.44"/>
    <x v="5"/>
    <x v="12"/>
    <x v="14"/>
    <x v="75"/>
    <s v="Umsatzsteuer-Vorauszahlungen"/>
    <s v="B0FE524A-9795-EA11-806F-9CB6D0F9CFB6"/>
  </r>
  <r>
    <x v="1"/>
    <x v="6"/>
    <x v="13"/>
    <x v="15"/>
    <x v="35"/>
    <x v="0"/>
    <x v="7"/>
    <x v="0"/>
    <x v="0"/>
    <n v="103748.48"/>
    <n v="0"/>
    <n v="-103748.48"/>
    <x v="6"/>
    <x v="13"/>
    <x v="15"/>
    <x v="35"/>
    <s v="Passive Rechnungsabgrenzung"/>
    <s v="B0FE524A-9795-EA11-806F-9CB6D0F9CFB6"/>
  </r>
  <r>
    <x v="2"/>
    <x v="7"/>
    <x v="15"/>
    <x v="17"/>
    <x v="38"/>
    <x v="0"/>
    <x v="7"/>
    <x v="0"/>
    <x v="0"/>
    <n v="0"/>
    <n v="9941.93"/>
    <n v="9941.93"/>
    <x v="7"/>
    <x v="15"/>
    <x v="17"/>
    <x v="38"/>
    <s v="Andere aktivierte Eigenleistungen"/>
    <s v="B0FE524A-9795-EA11-806F-9CB6D0F9CFB6"/>
  </r>
  <r>
    <x v="2"/>
    <x v="7"/>
    <x v="16"/>
    <x v="18"/>
    <x v="39"/>
    <x v="0"/>
    <x v="7"/>
    <x v="0"/>
    <x v="0"/>
    <n v="0"/>
    <n v="103748.48"/>
    <n v="103748.48"/>
    <x v="7"/>
    <x v="16"/>
    <x v="18"/>
    <x v="39"/>
    <s v="Sonstige betriebliche Erträge"/>
    <s v="B0FE524A-9795-EA11-806F-9CB6D0F9CFB6"/>
  </r>
  <r>
    <x v="2"/>
    <x v="8"/>
    <x v="17"/>
    <x v="19"/>
    <x v="40"/>
    <x v="0"/>
    <x v="7"/>
    <x v="0"/>
    <x v="0"/>
    <n v="0"/>
    <n v="0.78"/>
    <n v="0.78"/>
    <x v="8"/>
    <x v="17"/>
    <x v="19"/>
    <x v="40"/>
    <s v="Erhaltene Skonti 19 % Vorsteuer"/>
    <s v="B0FE524A-9795-EA11-806F-9CB6D0F9CFB6"/>
  </r>
  <r>
    <x v="2"/>
    <x v="8"/>
    <x v="18"/>
    <x v="20"/>
    <x v="41"/>
    <x v="0"/>
    <x v="7"/>
    <x v="0"/>
    <x v="0"/>
    <n v="17159"/>
    <n v="0"/>
    <n v="-17159"/>
    <x v="8"/>
    <x v="18"/>
    <x v="20"/>
    <x v="41"/>
    <s v="Gehälter"/>
    <s v="B0FE524A-9795-EA11-806F-9CB6D0F9CFB6"/>
  </r>
  <r>
    <x v="2"/>
    <x v="8"/>
    <x v="18"/>
    <x v="20"/>
    <x v="42"/>
    <x v="0"/>
    <x v="7"/>
    <x v="0"/>
    <x v="0"/>
    <n v="7000"/>
    <n v="0"/>
    <n v="-7000"/>
    <x v="8"/>
    <x v="18"/>
    <x v="20"/>
    <x v="42"/>
    <s v="Geschäftsführergehälter der GmbH-Gesellschafter"/>
    <s v="B0FE524A-9795-EA11-806F-9CB6D0F9CFB6"/>
  </r>
  <r>
    <x v="2"/>
    <x v="8"/>
    <x v="18"/>
    <x v="20"/>
    <x v="70"/>
    <x v="0"/>
    <x v="7"/>
    <x v="0"/>
    <x v="0"/>
    <n v="13.29"/>
    <n v="0"/>
    <n v="-13.29"/>
    <x v="8"/>
    <x v="18"/>
    <x v="20"/>
    <x v="70"/>
    <s v="Sonstiges Personalkosten"/>
    <s v="B0FE524A-9795-EA11-806F-9CB6D0F9CFB6"/>
  </r>
  <r>
    <x v="2"/>
    <x v="8"/>
    <x v="18"/>
    <x v="21"/>
    <x v="43"/>
    <x v="0"/>
    <x v="7"/>
    <x v="0"/>
    <x v="0"/>
    <n v="4261.1400000000003"/>
    <n v="0"/>
    <n v="-4261.1400000000003"/>
    <x v="8"/>
    <x v="18"/>
    <x v="21"/>
    <x v="43"/>
    <s v="Gesetzliche soziale Aufwendungen"/>
    <s v="B0FE524A-9795-EA11-806F-9CB6D0F9CFB6"/>
  </r>
  <r>
    <x v="2"/>
    <x v="8"/>
    <x v="18"/>
    <x v="21"/>
    <x v="44"/>
    <x v="0"/>
    <x v="7"/>
    <x v="0"/>
    <x v="0"/>
    <n v="176.21"/>
    <n v="0"/>
    <n v="-176.21"/>
    <x v="8"/>
    <x v="18"/>
    <x v="21"/>
    <x v="44"/>
    <s v="Umlagebeiträge"/>
    <s v="B0FE524A-9795-EA11-806F-9CB6D0F9CFB6"/>
  </r>
  <r>
    <x v="2"/>
    <x v="8"/>
    <x v="18"/>
    <x v="21"/>
    <x v="45"/>
    <x v="0"/>
    <x v="7"/>
    <x v="0"/>
    <x v="0"/>
    <n v="500.86"/>
    <n v="0"/>
    <n v="-500.86"/>
    <x v="8"/>
    <x v="18"/>
    <x v="21"/>
    <x v="45"/>
    <s v="Beiträge zur Berufsgenossenschaft"/>
    <s v="B0FE524A-9795-EA11-806F-9CB6D0F9CFB6"/>
  </r>
  <r>
    <x v="2"/>
    <x v="8"/>
    <x v="19"/>
    <x v="22"/>
    <x v="46"/>
    <x v="0"/>
    <x v="7"/>
    <x v="0"/>
    <x v="0"/>
    <n v="161.49"/>
    <n v="0"/>
    <n v="-161.49"/>
    <x v="8"/>
    <x v="19"/>
    <x v="22"/>
    <x v="46"/>
    <s v="Sonstige betriebliche Aufwendungen"/>
    <s v="B0FE524A-9795-EA11-806F-9CB6D0F9CFB6"/>
  </r>
  <r>
    <x v="2"/>
    <x v="8"/>
    <x v="19"/>
    <x v="23"/>
    <x v="47"/>
    <x v="0"/>
    <x v="7"/>
    <x v="0"/>
    <x v="0"/>
    <n v="5000"/>
    <n v="0"/>
    <n v="-5000"/>
    <x v="8"/>
    <x v="19"/>
    <x v="23"/>
    <x v="47"/>
    <s v="Miete (unbewegliche Wirtschaftsgüter)"/>
    <s v="B0FE524A-9795-EA11-806F-9CB6D0F9CFB6"/>
  </r>
  <r>
    <x v="2"/>
    <x v="8"/>
    <x v="19"/>
    <x v="23"/>
    <x v="48"/>
    <x v="0"/>
    <x v="7"/>
    <x v="0"/>
    <x v="0"/>
    <n v="1000"/>
    <n v="0"/>
    <n v="-1000"/>
    <x v="8"/>
    <x v="19"/>
    <x v="23"/>
    <x v="48"/>
    <s v="Gas, Strom, Wasser"/>
    <s v="B0FE524A-9795-EA11-806F-9CB6D0F9CFB6"/>
  </r>
  <r>
    <x v="2"/>
    <x v="8"/>
    <x v="19"/>
    <x v="23"/>
    <x v="49"/>
    <x v="0"/>
    <x v="7"/>
    <x v="0"/>
    <x v="0"/>
    <n v="414.68"/>
    <n v="0"/>
    <n v="-414.68"/>
    <x v="8"/>
    <x v="19"/>
    <x v="23"/>
    <x v="49"/>
    <s v="Reinigung"/>
    <s v="B0FE524A-9795-EA11-806F-9CB6D0F9CFB6"/>
  </r>
  <r>
    <x v="2"/>
    <x v="8"/>
    <x v="19"/>
    <x v="24"/>
    <x v="50"/>
    <x v="0"/>
    <x v="7"/>
    <x v="0"/>
    <x v="0"/>
    <n v="115.68"/>
    <n v="474.29"/>
    <n v="358.61"/>
    <x v="8"/>
    <x v="19"/>
    <x v="24"/>
    <x v="50"/>
    <s v="Versicherungen"/>
    <s v="B0FE524A-9795-EA11-806F-9CB6D0F9CFB6"/>
  </r>
  <r>
    <x v="2"/>
    <x v="8"/>
    <x v="19"/>
    <x v="25"/>
    <x v="52"/>
    <x v="0"/>
    <x v="7"/>
    <x v="0"/>
    <x v="0"/>
    <n v="839.5"/>
    <n v="0"/>
    <n v="-839.5"/>
    <x v="8"/>
    <x v="19"/>
    <x v="25"/>
    <x v="52"/>
    <s v="Reparaturen und Instandhaltung von anderen Anlagen und Betriebs- und Geschäftsausstattung"/>
    <s v="B0FE524A-9795-EA11-806F-9CB6D0F9CFB6"/>
  </r>
  <r>
    <x v="2"/>
    <x v="8"/>
    <x v="19"/>
    <x v="25"/>
    <x v="53"/>
    <x v="0"/>
    <x v="7"/>
    <x v="0"/>
    <x v="0"/>
    <n v="1148.1500000000001"/>
    <n v="0"/>
    <n v="-1148.1500000000001"/>
    <x v="8"/>
    <x v="19"/>
    <x v="25"/>
    <x v="53"/>
    <s v="Wartungskosten für Hard- und Software"/>
    <s v="B0FE524A-9795-EA11-806F-9CB6D0F9CFB6"/>
  </r>
  <r>
    <x v="2"/>
    <x v="8"/>
    <x v="19"/>
    <x v="26"/>
    <x v="55"/>
    <x v="0"/>
    <x v="7"/>
    <x v="0"/>
    <x v="0"/>
    <n v="232.6"/>
    <n v="0"/>
    <n v="-232.6"/>
    <x v="8"/>
    <x v="19"/>
    <x v="26"/>
    <x v="55"/>
    <s v="Reisekosten Arbeitnehmer"/>
    <s v="B0FE524A-9795-EA11-806F-9CB6D0F9CFB6"/>
  </r>
  <r>
    <x v="2"/>
    <x v="8"/>
    <x v="19"/>
    <x v="26"/>
    <x v="72"/>
    <x v="0"/>
    <x v="7"/>
    <x v="0"/>
    <x v="0"/>
    <n v="0"/>
    <n v="5"/>
    <n v="5"/>
    <x v="8"/>
    <x v="19"/>
    <x v="26"/>
    <x v="72"/>
    <s v="Reisekosten Fremd-PKW"/>
    <s v="B0FE524A-9795-EA11-806F-9CB6D0F9CFB6"/>
  </r>
  <r>
    <x v="2"/>
    <x v="8"/>
    <x v="19"/>
    <x v="26"/>
    <x v="56"/>
    <x v="0"/>
    <x v="7"/>
    <x v="0"/>
    <x v="0"/>
    <n v="48.6"/>
    <n v="0"/>
    <n v="-48.6"/>
    <x v="8"/>
    <x v="19"/>
    <x v="26"/>
    <x v="56"/>
    <s v="Reisekosten Arbeitnehmer Fahrtkosten"/>
    <s v="B0FE524A-9795-EA11-806F-9CB6D0F9CFB6"/>
  </r>
  <r>
    <x v="2"/>
    <x v="8"/>
    <x v="19"/>
    <x v="26"/>
    <x v="57"/>
    <x v="0"/>
    <x v="7"/>
    <x v="0"/>
    <x v="0"/>
    <n v="31.2"/>
    <n v="0"/>
    <n v="-31.2"/>
    <x v="8"/>
    <x v="19"/>
    <x v="26"/>
    <x v="57"/>
    <s v="Reisekosten Arbeitnehmer Verpflegungsmehraufwand"/>
    <s v="B0FE524A-9795-EA11-806F-9CB6D0F9CFB6"/>
  </r>
  <r>
    <x v="2"/>
    <x v="8"/>
    <x v="19"/>
    <x v="27"/>
    <x v="79"/>
    <x v="0"/>
    <x v="7"/>
    <x v="0"/>
    <x v="0"/>
    <n v="23.5"/>
    <n v="0"/>
    <n v="-23.5"/>
    <x v="8"/>
    <x v="19"/>
    <x v="27"/>
    <x v="79"/>
    <s v="Porto"/>
    <s v="B0FE524A-9795-EA11-806F-9CB6D0F9CFB6"/>
  </r>
  <r>
    <x v="2"/>
    <x v="8"/>
    <x v="19"/>
    <x v="27"/>
    <x v="58"/>
    <x v="0"/>
    <x v="7"/>
    <x v="0"/>
    <x v="0"/>
    <n v="195.05"/>
    <n v="0"/>
    <n v="-195.05"/>
    <x v="8"/>
    <x v="19"/>
    <x v="27"/>
    <x v="58"/>
    <s v="Telefon"/>
    <s v="B0FE524A-9795-EA11-806F-9CB6D0F9CFB6"/>
  </r>
  <r>
    <x v="2"/>
    <x v="8"/>
    <x v="19"/>
    <x v="28"/>
    <x v="59"/>
    <x v="0"/>
    <x v="7"/>
    <x v="0"/>
    <x v="0"/>
    <n v="2537.5"/>
    <n v="0"/>
    <n v="-2537.5"/>
    <x v="8"/>
    <x v="19"/>
    <x v="28"/>
    <x v="59"/>
    <s v="Rechts- und Beratungskosten"/>
    <s v="B0FE524A-9795-EA11-806F-9CB6D0F9CFB6"/>
  </r>
  <r>
    <x v="2"/>
    <x v="8"/>
    <x v="19"/>
    <x v="29"/>
    <x v="60"/>
    <x v="0"/>
    <x v="7"/>
    <x v="0"/>
    <x v="0"/>
    <n v="281.45"/>
    <n v="0"/>
    <n v="-281.45"/>
    <x v="8"/>
    <x v="19"/>
    <x v="29"/>
    <x v="60"/>
    <s v="Sonstiger Betriebsbedarf"/>
    <s v="B0FE524A-9795-EA11-806F-9CB6D0F9CFB6"/>
  </r>
  <r>
    <x v="2"/>
    <x v="8"/>
    <x v="19"/>
    <x v="29"/>
    <x v="61"/>
    <x v="0"/>
    <x v="7"/>
    <x v="0"/>
    <x v="0"/>
    <n v="33"/>
    <n v="0"/>
    <n v="-33"/>
    <x v="8"/>
    <x v="19"/>
    <x v="29"/>
    <x v="61"/>
    <s v="Nebenkosten des Geldverkehrs"/>
    <s v="B0FE524A-9795-EA11-806F-9CB6D0F9CFB6"/>
  </r>
  <r>
    <x v="2"/>
    <x v="8"/>
    <x v="19"/>
    <x v="30"/>
    <x v="63"/>
    <x v="0"/>
    <x v="7"/>
    <x v="0"/>
    <x v="0"/>
    <n v="15000"/>
    <n v="0"/>
    <n v="-15000"/>
    <x v="8"/>
    <x v="19"/>
    <x v="30"/>
    <x v="63"/>
    <s v="Kalkulatorische Zinsen"/>
    <s v="B0FE524A-9795-EA11-806F-9CB6D0F9CFB6"/>
  </r>
  <r>
    <x v="2"/>
    <x v="8"/>
    <x v="19"/>
    <x v="30"/>
    <x v="64"/>
    <x v="0"/>
    <x v="7"/>
    <x v="0"/>
    <x v="0"/>
    <n v="6000"/>
    <n v="0"/>
    <n v="-6000"/>
    <x v="8"/>
    <x v="19"/>
    <x v="30"/>
    <x v="64"/>
    <s v="Kalkulatorische Abschreibungen"/>
    <s v="B0FE524A-9795-EA11-806F-9CB6D0F9CFB6"/>
  </r>
  <r>
    <x v="2"/>
    <x v="8"/>
    <x v="19"/>
    <x v="30"/>
    <x v="65"/>
    <x v="0"/>
    <x v="7"/>
    <x v="0"/>
    <x v="0"/>
    <n v="0"/>
    <n v="15000"/>
    <n v="15000"/>
    <x v="8"/>
    <x v="19"/>
    <x v="30"/>
    <x v="65"/>
    <s v="Verrechnete kalkulatorische Zinsen"/>
    <s v="B0FE524A-9795-EA11-806F-9CB6D0F9CFB6"/>
  </r>
  <r>
    <x v="2"/>
    <x v="8"/>
    <x v="19"/>
    <x v="30"/>
    <x v="66"/>
    <x v="0"/>
    <x v="7"/>
    <x v="0"/>
    <x v="0"/>
    <n v="0"/>
    <n v="6000"/>
    <n v="6000"/>
    <x v="8"/>
    <x v="19"/>
    <x v="30"/>
    <x v="66"/>
    <s v="Verrechnete kalkulatorische Abschreibungen"/>
    <s v="B0FE524A-9795-EA11-806F-9CB6D0F9CFB6"/>
  </r>
  <r>
    <x v="2"/>
    <x v="10"/>
    <x v="21"/>
    <x v="32"/>
    <x v="83"/>
    <x v="0"/>
    <x v="7"/>
    <x v="0"/>
    <x v="0"/>
    <n v="1713.69"/>
    <n v="0"/>
    <n v="-1713.69"/>
    <x v="10"/>
    <x v="21"/>
    <x v="32"/>
    <x v="83"/>
    <s v="Zinsaufwendungen für langfristige Verbindlichkeite"/>
    <s v="B0FE524A-9795-EA11-806F-9CB6D0F9CFB6"/>
  </r>
  <r>
    <x v="0"/>
    <x v="0"/>
    <x v="0"/>
    <x v="0"/>
    <x v="0"/>
    <x v="0"/>
    <x v="8"/>
    <x v="0"/>
    <x v="0"/>
    <n v="26563.78"/>
    <n v="0"/>
    <n v="-26563.78"/>
    <x v="0"/>
    <x v="0"/>
    <x v="0"/>
    <x v="0"/>
    <s v="Selbst geschaffene immaterielle VermG"/>
    <s v="B0FE524A-9795-EA11-806F-9CB6D0F9CFB6"/>
  </r>
  <r>
    <x v="0"/>
    <x v="1"/>
    <x v="3"/>
    <x v="3"/>
    <x v="6"/>
    <x v="0"/>
    <x v="8"/>
    <x v="0"/>
    <x v="0"/>
    <n v="0"/>
    <n v="9814.81"/>
    <n v="9814.81"/>
    <x v="1"/>
    <x v="3"/>
    <x v="3"/>
    <x v="6"/>
    <s v="Forderungen aus Lieferungen und Leistungen"/>
    <s v="B0FE524A-9795-EA11-806F-9CB6D0F9CFB6"/>
  </r>
  <r>
    <x v="0"/>
    <x v="1"/>
    <x v="3"/>
    <x v="4"/>
    <x v="8"/>
    <x v="0"/>
    <x v="8"/>
    <x v="0"/>
    <x v="0"/>
    <n v="5.23"/>
    <n v="0"/>
    <n v="-5.23"/>
    <x v="1"/>
    <x v="3"/>
    <x v="4"/>
    <x v="8"/>
    <s v="Abziehbare Vorsteuer 7 %"/>
    <s v="B0FE524A-9795-EA11-806F-9CB6D0F9CFB6"/>
  </r>
  <r>
    <x v="0"/>
    <x v="1"/>
    <x v="3"/>
    <x v="4"/>
    <x v="9"/>
    <x v="0"/>
    <x v="8"/>
    <x v="0"/>
    <x v="0"/>
    <n v="14498.01"/>
    <n v="308.74"/>
    <n v="-14189.27"/>
    <x v="1"/>
    <x v="3"/>
    <x v="4"/>
    <x v="9"/>
    <s v="Abziehbare Vorsteuer 19 %"/>
    <s v="B0FE524A-9795-EA11-806F-9CB6D0F9CFB6"/>
  </r>
  <r>
    <x v="0"/>
    <x v="1"/>
    <x v="3"/>
    <x v="4"/>
    <x v="10"/>
    <x v="0"/>
    <x v="8"/>
    <x v="0"/>
    <x v="0"/>
    <n v="76.680000000000007"/>
    <n v="113.98"/>
    <n v="37.299999999999997"/>
    <x v="1"/>
    <x v="3"/>
    <x v="4"/>
    <x v="10"/>
    <s v="Vorsteuer in Folgeperiode/im Folgejahr abziehbar"/>
    <s v="B0FE524A-9795-EA11-806F-9CB6D0F9CFB6"/>
  </r>
  <r>
    <x v="0"/>
    <x v="1"/>
    <x v="3"/>
    <x v="4"/>
    <x v="11"/>
    <x v="0"/>
    <x v="8"/>
    <x v="0"/>
    <x v="0"/>
    <n v="296.08999999999997"/>
    <n v="78.790000000000006"/>
    <n v="-217.3"/>
    <x v="1"/>
    <x v="3"/>
    <x v="4"/>
    <x v="11"/>
    <s v="Reserviertes Konto - Abziehbare Vorsteuer aus inne"/>
    <s v="B0FE524A-9795-EA11-806F-9CB6D0F9CFB6"/>
  </r>
  <r>
    <x v="0"/>
    <x v="1"/>
    <x v="3"/>
    <x v="4"/>
    <x v="84"/>
    <x v="0"/>
    <x v="8"/>
    <x v="0"/>
    <x v="0"/>
    <n v="300"/>
    <n v="300"/>
    <n v="0"/>
    <x v="1"/>
    <x v="3"/>
    <x v="4"/>
    <x v="84"/>
    <s v="Geldtransit"/>
    <s v="B0FE524A-9795-EA11-806F-9CB6D0F9CFB6"/>
  </r>
  <r>
    <x v="0"/>
    <x v="1"/>
    <x v="4"/>
    <x v="5"/>
    <x v="12"/>
    <x v="0"/>
    <x v="8"/>
    <x v="0"/>
    <x v="0"/>
    <n v="300"/>
    <n v="20.190000000000001"/>
    <n v="-279.81"/>
    <x v="1"/>
    <x v="4"/>
    <x v="5"/>
    <x v="12"/>
    <s v="Kasse"/>
    <s v="B0FE524A-9795-EA11-806F-9CB6D0F9CFB6"/>
  </r>
  <r>
    <x v="0"/>
    <x v="1"/>
    <x v="4"/>
    <x v="5"/>
    <x v="13"/>
    <x v="0"/>
    <x v="8"/>
    <x v="0"/>
    <x v="0"/>
    <n v="9814.81"/>
    <n v="116621.85"/>
    <n v="106807.03999999999"/>
    <x v="1"/>
    <x v="4"/>
    <x v="5"/>
    <x v="13"/>
    <s v="Bank"/>
    <s v="B0FE524A-9795-EA11-806F-9CB6D0F9CFB6"/>
  </r>
  <r>
    <x v="1"/>
    <x v="3"/>
    <x v="7"/>
    <x v="9"/>
    <x v="18"/>
    <x v="0"/>
    <x v="8"/>
    <x v="0"/>
    <x v="0"/>
    <n v="0"/>
    <n v="344804.44"/>
    <n v="344804.44"/>
    <x v="3"/>
    <x v="7"/>
    <x v="9"/>
    <x v="18"/>
    <s v="Kapitalrücklage"/>
    <s v="B0FE524A-9795-EA11-806F-9CB6D0F9CFB6"/>
  </r>
  <r>
    <x v="1"/>
    <x v="4"/>
    <x v="10"/>
    <x v="12"/>
    <x v="21"/>
    <x v="0"/>
    <x v="8"/>
    <x v="0"/>
    <x v="0"/>
    <n v="3000"/>
    <n v="0"/>
    <n v="-3000"/>
    <x v="4"/>
    <x v="10"/>
    <x v="12"/>
    <x v="21"/>
    <s v="Sonstige Rückstellungen"/>
    <s v="B0FE524A-9795-EA11-806F-9CB6D0F9CFB6"/>
  </r>
  <r>
    <x v="1"/>
    <x v="5"/>
    <x v="11"/>
    <x v="13"/>
    <x v="25"/>
    <x v="0"/>
    <x v="8"/>
    <x v="0"/>
    <x v="0"/>
    <n v="80614.25"/>
    <n v="84039.82"/>
    <n v="3425.57"/>
    <x v="5"/>
    <x v="11"/>
    <x v="13"/>
    <x v="25"/>
    <s v="Verbindlichkeiten aus Lieferungen und Leistungen m"/>
    <s v="B0FE524A-9795-EA11-806F-9CB6D0F9CFB6"/>
  </r>
  <r>
    <x v="1"/>
    <x v="5"/>
    <x v="12"/>
    <x v="14"/>
    <x v="26"/>
    <x v="0"/>
    <x v="8"/>
    <x v="0"/>
    <x v="0"/>
    <n v="344804.44"/>
    <n v="16377.76"/>
    <n v="-328426.68"/>
    <x v="5"/>
    <x v="12"/>
    <x v="14"/>
    <x v="26"/>
    <s v="Darlehen ECapital III Cleantech Fond"/>
    <s v="B0FE524A-9795-EA11-806F-9CB6D0F9CFB6"/>
  </r>
  <r>
    <x v="1"/>
    <x v="5"/>
    <x v="12"/>
    <x v="14"/>
    <x v="28"/>
    <x v="0"/>
    <x v="8"/>
    <x v="0"/>
    <x v="0"/>
    <n v="16119.64"/>
    <n v="16119.64"/>
    <n v="0"/>
    <x v="5"/>
    <x v="12"/>
    <x v="14"/>
    <x v="28"/>
    <s v="Verbindlichkeiten aus Lohn und Gehalt"/>
    <s v="B0FE524A-9795-EA11-806F-9CB6D0F9CFB6"/>
  </r>
  <r>
    <x v="1"/>
    <x v="5"/>
    <x v="12"/>
    <x v="14"/>
    <x v="29"/>
    <x v="0"/>
    <x v="8"/>
    <x v="0"/>
    <x v="0"/>
    <n v="4418.79"/>
    <n v="4418.79"/>
    <n v="0"/>
    <x v="5"/>
    <x v="12"/>
    <x v="14"/>
    <x v="29"/>
    <s v="Verbindlichkeiten aus Lohn- und Kirchensteuer"/>
    <s v="B0FE524A-9795-EA11-806F-9CB6D0F9CFB6"/>
  </r>
  <r>
    <x v="1"/>
    <x v="5"/>
    <x v="12"/>
    <x v="14"/>
    <x v="30"/>
    <x v="0"/>
    <x v="8"/>
    <x v="0"/>
    <x v="0"/>
    <n v="7997.92"/>
    <n v="7997.92"/>
    <n v="0"/>
    <x v="5"/>
    <x v="12"/>
    <x v="14"/>
    <x v="30"/>
    <s v="Verbindlichkeiten im Rahmen der sozialen Sicherhei"/>
    <s v="B0FE524A-9795-EA11-806F-9CB6D0F9CFB6"/>
  </r>
  <r>
    <x v="1"/>
    <x v="5"/>
    <x v="12"/>
    <x v="14"/>
    <x v="31"/>
    <x v="0"/>
    <x v="8"/>
    <x v="0"/>
    <x v="0"/>
    <n v="60"/>
    <n v="60"/>
    <n v="0"/>
    <x v="5"/>
    <x v="12"/>
    <x v="14"/>
    <x v="31"/>
    <s v="Verbindlichkeiten aus Vermögensbildung"/>
    <s v="B0FE524A-9795-EA11-806F-9CB6D0F9CFB6"/>
  </r>
  <r>
    <x v="1"/>
    <x v="5"/>
    <x v="12"/>
    <x v="14"/>
    <x v="32"/>
    <x v="0"/>
    <x v="8"/>
    <x v="0"/>
    <x v="0"/>
    <n v="28596.35"/>
    <n v="28596.35"/>
    <n v="0"/>
    <x v="5"/>
    <x v="12"/>
    <x v="14"/>
    <x v="32"/>
    <s v="Lohn- und Gehaltsverrechnungskonto"/>
    <s v="B0FE524A-9795-EA11-806F-9CB6D0F9CFB6"/>
  </r>
  <r>
    <x v="1"/>
    <x v="6"/>
    <x v="13"/>
    <x v="15"/>
    <x v="35"/>
    <x v="0"/>
    <x v="8"/>
    <x v="0"/>
    <x v="0"/>
    <n v="31702.11"/>
    <n v="0"/>
    <n v="-31702.11"/>
    <x v="6"/>
    <x v="13"/>
    <x v="15"/>
    <x v="35"/>
    <s v="Passive Rechnungsabgrenzung"/>
    <s v="B0FE524A-9795-EA11-806F-9CB6D0F9CFB6"/>
  </r>
  <r>
    <x v="2"/>
    <x v="7"/>
    <x v="15"/>
    <x v="17"/>
    <x v="38"/>
    <x v="0"/>
    <x v="8"/>
    <x v="0"/>
    <x v="0"/>
    <n v="0"/>
    <n v="7570.53"/>
    <n v="7570.53"/>
    <x v="7"/>
    <x v="15"/>
    <x v="17"/>
    <x v="38"/>
    <s v="Andere aktivierte Eigenleistungen"/>
    <s v="B0FE524A-9795-EA11-806F-9CB6D0F9CFB6"/>
  </r>
  <r>
    <x v="2"/>
    <x v="7"/>
    <x v="16"/>
    <x v="18"/>
    <x v="39"/>
    <x v="0"/>
    <x v="8"/>
    <x v="0"/>
    <x v="0"/>
    <n v="0"/>
    <n v="31702.11"/>
    <n v="31702.11"/>
    <x v="7"/>
    <x v="16"/>
    <x v="18"/>
    <x v="39"/>
    <s v="Sonstige betriebliche Erträge"/>
    <s v="B0FE524A-9795-EA11-806F-9CB6D0F9CFB6"/>
  </r>
  <r>
    <x v="2"/>
    <x v="8"/>
    <x v="18"/>
    <x v="20"/>
    <x v="41"/>
    <x v="0"/>
    <x v="8"/>
    <x v="0"/>
    <x v="0"/>
    <n v="17159"/>
    <n v="0"/>
    <n v="-17159"/>
    <x v="8"/>
    <x v="18"/>
    <x v="20"/>
    <x v="41"/>
    <s v="Gehälter"/>
    <s v="B0FE524A-9795-EA11-806F-9CB6D0F9CFB6"/>
  </r>
  <r>
    <x v="2"/>
    <x v="8"/>
    <x v="18"/>
    <x v="20"/>
    <x v="42"/>
    <x v="0"/>
    <x v="8"/>
    <x v="0"/>
    <x v="0"/>
    <n v="7000"/>
    <n v="0"/>
    <n v="-7000"/>
    <x v="8"/>
    <x v="18"/>
    <x v="20"/>
    <x v="42"/>
    <s v="Geschäftsführergehälter der GmbH-Gesellschafter"/>
    <s v="B0FE524A-9795-EA11-806F-9CB6D0F9CFB6"/>
  </r>
  <r>
    <x v="2"/>
    <x v="8"/>
    <x v="18"/>
    <x v="20"/>
    <x v="70"/>
    <x v="0"/>
    <x v="8"/>
    <x v="0"/>
    <x v="0"/>
    <n v="73.400000000000006"/>
    <n v="0"/>
    <n v="-73.400000000000006"/>
    <x v="8"/>
    <x v="18"/>
    <x v="20"/>
    <x v="70"/>
    <s v="Sonstiges Personalkosten"/>
    <s v="B0FE524A-9795-EA11-806F-9CB6D0F9CFB6"/>
  </r>
  <r>
    <x v="2"/>
    <x v="8"/>
    <x v="18"/>
    <x v="21"/>
    <x v="43"/>
    <x v="0"/>
    <x v="8"/>
    <x v="0"/>
    <x v="0"/>
    <n v="4261.1400000000003"/>
    <n v="0"/>
    <n v="-4261.1400000000003"/>
    <x v="8"/>
    <x v="18"/>
    <x v="21"/>
    <x v="43"/>
    <s v="Gesetzliche soziale Aufwendungen"/>
    <s v="B0FE524A-9795-EA11-806F-9CB6D0F9CFB6"/>
  </r>
  <r>
    <x v="2"/>
    <x v="8"/>
    <x v="18"/>
    <x v="21"/>
    <x v="44"/>
    <x v="0"/>
    <x v="8"/>
    <x v="0"/>
    <x v="0"/>
    <n v="176.21"/>
    <n v="0"/>
    <n v="-176.21"/>
    <x v="8"/>
    <x v="18"/>
    <x v="21"/>
    <x v="44"/>
    <s v="Umlagebeiträge"/>
    <s v="B0FE524A-9795-EA11-806F-9CB6D0F9CFB6"/>
  </r>
  <r>
    <x v="2"/>
    <x v="8"/>
    <x v="19"/>
    <x v="22"/>
    <x v="46"/>
    <x v="0"/>
    <x v="8"/>
    <x v="0"/>
    <x v="0"/>
    <n v="384.87"/>
    <n v="0"/>
    <n v="-384.87"/>
    <x v="8"/>
    <x v="19"/>
    <x v="22"/>
    <x v="46"/>
    <s v="Sonstige betriebliche Aufwendungen"/>
    <s v="B0FE524A-9795-EA11-806F-9CB6D0F9CFB6"/>
  </r>
  <r>
    <x v="2"/>
    <x v="8"/>
    <x v="19"/>
    <x v="23"/>
    <x v="47"/>
    <x v="0"/>
    <x v="8"/>
    <x v="0"/>
    <x v="0"/>
    <n v="5000"/>
    <n v="0"/>
    <n v="-5000"/>
    <x v="8"/>
    <x v="19"/>
    <x v="23"/>
    <x v="47"/>
    <s v="Miete (unbewegliche Wirtschaftsgüter)"/>
    <s v="B0FE524A-9795-EA11-806F-9CB6D0F9CFB6"/>
  </r>
  <r>
    <x v="2"/>
    <x v="8"/>
    <x v="19"/>
    <x v="23"/>
    <x v="48"/>
    <x v="0"/>
    <x v="8"/>
    <x v="0"/>
    <x v="0"/>
    <n v="1000"/>
    <n v="0"/>
    <n v="-1000"/>
    <x v="8"/>
    <x v="19"/>
    <x v="23"/>
    <x v="48"/>
    <s v="Gas, Strom, Wasser"/>
    <s v="B0FE524A-9795-EA11-806F-9CB6D0F9CFB6"/>
  </r>
  <r>
    <x v="2"/>
    <x v="8"/>
    <x v="19"/>
    <x v="23"/>
    <x v="49"/>
    <x v="0"/>
    <x v="8"/>
    <x v="0"/>
    <x v="0"/>
    <n v="414.68"/>
    <n v="0"/>
    <n v="-414.68"/>
    <x v="8"/>
    <x v="19"/>
    <x v="23"/>
    <x v="49"/>
    <s v="Reinigung"/>
    <s v="B0FE524A-9795-EA11-806F-9CB6D0F9CFB6"/>
  </r>
  <r>
    <x v="2"/>
    <x v="8"/>
    <x v="19"/>
    <x v="25"/>
    <x v="52"/>
    <x v="0"/>
    <x v="8"/>
    <x v="0"/>
    <x v="0"/>
    <n v="318"/>
    <n v="0"/>
    <n v="-318"/>
    <x v="8"/>
    <x v="19"/>
    <x v="25"/>
    <x v="52"/>
    <s v="Reparaturen und Instandhaltung von anderen Anlagen und Betriebs- und Geschäftsausstattung"/>
    <s v="B0FE524A-9795-EA11-806F-9CB6D0F9CFB6"/>
  </r>
  <r>
    <x v="2"/>
    <x v="8"/>
    <x v="19"/>
    <x v="25"/>
    <x v="53"/>
    <x v="0"/>
    <x v="8"/>
    <x v="0"/>
    <x v="0"/>
    <n v="367.5"/>
    <n v="0"/>
    <n v="-367.5"/>
    <x v="8"/>
    <x v="19"/>
    <x v="25"/>
    <x v="53"/>
    <s v="Wartungskosten für Hard- und Software"/>
    <s v="B0FE524A-9795-EA11-806F-9CB6D0F9CFB6"/>
  </r>
  <r>
    <x v="2"/>
    <x v="8"/>
    <x v="19"/>
    <x v="26"/>
    <x v="71"/>
    <x v="0"/>
    <x v="8"/>
    <x v="0"/>
    <x v="0"/>
    <n v="32.17"/>
    <n v="0"/>
    <n v="-32.17"/>
    <x v="8"/>
    <x v="19"/>
    <x v="26"/>
    <x v="71"/>
    <s v="Werbekosten"/>
    <s v="B0FE524A-9795-EA11-806F-9CB6D0F9CFB6"/>
  </r>
  <r>
    <x v="2"/>
    <x v="8"/>
    <x v="19"/>
    <x v="26"/>
    <x v="81"/>
    <x v="0"/>
    <x v="8"/>
    <x v="0"/>
    <x v="0"/>
    <n v="888.06"/>
    <n v="0"/>
    <n v="-888.06"/>
    <x v="8"/>
    <x v="19"/>
    <x v="26"/>
    <x v="81"/>
    <s v="Messekosten/Standgebühr"/>
    <s v="B0FE524A-9795-EA11-806F-9CB6D0F9CFB6"/>
  </r>
  <r>
    <x v="2"/>
    <x v="8"/>
    <x v="19"/>
    <x v="26"/>
    <x v="55"/>
    <x v="0"/>
    <x v="8"/>
    <x v="0"/>
    <x v="0"/>
    <n v="166.9"/>
    <n v="66.59"/>
    <n v="-100.31"/>
    <x v="8"/>
    <x v="19"/>
    <x v="26"/>
    <x v="55"/>
    <s v="Reisekosten Arbeitnehmer"/>
    <s v="B0FE524A-9795-EA11-806F-9CB6D0F9CFB6"/>
  </r>
  <r>
    <x v="2"/>
    <x v="8"/>
    <x v="19"/>
    <x v="26"/>
    <x v="56"/>
    <x v="0"/>
    <x v="8"/>
    <x v="0"/>
    <x v="0"/>
    <n v="119.4"/>
    <n v="0"/>
    <n v="-119.4"/>
    <x v="8"/>
    <x v="19"/>
    <x v="26"/>
    <x v="56"/>
    <s v="Reisekosten Arbeitnehmer Fahrtkosten"/>
    <s v="B0FE524A-9795-EA11-806F-9CB6D0F9CFB6"/>
  </r>
  <r>
    <x v="2"/>
    <x v="8"/>
    <x v="19"/>
    <x v="26"/>
    <x v="57"/>
    <x v="0"/>
    <x v="8"/>
    <x v="0"/>
    <x v="0"/>
    <n v="12"/>
    <n v="0"/>
    <n v="-12"/>
    <x v="8"/>
    <x v="19"/>
    <x v="26"/>
    <x v="57"/>
    <s v="Reisekosten Arbeitnehmer Verpflegungsmehraufwand"/>
    <s v="B0FE524A-9795-EA11-806F-9CB6D0F9CFB6"/>
  </r>
  <r>
    <x v="2"/>
    <x v="8"/>
    <x v="19"/>
    <x v="27"/>
    <x v="79"/>
    <x v="0"/>
    <x v="8"/>
    <x v="0"/>
    <x v="0"/>
    <n v="38.18"/>
    <n v="0"/>
    <n v="-38.18"/>
    <x v="8"/>
    <x v="19"/>
    <x v="27"/>
    <x v="79"/>
    <s v="Porto"/>
    <s v="B0FE524A-9795-EA11-806F-9CB6D0F9CFB6"/>
  </r>
  <r>
    <x v="2"/>
    <x v="8"/>
    <x v="19"/>
    <x v="27"/>
    <x v="58"/>
    <x v="0"/>
    <x v="8"/>
    <x v="0"/>
    <x v="0"/>
    <n v="216.76"/>
    <n v="0"/>
    <n v="-216.76"/>
    <x v="8"/>
    <x v="19"/>
    <x v="27"/>
    <x v="58"/>
    <s v="Telefon"/>
    <s v="B0FE524A-9795-EA11-806F-9CB6D0F9CFB6"/>
  </r>
  <r>
    <x v="2"/>
    <x v="8"/>
    <x v="19"/>
    <x v="28"/>
    <x v="59"/>
    <x v="0"/>
    <x v="8"/>
    <x v="0"/>
    <x v="0"/>
    <n v="45370.91"/>
    <n v="0"/>
    <n v="-45370.91"/>
    <x v="8"/>
    <x v="19"/>
    <x v="28"/>
    <x v="59"/>
    <s v="Rechts- und Beratungskosten"/>
    <s v="B0FE524A-9795-EA11-806F-9CB6D0F9CFB6"/>
  </r>
  <r>
    <x v="2"/>
    <x v="8"/>
    <x v="19"/>
    <x v="29"/>
    <x v="60"/>
    <x v="0"/>
    <x v="8"/>
    <x v="0"/>
    <x v="0"/>
    <n v="400.77"/>
    <n v="0"/>
    <n v="-400.77"/>
    <x v="8"/>
    <x v="19"/>
    <x v="29"/>
    <x v="60"/>
    <s v="Sonstiger Betriebsbedarf"/>
    <s v="B0FE524A-9795-EA11-806F-9CB6D0F9CFB6"/>
  </r>
  <r>
    <x v="2"/>
    <x v="8"/>
    <x v="19"/>
    <x v="29"/>
    <x v="61"/>
    <x v="0"/>
    <x v="8"/>
    <x v="0"/>
    <x v="0"/>
    <n v="66.5"/>
    <n v="0"/>
    <n v="-66.5"/>
    <x v="8"/>
    <x v="19"/>
    <x v="29"/>
    <x v="61"/>
    <s v="Nebenkosten des Geldverkehrs"/>
    <s v="B0FE524A-9795-EA11-806F-9CB6D0F9CFB6"/>
  </r>
  <r>
    <x v="2"/>
    <x v="8"/>
    <x v="19"/>
    <x v="30"/>
    <x v="63"/>
    <x v="0"/>
    <x v="8"/>
    <x v="0"/>
    <x v="0"/>
    <n v="15000"/>
    <n v="0"/>
    <n v="-15000"/>
    <x v="8"/>
    <x v="19"/>
    <x v="30"/>
    <x v="63"/>
    <s v="Kalkulatorische Zinsen"/>
    <s v="B0FE524A-9795-EA11-806F-9CB6D0F9CFB6"/>
  </r>
  <r>
    <x v="2"/>
    <x v="8"/>
    <x v="19"/>
    <x v="30"/>
    <x v="64"/>
    <x v="0"/>
    <x v="8"/>
    <x v="0"/>
    <x v="0"/>
    <n v="6000"/>
    <n v="0"/>
    <n v="-6000"/>
    <x v="8"/>
    <x v="19"/>
    <x v="30"/>
    <x v="64"/>
    <s v="Kalkulatorische Abschreibungen"/>
    <s v="B0FE524A-9795-EA11-806F-9CB6D0F9CFB6"/>
  </r>
  <r>
    <x v="2"/>
    <x v="8"/>
    <x v="19"/>
    <x v="30"/>
    <x v="65"/>
    <x v="0"/>
    <x v="8"/>
    <x v="0"/>
    <x v="0"/>
    <n v="0"/>
    <n v="15000"/>
    <n v="15000"/>
    <x v="8"/>
    <x v="19"/>
    <x v="30"/>
    <x v="65"/>
    <s v="Verrechnete kalkulatorische Zinsen"/>
    <s v="B0FE524A-9795-EA11-806F-9CB6D0F9CFB6"/>
  </r>
  <r>
    <x v="2"/>
    <x v="8"/>
    <x v="19"/>
    <x v="30"/>
    <x v="66"/>
    <x v="0"/>
    <x v="8"/>
    <x v="0"/>
    <x v="0"/>
    <n v="0"/>
    <n v="6000"/>
    <n v="6000"/>
    <x v="8"/>
    <x v="19"/>
    <x v="30"/>
    <x v="66"/>
    <s v="Verrechnete kalkulatorische Abschreibungen"/>
    <s v="B0FE524A-9795-EA11-806F-9CB6D0F9CFB6"/>
  </r>
  <r>
    <x v="2"/>
    <x v="10"/>
    <x v="21"/>
    <x v="32"/>
    <x v="83"/>
    <x v="0"/>
    <x v="8"/>
    <x v="0"/>
    <x v="0"/>
    <n v="16377.76"/>
    <n v="0"/>
    <n v="-16377.76"/>
    <x v="10"/>
    <x v="21"/>
    <x v="32"/>
    <x v="83"/>
    <s v="Zinsaufwendungen für langfristige Verbindlichkeite"/>
    <s v="B0FE524A-9795-EA11-806F-9CB6D0F9CFB6"/>
  </r>
  <r>
    <x v="0"/>
    <x v="0"/>
    <x v="0"/>
    <x v="0"/>
    <x v="0"/>
    <x v="0"/>
    <x v="9"/>
    <x v="0"/>
    <x v="0"/>
    <n v="13562.58"/>
    <n v="0"/>
    <n v="-13562.58"/>
    <x v="0"/>
    <x v="0"/>
    <x v="0"/>
    <x v="0"/>
    <s v="Selbst geschaffene immaterielle VermG"/>
    <s v="B0FE524A-9795-EA11-806F-9CB6D0F9CFB6"/>
  </r>
  <r>
    <x v="0"/>
    <x v="1"/>
    <x v="3"/>
    <x v="3"/>
    <x v="6"/>
    <x v="0"/>
    <x v="9"/>
    <x v="0"/>
    <x v="0"/>
    <n v="126.4"/>
    <n v="1200"/>
    <n v="1073.5999999999999"/>
    <x v="1"/>
    <x v="3"/>
    <x v="3"/>
    <x v="6"/>
    <s v="Forderungen aus Lieferungen und Leistungen"/>
    <s v="B0FE524A-9795-EA11-806F-9CB6D0F9CFB6"/>
  </r>
  <r>
    <x v="0"/>
    <x v="1"/>
    <x v="3"/>
    <x v="4"/>
    <x v="8"/>
    <x v="0"/>
    <x v="9"/>
    <x v="0"/>
    <x v="0"/>
    <n v="3.97"/>
    <n v="0"/>
    <n v="-3.97"/>
    <x v="1"/>
    <x v="3"/>
    <x v="4"/>
    <x v="8"/>
    <s v="Abziehbare Vorsteuer 7 %"/>
    <s v="B0FE524A-9795-EA11-806F-9CB6D0F9CFB6"/>
  </r>
  <r>
    <x v="0"/>
    <x v="1"/>
    <x v="3"/>
    <x v="4"/>
    <x v="9"/>
    <x v="0"/>
    <x v="9"/>
    <x v="0"/>
    <x v="0"/>
    <n v="4732.99"/>
    <n v="1214.22"/>
    <n v="-3518.77"/>
    <x v="1"/>
    <x v="3"/>
    <x v="4"/>
    <x v="9"/>
    <s v="Abziehbare Vorsteuer 19 %"/>
    <s v="B0FE524A-9795-EA11-806F-9CB6D0F9CFB6"/>
  </r>
  <r>
    <x v="0"/>
    <x v="1"/>
    <x v="3"/>
    <x v="4"/>
    <x v="10"/>
    <x v="0"/>
    <x v="9"/>
    <x v="0"/>
    <x v="0"/>
    <n v="353.65"/>
    <n v="76.680000000000007"/>
    <n v="-276.97000000000003"/>
    <x v="1"/>
    <x v="3"/>
    <x v="4"/>
    <x v="10"/>
    <s v="Vorsteuer in Folgeperiode/im Folgejahr abziehbar"/>
    <s v="B0FE524A-9795-EA11-806F-9CB6D0F9CFB6"/>
  </r>
  <r>
    <x v="0"/>
    <x v="1"/>
    <x v="3"/>
    <x v="4"/>
    <x v="11"/>
    <x v="0"/>
    <x v="9"/>
    <x v="0"/>
    <x v="0"/>
    <n v="78.790000000000006"/>
    <n v="296.08999999999997"/>
    <n v="217.3"/>
    <x v="1"/>
    <x v="3"/>
    <x v="4"/>
    <x v="11"/>
    <s v="Reserviertes Konto - Abziehbare Vorsteuer aus inne"/>
    <s v="B0FE524A-9795-EA11-806F-9CB6D0F9CFB6"/>
  </r>
  <r>
    <x v="0"/>
    <x v="1"/>
    <x v="4"/>
    <x v="5"/>
    <x v="12"/>
    <x v="0"/>
    <x v="9"/>
    <x v="0"/>
    <x v="0"/>
    <n v="0"/>
    <n v="102.44"/>
    <n v="102.44"/>
    <x v="1"/>
    <x v="4"/>
    <x v="5"/>
    <x v="12"/>
    <s v="Kasse"/>
    <s v="B0FE524A-9795-EA11-806F-9CB6D0F9CFB6"/>
  </r>
  <r>
    <x v="0"/>
    <x v="1"/>
    <x v="4"/>
    <x v="5"/>
    <x v="13"/>
    <x v="0"/>
    <x v="9"/>
    <x v="0"/>
    <x v="0"/>
    <n v="8500.61"/>
    <n v="63985.32"/>
    <n v="55484.71"/>
    <x v="1"/>
    <x v="4"/>
    <x v="5"/>
    <x v="13"/>
    <s v="Bank"/>
    <s v="B0FE524A-9795-EA11-806F-9CB6D0F9CFB6"/>
  </r>
  <r>
    <x v="1"/>
    <x v="4"/>
    <x v="10"/>
    <x v="12"/>
    <x v="24"/>
    <x v="0"/>
    <x v="9"/>
    <x v="0"/>
    <x v="0"/>
    <n v="1500"/>
    <n v="0"/>
    <n v="-1500"/>
    <x v="4"/>
    <x v="10"/>
    <x v="12"/>
    <x v="24"/>
    <s v="Rückstellungen für Abschluss- und Prüfungskosten"/>
    <s v="B0FE524A-9795-EA11-806F-9CB6D0F9CFB6"/>
  </r>
  <r>
    <x v="1"/>
    <x v="5"/>
    <x v="11"/>
    <x v="13"/>
    <x v="25"/>
    <x v="0"/>
    <x v="9"/>
    <x v="0"/>
    <x v="0"/>
    <n v="35614.36"/>
    <n v="32957.919999999998"/>
    <n v="-2656.44"/>
    <x v="5"/>
    <x v="11"/>
    <x v="13"/>
    <x v="25"/>
    <s v="Verbindlichkeiten aus Lieferungen und Leistungen m"/>
    <s v="B0FE524A-9795-EA11-806F-9CB6D0F9CFB6"/>
  </r>
  <r>
    <x v="1"/>
    <x v="5"/>
    <x v="12"/>
    <x v="14"/>
    <x v="28"/>
    <x v="0"/>
    <x v="9"/>
    <x v="0"/>
    <x v="0"/>
    <n v="16119.64"/>
    <n v="16119.64"/>
    <n v="0"/>
    <x v="5"/>
    <x v="12"/>
    <x v="14"/>
    <x v="28"/>
    <s v="Verbindlichkeiten aus Lohn und Gehalt"/>
    <s v="B0FE524A-9795-EA11-806F-9CB6D0F9CFB6"/>
  </r>
  <r>
    <x v="1"/>
    <x v="5"/>
    <x v="12"/>
    <x v="14"/>
    <x v="29"/>
    <x v="0"/>
    <x v="9"/>
    <x v="0"/>
    <x v="0"/>
    <n v="4418.79"/>
    <n v="4418.79"/>
    <n v="0"/>
    <x v="5"/>
    <x v="12"/>
    <x v="14"/>
    <x v="29"/>
    <s v="Verbindlichkeiten aus Lohn- und Kirchensteuer"/>
    <s v="B0FE524A-9795-EA11-806F-9CB6D0F9CFB6"/>
  </r>
  <r>
    <x v="1"/>
    <x v="5"/>
    <x v="12"/>
    <x v="14"/>
    <x v="30"/>
    <x v="0"/>
    <x v="9"/>
    <x v="0"/>
    <x v="0"/>
    <n v="7997.92"/>
    <n v="7997.92"/>
    <n v="0"/>
    <x v="5"/>
    <x v="12"/>
    <x v="14"/>
    <x v="30"/>
    <s v="Verbindlichkeiten im Rahmen der sozialen Sicherhei"/>
    <s v="B0FE524A-9795-EA11-806F-9CB6D0F9CFB6"/>
  </r>
  <r>
    <x v="1"/>
    <x v="5"/>
    <x v="12"/>
    <x v="14"/>
    <x v="31"/>
    <x v="0"/>
    <x v="9"/>
    <x v="0"/>
    <x v="0"/>
    <n v="60"/>
    <n v="60"/>
    <n v="0"/>
    <x v="5"/>
    <x v="12"/>
    <x v="14"/>
    <x v="31"/>
    <s v="Verbindlichkeiten aus Vermögensbildung"/>
    <s v="B0FE524A-9795-EA11-806F-9CB6D0F9CFB6"/>
  </r>
  <r>
    <x v="1"/>
    <x v="5"/>
    <x v="12"/>
    <x v="14"/>
    <x v="32"/>
    <x v="0"/>
    <x v="9"/>
    <x v="0"/>
    <x v="0"/>
    <n v="28596.35"/>
    <n v="28596.35"/>
    <n v="0"/>
    <x v="5"/>
    <x v="12"/>
    <x v="14"/>
    <x v="32"/>
    <s v="Lohn- und Gehaltsverrechnungskonto"/>
    <s v="B0FE524A-9795-EA11-806F-9CB6D0F9CFB6"/>
  </r>
  <r>
    <x v="1"/>
    <x v="6"/>
    <x v="13"/>
    <x v="15"/>
    <x v="35"/>
    <x v="0"/>
    <x v="9"/>
    <x v="0"/>
    <x v="0"/>
    <n v="27775.67"/>
    <n v="0"/>
    <n v="-27775.67"/>
    <x v="6"/>
    <x v="13"/>
    <x v="15"/>
    <x v="35"/>
    <s v="Passive Rechnungsabgrenzung"/>
    <s v="B0FE524A-9795-EA11-806F-9CB6D0F9CFB6"/>
  </r>
  <r>
    <x v="2"/>
    <x v="7"/>
    <x v="14"/>
    <x v="16"/>
    <x v="80"/>
    <x v="0"/>
    <x v="9"/>
    <x v="0"/>
    <x v="0"/>
    <n v="0"/>
    <n v="0"/>
    <n v="0"/>
    <x v="7"/>
    <x v="14"/>
    <x v="16"/>
    <x v="80"/>
    <s v="Nicht steuerbare s. Leistung § 18b UStG"/>
    <s v="B0FE524A-9795-EA11-806F-9CB6D0F9CFB6"/>
  </r>
  <r>
    <x v="2"/>
    <x v="7"/>
    <x v="15"/>
    <x v="17"/>
    <x v="38"/>
    <x v="0"/>
    <x v="9"/>
    <x v="0"/>
    <x v="0"/>
    <n v="0"/>
    <n v="7193.35"/>
    <n v="7193.35"/>
    <x v="7"/>
    <x v="15"/>
    <x v="17"/>
    <x v="38"/>
    <s v="Andere aktivierte Eigenleistungen"/>
    <s v="B0FE524A-9795-EA11-806F-9CB6D0F9CFB6"/>
  </r>
  <r>
    <x v="2"/>
    <x v="7"/>
    <x v="16"/>
    <x v="18"/>
    <x v="39"/>
    <x v="0"/>
    <x v="9"/>
    <x v="0"/>
    <x v="0"/>
    <n v="0"/>
    <n v="27902.07"/>
    <n v="27902.07"/>
    <x v="7"/>
    <x v="16"/>
    <x v="18"/>
    <x v="39"/>
    <s v="Sonstige betriebliche Erträge"/>
    <s v="B0FE524A-9795-EA11-806F-9CB6D0F9CFB6"/>
  </r>
  <r>
    <x v="2"/>
    <x v="8"/>
    <x v="18"/>
    <x v="20"/>
    <x v="41"/>
    <x v="0"/>
    <x v="9"/>
    <x v="0"/>
    <x v="0"/>
    <n v="17159"/>
    <n v="0"/>
    <n v="-17159"/>
    <x v="8"/>
    <x v="18"/>
    <x v="20"/>
    <x v="41"/>
    <s v="Gehälter"/>
    <s v="B0FE524A-9795-EA11-806F-9CB6D0F9CFB6"/>
  </r>
  <r>
    <x v="2"/>
    <x v="8"/>
    <x v="18"/>
    <x v="20"/>
    <x v="42"/>
    <x v="0"/>
    <x v="9"/>
    <x v="0"/>
    <x v="0"/>
    <n v="7000"/>
    <n v="0"/>
    <n v="-7000"/>
    <x v="8"/>
    <x v="18"/>
    <x v="20"/>
    <x v="42"/>
    <s v="Geschäftsführergehälter der GmbH-Gesellschafter"/>
    <s v="B0FE524A-9795-EA11-806F-9CB6D0F9CFB6"/>
  </r>
  <r>
    <x v="2"/>
    <x v="8"/>
    <x v="18"/>
    <x v="20"/>
    <x v="70"/>
    <x v="0"/>
    <x v="9"/>
    <x v="0"/>
    <x v="0"/>
    <n v="62.58"/>
    <n v="0"/>
    <n v="-62.58"/>
    <x v="8"/>
    <x v="18"/>
    <x v="20"/>
    <x v="70"/>
    <s v="Sonstiges Personalkosten"/>
    <s v="B0FE524A-9795-EA11-806F-9CB6D0F9CFB6"/>
  </r>
  <r>
    <x v="2"/>
    <x v="8"/>
    <x v="18"/>
    <x v="21"/>
    <x v="43"/>
    <x v="0"/>
    <x v="9"/>
    <x v="0"/>
    <x v="0"/>
    <n v="4261.1400000000003"/>
    <n v="0"/>
    <n v="-4261.1400000000003"/>
    <x v="8"/>
    <x v="18"/>
    <x v="21"/>
    <x v="43"/>
    <s v="Gesetzliche soziale Aufwendungen"/>
    <s v="B0FE524A-9795-EA11-806F-9CB6D0F9CFB6"/>
  </r>
  <r>
    <x v="2"/>
    <x v="8"/>
    <x v="18"/>
    <x v="21"/>
    <x v="44"/>
    <x v="0"/>
    <x v="9"/>
    <x v="0"/>
    <x v="0"/>
    <n v="176.21"/>
    <n v="0"/>
    <n v="-176.21"/>
    <x v="8"/>
    <x v="18"/>
    <x v="21"/>
    <x v="44"/>
    <s v="Umlagebeiträge"/>
    <s v="B0FE524A-9795-EA11-806F-9CB6D0F9CFB6"/>
  </r>
  <r>
    <x v="2"/>
    <x v="8"/>
    <x v="19"/>
    <x v="22"/>
    <x v="46"/>
    <x v="0"/>
    <x v="9"/>
    <x v="0"/>
    <x v="0"/>
    <n v="2316.12"/>
    <n v="0"/>
    <n v="-2316.12"/>
    <x v="8"/>
    <x v="19"/>
    <x v="22"/>
    <x v="46"/>
    <s v="Sonstige betriebliche Aufwendungen"/>
    <s v="B0FE524A-9795-EA11-806F-9CB6D0F9CFB6"/>
  </r>
  <r>
    <x v="2"/>
    <x v="8"/>
    <x v="19"/>
    <x v="22"/>
    <x v="78"/>
    <x v="0"/>
    <x v="9"/>
    <x v="0"/>
    <x v="0"/>
    <n v="4110.5"/>
    <n v="12.5"/>
    <n v="-4098"/>
    <x v="8"/>
    <x v="19"/>
    <x v="22"/>
    <x v="78"/>
    <s v="Sonstige Fremdleistungen"/>
    <s v="B0FE524A-9795-EA11-806F-9CB6D0F9CFB6"/>
  </r>
  <r>
    <x v="2"/>
    <x v="8"/>
    <x v="19"/>
    <x v="23"/>
    <x v="47"/>
    <x v="0"/>
    <x v="9"/>
    <x v="0"/>
    <x v="0"/>
    <n v="5000"/>
    <n v="0"/>
    <n v="-5000"/>
    <x v="8"/>
    <x v="19"/>
    <x v="23"/>
    <x v="47"/>
    <s v="Miete (unbewegliche Wirtschaftsgüter)"/>
    <s v="B0FE524A-9795-EA11-806F-9CB6D0F9CFB6"/>
  </r>
  <r>
    <x v="2"/>
    <x v="8"/>
    <x v="19"/>
    <x v="23"/>
    <x v="48"/>
    <x v="0"/>
    <x v="9"/>
    <x v="0"/>
    <x v="0"/>
    <n v="1000"/>
    <n v="5787.16"/>
    <n v="4787.16"/>
    <x v="8"/>
    <x v="19"/>
    <x v="23"/>
    <x v="48"/>
    <s v="Gas, Strom, Wasser"/>
    <s v="B0FE524A-9795-EA11-806F-9CB6D0F9CFB6"/>
  </r>
  <r>
    <x v="2"/>
    <x v="8"/>
    <x v="19"/>
    <x v="23"/>
    <x v="49"/>
    <x v="0"/>
    <x v="9"/>
    <x v="0"/>
    <x v="0"/>
    <n v="414.68"/>
    <n v="0"/>
    <n v="-414.68"/>
    <x v="8"/>
    <x v="19"/>
    <x v="23"/>
    <x v="49"/>
    <s v="Reinigung"/>
    <s v="B0FE524A-9795-EA11-806F-9CB6D0F9CFB6"/>
  </r>
  <r>
    <x v="2"/>
    <x v="8"/>
    <x v="19"/>
    <x v="25"/>
    <x v="53"/>
    <x v="0"/>
    <x v="9"/>
    <x v="0"/>
    <x v="0"/>
    <n v="490"/>
    <n v="0"/>
    <n v="-490"/>
    <x v="8"/>
    <x v="19"/>
    <x v="25"/>
    <x v="53"/>
    <s v="Wartungskosten für Hard- und Software"/>
    <s v="B0FE524A-9795-EA11-806F-9CB6D0F9CFB6"/>
  </r>
  <r>
    <x v="2"/>
    <x v="8"/>
    <x v="19"/>
    <x v="26"/>
    <x v="71"/>
    <x v="0"/>
    <x v="9"/>
    <x v="0"/>
    <x v="0"/>
    <n v="350"/>
    <n v="0"/>
    <n v="-350"/>
    <x v="8"/>
    <x v="19"/>
    <x v="26"/>
    <x v="71"/>
    <s v="Werbekosten"/>
    <s v="B0FE524A-9795-EA11-806F-9CB6D0F9CFB6"/>
  </r>
  <r>
    <x v="2"/>
    <x v="8"/>
    <x v="19"/>
    <x v="26"/>
    <x v="81"/>
    <x v="0"/>
    <x v="9"/>
    <x v="0"/>
    <x v="0"/>
    <n v="116"/>
    <n v="0"/>
    <n v="-116"/>
    <x v="8"/>
    <x v="19"/>
    <x v="26"/>
    <x v="81"/>
    <s v="Messekosten/Standgebühr"/>
    <s v="B0FE524A-9795-EA11-806F-9CB6D0F9CFB6"/>
  </r>
  <r>
    <x v="2"/>
    <x v="8"/>
    <x v="19"/>
    <x v="26"/>
    <x v="54"/>
    <x v="0"/>
    <x v="9"/>
    <x v="0"/>
    <x v="0"/>
    <n v="54.62"/>
    <n v="0"/>
    <n v="-54.62"/>
    <x v="8"/>
    <x v="19"/>
    <x v="26"/>
    <x v="54"/>
    <s v="Bewirtungskosten"/>
    <s v="B0FE524A-9795-EA11-806F-9CB6D0F9CFB6"/>
  </r>
  <r>
    <x v="2"/>
    <x v="8"/>
    <x v="19"/>
    <x v="26"/>
    <x v="55"/>
    <x v="0"/>
    <x v="9"/>
    <x v="0"/>
    <x v="0"/>
    <n v="1018.05"/>
    <n v="309.91000000000003"/>
    <n v="-708.14"/>
    <x v="8"/>
    <x v="19"/>
    <x v="26"/>
    <x v="55"/>
    <s v="Reisekosten Arbeitnehmer"/>
    <s v="B0FE524A-9795-EA11-806F-9CB6D0F9CFB6"/>
  </r>
  <r>
    <x v="2"/>
    <x v="8"/>
    <x v="19"/>
    <x v="26"/>
    <x v="72"/>
    <x v="0"/>
    <x v="9"/>
    <x v="0"/>
    <x v="0"/>
    <n v="464.92"/>
    <n v="0"/>
    <n v="-464.92"/>
    <x v="8"/>
    <x v="19"/>
    <x v="26"/>
    <x v="72"/>
    <s v="Reisekosten Fremd-PKW"/>
    <s v="B0FE524A-9795-EA11-806F-9CB6D0F9CFB6"/>
  </r>
  <r>
    <x v="2"/>
    <x v="8"/>
    <x v="19"/>
    <x v="26"/>
    <x v="56"/>
    <x v="0"/>
    <x v="9"/>
    <x v="0"/>
    <x v="0"/>
    <n v="366"/>
    <n v="0"/>
    <n v="-366"/>
    <x v="8"/>
    <x v="19"/>
    <x v="26"/>
    <x v="56"/>
    <s v="Reisekosten Arbeitnehmer Fahrtkosten"/>
    <s v="B0FE524A-9795-EA11-806F-9CB6D0F9CFB6"/>
  </r>
  <r>
    <x v="2"/>
    <x v="8"/>
    <x v="19"/>
    <x v="26"/>
    <x v="57"/>
    <x v="0"/>
    <x v="9"/>
    <x v="0"/>
    <x v="0"/>
    <n v="79"/>
    <n v="0"/>
    <n v="-79"/>
    <x v="8"/>
    <x v="19"/>
    <x v="26"/>
    <x v="57"/>
    <s v="Reisekosten Arbeitnehmer Verpflegungsmehraufwand"/>
    <s v="B0FE524A-9795-EA11-806F-9CB6D0F9CFB6"/>
  </r>
  <r>
    <x v="2"/>
    <x v="8"/>
    <x v="19"/>
    <x v="27"/>
    <x v="79"/>
    <x v="0"/>
    <x v="9"/>
    <x v="0"/>
    <x v="0"/>
    <n v="33.86"/>
    <n v="0"/>
    <n v="-33.86"/>
    <x v="8"/>
    <x v="19"/>
    <x v="27"/>
    <x v="79"/>
    <s v="Porto"/>
    <s v="B0FE524A-9795-EA11-806F-9CB6D0F9CFB6"/>
  </r>
  <r>
    <x v="2"/>
    <x v="8"/>
    <x v="19"/>
    <x v="27"/>
    <x v="58"/>
    <x v="0"/>
    <x v="9"/>
    <x v="0"/>
    <x v="0"/>
    <n v="198.16"/>
    <n v="0"/>
    <n v="-198.16"/>
    <x v="8"/>
    <x v="19"/>
    <x v="27"/>
    <x v="58"/>
    <s v="Telefon"/>
    <s v="B0FE524A-9795-EA11-806F-9CB6D0F9CFB6"/>
  </r>
  <r>
    <x v="2"/>
    <x v="8"/>
    <x v="19"/>
    <x v="28"/>
    <x v="59"/>
    <x v="0"/>
    <x v="9"/>
    <x v="0"/>
    <x v="0"/>
    <n v="1353.7"/>
    <n v="0"/>
    <n v="-1353.7"/>
    <x v="8"/>
    <x v="19"/>
    <x v="28"/>
    <x v="59"/>
    <s v="Rechts- und Beratungskosten"/>
    <s v="B0FE524A-9795-EA11-806F-9CB6D0F9CFB6"/>
  </r>
  <r>
    <x v="2"/>
    <x v="8"/>
    <x v="19"/>
    <x v="29"/>
    <x v="60"/>
    <x v="0"/>
    <x v="9"/>
    <x v="0"/>
    <x v="0"/>
    <n v="867.99"/>
    <n v="153.38999999999999"/>
    <n v="-714.6"/>
    <x v="8"/>
    <x v="19"/>
    <x v="29"/>
    <x v="60"/>
    <s v="Sonstiger Betriebsbedarf"/>
    <s v="B0FE524A-9795-EA11-806F-9CB6D0F9CFB6"/>
  </r>
  <r>
    <x v="2"/>
    <x v="8"/>
    <x v="19"/>
    <x v="29"/>
    <x v="61"/>
    <x v="0"/>
    <x v="9"/>
    <x v="0"/>
    <x v="0"/>
    <n v="66.5"/>
    <n v="0"/>
    <n v="-66.5"/>
    <x v="8"/>
    <x v="19"/>
    <x v="29"/>
    <x v="61"/>
    <s v="Nebenkosten des Geldverkehrs"/>
    <s v="B0FE524A-9795-EA11-806F-9CB6D0F9CFB6"/>
  </r>
  <r>
    <x v="2"/>
    <x v="8"/>
    <x v="19"/>
    <x v="29"/>
    <x v="62"/>
    <x v="0"/>
    <x v="9"/>
    <x v="0"/>
    <x v="0"/>
    <n v="1983"/>
    <n v="0"/>
    <n v="-1983"/>
    <x v="8"/>
    <x v="19"/>
    <x v="29"/>
    <x v="62"/>
    <s v="Aufwendungen für Abraum- und Abfallbeseitigung"/>
    <s v="B0FE524A-9795-EA11-806F-9CB6D0F9CFB6"/>
  </r>
  <r>
    <x v="2"/>
    <x v="8"/>
    <x v="19"/>
    <x v="30"/>
    <x v="64"/>
    <x v="0"/>
    <x v="9"/>
    <x v="0"/>
    <x v="0"/>
    <n v="6000"/>
    <n v="0"/>
    <n v="-6000"/>
    <x v="8"/>
    <x v="19"/>
    <x v="30"/>
    <x v="64"/>
    <s v="Kalkulatorische Abschreibungen"/>
    <s v="B0FE524A-9795-EA11-806F-9CB6D0F9CFB6"/>
  </r>
  <r>
    <x v="2"/>
    <x v="8"/>
    <x v="19"/>
    <x v="30"/>
    <x v="66"/>
    <x v="0"/>
    <x v="9"/>
    <x v="0"/>
    <x v="0"/>
    <n v="0"/>
    <n v="6000"/>
    <n v="6000"/>
    <x v="8"/>
    <x v="19"/>
    <x v="30"/>
    <x v="66"/>
    <s v="Verrechnete kalkulatorische Abschreibungen"/>
    <s v="B0FE524A-9795-EA11-806F-9CB6D0F9CFB6"/>
  </r>
  <r>
    <x v="0"/>
    <x v="0"/>
    <x v="0"/>
    <x v="0"/>
    <x v="0"/>
    <x v="0"/>
    <x v="10"/>
    <x v="0"/>
    <x v="0"/>
    <n v="7735.02"/>
    <n v="0"/>
    <n v="-7735.02"/>
    <x v="0"/>
    <x v="0"/>
    <x v="0"/>
    <x v="0"/>
    <s v="Selbst geschaffene immaterielle VermG"/>
    <s v="B0FE524A-9795-EA11-806F-9CB6D0F9CFB6"/>
  </r>
  <r>
    <x v="0"/>
    <x v="1"/>
    <x v="3"/>
    <x v="3"/>
    <x v="6"/>
    <x v="0"/>
    <x v="10"/>
    <x v="0"/>
    <x v="0"/>
    <n v="5706.05"/>
    <n v="126.4"/>
    <n v="-5579.65"/>
    <x v="1"/>
    <x v="3"/>
    <x v="3"/>
    <x v="6"/>
    <s v="Forderungen aus Lieferungen und Leistungen"/>
    <s v="B0FE524A-9795-EA11-806F-9CB6D0F9CFB6"/>
  </r>
  <r>
    <x v="0"/>
    <x v="1"/>
    <x v="3"/>
    <x v="4"/>
    <x v="7"/>
    <x v="0"/>
    <x v="10"/>
    <x v="0"/>
    <x v="0"/>
    <n v="1380"/>
    <n v="0"/>
    <n v="-1380"/>
    <x v="1"/>
    <x v="3"/>
    <x v="4"/>
    <x v="7"/>
    <s v="Kautionen"/>
    <s v="B0FE524A-9795-EA11-806F-9CB6D0F9CFB6"/>
  </r>
  <r>
    <x v="0"/>
    <x v="1"/>
    <x v="3"/>
    <x v="4"/>
    <x v="8"/>
    <x v="0"/>
    <x v="10"/>
    <x v="0"/>
    <x v="0"/>
    <n v="27.5"/>
    <n v="0"/>
    <n v="-27.5"/>
    <x v="1"/>
    <x v="3"/>
    <x v="4"/>
    <x v="8"/>
    <s v="Abziehbare Vorsteuer 7 %"/>
    <s v="B0FE524A-9795-EA11-806F-9CB6D0F9CFB6"/>
  </r>
  <r>
    <x v="0"/>
    <x v="1"/>
    <x v="3"/>
    <x v="4"/>
    <x v="9"/>
    <x v="0"/>
    <x v="10"/>
    <x v="0"/>
    <x v="0"/>
    <n v="4981.79"/>
    <n v="78.790000000000006"/>
    <n v="-4903"/>
    <x v="1"/>
    <x v="3"/>
    <x v="4"/>
    <x v="9"/>
    <s v="Abziehbare Vorsteuer 19 %"/>
    <s v="B0FE524A-9795-EA11-806F-9CB6D0F9CFB6"/>
  </r>
  <r>
    <x v="0"/>
    <x v="1"/>
    <x v="3"/>
    <x v="4"/>
    <x v="10"/>
    <x v="0"/>
    <x v="10"/>
    <x v="0"/>
    <x v="0"/>
    <n v="6.85"/>
    <n v="420.15"/>
    <n v="413.3"/>
    <x v="1"/>
    <x v="3"/>
    <x v="4"/>
    <x v="10"/>
    <s v="Vorsteuer in Folgeperiode/im Folgejahr abziehbar"/>
    <s v="B0FE524A-9795-EA11-806F-9CB6D0F9CFB6"/>
  </r>
  <r>
    <x v="0"/>
    <x v="1"/>
    <x v="3"/>
    <x v="4"/>
    <x v="11"/>
    <x v="0"/>
    <x v="10"/>
    <x v="0"/>
    <x v="0"/>
    <n v="78.790000000000006"/>
    <n v="78.790000000000006"/>
    <n v="0"/>
    <x v="1"/>
    <x v="3"/>
    <x v="4"/>
    <x v="11"/>
    <s v="Reserviertes Konto - Abziehbare Vorsteuer aus inne"/>
    <s v="B0FE524A-9795-EA11-806F-9CB6D0F9CFB6"/>
  </r>
  <r>
    <x v="0"/>
    <x v="1"/>
    <x v="4"/>
    <x v="5"/>
    <x v="12"/>
    <x v="0"/>
    <x v="10"/>
    <x v="0"/>
    <x v="0"/>
    <n v="0"/>
    <n v="59.57"/>
    <n v="59.57"/>
    <x v="1"/>
    <x v="4"/>
    <x v="5"/>
    <x v="12"/>
    <s v="Kasse"/>
    <s v="B0FE524A-9795-EA11-806F-9CB6D0F9CFB6"/>
  </r>
  <r>
    <x v="0"/>
    <x v="1"/>
    <x v="4"/>
    <x v="5"/>
    <x v="13"/>
    <x v="0"/>
    <x v="10"/>
    <x v="0"/>
    <x v="0"/>
    <n v="240655.58"/>
    <n v="394100.75"/>
    <n v="153445.17000000001"/>
    <x v="1"/>
    <x v="4"/>
    <x v="5"/>
    <x v="13"/>
    <s v="Bank"/>
    <s v="B0FE524A-9795-EA11-806F-9CB6D0F9CFB6"/>
  </r>
  <r>
    <x v="0"/>
    <x v="2"/>
    <x v="5"/>
    <x v="6"/>
    <x v="15"/>
    <x v="0"/>
    <x v="10"/>
    <x v="0"/>
    <x v="0"/>
    <n v="0"/>
    <n v="4477"/>
    <n v="4477"/>
    <x v="2"/>
    <x v="5"/>
    <x v="6"/>
    <x v="15"/>
    <s v="Aktive Rechnungsabgrenzung"/>
    <s v="B0FE524A-9795-EA11-806F-9CB6D0F9CFB6"/>
  </r>
  <r>
    <x v="1"/>
    <x v="3"/>
    <x v="6"/>
    <x v="7"/>
    <x v="16"/>
    <x v="0"/>
    <x v="10"/>
    <x v="0"/>
    <x v="0"/>
    <n v="0"/>
    <n v="204367"/>
    <n v="204367"/>
    <x v="3"/>
    <x v="6"/>
    <x v="7"/>
    <x v="16"/>
    <s v="Gezeichnetes Kapital"/>
    <s v="B0FE524A-9795-EA11-806F-9CB6D0F9CFB6"/>
  </r>
  <r>
    <x v="1"/>
    <x v="3"/>
    <x v="6"/>
    <x v="8"/>
    <x v="17"/>
    <x v="0"/>
    <x v="10"/>
    <x v="0"/>
    <x v="0"/>
    <n v="7401"/>
    <n v="0"/>
    <n v="-7401"/>
    <x v="3"/>
    <x v="6"/>
    <x v="8"/>
    <x v="17"/>
    <s v="Erworbene eigene Anteile"/>
    <s v="B0FE524A-9795-EA11-806F-9CB6D0F9CFB6"/>
  </r>
  <r>
    <x v="1"/>
    <x v="3"/>
    <x v="8"/>
    <x v="10"/>
    <x v="19"/>
    <x v="0"/>
    <x v="10"/>
    <x v="0"/>
    <x v="0"/>
    <n v="186540"/>
    <n v="0"/>
    <n v="-186540"/>
    <x v="3"/>
    <x v="8"/>
    <x v="10"/>
    <x v="19"/>
    <s v="Andere Gewinnrücklagen aus dem Erwerb eigener Ante"/>
    <s v="B0FE524A-9795-EA11-806F-9CB6D0F9CFB6"/>
  </r>
  <r>
    <x v="1"/>
    <x v="4"/>
    <x v="10"/>
    <x v="12"/>
    <x v="21"/>
    <x v="0"/>
    <x v="10"/>
    <x v="0"/>
    <x v="0"/>
    <n v="3000"/>
    <n v="0"/>
    <n v="-3000"/>
    <x v="4"/>
    <x v="10"/>
    <x v="12"/>
    <x v="21"/>
    <s v="Sonstige Rückstellungen"/>
    <s v="B0FE524A-9795-EA11-806F-9CB6D0F9CFB6"/>
  </r>
  <r>
    <x v="1"/>
    <x v="5"/>
    <x v="11"/>
    <x v="13"/>
    <x v="25"/>
    <x v="0"/>
    <x v="10"/>
    <x v="0"/>
    <x v="0"/>
    <n v="157574.07"/>
    <n v="18377"/>
    <n v="-139197.07"/>
    <x v="5"/>
    <x v="11"/>
    <x v="13"/>
    <x v="25"/>
    <s v="Verbindlichkeiten aus Lieferungen und Leistungen m"/>
    <s v="B0FE524A-9795-EA11-806F-9CB6D0F9CFB6"/>
  </r>
  <r>
    <x v="1"/>
    <x v="5"/>
    <x v="12"/>
    <x v="14"/>
    <x v="28"/>
    <x v="0"/>
    <x v="10"/>
    <x v="0"/>
    <x v="0"/>
    <n v="16119.64"/>
    <n v="16119.64"/>
    <n v="0"/>
    <x v="5"/>
    <x v="12"/>
    <x v="14"/>
    <x v="28"/>
    <s v="Verbindlichkeiten aus Lohn und Gehalt"/>
    <s v="B0FE524A-9795-EA11-806F-9CB6D0F9CFB6"/>
  </r>
  <r>
    <x v="1"/>
    <x v="5"/>
    <x v="12"/>
    <x v="14"/>
    <x v="29"/>
    <x v="0"/>
    <x v="10"/>
    <x v="0"/>
    <x v="0"/>
    <n v="4418.79"/>
    <n v="4418.79"/>
    <n v="0"/>
    <x v="5"/>
    <x v="12"/>
    <x v="14"/>
    <x v="29"/>
    <s v="Verbindlichkeiten aus Lohn- und Kirchensteuer"/>
    <s v="B0FE524A-9795-EA11-806F-9CB6D0F9CFB6"/>
  </r>
  <r>
    <x v="1"/>
    <x v="5"/>
    <x v="12"/>
    <x v="14"/>
    <x v="30"/>
    <x v="0"/>
    <x v="10"/>
    <x v="0"/>
    <x v="0"/>
    <n v="7997.92"/>
    <n v="7997.92"/>
    <n v="0"/>
    <x v="5"/>
    <x v="12"/>
    <x v="14"/>
    <x v="30"/>
    <s v="Verbindlichkeiten im Rahmen der sozialen Sicherhei"/>
    <s v="B0FE524A-9795-EA11-806F-9CB6D0F9CFB6"/>
  </r>
  <r>
    <x v="1"/>
    <x v="5"/>
    <x v="12"/>
    <x v="14"/>
    <x v="31"/>
    <x v="0"/>
    <x v="10"/>
    <x v="0"/>
    <x v="0"/>
    <n v="60"/>
    <n v="60"/>
    <n v="0"/>
    <x v="5"/>
    <x v="12"/>
    <x v="14"/>
    <x v="31"/>
    <s v="Verbindlichkeiten aus Vermögensbildung"/>
    <s v="B0FE524A-9795-EA11-806F-9CB6D0F9CFB6"/>
  </r>
  <r>
    <x v="1"/>
    <x v="5"/>
    <x v="12"/>
    <x v="14"/>
    <x v="32"/>
    <x v="0"/>
    <x v="10"/>
    <x v="0"/>
    <x v="0"/>
    <n v="28596.35"/>
    <n v="28596.35"/>
    <n v="0"/>
    <x v="5"/>
    <x v="12"/>
    <x v="14"/>
    <x v="32"/>
    <s v="Lohn- und Gehaltsverrechnungskonto"/>
    <s v="B0FE524A-9795-EA11-806F-9CB6D0F9CFB6"/>
  </r>
  <r>
    <x v="1"/>
    <x v="5"/>
    <x v="12"/>
    <x v="14"/>
    <x v="33"/>
    <x v="0"/>
    <x v="10"/>
    <x v="0"/>
    <x v="0"/>
    <n v="0"/>
    <n v="911.05"/>
    <n v="911.05"/>
    <x v="5"/>
    <x v="12"/>
    <x v="14"/>
    <x v="33"/>
    <s v="Umsatzsteuer 19 %"/>
    <s v="B0FE524A-9795-EA11-806F-9CB6D0F9CFB6"/>
  </r>
  <r>
    <x v="1"/>
    <x v="5"/>
    <x v="12"/>
    <x v="14"/>
    <x v="75"/>
    <x v="0"/>
    <x v="10"/>
    <x v="0"/>
    <x v="0"/>
    <n v="0"/>
    <n v="36162.18"/>
    <n v="36162.18"/>
    <x v="5"/>
    <x v="12"/>
    <x v="14"/>
    <x v="75"/>
    <s v="Umsatzsteuer-Vorauszahlungen"/>
    <s v="B0FE524A-9795-EA11-806F-9CB6D0F9CFB6"/>
  </r>
  <r>
    <x v="1"/>
    <x v="6"/>
    <x v="13"/>
    <x v="15"/>
    <x v="35"/>
    <x v="0"/>
    <x v="10"/>
    <x v="0"/>
    <x v="0"/>
    <n v="36134.69"/>
    <n v="0"/>
    <n v="-36134.69"/>
    <x v="6"/>
    <x v="13"/>
    <x v="15"/>
    <x v="35"/>
    <s v="Passive Rechnungsabgrenzung"/>
    <s v="B0FE524A-9795-EA11-806F-9CB6D0F9CFB6"/>
  </r>
  <r>
    <x v="2"/>
    <x v="7"/>
    <x v="14"/>
    <x v="16"/>
    <x v="36"/>
    <x v="0"/>
    <x v="10"/>
    <x v="0"/>
    <x v="0"/>
    <n v="0"/>
    <n v="4795"/>
    <n v="4795"/>
    <x v="7"/>
    <x v="14"/>
    <x v="16"/>
    <x v="36"/>
    <s v="Erlöse zum allgemeinen Umsatzsteuersatz"/>
    <s v="B0FE524A-9795-EA11-806F-9CB6D0F9CFB6"/>
  </r>
  <r>
    <x v="2"/>
    <x v="7"/>
    <x v="15"/>
    <x v="17"/>
    <x v="38"/>
    <x v="0"/>
    <x v="10"/>
    <x v="0"/>
    <x v="0"/>
    <n v="0"/>
    <n v="5854.52"/>
    <n v="5854.52"/>
    <x v="7"/>
    <x v="15"/>
    <x v="17"/>
    <x v="38"/>
    <s v="Andere aktivierte Eigenleistungen"/>
    <s v="B0FE524A-9795-EA11-806F-9CB6D0F9CFB6"/>
  </r>
  <r>
    <x v="2"/>
    <x v="7"/>
    <x v="16"/>
    <x v="18"/>
    <x v="39"/>
    <x v="0"/>
    <x v="10"/>
    <x v="0"/>
    <x v="0"/>
    <n v="0"/>
    <n v="36134.69"/>
    <n v="36134.69"/>
    <x v="7"/>
    <x v="16"/>
    <x v="18"/>
    <x v="39"/>
    <s v="Sonstige betriebliche Erträge"/>
    <s v="B0FE524A-9795-EA11-806F-9CB6D0F9CFB6"/>
  </r>
  <r>
    <x v="2"/>
    <x v="8"/>
    <x v="18"/>
    <x v="20"/>
    <x v="41"/>
    <x v="0"/>
    <x v="10"/>
    <x v="0"/>
    <x v="0"/>
    <n v="17159"/>
    <n v="0"/>
    <n v="-17159"/>
    <x v="8"/>
    <x v="18"/>
    <x v="20"/>
    <x v="41"/>
    <s v="Gehälter"/>
    <s v="B0FE524A-9795-EA11-806F-9CB6D0F9CFB6"/>
  </r>
  <r>
    <x v="2"/>
    <x v="8"/>
    <x v="18"/>
    <x v="20"/>
    <x v="42"/>
    <x v="0"/>
    <x v="10"/>
    <x v="0"/>
    <x v="0"/>
    <n v="7000"/>
    <n v="0"/>
    <n v="-7000"/>
    <x v="8"/>
    <x v="18"/>
    <x v="20"/>
    <x v="42"/>
    <s v="Geschäftsführergehälter der GmbH-Gesellschafter"/>
    <s v="B0FE524A-9795-EA11-806F-9CB6D0F9CFB6"/>
  </r>
  <r>
    <x v="2"/>
    <x v="8"/>
    <x v="18"/>
    <x v="20"/>
    <x v="70"/>
    <x v="0"/>
    <x v="10"/>
    <x v="0"/>
    <x v="0"/>
    <n v="22.8"/>
    <n v="0"/>
    <n v="-22.8"/>
    <x v="8"/>
    <x v="18"/>
    <x v="20"/>
    <x v="70"/>
    <s v="Sonstiges Personalkosten"/>
    <s v="B0FE524A-9795-EA11-806F-9CB6D0F9CFB6"/>
  </r>
  <r>
    <x v="2"/>
    <x v="8"/>
    <x v="18"/>
    <x v="21"/>
    <x v="43"/>
    <x v="0"/>
    <x v="10"/>
    <x v="0"/>
    <x v="0"/>
    <n v="4261.1400000000003"/>
    <n v="0"/>
    <n v="-4261.1400000000003"/>
    <x v="8"/>
    <x v="18"/>
    <x v="21"/>
    <x v="43"/>
    <s v="Gesetzliche soziale Aufwendungen"/>
    <s v="B0FE524A-9795-EA11-806F-9CB6D0F9CFB6"/>
  </r>
  <r>
    <x v="2"/>
    <x v="8"/>
    <x v="18"/>
    <x v="21"/>
    <x v="44"/>
    <x v="0"/>
    <x v="10"/>
    <x v="0"/>
    <x v="0"/>
    <n v="176.21"/>
    <n v="0"/>
    <n v="-176.21"/>
    <x v="8"/>
    <x v="18"/>
    <x v="21"/>
    <x v="44"/>
    <s v="Umlagebeiträge"/>
    <s v="B0FE524A-9795-EA11-806F-9CB6D0F9CFB6"/>
  </r>
  <r>
    <x v="2"/>
    <x v="8"/>
    <x v="18"/>
    <x v="21"/>
    <x v="45"/>
    <x v="0"/>
    <x v="10"/>
    <x v="0"/>
    <x v="0"/>
    <n v="500.85"/>
    <n v="0"/>
    <n v="-500.85"/>
    <x v="8"/>
    <x v="18"/>
    <x v="21"/>
    <x v="45"/>
    <s v="Beiträge zur Berufsgenossenschaft"/>
    <s v="B0FE524A-9795-EA11-806F-9CB6D0F9CFB6"/>
  </r>
  <r>
    <x v="2"/>
    <x v="8"/>
    <x v="19"/>
    <x v="22"/>
    <x v="46"/>
    <x v="0"/>
    <x v="10"/>
    <x v="0"/>
    <x v="0"/>
    <n v="441.47"/>
    <n v="0"/>
    <n v="-441.47"/>
    <x v="8"/>
    <x v="19"/>
    <x v="22"/>
    <x v="46"/>
    <s v="Sonstige betriebliche Aufwendungen"/>
    <s v="B0FE524A-9795-EA11-806F-9CB6D0F9CFB6"/>
  </r>
  <r>
    <x v="2"/>
    <x v="8"/>
    <x v="19"/>
    <x v="23"/>
    <x v="47"/>
    <x v="0"/>
    <x v="10"/>
    <x v="0"/>
    <x v="0"/>
    <n v="5138.13"/>
    <n v="0"/>
    <n v="-5138.13"/>
    <x v="8"/>
    <x v="19"/>
    <x v="23"/>
    <x v="47"/>
    <s v="Miete (unbewegliche Wirtschaftsgüter)"/>
    <s v="B0FE524A-9795-EA11-806F-9CB6D0F9CFB6"/>
  </r>
  <r>
    <x v="2"/>
    <x v="8"/>
    <x v="19"/>
    <x v="23"/>
    <x v="48"/>
    <x v="0"/>
    <x v="10"/>
    <x v="0"/>
    <x v="0"/>
    <n v="1055.26"/>
    <n v="0"/>
    <n v="-1055.26"/>
    <x v="8"/>
    <x v="19"/>
    <x v="23"/>
    <x v="48"/>
    <s v="Gas, Strom, Wasser"/>
    <s v="B0FE524A-9795-EA11-806F-9CB6D0F9CFB6"/>
  </r>
  <r>
    <x v="2"/>
    <x v="8"/>
    <x v="19"/>
    <x v="23"/>
    <x v="49"/>
    <x v="0"/>
    <x v="10"/>
    <x v="0"/>
    <x v="0"/>
    <n v="414.68"/>
    <n v="0"/>
    <n v="-414.68"/>
    <x v="8"/>
    <x v="19"/>
    <x v="23"/>
    <x v="49"/>
    <s v="Reinigung"/>
    <s v="B0FE524A-9795-EA11-806F-9CB6D0F9CFB6"/>
  </r>
  <r>
    <x v="2"/>
    <x v="8"/>
    <x v="19"/>
    <x v="26"/>
    <x v="81"/>
    <x v="0"/>
    <x v="10"/>
    <x v="0"/>
    <x v="0"/>
    <n v="11990.75"/>
    <n v="350"/>
    <n v="-11640.75"/>
    <x v="8"/>
    <x v="19"/>
    <x v="26"/>
    <x v="81"/>
    <s v="Messekosten/Standgebühr"/>
    <s v="B0FE524A-9795-EA11-806F-9CB6D0F9CFB6"/>
  </r>
  <r>
    <x v="2"/>
    <x v="8"/>
    <x v="19"/>
    <x v="26"/>
    <x v="54"/>
    <x v="0"/>
    <x v="10"/>
    <x v="0"/>
    <x v="0"/>
    <n v="172.27"/>
    <n v="0"/>
    <n v="-172.27"/>
    <x v="8"/>
    <x v="19"/>
    <x v="26"/>
    <x v="54"/>
    <s v="Bewirtungskosten"/>
    <s v="B0FE524A-9795-EA11-806F-9CB6D0F9CFB6"/>
  </r>
  <r>
    <x v="2"/>
    <x v="8"/>
    <x v="19"/>
    <x v="26"/>
    <x v="55"/>
    <x v="0"/>
    <x v="10"/>
    <x v="0"/>
    <x v="0"/>
    <n v="544.77"/>
    <n v="0"/>
    <n v="-544.77"/>
    <x v="8"/>
    <x v="19"/>
    <x v="26"/>
    <x v="55"/>
    <s v="Reisekosten Arbeitnehmer"/>
    <s v="B0FE524A-9795-EA11-806F-9CB6D0F9CFB6"/>
  </r>
  <r>
    <x v="2"/>
    <x v="8"/>
    <x v="19"/>
    <x v="26"/>
    <x v="72"/>
    <x v="0"/>
    <x v="10"/>
    <x v="0"/>
    <x v="0"/>
    <n v="92.02"/>
    <n v="0"/>
    <n v="-92.02"/>
    <x v="8"/>
    <x v="19"/>
    <x v="26"/>
    <x v="72"/>
    <s v="Reisekosten Fremd-PKW"/>
    <s v="B0FE524A-9795-EA11-806F-9CB6D0F9CFB6"/>
  </r>
  <r>
    <x v="2"/>
    <x v="8"/>
    <x v="19"/>
    <x v="26"/>
    <x v="56"/>
    <x v="0"/>
    <x v="10"/>
    <x v="0"/>
    <x v="0"/>
    <n v="258.39999999999998"/>
    <n v="0"/>
    <n v="-258.39999999999998"/>
    <x v="8"/>
    <x v="19"/>
    <x v="26"/>
    <x v="56"/>
    <s v="Reisekosten Arbeitnehmer Fahrtkosten"/>
    <s v="B0FE524A-9795-EA11-806F-9CB6D0F9CFB6"/>
  </r>
  <r>
    <x v="2"/>
    <x v="8"/>
    <x v="19"/>
    <x v="26"/>
    <x v="57"/>
    <x v="0"/>
    <x v="10"/>
    <x v="0"/>
    <x v="0"/>
    <n v="326.39999999999998"/>
    <n v="0"/>
    <n v="-326.39999999999998"/>
    <x v="8"/>
    <x v="19"/>
    <x v="26"/>
    <x v="57"/>
    <s v="Reisekosten Arbeitnehmer Verpflegungsmehraufwand"/>
    <s v="B0FE524A-9795-EA11-806F-9CB6D0F9CFB6"/>
  </r>
  <r>
    <x v="2"/>
    <x v="8"/>
    <x v="19"/>
    <x v="27"/>
    <x v="58"/>
    <x v="0"/>
    <x v="10"/>
    <x v="0"/>
    <x v="0"/>
    <n v="214.11"/>
    <n v="0"/>
    <n v="-214.11"/>
    <x v="8"/>
    <x v="19"/>
    <x v="27"/>
    <x v="58"/>
    <s v="Telefon"/>
    <s v="B0FE524A-9795-EA11-806F-9CB6D0F9CFB6"/>
  </r>
  <r>
    <x v="2"/>
    <x v="8"/>
    <x v="19"/>
    <x v="27"/>
    <x v="73"/>
    <x v="0"/>
    <x v="10"/>
    <x v="0"/>
    <x v="0"/>
    <n v="167.95"/>
    <n v="0"/>
    <n v="-167.95"/>
    <x v="8"/>
    <x v="19"/>
    <x v="27"/>
    <x v="73"/>
    <s v="Bürobedarf"/>
    <s v="B0FE524A-9795-EA11-806F-9CB6D0F9CFB6"/>
  </r>
  <r>
    <x v="2"/>
    <x v="8"/>
    <x v="19"/>
    <x v="28"/>
    <x v="59"/>
    <x v="0"/>
    <x v="10"/>
    <x v="0"/>
    <x v="0"/>
    <n v="843.7"/>
    <n v="0"/>
    <n v="-843.7"/>
    <x v="8"/>
    <x v="19"/>
    <x v="28"/>
    <x v="59"/>
    <s v="Rechts- und Beratungskosten"/>
    <s v="B0FE524A-9795-EA11-806F-9CB6D0F9CFB6"/>
  </r>
  <r>
    <x v="2"/>
    <x v="8"/>
    <x v="19"/>
    <x v="29"/>
    <x v="60"/>
    <x v="0"/>
    <x v="10"/>
    <x v="0"/>
    <x v="0"/>
    <n v="40.85"/>
    <n v="0"/>
    <n v="-40.85"/>
    <x v="8"/>
    <x v="19"/>
    <x v="29"/>
    <x v="60"/>
    <s v="Sonstiger Betriebsbedarf"/>
    <s v="B0FE524A-9795-EA11-806F-9CB6D0F9CFB6"/>
  </r>
  <r>
    <x v="2"/>
    <x v="8"/>
    <x v="19"/>
    <x v="29"/>
    <x v="61"/>
    <x v="0"/>
    <x v="10"/>
    <x v="0"/>
    <x v="0"/>
    <n v="101.85"/>
    <n v="0"/>
    <n v="-101.85"/>
    <x v="8"/>
    <x v="19"/>
    <x v="29"/>
    <x v="61"/>
    <s v="Nebenkosten des Geldverkehrs"/>
    <s v="B0FE524A-9795-EA11-806F-9CB6D0F9CFB6"/>
  </r>
  <r>
    <x v="2"/>
    <x v="8"/>
    <x v="19"/>
    <x v="30"/>
    <x v="64"/>
    <x v="0"/>
    <x v="10"/>
    <x v="0"/>
    <x v="0"/>
    <n v="7500"/>
    <n v="0"/>
    <n v="-7500"/>
    <x v="8"/>
    <x v="19"/>
    <x v="30"/>
    <x v="64"/>
    <s v="Kalkulatorische Abschreibungen"/>
    <s v="B0FE524A-9795-EA11-806F-9CB6D0F9CFB6"/>
  </r>
  <r>
    <x v="2"/>
    <x v="8"/>
    <x v="19"/>
    <x v="30"/>
    <x v="66"/>
    <x v="0"/>
    <x v="10"/>
    <x v="0"/>
    <x v="0"/>
    <n v="0"/>
    <n v="7500"/>
    <n v="7500"/>
    <x v="8"/>
    <x v="19"/>
    <x v="30"/>
    <x v="66"/>
    <s v="Verrechnete kalkulatorische Abschreibungen"/>
    <s v="B0FE524A-9795-EA11-806F-9CB6D0F9CFB6"/>
  </r>
  <r>
    <x v="2"/>
    <x v="10"/>
    <x v="21"/>
    <x v="32"/>
    <x v="83"/>
    <x v="0"/>
    <x v="10"/>
    <x v="0"/>
    <x v="0"/>
    <n v="4148.9399999999996"/>
    <n v="0"/>
    <n v="-4148.9399999999996"/>
    <x v="10"/>
    <x v="21"/>
    <x v="32"/>
    <x v="83"/>
    <s v="Zinsaufwendungen für langfristige Verbindlichkeite"/>
    <s v="B0FE524A-9795-EA11-806F-9CB6D0F9CFB6"/>
  </r>
  <r>
    <x v="0"/>
    <x v="0"/>
    <x v="0"/>
    <x v="0"/>
    <x v="0"/>
    <x v="0"/>
    <x v="11"/>
    <x v="0"/>
    <x v="0"/>
    <n v="37698.25"/>
    <n v="0"/>
    <n v="-37698.25"/>
    <x v="0"/>
    <x v="0"/>
    <x v="0"/>
    <x v="0"/>
    <s v="Selbst geschaffene immaterielle VermG"/>
    <s v="B0FE524A-9795-EA11-806F-9CB6D0F9CFB6"/>
  </r>
  <r>
    <x v="0"/>
    <x v="1"/>
    <x v="3"/>
    <x v="3"/>
    <x v="6"/>
    <x v="0"/>
    <x v="11"/>
    <x v="0"/>
    <x v="0"/>
    <n v="0"/>
    <n v="5706.05"/>
    <n v="5706.05"/>
    <x v="1"/>
    <x v="3"/>
    <x v="3"/>
    <x v="6"/>
    <s v="Forderungen aus Lieferungen und Leistungen"/>
    <s v="B0FE524A-9795-EA11-806F-9CB6D0F9CFB6"/>
  </r>
  <r>
    <x v="0"/>
    <x v="1"/>
    <x v="3"/>
    <x v="4"/>
    <x v="8"/>
    <x v="0"/>
    <x v="11"/>
    <x v="0"/>
    <x v="0"/>
    <n v="9.51"/>
    <n v="0"/>
    <n v="-9.51"/>
    <x v="1"/>
    <x v="3"/>
    <x v="4"/>
    <x v="8"/>
    <s v="Abziehbare Vorsteuer 7 %"/>
    <s v="B0FE524A-9795-EA11-806F-9CB6D0F9CFB6"/>
  </r>
  <r>
    <x v="0"/>
    <x v="1"/>
    <x v="3"/>
    <x v="4"/>
    <x v="9"/>
    <x v="0"/>
    <x v="11"/>
    <x v="0"/>
    <x v="0"/>
    <n v="108485.38"/>
    <n v="19154.93"/>
    <n v="-89330.45"/>
    <x v="1"/>
    <x v="3"/>
    <x v="4"/>
    <x v="9"/>
    <s v="Abziehbare Vorsteuer 19 %"/>
    <s v="B0FE524A-9795-EA11-806F-9CB6D0F9CFB6"/>
  </r>
  <r>
    <x v="0"/>
    <x v="1"/>
    <x v="3"/>
    <x v="4"/>
    <x v="10"/>
    <x v="0"/>
    <x v="11"/>
    <x v="0"/>
    <x v="0"/>
    <n v="212.92"/>
    <n v="6.85"/>
    <n v="-206.07"/>
    <x v="1"/>
    <x v="3"/>
    <x v="4"/>
    <x v="10"/>
    <s v="Vorsteuer in Folgeperiode/im Folgejahr abziehbar"/>
    <s v="B0FE524A-9795-EA11-806F-9CB6D0F9CFB6"/>
  </r>
  <r>
    <x v="0"/>
    <x v="1"/>
    <x v="3"/>
    <x v="4"/>
    <x v="11"/>
    <x v="0"/>
    <x v="11"/>
    <x v="0"/>
    <x v="0"/>
    <n v="19087.34"/>
    <n v="78.790000000000006"/>
    <n v="-19008.55"/>
    <x v="1"/>
    <x v="3"/>
    <x v="4"/>
    <x v="11"/>
    <s v="Reserviertes Konto - Abziehbare Vorsteuer aus inne"/>
    <s v="B0FE524A-9795-EA11-806F-9CB6D0F9CFB6"/>
  </r>
  <r>
    <x v="0"/>
    <x v="1"/>
    <x v="3"/>
    <x v="4"/>
    <x v="84"/>
    <x v="0"/>
    <x v="11"/>
    <x v="0"/>
    <x v="0"/>
    <n v="200"/>
    <n v="200"/>
    <n v="0"/>
    <x v="1"/>
    <x v="3"/>
    <x v="4"/>
    <x v="84"/>
    <s v="Geldtransit"/>
    <s v="B0FE524A-9795-EA11-806F-9CB6D0F9CFB6"/>
  </r>
  <r>
    <x v="0"/>
    <x v="1"/>
    <x v="4"/>
    <x v="5"/>
    <x v="12"/>
    <x v="0"/>
    <x v="11"/>
    <x v="0"/>
    <x v="0"/>
    <n v="200"/>
    <n v="32"/>
    <n v="-168"/>
    <x v="1"/>
    <x v="4"/>
    <x v="5"/>
    <x v="12"/>
    <s v="Kasse"/>
    <s v="B0FE524A-9795-EA11-806F-9CB6D0F9CFB6"/>
  </r>
  <r>
    <x v="0"/>
    <x v="1"/>
    <x v="4"/>
    <x v="5"/>
    <x v="13"/>
    <x v="0"/>
    <x v="11"/>
    <x v="0"/>
    <x v="0"/>
    <n v="3844720.53"/>
    <n v="614454.02"/>
    <n v="-3230266.51"/>
    <x v="1"/>
    <x v="4"/>
    <x v="5"/>
    <x v="13"/>
    <s v="Bank"/>
    <s v="B0FE524A-9795-EA11-806F-9CB6D0F9CFB6"/>
  </r>
  <r>
    <x v="1"/>
    <x v="3"/>
    <x v="7"/>
    <x v="9"/>
    <x v="18"/>
    <x v="0"/>
    <x v="11"/>
    <x v="0"/>
    <x v="0"/>
    <n v="0"/>
    <n v="3838597.98"/>
    <n v="3838597.98"/>
    <x v="3"/>
    <x v="7"/>
    <x v="9"/>
    <x v="18"/>
    <s v="Kapitalrücklage"/>
    <s v="B0FE524A-9795-EA11-806F-9CB6D0F9CFB6"/>
  </r>
  <r>
    <x v="1"/>
    <x v="5"/>
    <x v="11"/>
    <x v="13"/>
    <x v="25"/>
    <x v="0"/>
    <x v="11"/>
    <x v="0"/>
    <x v="0"/>
    <n v="547572.03"/>
    <n v="674089.13"/>
    <n v="126517.1"/>
    <x v="5"/>
    <x v="11"/>
    <x v="13"/>
    <x v="25"/>
    <s v="Verbindlichkeiten aus Lieferungen und Leistungen m"/>
    <s v="B0FE524A-9795-EA11-806F-9CB6D0F9CFB6"/>
  </r>
  <r>
    <x v="1"/>
    <x v="5"/>
    <x v="12"/>
    <x v="14"/>
    <x v="28"/>
    <x v="0"/>
    <x v="11"/>
    <x v="0"/>
    <x v="0"/>
    <n v="16456.77"/>
    <n v="16456.77"/>
    <n v="0"/>
    <x v="5"/>
    <x v="12"/>
    <x v="14"/>
    <x v="28"/>
    <s v="Verbindlichkeiten aus Lohn und Gehalt"/>
    <s v="B0FE524A-9795-EA11-806F-9CB6D0F9CFB6"/>
  </r>
  <r>
    <x v="1"/>
    <x v="5"/>
    <x v="12"/>
    <x v="14"/>
    <x v="29"/>
    <x v="0"/>
    <x v="11"/>
    <x v="0"/>
    <x v="0"/>
    <n v="4590.2700000000004"/>
    <n v="4590.2700000000004"/>
    <n v="0"/>
    <x v="5"/>
    <x v="12"/>
    <x v="14"/>
    <x v="29"/>
    <s v="Verbindlichkeiten aus Lohn- und Kirchensteuer"/>
    <s v="B0FE524A-9795-EA11-806F-9CB6D0F9CFB6"/>
  </r>
  <r>
    <x v="1"/>
    <x v="5"/>
    <x v="12"/>
    <x v="14"/>
    <x v="30"/>
    <x v="0"/>
    <x v="11"/>
    <x v="0"/>
    <x v="0"/>
    <n v="8079.98"/>
    <n v="8079.98"/>
    <n v="0"/>
    <x v="5"/>
    <x v="12"/>
    <x v="14"/>
    <x v="30"/>
    <s v="Verbindlichkeiten im Rahmen der sozialen Sicherhei"/>
    <s v="B0FE524A-9795-EA11-806F-9CB6D0F9CFB6"/>
  </r>
  <r>
    <x v="1"/>
    <x v="5"/>
    <x v="12"/>
    <x v="14"/>
    <x v="31"/>
    <x v="0"/>
    <x v="11"/>
    <x v="0"/>
    <x v="0"/>
    <n v="60"/>
    <n v="60"/>
    <n v="0"/>
    <x v="5"/>
    <x v="12"/>
    <x v="14"/>
    <x v="31"/>
    <s v="Verbindlichkeiten aus Vermögensbildung"/>
    <s v="B0FE524A-9795-EA11-806F-9CB6D0F9CFB6"/>
  </r>
  <r>
    <x v="1"/>
    <x v="5"/>
    <x v="12"/>
    <x v="14"/>
    <x v="32"/>
    <x v="0"/>
    <x v="11"/>
    <x v="0"/>
    <x v="0"/>
    <n v="29187.02"/>
    <n v="29187.02"/>
    <n v="0"/>
    <x v="5"/>
    <x v="12"/>
    <x v="14"/>
    <x v="32"/>
    <s v="Lohn- und Gehaltsverrechnungskonto"/>
    <s v="B0FE524A-9795-EA11-806F-9CB6D0F9CFB6"/>
  </r>
  <r>
    <x v="1"/>
    <x v="6"/>
    <x v="13"/>
    <x v="15"/>
    <x v="35"/>
    <x v="0"/>
    <x v="11"/>
    <x v="0"/>
    <x v="0"/>
    <n v="33998.949999999997"/>
    <n v="0"/>
    <n v="-33998.949999999997"/>
    <x v="6"/>
    <x v="13"/>
    <x v="15"/>
    <x v="35"/>
    <s v="Passive Rechnungsabgrenzung"/>
    <s v="B0FE524A-9795-EA11-806F-9CB6D0F9CFB6"/>
  </r>
  <r>
    <x v="2"/>
    <x v="7"/>
    <x v="15"/>
    <x v="17"/>
    <x v="38"/>
    <x v="0"/>
    <x v="11"/>
    <x v="0"/>
    <x v="0"/>
    <n v="0"/>
    <n v="37065.1"/>
    <n v="37065.1"/>
    <x v="7"/>
    <x v="15"/>
    <x v="17"/>
    <x v="38"/>
    <s v="Andere aktivierte Eigenleistungen"/>
    <s v="B0FE524A-9795-EA11-806F-9CB6D0F9CFB6"/>
  </r>
  <r>
    <x v="2"/>
    <x v="7"/>
    <x v="16"/>
    <x v="18"/>
    <x v="39"/>
    <x v="0"/>
    <x v="11"/>
    <x v="0"/>
    <x v="0"/>
    <n v="0"/>
    <n v="33998.949999999997"/>
    <n v="33998.949999999997"/>
    <x v="7"/>
    <x v="16"/>
    <x v="18"/>
    <x v="39"/>
    <s v="Sonstige betriebliche Erträge"/>
    <s v="B0FE524A-9795-EA11-806F-9CB6D0F9CFB6"/>
  </r>
  <r>
    <x v="2"/>
    <x v="8"/>
    <x v="17"/>
    <x v="19"/>
    <x v="40"/>
    <x v="0"/>
    <x v="11"/>
    <x v="0"/>
    <x v="0"/>
    <n v="5.7"/>
    <n v="5.7"/>
    <n v="0"/>
    <x v="8"/>
    <x v="17"/>
    <x v="19"/>
    <x v="40"/>
    <s v="Erhaltene Skonti 19 % Vorsteuer"/>
    <s v="B0FE524A-9795-EA11-806F-9CB6D0F9CFB6"/>
  </r>
  <r>
    <x v="2"/>
    <x v="8"/>
    <x v="18"/>
    <x v="20"/>
    <x v="41"/>
    <x v="0"/>
    <x v="11"/>
    <x v="0"/>
    <x v="0"/>
    <n v="17704"/>
    <n v="0"/>
    <n v="-17704"/>
    <x v="8"/>
    <x v="18"/>
    <x v="20"/>
    <x v="41"/>
    <s v="Gehälter"/>
    <s v="B0FE524A-9795-EA11-806F-9CB6D0F9CFB6"/>
  </r>
  <r>
    <x v="2"/>
    <x v="8"/>
    <x v="18"/>
    <x v="20"/>
    <x v="42"/>
    <x v="0"/>
    <x v="11"/>
    <x v="0"/>
    <x v="0"/>
    <n v="7000"/>
    <n v="0"/>
    <n v="-7000"/>
    <x v="8"/>
    <x v="18"/>
    <x v="20"/>
    <x v="42"/>
    <s v="Geschäftsführergehälter der GmbH-Gesellschafter"/>
    <s v="B0FE524A-9795-EA11-806F-9CB6D0F9CFB6"/>
  </r>
  <r>
    <x v="2"/>
    <x v="8"/>
    <x v="18"/>
    <x v="21"/>
    <x v="43"/>
    <x v="0"/>
    <x v="11"/>
    <x v="0"/>
    <x v="0"/>
    <n v="4306.8100000000004"/>
    <n v="0"/>
    <n v="-4306.8100000000004"/>
    <x v="8"/>
    <x v="18"/>
    <x v="21"/>
    <x v="43"/>
    <s v="Gesetzliche soziale Aufwendungen"/>
    <s v="B0FE524A-9795-EA11-806F-9CB6D0F9CFB6"/>
  </r>
  <r>
    <x v="2"/>
    <x v="8"/>
    <x v="18"/>
    <x v="21"/>
    <x v="44"/>
    <x v="0"/>
    <x v="11"/>
    <x v="0"/>
    <x v="0"/>
    <n v="176.21"/>
    <n v="0"/>
    <n v="-176.21"/>
    <x v="8"/>
    <x v="18"/>
    <x v="21"/>
    <x v="44"/>
    <s v="Umlagebeiträge"/>
    <s v="B0FE524A-9795-EA11-806F-9CB6D0F9CFB6"/>
  </r>
  <r>
    <x v="2"/>
    <x v="8"/>
    <x v="19"/>
    <x v="22"/>
    <x v="46"/>
    <x v="0"/>
    <x v="11"/>
    <x v="0"/>
    <x v="0"/>
    <n v="219.39"/>
    <n v="0"/>
    <n v="-219.39"/>
    <x v="8"/>
    <x v="19"/>
    <x v="22"/>
    <x v="46"/>
    <s v="Sonstige betriebliche Aufwendungen"/>
    <s v="B0FE524A-9795-EA11-806F-9CB6D0F9CFB6"/>
  </r>
  <r>
    <x v="2"/>
    <x v="8"/>
    <x v="19"/>
    <x v="22"/>
    <x v="78"/>
    <x v="0"/>
    <x v="11"/>
    <x v="0"/>
    <x v="0"/>
    <n v="35685"/>
    <n v="0"/>
    <n v="-35685"/>
    <x v="8"/>
    <x v="19"/>
    <x v="22"/>
    <x v="78"/>
    <s v="Sonstige Fremdleistungen"/>
    <s v="B0FE524A-9795-EA11-806F-9CB6D0F9CFB6"/>
  </r>
  <r>
    <x v="2"/>
    <x v="8"/>
    <x v="19"/>
    <x v="23"/>
    <x v="47"/>
    <x v="0"/>
    <x v="11"/>
    <x v="0"/>
    <x v="0"/>
    <n v="5276.27"/>
    <n v="0"/>
    <n v="-5276.27"/>
    <x v="8"/>
    <x v="19"/>
    <x v="23"/>
    <x v="47"/>
    <s v="Miete (unbewegliche Wirtschaftsgüter)"/>
    <s v="B0FE524A-9795-EA11-806F-9CB6D0F9CFB6"/>
  </r>
  <r>
    <x v="2"/>
    <x v="8"/>
    <x v="19"/>
    <x v="23"/>
    <x v="48"/>
    <x v="0"/>
    <x v="11"/>
    <x v="0"/>
    <x v="0"/>
    <n v="1000"/>
    <n v="0"/>
    <n v="-1000"/>
    <x v="8"/>
    <x v="19"/>
    <x v="23"/>
    <x v="48"/>
    <s v="Gas, Strom, Wasser"/>
    <s v="B0FE524A-9795-EA11-806F-9CB6D0F9CFB6"/>
  </r>
  <r>
    <x v="2"/>
    <x v="8"/>
    <x v="19"/>
    <x v="23"/>
    <x v="49"/>
    <x v="0"/>
    <x v="11"/>
    <x v="0"/>
    <x v="0"/>
    <n v="414.68"/>
    <n v="0"/>
    <n v="-414.68"/>
    <x v="8"/>
    <x v="19"/>
    <x v="23"/>
    <x v="49"/>
    <s v="Reinigung"/>
    <s v="B0FE524A-9795-EA11-806F-9CB6D0F9CFB6"/>
  </r>
  <r>
    <x v="2"/>
    <x v="8"/>
    <x v="19"/>
    <x v="25"/>
    <x v="52"/>
    <x v="0"/>
    <x v="11"/>
    <x v="0"/>
    <x v="0"/>
    <n v="45"/>
    <n v="0"/>
    <n v="-45"/>
    <x v="8"/>
    <x v="19"/>
    <x v="25"/>
    <x v="52"/>
    <s v="Reparaturen und Instandhaltung von anderen Anlagen und Betriebs- und Geschäftsausstattung"/>
    <s v="B0FE524A-9795-EA11-806F-9CB6D0F9CFB6"/>
  </r>
  <r>
    <x v="2"/>
    <x v="8"/>
    <x v="19"/>
    <x v="25"/>
    <x v="53"/>
    <x v="0"/>
    <x v="11"/>
    <x v="0"/>
    <x v="0"/>
    <n v="1158.8499999999999"/>
    <n v="0"/>
    <n v="-1158.8499999999999"/>
    <x v="8"/>
    <x v="19"/>
    <x v="25"/>
    <x v="53"/>
    <s v="Wartungskosten für Hard- und Software"/>
    <s v="B0FE524A-9795-EA11-806F-9CB6D0F9CFB6"/>
  </r>
  <r>
    <x v="2"/>
    <x v="8"/>
    <x v="19"/>
    <x v="26"/>
    <x v="81"/>
    <x v="0"/>
    <x v="11"/>
    <x v="0"/>
    <x v="0"/>
    <n v="9903.99"/>
    <n v="0"/>
    <n v="-9903.99"/>
    <x v="8"/>
    <x v="19"/>
    <x v="26"/>
    <x v="81"/>
    <s v="Messekosten/Standgebühr"/>
    <s v="B0FE524A-9795-EA11-806F-9CB6D0F9CFB6"/>
  </r>
  <r>
    <x v="2"/>
    <x v="8"/>
    <x v="19"/>
    <x v="26"/>
    <x v="54"/>
    <x v="0"/>
    <x v="11"/>
    <x v="0"/>
    <x v="0"/>
    <n v="33.090000000000003"/>
    <n v="0"/>
    <n v="-33.090000000000003"/>
    <x v="8"/>
    <x v="19"/>
    <x v="26"/>
    <x v="54"/>
    <s v="Bewirtungskosten"/>
    <s v="B0FE524A-9795-EA11-806F-9CB6D0F9CFB6"/>
  </r>
  <r>
    <x v="2"/>
    <x v="8"/>
    <x v="19"/>
    <x v="26"/>
    <x v="55"/>
    <x v="0"/>
    <x v="11"/>
    <x v="0"/>
    <x v="0"/>
    <n v="1083.57"/>
    <n v="0"/>
    <n v="-1083.57"/>
    <x v="8"/>
    <x v="19"/>
    <x v="26"/>
    <x v="55"/>
    <s v="Reisekosten Arbeitnehmer"/>
    <s v="B0FE524A-9795-EA11-806F-9CB6D0F9CFB6"/>
  </r>
  <r>
    <x v="2"/>
    <x v="8"/>
    <x v="19"/>
    <x v="26"/>
    <x v="72"/>
    <x v="0"/>
    <x v="11"/>
    <x v="0"/>
    <x v="0"/>
    <n v="372.47"/>
    <n v="0"/>
    <n v="-372.47"/>
    <x v="8"/>
    <x v="19"/>
    <x v="26"/>
    <x v="72"/>
    <s v="Reisekosten Fremd-PKW"/>
    <s v="B0FE524A-9795-EA11-806F-9CB6D0F9CFB6"/>
  </r>
  <r>
    <x v="2"/>
    <x v="8"/>
    <x v="19"/>
    <x v="26"/>
    <x v="56"/>
    <x v="0"/>
    <x v="11"/>
    <x v="0"/>
    <x v="0"/>
    <n v="30"/>
    <n v="0"/>
    <n v="-30"/>
    <x v="8"/>
    <x v="19"/>
    <x v="26"/>
    <x v="56"/>
    <s v="Reisekosten Arbeitnehmer Fahrtkosten"/>
    <s v="B0FE524A-9795-EA11-806F-9CB6D0F9CFB6"/>
  </r>
  <r>
    <x v="2"/>
    <x v="8"/>
    <x v="19"/>
    <x v="26"/>
    <x v="57"/>
    <x v="0"/>
    <x v="11"/>
    <x v="0"/>
    <x v="0"/>
    <n v="190.6"/>
    <n v="0"/>
    <n v="-190.6"/>
    <x v="8"/>
    <x v="19"/>
    <x v="26"/>
    <x v="57"/>
    <s v="Reisekosten Arbeitnehmer Verpflegungsmehraufwand"/>
    <s v="B0FE524A-9795-EA11-806F-9CB6D0F9CFB6"/>
  </r>
  <r>
    <x v="2"/>
    <x v="8"/>
    <x v="19"/>
    <x v="26"/>
    <x v="85"/>
    <x v="0"/>
    <x v="11"/>
    <x v="0"/>
    <x v="0"/>
    <n v="0"/>
    <n v="0"/>
    <n v="0"/>
    <x v="8"/>
    <x v="19"/>
    <x v="26"/>
    <x v="85"/>
    <s v="Reisekosten Unternehmer Verpflegungsmehraufwand"/>
    <s v="B0FE524A-9795-EA11-806F-9CB6D0F9CFB6"/>
  </r>
  <r>
    <x v="2"/>
    <x v="8"/>
    <x v="19"/>
    <x v="27"/>
    <x v="58"/>
    <x v="0"/>
    <x v="11"/>
    <x v="0"/>
    <x v="0"/>
    <n v="220.69"/>
    <n v="0"/>
    <n v="-220.69"/>
    <x v="8"/>
    <x v="19"/>
    <x v="27"/>
    <x v="58"/>
    <s v="Telefon"/>
    <s v="B0FE524A-9795-EA11-806F-9CB6D0F9CFB6"/>
  </r>
  <r>
    <x v="2"/>
    <x v="8"/>
    <x v="19"/>
    <x v="28"/>
    <x v="59"/>
    <x v="0"/>
    <x v="11"/>
    <x v="0"/>
    <x v="0"/>
    <n v="545943.69999999995"/>
    <n v="0"/>
    <n v="-545943.69999999995"/>
    <x v="8"/>
    <x v="19"/>
    <x v="28"/>
    <x v="59"/>
    <s v="Rechts- und Beratungskosten"/>
    <s v="B0FE524A-9795-EA11-806F-9CB6D0F9CFB6"/>
  </r>
  <r>
    <x v="2"/>
    <x v="8"/>
    <x v="19"/>
    <x v="29"/>
    <x v="60"/>
    <x v="0"/>
    <x v="11"/>
    <x v="0"/>
    <x v="0"/>
    <n v="324.85000000000002"/>
    <n v="6.78"/>
    <n v="-318.07"/>
    <x v="8"/>
    <x v="19"/>
    <x v="29"/>
    <x v="60"/>
    <s v="Sonstiger Betriebsbedarf"/>
    <s v="B0FE524A-9795-EA11-806F-9CB6D0F9CFB6"/>
  </r>
  <r>
    <x v="2"/>
    <x v="8"/>
    <x v="19"/>
    <x v="29"/>
    <x v="61"/>
    <x v="0"/>
    <x v="11"/>
    <x v="0"/>
    <x v="0"/>
    <n v="116.5"/>
    <n v="0"/>
    <n v="-116.5"/>
    <x v="8"/>
    <x v="19"/>
    <x v="29"/>
    <x v="61"/>
    <s v="Nebenkosten des Geldverkehrs"/>
    <s v="B0FE524A-9795-EA11-806F-9CB6D0F9CFB6"/>
  </r>
  <r>
    <x v="2"/>
    <x v="8"/>
    <x v="19"/>
    <x v="30"/>
    <x v="64"/>
    <x v="0"/>
    <x v="11"/>
    <x v="0"/>
    <x v="0"/>
    <n v="7500"/>
    <n v="0"/>
    <n v="-7500"/>
    <x v="8"/>
    <x v="19"/>
    <x v="30"/>
    <x v="64"/>
    <s v="Kalkulatorische Abschreibungen"/>
    <s v="B0FE524A-9795-EA11-806F-9CB6D0F9CFB6"/>
  </r>
  <r>
    <x v="2"/>
    <x v="8"/>
    <x v="19"/>
    <x v="30"/>
    <x v="66"/>
    <x v="0"/>
    <x v="11"/>
    <x v="0"/>
    <x v="0"/>
    <n v="0"/>
    <n v="7500"/>
    <n v="7500"/>
    <x v="8"/>
    <x v="19"/>
    <x v="30"/>
    <x v="66"/>
    <s v="Verrechnete kalkulatorische Abschreibungen"/>
    <s v="B0FE524A-9795-EA11-806F-9CB6D0F9CFB6"/>
  </r>
  <r>
    <x v="0"/>
    <x v="0"/>
    <x v="0"/>
    <x v="0"/>
    <x v="0"/>
    <x v="0"/>
    <x v="12"/>
    <x v="0"/>
    <x v="0"/>
    <n v="55863.68"/>
    <n v="54577.29"/>
    <n v="-1286.3900000000001"/>
    <x v="0"/>
    <x v="0"/>
    <x v="0"/>
    <x v="0"/>
    <s v="Selbst geschaffene immaterielle VermG"/>
    <s v="B0FE524A-9795-EA11-806F-9CB6D0F9CFB6"/>
  </r>
  <r>
    <x v="0"/>
    <x v="0"/>
    <x v="1"/>
    <x v="1"/>
    <x v="2"/>
    <x v="0"/>
    <x v="12"/>
    <x v="0"/>
    <x v="0"/>
    <n v="0"/>
    <n v="5623"/>
    <n v="5623"/>
    <x v="0"/>
    <x v="1"/>
    <x v="1"/>
    <x v="2"/>
    <s v="Betriebsausstattung"/>
    <s v="B0FE524A-9795-EA11-806F-9CB6D0F9CFB6"/>
  </r>
  <r>
    <x v="0"/>
    <x v="0"/>
    <x v="1"/>
    <x v="1"/>
    <x v="3"/>
    <x v="0"/>
    <x v="12"/>
    <x v="0"/>
    <x v="0"/>
    <n v="0"/>
    <n v="1729"/>
    <n v="1729"/>
    <x v="0"/>
    <x v="1"/>
    <x v="1"/>
    <x v="3"/>
    <s v="Büroeinrichtung"/>
    <s v="B0FE524A-9795-EA11-806F-9CB6D0F9CFB6"/>
  </r>
  <r>
    <x v="0"/>
    <x v="0"/>
    <x v="1"/>
    <x v="1"/>
    <x v="4"/>
    <x v="0"/>
    <x v="12"/>
    <x v="0"/>
    <x v="0"/>
    <n v="0"/>
    <n v="365.75"/>
    <n v="365.75"/>
    <x v="0"/>
    <x v="1"/>
    <x v="1"/>
    <x v="4"/>
    <s v="Geringwertige Wirtschaftsgüter"/>
    <s v="B0FE524A-9795-EA11-806F-9CB6D0F9CFB6"/>
  </r>
  <r>
    <x v="0"/>
    <x v="1"/>
    <x v="2"/>
    <x v="2"/>
    <x v="5"/>
    <x v="0"/>
    <x v="12"/>
    <x v="0"/>
    <x v="0"/>
    <n v="0"/>
    <n v="233.01"/>
    <n v="233.01"/>
    <x v="1"/>
    <x v="2"/>
    <x v="2"/>
    <x v="5"/>
    <s v="Roh-, Hilfs- und Betriebsstoffe (Bestand)"/>
    <s v="B0FE524A-9795-EA11-806F-9CB6D0F9CFB6"/>
  </r>
  <r>
    <x v="0"/>
    <x v="1"/>
    <x v="3"/>
    <x v="3"/>
    <x v="6"/>
    <x v="0"/>
    <x v="12"/>
    <x v="0"/>
    <x v="0"/>
    <n v="4412.3999999999996"/>
    <n v="4284"/>
    <n v="-128.4"/>
    <x v="1"/>
    <x v="3"/>
    <x v="3"/>
    <x v="6"/>
    <s v="Forderungen aus Lieferungen und Leistungen"/>
    <s v="B0FE524A-9795-EA11-806F-9CB6D0F9CFB6"/>
  </r>
  <r>
    <x v="0"/>
    <x v="1"/>
    <x v="3"/>
    <x v="4"/>
    <x v="9"/>
    <x v="0"/>
    <x v="12"/>
    <x v="0"/>
    <x v="0"/>
    <n v="29002.05"/>
    <n v="1455.73"/>
    <n v="-27546.32"/>
    <x v="1"/>
    <x v="3"/>
    <x v="4"/>
    <x v="9"/>
    <s v="Abziehbare Vorsteuer 19 %"/>
    <s v="B0FE524A-9795-EA11-806F-9CB6D0F9CFB6"/>
  </r>
  <r>
    <x v="0"/>
    <x v="1"/>
    <x v="3"/>
    <x v="4"/>
    <x v="10"/>
    <x v="0"/>
    <x v="12"/>
    <x v="0"/>
    <x v="0"/>
    <n v="17547.5"/>
    <n v="1.9"/>
    <n v="-17545.599999999999"/>
    <x v="1"/>
    <x v="3"/>
    <x v="4"/>
    <x v="10"/>
    <s v="Vorsteuer in Folgeperiode/im Folgejahr abziehbar"/>
    <s v="B0FE524A-9795-EA11-806F-9CB6D0F9CFB6"/>
  </r>
  <r>
    <x v="0"/>
    <x v="1"/>
    <x v="3"/>
    <x v="4"/>
    <x v="11"/>
    <x v="0"/>
    <x v="12"/>
    <x v="0"/>
    <x v="0"/>
    <n v="1454.02"/>
    <n v="20541.36"/>
    <n v="19087.34"/>
    <x v="1"/>
    <x v="3"/>
    <x v="4"/>
    <x v="11"/>
    <s v="Reserviertes Konto - Abziehbare Vorsteuer aus inne"/>
    <s v="B0FE524A-9795-EA11-806F-9CB6D0F9CFB6"/>
  </r>
  <r>
    <x v="0"/>
    <x v="1"/>
    <x v="4"/>
    <x v="5"/>
    <x v="12"/>
    <x v="0"/>
    <x v="12"/>
    <x v="0"/>
    <x v="0"/>
    <n v="0"/>
    <n v="58.49"/>
    <n v="58.49"/>
    <x v="1"/>
    <x v="4"/>
    <x v="5"/>
    <x v="12"/>
    <s v="Kasse"/>
    <s v="B0FE524A-9795-EA11-806F-9CB6D0F9CFB6"/>
  </r>
  <r>
    <x v="0"/>
    <x v="1"/>
    <x v="4"/>
    <x v="5"/>
    <x v="13"/>
    <x v="0"/>
    <x v="12"/>
    <x v="0"/>
    <x v="0"/>
    <n v="11828.69"/>
    <n v="213257.46"/>
    <n v="201428.77"/>
    <x v="1"/>
    <x v="4"/>
    <x v="5"/>
    <x v="13"/>
    <s v="Bank"/>
    <s v="B0FE524A-9795-EA11-806F-9CB6D0F9CFB6"/>
  </r>
  <r>
    <x v="0"/>
    <x v="2"/>
    <x v="5"/>
    <x v="6"/>
    <x v="15"/>
    <x v="0"/>
    <x v="12"/>
    <x v="0"/>
    <x v="0"/>
    <n v="6150.58"/>
    <n v="0"/>
    <n v="-6150.58"/>
    <x v="2"/>
    <x v="5"/>
    <x v="6"/>
    <x v="15"/>
    <s v="Aktive Rechnungsabgrenzung"/>
    <s v="B0FE524A-9795-EA11-806F-9CB6D0F9CFB6"/>
  </r>
  <r>
    <x v="1"/>
    <x v="4"/>
    <x v="10"/>
    <x v="12"/>
    <x v="21"/>
    <x v="0"/>
    <x v="12"/>
    <x v="0"/>
    <x v="0"/>
    <n v="3500"/>
    <n v="57538.22"/>
    <n v="54038.22"/>
    <x v="4"/>
    <x v="10"/>
    <x v="12"/>
    <x v="21"/>
    <s v="Sonstige Rückstellungen"/>
    <s v="B0FE524A-9795-EA11-806F-9CB6D0F9CFB6"/>
  </r>
  <r>
    <x v="1"/>
    <x v="4"/>
    <x v="10"/>
    <x v="12"/>
    <x v="22"/>
    <x v="0"/>
    <x v="12"/>
    <x v="0"/>
    <x v="0"/>
    <n v="4620"/>
    <n v="5160"/>
    <n v="540"/>
    <x v="4"/>
    <x v="10"/>
    <x v="12"/>
    <x v="22"/>
    <s v="Urlaubsrückstellungen"/>
    <s v="B0FE524A-9795-EA11-806F-9CB6D0F9CFB6"/>
  </r>
  <r>
    <x v="1"/>
    <x v="4"/>
    <x v="10"/>
    <x v="12"/>
    <x v="23"/>
    <x v="0"/>
    <x v="12"/>
    <x v="0"/>
    <x v="0"/>
    <n v="0"/>
    <n v="850"/>
    <n v="850"/>
    <x v="4"/>
    <x v="10"/>
    <x v="12"/>
    <x v="23"/>
    <s v="Rückstellungen für Abraum- und Abfallbeseitigung"/>
    <s v="B0FE524A-9795-EA11-806F-9CB6D0F9CFB6"/>
  </r>
  <r>
    <x v="1"/>
    <x v="4"/>
    <x v="10"/>
    <x v="12"/>
    <x v="24"/>
    <x v="0"/>
    <x v="12"/>
    <x v="0"/>
    <x v="0"/>
    <n v="9462.75"/>
    <n v="11000"/>
    <n v="1537.25"/>
    <x v="4"/>
    <x v="10"/>
    <x v="12"/>
    <x v="24"/>
    <s v="Rückstellungen für Abschluss- und Prüfungskosten"/>
    <s v="B0FE524A-9795-EA11-806F-9CB6D0F9CFB6"/>
  </r>
  <r>
    <x v="1"/>
    <x v="5"/>
    <x v="11"/>
    <x v="13"/>
    <x v="25"/>
    <x v="0"/>
    <x v="12"/>
    <x v="0"/>
    <x v="0"/>
    <n v="171146.67"/>
    <n v="161625.57"/>
    <n v="-9521.1"/>
    <x v="5"/>
    <x v="11"/>
    <x v="13"/>
    <x v="25"/>
    <s v="Verbindlichkeiten aus Lieferungen und Leistungen m"/>
    <s v="B0FE524A-9795-EA11-806F-9CB6D0F9CFB6"/>
  </r>
  <r>
    <x v="1"/>
    <x v="5"/>
    <x v="12"/>
    <x v="14"/>
    <x v="28"/>
    <x v="0"/>
    <x v="12"/>
    <x v="0"/>
    <x v="0"/>
    <n v="20275.55"/>
    <n v="65275.55"/>
    <n v="45000"/>
    <x v="5"/>
    <x v="12"/>
    <x v="14"/>
    <x v="28"/>
    <s v="Verbindlichkeiten aus Lohn und Gehalt"/>
    <s v="B0FE524A-9795-EA11-806F-9CB6D0F9CFB6"/>
  </r>
  <r>
    <x v="1"/>
    <x v="5"/>
    <x v="12"/>
    <x v="14"/>
    <x v="29"/>
    <x v="0"/>
    <x v="12"/>
    <x v="0"/>
    <x v="0"/>
    <n v="6189.63"/>
    <n v="6189.63"/>
    <n v="0"/>
    <x v="5"/>
    <x v="12"/>
    <x v="14"/>
    <x v="29"/>
    <s v="Verbindlichkeiten aus Lohn- und Kirchensteuer"/>
    <s v="B0FE524A-9795-EA11-806F-9CB6D0F9CFB6"/>
  </r>
  <r>
    <x v="1"/>
    <x v="5"/>
    <x v="12"/>
    <x v="14"/>
    <x v="30"/>
    <x v="0"/>
    <x v="12"/>
    <x v="0"/>
    <x v="0"/>
    <n v="8450.8799999999992"/>
    <n v="8450.8799999999992"/>
    <n v="0"/>
    <x v="5"/>
    <x v="12"/>
    <x v="14"/>
    <x v="30"/>
    <s v="Verbindlichkeiten im Rahmen der sozialen Sicherhei"/>
    <s v="B0FE524A-9795-EA11-806F-9CB6D0F9CFB6"/>
  </r>
  <r>
    <x v="1"/>
    <x v="5"/>
    <x v="12"/>
    <x v="14"/>
    <x v="31"/>
    <x v="0"/>
    <x v="12"/>
    <x v="0"/>
    <x v="0"/>
    <n v="60"/>
    <n v="60"/>
    <n v="0"/>
    <x v="5"/>
    <x v="12"/>
    <x v="14"/>
    <x v="31"/>
    <s v="Verbindlichkeiten aus Vermögensbildung"/>
    <s v="B0FE524A-9795-EA11-806F-9CB6D0F9CFB6"/>
  </r>
  <r>
    <x v="1"/>
    <x v="5"/>
    <x v="12"/>
    <x v="14"/>
    <x v="32"/>
    <x v="0"/>
    <x v="12"/>
    <x v="0"/>
    <x v="0"/>
    <n v="34976.06"/>
    <n v="34976.06"/>
    <n v="0"/>
    <x v="5"/>
    <x v="12"/>
    <x v="14"/>
    <x v="32"/>
    <s v="Lohn- und Gehaltsverrechnungskonto"/>
    <s v="B0FE524A-9795-EA11-806F-9CB6D0F9CFB6"/>
  </r>
  <r>
    <x v="1"/>
    <x v="5"/>
    <x v="12"/>
    <x v="14"/>
    <x v="33"/>
    <x v="0"/>
    <x v="12"/>
    <x v="0"/>
    <x v="0"/>
    <n v="0"/>
    <n v="684"/>
    <n v="684"/>
    <x v="5"/>
    <x v="12"/>
    <x v="14"/>
    <x v="33"/>
    <s v="Umsatzsteuer 19 %"/>
    <s v="B0FE524A-9795-EA11-806F-9CB6D0F9CFB6"/>
  </r>
  <r>
    <x v="1"/>
    <x v="5"/>
    <x v="12"/>
    <x v="14"/>
    <x v="75"/>
    <x v="0"/>
    <x v="12"/>
    <x v="0"/>
    <x v="0"/>
    <n v="0"/>
    <n v="123122.01"/>
    <n v="123122.01"/>
    <x v="5"/>
    <x v="12"/>
    <x v="14"/>
    <x v="75"/>
    <s v="Umsatzsteuer-Vorauszahlungen"/>
    <s v="B0FE524A-9795-EA11-806F-9CB6D0F9CFB6"/>
  </r>
  <r>
    <x v="1"/>
    <x v="5"/>
    <x v="12"/>
    <x v="14"/>
    <x v="86"/>
    <x v="0"/>
    <x v="12"/>
    <x v="0"/>
    <x v="0"/>
    <n v="115586.96"/>
    <n v="0"/>
    <n v="-115586.96"/>
    <x v="5"/>
    <x v="12"/>
    <x v="14"/>
    <x v="86"/>
    <s v="Umsatzsteuer laufendes Jahr"/>
    <s v="B0FE524A-9795-EA11-806F-9CB6D0F9CFB6"/>
  </r>
  <r>
    <x v="1"/>
    <x v="6"/>
    <x v="13"/>
    <x v="15"/>
    <x v="35"/>
    <x v="0"/>
    <x v="12"/>
    <x v="0"/>
    <x v="0"/>
    <n v="26819.38"/>
    <n v="6603.2"/>
    <n v="-20216.18"/>
    <x v="6"/>
    <x v="13"/>
    <x v="15"/>
    <x v="35"/>
    <s v="Passive Rechnungsabgrenzung"/>
    <s v="B0FE524A-9795-EA11-806F-9CB6D0F9CFB6"/>
  </r>
  <r>
    <x v="2"/>
    <x v="7"/>
    <x v="14"/>
    <x v="16"/>
    <x v="36"/>
    <x v="0"/>
    <x v="12"/>
    <x v="0"/>
    <x v="0"/>
    <n v="0"/>
    <n v="3600"/>
    <n v="3600"/>
    <x v="7"/>
    <x v="14"/>
    <x v="16"/>
    <x v="36"/>
    <s v="Erlöse zum allgemeinen Umsatzsteuersatz"/>
    <s v="B0FE524A-9795-EA11-806F-9CB6D0F9CFB6"/>
  </r>
  <r>
    <x v="2"/>
    <x v="7"/>
    <x v="15"/>
    <x v="17"/>
    <x v="38"/>
    <x v="0"/>
    <x v="12"/>
    <x v="0"/>
    <x v="0"/>
    <n v="0"/>
    <n v="47955.06"/>
    <n v="47955.06"/>
    <x v="7"/>
    <x v="15"/>
    <x v="17"/>
    <x v="38"/>
    <s v="Andere aktivierte Eigenleistungen"/>
    <s v="B0FE524A-9795-EA11-806F-9CB6D0F9CFB6"/>
  </r>
  <r>
    <x v="2"/>
    <x v="7"/>
    <x v="16"/>
    <x v="18"/>
    <x v="39"/>
    <x v="0"/>
    <x v="12"/>
    <x v="0"/>
    <x v="0"/>
    <n v="6603.2"/>
    <n v="26947.78"/>
    <n v="20344.580000000002"/>
    <x v="7"/>
    <x v="16"/>
    <x v="18"/>
    <x v="39"/>
    <s v="Sonstige betriebliche Erträge"/>
    <s v="B0FE524A-9795-EA11-806F-9CB6D0F9CFB6"/>
  </r>
  <r>
    <x v="2"/>
    <x v="7"/>
    <x v="16"/>
    <x v="18"/>
    <x v="76"/>
    <x v="0"/>
    <x v="12"/>
    <x v="0"/>
    <x v="0"/>
    <n v="0"/>
    <n v="670.41"/>
    <n v="670.41"/>
    <x v="7"/>
    <x v="16"/>
    <x v="18"/>
    <x v="76"/>
    <s v="Erträge aus der Auflösung von Rückstellungen"/>
    <s v="B0FE524A-9795-EA11-806F-9CB6D0F9CFB6"/>
  </r>
  <r>
    <x v="2"/>
    <x v="8"/>
    <x v="17"/>
    <x v="19"/>
    <x v="40"/>
    <x v="0"/>
    <x v="12"/>
    <x v="0"/>
    <x v="0"/>
    <n v="0.78"/>
    <n v="0"/>
    <n v="-0.78"/>
    <x v="8"/>
    <x v="17"/>
    <x v="19"/>
    <x v="40"/>
    <s v="Erhaltene Skonti 19 % Vorsteuer"/>
    <s v="B0FE524A-9795-EA11-806F-9CB6D0F9CFB6"/>
  </r>
  <r>
    <x v="2"/>
    <x v="8"/>
    <x v="17"/>
    <x v="19"/>
    <x v="87"/>
    <x v="0"/>
    <x v="12"/>
    <x v="0"/>
    <x v="0"/>
    <n v="233.01"/>
    <n v="0"/>
    <n v="-233.01"/>
    <x v="8"/>
    <x v="17"/>
    <x v="19"/>
    <x v="87"/>
    <s v="Bestandsveränderungen Roh-, Hilfs- und Betriebssto"/>
    <s v="B0FE524A-9795-EA11-806F-9CB6D0F9CFB6"/>
  </r>
  <r>
    <x v="2"/>
    <x v="8"/>
    <x v="18"/>
    <x v="20"/>
    <x v="41"/>
    <x v="0"/>
    <x v="12"/>
    <x v="0"/>
    <x v="0"/>
    <n v="24455"/>
    <n v="4620"/>
    <n v="-19835"/>
    <x v="8"/>
    <x v="18"/>
    <x v="20"/>
    <x v="41"/>
    <s v="Gehälter"/>
    <s v="B0FE524A-9795-EA11-806F-9CB6D0F9CFB6"/>
  </r>
  <r>
    <x v="2"/>
    <x v="8"/>
    <x v="18"/>
    <x v="20"/>
    <x v="42"/>
    <x v="0"/>
    <x v="12"/>
    <x v="0"/>
    <x v="0"/>
    <n v="10000"/>
    <n v="0"/>
    <n v="-10000"/>
    <x v="8"/>
    <x v="18"/>
    <x v="20"/>
    <x v="42"/>
    <s v="Geschäftsführergehälter der GmbH-Gesellschafter"/>
    <s v="B0FE524A-9795-EA11-806F-9CB6D0F9CFB6"/>
  </r>
  <r>
    <x v="2"/>
    <x v="8"/>
    <x v="18"/>
    <x v="20"/>
    <x v="88"/>
    <x v="0"/>
    <x v="12"/>
    <x v="0"/>
    <x v="0"/>
    <n v="45000"/>
    <n v="0"/>
    <n v="-45000"/>
    <x v="8"/>
    <x v="18"/>
    <x v="20"/>
    <x v="88"/>
    <s v="Tantiemen Gesellschafter-Geschäftsführer"/>
    <s v="B0FE524A-9795-EA11-806F-9CB6D0F9CFB6"/>
  </r>
  <r>
    <x v="2"/>
    <x v="8"/>
    <x v="18"/>
    <x v="20"/>
    <x v="70"/>
    <x v="0"/>
    <x v="12"/>
    <x v="0"/>
    <x v="0"/>
    <n v="13138.44"/>
    <n v="0"/>
    <n v="-13138.44"/>
    <x v="8"/>
    <x v="18"/>
    <x v="20"/>
    <x v="70"/>
    <s v="Sonstiges Personalkosten"/>
    <s v="B0FE524A-9795-EA11-806F-9CB6D0F9CFB6"/>
  </r>
  <r>
    <x v="2"/>
    <x v="8"/>
    <x v="18"/>
    <x v="21"/>
    <x v="43"/>
    <x v="0"/>
    <x v="12"/>
    <x v="0"/>
    <x v="0"/>
    <n v="4509.8500000000004"/>
    <n v="0"/>
    <n v="-4509.8500000000004"/>
    <x v="8"/>
    <x v="18"/>
    <x v="21"/>
    <x v="43"/>
    <s v="Gesetzliche soziale Aufwendungen"/>
    <s v="B0FE524A-9795-EA11-806F-9CB6D0F9CFB6"/>
  </r>
  <r>
    <x v="2"/>
    <x v="8"/>
    <x v="18"/>
    <x v="21"/>
    <x v="44"/>
    <x v="0"/>
    <x v="12"/>
    <x v="0"/>
    <x v="0"/>
    <n v="176.21"/>
    <n v="0"/>
    <n v="-176.21"/>
    <x v="8"/>
    <x v="18"/>
    <x v="21"/>
    <x v="44"/>
    <s v="Umlagebeiträge"/>
    <s v="B0FE524A-9795-EA11-806F-9CB6D0F9CFB6"/>
  </r>
  <r>
    <x v="2"/>
    <x v="8"/>
    <x v="22"/>
    <x v="33"/>
    <x v="89"/>
    <x v="0"/>
    <x v="12"/>
    <x v="0"/>
    <x v="0"/>
    <n v="0"/>
    <n v="0"/>
    <n v="0"/>
    <x v="8"/>
    <x v="22"/>
    <x v="33"/>
    <x v="89"/>
    <s v="Abschreibungen auf selbst geschaffene immaterielle Vermögensgegenstände"/>
    <s v="B0FE524A-9795-EA11-806F-9CB6D0F9CFB6"/>
  </r>
  <r>
    <x v="2"/>
    <x v="8"/>
    <x v="22"/>
    <x v="34"/>
    <x v="90"/>
    <x v="0"/>
    <x v="12"/>
    <x v="0"/>
    <x v="0"/>
    <n v="61929.29"/>
    <n v="0"/>
    <n v="-61929.29"/>
    <x v="8"/>
    <x v="22"/>
    <x v="34"/>
    <x v="90"/>
    <s v="Abschreibungen auf Sachanlagen (ohne AfA auf Kfz und Gebäude)"/>
    <s v="B0FE524A-9795-EA11-806F-9CB6D0F9CFB6"/>
  </r>
  <r>
    <x v="2"/>
    <x v="8"/>
    <x v="22"/>
    <x v="34"/>
    <x v="91"/>
    <x v="0"/>
    <x v="12"/>
    <x v="0"/>
    <x v="0"/>
    <n v="365.75"/>
    <n v="0"/>
    <n v="-365.75"/>
    <x v="8"/>
    <x v="22"/>
    <x v="34"/>
    <x v="91"/>
    <s v="Sofortabschreibung geringwertige Wirtschaftsgüter"/>
    <s v="B0FE524A-9795-EA11-806F-9CB6D0F9CFB6"/>
  </r>
  <r>
    <x v="2"/>
    <x v="8"/>
    <x v="19"/>
    <x v="22"/>
    <x v="46"/>
    <x v="0"/>
    <x v="12"/>
    <x v="0"/>
    <x v="0"/>
    <n v="380.48"/>
    <n v="0"/>
    <n v="-380.48"/>
    <x v="8"/>
    <x v="19"/>
    <x v="22"/>
    <x v="46"/>
    <s v="Sonstige betriebliche Aufwendungen"/>
    <s v="B0FE524A-9795-EA11-806F-9CB6D0F9CFB6"/>
  </r>
  <r>
    <x v="2"/>
    <x v="8"/>
    <x v="19"/>
    <x v="22"/>
    <x v="78"/>
    <x v="0"/>
    <x v="12"/>
    <x v="0"/>
    <x v="0"/>
    <n v="40394.1"/>
    <n v="0"/>
    <n v="-40394.1"/>
    <x v="8"/>
    <x v="19"/>
    <x v="22"/>
    <x v="78"/>
    <s v="Sonstige Fremdleistungen"/>
    <s v="B0FE524A-9795-EA11-806F-9CB6D0F9CFB6"/>
  </r>
  <r>
    <x v="2"/>
    <x v="8"/>
    <x v="19"/>
    <x v="22"/>
    <x v="92"/>
    <x v="0"/>
    <x v="12"/>
    <x v="0"/>
    <x v="0"/>
    <n v="500"/>
    <n v="0"/>
    <n v="-500"/>
    <x v="8"/>
    <x v="19"/>
    <x v="22"/>
    <x v="92"/>
    <s v="Fremdleistungen/Fremdarbeiten"/>
    <s v="B0FE524A-9795-EA11-806F-9CB6D0F9CFB6"/>
  </r>
  <r>
    <x v="2"/>
    <x v="8"/>
    <x v="19"/>
    <x v="23"/>
    <x v="47"/>
    <x v="0"/>
    <x v="12"/>
    <x v="0"/>
    <x v="0"/>
    <n v="5276.27"/>
    <n v="0"/>
    <n v="-5276.27"/>
    <x v="8"/>
    <x v="19"/>
    <x v="23"/>
    <x v="47"/>
    <s v="Miete (unbewegliche Wirtschaftsgüter)"/>
    <s v="B0FE524A-9795-EA11-806F-9CB6D0F9CFB6"/>
  </r>
  <r>
    <x v="2"/>
    <x v="8"/>
    <x v="19"/>
    <x v="23"/>
    <x v="48"/>
    <x v="0"/>
    <x v="12"/>
    <x v="0"/>
    <x v="0"/>
    <n v="1221.03"/>
    <n v="0"/>
    <n v="-1221.03"/>
    <x v="8"/>
    <x v="19"/>
    <x v="23"/>
    <x v="48"/>
    <s v="Gas, Strom, Wasser"/>
    <s v="B0FE524A-9795-EA11-806F-9CB6D0F9CFB6"/>
  </r>
  <r>
    <x v="2"/>
    <x v="8"/>
    <x v="19"/>
    <x v="23"/>
    <x v="49"/>
    <x v="0"/>
    <x v="12"/>
    <x v="0"/>
    <x v="0"/>
    <n v="460.76"/>
    <n v="0"/>
    <n v="-460.76"/>
    <x v="8"/>
    <x v="19"/>
    <x v="23"/>
    <x v="49"/>
    <s v="Reinigung"/>
    <s v="B0FE524A-9795-EA11-806F-9CB6D0F9CFB6"/>
  </r>
  <r>
    <x v="2"/>
    <x v="8"/>
    <x v="19"/>
    <x v="25"/>
    <x v="52"/>
    <x v="0"/>
    <x v="12"/>
    <x v="0"/>
    <x v="0"/>
    <n v="0"/>
    <n v="0.9"/>
    <n v="0.9"/>
    <x v="8"/>
    <x v="19"/>
    <x v="25"/>
    <x v="52"/>
    <s v="Reparaturen und Instandhaltung von anderen Anlagen und Betriebs- und Geschäftsausstattung"/>
    <s v="B0FE524A-9795-EA11-806F-9CB6D0F9CFB6"/>
  </r>
  <r>
    <x v="2"/>
    <x v="8"/>
    <x v="19"/>
    <x v="25"/>
    <x v="53"/>
    <x v="0"/>
    <x v="12"/>
    <x v="0"/>
    <x v="0"/>
    <n v="336.88"/>
    <n v="0"/>
    <n v="-336.88"/>
    <x v="8"/>
    <x v="19"/>
    <x v="25"/>
    <x v="53"/>
    <s v="Wartungskosten für Hard- und Software"/>
    <s v="B0FE524A-9795-EA11-806F-9CB6D0F9CFB6"/>
  </r>
  <r>
    <x v="2"/>
    <x v="8"/>
    <x v="19"/>
    <x v="26"/>
    <x v="54"/>
    <x v="0"/>
    <x v="12"/>
    <x v="0"/>
    <x v="0"/>
    <n v="71.430000000000007"/>
    <n v="174.12"/>
    <n v="102.69"/>
    <x v="8"/>
    <x v="19"/>
    <x v="26"/>
    <x v="54"/>
    <s v="Bewirtungskosten"/>
    <s v="B0FE524A-9795-EA11-806F-9CB6D0F9CFB6"/>
  </r>
  <r>
    <x v="2"/>
    <x v="8"/>
    <x v="19"/>
    <x v="26"/>
    <x v="93"/>
    <x v="0"/>
    <x v="12"/>
    <x v="0"/>
    <x v="0"/>
    <n v="174.12"/>
    <n v="0"/>
    <n v="-174.12"/>
    <x v="8"/>
    <x v="19"/>
    <x v="26"/>
    <x v="93"/>
    <s v="Nicht abzugsfähige Bewirtungskosten"/>
    <s v="B0FE524A-9795-EA11-806F-9CB6D0F9CFB6"/>
  </r>
  <r>
    <x v="2"/>
    <x v="8"/>
    <x v="19"/>
    <x v="26"/>
    <x v="55"/>
    <x v="0"/>
    <x v="12"/>
    <x v="0"/>
    <x v="0"/>
    <n v="9.5299999999999994"/>
    <n v="0"/>
    <n v="-9.5299999999999994"/>
    <x v="8"/>
    <x v="19"/>
    <x v="26"/>
    <x v="55"/>
    <s v="Reisekosten Arbeitnehmer"/>
    <s v="B0FE524A-9795-EA11-806F-9CB6D0F9CFB6"/>
  </r>
  <r>
    <x v="2"/>
    <x v="8"/>
    <x v="19"/>
    <x v="26"/>
    <x v="72"/>
    <x v="0"/>
    <x v="12"/>
    <x v="0"/>
    <x v="0"/>
    <n v="178.67"/>
    <n v="0"/>
    <n v="-178.67"/>
    <x v="8"/>
    <x v="19"/>
    <x v="26"/>
    <x v="72"/>
    <s v="Reisekosten Fremd-PKW"/>
    <s v="B0FE524A-9795-EA11-806F-9CB6D0F9CFB6"/>
  </r>
  <r>
    <x v="2"/>
    <x v="8"/>
    <x v="19"/>
    <x v="26"/>
    <x v="56"/>
    <x v="0"/>
    <x v="12"/>
    <x v="0"/>
    <x v="0"/>
    <n v="248.4"/>
    <n v="0"/>
    <n v="-248.4"/>
    <x v="8"/>
    <x v="19"/>
    <x v="26"/>
    <x v="56"/>
    <s v="Reisekosten Arbeitnehmer Fahrtkosten"/>
    <s v="B0FE524A-9795-EA11-806F-9CB6D0F9CFB6"/>
  </r>
  <r>
    <x v="2"/>
    <x v="8"/>
    <x v="19"/>
    <x v="26"/>
    <x v="57"/>
    <x v="0"/>
    <x v="12"/>
    <x v="0"/>
    <x v="0"/>
    <n v="24"/>
    <n v="0"/>
    <n v="-24"/>
    <x v="8"/>
    <x v="19"/>
    <x v="26"/>
    <x v="57"/>
    <s v="Reisekosten Arbeitnehmer Verpflegungsmehraufwand"/>
    <s v="B0FE524A-9795-EA11-806F-9CB6D0F9CFB6"/>
  </r>
  <r>
    <x v="2"/>
    <x v="8"/>
    <x v="19"/>
    <x v="27"/>
    <x v="79"/>
    <x v="0"/>
    <x v="12"/>
    <x v="0"/>
    <x v="0"/>
    <n v="12.49"/>
    <n v="0"/>
    <n v="-12.49"/>
    <x v="8"/>
    <x v="19"/>
    <x v="27"/>
    <x v="79"/>
    <s v="Porto"/>
    <s v="B0FE524A-9795-EA11-806F-9CB6D0F9CFB6"/>
  </r>
  <r>
    <x v="2"/>
    <x v="8"/>
    <x v="19"/>
    <x v="27"/>
    <x v="58"/>
    <x v="0"/>
    <x v="12"/>
    <x v="0"/>
    <x v="0"/>
    <n v="210.58"/>
    <n v="18.100000000000001"/>
    <n v="-192.48"/>
    <x v="8"/>
    <x v="19"/>
    <x v="27"/>
    <x v="58"/>
    <s v="Telefon"/>
    <s v="B0FE524A-9795-EA11-806F-9CB6D0F9CFB6"/>
  </r>
  <r>
    <x v="2"/>
    <x v="8"/>
    <x v="19"/>
    <x v="27"/>
    <x v="73"/>
    <x v="0"/>
    <x v="12"/>
    <x v="0"/>
    <x v="0"/>
    <n v="21.7"/>
    <n v="0"/>
    <n v="-21.7"/>
    <x v="8"/>
    <x v="19"/>
    <x v="27"/>
    <x v="73"/>
    <s v="Bürobedarf"/>
    <s v="B0FE524A-9795-EA11-806F-9CB6D0F9CFB6"/>
  </r>
  <r>
    <x v="2"/>
    <x v="8"/>
    <x v="19"/>
    <x v="28"/>
    <x v="59"/>
    <x v="0"/>
    <x v="12"/>
    <x v="0"/>
    <x v="0"/>
    <n v="113855.13"/>
    <n v="0"/>
    <n v="-113855.13"/>
    <x v="8"/>
    <x v="19"/>
    <x v="28"/>
    <x v="59"/>
    <s v="Rechts- und Beratungskosten"/>
    <s v="B0FE524A-9795-EA11-806F-9CB6D0F9CFB6"/>
  </r>
  <r>
    <x v="2"/>
    <x v="8"/>
    <x v="19"/>
    <x v="29"/>
    <x v="60"/>
    <x v="0"/>
    <x v="12"/>
    <x v="0"/>
    <x v="0"/>
    <n v="0"/>
    <n v="0.78"/>
    <n v="0.78"/>
    <x v="8"/>
    <x v="19"/>
    <x v="29"/>
    <x v="60"/>
    <s v="Sonstiger Betriebsbedarf"/>
    <s v="B0FE524A-9795-EA11-806F-9CB6D0F9CFB6"/>
  </r>
  <r>
    <x v="2"/>
    <x v="8"/>
    <x v="19"/>
    <x v="29"/>
    <x v="61"/>
    <x v="0"/>
    <x v="12"/>
    <x v="0"/>
    <x v="0"/>
    <n v="5208.1000000000004"/>
    <n v="0"/>
    <n v="-5208.1000000000004"/>
    <x v="8"/>
    <x v="19"/>
    <x v="29"/>
    <x v="61"/>
    <s v="Nebenkosten des Geldverkehrs"/>
    <s v="B0FE524A-9795-EA11-806F-9CB6D0F9CFB6"/>
  </r>
  <r>
    <x v="2"/>
    <x v="8"/>
    <x v="19"/>
    <x v="29"/>
    <x v="62"/>
    <x v="0"/>
    <x v="12"/>
    <x v="0"/>
    <x v="0"/>
    <n v="920.5"/>
    <n v="0"/>
    <n v="-920.5"/>
    <x v="8"/>
    <x v="19"/>
    <x v="29"/>
    <x v="62"/>
    <s v="Aufwendungen für Abraum- und Abfallbeseitigung"/>
    <s v="B0FE524A-9795-EA11-806F-9CB6D0F9CFB6"/>
  </r>
  <r>
    <x v="2"/>
    <x v="8"/>
    <x v="19"/>
    <x v="30"/>
    <x v="64"/>
    <x v="0"/>
    <x v="12"/>
    <x v="0"/>
    <x v="0"/>
    <n v="-54000"/>
    <n v="0"/>
    <n v="54000"/>
    <x v="8"/>
    <x v="19"/>
    <x v="30"/>
    <x v="64"/>
    <s v="Kalkulatorische Abschreibungen"/>
    <s v="B0FE524A-9795-EA11-806F-9CB6D0F9CFB6"/>
  </r>
  <r>
    <x v="2"/>
    <x v="8"/>
    <x v="19"/>
    <x v="30"/>
    <x v="66"/>
    <x v="0"/>
    <x v="12"/>
    <x v="0"/>
    <x v="0"/>
    <n v="0"/>
    <n v="-54000"/>
    <n v="-54000"/>
    <x v="8"/>
    <x v="19"/>
    <x v="30"/>
    <x v="66"/>
    <s v="Verrechnete kalkulatorische Abschreibungen"/>
    <s v="B0FE524A-9795-EA11-806F-9CB6D0F9CFB6"/>
  </r>
  <r>
    <x v="2"/>
    <x v="10"/>
    <x v="21"/>
    <x v="32"/>
    <x v="83"/>
    <x v="0"/>
    <x v="12"/>
    <x v="0"/>
    <x v="0"/>
    <n v="4386.76"/>
    <n v="0"/>
    <n v="-4386.76"/>
    <x v="10"/>
    <x v="21"/>
    <x v="32"/>
    <x v="83"/>
    <s v="Zinsaufwendungen für langfristige Verbindlichkeite"/>
    <s v="B0FE524A-9795-EA11-806F-9CB6D0F9CFB6"/>
  </r>
  <r>
    <x v="0"/>
    <x v="0"/>
    <x v="0"/>
    <x v="0"/>
    <x v="0"/>
    <x v="1"/>
    <x v="0"/>
    <x v="0"/>
    <x v="0"/>
    <n v="4333.6400000000003"/>
    <n v="4640.05"/>
    <n v="306.41000000000003"/>
    <x v="0"/>
    <x v="0"/>
    <x v="0"/>
    <x v="0"/>
    <s v="Selbst geschaffene immaterielle VermG"/>
    <s v="B0FE524A-9795-EA11-806F-9CB6D0F9CFB6"/>
  </r>
  <r>
    <x v="0"/>
    <x v="0"/>
    <x v="0"/>
    <x v="0"/>
    <x v="0"/>
    <x v="1"/>
    <x v="1"/>
    <x v="0"/>
    <x v="0"/>
    <n v="1120587"/>
    <n v="0"/>
    <n v="-1120587"/>
    <x v="0"/>
    <x v="0"/>
    <x v="0"/>
    <x v="0"/>
    <s v="Selbst geschaffene immaterielle VermG"/>
    <s v="B0FE524A-9795-EA11-806F-9CB6D0F9CFB6"/>
  </r>
  <r>
    <x v="0"/>
    <x v="0"/>
    <x v="1"/>
    <x v="1"/>
    <x v="2"/>
    <x v="1"/>
    <x v="0"/>
    <x v="0"/>
    <x v="0"/>
    <n v="0"/>
    <n v="329.65"/>
    <n v="329.65"/>
    <x v="0"/>
    <x v="1"/>
    <x v="1"/>
    <x v="2"/>
    <s v="Betriebsausstattung"/>
    <s v="B0FE524A-9795-EA11-806F-9CB6D0F9CFB6"/>
  </r>
  <r>
    <x v="0"/>
    <x v="0"/>
    <x v="1"/>
    <x v="1"/>
    <x v="2"/>
    <x v="1"/>
    <x v="1"/>
    <x v="0"/>
    <x v="0"/>
    <n v="6157"/>
    <n v="0"/>
    <n v="-6157"/>
    <x v="0"/>
    <x v="1"/>
    <x v="1"/>
    <x v="2"/>
    <s v="Betriebsausstattung"/>
    <s v="B0FE524A-9795-EA11-806F-9CB6D0F9CFB6"/>
  </r>
  <r>
    <x v="0"/>
    <x v="0"/>
    <x v="1"/>
    <x v="1"/>
    <x v="3"/>
    <x v="1"/>
    <x v="0"/>
    <x v="0"/>
    <x v="0"/>
    <n v="0"/>
    <n v="144.08000000000001"/>
    <n v="144.08000000000001"/>
    <x v="0"/>
    <x v="1"/>
    <x v="1"/>
    <x v="3"/>
    <s v="Büroeinrichtung"/>
    <s v="B0FE524A-9795-EA11-806F-9CB6D0F9CFB6"/>
  </r>
  <r>
    <x v="0"/>
    <x v="0"/>
    <x v="1"/>
    <x v="1"/>
    <x v="3"/>
    <x v="1"/>
    <x v="1"/>
    <x v="0"/>
    <x v="0"/>
    <n v="8935"/>
    <n v="0"/>
    <n v="-8935"/>
    <x v="0"/>
    <x v="1"/>
    <x v="1"/>
    <x v="3"/>
    <s v="Büroeinrichtung"/>
    <s v="B0FE524A-9795-EA11-806F-9CB6D0F9CFB6"/>
  </r>
  <r>
    <x v="0"/>
    <x v="0"/>
    <x v="1"/>
    <x v="1"/>
    <x v="4"/>
    <x v="1"/>
    <x v="0"/>
    <x v="0"/>
    <x v="0"/>
    <n v="420.08"/>
    <n v="420.08"/>
    <n v="0"/>
    <x v="0"/>
    <x v="1"/>
    <x v="1"/>
    <x v="4"/>
    <s v="Geringwertige Wirtschaftsgüter"/>
    <s v="B0FE524A-9795-EA11-806F-9CB6D0F9CFB6"/>
  </r>
  <r>
    <x v="0"/>
    <x v="0"/>
    <x v="1"/>
    <x v="35"/>
    <x v="94"/>
    <x v="1"/>
    <x v="0"/>
    <x v="0"/>
    <x v="0"/>
    <n v="13685.77"/>
    <n v="0"/>
    <n v="-13685.77"/>
    <x v="0"/>
    <x v="1"/>
    <x v="35"/>
    <x v="94"/>
    <s v="Technische Anlagen und Maschinen im Bau"/>
    <s v="B0FE524A-9795-EA11-806F-9CB6D0F9CFB6"/>
  </r>
  <r>
    <x v="0"/>
    <x v="1"/>
    <x v="2"/>
    <x v="2"/>
    <x v="5"/>
    <x v="1"/>
    <x v="1"/>
    <x v="0"/>
    <x v="0"/>
    <n v="4465.62"/>
    <n v="0"/>
    <n v="-4465.62"/>
    <x v="1"/>
    <x v="2"/>
    <x v="2"/>
    <x v="5"/>
    <s v="Roh-, Hilfs- und Betriebsstoffe (Bestand)"/>
    <s v="B0FE524A-9795-EA11-806F-9CB6D0F9CFB6"/>
  </r>
  <r>
    <x v="0"/>
    <x v="1"/>
    <x v="3"/>
    <x v="3"/>
    <x v="6"/>
    <x v="1"/>
    <x v="1"/>
    <x v="0"/>
    <x v="0"/>
    <n v="128.4"/>
    <n v="0"/>
    <n v="-128.4"/>
    <x v="1"/>
    <x v="3"/>
    <x v="3"/>
    <x v="6"/>
    <s v="Forderungen aus Lieferungen und Leistungen"/>
    <s v="B0FE524A-9795-EA11-806F-9CB6D0F9CFB6"/>
  </r>
  <r>
    <x v="0"/>
    <x v="1"/>
    <x v="3"/>
    <x v="4"/>
    <x v="7"/>
    <x v="1"/>
    <x v="1"/>
    <x v="0"/>
    <x v="0"/>
    <n v="4380"/>
    <n v="0"/>
    <n v="-4380"/>
    <x v="1"/>
    <x v="3"/>
    <x v="4"/>
    <x v="7"/>
    <s v="Kautionen"/>
    <s v="B0FE524A-9795-EA11-806F-9CB6D0F9CFB6"/>
  </r>
  <r>
    <x v="0"/>
    <x v="1"/>
    <x v="3"/>
    <x v="4"/>
    <x v="8"/>
    <x v="1"/>
    <x v="0"/>
    <x v="0"/>
    <x v="0"/>
    <n v="7.33"/>
    <n v="0"/>
    <n v="-7.33"/>
    <x v="1"/>
    <x v="3"/>
    <x v="4"/>
    <x v="8"/>
    <s v="Abziehbare Vorsteuer 7 %"/>
    <s v="B0FE524A-9795-EA11-806F-9CB6D0F9CFB6"/>
  </r>
  <r>
    <x v="0"/>
    <x v="1"/>
    <x v="3"/>
    <x v="4"/>
    <x v="9"/>
    <x v="1"/>
    <x v="0"/>
    <x v="0"/>
    <x v="0"/>
    <n v="21966.86"/>
    <n v="188.8"/>
    <n v="-21778.06"/>
    <x v="1"/>
    <x v="3"/>
    <x v="4"/>
    <x v="9"/>
    <s v="Abziehbare Vorsteuer 19 %"/>
    <s v="B0FE524A-9795-EA11-806F-9CB6D0F9CFB6"/>
  </r>
  <r>
    <x v="0"/>
    <x v="1"/>
    <x v="3"/>
    <x v="4"/>
    <x v="10"/>
    <x v="1"/>
    <x v="0"/>
    <x v="0"/>
    <x v="0"/>
    <n v="65.67"/>
    <n v="16093.48"/>
    <n v="16027.81"/>
    <x v="1"/>
    <x v="3"/>
    <x v="4"/>
    <x v="10"/>
    <s v="Vorsteuer in Folgeperiode/im Folgejahr abziehbar"/>
    <s v="B0FE524A-9795-EA11-806F-9CB6D0F9CFB6"/>
  </r>
  <r>
    <x v="0"/>
    <x v="1"/>
    <x v="3"/>
    <x v="4"/>
    <x v="10"/>
    <x v="1"/>
    <x v="1"/>
    <x v="0"/>
    <x v="0"/>
    <n v="17545.599999999999"/>
    <n v="0"/>
    <n v="-17545.599999999999"/>
    <x v="1"/>
    <x v="3"/>
    <x v="4"/>
    <x v="10"/>
    <s v="Vorsteuer in Folgeperiode/im Folgejahr abziehbar"/>
    <s v="B0FE524A-9795-EA11-806F-9CB6D0F9CFB6"/>
  </r>
  <r>
    <x v="0"/>
    <x v="1"/>
    <x v="3"/>
    <x v="4"/>
    <x v="11"/>
    <x v="1"/>
    <x v="0"/>
    <x v="0"/>
    <x v="0"/>
    <n v="186.9"/>
    <n v="1454.02"/>
    <n v="1267.1199999999999"/>
    <x v="1"/>
    <x v="3"/>
    <x v="4"/>
    <x v="11"/>
    <s v="Reserviertes Konto - Abziehbare Vorsteuer aus inne"/>
    <s v="B0FE524A-9795-EA11-806F-9CB6D0F9CFB6"/>
  </r>
  <r>
    <x v="0"/>
    <x v="1"/>
    <x v="4"/>
    <x v="5"/>
    <x v="12"/>
    <x v="1"/>
    <x v="1"/>
    <x v="0"/>
    <x v="0"/>
    <n v="258.32"/>
    <n v="0"/>
    <n v="-258.32"/>
    <x v="1"/>
    <x v="4"/>
    <x v="5"/>
    <x v="12"/>
    <s v="Kasse"/>
    <s v="B0FE524A-9795-EA11-806F-9CB6D0F9CFB6"/>
  </r>
  <r>
    <x v="0"/>
    <x v="1"/>
    <x v="4"/>
    <x v="5"/>
    <x v="13"/>
    <x v="1"/>
    <x v="0"/>
    <x v="0"/>
    <x v="0"/>
    <n v="90060.58"/>
    <n v="131098"/>
    <n v="41037.42"/>
    <x v="1"/>
    <x v="4"/>
    <x v="5"/>
    <x v="13"/>
    <s v="Bank"/>
    <s v="B0FE524A-9795-EA11-806F-9CB6D0F9CFB6"/>
  </r>
  <r>
    <x v="0"/>
    <x v="1"/>
    <x v="4"/>
    <x v="5"/>
    <x v="13"/>
    <x v="1"/>
    <x v="1"/>
    <x v="0"/>
    <x v="0"/>
    <n v="3519742.55"/>
    <n v="0"/>
    <n v="-3519742.55"/>
    <x v="1"/>
    <x v="4"/>
    <x v="5"/>
    <x v="13"/>
    <s v="Bank"/>
    <s v="B0FE524A-9795-EA11-806F-9CB6D0F9CFB6"/>
  </r>
  <r>
    <x v="0"/>
    <x v="1"/>
    <x v="4"/>
    <x v="5"/>
    <x v="14"/>
    <x v="1"/>
    <x v="1"/>
    <x v="0"/>
    <x v="0"/>
    <n v="8.77"/>
    <n v="0"/>
    <n v="-8.77"/>
    <x v="1"/>
    <x v="4"/>
    <x v="5"/>
    <x v="14"/>
    <s v="Bank"/>
    <s v="B0FE524A-9795-EA11-806F-9CB6D0F9CFB6"/>
  </r>
  <r>
    <x v="0"/>
    <x v="2"/>
    <x v="5"/>
    <x v="6"/>
    <x v="15"/>
    <x v="1"/>
    <x v="0"/>
    <x v="0"/>
    <x v="0"/>
    <n v="0"/>
    <n v="7861.2"/>
    <n v="7861.2"/>
    <x v="2"/>
    <x v="5"/>
    <x v="6"/>
    <x v="15"/>
    <s v="Aktive Rechnungsabgrenzung"/>
    <s v="B0FE524A-9795-EA11-806F-9CB6D0F9CFB6"/>
  </r>
  <r>
    <x v="0"/>
    <x v="2"/>
    <x v="5"/>
    <x v="6"/>
    <x v="15"/>
    <x v="1"/>
    <x v="1"/>
    <x v="0"/>
    <x v="0"/>
    <n v="7861.2"/>
    <n v="0"/>
    <n v="-7861.2"/>
    <x v="2"/>
    <x v="5"/>
    <x v="6"/>
    <x v="15"/>
    <s v="Aktive Rechnungsabgrenzung"/>
    <s v="B0FE524A-9795-EA11-806F-9CB6D0F9CFB6"/>
  </r>
  <r>
    <x v="1"/>
    <x v="3"/>
    <x v="6"/>
    <x v="7"/>
    <x v="16"/>
    <x v="1"/>
    <x v="1"/>
    <x v="0"/>
    <x v="0"/>
    <n v="0"/>
    <n v="333583"/>
    <n v="333583"/>
    <x v="3"/>
    <x v="6"/>
    <x v="7"/>
    <x v="16"/>
    <s v="Gezeichnetes Kapital"/>
    <s v="B0FE524A-9795-EA11-806F-9CB6D0F9CFB6"/>
  </r>
  <r>
    <x v="1"/>
    <x v="3"/>
    <x v="6"/>
    <x v="8"/>
    <x v="17"/>
    <x v="1"/>
    <x v="1"/>
    <x v="0"/>
    <x v="0"/>
    <n v="13151"/>
    <n v="0"/>
    <n v="-13151"/>
    <x v="3"/>
    <x v="6"/>
    <x v="8"/>
    <x v="17"/>
    <s v="Erworbene eigene Anteile"/>
    <s v="B0FE524A-9795-EA11-806F-9CB6D0F9CFB6"/>
  </r>
  <r>
    <x v="1"/>
    <x v="3"/>
    <x v="7"/>
    <x v="9"/>
    <x v="18"/>
    <x v="1"/>
    <x v="1"/>
    <x v="0"/>
    <x v="0"/>
    <n v="0"/>
    <n v="12814178.26"/>
    <n v="12814178.26"/>
    <x v="3"/>
    <x v="7"/>
    <x v="9"/>
    <x v="18"/>
    <s v="Kapitalrücklage"/>
    <s v="B0FE524A-9795-EA11-806F-9CB6D0F9CFB6"/>
  </r>
  <r>
    <x v="1"/>
    <x v="3"/>
    <x v="8"/>
    <x v="10"/>
    <x v="19"/>
    <x v="1"/>
    <x v="1"/>
    <x v="0"/>
    <x v="0"/>
    <n v="226303.17"/>
    <n v="0"/>
    <n v="-226303.17"/>
    <x v="3"/>
    <x v="8"/>
    <x v="10"/>
    <x v="19"/>
    <s v="Andere Gewinnrücklagen aus dem Erwerb eigener Ante"/>
    <s v="B0FE524A-9795-EA11-806F-9CB6D0F9CFB6"/>
  </r>
  <r>
    <x v="1"/>
    <x v="3"/>
    <x v="9"/>
    <x v="11"/>
    <x v="20"/>
    <x v="1"/>
    <x v="1"/>
    <x v="0"/>
    <x v="0"/>
    <n v="8964079.2799999993"/>
    <n v="0"/>
    <n v="-8964079.2799999993"/>
    <x v="3"/>
    <x v="9"/>
    <x v="11"/>
    <x v="20"/>
    <s v="Verlustvortrag vor Verwendung"/>
    <s v="B0FE524A-9795-EA11-806F-9CB6D0F9CFB6"/>
  </r>
  <r>
    <x v="1"/>
    <x v="4"/>
    <x v="10"/>
    <x v="12"/>
    <x v="21"/>
    <x v="1"/>
    <x v="0"/>
    <x v="0"/>
    <x v="0"/>
    <n v="3000"/>
    <n v="0"/>
    <n v="-3000"/>
    <x v="4"/>
    <x v="10"/>
    <x v="12"/>
    <x v="21"/>
    <s v="Sonstige Rückstellungen"/>
    <s v="B0FE524A-9795-EA11-806F-9CB6D0F9CFB6"/>
  </r>
  <r>
    <x v="1"/>
    <x v="4"/>
    <x v="10"/>
    <x v="12"/>
    <x v="21"/>
    <x v="1"/>
    <x v="1"/>
    <x v="0"/>
    <x v="0"/>
    <n v="0"/>
    <n v="151778.66"/>
    <n v="151778.66"/>
    <x v="4"/>
    <x v="10"/>
    <x v="12"/>
    <x v="21"/>
    <s v="Sonstige Rückstellungen"/>
    <s v="B0FE524A-9795-EA11-806F-9CB6D0F9CFB6"/>
  </r>
  <r>
    <x v="1"/>
    <x v="4"/>
    <x v="10"/>
    <x v="12"/>
    <x v="22"/>
    <x v="1"/>
    <x v="1"/>
    <x v="0"/>
    <x v="0"/>
    <n v="0"/>
    <n v="5160"/>
    <n v="5160"/>
    <x v="4"/>
    <x v="10"/>
    <x v="12"/>
    <x v="22"/>
    <s v="Urlaubsrückstellungen"/>
    <s v="B0FE524A-9795-EA11-806F-9CB6D0F9CFB6"/>
  </r>
  <r>
    <x v="1"/>
    <x v="4"/>
    <x v="10"/>
    <x v="12"/>
    <x v="95"/>
    <x v="1"/>
    <x v="0"/>
    <x v="0"/>
    <x v="0"/>
    <n v="0"/>
    <n v="45000"/>
    <n v="45000"/>
    <x v="4"/>
    <x v="10"/>
    <x v="12"/>
    <x v="95"/>
    <s v="Rückstellungen für Personalkosten"/>
    <s v="B0FE524A-9795-EA11-806F-9CB6D0F9CFB6"/>
  </r>
  <r>
    <x v="1"/>
    <x v="4"/>
    <x v="10"/>
    <x v="12"/>
    <x v="23"/>
    <x v="1"/>
    <x v="1"/>
    <x v="0"/>
    <x v="0"/>
    <n v="0"/>
    <n v="2250"/>
    <n v="2250"/>
    <x v="4"/>
    <x v="10"/>
    <x v="12"/>
    <x v="23"/>
    <s v="Rückstellungen für Abraum- und Abfallbeseitigung"/>
    <s v="B0FE524A-9795-EA11-806F-9CB6D0F9CFB6"/>
  </r>
  <r>
    <x v="1"/>
    <x v="4"/>
    <x v="10"/>
    <x v="12"/>
    <x v="24"/>
    <x v="1"/>
    <x v="1"/>
    <x v="0"/>
    <x v="0"/>
    <n v="0"/>
    <n v="11000"/>
    <n v="11000"/>
    <x v="4"/>
    <x v="10"/>
    <x v="12"/>
    <x v="24"/>
    <s v="Rückstellungen für Abschluss- und Prüfungskosten"/>
    <s v="B0FE524A-9795-EA11-806F-9CB6D0F9CFB6"/>
  </r>
  <r>
    <x v="1"/>
    <x v="5"/>
    <x v="11"/>
    <x v="13"/>
    <x v="25"/>
    <x v="1"/>
    <x v="0"/>
    <x v="0"/>
    <x v="0"/>
    <n v="89637.48"/>
    <n v="20879.14"/>
    <n v="-68758.34"/>
    <x v="5"/>
    <x v="11"/>
    <x v="13"/>
    <x v="25"/>
    <s v="Verbindlichkeiten aus Lieferungen und Leistungen m"/>
    <s v="B0FE524A-9795-EA11-806F-9CB6D0F9CFB6"/>
  </r>
  <r>
    <x v="1"/>
    <x v="5"/>
    <x v="11"/>
    <x v="13"/>
    <x v="25"/>
    <x v="1"/>
    <x v="1"/>
    <x v="0"/>
    <x v="0"/>
    <n v="0"/>
    <n v="139016.25"/>
    <n v="139016.25"/>
    <x v="5"/>
    <x v="11"/>
    <x v="13"/>
    <x v="25"/>
    <s v="Verbindlichkeiten aus Lieferungen und Leistungen m"/>
    <s v="B0FE524A-9795-EA11-806F-9CB6D0F9CFB6"/>
  </r>
  <r>
    <x v="1"/>
    <x v="5"/>
    <x v="12"/>
    <x v="14"/>
    <x v="28"/>
    <x v="1"/>
    <x v="0"/>
    <x v="0"/>
    <x v="0"/>
    <n v="63729.3"/>
    <n v="18729.3"/>
    <n v="-45000"/>
    <x v="5"/>
    <x v="12"/>
    <x v="14"/>
    <x v="28"/>
    <s v="Verbindlichkeiten aus Lohn und Gehalt"/>
    <s v="B0FE524A-9795-EA11-806F-9CB6D0F9CFB6"/>
  </r>
  <r>
    <x v="1"/>
    <x v="5"/>
    <x v="12"/>
    <x v="14"/>
    <x v="28"/>
    <x v="1"/>
    <x v="1"/>
    <x v="0"/>
    <x v="0"/>
    <n v="0"/>
    <n v="45000"/>
    <n v="45000"/>
    <x v="5"/>
    <x v="12"/>
    <x v="14"/>
    <x v="28"/>
    <s v="Verbindlichkeiten aus Lohn und Gehalt"/>
    <s v="B0FE524A-9795-EA11-806F-9CB6D0F9CFB6"/>
  </r>
  <r>
    <x v="1"/>
    <x v="5"/>
    <x v="12"/>
    <x v="14"/>
    <x v="29"/>
    <x v="1"/>
    <x v="0"/>
    <x v="0"/>
    <x v="0"/>
    <n v="5921"/>
    <n v="5921"/>
    <n v="0"/>
    <x v="5"/>
    <x v="12"/>
    <x v="14"/>
    <x v="29"/>
    <s v="Verbindlichkeiten aus Lohn- und Kirchensteuer"/>
    <s v="B0FE524A-9795-EA11-806F-9CB6D0F9CFB6"/>
  </r>
  <r>
    <x v="1"/>
    <x v="5"/>
    <x v="12"/>
    <x v="14"/>
    <x v="30"/>
    <x v="1"/>
    <x v="0"/>
    <x v="0"/>
    <x v="0"/>
    <n v="9143.1299999999992"/>
    <n v="9143.1299999999992"/>
    <n v="0"/>
    <x v="5"/>
    <x v="12"/>
    <x v="14"/>
    <x v="30"/>
    <s v="Verbindlichkeiten im Rahmen der sozialen Sicherhei"/>
    <s v="B0FE524A-9795-EA11-806F-9CB6D0F9CFB6"/>
  </r>
  <r>
    <x v="1"/>
    <x v="5"/>
    <x v="12"/>
    <x v="14"/>
    <x v="31"/>
    <x v="1"/>
    <x v="0"/>
    <x v="0"/>
    <x v="0"/>
    <n v="60"/>
    <n v="60"/>
    <n v="0"/>
    <x v="5"/>
    <x v="12"/>
    <x v="14"/>
    <x v="31"/>
    <s v="Verbindlichkeiten aus Vermögensbildung"/>
    <s v="B0FE524A-9795-EA11-806F-9CB6D0F9CFB6"/>
  </r>
  <r>
    <x v="1"/>
    <x v="5"/>
    <x v="12"/>
    <x v="14"/>
    <x v="32"/>
    <x v="1"/>
    <x v="0"/>
    <x v="0"/>
    <x v="0"/>
    <n v="33853.43"/>
    <n v="33853.43"/>
    <n v="0"/>
    <x v="5"/>
    <x v="12"/>
    <x v="14"/>
    <x v="32"/>
    <s v="Lohn- und Gehaltsverrechnungskonto"/>
    <s v="B0FE524A-9795-EA11-806F-9CB6D0F9CFB6"/>
  </r>
  <r>
    <x v="1"/>
    <x v="5"/>
    <x v="12"/>
    <x v="14"/>
    <x v="34"/>
    <x v="1"/>
    <x v="0"/>
    <x v="0"/>
    <x v="0"/>
    <n v="0"/>
    <n v="89307.11"/>
    <n v="89307.11"/>
    <x v="5"/>
    <x v="12"/>
    <x v="14"/>
    <x v="34"/>
    <s v="Umsatzsteuer Vorjahr"/>
    <s v="B0FE524A-9795-EA11-806F-9CB6D0F9CFB6"/>
  </r>
  <r>
    <x v="1"/>
    <x v="5"/>
    <x v="12"/>
    <x v="14"/>
    <x v="34"/>
    <x v="1"/>
    <x v="1"/>
    <x v="0"/>
    <x v="0"/>
    <n v="116375.26"/>
    <n v="0"/>
    <n v="-116375.26"/>
    <x v="5"/>
    <x v="12"/>
    <x v="14"/>
    <x v="34"/>
    <s v="Umsatzsteuer Vorjahr"/>
    <s v="B0FE524A-9795-EA11-806F-9CB6D0F9CFB6"/>
  </r>
  <r>
    <x v="1"/>
    <x v="6"/>
    <x v="13"/>
    <x v="15"/>
    <x v="35"/>
    <x v="1"/>
    <x v="0"/>
    <x v="0"/>
    <x v="0"/>
    <n v="31067.91"/>
    <n v="0"/>
    <n v="-31067.91"/>
    <x v="6"/>
    <x v="13"/>
    <x v="15"/>
    <x v="35"/>
    <s v="Passive Rechnungsabgrenzung"/>
    <s v="B0FE524A-9795-EA11-806F-9CB6D0F9CFB6"/>
  </r>
  <r>
    <x v="1"/>
    <x v="6"/>
    <x v="13"/>
    <x v="15"/>
    <x v="35"/>
    <x v="1"/>
    <x v="1"/>
    <x v="0"/>
    <x v="0"/>
    <n v="0"/>
    <n v="508012"/>
    <n v="508012"/>
    <x v="6"/>
    <x v="13"/>
    <x v="15"/>
    <x v="35"/>
    <s v="Passive Rechnungsabgrenzung"/>
    <s v="B0FE524A-9795-EA11-806F-9CB6D0F9CFB6"/>
  </r>
  <r>
    <x v="2"/>
    <x v="7"/>
    <x v="15"/>
    <x v="17"/>
    <x v="38"/>
    <x v="1"/>
    <x v="0"/>
    <x v="0"/>
    <x v="0"/>
    <n v="0"/>
    <n v="10399.120000000001"/>
    <n v="10399.120000000001"/>
    <x v="7"/>
    <x v="15"/>
    <x v="17"/>
    <x v="38"/>
    <s v="Andere aktivierte Eigenleistungen"/>
    <s v="B0FE524A-9795-EA11-806F-9CB6D0F9CFB6"/>
  </r>
  <r>
    <x v="2"/>
    <x v="7"/>
    <x v="16"/>
    <x v="18"/>
    <x v="39"/>
    <x v="1"/>
    <x v="0"/>
    <x v="0"/>
    <x v="0"/>
    <n v="0"/>
    <n v="31067.91"/>
    <n v="31067.91"/>
    <x v="7"/>
    <x v="16"/>
    <x v="18"/>
    <x v="39"/>
    <s v="Sonstige betriebliche Erträge"/>
    <s v="B0FE524A-9795-EA11-806F-9CB6D0F9CFB6"/>
  </r>
  <r>
    <x v="2"/>
    <x v="8"/>
    <x v="18"/>
    <x v="20"/>
    <x v="41"/>
    <x v="1"/>
    <x v="0"/>
    <x v="0"/>
    <x v="0"/>
    <n v="18450"/>
    <n v="741.57"/>
    <n v="-17708.43"/>
    <x v="8"/>
    <x v="18"/>
    <x v="20"/>
    <x v="41"/>
    <s v="Gehälter"/>
    <s v="B0FE524A-9795-EA11-806F-9CB6D0F9CFB6"/>
  </r>
  <r>
    <x v="2"/>
    <x v="8"/>
    <x v="18"/>
    <x v="20"/>
    <x v="42"/>
    <x v="1"/>
    <x v="0"/>
    <x v="0"/>
    <x v="0"/>
    <n v="10000"/>
    <n v="0"/>
    <n v="-10000"/>
    <x v="8"/>
    <x v="18"/>
    <x v="20"/>
    <x v="42"/>
    <s v="Geschäftsführergehälter der GmbH-Gesellschafter"/>
    <s v="B0FE524A-9795-EA11-806F-9CB6D0F9CFB6"/>
  </r>
  <r>
    <x v="2"/>
    <x v="8"/>
    <x v="18"/>
    <x v="20"/>
    <x v="70"/>
    <x v="1"/>
    <x v="0"/>
    <x v="0"/>
    <x v="0"/>
    <n v="3628.78"/>
    <n v="0"/>
    <n v="-3628.78"/>
    <x v="8"/>
    <x v="18"/>
    <x v="20"/>
    <x v="70"/>
    <s v="Sonstiges Personalkosten"/>
    <s v="B0FE524A-9795-EA11-806F-9CB6D0F9CFB6"/>
  </r>
  <r>
    <x v="2"/>
    <x v="8"/>
    <x v="18"/>
    <x v="21"/>
    <x v="43"/>
    <x v="1"/>
    <x v="0"/>
    <x v="0"/>
    <x v="0"/>
    <n v="4480.3900000000003"/>
    <n v="0"/>
    <n v="-4480.3900000000003"/>
    <x v="8"/>
    <x v="18"/>
    <x v="21"/>
    <x v="43"/>
    <s v="Gesetzliche soziale Aufwendungen"/>
    <s v="B0FE524A-9795-EA11-806F-9CB6D0F9CFB6"/>
  </r>
  <r>
    <x v="2"/>
    <x v="8"/>
    <x v="18"/>
    <x v="21"/>
    <x v="44"/>
    <x v="1"/>
    <x v="0"/>
    <x v="0"/>
    <x v="0"/>
    <n v="181.47"/>
    <n v="0"/>
    <n v="-181.47"/>
    <x v="8"/>
    <x v="18"/>
    <x v="21"/>
    <x v="44"/>
    <s v="Umlagebeiträge"/>
    <s v="B0FE524A-9795-EA11-806F-9CB6D0F9CFB6"/>
  </r>
  <r>
    <x v="2"/>
    <x v="8"/>
    <x v="18"/>
    <x v="21"/>
    <x v="45"/>
    <x v="1"/>
    <x v="0"/>
    <x v="0"/>
    <x v="0"/>
    <n v="783.39"/>
    <n v="0"/>
    <n v="-783.39"/>
    <x v="8"/>
    <x v="18"/>
    <x v="21"/>
    <x v="45"/>
    <s v="Beiträge zur Berufsgenossenschaft"/>
    <s v="B0FE524A-9795-EA11-806F-9CB6D0F9CFB6"/>
  </r>
  <r>
    <x v="2"/>
    <x v="8"/>
    <x v="22"/>
    <x v="33"/>
    <x v="89"/>
    <x v="1"/>
    <x v="0"/>
    <x v="0"/>
    <x v="0"/>
    <n v="4640.05"/>
    <n v="0"/>
    <n v="-4640.05"/>
    <x v="8"/>
    <x v="22"/>
    <x v="33"/>
    <x v="89"/>
    <s v="Abschreibungen auf selbst geschaffene immaterielle Vermögensgegenstände"/>
    <s v="B0FE524A-9795-EA11-806F-9CB6D0F9CFB6"/>
  </r>
  <r>
    <x v="2"/>
    <x v="8"/>
    <x v="22"/>
    <x v="34"/>
    <x v="90"/>
    <x v="1"/>
    <x v="0"/>
    <x v="0"/>
    <x v="0"/>
    <n v="473.73"/>
    <n v="0"/>
    <n v="-473.73"/>
    <x v="8"/>
    <x v="22"/>
    <x v="34"/>
    <x v="90"/>
    <s v="Abschreibungen auf Sachanlagen (ohne AfA auf Kfz und Gebäude)"/>
    <s v="B0FE524A-9795-EA11-806F-9CB6D0F9CFB6"/>
  </r>
  <r>
    <x v="2"/>
    <x v="8"/>
    <x v="22"/>
    <x v="34"/>
    <x v="91"/>
    <x v="1"/>
    <x v="0"/>
    <x v="0"/>
    <x v="0"/>
    <n v="420.08"/>
    <n v="0"/>
    <n v="-420.08"/>
    <x v="8"/>
    <x v="22"/>
    <x v="34"/>
    <x v="91"/>
    <s v="Sofortabschreibung geringwertige Wirtschaftsgüter"/>
    <s v="B0FE524A-9795-EA11-806F-9CB6D0F9CFB6"/>
  </r>
  <r>
    <x v="2"/>
    <x v="8"/>
    <x v="19"/>
    <x v="22"/>
    <x v="46"/>
    <x v="1"/>
    <x v="0"/>
    <x v="0"/>
    <x v="0"/>
    <n v="154.81"/>
    <n v="0"/>
    <n v="-154.81"/>
    <x v="8"/>
    <x v="19"/>
    <x v="22"/>
    <x v="46"/>
    <s v="Sonstige betriebliche Aufwendungen"/>
    <s v="B0FE524A-9795-EA11-806F-9CB6D0F9CFB6"/>
  </r>
  <r>
    <x v="2"/>
    <x v="8"/>
    <x v="19"/>
    <x v="22"/>
    <x v="78"/>
    <x v="1"/>
    <x v="0"/>
    <x v="0"/>
    <x v="0"/>
    <n v="3152.25"/>
    <n v="3152.25"/>
    <n v="0"/>
    <x v="8"/>
    <x v="19"/>
    <x v="22"/>
    <x v="78"/>
    <s v="Sonstige Fremdleistungen"/>
    <s v="B0FE524A-9795-EA11-806F-9CB6D0F9CFB6"/>
  </r>
  <r>
    <x v="2"/>
    <x v="8"/>
    <x v="19"/>
    <x v="23"/>
    <x v="47"/>
    <x v="1"/>
    <x v="0"/>
    <x v="0"/>
    <x v="0"/>
    <n v="5276.27"/>
    <n v="0"/>
    <n v="-5276.27"/>
    <x v="8"/>
    <x v="19"/>
    <x v="23"/>
    <x v="47"/>
    <s v="Miete (unbewegliche Wirtschaftsgüter)"/>
    <s v="B0FE524A-9795-EA11-806F-9CB6D0F9CFB6"/>
  </r>
  <r>
    <x v="2"/>
    <x v="8"/>
    <x v="19"/>
    <x v="23"/>
    <x v="48"/>
    <x v="1"/>
    <x v="0"/>
    <x v="0"/>
    <x v="0"/>
    <n v="1110.51"/>
    <n v="0"/>
    <n v="-1110.51"/>
    <x v="8"/>
    <x v="19"/>
    <x v="23"/>
    <x v="48"/>
    <s v="Gas, Strom, Wasser"/>
    <s v="B0FE524A-9795-EA11-806F-9CB6D0F9CFB6"/>
  </r>
  <r>
    <x v="2"/>
    <x v="8"/>
    <x v="19"/>
    <x v="23"/>
    <x v="49"/>
    <x v="1"/>
    <x v="0"/>
    <x v="0"/>
    <x v="0"/>
    <n v="424.59"/>
    <n v="0"/>
    <n v="-424.59"/>
    <x v="8"/>
    <x v="19"/>
    <x v="23"/>
    <x v="49"/>
    <s v="Reinigung"/>
    <s v="B0FE524A-9795-EA11-806F-9CB6D0F9CFB6"/>
  </r>
  <r>
    <x v="2"/>
    <x v="8"/>
    <x v="19"/>
    <x v="24"/>
    <x v="50"/>
    <x v="1"/>
    <x v="0"/>
    <x v="0"/>
    <x v="0"/>
    <n v="7861.2"/>
    <n v="0"/>
    <n v="-7861.2"/>
    <x v="8"/>
    <x v="19"/>
    <x v="24"/>
    <x v="50"/>
    <s v="Versicherungen"/>
    <s v="B0FE524A-9795-EA11-806F-9CB6D0F9CFB6"/>
  </r>
  <r>
    <x v="2"/>
    <x v="8"/>
    <x v="19"/>
    <x v="25"/>
    <x v="52"/>
    <x v="1"/>
    <x v="0"/>
    <x v="0"/>
    <x v="0"/>
    <n v="146.33000000000001"/>
    <n v="0"/>
    <n v="-146.33000000000001"/>
    <x v="8"/>
    <x v="19"/>
    <x v="25"/>
    <x v="52"/>
    <s v="Reparaturen und Instandhaltung von anderen Anlagen und Betriebs- und Geschäftsausstattung"/>
    <s v="B0FE524A-9795-EA11-806F-9CB6D0F9CFB6"/>
  </r>
  <r>
    <x v="2"/>
    <x v="8"/>
    <x v="19"/>
    <x v="25"/>
    <x v="53"/>
    <x v="1"/>
    <x v="0"/>
    <x v="0"/>
    <x v="0"/>
    <n v="306.25"/>
    <n v="0"/>
    <n v="-306.25"/>
    <x v="8"/>
    <x v="19"/>
    <x v="25"/>
    <x v="53"/>
    <s v="Wartungskosten für Hard- und Software"/>
    <s v="B0FE524A-9795-EA11-806F-9CB6D0F9CFB6"/>
  </r>
  <r>
    <x v="2"/>
    <x v="8"/>
    <x v="19"/>
    <x v="26"/>
    <x v="54"/>
    <x v="1"/>
    <x v="0"/>
    <x v="0"/>
    <x v="0"/>
    <n v="16.64"/>
    <n v="0"/>
    <n v="-16.64"/>
    <x v="8"/>
    <x v="19"/>
    <x v="26"/>
    <x v="54"/>
    <s v="Bewirtungskosten"/>
    <s v="B0FE524A-9795-EA11-806F-9CB6D0F9CFB6"/>
  </r>
  <r>
    <x v="2"/>
    <x v="8"/>
    <x v="19"/>
    <x v="26"/>
    <x v="55"/>
    <x v="1"/>
    <x v="0"/>
    <x v="0"/>
    <x v="0"/>
    <n v="135.02000000000001"/>
    <n v="0"/>
    <n v="-135.02000000000001"/>
    <x v="8"/>
    <x v="19"/>
    <x v="26"/>
    <x v="55"/>
    <s v="Reisekosten Arbeitnehmer"/>
    <s v="B0FE524A-9795-EA11-806F-9CB6D0F9CFB6"/>
  </r>
  <r>
    <x v="2"/>
    <x v="8"/>
    <x v="19"/>
    <x v="26"/>
    <x v="56"/>
    <x v="1"/>
    <x v="0"/>
    <x v="0"/>
    <x v="0"/>
    <n v="134.4"/>
    <n v="0"/>
    <n v="-134.4"/>
    <x v="8"/>
    <x v="19"/>
    <x v="26"/>
    <x v="56"/>
    <s v="Reisekosten Arbeitnehmer Fahrtkosten"/>
    <s v="B0FE524A-9795-EA11-806F-9CB6D0F9CFB6"/>
  </r>
  <r>
    <x v="2"/>
    <x v="8"/>
    <x v="19"/>
    <x v="26"/>
    <x v="57"/>
    <x v="1"/>
    <x v="0"/>
    <x v="0"/>
    <x v="0"/>
    <n v="14"/>
    <n v="134.4"/>
    <n v="120.4"/>
    <x v="8"/>
    <x v="19"/>
    <x v="26"/>
    <x v="57"/>
    <s v="Reisekosten Arbeitnehmer Verpflegungsmehraufwand"/>
    <s v="B0FE524A-9795-EA11-806F-9CB6D0F9CFB6"/>
  </r>
  <r>
    <x v="2"/>
    <x v="8"/>
    <x v="19"/>
    <x v="27"/>
    <x v="79"/>
    <x v="1"/>
    <x v="0"/>
    <x v="0"/>
    <x v="0"/>
    <n v="61"/>
    <n v="0"/>
    <n v="-61"/>
    <x v="8"/>
    <x v="19"/>
    <x v="27"/>
    <x v="79"/>
    <s v="Porto"/>
    <s v="B0FE524A-9795-EA11-806F-9CB6D0F9CFB6"/>
  </r>
  <r>
    <x v="2"/>
    <x v="8"/>
    <x v="19"/>
    <x v="27"/>
    <x v="58"/>
    <x v="1"/>
    <x v="0"/>
    <x v="0"/>
    <x v="0"/>
    <n v="356.54"/>
    <n v="0"/>
    <n v="-356.54"/>
    <x v="8"/>
    <x v="19"/>
    <x v="27"/>
    <x v="58"/>
    <s v="Telefon"/>
    <s v="B0FE524A-9795-EA11-806F-9CB6D0F9CFB6"/>
  </r>
  <r>
    <x v="2"/>
    <x v="8"/>
    <x v="19"/>
    <x v="27"/>
    <x v="73"/>
    <x v="1"/>
    <x v="0"/>
    <x v="0"/>
    <x v="0"/>
    <n v="248.74"/>
    <n v="0"/>
    <n v="-248.74"/>
    <x v="8"/>
    <x v="19"/>
    <x v="27"/>
    <x v="73"/>
    <s v="Bürobedarf"/>
    <s v="B0FE524A-9795-EA11-806F-9CB6D0F9CFB6"/>
  </r>
  <r>
    <x v="2"/>
    <x v="8"/>
    <x v="19"/>
    <x v="28"/>
    <x v="59"/>
    <x v="1"/>
    <x v="0"/>
    <x v="0"/>
    <x v="0"/>
    <n v="1023.7"/>
    <n v="0"/>
    <n v="-1023.7"/>
    <x v="8"/>
    <x v="19"/>
    <x v="28"/>
    <x v="59"/>
    <s v="Rechts- und Beratungskosten"/>
    <s v="B0FE524A-9795-EA11-806F-9CB6D0F9CFB6"/>
  </r>
  <r>
    <x v="2"/>
    <x v="8"/>
    <x v="19"/>
    <x v="29"/>
    <x v="61"/>
    <x v="1"/>
    <x v="0"/>
    <x v="0"/>
    <x v="0"/>
    <n v="33.5"/>
    <n v="35"/>
    <n v="1.5"/>
    <x v="8"/>
    <x v="19"/>
    <x v="29"/>
    <x v="61"/>
    <s v="Nebenkosten des Geldverkehrs"/>
    <s v="B0FE524A-9795-EA11-806F-9CB6D0F9CFB6"/>
  </r>
  <r>
    <x v="3"/>
    <x v="9"/>
    <x v="20"/>
    <x v="31"/>
    <x v="67"/>
    <x v="1"/>
    <x v="1"/>
    <x v="0"/>
    <x v="0"/>
    <n v="13870961.92"/>
    <n v="14009849.77"/>
    <n v="138887.85"/>
    <x v="9"/>
    <x v="20"/>
    <x v="31"/>
    <x v="67"/>
    <s v="Saldenvorträge, Sachkonten"/>
    <s v="B0FE524A-9795-EA11-806F-9CB6D0F9CFB6"/>
  </r>
  <r>
    <x v="3"/>
    <x v="9"/>
    <x v="20"/>
    <x v="31"/>
    <x v="68"/>
    <x v="1"/>
    <x v="1"/>
    <x v="0"/>
    <x v="0"/>
    <n v="0"/>
    <n v="128.4"/>
    <n v="128.4"/>
    <x v="9"/>
    <x v="20"/>
    <x v="31"/>
    <x v="68"/>
    <s v="Saldenvorträge, Debitoren"/>
    <s v="B0FE524A-9795-EA11-806F-9CB6D0F9CFB6"/>
  </r>
  <r>
    <x v="3"/>
    <x v="9"/>
    <x v="20"/>
    <x v="31"/>
    <x v="69"/>
    <x v="1"/>
    <x v="1"/>
    <x v="0"/>
    <x v="0"/>
    <n v="139016.25"/>
    <n v="0"/>
    <n v="-139016.25"/>
    <x v="9"/>
    <x v="20"/>
    <x v="31"/>
    <x v="69"/>
    <s v="Saldenvorträge, Kreditoren"/>
    <s v="B0FE524A-9795-EA11-806F-9CB6D0F9CFB6"/>
  </r>
  <r>
    <x v="0"/>
    <x v="0"/>
    <x v="0"/>
    <x v="0"/>
    <x v="0"/>
    <x v="1"/>
    <x v="2"/>
    <x v="0"/>
    <x v="0"/>
    <n v="701.4"/>
    <n v="4669.79"/>
    <n v="3968.39"/>
    <x v="0"/>
    <x v="0"/>
    <x v="0"/>
    <x v="0"/>
    <s v="Selbst geschaffene immaterielle VermG"/>
    <s v="B0FE524A-9795-EA11-806F-9CB6D0F9CFB6"/>
  </r>
  <r>
    <x v="0"/>
    <x v="0"/>
    <x v="1"/>
    <x v="1"/>
    <x v="2"/>
    <x v="1"/>
    <x v="2"/>
    <x v="0"/>
    <x v="0"/>
    <n v="949.42"/>
    <n v="519.57000000000005"/>
    <n v="-429.85"/>
    <x v="0"/>
    <x v="1"/>
    <x v="1"/>
    <x v="2"/>
    <s v="Betriebsausstattung"/>
    <s v="B0FE524A-9795-EA11-806F-9CB6D0F9CFB6"/>
  </r>
  <r>
    <x v="0"/>
    <x v="0"/>
    <x v="1"/>
    <x v="1"/>
    <x v="3"/>
    <x v="1"/>
    <x v="2"/>
    <x v="0"/>
    <x v="0"/>
    <n v="2771"/>
    <n v="221.08"/>
    <n v="-2549.92"/>
    <x v="0"/>
    <x v="1"/>
    <x v="1"/>
    <x v="3"/>
    <s v="Büroeinrichtung"/>
    <s v="B0FE524A-9795-EA11-806F-9CB6D0F9CFB6"/>
  </r>
  <r>
    <x v="0"/>
    <x v="0"/>
    <x v="1"/>
    <x v="35"/>
    <x v="94"/>
    <x v="1"/>
    <x v="2"/>
    <x v="0"/>
    <x v="0"/>
    <n v="87918.85"/>
    <n v="0"/>
    <n v="-87918.85"/>
    <x v="0"/>
    <x v="1"/>
    <x v="35"/>
    <x v="94"/>
    <s v="Technische Anlagen und Maschinen im Bau"/>
    <s v="B0FE524A-9795-EA11-806F-9CB6D0F9CFB6"/>
  </r>
  <r>
    <x v="0"/>
    <x v="1"/>
    <x v="3"/>
    <x v="3"/>
    <x v="6"/>
    <x v="1"/>
    <x v="2"/>
    <x v="0"/>
    <x v="0"/>
    <n v="0"/>
    <n v="128.4"/>
    <n v="128.4"/>
    <x v="1"/>
    <x v="3"/>
    <x v="3"/>
    <x v="6"/>
    <s v="Forderungen aus Lieferungen und Leistungen"/>
    <s v="B0FE524A-9795-EA11-806F-9CB6D0F9CFB6"/>
  </r>
  <r>
    <x v="0"/>
    <x v="1"/>
    <x v="3"/>
    <x v="4"/>
    <x v="8"/>
    <x v="1"/>
    <x v="2"/>
    <x v="0"/>
    <x v="0"/>
    <n v="5.37"/>
    <n v="0"/>
    <n v="-5.37"/>
    <x v="1"/>
    <x v="3"/>
    <x v="4"/>
    <x v="8"/>
    <s v="Abziehbare Vorsteuer 7 %"/>
    <s v="B0FE524A-9795-EA11-806F-9CB6D0F9CFB6"/>
  </r>
  <r>
    <x v="0"/>
    <x v="1"/>
    <x v="3"/>
    <x v="4"/>
    <x v="9"/>
    <x v="1"/>
    <x v="2"/>
    <x v="0"/>
    <x v="0"/>
    <n v="45574.9"/>
    <n v="1315.94"/>
    <n v="-44258.96"/>
    <x v="1"/>
    <x v="3"/>
    <x v="4"/>
    <x v="9"/>
    <s v="Abziehbare Vorsteuer 19 %"/>
    <s v="B0FE524A-9795-EA11-806F-9CB6D0F9CFB6"/>
  </r>
  <r>
    <x v="0"/>
    <x v="1"/>
    <x v="3"/>
    <x v="4"/>
    <x v="10"/>
    <x v="1"/>
    <x v="2"/>
    <x v="0"/>
    <x v="0"/>
    <n v="290.94"/>
    <n v="63.77"/>
    <n v="-227.17"/>
    <x v="1"/>
    <x v="3"/>
    <x v="4"/>
    <x v="10"/>
    <s v="Vorsteuer in Folgeperiode/im Folgejahr abziehbar"/>
    <s v="B0FE524A-9795-EA11-806F-9CB6D0F9CFB6"/>
  </r>
  <r>
    <x v="0"/>
    <x v="1"/>
    <x v="3"/>
    <x v="4"/>
    <x v="11"/>
    <x v="1"/>
    <x v="2"/>
    <x v="0"/>
    <x v="0"/>
    <n v="229.57"/>
    <n v="186.9"/>
    <n v="-42.67"/>
    <x v="1"/>
    <x v="3"/>
    <x v="4"/>
    <x v="11"/>
    <s v="Reserviertes Konto - Abziehbare Vorsteuer aus inne"/>
    <s v="B0FE524A-9795-EA11-806F-9CB6D0F9CFB6"/>
  </r>
  <r>
    <x v="0"/>
    <x v="1"/>
    <x v="4"/>
    <x v="5"/>
    <x v="13"/>
    <x v="1"/>
    <x v="2"/>
    <x v="0"/>
    <x v="0"/>
    <n v="394654.58"/>
    <n v="210047.04"/>
    <n v="-184607.54"/>
    <x v="1"/>
    <x v="4"/>
    <x v="5"/>
    <x v="13"/>
    <s v="Bank"/>
    <s v="B0FE524A-9795-EA11-806F-9CB6D0F9CFB6"/>
  </r>
  <r>
    <x v="1"/>
    <x v="4"/>
    <x v="10"/>
    <x v="12"/>
    <x v="21"/>
    <x v="1"/>
    <x v="2"/>
    <x v="0"/>
    <x v="0"/>
    <n v="66266.820000000007"/>
    <n v="0"/>
    <n v="-66266.820000000007"/>
    <x v="4"/>
    <x v="10"/>
    <x v="12"/>
    <x v="21"/>
    <s v="Sonstige Rückstellungen"/>
    <s v="B0FE524A-9795-EA11-806F-9CB6D0F9CFB6"/>
  </r>
  <r>
    <x v="1"/>
    <x v="4"/>
    <x v="10"/>
    <x v="12"/>
    <x v="95"/>
    <x v="1"/>
    <x v="2"/>
    <x v="0"/>
    <x v="0"/>
    <n v="45000"/>
    <n v="0"/>
    <n v="-45000"/>
    <x v="4"/>
    <x v="10"/>
    <x v="12"/>
    <x v="95"/>
    <s v="Rückstellungen für Personalkosten"/>
    <s v="B0FE524A-9795-EA11-806F-9CB6D0F9CFB6"/>
  </r>
  <r>
    <x v="1"/>
    <x v="5"/>
    <x v="11"/>
    <x v="13"/>
    <x v="25"/>
    <x v="1"/>
    <x v="2"/>
    <x v="0"/>
    <x v="0"/>
    <n v="131106.03"/>
    <n v="288359.39"/>
    <n v="157253.35999999999"/>
    <x v="5"/>
    <x v="11"/>
    <x v="13"/>
    <x v="25"/>
    <s v="Verbindlichkeiten aus Lieferungen und Leistungen m"/>
    <s v="B0FE524A-9795-EA11-806F-9CB6D0F9CFB6"/>
  </r>
  <r>
    <x v="1"/>
    <x v="5"/>
    <x v="12"/>
    <x v="14"/>
    <x v="28"/>
    <x v="1"/>
    <x v="2"/>
    <x v="0"/>
    <x v="0"/>
    <n v="43810.9"/>
    <n v="43810.9"/>
    <n v="0"/>
    <x v="5"/>
    <x v="12"/>
    <x v="14"/>
    <x v="28"/>
    <s v="Verbindlichkeiten aus Lohn und Gehalt"/>
    <s v="B0FE524A-9795-EA11-806F-9CB6D0F9CFB6"/>
  </r>
  <r>
    <x v="1"/>
    <x v="5"/>
    <x v="12"/>
    <x v="14"/>
    <x v="29"/>
    <x v="1"/>
    <x v="2"/>
    <x v="0"/>
    <x v="0"/>
    <n v="25839.4"/>
    <n v="25839.4"/>
    <n v="0"/>
    <x v="5"/>
    <x v="12"/>
    <x v="14"/>
    <x v="29"/>
    <s v="Verbindlichkeiten aus Lohn- und Kirchensteuer"/>
    <s v="B0FE524A-9795-EA11-806F-9CB6D0F9CFB6"/>
  </r>
  <r>
    <x v="1"/>
    <x v="5"/>
    <x v="12"/>
    <x v="14"/>
    <x v="30"/>
    <x v="1"/>
    <x v="2"/>
    <x v="0"/>
    <x v="0"/>
    <n v="8401.56"/>
    <n v="8401.56"/>
    <n v="0"/>
    <x v="5"/>
    <x v="12"/>
    <x v="14"/>
    <x v="30"/>
    <s v="Verbindlichkeiten im Rahmen der sozialen Sicherhei"/>
    <s v="B0FE524A-9795-EA11-806F-9CB6D0F9CFB6"/>
  </r>
  <r>
    <x v="1"/>
    <x v="5"/>
    <x v="12"/>
    <x v="14"/>
    <x v="31"/>
    <x v="1"/>
    <x v="2"/>
    <x v="0"/>
    <x v="0"/>
    <n v="60"/>
    <n v="60"/>
    <n v="0"/>
    <x v="5"/>
    <x v="12"/>
    <x v="14"/>
    <x v="31"/>
    <s v="Verbindlichkeiten aus Vermögensbildung"/>
    <s v="B0FE524A-9795-EA11-806F-9CB6D0F9CFB6"/>
  </r>
  <r>
    <x v="1"/>
    <x v="5"/>
    <x v="12"/>
    <x v="14"/>
    <x v="32"/>
    <x v="1"/>
    <x v="2"/>
    <x v="0"/>
    <x v="0"/>
    <n v="78111.86"/>
    <n v="78111.86"/>
    <n v="0"/>
    <x v="5"/>
    <x v="12"/>
    <x v="14"/>
    <x v="32"/>
    <s v="Lohn- und Gehaltsverrechnungskonto"/>
    <s v="B0FE524A-9795-EA11-806F-9CB6D0F9CFB6"/>
  </r>
  <r>
    <x v="1"/>
    <x v="5"/>
    <x v="12"/>
    <x v="14"/>
    <x v="34"/>
    <x v="1"/>
    <x v="2"/>
    <x v="0"/>
    <x v="0"/>
    <n v="0"/>
    <n v="26279.85"/>
    <n v="26279.85"/>
    <x v="5"/>
    <x v="12"/>
    <x v="14"/>
    <x v="34"/>
    <s v="Umsatzsteuer Vorjahr"/>
    <s v="B0FE524A-9795-EA11-806F-9CB6D0F9CFB6"/>
  </r>
  <r>
    <x v="1"/>
    <x v="6"/>
    <x v="13"/>
    <x v="15"/>
    <x v="35"/>
    <x v="1"/>
    <x v="2"/>
    <x v="0"/>
    <x v="0"/>
    <n v="31102.09"/>
    <n v="361446.02"/>
    <n v="330343.93"/>
    <x v="6"/>
    <x v="13"/>
    <x v="15"/>
    <x v="35"/>
    <s v="Passive Rechnungsabgrenzung"/>
    <s v="B0FE524A-9795-EA11-806F-9CB6D0F9CFB6"/>
  </r>
  <r>
    <x v="2"/>
    <x v="7"/>
    <x v="15"/>
    <x v="17"/>
    <x v="38"/>
    <x v="1"/>
    <x v="2"/>
    <x v="0"/>
    <x v="0"/>
    <n v="0"/>
    <n v="14129.85"/>
    <n v="14129.85"/>
    <x v="7"/>
    <x v="15"/>
    <x v="17"/>
    <x v="38"/>
    <s v="Andere aktivierte Eigenleistungen"/>
    <s v="B0FE524A-9795-EA11-806F-9CB6D0F9CFB6"/>
  </r>
  <r>
    <x v="2"/>
    <x v="7"/>
    <x v="16"/>
    <x v="18"/>
    <x v="39"/>
    <x v="1"/>
    <x v="2"/>
    <x v="0"/>
    <x v="0"/>
    <n v="0"/>
    <n v="31102.09"/>
    <n v="31102.09"/>
    <x v="7"/>
    <x v="16"/>
    <x v="18"/>
    <x v="39"/>
    <s v="Sonstige betriebliche Erträge"/>
    <s v="B0FE524A-9795-EA11-806F-9CB6D0F9CFB6"/>
  </r>
  <r>
    <x v="2"/>
    <x v="8"/>
    <x v="18"/>
    <x v="20"/>
    <x v="41"/>
    <x v="1"/>
    <x v="2"/>
    <x v="0"/>
    <x v="0"/>
    <n v="18450"/>
    <n v="0"/>
    <n v="-18450"/>
    <x v="8"/>
    <x v="18"/>
    <x v="20"/>
    <x v="41"/>
    <s v="Gehälter"/>
    <s v="B0FE524A-9795-EA11-806F-9CB6D0F9CFB6"/>
  </r>
  <r>
    <x v="2"/>
    <x v="8"/>
    <x v="18"/>
    <x v="20"/>
    <x v="42"/>
    <x v="1"/>
    <x v="2"/>
    <x v="0"/>
    <x v="0"/>
    <n v="10000"/>
    <n v="0"/>
    <n v="-10000"/>
    <x v="8"/>
    <x v="18"/>
    <x v="20"/>
    <x v="42"/>
    <s v="Geschäftsführergehälter der GmbH-Gesellschafter"/>
    <s v="B0FE524A-9795-EA11-806F-9CB6D0F9CFB6"/>
  </r>
  <r>
    <x v="2"/>
    <x v="8"/>
    <x v="18"/>
    <x v="20"/>
    <x v="70"/>
    <x v="1"/>
    <x v="2"/>
    <x v="0"/>
    <x v="0"/>
    <n v="26000"/>
    <n v="0"/>
    <n v="-26000"/>
    <x v="8"/>
    <x v="18"/>
    <x v="20"/>
    <x v="70"/>
    <s v="Sonstiges Personalkosten"/>
    <s v="B0FE524A-9795-EA11-806F-9CB6D0F9CFB6"/>
  </r>
  <r>
    <x v="2"/>
    <x v="8"/>
    <x v="18"/>
    <x v="21"/>
    <x v="43"/>
    <x v="1"/>
    <x v="2"/>
    <x v="0"/>
    <x v="0"/>
    <n v="4480.3900000000003"/>
    <n v="0"/>
    <n v="-4480.3900000000003"/>
    <x v="8"/>
    <x v="18"/>
    <x v="21"/>
    <x v="43"/>
    <s v="Gesetzliche soziale Aufwendungen"/>
    <s v="B0FE524A-9795-EA11-806F-9CB6D0F9CFB6"/>
  </r>
  <r>
    <x v="2"/>
    <x v="8"/>
    <x v="18"/>
    <x v="21"/>
    <x v="44"/>
    <x v="1"/>
    <x v="2"/>
    <x v="0"/>
    <x v="0"/>
    <n v="181.47"/>
    <n v="0"/>
    <n v="-181.47"/>
    <x v="8"/>
    <x v="18"/>
    <x v="21"/>
    <x v="44"/>
    <s v="Umlagebeiträge"/>
    <s v="B0FE524A-9795-EA11-806F-9CB6D0F9CFB6"/>
  </r>
  <r>
    <x v="2"/>
    <x v="8"/>
    <x v="22"/>
    <x v="33"/>
    <x v="89"/>
    <x v="1"/>
    <x v="2"/>
    <x v="0"/>
    <x v="0"/>
    <n v="4669.79"/>
    <n v="0"/>
    <n v="-4669.79"/>
    <x v="8"/>
    <x v="22"/>
    <x v="33"/>
    <x v="89"/>
    <s v="Abschreibungen auf selbst geschaffene immaterielle Vermögensgegenstände"/>
    <s v="B0FE524A-9795-EA11-806F-9CB6D0F9CFB6"/>
  </r>
  <r>
    <x v="2"/>
    <x v="8"/>
    <x v="22"/>
    <x v="34"/>
    <x v="90"/>
    <x v="1"/>
    <x v="2"/>
    <x v="0"/>
    <x v="0"/>
    <n v="740.65"/>
    <n v="0"/>
    <n v="-740.65"/>
    <x v="8"/>
    <x v="22"/>
    <x v="34"/>
    <x v="90"/>
    <s v="Abschreibungen auf Sachanlagen (ohne AfA auf Kfz und Gebäude)"/>
    <s v="B0FE524A-9795-EA11-806F-9CB6D0F9CFB6"/>
  </r>
  <r>
    <x v="2"/>
    <x v="8"/>
    <x v="19"/>
    <x v="22"/>
    <x v="46"/>
    <x v="1"/>
    <x v="2"/>
    <x v="0"/>
    <x v="0"/>
    <n v="52.04"/>
    <n v="0"/>
    <n v="-52.04"/>
    <x v="8"/>
    <x v="19"/>
    <x v="22"/>
    <x v="46"/>
    <s v="Sonstige betriebliche Aufwendungen"/>
    <s v="B0FE524A-9795-EA11-806F-9CB6D0F9CFB6"/>
  </r>
  <r>
    <x v="2"/>
    <x v="8"/>
    <x v="19"/>
    <x v="22"/>
    <x v="78"/>
    <x v="1"/>
    <x v="2"/>
    <x v="0"/>
    <x v="0"/>
    <n v="73946"/>
    <n v="73034.12"/>
    <n v="-911.88"/>
    <x v="8"/>
    <x v="19"/>
    <x v="22"/>
    <x v="78"/>
    <s v="Sonstige Fremdleistungen"/>
    <s v="B0FE524A-9795-EA11-806F-9CB6D0F9CFB6"/>
  </r>
  <r>
    <x v="2"/>
    <x v="8"/>
    <x v="19"/>
    <x v="23"/>
    <x v="47"/>
    <x v="1"/>
    <x v="2"/>
    <x v="0"/>
    <x v="0"/>
    <n v="5276.27"/>
    <n v="0"/>
    <n v="-5276.27"/>
    <x v="8"/>
    <x v="19"/>
    <x v="23"/>
    <x v="47"/>
    <s v="Miete (unbewegliche Wirtschaftsgüter)"/>
    <s v="B0FE524A-9795-EA11-806F-9CB6D0F9CFB6"/>
  </r>
  <r>
    <x v="2"/>
    <x v="8"/>
    <x v="19"/>
    <x v="23"/>
    <x v="48"/>
    <x v="1"/>
    <x v="2"/>
    <x v="0"/>
    <x v="0"/>
    <n v="1110.51"/>
    <n v="5714.55"/>
    <n v="4604.04"/>
    <x v="8"/>
    <x v="19"/>
    <x v="23"/>
    <x v="48"/>
    <s v="Gas, Strom, Wasser"/>
    <s v="B0FE524A-9795-EA11-806F-9CB6D0F9CFB6"/>
  </r>
  <r>
    <x v="2"/>
    <x v="8"/>
    <x v="19"/>
    <x v="23"/>
    <x v="49"/>
    <x v="1"/>
    <x v="2"/>
    <x v="0"/>
    <x v="0"/>
    <n v="424.59"/>
    <n v="0"/>
    <n v="-424.59"/>
    <x v="8"/>
    <x v="19"/>
    <x v="23"/>
    <x v="49"/>
    <s v="Reinigung"/>
    <s v="B0FE524A-9795-EA11-806F-9CB6D0F9CFB6"/>
  </r>
  <r>
    <x v="2"/>
    <x v="8"/>
    <x v="19"/>
    <x v="24"/>
    <x v="50"/>
    <x v="1"/>
    <x v="2"/>
    <x v="0"/>
    <x v="0"/>
    <n v="508.7"/>
    <n v="0"/>
    <n v="-508.7"/>
    <x v="8"/>
    <x v="19"/>
    <x v="24"/>
    <x v="50"/>
    <s v="Versicherungen"/>
    <s v="B0FE524A-9795-EA11-806F-9CB6D0F9CFB6"/>
  </r>
  <r>
    <x v="2"/>
    <x v="8"/>
    <x v="19"/>
    <x v="24"/>
    <x v="51"/>
    <x v="1"/>
    <x v="2"/>
    <x v="0"/>
    <x v="0"/>
    <n v="2357"/>
    <n v="0"/>
    <n v="-2357"/>
    <x v="8"/>
    <x v="19"/>
    <x v="24"/>
    <x v="51"/>
    <s v="Beiträge"/>
    <s v="B0FE524A-9795-EA11-806F-9CB6D0F9CFB6"/>
  </r>
  <r>
    <x v="2"/>
    <x v="8"/>
    <x v="19"/>
    <x v="25"/>
    <x v="52"/>
    <x v="1"/>
    <x v="2"/>
    <x v="0"/>
    <x v="0"/>
    <n v="453.04"/>
    <n v="3.2"/>
    <n v="-449.84"/>
    <x v="8"/>
    <x v="19"/>
    <x v="25"/>
    <x v="52"/>
    <s v="Reparaturen und Instandhaltung von anderen Anlagen und Betriebs- und Geschäftsausstattung"/>
    <s v="B0FE524A-9795-EA11-806F-9CB6D0F9CFB6"/>
  </r>
  <r>
    <x v="2"/>
    <x v="8"/>
    <x v="19"/>
    <x v="25"/>
    <x v="53"/>
    <x v="1"/>
    <x v="2"/>
    <x v="0"/>
    <x v="0"/>
    <n v="2793.15"/>
    <n v="0"/>
    <n v="-2793.15"/>
    <x v="8"/>
    <x v="19"/>
    <x v="25"/>
    <x v="53"/>
    <s v="Wartungskosten für Hard- und Software"/>
    <s v="B0FE524A-9795-EA11-806F-9CB6D0F9CFB6"/>
  </r>
  <r>
    <x v="2"/>
    <x v="8"/>
    <x v="19"/>
    <x v="26"/>
    <x v="71"/>
    <x v="1"/>
    <x v="2"/>
    <x v="0"/>
    <x v="0"/>
    <n v="32.17"/>
    <n v="0"/>
    <n v="-32.17"/>
    <x v="8"/>
    <x v="19"/>
    <x v="26"/>
    <x v="71"/>
    <s v="Werbekosten"/>
    <s v="B0FE524A-9795-EA11-806F-9CB6D0F9CFB6"/>
  </r>
  <r>
    <x v="2"/>
    <x v="8"/>
    <x v="19"/>
    <x v="26"/>
    <x v="55"/>
    <x v="1"/>
    <x v="2"/>
    <x v="0"/>
    <x v="0"/>
    <n v="91.28"/>
    <n v="0"/>
    <n v="-91.28"/>
    <x v="8"/>
    <x v="19"/>
    <x v="26"/>
    <x v="55"/>
    <s v="Reisekosten Arbeitnehmer"/>
    <s v="B0FE524A-9795-EA11-806F-9CB6D0F9CFB6"/>
  </r>
  <r>
    <x v="2"/>
    <x v="8"/>
    <x v="19"/>
    <x v="26"/>
    <x v="72"/>
    <x v="1"/>
    <x v="2"/>
    <x v="0"/>
    <x v="0"/>
    <n v="307.14999999999998"/>
    <n v="330.28"/>
    <n v="23.13"/>
    <x v="8"/>
    <x v="19"/>
    <x v="26"/>
    <x v="72"/>
    <s v="Reisekosten Fremd-PKW"/>
    <s v="B0FE524A-9795-EA11-806F-9CB6D0F9CFB6"/>
  </r>
  <r>
    <x v="2"/>
    <x v="8"/>
    <x v="19"/>
    <x v="26"/>
    <x v="56"/>
    <x v="1"/>
    <x v="2"/>
    <x v="0"/>
    <x v="0"/>
    <n v="288.60000000000002"/>
    <n v="424.6"/>
    <n v="136"/>
    <x v="8"/>
    <x v="19"/>
    <x v="26"/>
    <x v="56"/>
    <s v="Reisekosten Arbeitnehmer Fahrtkosten"/>
    <s v="B0FE524A-9795-EA11-806F-9CB6D0F9CFB6"/>
  </r>
  <r>
    <x v="2"/>
    <x v="8"/>
    <x v="19"/>
    <x v="26"/>
    <x v="57"/>
    <x v="1"/>
    <x v="2"/>
    <x v="0"/>
    <x v="0"/>
    <n v="196"/>
    <n v="0"/>
    <n v="-196"/>
    <x v="8"/>
    <x v="19"/>
    <x v="26"/>
    <x v="57"/>
    <s v="Reisekosten Arbeitnehmer Verpflegungsmehraufwand"/>
    <s v="B0FE524A-9795-EA11-806F-9CB6D0F9CFB6"/>
  </r>
  <r>
    <x v="2"/>
    <x v="8"/>
    <x v="19"/>
    <x v="27"/>
    <x v="58"/>
    <x v="1"/>
    <x v="2"/>
    <x v="0"/>
    <x v="0"/>
    <n v="236.24"/>
    <n v="0"/>
    <n v="-236.24"/>
    <x v="8"/>
    <x v="19"/>
    <x v="27"/>
    <x v="58"/>
    <s v="Telefon"/>
    <s v="B0FE524A-9795-EA11-806F-9CB6D0F9CFB6"/>
  </r>
  <r>
    <x v="2"/>
    <x v="8"/>
    <x v="18"/>
    <x v="21"/>
    <x v="74"/>
    <x v="1"/>
    <x v="2"/>
    <x v="0"/>
    <x v="0"/>
    <n v="1867"/>
    <n v="0"/>
    <n v="-1867"/>
    <x v="8"/>
    <x v="18"/>
    <x v="21"/>
    <x v="74"/>
    <s v="Fortbildungskosten"/>
    <s v="B0FE524A-9795-EA11-806F-9CB6D0F9CFB6"/>
  </r>
  <r>
    <x v="2"/>
    <x v="8"/>
    <x v="19"/>
    <x v="28"/>
    <x v="59"/>
    <x v="1"/>
    <x v="2"/>
    <x v="0"/>
    <x v="0"/>
    <n v="56910.43"/>
    <n v="0"/>
    <n v="-56910.43"/>
    <x v="8"/>
    <x v="19"/>
    <x v="28"/>
    <x v="59"/>
    <s v="Rechts- und Beratungskosten"/>
    <s v="B0FE524A-9795-EA11-806F-9CB6D0F9CFB6"/>
  </r>
  <r>
    <x v="2"/>
    <x v="8"/>
    <x v="19"/>
    <x v="29"/>
    <x v="61"/>
    <x v="1"/>
    <x v="2"/>
    <x v="0"/>
    <x v="0"/>
    <n v="33"/>
    <n v="0"/>
    <n v="-33"/>
    <x v="8"/>
    <x v="19"/>
    <x v="29"/>
    <x v="61"/>
    <s v="Nebenkosten des Geldverkehrs"/>
    <s v="B0FE524A-9795-EA11-806F-9CB6D0F9CFB6"/>
  </r>
  <r>
    <x v="0"/>
    <x v="0"/>
    <x v="0"/>
    <x v="0"/>
    <x v="0"/>
    <x v="1"/>
    <x v="3"/>
    <x v="0"/>
    <x v="0"/>
    <n v="19338.78"/>
    <n v="5878.11"/>
    <n v="-13460.67"/>
    <x v="0"/>
    <x v="0"/>
    <x v="0"/>
    <x v="0"/>
    <s v="Selbst geschaffene immaterielle VermG"/>
    <s v="B0FE524A-9795-EA11-806F-9CB6D0F9CFB6"/>
  </r>
  <r>
    <x v="0"/>
    <x v="0"/>
    <x v="1"/>
    <x v="1"/>
    <x v="2"/>
    <x v="1"/>
    <x v="3"/>
    <x v="0"/>
    <x v="0"/>
    <n v="0"/>
    <n v="424.6"/>
    <n v="424.6"/>
    <x v="0"/>
    <x v="1"/>
    <x v="1"/>
    <x v="2"/>
    <s v="Betriebsausstattung"/>
    <s v="B0FE524A-9795-EA11-806F-9CB6D0F9CFB6"/>
  </r>
  <r>
    <x v="0"/>
    <x v="0"/>
    <x v="1"/>
    <x v="1"/>
    <x v="3"/>
    <x v="1"/>
    <x v="3"/>
    <x v="0"/>
    <x v="0"/>
    <n v="0"/>
    <n v="221.08"/>
    <n v="221.08"/>
    <x v="0"/>
    <x v="1"/>
    <x v="1"/>
    <x v="3"/>
    <s v="Büroeinrichtung"/>
    <s v="B0FE524A-9795-EA11-806F-9CB6D0F9CFB6"/>
  </r>
  <r>
    <x v="0"/>
    <x v="0"/>
    <x v="1"/>
    <x v="1"/>
    <x v="4"/>
    <x v="1"/>
    <x v="3"/>
    <x v="0"/>
    <x v="0"/>
    <n v="3630.68"/>
    <n v="3630.68"/>
    <n v="0"/>
    <x v="0"/>
    <x v="1"/>
    <x v="1"/>
    <x v="4"/>
    <s v="Geringwertige Wirtschaftsgüter"/>
    <s v="B0FE524A-9795-EA11-806F-9CB6D0F9CFB6"/>
  </r>
  <r>
    <x v="0"/>
    <x v="0"/>
    <x v="1"/>
    <x v="35"/>
    <x v="94"/>
    <x v="1"/>
    <x v="3"/>
    <x v="0"/>
    <x v="0"/>
    <n v="13179.75"/>
    <n v="0"/>
    <n v="-13179.75"/>
    <x v="0"/>
    <x v="1"/>
    <x v="35"/>
    <x v="94"/>
    <s v="Technische Anlagen und Maschinen im Bau"/>
    <s v="B0FE524A-9795-EA11-806F-9CB6D0F9CFB6"/>
  </r>
  <r>
    <x v="0"/>
    <x v="1"/>
    <x v="3"/>
    <x v="4"/>
    <x v="77"/>
    <x v="1"/>
    <x v="3"/>
    <x v="0"/>
    <x v="0"/>
    <n v="4318.25"/>
    <n v="4318.25"/>
    <n v="0"/>
    <x v="1"/>
    <x v="3"/>
    <x v="4"/>
    <x v="77"/>
    <s v="Durchlaufende Posten"/>
    <s v="B0FE524A-9795-EA11-806F-9CB6D0F9CFB6"/>
  </r>
  <r>
    <x v="0"/>
    <x v="1"/>
    <x v="3"/>
    <x v="4"/>
    <x v="8"/>
    <x v="1"/>
    <x v="3"/>
    <x v="0"/>
    <x v="0"/>
    <n v="4.51"/>
    <n v="0"/>
    <n v="-4.51"/>
    <x v="1"/>
    <x v="3"/>
    <x v="4"/>
    <x v="8"/>
    <s v="Abziehbare Vorsteuer 7 %"/>
    <s v="B0FE524A-9795-EA11-806F-9CB6D0F9CFB6"/>
  </r>
  <r>
    <x v="0"/>
    <x v="1"/>
    <x v="3"/>
    <x v="4"/>
    <x v="9"/>
    <x v="1"/>
    <x v="3"/>
    <x v="0"/>
    <x v="0"/>
    <n v="26123.66"/>
    <n v="4451.88"/>
    <n v="-21671.78"/>
    <x v="1"/>
    <x v="3"/>
    <x v="4"/>
    <x v="9"/>
    <s v="Abziehbare Vorsteuer 19 %"/>
    <s v="B0FE524A-9795-EA11-806F-9CB6D0F9CFB6"/>
  </r>
  <r>
    <x v="0"/>
    <x v="1"/>
    <x v="3"/>
    <x v="4"/>
    <x v="10"/>
    <x v="1"/>
    <x v="3"/>
    <x v="0"/>
    <x v="0"/>
    <n v="7399.65"/>
    <n v="290.94"/>
    <n v="-7108.71"/>
    <x v="1"/>
    <x v="3"/>
    <x v="4"/>
    <x v="10"/>
    <s v="Vorsteuer in Folgeperiode/im Folgejahr abziehbar"/>
    <s v="B0FE524A-9795-EA11-806F-9CB6D0F9CFB6"/>
  </r>
  <r>
    <x v="0"/>
    <x v="1"/>
    <x v="3"/>
    <x v="4"/>
    <x v="11"/>
    <x v="1"/>
    <x v="3"/>
    <x v="0"/>
    <x v="0"/>
    <n v="3230.2"/>
    <n v="0"/>
    <n v="-3230.2"/>
    <x v="1"/>
    <x v="3"/>
    <x v="4"/>
    <x v="11"/>
    <s v="Reserviertes Konto - Abziehbare Vorsteuer aus inne"/>
    <s v="B0FE524A-9795-EA11-806F-9CB6D0F9CFB6"/>
  </r>
  <r>
    <x v="0"/>
    <x v="1"/>
    <x v="4"/>
    <x v="5"/>
    <x v="12"/>
    <x v="1"/>
    <x v="3"/>
    <x v="0"/>
    <x v="0"/>
    <n v="0"/>
    <n v="17.239999999999998"/>
    <n v="17.239999999999998"/>
    <x v="1"/>
    <x v="4"/>
    <x v="5"/>
    <x v="12"/>
    <s v="Kasse"/>
    <s v="B0FE524A-9795-EA11-806F-9CB6D0F9CFB6"/>
  </r>
  <r>
    <x v="0"/>
    <x v="1"/>
    <x v="4"/>
    <x v="5"/>
    <x v="13"/>
    <x v="1"/>
    <x v="3"/>
    <x v="0"/>
    <x v="0"/>
    <n v="21054.67"/>
    <n v="365957.48"/>
    <n v="344902.81"/>
    <x v="1"/>
    <x v="4"/>
    <x v="5"/>
    <x v="13"/>
    <s v="Bank"/>
    <s v="B0FE524A-9795-EA11-806F-9CB6D0F9CFB6"/>
  </r>
  <r>
    <x v="1"/>
    <x v="5"/>
    <x v="11"/>
    <x v="13"/>
    <x v="25"/>
    <x v="1"/>
    <x v="3"/>
    <x v="0"/>
    <x v="0"/>
    <n v="332161.43"/>
    <n v="205276.04"/>
    <n v="-126885.39"/>
    <x v="5"/>
    <x v="11"/>
    <x v="13"/>
    <x v="25"/>
    <s v="Verbindlichkeiten aus Lieferungen und Leistungen m"/>
    <s v="B0FE524A-9795-EA11-806F-9CB6D0F9CFB6"/>
  </r>
  <r>
    <x v="1"/>
    <x v="5"/>
    <x v="12"/>
    <x v="14"/>
    <x v="28"/>
    <x v="1"/>
    <x v="3"/>
    <x v="0"/>
    <x v="0"/>
    <n v="20751.34"/>
    <n v="20751.34"/>
    <n v="0"/>
    <x v="5"/>
    <x v="12"/>
    <x v="14"/>
    <x v="28"/>
    <s v="Verbindlichkeiten aus Lohn und Gehalt"/>
    <s v="B0FE524A-9795-EA11-806F-9CB6D0F9CFB6"/>
  </r>
  <r>
    <x v="1"/>
    <x v="5"/>
    <x v="12"/>
    <x v="14"/>
    <x v="29"/>
    <x v="1"/>
    <x v="3"/>
    <x v="0"/>
    <x v="0"/>
    <n v="6375.08"/>
    <n v="6375.08"/>
    <n v="0"/>
    <x v="5"/>
    <x v="12"/>
    <x v="14"/>
    <x v="29"/>
    <s v="Verbindlichkeiten aus Lohn- und Kirchensteuer"/>
    <s v="B0FE524A-9795-EA11-806F-9CB6D0F9CFB6"/>
  </r>
  <r>
    <x v="1"/>
    <x v="5"/>
    <x v="12"/>
    <x v="14"/>
    <x v="30"/>
    <x v="1"/>
    <x v="3"/>
    <x v="0"/>
    <x v="0"/>
    <n v="9739.2199999999993"/>
    <n v="9739.2199999999993"/>
    <n v="0"/>
    <x v="5"/>
    <x v="12"/>
    <x v="14"/>
    <x v="30"/>
    <s v="Verbindlichkeiten im Rahmen der sozialen Sicherhei"/>
    <s v="B0FE524A-9795-EA11-806F-9CB6D0F9CFB6"/>
  </r>
  <r>
    <x v="1"/>
    <x v="5"/>
    <x v="12"/>
    <x v="14"/>
    <x v="31"/>
    <x v="1"/>
    <x v="3"/>
    <x v="0"/>
    <x v="0"/>
    <n v="60"/>
    <n v="60"/>
    <n v="0"/>
    <x v="5"/>
    <x v="12"/>
    <x v="14"/>
    <x v="31"/>
    <s v="Verbindlichkeiten aus Vermögensbildung"/>
    <s v="B0FE524A-9795-EA11-806F-9CB6D0F9CFB6"/>
  </r>
  <r>
    <x v="1"/>
    <x v="5"/>
    <x v="12"/>
    <x v="14"/>
    <x v="32"/>
    <x v="1"/>
    <x v="3"/>
    <x v="0"/>
    <x v="0"/>
    <n v="36925.64"/>
    <n v="36925.64"/>
    <n v="0"/>
    <x v="5"/>
    <x v="12"/>
    <x v="14"/>
    <x v="32"/>
    <s v="Lohn- und Gehaltsverrechnungskonto"/>
    <s v="B0FE524A-9795-EA11-806F-9CB6D0F9CFB6"/>
  </r>
  <r>
    <x v="1"/>
    <x v="5"/>
    <x v="12"/>
    <x v="14"/>
    <x v="75"/>
    <x v="1"/>
    <x v="3"/>
    <x v="0"/>
    <x v="0"/>
    <n v="0"/>
    <n v="21054.67"/>
    <n v="21054.67"/>
    <x v="5"/>
    <x v="12"/>
    <x v="14"/>
    <x v="75"/>
    <s v="Umsatzsteuer-Vorauszahlungen"/>
    <s v="B0FE524A-9795-EA11-806F-9CB6D0F9CFB6"/>
  </r>
  <r>
    <x v="1"/>
    <x v="6"/>
    <x v="13"/>
    <x v="15"/>
    <x v="35"/>
    <x v="1"/>
    <x v="3"/>
    <x v="0"/>
    <x v="0"/>
    <n v="46612.7"/>
    <n v="0"/>
    <n v="-46612.7"/>
    <x v="6"/>
    <x v="13"/>
    <x v="15"/>
    <x v="35"/>
    <s v="Passive Rechnungsabgrenzung"/>
    <s v="B0FE524A-9795-EA11-806F-9CB6D0F9CFB6"/>
  </r>
  <r>
    <x v="2"/>
    <x v="7"/>
    <x v="15"/>
    <x v="17"/>
    <x v="38"/>
    <x v="1"/>
    <x v="3"/>
    <x v="0"/>
    <x v="0"/>
    <n v="0"/>
    <n v="13179.75"/>
    <n v="13179.75"/>
    <x v="7"/>
    <x v="15"/>
    <x v="17"/>
    <x v="38"/>
    <s v="Andere aktivierte Eigenleistungen"/>
    <s v="B0FE524A-9795-EA11-806F-9CB6D0F9CFB6"/>
  </r>
  <r>
    <x v="2"/>
    <x v="7"/>
    <x v="16"/>
    <x v="18"/>
    <x v="39"/>
    <x v="1"/>
    <x v="3"/>
    <x v="0"/>
    <x v="0"/>
    <n v="0"/>
    <n v="46612.7"/>
    <n v="46612.7"/>
    <x v="7"/>
    <x v="16"/>
    <x v="18"/>
    <x v="39"/>
    <s v="Sonstige betriebliche Erträge"/>
    <s v="B0FE524A-9795-EA11-806F-9CB6D0F9CFB6"/>
  </r>
  <r>
    <x v="2"/>
    <x v="8"/>
    <x v="18"/>
    <x v="20"/>
    <x v="41"/>
    <x v="1"/>
    <x v="3"/>
    <x v="0"/>
    <x v="0"/>
    <n v="21550"/>
    <n v="0"/>
    <n v="-21550"/>
    <x v="8"/>
    <x v="18"/>
    <x v="20"/>
    <x v="41"/>
    <s v="Gehälter"/>
    <s v="B0FE524A-9795-EA11-806F-9CB6D0F9CFB6"/>
  </r>
  <r>
    <x v="2"/>
    <x v="8"/>
    <x v="18"/>
    <x v="20"/>
    <x v="42"/>
    <x v="1"/>
    <x v="3"/>
    <x v="0"/>
    <x v="0"/>
    <n v="10000"/>
    <n v="0"/>
    <n v="-10000"/>
    <x v="8"/>
    <x v="18"/>
    <x v="20"/>
    <x v="42"/>
    <s v="Geschäftsführergehälter der GmbH-Gesellschafter"/>
    <s v="B0FE524A-9795-EA11-806F-9CB6D0F9CFB6"/>
  </r>
  <r>
    <x v="2"/>
    <x v="8"/>
    <x v="18"/>
    <x v="20"/>
    <x v="70"/>
    <x v="1"/>
    <x v="3"/>
    <x v="0"/>
    <x v="0"/>
    <n v="3230.54"/>
    <n v="3628.78"/>
    <n v="398.24"/>
    <x v="8"/>
    <x v="18"/>
    <x v="20"/>
    <x v="70"/>
    <s v="Sonstiges Personalkosten"/>
    <s v="B0FE524A-9795-EA11-806F-9CB6D0F9CFB6"/>
  </r>
  <r>
    <x v="2"/>
    <x v="8"/>
    <x v="18"/>
    <x v="21"/>
    <x v="43"/>
    <x v="1"/>
    <x v="3"/>
    <x v="0"/>
    <x v="0"/>
    <n v="5194.17"/>
    <n v="0"/>
    <n v="-5194.17"/>
    <x v="8"/>
    <x v="18"/>
    <x v="21"/>
    <x v="43"/>
    <s v="Gesetzliche soziale Aufwendungen"/>
    <s v="B0FE524A-9795-EA11-806F-9CB6D0F9CFB6"/>
  </r>
  <r>
    <x v="2"/>
    <x v="8"/>
    <x v="18"/>
    <x v="21"/>
    <x v="44"/>
    <x v="1"/>
    <x v="3"/>
    <x v="0"/>
    <x v="0"/>
    <n v="181.47"/>
    <n v="0"/>
    <n v="-181.47"/>
    <x v="8"/>
    <x v="18"/>
    <x v="21"/>
    <x v="44"/>
    <s v="Umlagebeiträge"/>
    <s v="B0FE524A-9795-EA11-806F-9CB6D0F9CFB6"/>
  </r>
  <r>
    <x v="2"/>
    <x v="8"/>
    <x v="22"/>
    <x v="33"/>
    <x v="89"/>
    <x v="1"/>
    <x v="3"/>
    <x v="0"/>
    <x v="0"/>
    <n v="5878.11"/>
    <n v="0"/>
    <n v="-5878.11"/>
    <x v="8"/>
    <x v="22"/>
    <x v="33"/>
    <x v="89"/>
    <s v="Abschreibungen auf selbst geschaffene immaterielle Vermögensgegenstände"/>
    <s v="B0FE524A-9795-EA11-806F-9CB6D0F9CFB6"/>
  </r>
  <r>
    <x v="2"/>
    <x v="8"/>
    <x v="22"/>
    <x v="34"/>
    <x v="90"/>
    <x v="1"/>
    <x v="3"/>
    <x v="0"/>
    <x v="0"/>
    <n v="645.67999999999995"/>
    <n v="0"/>
    <n v="-645.67999999999995"/>
    <x v="8"/>
    <x v="22"/>
    <x v="34"/>
    <x v="90"/>
    <s v="Abschreibungen auf Sachanlagen (ohne AfA auf Kfz und Gebäude)"/>
    <s v="B0FE524A-9795-EA11-806F-9CB6D0F9CFB6"/>
  </r>
  <r>
    <x v="2"/>
    <x v="8"/>
    <x v="22"/>
    <x v="34"/>
    <x v="91"/>
    <x v="1"/>
    <x v="3"/>
    <x v="0"/>
    <x v="0"/>
    <n v="3630.68"/>
    <n v="0"/>
    <n v="-3630.68"/>
    <x v="8"/>
    <x v="22"/>
    <x v="34"/>
    <x v="91"/>
    <s v="Sofortabschreibung geringwertige Wirtschaftsgüter"/>
    <s v="B0FE524A-9795-EA11-806F-9CB6D0F9CFB6"/>
  </r>
  <r>
    <x v="2"/>
    <x v="8"/>
    <x v="19"/>
    <x v="22"/>
    <x v="46"/>
    <x v="1"/>
    <x v="3"/>
    <x v="0"/>
    <x v="0"/>
    <n v="175.56"/>
    <n v="0"/>
    <n v="-175.56"/>
    <x v="8"/>
    <x v="19"/>
    <x v="22"/>
    <x v="46"/>
    <s v="Sonstige betriebliche Aufwendungen"/>
    <s v="B0FE524A-9795-EA11-806F-9CB6D0F9CFB6"/>
  </r>
  <r>
    <x v="2"/>
    <x v="8"/>
    <x v="19"/>
    <x v="22"/>
    <x v="78"/>
    <x v="1"/>
    <x v="3"/>
    <x v="0"/>
    <x v="0"/>
    <n v="84424"/>
    <n v="2735.64"/>
    <n v="-81688.36"/>
    <x v="8"/>
    <x v="19"/>
    <x v="22"/>
    <x v="78"/>
    <s v="Sonstige Fremdleistungen"/>
    <s v="B0FE524A-9795-EA11-806F-9CB6D0F9CFB6"/>
  </r>
  <r>
    <x v="2"/>
    <x v="8"/>
    <x v="19"/>
    <x v="23"/>
    <x v="47"/>
    <x v="1"/>
    <x v="3"/>
    <x v="0"/>
    <x v="0"/>
    <n v="5276.27"/>
    <n v="0"/>
    <n v="-5276.27"/>
    <x v="8"/>
    <x v="19"/>
    <x v="23"/>
    <x v="47"/>
    <s v="Miete (unbewegliche Wirtschaftsgüter)"/>
    <s v="B0FE524A-9795-EA11-806F-9CB6D0F9CFB6"/>
  </r>
  <r>
    <x v="2"/>
    <x v="8"/>
    <x v="19"/>
    <x v="23"/>
    <x v="48"/>
    <x v="1"/>
    <x v="3"/>
    <x v="0"/>
    <x v="0"/>
    <n v="1110.51"/>
    <n v="0"/>
    <n v="-1110.51"/>
    <x v="8"/>
    <x v="19"/>
    <x v="23"/>
    <x v="48"/>
    <s v="Gas, Strom, Wasser"/>
    <s v="B0FE524A-9795-EA11-806F-9CB6D0F9CFB6"/>
  </r>
  <r>
    <x v="2"/>
    <x v="8"/>
    <x v="19"/>
    <x v="23"/>
    <x v="49"/>
    <x v="1"/>
    <x v="3"/>
    <x v="0"/>
    <x v="0"/>
    <n v="424.59"/>
    <n v="0"/>
    <n v="-424.59"/>
    <x v="8"/>
    <x v="19"/>
    <x v="23"/>
    <x v="49"/>
    <s v="Reinigung"/>
    <s v="B0FE524A-9795-EA11-806F-9CB6D0F9CFB6"/>
  </r>
  <r>
    <x v="2"/>
    <x v="8"/>
    <x v="19"/>
    <x v="25"/>
    <x v="52"/>
    <x v="1"/>
    <x v="3"/>
    <x v="0"/>
    <x v="0"/>
    <n v="12720.73"/>
    <n v="65.5"/>
    <n v="-12655.23"/>
    <x v="8"/>
    <x v="19"/>
    <x v="25"/>
    <x v="52"/>
    <s v="Reparaturen und Instandhaltung von anderen Anlagen und Betriebs- und Geschäftsausstattung"/>
    <s v="B0FE524A-9795-EA11-806F-9CB6D0F9CFB6"/>
  </r>
  <r>
    <x v="2"/>
    <x v="8"/>
    <x v="19"/>
    <x v="25"/>
    <x v="53"/>
    <x v="1"/>
    <x v="3"/>
    <x v="0"/>
    <x v="0"/>
    <n v="2450"/>
    <n v="0"/>
    <n v="-2450"/>
    <x v="8"/>
    <x v="19"/>
    <x v="25"/>
    <x v="53"/>
    <s v="Wartungskosten für Hard- und Software"/>
    <s v="B0FE524A-9795-EA11-806F-9CB6D0F9CFB6"/>
  </r>
  <r>
    <x v="2"/>
    <x v="8"/>
    <x v="19"/>
    <x v="26"/>
    <x v="55"/>
    <x v="1"/>
    <x v="3"/>
    <x v="0"/>
    <x v="0"/>
    <n v="70.790000000000006"/>
    <n v="0"/>
    <n v="-70.790000000000006"/>
    <x v="8"/>
    <x v="19"/>
    <x v="26"/>
    <x v="55"/>
    <s v="Reisekosten Arbeitnehmer"/>
    <s v="B0FE524A-9795-EA11-806F-9CB6D0F9CFB6"/>
  </r>
  <r>
    <x v="2"/>
    <x v="8"/>
    <x v="19"/>
    <x v="26"/>
    <x v="56"/>
    <x v="1"/>
    <x v="3"/>
    <x v="0"/>
    <x v="0"/>
    <n v="229.8"/>
    <n v="0"/>
    <n v="-229.8"/>
    <x v="8"/>
    <x v="19"/>
    <x v="26"/>
    <x v="56"/>
    <s v="Reisekosten Arbeitnehmer Fahrtkosten"/>
    <s v="B0FE524A-9795-EA11-806F-9CB6D0F9CFB6"/>
  </r>
  <r>
    <x v="2"/>
    <x v="8"/>
    <x v="19"/>
    <x v="27"/>
    <x v="79"/>
    <x v="1"/>
    <x v="3"/>
    <x v="0"/>
    <x v="0"/>
    <n v="17.239999999999998"/>
    <n v="0"/>
    <n v="-17.239999999999998"/>
    <x v="8"/>
    <x v="19"/>
    <x v="27"/>
    <x v="79"/>
    <s v="Porto"/>
    <s v="B0FE524A-9795-EA11-806F-9CB6D0F9CFB6"/>
  </r>
  <r>
    <x v="2"/>
    <x v="8"/>
    <x v="19"/>
    <x v="27"/>
    <x v="58"/>
    <x v="1"/>
    <x v="3"/>
    <x v="0"/>
    <x v="0"/>
    <n v="173.96"/>
    <n v="0"/>
    <n v="-173.96"/>
    <x v="8"/>
    <x v="19"/>
    <x v="27"/>
    <x v="58"/>
    <s v="Telefon"/>
    <s v="B0FE524A-9795-EA11-806F-9CB6D0F9CFB6"/>
  </r>
  <r>
    <x v="2"/>
    <x v="8"/>
    <x v="19"/>
    <x v="27"/>
    <x v="73"/>
    <x v="1"/>
    <x v="3"/>
    <x v="0"/>
    <x v="0"/>
    <n v="77.08"/>
    <n v="0"/>
    <n v="-77.08"/>
    <x v="8"/>
    <x v="19"/>
    <x v="27"/>
    <x v="73"/>
    <s v="Bürobedarf"/>
    <s v="B0FE524A-9795-EA11-806F-9CB6D0F9CFB6"/>
  </r>
  <r>
    <x v="2"/>
    <x v="8"/>
    <x v="19"/>
    <x v="28"/>
    <x v="59"/>
    <x v="1"/>
    <x v="3"/>
    <x v="0"/>
    <x v="0"/>
    <n v="41002.46"/>
    <n v="0"/>
    <n v="-41002.46"/>
    <x v="8"/>
    <x v="19"/>
    <x v="28"/>
    <x v="59"/>
    <s v="Rechts- und Beratungskosten"/>
    <s v="B0FE524A-9795-EA11-806F-9CB6D0F9CFB6"/>
  </r>
  <r>
    <x v="2"/>
    <x v="8"/>
    <x v="19"/>
    <x v="29"/>
    <x v="61"/>
    <x v="1"/>
    <x v="3"/>
    <x v="0"/>
    <x v="0"/>
    <n v="1356.99"/>
    <n v="0"/>
    <n v="-1356.99"/>
    <x v="8"/>
    <x v="19"/>
    <x v="29"/>
    <x v="61"/>
    <s v="Nebenkosten des Geldverkehrs"/>
    <s v="B0FE524A-9795-EA11-806F-9CB6D0F9CFB6"/>
  </r>
  <r>
    <x v="2"/>
    <x v="8"/>
    <x v="19"/>
    <x v="29"/>
    <x v="62"/>
    <x v="1"/>
    <x v="3"/>
    <x v="0"/>
    <x v="0"/>
    <n v="868.43"/>
    <n v="0"/>
    <n v="-868.43"/>
    <x v="8"/>
    <x v="19"/>
    <x v="29"/>
    <x v="62"/>
    <s v="Aufwendungen für Abraum- und Abfallbeseitigung"/>
    <s v="B0FE524A-9795-EA11-806F-9CB6D0F9CFB6"/>
  </r>
  <r>
    <x v="0"/>
    <x v="0"/>
    <x v="0"/>
    <x v="0"/>
    <x v="0"/>
    <x v="1"/>
    <x v="4"/>
    <x v="0"/>
    <x v="0"/>
    <n v="15750.94"/>
    <n v="6418.3"/>
    <n v="-9332.64"/>
    <x v="0"/>
    <x v="0"/>
    <x v="0"/>
    <x v="0"/>
    <s v="Selbst geschaffene immaterielle VermG"/>
    <s v="B0FE524A-9795-EA11-806F-9CB6D0F9CFB6"/>
  </r>
  <r>
    <x v="0"/>
    <x v="0"/>
    <x v="1"/>
    <x v="1"/>
    <x v="2"/>
    <x v="1"/>
    <x v="4"/>
    <x v="0"/>
    <x v="0"/>
    <n v="0"/>
    <n v="424.63"/>
    <n v="424.63"/>
    <x v="0"/>
    <x v="1"/>
    <x v="1"/>
    <x v="2"/>
    <s v="Betriebsausstattung"/>
    <s v="B0FE524A-9795-EA11-806F-9CB6D0F9CFB6"/>
  </r>
  <r>
    <x v="0"/>
    <x v="0"/>
    <x v="1"/>
    <x v="1"/>
    <x v="3"/>
    <x v="1"/>
    <x v="4"/>
    <x v="0"/>
    <x v="0"/>
    <n v="0"/>
    <n v="221.09"/>
    <n v="221.09"/>
    <x v="0"/>
    <x v="1"/>
    <x v="1"/>
    <x v="3"/>
    <s v="Büroeinrichtung"/>
    <s v="B0FE524A-9795-EA11-806F-9CB6D0F9CFB6"/>
  </r>
  <r>
    <x v="0"/>
    <x v="0"/>
    <x v="1"/>
    <x v="1"/>
    <x v="4"/>
    <x v="1"/>
    <x v="4"/>
    <x v="0"/>
    <x v="0"/>
    <n v="210.04"/>
    <n v="0"/>
    <n v="-210.04"/>
    <x v="0"/>
    <x v="1"/>
    <x v="1"/>
    <x v="4"/>
    <s v="Geringwertige Wirtschaftsgüter"/>
    <s v="B0FE524A-9795-EA11-806F-9CB6D0F9CFB6"/>
  </r>
  <r>
    <x v="0"/>
    <x v="0"/>
    <x v="1"/>
    <x v="35"/>
    <x v="94"/>
    <x v="1"/>
    <x v="4"/>
    <x v="0"/>
    <x v="0"/>
    <n v="147745.54999999999"/>
    <n v="0"/>
    <n v="-147745.54999999999"/>
    <x v="0"/>
    <x v="1"/>
    <x v="35"/>
    <x v="94"/>
    <s v="Technische Anlagen und Maschinen im Bau"/>
    <s v="B0FE524A-9795-EA11-806F-9CB6D0F9CFB6"/>
  </r>
  <r>
    <x v="0"/>
    <x v="1"/>
    <x v="3"/>
    <x v="4"/>
    <x v="82"/>
    <x v="1"/>
    <x v="4"/>
    <x v="0"/>
    <x v="0"/>
    <n v="0"/>
    <n v="0"/>
    <n v="0"/>
    <x v="1"/>
    <x v="3"/>
    <x v="4"/>
    <x v="82"/>
    <s v="Durchlaufende Posten"/>
    <s v="B0FE524A-9795-EA11-806F-9CB6D0F9CFB6"/>
  </r>
  <r>
    <x v="0"/>
    <x v="1"/>
    <x v="3"/>
    <x v="4"/>
    <x v="9"/>
    <x v="1"/>
    <x v="4"/>
    <x v="0"/>
    <x v="0"/>
    <n v="55793.08"/>
    <n v="397.22"/>
    <n v="-55395.86"/>
    <x v="1"/>
    <x v="3"/>
    <x v="4"/>
    <x v="9"/>
    <s v="Abziehbare Vorsteuer 19 %"/>
    <s v="B0FE524A-9795-EA11-806F-9CB6D0F9CFB6"/>
  </r>
  <r>
    <x v="0"/>
    <x v="1"/>
    <x v="3"/>
    <x v="4"/>
    <x v="96"/>
    <x v="1"/>
    <x v="4"/>
    <x v="0"/>
    <x v="0"/>
    <n v="25.87"/>
    <n v="0"/>
    <n v="-25.87"/>
    <x v="1"/>
    <x v="3"/>
    <x v="4"/>
    <x v="96"/>
    <s v="Abziehbare Vorsteuer nach § 13b UStG 19 %"/>
    <s v="B0FE524A-9795-EA11-806F-9CB6D0F9CFB6"/>
  </r>
  <r>
    <x v="0"/>
    <x v="1"/>
    <x v="3"/>
    <x v="4"/>
    <x v="10"/>
    <x v="1"/>
    <x v="4"/>
    <x v="0"/>
    <x v="0"/>
    <n v="257.39999999999998"/>
    <n v="7399.65"/>
    <n v="7142.25"/>
    <x v="1"/>
    <x v="3"/>
    <x v="4"/>
    <x v="10"/>
    <s v="Vorsteuer in Folgeperiode/im Folgejahr abziehbar"/>
    <s v="B0FE524A-9795-EA11-806F-9CB6D0F9CFB6"/>
  </r>
  <r>
    <x v="0"/>
    <x v="1"/>
    <x v="3"/>
    <x v="4"/>
    <x v="11"/>
    <x v="1"/>
    <x v="4"/>
    <x v="0"/>
    <x v="0"/>
    <n v="80.67"/>
    <n v="2005.75"/>
    <n v="1925.08"/>
    <x v="1"/>
    <x v="3"/>
    <x v="4"/>
    <x v="11"/>
    <s v="Reserviertes Konto - Abziehbare Vorsteuer aus inne"/>
    <s v="B0FE524A-9795-EA11-806F-9CB6D0F9CFB6"/>
  </r>
  <r>
    <x v="0"/>
    <x v="1"/>
    <x v="4"/>
    <x v="5"/>
    <x v="12"/>
    <x v="1"/>
    <x v="4"/>
    <x v="0"/>
    <x v="0"/>
    <n v="0"/>
    <n v="17.989999999999998"/>
    <n v="17.989999999999998"/>
    <x v="1"/>
    <x v="4"/>
    <x v="5"/>
    <x v="12"/>
    <s v="Kasse"/>
    <s v="B0FE524A-9795-EA11-806F-9CB6D0F9CFB6"/>
  </r>
  <r>
    <x v="0"/>
    <x v="1"/>
    <x v="4"/>
    <x v="5"/>
    <x v="13"/>
    <x v="1"/>
    <x v="4"/>
    <x v="0"/>
    <x v="0"/>
    <n v="44276.800000000003"/>
    <n v="263871.67"/>
    <n v="219594.87"/>
    <x v="1"/>
    <x v="4"/>
    <x v="5"/>
    <x v="13"/>
    <s v="Bank"/>
    <s v="B0FE524A-9795-EA11-806F-9CB6D0F9CFB6"/>
  </r>
  <r>
    <x v="0"/>
    <x v="2"/>
    <x v="5"/>
    <x v="6"/>
    <x v="15"/>
    <x v="1"/>
    <x v="4"/>
    <x v="0"/>
    <x v="0"/>
    <n v="1710.62"/>
    <n v="0"/>
    <n v="-1710.62"/>
    <x v="2"/>
    <x v="5"/>
    <x v="6"/>
    <x v="15"/>
    <s v="Aktive Rechnungsabgrenzung"/>
    <s v="B0FE524A-9795-EA11-806F-9CB6D0F9CFB6"/>
  </r>
  <r>
    <x v="1"/>
    <x v="4"/>
    <x v="10"/>
    <x v="12"/>
    <x v="21"/>
    <x v="1"/>
    <x v="4"/>
    <x v="0"/>
    <x v="0"/>
    <n v="82511.839999999997"/>
    <n v="0"/>
    <n v="-82511.839999999997"/>
    <x v="4"/>
    <x v="10"/>
    <x v="12"/>
    <x v="21"/>
    <s v="Sonstige Rückstellungen"/>
    <s v="B0FE524A-9795-EA11-806F-9CB6D0F9CFB6"/>
  </r>
  <r>
    <x v="1"/>
    <x v="4"/>
    <x v="10"/>
    <x v="12"/>
    <x v="24"/>
    <x v="1"/>
    <x v="4"/>
    <x v="0"/>
    <x v="0"/>
    <n v="2000"/>
    <n v="0"/>
    <n v="-2000"/>
    <x v="4"/>
    <x v="10"/>
    <x v="12"/>
    <x v="24"/>
    <s v="Rückstellungen für Abschluss- und Prüfungskosten"/>
    <s v="B0FE524A-9795-EA11-806F-9CB6D0F9CFB6"/>
  </r>
  <r>
    <x v="1"/>
    <x v="5"/>
    <x v="11"/>
    <x v="13"/>
    <x v="25"/>
    <x v="1"/>
    <x v="4"/>
    <x v="0"/>
    <x v="0"/>
    <n v="211781.05"/>
    <n v="284754.39"/>
    <n v="72973.34"/>
    <x v="5"/>
    <x v="11"/>
    <x v="13"/>
    <x v="25"/>
    <s v="Verbindlichkeiten aus Lieferungen und Leistungen m"/>
    <s v="B0FE524A-9795-EA11-806F-9CB6D0F9CFB6"/>
  </r>
  <r>
    <x v="1"/>
    <x v="5"/>
    <x v="12"/>
    <x v="14"/>
    <x v="28"/>
    <x v="1"/>
    <x v="4"/>
    <x v="0"/>
    <x v="0"/>
    <n v="22702.92"/>
    <n v="22702.92"/>
    <n v="0"/>
    <x v="5"/>
    <x v="12"/>
    <x v="14"/>
    <x v="28"/>
    <s v="Verbindlichkeiten aus Lohn und Gehalt"/>
    <s v="B0FE524A-9795-EA11-806F-9CB6D0F9CFB6"/>
  </r>
  <r>
    <x v="1"/>
    <x v="5"/>
    <x v="12"/>
    <x v="14"/>
    <x v="97"/>
    <x v="1"/>
    <x v="4"/>
    <x v="0"/>
    <x v="0"/>
    <n v="300"/>
    <n v="0"/>
    <n v="-300"/>
    <x v="5"/>
    <x v="12"/>
    <x v="14"/>
    <x v="97"/>
    <s v="Verbindlichkeiten für Einbehaltungen von Arbeitneh"/>
    <s v="B0FE524A-9795-EA11-806F-9CB6D0F9CFB6"/>
  </r>
  <r>
    <x v="1"/>
    <x v="5"/>
    <x v="12"/>
    <x v="14"/>
    <x v="29"/>
    <x v="1"/>
    <x v="4"/>
    <x v="0"/>
    <x v="0"/>
    <n v="7174.65"/>
    <n v="7174.65"/>
    <n v="0"/>
    <x v="5"/>
    <x v="12"/>
    <x v="14"/>
    <x v="29"/>
    <s v="Verbindlichkeiten aus Lohn- und Kirchensteuer"/>
    <s v="B0FE524A-9795-EA11-806F-9CB6D0F9CFB6"/>
  </r>
  <r>
    <x v="1"/>
    <x v="5"/>
    <x v="12"/>
    <x v="14"/>
    <x v="30"/>
    <x v="1"/>
    <x v="4"/>
    <x v="0"/>
    <x v="0"/>
    <n v="9739.2199999999993"/>
    <n v="10409.26"/>
    <n v="670.04"/>
    <x v="5"/>
    <x v="12"/>
    <x v="14"/>
    <x v="30"/>
    <s v="Verbindlichkeiten im Rahmen der sozialen Sicherhei"/>
    <s v="B0FE524A-9795-EA11-806F-9CB6D0F9CFB6"/>
  </r>
  <r>
    <x v="1"/>
    <x v="5"/>
    <x v="12"/>
    <x v="14"/>
    <x v="31"/>
    <x v="1"/>
    <x v="4"/>
    <x v="0"/>
    <x v="0"/>
    <n v="60"/>
    <n v="60"/>
    <n v="0"/>
    <x v="5"/>
    <x v="12"/>
    <x v="14"/>
    <x v="31"/>
    <s v="Verbindlichkeiten aus Vermögensbildung"/>
    <s v="B0FE524A-9795-EA11-806F-9CB6D0F9CFB6"/>
  </r>
  <r>
    <x v="1"/>
    <x v="5"/>
    <x v="12"/>
    <x v="14"/>
    <x v="32"/>
    <x v="1"/>
    <x v="4"/>
    <x v="0"/>
    <x v="0"/>
    <n v="40346.83"/>
    <n v="40346.83"/>
    <n v="0"/>
    <x v="5"/>
    <x v="12"/>
    <x v="14"/>
    <x v="32"/>
    <s v="Lohn- und Gehaltsverrechnungskonto"/>
    <s v="B0FE524A-9795-EA11-806F-9CB6D0F9CFB6"/>
  </r>
  <r>
    <x v="1"/>
    <x v="5"/>
    <x v="12"/>
    <x v="14"/>
    <x v="75"/>
    <x v="1"/>
    <x v="4"/>
    <x v="0"/>
    <x v="0"/>
    <n v="0"/>
    <n v="44276.800000000003"/>
    <n v="44276.800000000003"/>
    <x v="5"/>
    <x v="12"/>
    <x v="14"/>
    <x v="75"/>
    <s v="Umsatzsteuer-Vorauszahlungen"/>
    <s v="B0FE524A-9795-EA11-806F-9CB6D0F9CFB6"/>
  </r>
  <r>
    <x v="1"/>
    <x v="5"/>
    <x v="12"/>
    <x v="14"/>
    <x v="98"/>
    <x v="1"/>
    <x v="4"/>
    <x v="0"/>
    <x v="0"/>
    <n v="0"/>
    <n v="25.87"/>
    <n v="25.87"/>
    <x v="5"/>
    <x v="12"/>
    <x v="14"/>
    <x v="98"/>
    <s v="Umsatzsteuer nach § 13b UStG 19 %"/>
    <s v="B0FE524A-9795-EA11-806F-9CB6D0F9CFB6"/>
  </r>
  <r>
    <x v="1"/>
    <x v="6"/>
    <x v="13"/>
    <x v="15"/>
    <x v="35"/>
    <x v="1"/>
    <x v="4"/>
    <x v="0"/>
    <x v="0"/>
    <n v="35699.15"/>
    <n v="0"/>
    <n v="-35699.15"/>
    <x v="6"/>
    <x v="13"/>
    <x v="15"/>
    <x v="35"/>
    <s v="Passive Rechnungsabgrenzung"/>
    <s v="B0FE524A-9795-EA11-806F-9CB6D0F9CFB6"/>
  </r>
  <r>
    <x v="2"/>
    <x v="7"/>
    <x v="15"/>
    <x v="17"/>
    <x v="38"/>
    <x v="1"/>
    <x v="4"/>
    <x v="0"/>
    <x v="0"/>
    <n v="0"/>
    <n v="15458.32"/>
    <n v="15458.32"/>
    <x v="7"/>
    <x v="15"/>
    <x v="17"/>
    <x v="38"/>
    <s v="Andere aktivierte Eigenleistungen"/>
    <s v="B0FE524A-9795-EA11-806F-9CB6D0F9CFB6"/>
  </r>
  <r>
    <x v="2"/>
    <x v="7"/>
    <x v="16"/>
    <x v="18"/>
    <x v="39"/>
    <x v="1"/>
    <x v="4"/>
    <x v="0"/>
    <x v="0"/>
    <n v="0"/>
    <n v="35699.15"/>
    <n v="35699.15"/>
    <x v="7"/>
    <x v="16"/>
    <x v="18"/>
    <x v="39"/>
    <s v="Sonstige betriebliche Erträge"/>
    <s v="B0FE524A-9795-EA11-806F-9CB6D0F9CFB6"/>
  </r>
  <r>
    <x v="2"/>
    <x v="8"/>
    <x v="18"/>
    <x v="20"/>
    <x v="41"/>
    <x v="1"/>
    <x v="4"/>
    <x v="0"/>
    <x v="0"/>
    <n v="24350"/>
    <n v="0"/>
    <n v="-24350"/>
    <x v="8"/>
    <x v="18"/>
    <x v="20"/>
    <x v="41"/>
    <s v="Gehälter"/>
    <s v="B0FE524A-9795-EA11-806F-9CB6D0F9CFB6"/>
  </r>
  <r>
    <x v="2"/>
    <x v="8"/>
    <x v="18"/>
    <x v="20"/>
    <x v="42"/>
    <x v="1"/>
    <x v="4"/>
    <x v="0"/>
    <x v="0"/>
    <n v="10000"/>
    <n v="0"/>
    <n v="-10000"/>
    <x v="8"/>
    <x v="18"/>
    <x v="20"/>
    <x v="42"/>
    <s v="Geschäftsführergehälter der GmbH-Gesellschafter"/>
    <s v="B0FE524A-9795-EA11-806F-9CB6D0F9CFB6"/>
  </r>
  <r>
    <x v="2"/>
    <x v="8"/>
    <x v="18"/>
    <x v="20"/>
    <x v="70"/>
    <x v="1"/>
    <x v="4"/>
    <x v="0"/>
    <x v="0"/>
    <n v="63224.44"/>
    <n v="0"/>
    <n v="-63224.44"/>
    <x v="8"/>
    <x v="18"/>
    <x v="20"/>
    <x v="70"/>
    <s v="Sonstiges Personalkosten"/>
    <s v="B0FE524A-9795-EA11-806F-9CB6D0F9CFB6"/>
  </r>
  <r>
    <x v="2"/>
    <x v="8"/>
    <x v="18"/>
    <x v="21"/>
    <x v="43"/>
    <x v="1"/>
    <x v="4"/>
    <x v="0"/>
    <x v="0"/>
    <n v="5815.36"/>
    <n v="0"/>
    <n v="-5815.36"/>
    <x v="8"/>
    <x v="18"/>
    <x v="21"/>
    <x v="43"/>
    <s v="Gesetzliche soziale Aufwendungen"/>
    <s v="B0FE524A-9795-EA11-806F-9CB6D0F9CFB6"/>
  </r>
  <r>
    <x v="2"/>
    <x v="8"/>
    <x v="18"/>
    <x v="21"/>
    <x v="44"/>
    <x v="1"/>
    <x v="4"/>
    <x v="0"/>
    <x v="0"/>
    <n v="181.47"/>
    <n v="0"/>
    <n v="-181.47"/>
    <x v="8"/>
    <x v="18"/>
    <x v="21"/>
    <x v="44"/>
    <s v="Umlagebeiträge"/>
    <s v="B0FE524A-9795-EA11-806F-9CB6D0F9CFB6"/>
  </r>
  <r>
    <x v="2"/>
    <x v="8"/>
    <x v="18"/>
    <x v="21"/>
    <x v="45"/>
    <x v="1"/>
    <x v="4"/>
    <x v="0"/>
    <x v="0"/>
    <n v="783.36"/>
    <n v="0"/>
    <n v="-783.36"/>
    <x v="8"/>
    <x v="18"/>
    <x v="21"/>
    <x v="45"/>
    <s v="Beiträge zur Berufsgenossenschaft"/>
    <s v="B0FE524A-9795-EA11-806F-9CB6D0F9CFB6"/>
  </r>
  <r>
    <x v="2"/>
    <x v="8"/>
    <x v="22"/>
    <x v="33"/>
    <x v="89"/>
    <x v="1"/>
    <x v="4"/>
    <x v="0"/>
    <x v="0"/>
    <n v="6418.3"/>
    <n v="0"/>
    <n v="-6418.3"/>
    <x v="8"/>
    <x v="22"/>
    <x v="33"/>
    <x v="89"/>
    <s v="Abschreibungen auf selbst geschaffene immaterielle Vermögensgegenstände"/>
    <s v="B0FE524A-9795-EA11-806F-9CB6D0F9CFB6"/>
  </r>
  <r>
    <x v="2"/>
    <x v="8"/>
    <x v="22"/>
    <x v="34"/>
    <x v="90"/>
    <x v="1"/>
    <x v="4"/>
    <x v="0"/>
    <x v="0"/>
    <n v="645.72"/>
    <n v="0"/>
    <n v="-645.72"/>
    <x v="8"/>
    <x v="22"/>
    <x v="34"/>
    <x v="90"/>
    <s v="Abschreibungen auf Sachanlagen (ohne AfA auf Kfz und Gebäude)"/>
    <s v="B0FE524A-9795-EA11-806F-9CB6D0F9CFB6"/>
  </r>
  <r>
    <x v="2"/>
    <x v="8"/>
    <x v="19"/>
    <x v="22"/>
    <x v="46"/>
    <x v="1"/>
    <x v="4"/>
    <x v="0"/>
    <x v="0"/>
    <n v="1607.16"/>
    <n v="0"/>
    <n v="-1607.16"/>
    <x v="8"/>
    <x v="19"/>
    <x v="22"/>
    <x v="46"/>
    <s v="Sonstige betriebliche Aufwendungen"/>
    <s v="B0FE524A-9795-EA11-806F-9CB6D0F9CFB6"/>
  </r>
  <r>
    <x v="2"/>
    <x v="8"/>
    <x v="19"/>
    <x v="22"/>
    <x v="78"/>
    <x v="1"/>
    <x v="4"/>
    <x v="0"/>
    <x v="0"/>
    <n v="51045.25"/>
    <n v="133645.49"/>
    <n v="82600.240000000005"/>
    <x v="8"/>
    <x v="19"/>
    <x v="22"/>
    <x v="78"/>
    <s v="Sonstige Fremdleistungen"/>
    <s v="B0FE524A-9795-EA11-806F-9CB6D0F9CFB6"/>
  </r>
  <r>
    <x v="2"/>
    <x v="8"/>
    <x v="19"/>
    <x v="23"/>
    <x v="47"/>
    <x v="1"/>
    <x v="4"/>
    <x v="0"/>
    <x v="0"/>
    <n v="5276.27"/>
    <n v="0"/>
    <n v="-5276.27"/>
    <x v="8"/>
    <x v="19"/>
    <x v="23"/>
    <x v="47"/>
    <s v="Miete (unbewegliche Wirtschaftsgüter)"/>
    <s v="B0FE524A-9795-EA11-806F-9CB6D0F9CFB6"/>
  </r>
  <r>
    <x v="2"/>
    <x v="8"/>
    <x v="19"/>
    <x v="23"/>
    <x v="48"/>
    <x v="1"/>
    <x v="4"/>
    <x v="0"/>
    <x v="0"/>
    <n v="1110.51"/>
    <n v="0"/>
    <n v="-1110.51"/>
    <x v="8"/>
    <x v="19"/>
    <x v="23"/>
    <x v="48"/>
    <s v="Gas, Strom, Wasser"/>
    <s v="B0FE524A-9795-EA11-806F-9CB6D0F9CFB6"/>
  </r>
  <r>
    <x v="2"/>
    <x v="8"/>
    <x v="19"/>
    <x v="23"/>
    <x v="49"/>
    <x v="1"/>
    <x v="4"/>
    <x v="0"/>
    <x v="0"/>
    <n v="424.59"/>
    <n v="0"/>
    <n v="-424.59"/>
    <x v="8"/>
    <x v="19"/>
    <x v="23"/>
    <x v="49"/>
    <s v="Reinigung"/>
    <s v="B0FE524A-9795-EA11-806F-9CB6D0F9CFB6"/>
  </r>
  <r>
    <x v="2"/>
    <x v="8"/>
    <x v="19"/>
    <x v="24"/>
    <x v="50"/>
    <x v="1"/>
    <x v="4"/>
    <x v="0"/>
    <x v="0"/>
    <n v="2394.88"/>
    <n v="0"/>
    <n v="-2394.88"/>
    <x v="8"/>
    <x v="19"/>
    <x v="24"/>
    <x v="50"/>
    <s v="Versicherungen"/>
    <s v="B0FE524A-9795-EA11-806F-9CB6D0F9CFB6"/>
  </r>
  <r>
    <x v="2"/>
    <x v="8"/>
    <x v="19"/>
    <x v="25"/>
    <x v="52"/>
    <x v="1"/>
    <x v="4"/>
    <x v="0"/>
    <x v="0"/>
    <n v="0"/>
    <n v="78.42"/>
    <n v="78.42"/>
    <x v="8"/>
    <x v="19"/>
    <x v="25"/>
    <x v="52"/>
    <s v="Reparaturen und Instandhaltung von anderen Anlagen und Betriebs- und Geschäftsausstattung"/>
    <s v="B0FE524A-9795-EA11-806F-9CB6D0F9CFB6"/>
  </r>
  <r>
    <x v="2"/>
    <x v="8"/>
    <x v="19"/>
    <x v="25"/>
    <x v="53"/>
    <x v="1"/>
    <x v="4"/>
    <x v="0"/>
    <x v="0"/>
    <n v="1225"/>
    <n v="0"/>
    <n v="-1225"/>
    <x v="8"/>
    <x v="19"/>
    <x v="25"/>
    <x v="53"/>
    <s v="Wartungskosten für Hard- und Software"/>
    <s v="B0FE524A-9795-EA11-806F-9CB6D0F9CFB6"/>
  </r>
  <r>
    <x v="2"/>
    <x v="8"/>
    <x v="19"/>
    <x v="26"/>
    <x v="56"/>
    <x v="1"/>
    <x v="4"/>
    <x v="0"/>
    <x v="0"/>
    <n v="311.39999999999998"/>
    <n v="215.4"/>
    <n v="-96"/>
    <x v="8"/>
    <x v="19"/>
    <x v="26"/>
    <x v="56"/>
    <s v="Reisekosten Arbeitnehmer Fahrtkosten"/>
    <s v="B0FE524A-9795-EA11-806F-9CB6D0F9CFB6"/>
  </r>
  <r>
    <x v="2"/>
    <x v="8"/>
    <x v="19"/>
    <x v="26"/>
    <x v="57"/>
    <x v="1"/>
    <x v="4"/>
    <x v="0"/>
    <x v="0"/>
    <n v="14"/>
    <n v="14"/>
    <n v="0"/>
    <x v="8"/>
    <x v="19"/>
    <x v="26"/>
    <x v="57"/>
    <s v="Reisekosten Arbeitnehmer Verpflegungsmehraufwand"/>
    <s v="B0FE524A-9795-EA11-806F-9CB6D0F9CFB6"/>
  </r>
  <r>
    <x v="2"/>
    <x v="8"/>
    <x v="19"/>
    <x v="27"/>
    <x v="79"/>
    <x v="1"/>
    <x v="4"/>
    <x v="0"/>
    <x v="0"/>
    <n v="17.989999999999998"/>
    <n v="0"/>
    <n v="-17.989999999999998"/>
    <x v="8"/>
    <x v="19"/>
    <x v="27"/>
    <x v="79"/>
    <s v="Porto"/>
    <s v="B0FE524A-9795-EA11-806F-9CB6D0F9CFB6"/>
  </r>
  <r>
    <x v="2"/>
    <x v="8"/>
    <x v="19"/>
    <x v="27"/>
    <x v="58"/>
    <x v="1"/>
    <x v="4"/>
    <x v="0"/>
    <x v="0"/>
    <n v="394.21"/>
    <n v="0"/>
    <n v="-394.21"/>
    <x v="8"/>
    <x v="19"/>
    <x v="27"/>
    <x v="58"/>
    <s v="Telefon"/>
    <s v="B0FE524A-9795-EA11-806F-9CB6D0F9CFB6"/>
  </r>
  <r>
    <x v="2"/>
    <x v="8"/>
    <x v="19"/>
    <x v="27"/>
    <x v="73"/>
    <x v="1"/>
    <x v="4"/>
    <x v="0"/>
    <x v="0"/>
    <n v="115.61"/>
    <n v="0"/>
    <n v="-115.61"/>
    <x v="8"/>
    <x v="19"/>
    <x v="27"/>
    <x v="73"/>
    <s v="Bürobedarf"/>
    <s v="B0FE524A-9795-EA11-806F-9CB6D0F9CFB6"/>
  </r>
  <r>
    <x v="2"/>
    <x v="8"/>
    <x v="19"/>
    <x v="28"/>
    <x v="59"/>
    <x v="1"/>
    <x v="4"/>
    <x v="0"/>
    <x v="0"/>
    <n v="15985.2"/>
    <n v="0"/>
    <n v="-15985.2"/>
    <x v="8"/>
    <x v="19"/>
    <x v="28"/>
    <x v="59"/>
    <s v="Rechts- und Beratungskosten"/>
    <s v="B0FE524A-9795-EA11-806F-9CB6D0F9CFB6"/>
  </r>
  <r>
    <x v="2"/>
    <x v="8"/>
    <x v="19"/>
    <x v="29"/>
    <x v="60"/>
    <x v="1"/>
    <x v="4"/>
    <x v="0"/>
    <x v="0"/>
    <n v="1191.42"/>
    <n v="0"/>
    <n v="-1191.42"/>
    <x v="8"/>
    <x v="19"/>
    <x v="29"/>
    <x v="60"/>
    <s v="Sonstiger Betriebsbedarf"/>
    <s v="B0FE524A-9795-EA11-806F-9CB6D0F9CFB6"/>
  </r>
  <r>
    <x v="2"/>
    <x v="8"/>
    <x v="19"/>
    <x v="29"/>
    <x v="61"/>
    <x v="1"/>
    <x v="4"/>
    <x v="0"/>
    <x v="0"/>
    <n v="66.5"/>
    <n v="0"/>
    <n v="-66.5"/>
    <x v="8"/>
    <x v="19"/>
    <x v="29"/>
    <x v="61"/>
    <s v="Nebenkosten des Geldverkehrs"/>
    <s v="B0FE524A-9795-EA11-806F-9CB6D0F9CFB6"/>
  </r>
  <r>
    <x v="2"/>
    <x v="10"/>
    <x v="21"/>
    <x v="32"/>
    <x v="99"/>
    <x v="1"/>
    <x v="4"/>
    <x v="0"/>
    <x v="0"/>
    <n v="1283.94"/>
    <n v="0"/>
    <n v="-1283.94"/>
    <x v="10"/>
    <x v="21"/>
    <x v="32"/>
    <x v="99"/>
    <s v="Zinsaufwendungen für kurzfristige Verbindlichkeite"/>
    <s v="B0FE524A-9795-EA11-806F-9CB6D0F9CFB6"/>
  </r>
  <r>
    <x v="2"/>
    <x v="10"/>
    <x v="21"/>
    <x v="32"/>
    <x v="83"/>
    <x v="1"/>
    <x v="4"/>
    <x v="0"/>
    <x v="0"/>
    <n v="3568.59"/>
    <n v="0"/>
    <n v="-3568.59"/>
    <x v="10"/>
    <x v="21"/>
    <x v="32"/>
    <x v="83"/>
    <s v="Zinsaufwendungen für langfristige Verbindlichkeite"/>
    <s v="B0FE524A-9795-EA11-806F-9CB6D0F9CFB6"/>
  </r>
  <r>
    <x v="0"/>
    <x v="0"/>
    <x v="0"/>
    <x v="0"/>
    <x v="0"/>
    <x v="1"/>
    <x v="5"/>
    <x v="0"/>
    <x v="0"/>
    <n v="3382.66"/>
    <n v="5761.42"/>
    <n v="2378.7600000000002"/>
    <x v="0"/>
    <x v="0"/>
    <x v="0"/>
    <x v="0"/>
    <s v="Selbst geschaffene immaterielle VermG"/>
    <s v="B0FE524A-9795-EA11-806F-9CB6D0F9CFB6"/>
  </r>
  <r>
    <x v="0"/>
    <x v="0"/>
    <x v="1"/>
    <x v="1"/>
    <x v="2"/>
    <x v="1"/>
    <x v="5"/>
    <x v="0"/>
    <x v="0"/>
    <n v="0"/>
    <n v="424.62"/>
    <n v="424.62"/>
    <x v="0"/>
    <x v="1"/>
    <x v="1"/>
    <x v="2"/>
    <s v="Betriebsausstattung"/>
    <s v="B0FE524A-9795-EA11-806F-9CB6D0F9CFB6"/>
  </r>
  <r>
    <x v="0"/>
    <x v="0"/>
    <x v="1"/>
    <x v="1"/>
    <x v="3"/>
    <x v="1"/>
    <x v="5"/>
    <x v="0"/>
    <x v="0"/>
    <n v="805.88"/>
    <n v="243.56"/>
    <n v="-562.32000000000005"/>
    <x v="0"/>
    <x v="1"/>
    <x v="1"/>
    <x v="3"/>
    <s v="Büroeinrichtung"/>
    <s v="B0FE524A-9795-EA11-806F-9CB6D0F9CFB6"/>
  </r>
  <r>
    <x v="0"/>
    <x v="0"/>
    <x v="1"/>
    <x v="1"/>
    <x v="4"/>
    <x v="1"/>
    <x v="5"/>
    <x v="0"/>
    <x v="0"/>
    <n v="376.44"/>
    <n v="586.48"/>
    <n v="210.04"/>
    <x v="0"/>
    <x v="1"/>
    <x v="1"/>
    <x v="4"/>
    <s v="Geringwertige Wirtschaftsgüter"/>
    <s v="B0FE524A-9795-EA11-806F-9CB6D0F9CFB6"/>
  </r>
  <r>
    <x v="0"/>
    <x v="0"/>
    <x v="1"/>
    <x v="35"/>
    <x v="94"/>
    <x v="1"/>
    <x v="5"/>
    <x v="0"/>
    <x v="0"/>
    <n v="56305.29"/>
    <n v="0"/>
    <n v="-56305.29"/>
    <x v="0"/>
    <x v="1"/>
    <x v="35"/>
    <x v="94"/>
    <s v="Technische Anlagen und Maschinen im Bau"/>
    <s v="B0FE524A-9795-EA11-806F-9CB6D0F9CFB6"/>
  </r>
  <r>
    <x v="0"/>
    <x v="1"/>
    <x v="3"/>
    <x v="3"/>
    <x v="6"/>
    <x v="1"/>
    <x v="5"/>
    <x v="0"/>
    <x v="0"/>
    <n v="13748.5"/>
    <n v="13748.5"/>
    <n v="0"/>
    <x v="1"/>
    <x v="3"/>
    <x v="3"/>
    <x v="6"/>
    <s v="Forderungen aus Lieferungen und Leistungen"/>
    <s v="B0FE524A-9795-EA11-806F-9CB6D0F9CFB6"/>
  </r>
  <r>
    <x v="0"/>
    <x v="1"/>
    <x v="3"/>
    <x v="4"/>
    <x v="8"/>
    <x v="1"/>
    <x v="5"/>
    <x v="0"/>
    <x v="0"/>
    <n v="7.32"/>
    <n v="0"/>
    <n v="-7.32"/>
    <x v="1"/>
    <x v="3"/>
    <x v="4"/>
    <x v="8"/>
    <s v="Abziehbare Vorsteuer 7 %"/>
    <s v="B0FE524A-9795-EA11-806F-9CB6D0F9CFB6"/>
  </r>
  <r>
    <x v="0"/>
    <x v="1"/>
    <x v="3"/>
    <x v="4"/>
    <x v="9"/>
    <x v="1"/>
    <x v="5"/>
    <x v="0"/>
    <x v="0"/>
    <n v="11025.62"/>
    <n v="276.72000000000003"/>
    <n v="-10748.9"/>
    <x v="1"/>
    <x v="3"/>
    <x v="4"/>
    <x v="9"/>
    <s v="Abziehbare Vorsteuer 19 %"/>
    <s v="B0FE524A-9795-EA11-806F-9CB6D0F9CFB6"/>
  </r>
  <r>
    <x v="0"/>
    <x v="1"/>
    <x v="3"/>
    <x v="4"/>
    <x v="10"/>
    <x v="1"/>
    <x v="5"/>
    <x v="0"/>
    <x v="0"/>
    <n v="151.71"/>
    <n v="257.39999999999998"/>
    <n v="105.69"/>
    <x v="1"/>
    <x v="3"/>
    <x v="4"/>
    <x v="10"/>
    <s v="Vorsteuer in Folgeperiode/im Folgejahr abziehbar"/>
    <s v="B0FE524A-9795-EA11-806F-9CB6D0F9CFB6"/>
  </r>
  <r>
    <x v="0"/>
    <x v="1"/>
    <x v="3"/>
    <x v="4"/>
    <x v="11"/>
    <x v="1"/>
    <x v="5"/>
    <x v="0"/>
    <x v="0"/>
    <n v="80.67"/>
    <n v="80.67"/>
    <n v="0"/>
    <x v="1"/>
    <x v="3"/>
    <x v="4"/>
    <x v="11"/>
    <s v="Reserviertes Konto - Abziehbare Vorsteuer aus inne"/>
    <s v="B0FE524A-9795-EA11-806F-9CB6D0F9CFB6"/>
  </r>
  <r>
    <x v="0"/>
    <x v="1"/>
    <x v="4"/>
    <x v="5"/>
    <x v="12"/>
    <x v="1"/>
    <x v="5"/>
    <x v="0"/>
    <x v="0"/>
    <n v="0"/>
    <n v="25.93"/>
    <n v="25.93"/>
    <x v="1"/>
    <x v="4"/>
    <x v="5"/>
    <x v="12"/>
    <s v="Kasse"/>
    <s v="B0FE524A-9795-EA11-806F-9CB6D0F9CFB6"/>
  </r>
  <r>
    <x v="0"/>
    <x v="1"/>
    <x v="4"/>
    <x v="5"/>
    <x v="13"/>
    <x v="1"/>
    <x v="5"/>
    <x v="0"/>
    <x v="0"/>
    <n v="35977.11"/>
    <n v="236984.68"/>
    <n v="201007.57"/>
    <x v="1"/>
    <x v="4"/>
    <x v="5"/>
    <x v="13"/>
    <s v="Bank"/>
    <s v="B0FE524A-9795-EA11-806F-9CB6D0F9CFB6"/>
  </r>
  <r>
    <x v="1"/>
    <x v="5"/>
    <x v="11"/>
    <x v="13"/>
    <x v="25"/>
    <x v="1"/>
    <x v="5"/>
    <x v="0"/>
    <x v="0"/>
    <n v="175154.33"/>
    <n v="61326.28"/>
    <n v="-113828.05"/>
    <x v="5"/>
    <x v="11"/>
    <x v="13"/>
    <x v="25"/>
    <s v="Verbindlichkeiten aus Lieferungen und Leistungen m"/>
    <s v="B0FE524A-9795-EA11-806F-9CB6D0F9CFB6"/>
  </r>
  <r>
    <x v="1"/>
    <x v="5"/>
    <x v="12"/>
    <x v="14"/>
    <x v="28"/>
    <x v="1"/>
    <x v="5"/>
    <x v="0"/>
    <x v="0"/>
    <n v="31060.87"/>
    <n v="31060.87"/>
    <n v="0"/>
    <x v="5"/>
    <x v="12"/>
    <x v="14"/>
    <x v="28"/>
    <s v="Verbindlichkeiten aus Lohn und Gehalt"/>
    <s v="B0FE524A-9795-EA11-806F-9CB6D0F9CFB6"/>
  </r>
  <r>
    <x v="1"/>
    <x v="5"/>
    <x v="12"/>
    <x v="14"/>
    <x v="97"/>
    <x v="1"/>
    <x v="5"/>
    <x v="0"/>
    <x v="0"/>
    <n v="150"/>
    <n v="450"/>
    <n v="300"/>
    <x v="5"/>
    <x v="12"/>
    <x v="14"/>
    <x v="97"/>
    <s v="Verbindlichkeiten für Einbehaltungen von Arbeitneh"/>
    <s v="B0FE524A-9795-EA11-806F-9CB6D0F9CFB6"/>
  </r>
  <r>
    <x v="1"/>
    <x v="5"/>
    <x v="12"/>
    <x v="14"/>
    <x v="29"/>
    <x v="1"/>
    <x v="5"/>
    <x v="0"/>
    <x v="0"/>
    <n v="9961.39"/>
    <n v="9961.39"/>
    <n v="0"/>
    <x v="5"/>
    <x v="12"/>
    <x v="14"/>
    <x v="29"/>
    <s v="Verbindlichkeiten aus Lohn- und Kirchensteuer"/>
    <s v="B0FE524A-9795-EA11-806F-9CB6D0F9CFB6"/>
  </r>
  <r>
    <x v="1"/>
    <x v="5"/>
    <x v="12"/>
    <x v="14"/>
    <x v="30"/>
    <x v="1"/>
    <x v="5"/>
    <x v="0"/>
    <x v="0"/>
    <n v="13024.82"/>
    <n v="12354.78"/>
    <n v="-670.04"/>
    <x v="5"/>
    <x v="12"/>
    <x v="14"/>
    <x v="30"/>
    <s v="Verbindlichkeiten im Rahmen der sozialen Sicherhei"/>
    <s v="B0FE524A-9795-EA11-806F-9CB6D0F9CFB6"/>
  </r>
  <r>
    <x v="1"/>
    <x v="5"/>
    <x v="12"/>
    <x v="14"/>
    <x v="31"/>
    <x v="1"/>
    <x v="5"/>
    <x v="0"/>
    <x v="0"/>
    <n v="60"/>
    <n v="60"/>
    <n v="0"/>
    <x v="5"/>
    <x v="12"/>
    <x v="14"/>
    <x v="31"/>
    <s v="Verbindlichkeiten aus Vermögensbildung"/>
    <s v="B0FE524A-9795-EA11-806F-9CB6D0F9CFB6"/>
  </r>
  <r>
    <x v="1"/>
    <x v="5"/>
    <x v="12"/>
    <x v="14"/>
    <x v="32"/>
    <x v="1"/>
    <x v="5"/>
    <x v="0"/>
    <x v="0"/>
    <n v="54269.54"/>
    <n v="54269.54"/>
    <n v="0"/>
    <x v="5"/>
    <x v="12"/>
    <x v="14"/>
    <x v="32"/>
    <s v="Lohn- und Gehaltsverrechnungskonto"/>
    <s v="B0FE524A-9795-EA11-806F-9CB6D0F9CFB6"/>
  </r>
  <r>
    <x v="1"/>
    <x v="5"/>
    <x v="12"/>
    <x v="14"/>
    <x v="33"/>
    <x v="1"/>
    <x v="5"/>
    <x v="0"/>
    <x v="0"/>
    <n v="0"/>
    <n v="598.5"/>
    <n v="598.5"/>
    <x v="5"/>
    <x v="12"/>
    <x v="14"/>
    <x v="33"/>
    <s v="Umsatzsteuer 19 %"/>
    <s v="B0FE524A-9795-EA11-806F-9CB6D0F9CFB6"/>
  </r>
  <r>
    <x v="1"/>
    <x v="5"/>
    <x v="12"/>
    <x v="14"/>
    <x v="75"/>
    <x v="1"/>
    <x v="5"/>
    <x v="0"/>
    <x v="0"/>
    <n v="0"/>
    <n v="22228.61"/>
    <n v="22228.61"/>
    <x v="5"/>
    <x v="12"/>
    <x v="14"/>
    <x v="75"/>
    <s v="Umsatzsteuer-Vorauszahlungen"/>
    <s v="B0FE524A-9795-EA11-806F-9CB6D0F9CFB6"/>
  </r>
  <r>
    <x v="1"/>
    <x v="6"/>
    <x v="13"/>
    <x v="15"/>
    <x v="35"/>
    <x v="1"/>
    <x v="5"/>
    <x v="0"/>
    <x v="0"/>
    <n v="47415.839999999997"/>
    <n v="0"/>
    <n v="-47415.839999999997"/>
    <x v="6"/>
    <x v="13"/>
    <x v="15"/>
    <x v="35"/>
    <s v="Passive Rechnungsabgrenzung"/>
    <s v="B0FE524A-9795-EA11-806F-9CB6D0F9CFB6"/>
  </r>
  <r>
    <x v="2"/>
    <x v="7"/>
    <x v="14"/>
    <x v="16"/>
    <x v="80"/>
    <x v="1"/>
    <x v="5"/>
    <x v="0"/>
    <x v="0"/>
    <n v="0"/>
    <n v="10000"/>
    <n v="10000"/>
    <x v="7"/>
    <x v="14"/>
    <x v="16"/>
    <x v="80"/>
    <s v="Nicht steuerbare s. Leistung § 18b UStG"/>
    <s v="B0FE524A-9795-EA11-806F-9CB6D0F9CFB6"/>
  </r>
  <r>
    <x v="2"/>
    <x v="7"/>
    <x v="14"/>
    <x v="16"/>
    <x v="36"/>
    <x v="1"/>
    <x v="5"/>
    <x v="0"/>
    <x v="0"/>
    <n v="0"/>
    <n v="3150"/>
    <n v="3150"/>
    <x v="7"/>
    <x v="14"/>
    <x v="16"/>
    <x v="36"/>
    <s v="Erlöse zum allgemeinen Umsatzsteuersatz"/>
    <s v="B0FE524A-9795-EA11-806F-9CB6D0F9CFB6"/>
  </r>
  <r>
    <x v="2"/>
    <x v="7"/>
    <x v="15"/>
    <x v="17"/>
    <x v="38"/>
    <x v="1"/>
    <x v="5"/>
    <x v="0"/>
    <x v="0"/>
    <n v="0"/>
    <n v="14787.35"/>
    <n v="14787.35"/>
    <x v="7"/>
    <x v="15"/>
    <x v="17"/>
    <x v="38"/>
    <s v="Andere aktivierte Eigenleistungen"/>
    <s v="B0FE524A-9795-EA11-806F-9CB6D0F9CFB6"/>
  </r>
  <r>
    <x v="2"/>
    <x v="7"/>
    <x v="16"/>
    <x v="18"/>
    <x v="39"/>
    <x v="1"/>
    <x v="5"/>
    <x v="0"/>
    <x v="0"/>
    <n v="0"/>
    <n v="47415.839999999997"/>
    <n v="47415.839999999997"/>
    <x v="7"/>
    <x v="16"/>
    <x v="18"/>
    <x v="39"/>
    <s v="Sonstige betriebliche Erträge"/>
    <s v="B0FE524A-9795-EA11-806F-9CB6D0F9CFB6"/>
  </r>
  <r>
    <x v="2"/>
    <x v="8"/>
    <x v="18"/>
    <x v="20"/>
    <x v="41"/>
    <x v="1"/>
    <x v="5"/>
    <x v="0"/>
    <x v="0"/>
    <n v="36213.64"/>
    <n v="0"/>
    <n v="-36213.64"/>
    <x v="8"/>
    <x v="18"/>
    <x v="20"/>
    <x v="41"/>
    <s v="Gehälter"/>
    <s v="B0FE524A-9795-EA11-806F-9CB6D0F9CFB6"/>
  </r>
  <r>
    <x v="2"/>
    <x v="8"/>
    <x v="18"/>
    <x v="20"/>
    <x v="42"/>
    <x v="1"/>
    <x v="5"/>
    <x v="0"/>
    <x v="0"/>
    <n v="10000"/>
    <n v="0"/>
    <n v="-10000"/>
    <x v="8"/>
    <x v="18"/>
    <x v="20"/>
    <x v="42"/>
    <s v="Geschäftsführergehälter der GmbH-Gesellschafter"/>
    <s v="B0FE524A-9795-EA11-806F-9CB6D0F9CFB6"/>
  </r>
  <r>
    <x v="2"/>
    <x v="8"/>
    <x v="18"/>
    <x v="20"/>
    <x v="70"/>
    <x v="1"/>
    <x v="5"/>
    <x v="0"/>
    <x v="0"/>
    <n v="86.1"/>
    <n v="0"/>
    <n v="-86.1"/>
    <x v="8"/>
    <x v="18"/>
    <x v="20"/>
    <x v="70"/>
    <s v="Sonstiges Personalkosten"/>
    <s v="B0FE524A-9795-EA11-806F-9CB6D0F9CFB6"/>
  </r>
  <r>
    <x v="2"/>
    <x v="8"/>
    <x v="18"/>
    <x v="21"/>
    <x v="43"/>
    <x v="1"/>
    <x v="5"/>
    <x v="0"/>
    <x v="0"/>
    <n v="7424.43"/>
    <n v="0"/>
    <n v="-7424.43"/>
    <x v="8"/>
    <x v="18"/>
    <x v="21"/>
    <x v="43"/>
    <s v="Gesetzliche soziale Aufwendungen"/>
    <s v="B0FE524A-9795-EA11-806F-9CB6D0F9CFB6"/>
  </r>
  <r>
    <x v="2"/>
    <x v="8"/>
    <x v="18"/>
    <x v="21"/>
    <x v="44"/>
    <x v="1"/>
    <x v="5"/>
    <x v="0"/>
    <x v="0"/>
    <n v="181.47"/>
    <n v="0"/>
    <n v="-181.47"/>
    <x v="8"/>
    <x v="18"/>
    <x v="21"/>
    <x v="44"/>
    <s v="Umlagebeiträge"/>
    <s v="B0FE524A-9795-EA11-806F-9CB6D0F9CFB6"/>
  </r>
  <r>
    <x v="2"/>
    <x v="8"/>
    <x v="18"/>
    <x v="21"/>
    <x v="100"/>
    <x v="1"/>
    <x v="5"/>
    <x v="0"/>
    <x v="0"/>
    <n v="450"/>
    <n v="382.5"/>
    <n v="-67.5"/>
    <x v="8"/>
    <x v="18"/>
    <x v="21"/>
    <x v="100"/>
    <s v="Aufwendungen für Altersversorgung"/>
    <s v="B0FE524A-9795-EA11-806F-9CB6D0F9CFB6"/>
  </r>
  <r>
    <x v="2"/>
    <x v="8"/>
    <x v="22"/>
    <x v="33"/>
    <x v="89"/>
    <x v="1"/>
    <x v="5"/>
    <x v="0"/>
    <x v="0"/>
    <n v="5761.42"/>
    <n v="0"/>
    <n v="-5761.42"/>
    <x v="8"/>
    <x v="22"/>
    <x v="33"/>
    <x v="89"/>
    <s v="Abschreibungen auf selbst geschaffene immaterielle Vermögensgegenstände"/>
    <s v="B0FE524A-9795-EA11-806F-9CB6D0F9CFB6"/>
  </r>
  <r>
    <x v="2"/>
    <x v="8"/>
    <x v="22"/>
    <x v="34"/>
    <x v="90"/>
    <x v="1"/>
    <x v="5"/>
    <x v="0"/>
    <x v="0"/>
    <n v="668.18"/>
    <n v="0"/>
    <n v="-668.18"/>
    <x v="8"/>
    <x v="22"/>
    <x v="34"/>
    <x v="90"/>
    <s v="Abschreibungen auf Sachanlagen (ohne AfA auf Kfz und Gebäude)"/>
    <s v="B0FE524A-9795-EA11-806F-9CB6D0F9CFB6"/>
  </r>
  <r>
    <x v="2"/>
    <x v="8"/>
    <x v="22"/>
    <x v="34"/>
    <x v="91"/>
    <x v="1"/>
    <x v="5"/>
    <x v="0"/>
    <x v="0"/>
    <n v="586.48"/>
    <n v="0"/>
    <n v="-586.48"/>
    <x v="8"/>
    <x v="22"/>
    <x v="34"/>
    <x v="91"/>
    <s v="Sofortabschreibung geringwertige Wirtschaftsgüter"/>
    <s v="B0FE524A-9795-EA11-806F-9CB6D0F9CFB6"/>
  </r>
  <r>
    <x v="2"/>
    <x v="8"/>
    <x v="19"/>
    <x v="22"/>
    <x v="46"/>
    <x v="1"/>
    <x v="5"/>
    <x v="0"/>
    <x v="0"/>
    <n v="113.98"/>
    <n v="0"/>
    <n v="-113.98"/>
    <x v="8"/>
    <x v="19"/>
    <x v="22"/>
    <x v="46"/>
    <s v="Sonstige betriebliche Aufwendungen"/>
    <s v="B0FE524A-9795-EA11-806F-9CB6D0F9CFB6"/>
  </r>
  <r>
    <x v="2"/>
    <x v="8"/>
    <x v="19"/>
    <x v="22"/>
    <x v="78"/>
    <x v="1"/>
    <x v="5"/>
    <x v="0"/>
    <x v="0"/>
    <n v="34232"/>
    <n v="42044.5"/>
    <n v="7812.5"/>
    <x v="8"/>
    <x v="19"/>
    <x v="22"/>
    <x v="78"/>
    <s v="Sonstige Fremdleistungen"/>
    <s v="B0FE524A-9795-EA11-806F-9CB6D0F9CFB6"/>
  </r>
  <r>
    <x v="2"/>
    <x v="8"/>
    <x v="19"/>
    <x v="23"/>
    <x v="47"/>
    <x v="1"/>
    <x v="5"/>
    <x v="0"/>
    <x v="0"/>
    <n v="5276.27"/>
    <n v="0"/>
    <n v="-5276.27"/>
    <x v="8"/>
    <x v="19"/>
    <x v="23"/>
    <x v="47"/>
    <s v="Miete (unbewegliche Wirtschaftsgüter)"/>
    <s v="B0FE524A-9795-EA11-806F-9CB6D0F9CFB6"/>
  </r>
  <r>
    <x v="2"/>
    <x v="8"/>
    <x v="19"/>
    <x v="23"/>
    <x v="48"/>
    <x v="1"/>
    <x v="5"/>
    <x v="0"/>
    <x v="0"/>
    <n v="1110.51"/>
    <n v="0"/>
    <n v="-1110.51"/>
    <x v="8"/>
    <x v="19"/>
    <x v="23"/>
    <x v="48"/>
    <s v="Gas, Strom, Wasser"/>
    <s v="B0FE524A-9795-EA11-806F-9CB6D0F9CFB6"/>
  </r>
  <r>
    <x v="2"/>
    <x v="8"/>
    <x v="19"/>
    <x v="23"/>
    <x v="49"/>
    <x v="1"/>
    <x v="5"/>
    <x v="0"/>
    <x v="0"/>
    <n v="424.59"/>
    <n v="0"/>
    <n v="-424.59"/>
    <x v="8"/>
    <x v="19"/>
    <x v="23"/>
    <x v="49"/>
    <s v="Reinigung"/>
    <s v="B0FE524A-9795-EA11-806F-9CB6D0F9CFB6"/>
  </r>
  <r>
    <x v="2"/>
    <x v="8"/>
    <x v="19"/>
    <x v="25"/>
    <x v="52"/>
    <x v="1"/>
    <x v="5"/>
    <x v="0"/>
    <x v="0"/>
    <n v="2451.23"/>
    <n v="0.4"/>
    <n v="-2450.83"/>
    <x v="8"/>
    <x v="19"/>
    <x v="25"/>
    <x v="52"/>
    <s v="Reparaturen und Instandhaltung von anderen Anlagen und Betriebs- und Geschäftsausstattung"/>
    <s v="B0FE524A-9795-EA11-806F-9CB6D0F9CFB6"/>
  </r>
  <r>
    <x v="2"/>
    <x v="8"/>
    <x v="19"/>
    <x v="26"/>
    <x v="55"/>
    <x v="1"/>
    <x v="5"/>
    <x v="0"/>
    <x v="0"/>
    <n v="321.56"/>
    <n v="0"/>
    <n v="-321.56"/>
    <x v="8"/>
    <x v="19"/>
    <x v="26"/>
    <x v="55"/>
    <s v="Reisekosten Arbeitnehmer"/>
    <s v="B0FE524A-9795-EA11-806F-9CB6D0F9CFB6"/>
  </r>
  <r>
    <x v="2"/>
    <x v="8"/>
    <x v="19"/>
    <x v="26"/>
    <x v="72"/>
    <x v="1"/>
    <x v="5"/>
    <x v="0"/>
    <x v="0"/>
    <n v="135.72"/>
    <n v="0"/>
    <n v="-135.72"/>
    <x v="8"/>
    <x v="19"/>
    <x v="26"/>
    <x v="72"/>
    <s v="Reisekosten Fremd-PKW"/>
    <s v="B0FE524A-9795-EA11-806F-9CB6D0F9CFB6"/>
  </r>
  <r>
    <x v="2"/>
    <x v="8"/>
    <x v="19"/>
    <x v="26"/>
    <x v="56"/>
    <x v="1"/>
    <x v="5"/>
    <x v="0"/>
    <x v="0"/>
    <n v="792.6"/>
    <n v="458.4"/>
    <n v="-334.2"/>
    <x v="8"/>
    <x v="19"/>
    <x v="26"/>
    <x v="56"/>
    <s v="Reisekosten Arbeitnehmer Fahrtkosten"/>
    <s v="B0FE524A-9795-EA11-806F-9CB6D0F9CFB6"/>
  </r>
  <r>
    <x v="2"/>
    <x v="8"/>
    <x v="19"/>
    <x v="26"/>
    <x v="57"/>
    <x v="1"/>
    <x v="5"/>
    <x v="0"/>
    <x v="0"/>
    <n v="42"/>
    <n v="42"/>
    <n v="0"/>
    <x v="8"/>
    <x v="19"/>
    <x v="26"/>
    <x v="57"/>
    <s v="Reisekosten Arbeitnehmer Verpflegungsmehraufwand"/>
    <s v="B0FE524A-9795-EA11-806F-9CB6D0F9CFB6"/>
  </r>
  <r>
    <x v="2"/>
    <x v="8"/>
    <x v="19"/>
    <x v="27"/>
    <x v="79"/>
    <x v="1"/>
    <x v="5"/>
    <x v="0"/>
    <x v="0"/>
    <n v="73.75"/>
    <n v="0"/>
    <n v="-73.75"/>
    <x v="8"/>
    <x v="19"/>
    <x v="27"/>
    <x v="79"/>
    <s v="Porto"/>
    <s v="B0FE524A-9795-EA11-806F-9CB6D0F9CFB6"/>
  </r>
  <r>
    <x v="2"/>
    <x v="8"/>
    <x v="19"/>
    <x v="27"/>
    <x v="58"/>
    <x v="1"/>
    <x v="5"/>
    <x v="0"/>
    <x v="0"/>
    <n v="247.35"/>
    <n v="0"/>
    <n v="-247.35"/>
    <x v="8"/>
    <x v="19"/>
    <x v="27"/>
    <x v="58"/>
    <s v="Telefon"/>
    <s v="B0FE524A-9795-EA11-806F-9CB6D0F9CFB6"/>
  </r>
  <r>
    <x v="2"/>
    <x v="8"/>
    <x v="19"/>
    <x v="27"/>
    <x v="73"/>
    <x v="1"/>
    <x v="5"/>
    <x v="0"/>
    <x v="0"/>
    <n v="278.27999999999997"/>
    <n v="0"/>
    <n v="-278.27999999999997"/>
    <x v="8"/>
    <x v="19"/>
    <x v="27"/>
    <x v="73"/>
    <s v="Bürobedarf"/>
    <s v="B0FE524A-9795-EA11-806F-9CB6D0F9CFB6"/>
  </r>
  <r>
    <x v="2"/>
    <x v="8"/>
    <x v="19"/>
    <x v="28"/>
    <x v="59"/>
    <x v="1"/>
    <x v="5"/>
    <x v="0"/>
    <x v="0"/>
    <n v="7468.7"/>
    <n v="0"/>
    <n v="-7468.7"/>
    <x v="8"/>
    <x v="19"/>
    <x v="28"/>
    <x v="59"/>
    <s v="Rechts- und Beratungskosten"/>
    <s v="B0FE524A-9795-EA11-806F-9CB6D0F9CFB6"/>
  </r>
  <r>
    <x v="2"/>
    <x v="8"/>
    <x v="19"/>
    <x v="29"/>
    <x v="60"/>
    <x v="1"/>
    <x v="5"/>
    <x v="0"/>
    <x v="0"/>
    <n v="503.77"/>
    <n v="4.5"/>
    <n v="-499.27"/>
    <x v="8"/>
    <x v="19"/>
    <x v="29"/>
    <x v="60"/>
    <s v="Sonstiger Betriebsbedarf"/>
    <s v="B0FE524A-9795-EA11-806F-9CB6D0F9CFB6"/>
  </r>
  <r>
    <x v="2"/>
    <x v="8"/>
    <x v="19"/>
    <x v="29"/>
    <x v="61"/>
    <x v="1"/>
    <x v="5"/>
    <x v="0"/>
    <x v="0"/>
    <n v="33"/>
    <n v="0"/>
    <n v="-33"/>
    <x v="8"/>
    <x v="19"/>
    <x v="29"/>
    <x v="61"/>
    <s v="Nebenkosten des Geldverkehrs"/>
    <s v="B0FE524A-9795-EA11-806F-9CB6D0F9CFB6"/>
  </r>
  <r>
    <x v="2"/>
    <x v="10"/>
    <x v="21"/>
    <x v="32"/>
    <x v="99"/>
    <x v="1"/>
    <x v="5"/>
    <x v="0"/>
    <x v="0"/>
    <n v="1150.42"/>
    <n v="0"/>
    <n v="-1150.42"/>
    <x v="10"/>
    <x v="21"/>
    <x v="32"/>
    <x v="99"/>
    <s v="Zinsaufwendungen für kurzfristige Verbindlichkeite"/>
    <s v="B0FE524A-9795-EA11-806F-9CB6D0F9CFB6"/>
  </r>
  <r>
    <x v="0"/>
    <x v="0"/>
    <x v="0"/>
    <x v="0"/>
    <x v="0"/>
    <x v="1"/>
    <x v="6"/>
    <x v="0"/>
    <x v="0"/>
    <n v="3032.07"/>
    <n v="5860.57"/>
    <n v="2828.5"/>
    <x v="0"/>
    <x v="0"/>
    <x v="0"/>
    <x v="0"/>
    <s v="Selbst geschaffene immaterielle VermG"/>
    <s v="B0FE524A-9795-EA11-806F-9CB6D0F9CFB6"/>
  </r>
  <r>
    <x v="0"/>
    <x v="0"/>
    <x v="1"/>
    <x v="1"/>
    <x v="2"/>
    <x v="1"/>
    <x v="6"/>
    <x v="0"/>
    <x v="0"/>
    <n v="0"/>
    <n v="424.6"/>
    <n v="424.6"/>
    <x v="0"/>
    <x v="1"/>
    <x v="1"/>
    <x v="2"/>
    <s v="Betriebsausstattung"/>
    <s v="B0FE524A-9795-EA11-806F-9CB6D0F9CFB6"/>
  </r>
  <r>
    <x v="0"/>
    <x v="0"/>
    <x v="1"/>
    <x v="1"/>
    <x v="3"/>
    <x v="1"/>
    <x v="6"/>
    <x v="0"/>
    <x v="0"/>
    <n v="0"/>
    <n v="243.57"/>
    <n v="243.57"/>
    <x v="0"/>
    <x v="1"/>
    <x v="1"/>
    <x v="3"/>
    <s v="Büroeinrichtung"/>
    <s v="B0FE524A-9795-EA11-806F-9CB6D0F9CFB6"/>
  </r>
  <r>
    <x v="0"/>
    <x v="0"/>
    <x v="1"/>
    <x v="35"/>
    <x v="94"/>
    <x v="1"/>
    <x v="6"/>
    <x v="0"/>
    <x v="0"/>
    <n v="60345.599999999999"/>
    <n v="0"/>
    <n v="-60345.599999999999"/>
    <x v="0"/>
    <x v="1"/>
    <x v="35"/>
    <x v="94"/>
    <s v="Technische Anlagen und Maschinen im Bau"/>
    <s v="B0FE524A-9795-EA11-806F-9CB6D0F9CFB6"/>
  </r>
  <r>
    <x v="0"/>
    <x v="1"/>
    <x v="3"/>
    <x v="4"/>
    <x v="8"/>
    <x v="1"/>
    <x v="6"/>
    <x v="0"/>
    <x v="0"/>
    <n v="13.23"/>
    <n v="0"/>
    <n v="-13.23"/>
    <x v="1"/>
    <x v="3"/>
    <x v="4"/>
    <x v="8"/>
    <s v="Abziehbare Vorsteuer 7 %"/>
    <s v="B0FE524A-9795-EA11-806F-9CB6D0F9CFB6"/>
  </r>
  <r>
    <x v="0"/>
    <x v="1"/>
    <x v="3"/>
    <x v="4"/>
    <x v="9"/>
    <x v="1"/>
    <x v="6"/>
    <x v="0"/>
    <x v="0"/>
    <n v="17971.669999999998"/>
    <n v="334.1"/>
    <n v="-17637.57"/>
    <x v="1"/>
    <x v="3"/>
    <x v="4"/>
    <x v="9"/>
    <s v="Abziehbare Vorsteuer 19 %"/>
    <s v="B0FE524A-9795-EA11-806F-9CB6D0F9CFB6"/>
  </r>
  <r>
    <x v="0"/>
    <x v="1"/>
    <x v="3"/>
    <x v="4"/>
    <x v="96"/>
    <x v="1"/>
    <x v="6"/>
    <x v="0"/>
    <x v="0"/>
    <n v="13.97"/>
    <n v="0"/>
    <n v="-13.97"/>
    <x v="1"/>
    <x v="3"/>
    <x v="4"/>
    <x v="96"/>
    <s v="Abziehbare Vorsteuer nach § 13b UStG 19 %"/>
    <s v="B0FE524A-9795-EA11-806F-9CB6D0F9CFB6"/>
  </r>
  <r>
    <x v="0"/>
    <x v="1"/>
    <x v="3"/>
    <x v="4"/>
    <x v="10"/>
    <x v="1"/>
    <x v="6"/>
    <x v="0"/>
    <x v="0"/>
    <n v="323.45999999999998"/>
    <n v="159.66"/>
    <n v="-163.80000000000001"/>
    <x v="1"/>
    <x v="3"/>
    <x v="4"/>
    <x v="10"/>
    <s v="Vorsteuer in Folgeperiode/im Folgejahr abziehbar"/>
    <s v="B0FE524A-9795-EA11-806F-9CB6D0F9CFB6"/>
  </r>
  <r>
    <x v="0"/>
    <x v="1"/>
    <x v="3"/>
    <x v="4"/>
    <x v="11"/>
    <x v="1"/>
    <x v="6"/>
    <x v="0"/>
    <x v="0"/>
    <n v="284.26"/>
    <n v="0"/>
    <n v="-284.26"/>
    <x v="1"/>
    <x v="3"/>
    <x v="4"/>
    <x v="11"/>
    <s v="Reserviertes Konto - Abziehbare Vorsteuer aus inne"/>
    <s v="B0FE524A-9795-EA11-806F-9CB6D0F9CFB6"/>
  </r>
  <r>
    <x v="0"/>
    <x v="1"/>
    <x v="4"/>
    <x v="5"/>
    <x v="12"/>
    <x v="1"/>
    <x v="6"/>
    <x v="0"/>
    <x v="0"/>
    <n v="0"/>
    <n v="3"/>
    <n v="3"/>
    <x v="1"/>
    <x v="4"/>
    <x v="5"/>
    <x v="12"/>
    <s v="Kasse"/>
    <s v="B0FE524A-9795-EA11-806F-9CB6D0F9CFB6"/>
  </r>
  <r>
    <x v="0"/>
    <x v="1"/>
    <x v="4"/>
    <x v="5"/>
    <x v="13"/>
    <x v="1"/>
    <x v="6"/>
    <x v="0"/>
    <x v="0"/>
    <n v="55366.96"/>
    <n v="91067.92"/>
    <n v="35700.959999999999"/>
    <x v="1"/>
    <x v="4"/>
    <x v="5"/>
    <x v="13"/>
    <s v="Bank"/>
    <s v="B0FE524A-9795-EA11-806F-9CB6D0F9CFB6"/>
  </r>
  <r>
    <x v="1"/>
    <x v="4"/>
    <x v="10"/>
    <x v="12"/>
    <x v="24"/>
    <x v="1"/>
    <x v="6"/>
    <x v="0"/>
    <x v="0"/>
    <n v="6900"/>
    <n v="0"/>
    <n v="-6900"/>
    <x v="4"/>
    <x v="10"/>
    <x v="12"/>
    <x v="24"/>
    <s v="Rückstellungen für Abschluss- und Prüfungskosten"/>
    <s v="B0FE524A-9795-EA11-806F-9CB6D0F9CFB6"/>
  </r>
  <r>
    <x v="1"/>
    <x v="5"/>
    <x v="11"/>
    <x v="13"/>
    <x v="25"/>
    <x v="1"/>
    <x v="6"/>
    <x v="0"/>
    <x v="0"/>
    <n v="24154.3"/>
    <n v="107079.83"/>
    <n v="82925.53"/>
    <x v="5"/>
    <x v="11"/>
    <x v="13"/>
    <x v="25"/>
    <s v="Verbindlichkeiten aus Lieferungen und Leistungen m"/>
    <s v="B0FE524A-9795-EA11-806F-9CB6D0F9CFB6"/>
  </r>
  <r>
    <x v="1"/>
    <x v="5"/>
    <x v="12"/>
    <x v="14"/>
    <x v="28"/>
    <x v="1"/>
    <x v="6"/>
    <x v="0"/>
    <x v="0"/>
    <n v="32587.69"/>
    <n v="32587.69"/>
    <n v="0"/>
    <x v="5"/>
    <x v="12"/>
    <x v="14"/>
    <x v="28"/>
    <s v="Verbindlichkeiten aus Lohn und Gehalt"/>
    <s v="B0FE524A-9795-EA11-806F-9CB6D0F9CFB6"/>
  </r>
  <r>
    <x v="1"/>
    <x v="5"/>
    <x v="12"/>
    <x v="14"/>
    <x v="97"/>
    <x v="1"/>
    <x v="6"/>
    <x v="0"/>
    <x v="0"/>
    <n v="150"/>
    <n v="150"/>
    <n v="0"/>
    <x v="5"/>
    <x v="12"/>
    <x v="14"/>
    <x v="97"/>
    <s v="Verbindlichkeiten für Einbehaltungen von Arbeitneh"/>
    <s v="B0FE524A-9795-EA11-806F-9CB6D0F9CFB6"/>
  </r>
  <r>
    <x v="1"/>
    <x v="5"/>
    <x v="12"/>
    <x v="14"/>
    <x v="29"/>
    <x v="1"/>
    <x v="6"/>
    <x v="0"/>
    <x v="0"/>
    <n v="12727.51"/>
    <n v="12727.51"/>
    <n v="0"/>
    <x v="5"/>
    <x v="12"/>
    <x v="14"/>
    <x v="29"/>
    <s v="Verbindlichkeiten aus Lohn- und Kirchensteuer"/>
    <s v="B0FE524A-9795-EA11-806F-9CB6D0F9CFB6"/>
  </r>
  <r>
    <x v="1"/>
    <x v="5"/>
    <x v="12"/>
    <x v="14"/>
    <x v="30"/>
    <x v="1"/>
    <x v="6"/>
    <x v="0"/>
    <x v="0"/>
    <n v="13002.08"/>
    <n v="13002.08"/>
    <n v="0"/>
    <x v="5"/>
    <x v="12"/>
    <x v="14"/>
    <x v="30"/>
    <s v="Verbindlichkeiten im Rahmen der sozialen Sicherhei"/>
    <s v="B0FE524A-9795-EA11-806F-9CB6D0F9CFB6"/>
  </r>
  <r>
    <x v="1"/>
    <x v="5"/>
    <x v="12"/>
    <x v="14"/>
    <x v="31"/>
    <x v="1"/>
    <x v="6"/>
    <x v="0"/>
    <x v="0"/>
    <n v="60"/>
    <n v="60"/>
    <n v="0"/>
    <x v="5"/>
    <x v="12"/>
    <x v="14"/>
    <x v="31"/>
    <s v="Verbindlichkeiten aus Vermögensbildung"/>
    <s v="B0FE524A-9795-EA11-806F-9CB6D0F9CFB6"/>
  </r>
  <r>
    <x v="1"/>
    <x v="5"/>
    <x v="12"/>
    <x v="14"/>
    <x v="32"/>
    <x v="1"/>
    <x v="6"/>
    <x v="0"/>
    <x v="0"/>
    <n v="58654.78"/>
    <n v="58654.78"/>
    <n v="0"/>
    <x v="5"/>
    <x v="12"/>
    <x v="14"/>
    <x v="32"/>
    <s v="Lohn- und Gehaltsverrechnungskonto"/>
    <s v="B0FE524A-9795-EA11-806F-9CB6D0F9CFB6"/>
  </r>
  <r>
    <x v="1"/>
    <x v="5"/>
    <x v="12"/>
    <x v="14"/>
    <x v="75"/>
    <x v="1"/>
    <x v="6"/>
    <x v="0"/>
    <x v="0"/>
    <n v="0"/>
    <n v="55322.14"/>
    <n v="55322.14"/>
    <x v="5"/>
    <x v="12"/>
    <x v="14"/>
    <x v="75"/>
    <s v="Umsatzsteuer-Vorauszahlungen"/>
    <s v="B0FE524A-9795-EA11-806F-9CB6D0F9CFB6"/>
  </r>
  <r>
    <x v="1"/>
    <x v="5"/>
    <x v="12"/>
    <x v="14"/>
    <x v="98"/>
    <x v="1"/>
    <x v="6"/>
    <x v="0"/>
    <x v="0"/>
    <n v="0"/>
    <n v="13.97"/>
    <n v="13.97"/>
    <x v="5"/>
    <x v="12"/>
    <x v="14"/>
    <x v="98"/>
    <s v="Umsatzsteuer nach § 13b UStG 19 %"/>
    <s v="B0FE524A-9795-EA11-806F-9CB6D0F9CFB6"/>
  </r>
  <r>
    <x v="1"/>
    <x v="6"/>
    <x v="13"/>
    <x v="15"/>
    <x v="35"/>
    <x v="1"/>
    <x v="6"/>
    <x v="0"/>
    <x v="0"/>
    <n v="54834.92"/>
    <n v="0"/>
    <n v="-54834.92"/>
    <x v="6"/>
    <x v="13"/>
    <x v="15"/>
    <x v="35"/>
    <s v="Passive Rechnungsabgrenzung"/>
    <s v="B0FE524A-9795-EA11-806F-9CB6D0F9CFB6"/>
  </r>
  <r>
    <x v="2"/>
    <x v="7"/>
    <x v="15"/>
    <x v="17"/>
    <x v="38"/>
    <x v="1"/>
    <x v="6"/>
    <x v="0"/>
    <x v="0"/>
    <n v="0"/>
    <n v="15838.45"/>
    <n v="15838.45"/>
    <x v="7"/>
    <x v="15"/>
    <x v="17"/>
    <x v="38"/>
    <s v="Andere aktivierte Eigenleistungen"/>
    <s v="B0FE524A-9795-EA11-806F-9CB6D0F9CFB6"/>
  </r>
  <r>
    <x v="2"/>
    <x v="7"/>
    <x v="16"/>
    <x v="18"/>
    <x v="39"/>
    <x v="1"/>
    <x v="6"/>
    <x v="0"/>
    <x v="0"/>
    <n v="0"/>
    <n v="54834.92"/>
    <n v="54834.92"/>
    <x v="7"/>
    <x v="16"/>
    <x v="18"/>
    <x v="39"/>
    <s v="Sonstige betriebliche Erträge"/>
    <s v="B0FE524A-9795-EA11-806F-9CB6D0F9CFB6"/>
  </r>
  <r>
    <x v="2"/>
    <x v="8"/>
    <x v="18"/>
    <x v="20"/>
    <x v="41"/>
    <x v="1"/>
    <x v="6"/>
    <x v="0"/>
    <x v="0"/>
    <n v="40650"/>
    <n v="0"/>
    <n v="-40650"/>
    <x v="8"/>
    <x v="18"/>
    <x v="20"/>
    <x v="41"/>
    <s v="Gehälter"/>
    <s v="B0FE524A-9795-EA11-806F-9CB6D0F9CFB6"/>
  </r>
  <r>
    <x v="2"/>
    <x v="8"/>
    <x v="18"/>
    <x v="20"/>
    <x v="42"/>
    <x v="1"/>
    <x v="6"/>
    <x v="0"/>
    <x v="0"/>
    <n v="10000"/>
    <n v="0"/>
    <n v="-10000"/>
    <x v="8"/>
    <x v="18"/>
    <x v="20"/>
    <x v="42"/>
    <s v="Geschäftsführergehälter der GmbH-Gesellschafter"/>
    <s v="B0FE524A-9795-EA11-806F-9CB6D0F9CFB6"/>
  </r>
  <r>
    <x v="2"/>
    <x v="8"/>
    <x v="18"/>
    <x v="20"/>
    <x v="70"/>
    <x v="1"/>
    <x v="6"/>
    <x v="0"/>
    <x v="0"/>
    <n v="3548.88"/>
    <n v="0"/>
    <n v="-3548.88"/>
    <x v="8"/>
    <x v="18"/>
    <x v="20"/>
    <x v="70"/>
    <s v="Sonstiges Personalkosten"/>
    <s v="B0FE524A-9795-EA11-806F-9CB6D0F9CFB6"/>
  </r>
  <r>
    <x v="2"/>
    <x v="8"/>
    <x v="18"/>
    <x v="21"/>
    <x v="43"/>
    <x v="1"/>
    <x v="6"/>
    <x v="0"/>
    <x v="0"/>
    <n v="7673.31"/>
    <n v="0"/>
    <n v="-7673.31"/>
    <x v="8"/>
    <x v="18"/>
    <x v="21"/>
    <x v="43"/>
    <s v="Gesetzliche soziale Aufwendungen"/>
    <s v="B0FE524A-9795-EA11-806F-9CB6D0F9CFB6"/>
  </r>
  <r>
    <x v="2"/>
    <x v="8"/>
    <x v="18"/>
    <x v="21"/>
    <x v="44"/>
    <x v="1"/>
    <x v="6"/>
    <x v="0"/>
    <x v="0"/>
    <n v="181.47"/>
    <n v="0"/>
    <n v="-181.47"/>
    <x v="8"/>
    <x v="18"/>
    <x v="21"/>
    <x v="44"/>
    <s v="Umlagebeiträge"/>
    <s v="B0FE524A-9795-EA11-806F-9CB6D0F9CFB6"/>
  </r>
  <r>
    <x v="2"/>
    <x v="8"/>
    <x v="18"/>
    <x v="21"/>
    <x v="45"/>
    <x v="1"/>
    <x v="6"/>
    <x v="0"/>
    <x v="0"/>
    <n v="261.42"/>
    <n v="0"/>
    <n v="-261.42"/>
    <x v="8"/>
    <x v="18"/>
    <x v="21"/>
    <x v="45"/>
    <s v="Beiträge zur Berufsgenossenschaft"/>
    <s v="B0FE524A-9795-EA11-806F-9CB6D0F9CFB6"/>
  </r>
  <r>
    <x v="2"/>
    <x v="8"/>
    <x v="18"/>
    <x v="21"/>
    <x v="100"/>
    <x v="1"/>
    <x v="6"/>
    <x v="0"/>
    <x v="0"/>
    <n v="150"/>
    <n v="127.5"/>
    <n v="-22.5"/>
    <x v="8"/>
    <x v="18"/>
    <x v="21"/>
    <x v="100"/>
    <s v="Aufwendungen für Altersversorgung"/>
    <s v="B0FE524A-9795-EA11-806F-9CB6D0F9CFB6"/>
  </r>
  <r>
    <x v="2"/>
    <x v="8"/>
    <x v="22"/>
    <x v="33"/>
    <x v="89"/>
    <x v="1"/>
    <x v="6"/>
    <x v="0"/>
    <x v="0"/>
    <n v="5860.57"/>
    <n v="0"/>
    <n v="-5860.57"/>
    <x v="8"/>
    <x v="22"/>
    <x v="33"/>
    <x v="89"/>
    <s v="Abschreibungen auf selbst geschaffene immaterielle Vermögensgegenstände"/>
    <s v="B0FE524A-9795-EA11-806F-9CB6D0F9CFB6"/>
  </r>
  <r>
    <x v="2"/>
    <x v="8"/>
    <x v="22"/>
    <x v="34"/>
    <x v="90"/>
    <x v="1"/>
    <x v="6"/>
    <x v="0"/>
    <x v="0"/>
    <n v="668.17"/>
    <n v="0"/>
    <n v="-668.17"/>
    <x v="8"/>
    <x v="22"/>
    <x v="34"/>
    <x v="90"/>
    <s v="Abschreibungen auf Sachanlagen (ohne AfA auf Kfz und Gebäude)"/>
    <s v="B0FE524A-9795-EA11-806F-9CB6D0F9CFB6"/>
  </r>
  <r>
    <x v="2"/>
    <x v="8"/>
    <x v="19"/>
    <x v="22"/>
    <x v="46"/>
    <x v="1"/>
    <x v="6"/>
    <x v="0"/>
    <x v="0"/>
    <n v="108.3"/>
    <n v="0"/>
    <n v="-108.3"/>
    <x v="8"/>
    <x v="19"/>
    <x v="22"/>
    <x v="46"/>
    <s v="Sonstige betriebliche Aufwendungen"/>
    <s v="B0FE524A-9795-EA11-806F-9CB6D0F9CFB6"/>
  </r>
  <r>
    <x v="2"/>
    <x v="8"/>
    <x v="19"/>
    <x v="22"/>
    <x v="78"/>
    <x v="1"/>
    <x v="6"/>
    <x v="0"/>
    <x v="0"/>
    <n v="31762.5"/>
    <n v="23808"/>
    <n v="-7954.5"/>
    <x v="8"/>
    <x v="19"/>
    <x v="22"/>
    <x v="78"/>
    <s v="Sonstige Fremdleistungen"/>
    <s v="B0FE524A-9795-EA11-806F-9CB6D0F9CFB6"/>
  </r>
  <r>
    <x v="2"/>
    <x v="8"/>
    <x v="19"/>
    <x v="23"/>
    <x v="47"/>
    <x v="1"/>
    <x v="6"/>
    <x v="0"/>
    <x v="0"/>
    <n v="5276.27"/>
    <n v="0"/>
    <n v="-5276.27"/>
    <x v="8"/>
    <x v="19"/>
    <x v="23"/>
    <x v="47"/>
    <s v="Miete (unbewegliche Wirtschaftsgüter)"/>
    <s v="B0FE524A-9795-EA11-806F-9CB6D0F9CFB6"/>
  </r>
  <r>
    <x v="2"/>
    <x v="8"/>
    <x v="19"/>
    <x v="23"/>
    <x v="48"/>
    <x v="1"/>
    <x v="6"/>
    <x v="0"/>
    <x v="0"/>
    <n v="1110.51"/>
    <n v="0"/>
    <n v="-1110.51"/>
    <x v="8"/>
    <x v="19"/>
    <x v="23"/>
    <x v="48"/>
    <s v="Gas, Strom, Wasser"/>
    <s v="B0FE524A-9795-EA11-806F-9CB6D0F9CFB6"/>
  </r>
  <r>
    <x v="2"/>
    <x v="8"/>
    <x v="19"/>
    <x v="23"/>
    <x v="49"/>
    <x v="1"/>
    <x v="6"/>
    <x v="0"/>
    <x v="0"/>
    <n v="424.59"/>
    <n v="0"/>
    <n v="-424.59"/>
    <x v="8"/>
    <x v="19"/>
    <x v="23"/>
    <x v="49"/>
    <s v="Reinigung"/>
    <s v="B0FE524A-9795-EA11-806F-9CB6D0F9CFB6"/>
  </r>
  <r>
    <x v="2"/>
    <x v="8"/>
    <x v="19"/>
    <x v="25"/>
    <x v="53"/>
    <x v="1"/>
    <x v="6"/>
    <x v="0"/>
    <x v="0"/>
    <n v="1225"/>
    <n v="0"/>
    <n v="-1225"/>
    <x v="8"/>
    <x v="19"/>
    <x v="25"/>
    <x v="53"/>
    <s v="Wartungskosten für Hard- und Software"/>
    <s v="B0FE524A-9795-EA11-806F-9CB6D0F9CFB6"/>
  </r>
  <r>
    <x v="2"/>
    <x v="8"/>
    <x v="19"/>
    <x v="26"/>
    <x v="55"/>
    <x v="1"/>
    <x v="6"/>
    <x v="0"/>
    <x v="0"/>
    <n v="205.52"/>
    <n v="215.9"/>
    <n v="10.38"/>
    <x v="8"/>
    <x v="19"/>
    <x v="26"/>
    <x v="55"/>
    <s v="Reisekosten Arbeitnehmer"/>
    <s v="B0FE524A-9795-EA11-806F-9CB6D0F9CFB6"/>
  </r>
  <r>
    <x v="2"/>
    <x v="8"/>
    <x v="19"/>
    <x v="26"/>
    <x v="72"/>
    <x v="1"/>
    <x v="6"/>
    <x v="0"/>
    <x v="0"/>
    <n v="798.06"/>
    <n v="0"/>
    <n v="-798.06"/>
    <x v="8"/>
    <x v="19"/>
    <x v="26"/>
    <x v="72"/>
    <s v="Reisekosten Fremd-PKW"/>
    <s v="B0FE524A-9795-EA11-806F-9CB6D0F9CFB6"/>
  </r>
  <r>
    <x v="2"/>
    <x v="8"/>
    <x v="19"/>
    <x v="26"/>
    <x v="56"/>
    <x v="1"/>
    <x v="6"/>
    <x v="0"/>
    <x v="0"/>
    <n v="201.9"/>
    <n v="0"/>
    <n v="-201.9"/>
    <x v="8"/>
    <x v="19"/>
    <x v="26"/>
    <x v="56"/>
    <s v="Reisekosten Arbeitnehmer Fahrtkosten"/>
    <s v="B0FE524A-9795-EA11-806F-9CB6D0F9CFB6"/>
  </r>
  <r>
    <x v="2"/>
    <x v="8"/>
    <x v="19"/>
    <x v="26"/>
    <x v="57"/>
    <x v="1"/>
    <x v="6"/>
    <x v="0"/>
    <x v="0"/>
    <n v="14"/>
    <n v="0"/>
    <n v="-14"/>
    <x v="8"/>
    <x v="19"/>
    <x v="26"/>
    <x v="57"/>
    <s v="Reisekosten Arbeitnehmer Verpflegungsmehraufwand"/>
    <s v="B0FE524A-9795-EA11-806F-9CB6D0F9CFB6"/>
  </r>
  <r>
    <x v="2"/>
    <x v="8"/>
    <x v="19"/>
    <x v="27"/>
    <x v="79"/>
    <x v="1"/>
    <x v="6"/>
    <x v="0"/>
    <x v="0"/>
    <n v="3"/>
    <n v="0"/>
    <n v="-3"/>
    <x v="8"/>
    <x v="19"/>
    <x v="27"/>
    <x v="79"/>
    <s v="Porto"/>
    <s v="B0FE524A-9795-EA11-806F-9CB6D0F9CFB6"/>
  </r>
  <r>
    <x v="2"/>
    <x v="8"/>
    <x v="19"/>
    <x v="27"/>
    <x v="58"/>
    <x v="1"/>
    <x v="6"/>
    <x v="0"/>
    <x v="0"/>
    <n v="655.64"/>
    <n v="0"/>
    <n v="-655.64"/>
    <x v="8"/>
    <x v="19"/>
    <x v="27"/>
    <x v="58"/>
    <s v="Telefon"/>
    <s v="B0FE524A-9795-EA11-806F-9CB6D0F9CFB6"/>
  </r>
  <r>
    <x v="2"/>
    <x v="8"/>
    <x v="19"/>
    <x v="27"/>
    <x v="73"/>
    <x v="1"/>
    <x v="6"/>
    <x v="0"/>
    <x v="0"/>
    <n v="52.98"/>
    <n v="0"/>
    <n v="-52.98"/>
    <x v="8"/>
    <x v="19"/>
    <x v="27"/>
    <x v="73"/>
    <s v="Bürobedarf"/>
    <s v="B0FE524A-9795-EA11-806F-9CB6D0F9CFB6"/>
  </r>
  <r>
    <x v="2"/>
    <x v="8"/>
    <x v="19"/>
    <x v="28"/>
    <x v="59"/>
    <x v="1"/>
    <x v="6"/>
    <x v="0"/>
    <x v="0"/>
    <n v="36002.519999999997"/>
    <n v="20740"/>
    <n v="-15262.52"/>
    <x v="8"/>
    <x v="19"/>
    <x v="28"/>
    <x v="59"/>
    <s v="Rechts- und Beratungskosten"/>
    <s v="B0FE524A-9795-EA11-806F-9CB6D0F9CFB6"/>
  </r>
  <r>
    <x v="2"/>
    <x v="8"/>
    <x v="19"/>
    <x v="28"/>
    <x v="101"/>
    <x v="1"/>
    <x v="6"/>
    <x v="0"/>
    <x v="0"/>
    <n v="1203.7"/>
    <n v="0"/>
    <n v="-1203.7"/>
    <x v="8"/>
    <x v="19"/>
    <x v="28"/>
    <x v="101"/>
    <s v="Buchführungskosten"/>
    <s v="B0FE524A-9795-EA11-806F-9CB6D0F9CFB6"/>
  </r>
  <r>
    <x v="2"/>
    <x v="8"/>
    <x v="19"/>
    <x v="29"/>
    <x v="60"/>
    <x v="1"/>
    <x v="6"/>
    <x v="0"/>
    <x v="0"/>
    <n v="1544.55"/>
    <n v="47.42"/>
    <n v="-1497.13"/>
    <x v="8"/>
    <x v="19"/>
    <x v="29"/>
    <x v="60"/>
    <s v="Sonstiger Betriebsbedarf"/>
    <s v="B0FE524A-9795-EA11-806F-9CB6D0F9CFB6"/>
  </r>
  <r>
    <x v="2"/>
    <x v="8"/>
    <x v="19"/>
    <x v="29"/>
    <x v="61"/>
    <x v="1"/>
    <x v="6"/>
    <x v="0"/>
    <x v="0"/>
    <n v="66.5"/>
    <n v="0"/>
    <n v="-66.5"/>
    <x v="8"/>
    <x v="19"/>
    <x v="29"/>
    <x v="61"/>
    <s v="Nebenkosten des Geldverkehrs"/>
    <s v="B0FE524A-9795-EA11-806F-9CB6D0F9CFB6"/>
  </r>
  <r>
    <x v="2"/>
    <x v="8"/>
    <x v="19"/>
    <x v="29"/>
    <x v="62"/>
    <x v="1"/>
    <x v="6"/>
    <x v="0"/>
    <x v="0"/>
    <n v="2150.2199999999998"/>
    <n v="0"/>
    <n v="-2150.2199999999998"/>
    <x v="8"/>
    <x v="19"/>
    <x v="29"/>
    <x v="62"/>
    <s v="Aufwendungen für Abraum- und Abfallbeseitigung"/>
    <s v="B0FE524A-9795-EA11-806F-9CB6D0F9CFB6"/>
  </r>
  <r>
    <x v="2"/>
    <x v="10"/>
    <x v="21"/>
    <x v="32"/>
    <x v="99"/>
    <x v="1"/>
    <x v="6"/>
    <x v="0"/>
    <x v="0"/>
    <n v="1081.53"/>
    <n v="0"/>
    <n v="-1081.53"/>
    <x v="10"/>
    <x v="21"/>
    <x v="32"/>
    <x v="99"/>
    <s v="Zinsaufwendungen für kurzfristige Verbindlichkeite"/>
    <s v="B0FE524A-9795-EA11-806F-9CB6D0F9CFB6"/>
  </r>
  <r>
    <x v="0"/>
    <x v="0"/>
    <x v="0"/>
    <x v="0"/>
    <x v="0"/>
    <x v="1"/>
    <x v="7"/>
    <x v="0"/>
    <x v="0"/>
    <n v="747.69"/>
    <n v="8681.35"/>
    <n v="7933.66"/>
    <x v="0"/>
    <x v="0"/>
    <x v="0"/>
    <x v="0"/>
    <s v="Selbst geschaffene immaterielle VermG"/>
    <s v="B0FE524A-9795-EA11-806F-9CB6D0F9CFB6"/>
  </r>
  <r>
    <x v="0"/>
    <x v="0"/>
    <x v="1"/>
    <x v="1"/>
    <x v="2"/>
    <x v="1"/>
    <x v="7"/>
    <x v="0"/>
    <x v="0"/>
    <n v="0"/>
    <n v="424.64"/>
    <n v="424.64"/>
    <x v="0"/>
    <x v="1"/>
    <x v="1"/>
    <x v="2"/>
    <s v="Betriebsausstattung"/>
    <s v="B0FE524A-9795-EA11-806F-9CB6D0F9CFB6"/>
  </r>
  <r>
    <x v="0"/>
    <x v="0"/>
    <x v="1"/>
    <x v="1"/>
    <x v="3"/>
    <x v="1"/>
    <x v="7"/>
    <x v="0"/>
    <x v="0"/>
    <n v="1923.28"/>
    <n v="297.11"/>
    <n v="-1626.17"/>
    <x v="0"/>
    <x v="1"/>
    <x v="1"/>
    <x v="3"/>
    <s v="Büroeinrichtung"/>
    <s v="B0FE524A-9795-EA11-806F-9CB6D0F9CFB6"/>
  </r>
  <r>
    <x v="0"/>
    <x v="0"/>
    <x v="1"/>
    <x v="1"/>
    <x v="4"/>
    <x v="1"/>
    <x v="7"/>
    <x v="0"/>
    <x v="0"/>
    <n v="1924.43"/>
    <n v="1924.43"/>
    <n v="0"/>
    <x v="0"/>
    <x v="1"/>
    <x v="1"/>
    <x v="4"/>
    <s v="Geringwertige Wirtschaftsgüter"/>
    <s v="B0FE524A-9795-EA11-806F-9CB6D0F9CFB6"/>
  </r>
  <r>
    <x v="0"/>
    <x v="0"/>
    <x v="1"/>
    <x v="35"/>
    <x v="94"/>
    <x v="1"/>
    <x v="7"/>
    <x v="0"/>
    <x v="0"/>
    <n v="22376.880000000001"/>
    <n v="0"/>
    <n v="-22376.880000000001"/>
    <x v="0"/>
    <x v="1"/>
    <x v="35"/>
    <x v="94"/>
    <s v="Technische Anlagen und Maschinen im Bau"/>
    <s v="B0FE524A-9795-EA11-806F-9CB6D0F9CFB6"/>
  </r>
  <r>
    <x v="0"/>
    <x v="1"/>
    <x v="3"/>
    <x v="4"/>
    <x v="7"/>
    <x v="1"/>
    <x v="7"/>
    <x v="0"/>
    <x v="0"/>
    <n v="100"/>
    <n v="0"/>
    <n v="-100"/>
    <x v="1"/>
    <x v="3"/>
    <x v="4"/>
    <x v="7"/>
    <s v="Kautionen"/>
    <s v="B0FE524A-9795-EA11-806F-9CB6D0F9CFB6"/>
  </r>
  <r>
    <x v="0"/>
    <x v="1"/>
    <x v="3"/>
    <x v="4"/>
    <x v="82"/>
    <x v="1"/>
    <x v="7"/>
    <x v="0"/>
    <x v="0"/>
    <n v="0"/>
    <n v="0"/>
    <n v="0"/>
    <x v="1"/>
    <x v="3"/>
    <x v="4"/>
    <x v="82"/>
    <s v="Durchlaufende Posten"/>
    <s v="B0FE524A-9795-EA11-806F-9CB6D0F9CFB6"/>
  </r>
  <r>
    <x v="0"/>
    <x v="1"/>
    <x v="3"/>
    <x v="4"/>
    <x v="77"/>
    <x v="1"/>
    <x v="7"/>
    <x v="0"/>
    <x v="0"/>
    <n v="11884.2"/>
    <n v="11884.2"/>
    <n v="0"/>
    <x v="1"/>
    <x v="3"/>
    <x v="4"/>
    <x v="77"/>
    <s v="Durchlaufende Posten"/>
    <s v="B0FE524A-9795-EA11-806F-9CB6D0F9CFB6"/>
  </r>
  <r>
    <x v="0"/>
    <x v="1"/>
    <x v="3"/>
    <x v="4"/>
    <x v="8"/>
    <x v="1"/>
    <x v="7"/>
    <x v="0"/>
    <x v="0"/>
    <n v="14.38"/>
    <n v="0"/>
    <n v="-14.38"/>
    <x v="1"/>
    <x v="3"/>
    <x v="4"/>
    <x v="8"/>
    <s v="Abziehbare Vorsteuer 7 %"/>
    <s v="B0FE524A-9795-EA11-806F-9CB6D0F9CFB6"/>
  </r>
  <r>
    <x v="0"/>
    <x v="1"/>
    <x v="3"/>
    <x v="4"/>
    <x v="102"/>
    <x v="1"/>
    <x v="7"/>
    <x v="0"/>
    <x v="0"/>
    <n v="19.52"/>
    <n v="0"/>
    <n v="-19.52"/>
    <x v="1"/>
    <x v="3"/>
    <x v="4"/>
    <x v="102"/>
    <s v="Reserviertes Konto - Abziehbare Vorsteuer aus inne"/>
    <s v="B0FE524A-9795-EA11-806F-9CB6D0F9CFB6"/>
  </r>
  <r>
    <x v="0"/>
    <x v="1"/>
    <x v="3"/>
    <x v="4"/>
    <x v="103"/>
    <x v="1"/>
    <x v="7"/>
    <x v="0"/>
    <x v="0"/>
    <n v="6901.86"/>
    <n v="42.28"/>
    <n v="-6859.58"/>
    <x v="1"/>
    <x v="3"/>
    <x v="4"/>
    <x v="103"/>
    <s v="Reserviertes Konto - Abziehbare Vorsteuer aus inne"/>
    <s v="B0FE524A-9795-EA11-806F-9CB6D0F9CFB6"/>
  </r>
  <r>
    <x v="0"/>
    <x v="1"/>
    <x v="3"/>
    <x v="4"/>
    <x v="9"/>
    <x v="1"/>
    <x v="7"/>
    <x v="0"/>
    <x v="0"/>
    <n v="1210.5999999999999"/>
    <n v="1139.77"/>
    <n v="-70.83"/>
    <x v="1"/>
    <x v="3"/>
    <x v="4"/>
    <x v="9"/>
    <s v="Abziehbare Vorsteuer 19 %"/>
    <s v="B0FE524A-9795-EA11-806F-9CB6D0F9CFB6"/>
  </r>
  <r>
    <x v="0"/>
    <x v="1"/>
    <x v="3"/>
    <x v="4"/>
    <x v="104"/>
    <x v="1"/>
    <x v="7"/>
    <x v="0"/>
    <x v="0"/>
    <n v="95.94"/>
    <n v="0"/>
    <n v="-95.94"/>
    <x v="1"/>
    <x v="3"/>
    <x v="4"/>
    <x v="104"/>
    <s v="Reserviertes Konto - Abziehbare Vorsteuer nach § 1"/>
    <s v="B0FE524A-9795-EA11-806F-9CB6D0F9CFB6"/>
  </r>
  <r>
    <x v="0"/>
    <x v="1"/>
    <x v="3"/>
    <x v="4"/>
    <x v="10"/>
    <x v="1"/>
    <x v="7"/>
    <x v="0"/>
    <x v="0"/>
    <n v="208.04"/>
    <n v="180.25"/>
    <n v="-27.79"/>
    <x v="1"/>
    <x v="3"/>
    <x v="4"/>
    <x v="10"/>
    <s v="Vorsteuer in Folgeperiode/im Folgejahr abziehbar"/>
    <s v="B0FE524A-9795-EA11-806F-9CB6D0F9CFB6"/>
  </r>
  <r>
    <x v="0"/>
    <x v="1"/>
    <x v="3"/>
    <x v="4"/>
    <x v="11"/>
    <x v="1"/>
    <x v="7"/>
    <x v="0"/>
    <x v="0"/>
    <n v="72.569999999999993"/>
    <n v="364.93"/>
    <n v="292.36"/>
    <x v="1"/>
    <x v="3"/>
    <x v="4"/>
    <x v="11"/>
    <s v="Reserviertes Konto - Abziehbare Vorsteuer aus inne"/>
    <s v="B0FE524A-9795-EA11-806F-9CB6D0F9CFB6"/>
  </r>
  <r>
    <x v="0"/>
    <x v="1"/>
    <x v="4"/>
    <x v="5"/>
    <x v="12"/>
    <x v="1"/>
    <x v="7"/>
    <x v="0"/>
    <x v="0"/>
    <n v="0"/>
    <n v="72.099999999999994"/>
    <n v="72.099999999999994"/>
    <x v="1"/>
    <x v="4"/>
    <x v="5"/>
    <x v="12"/>
    <s v="Kasse"/>
    <s v="B0FE524A-9795-EA11-806F-9CB6D0F9CFB6"/>
  </r>
  <r>
    <x v="0"/>
    <x v="1"/>
    <x v="4"/>
    <x v="5"/>
    <x v="13"/>
    <x v="1"/>
    <x v="7"/>
    <x v="0"/>
    <x v="0"/>
    <n v="30484.59"/>
    <n v="196062.15"/>
    <n v="165577.56"/>
    <x v="1"/>
    <x v="4"/>
    <x v="5"/>
    <x v="13"/>
    <s v="Bank"/>
    <s v="B0FE524A-9795-EA11-806F-9CB6D0F9CFB6"/>
  </r>
  <r>
    <x v="1"/>
    <x v="4"/>
    <x v="10"/>
    <x v="12"/>
    <x v="24"/>
    <x v="1"/>
    <x v="7"/>
    <x v="0"/>
    <x v="0"/>
    <n v="2459.4699999999998"/>
    <n v="359.47"/>
    <n v="-2100"/>
    <x v="4"/>
    <x v="10"/>
    <x v="12"/>
    <x v="24"/>
    <s v="Rückstellungen für Abschluss- und Prüfungskosten"/>
    <s v="B0FE524A-9795-EA11-806F-9CB6D0F9CFB6"/>
  </r>
  <r>
    <x v="1"/>
    <x v="5"/>
    <x v="11"/>
    <x v="13"/>
    <x v="25"/>
    <x v="1"/>
    <x v="7"/>
    <x v="0"/>
    <x v="0"/>
    <n v="138623.01"/>
    <n v="64580.82"/>
    <n v="-74042.19"/>
    <x v="5"/>
    <x v="11"/>
    <x v="13"/>
    <x v="25"/>
    <s v="Verbindlichkeiten aus Lieferungen und Leistungen m"/>
    <s v="B0FE524A-9795-EA11-806F-9CB6D0F9CFB6"/>
  </r>
  <r>
    <x v="1"/>
    <x v="5"/>
    <x v="12"/>
    <x v="14"/>
    <x v="28"/>
    <x v="1"/>
    <x v="7"/>
    <x v="0"/>
    <x v="0"/>
    <n v="35006.33"/>
    <n v="35006.33"/>
    <n v="0"/>
    <x v="5"/>
    <x v="12"/>
    <x v="14"/>
    <x v="28"/>
    <s v="Verbindlichkeiten aus Lohn und Gehalt"/>
    <s v="B0FE524A-9795-EA11-806F-9CB6D0F9CFB6"/>
  </r>
  <r>
    <x v="1"/>
    <x v="5"/>
    <x v="12"/>
    <x v="14"/>
    <x v="97"/>
    <x v="1"/>
    <x v="7"/>
    <x v="0"/>
    <x v="0"/>
    <n v="150"/>
    <n v="150"/>
    <n v="0"/>
    <x v="5"/>
    <x v="12"/>
    <x v="14"/>
    <x v="97"/>
    <s v="Verbindlichkeiten für Einbehaltungen von Arbeitneh"/>
    <s v="B0FE524A-9795-EA11-806F-9CB6D0F9CFB6"/>
  </r>
  <r>
    <x v="1"/>
    <x v="5"/>
    <x v="12"/>
    <x v="14"/>
    <x v="29"/>
    <x v="1"/>
    <x v="7"/>
    <x v="0"/>
    <x v="0"/>
    <n v="13402.33"/>
    <n v="13402.33"/>
    <n v="0"/>
    <x v="5"/>
    <x v="12"/>
    <x v="14"/>
    <x v="29"/>
    <s v="Verbindlichkeiten aus Lohn- und Kirchensteuer"/>
    <s v="B0FE524A-9795-EA11-806F-9CB6D0F9CFB6"/>
  </r>
  <r>
    <x v="1"/>
    <x v="5"/>
    <x v="12"/>
    <x v="14"/>
    <x v="30"/>
    <x v="1"/>
    <x v="7"/>
    <x v="0"/>
    <x v="0"/>
    <n v="14512.64"/>
    <n v="14512.64"/>
    <n v="0"/>
    <x v="5"/>
    <x v="12"/>
    <x v="14"/>
    <x v="30"/>
    <s v="Verbindlichkeiten im Rahmen der sozialen Sicherhei"/>
    <s v="B0FE524A-9795-EA11-806F-9CB6D0F9CFB6"/>
  </r>
  <r>
    <x v="1"/>
    <x v="5"/>
    <x v="12"/>
    <x v="14"/>
    <x v="31"/>
    <x v="1"/>
    <x v="7"/>
    <x v="0"/>
    <x v="0"/>
    <n v="60"/>
    <n v="60"/>
    <n v="0"/>
    <x v="5"/>
    <x v="12"/>
    <x v="14"/>
    <x v="31"/>
    <s v="Verbindlichkeiten aus Vermögensbildung"/>
    <s v="B0FE524A-9795-EA11-806F-9CB6D0F9CFB6"/>
  </r>
  <r>
    <x v="1"/>
    <x v="5"/>
    <x v="12"/>
    <x v="14"/>
    <x v="32"/>
    <x v="1"/>
    <x v="7"/>
    <x v="0"/>
    <x v="0"/>
    <n v="63258.8"/>
    <n v="63258.8"/>
    <n v="0"/>
    <x v="5"/>
    <x v="12"/>
    <x v="14"/>
    <x v="32"/>
    <s v="Lohn- und Gehaltsverrechnungskonto"/>
    <s v="B0FE524A-9795-EA11-806F-9CB6D0F9CFB6"/>
  </r>
  <r>
    <x v="1"/>
    <x v="5"/>
    <x v="12"/>
    <x v="14"/>
    <x v="75"/>
    <x v="1"/>
    <x v="7"/>
    <x v="0"/>
    <x v="0"/>
    <n v="0"/>
    <n v="23850.34"/>
    <n v="23850.34"/>
    <x v="5"/>
    <x v="12"/>
    <x v="14"/>
    <x v="75"/>
    <s v="Umsatzsteuer-Vorauszahlungen"/>
    <s v="B0FE524A-9795-EA11-806F-9CB6D0F9CFB6"/>
  </r>
  <r>
    <x v="1"/>
    <x v="5"/>
    <x v="12"/>
    <x v="14"/>
    <x v="105"/>
    <x v="1"/>
    <x v="7"/>
    <x v="0"/>
    <x v="0"/>
    <n v="0"/>
    <n v="95.94"/>
    <n v="95.94"/>
    <x v="5"/>
    <x v="12"/>
    <x v="14"/>
    <x v="105"/>
    <s v="Reserviertes Konto - Umsatzsteuer nach § 13b UStG "/>
    <s v="B0FE524A-9795-EA11-806F-9CB6D0F9CFB6"/>
  </r>
  <r>
    <x v="1"/>
    <x v="6"/>
    <x v="13"/>
    <x v="15"/>
    <x v="35"/>
    <x v="1"/>
    <x v="7"/>
    <x v="0"/>
    <x v="0"/>
    <n v="61784.35"/>
    <n v="0"/>
    <n v="-61784.35"/>
    <x v="6"/>
    <x v="13"/>
    <x v="15"/>
    <x v="35"/>
    <s v="Passive Rechnungsabgrenzung"/>
    <s v="B0FE524A-9795-EA11-806F-9CB6D0F9CFB6"/>
  </r>
  <r>
    <x v="2"/>
    <x v="7"/>
    <x v="15"/>
    <x v="17"/>
    <x v="38"/>
    <x v="1"/>
    <x v="7"/>
    <x v="0"/>
    <x v="0"/>
    <n v="0"/>
    <n v="13440"/>
    <n v="13440"/>
    <x v="7"/>
    <x v="15"/>
    <x v="17"/>
    <x v="38"/>
    <s v="Andere aktivierte Eigenleistungen"/>
    <s v="B0FE524A-9795-EA11-806F-9CB6D0F9CFB6"/>
  </r>
  <r>
    <x v="2"/>
    <x v="7"/>
    <x v="16"/>
    <x v="18"/>
    <x v="39"/>
    <x v="1"/>
    <x v="7"/>
    <x v="0"/>
    <x v="0"/>
    <n v="0"/>
    <n v="61784.35"/>
    <n v="61784.35"/>
    <x v="7"/>
    <x v="16"/>
    <x v="18"/>
    <x v="39"/>
    <s v="Sonstige betriebliche Erträge"/>
    <s v="B0FE524A-9795-EA11-806F-9CB6D0F9CFB6"/>
  </r>
  <r>
    <x v="2"/>
    <x v="8"/>
    <x v="18"/>
    <x v="20"/>
    <x v="41"/>
    <x v="1"/>
    <x v="7"/>
    <x v="0"/>
    <x v="0"/>
    <n v="44454.35"/>
    <n v="0"/>
    <n v="-44454.35"/>
    <x v="8"/>
    <x v="18"/>
    <x v="20"/>
    <x v="41"/>
    <s v="Gehälter"/>
    <s v="B0FE524A-9795-EA11-806F-9CB6D0F9CFB6"/>
  </r>
  <r>
    <x v="2"/>
    <x v="8"/>
    <x v="18"/>
    <x v="20"/>
    <x v="42"/>
    <x v="1"/>
    <x v="7"/>
    <x v="0"/>
    <x v="0"/>
    <n v="10000"/>
    <n v="0"/>
    <n v="-10000"/>
    <x v="8"/>
    <x v="18"/>
    <x v="20"/>
    <x v="42"/>
    <s v="Geschäftsführergehälter der GmbH-Gesellschafter"/>
    <s v="B0FE524A-9795-EA11-806F-9CB6D0F9CFB6"/>
  </r>
  <r>
    <x v="2"/>
    <x v="8"/>
    <x v="18"/>
    <x v="20"/>
    <x v="70"/>
    <x v="1"/>
    <x v="7"/>
    <x v="0"/>
    <x v="0"/>
    <n v="25.86"/>
    <n v="0"/>
    <n v="-25.86"/>
    <x v="8"/>
    <x v="18"/>
    <x v="20"/>
    <x v="70"/>
    <s v="Sonstiges Personalkosten"/>
    <s v="B0FE524A-9795-EA11-806F-9CB6D0F9CFB6"/>
  </r>
  <r>
    <x v="2"/>
    <x v="8"/>
    <x v="18"/>
    <x v="21"/>
    <x v="43"/>
    <x v="1"/>
    <x v="7"/>
    <x v="0"/>
    <x v="0"/>
    <n v="8472.98"/>
    <n v="0"/>
    <n v="-8472.98"/>
    <x v="8"/>
    <x v="18"/>
    <x v="21"/>
    <x v="43"/>
    <s v="Gesetzliche soziale Aufwendungen"/>
    <s v="B0FE524A-9795-EA11-806F-9CB6D0F9CFB6"/>
  </r>
  <r>
    <x v="2"/>
    <x v="8"/>
    <x v="18"/>
    <x v="21"/>
    <x v="44"/>
    <x v="1"/>
    <x v="7"/>
    <x v="0"/>
    <x v="0"/>
    <n v="181.47"/>
    <n v="0"/>
    <n v="-181.47"/>
    <x v="8"/>
    <x v="18"/>
    <x v="21"/>
    <x v="44"/>
    <s v="Umlagebeiträge"/>
    <s v="B0FE524A-9795-EA11-806F-9CB6D0F9CFB6"/>
  </r>
  <r>
    <x v="2"/>
    <x v="8"/>
    <x v="18"/>
    <x v="21"/>
    <x v="100"/>
    <x v="1"/>
    <x v="7"/>
    <x v="0"/>
    <x v="0"/>
    <n v="150"/>
    <n v="127.5"/>
    <n v="-22.5"/>
    <x v="8"/>
    <x v="18"/>
    <x v="21"/>
    <x v="100"/>
    <s v="Aufwendungen für Altersversorgung"/>
    <s v="B0FE524A-9795-EA11-806F-9CB6D0F9CFB6"/>
  </r>
  <r>
    <x v="2"/>
    <x v="8"/>
    <x v="22"/>
    <x v="33"/>
    <x v="89"/>
    <x v="1"/>
    <x v="7"/>
    <x v="0"/>
    <x v="0"/>
    <n v="5649.28"/>
    <n v="0"/>
    <n v="-5649.28"/>
    <x v="8"/>
    <x v="22"/>
    <x v="33"/>
    <x v="89"/>
    <s v="Abschreibungen auf selbst geschaffene immaterielle Vermögensgegenstände"/>
    <s v="B0FE524A-9795-EA11-806F-9CB6D0F9CFB6"/>
  </r>
  <r>
    <x v="2"/>
    <x v="8"/>
    <x v="22"/>
    <x v="34"/>
    <x v="90"/>
    <x v="1"/>
    <x v="7"/>
    <x v="0"/>
    <x v="0"/>
    <n v="721.75"/>
    <n v="0"/>
    <n v="-721.75"/>
    <x v="8"/>
    <x v="22"/>
    <x v="34"/>
    <x v="90"/>
    <s v="Abschreibungen auf Sachanlagen (ohne AfA auf Kfz und Gebäude)"/>
    <s v="B0FE524A-9795-EA11-806F-9CB6D0F9CFB6"/>
  </r>
  <r>
    <x v="2"/>
    <x v="8"/>
    <x v="22"/>
    <x v="34"/>
    <x v="91"/>
    <x v="1"/>
    <x v="7"/>
    <x v="0"/>
    <x v="0"/>
    <n v="1924.43"/>
    <n v="0"/>
    <n v="-1924.43"/>
    <x v="8"/>
    <x v="22"/>
    <x v="34"/>
    <x v="91"/>
    <s v="Sofortabschreibung geringwertige Wirtschaftsgüter"/>
    <s v="B0FE524A-9795-EA11-806F-9CB6D0F9CFB6"/>
  </r>
  <r>
    <x v="2"/>
    <x v="8"/>
    <x v="19"/>
    <x v="22"/>
    <x v="46"/>
    <x v="1"/>
    <x v="7"/>
    <x v="0"/>
    <x v="0"/>
    <n v="272.85000000000002"/>
    <n v="0"/>
    <n v="-272.85000000000002"/>
    <x v="8"/>
    <x v="19"/>
    <x v="22"/>
    <x v="46"/>
    <s v="Sonstige betriebliche Aufwendungen"/>
    <s v="B0FE524A-9795-EA11-806F-9CB6D0F9CFB6"/>
  </r>
  <r>
    <x v="2"/>
    <x v="8"/>
    <x v="19"/>
    <x v="22"/>
    <x v="78"/>
    <x v="1"/>
    <x v="7"/>
    <x v="0"/>
    <x v="0"/>
    <n v="5697.25"/>
    <n v="5255.25"/>
    <n v="-442"/>
    <x v="8"/>
    <x v="19"/>
    <x v="22"/>
    <x v="78"/>
    <s v="Sonstige Fremdleistungen"/>
    <s v="B0FE524A-9795-EA11-806F-9CB6D0F9CFB6"/>
  </r>
  <r>
    <x v="2"/>
    <x v="8"/>
    <x v="19"/>
    <x v="23"/>
    <x v="47"/>
    <x v="1"/>
    <x v="7"/>
    <x v="0"/>
    <x v="0"/>
    <n v="5276.27"/>
    <n v="0"/>
    <n v="-5276.27"/>
    <x v="8"/>
    <x v="19"/>
    <x v="23"/>
    <x v="47"/>
    <s v="Miete (unbewegliche Wirtschaftsgüter)"/>
    <s v="B0FE524A-9795-EA11-806F-9CB6D0F9CFB6"/>
  </r>
  <r>
    <x v="2"/>
    <x v="8"/>
    <x v="19"/>
    <x v="23"/>
    <x v="48"/>
    <x v="1"/>
    <x v="7"/>
    <x v="0"/>
    <x v="0"/>
    <n v="1110.51"/>
    <n v="0"/>
    <n v="-1110.51"/>
    <x v="8"/>
    <x v="19"/>
    <x v="23"/>
    <x v="48"/>
    <s v="Gas, Strom, Wasser"/>
    <s v="B0FE524A-9795-EA11-806F-9CB6D0F9CFB6"/>
  </r>
  <r>
    <x v="2"/>
    <x v="8"/>
    <x v="19"/>
    <x v="23"/>
    <x v="49"/>
    <x v="1"/>
    <x v="7"/>
    <x v="0"/>
    <x v="0"/>
    <n v="424.59"/>
    <n v="0"/>
    <n v="-424.59"/>
    <x v="8"/>
    <x v="19"/>
    <x v="23"/>
    <x v="49"/>
    <s v="Reinigung"/>
    <s v="B0FE524A-9795-EA11-806F-9CB6D0F9CFB6"/>
  </r>
  <r>
    <x v="2"/>
    <x v="8"/>
    <x v="19"/>
    <x v="24"/>
    <x v="50"/>
    <x v="1"/>
    <x v="7"/>
    <x v="0"/>
    <x v="0"/>
    <n v="307.44"/>
    <n v="0"/>
    <n v="-307.44"/>
    <x v="8"/>
    <x v="19"/>
    <x v="24"/>
    <x v="50"/>
    <s v="Versicherungen"/>
    <s v="B0FE524A-9795-EA11-806F-9CB6D0F9CFB6"/>
  </r>
  <r>
    <x v="2"/>
    <x v="8"/>
    <x v="19"/>
    <x v="25"/>
    <x v="52"/>
    <x v="1"/>
    <x v="7"/>
    <x v="0"/>
    <x v="0"/>
    <n v="542.1"/>
    <n v="0"/>
    <n v="-542.1"/>
    <x v="8"/>
    <x v="19"/>
    <x v="25"/>
    <x v="52"/>
    <s v="Reparaturen und Instandhaltung von anderen Anlagen und Betriebs- und Geschäftsausstattung"/>
    <s v="B0FE524A-9795-EA11-806F-9CB6D0F9CFB6"/>
  </r>
  <r>
    <x v="2"/>
    <x v="8"/>
    <x v="19"/>
    <x v="25"/>
    <x v="53"/>
    <x v="1"/>
    <x v="7"/>
    <x v="0"/>
    <x v="0"/>
    <n v="3206.93"/>
    <n v="0"/>
    <n v="-3206.93"/>
    <x v="8"/>
    <x v="19"/>
    <x v="25"/>
    <x v="53"/>
    <s v="Wartungskosten für Hard- und Software"/>
    <s v="B0FE524A-9795-EA11-806F-9CB6D0F9CFB6"/>
  </r>
  <r>
    <x v="2"/>
    <x v="8"/>
    <x v="19"/>
    <x v="26"/>
    <x v="81"/>
    <x v="1"/>
    <x v="7"/>
    <x v="0"/>
    <x v="0"/>
    <n v="0"/>
    <n v="5575"/>
    <n v="5575"/>
    <x v="8"/>
    <x v="19"/>
    <x v="26"/>
    <x v="81"/>
    <s v="Messekosten/Standgebühr"/>
    <s v="B0FE524A-9795-EA11-806F-9CB6D0F9CFB6"/>
  </r>
  <r>
    <x v="2"/>
    <x v="8"/>
    <x v="19"/>
    <x v="26"/>
    <x v="54"/>
    <x v="1"/>
    <x v="7"/>
    <x v="0"/>
    <x v="0"/>
    <n v="31.24"/>
    <n v="0"/>
    <n v="-31.24"/>
    <x v="8"/>
    <x v="19"/>
    <x v="26"/>
    <x v="54"/>
    <s v="Bewirtungskosten"/>
    <s v="B0FE524A-9795-EA11-806F-9CB6D0F9CFB6"/>
  </r>
  <r>
    <x v="2"/>
    <x v="8"/>
    <x v="19"/>
    <x v="26"/>
    <x v="55"/>
    <x v="1"/>
    <x v="7"/>
    <x v="0"/>
    <x v="0"/>
    <n v="82.5"/>
    <n v="0"/>
    <n v="-82.5"/>
    <x v="8"/>
    <x v="19"/>
    <x v="26"/>
    <x v="55"/>
    <s v="Reisekosten Arbeitnehmer"/>
    <s v="B0FE524A-9795-EA11-806F-9CB6D0F9CFB6"/>
  </r>
  <r>
    <x v="2"/>
    <x v="8"/>
    <x v="19"/>
    <x v="26"/>
    <x v="72"/>
    <x v="1"/>
    <x v="7"/>
    <x v="0"/>
    <x v="0"/>
    <n v="680.98"/>
    <n v="390.56"/>
    <n v="-290.42"/>
    <x v="8"/>
    <x v="19"/>
    <x v="26"/>
    <x v="72"/>
    <s v="Reisekosten Fremd-PKW"/>
    <s v="B0FE524A-9795-EA11-806F-9CB6D0F9CFB6"/>
  </r>
  <r>
    <x v="2"/>
    <x v="8"/>
    <x v="19"/>
    <x v="26"/>
    <x v="56"/>
    <x v="1"/>
    <x v="7"/>
    <x v="0"/>
    <x v="0"/>
    <n v="164.4"/>
    <n v="164.4"/>
    <n v="0"/>
    <x v="8"/>
    <x v="19"/>
    <x v="26"/>
    <x v="56"/>
    <s v="Reisekosten Arbeitnehmer Fahrtkosten"/>
    <s v="B0FE524A-9795-EA11-806F-9CB6D0F9CFB6"/>
  </r>
  <r>
    <x v="2"/>
    <x v="8"/>
    <x v="19"/>
    <x v="26"/>
    <x v="57"/>
    <x v="1"/>
    <x v="7"/>
    <x v="0"/>
    <x v="0"/>
    <n v="108.6"/>
    <n v="94.6"/>
    <n v="-14"/>
    <x v="8"/>
    <x v="19"/>
    <x v="26"/>
    <x v="57"/>
    <s v="Reisekosten Arbeitnehmer Verpflegungsmehraufwand"/>
    <s v="B0FE524A-9795-EA11-806F-9CB6D0F9CFB6"/>
  </r>
  <r>
    <x v="2"/>
    <x v="8"/>
    <x v="19"/>
    <x v="27"/>
    <x v="79"/>
    <x v="1"/>
    <x v="7"/>
    <x v="0"/>
    <x v="0"/>
    <n v="37.49"/>
    <n v="0"/>
    <n v="-37.49"/>
    <x v="8"/>
    <x v="19"/>
    <x v="27"/>
    <x v="79"/>
    <s v="Porto"/>
    <s v="B0FE524A-9795-EA11-806F-9CB6D0F9CFB6"/>
  </r>
  <r>
    <x v="2"/>
    <x v="8"/>
    <x v="19"/>
    <x v="27"/>
    <x v="58"/>
    <x v="1"/>
    <x v="7"/>
    <x v="0"/>
    <x v="0"/>
    <n v="195.73"/>
    <n v="0"/>
    <n v="-195.73"/>
    <x v="8"/>
    <x v="19"/>
    <x v="27"/>
    <x v="58"/>
    <s v="Telefon"/>
    <s v="B0FE524A-9795-EA11-806F-9CB6D0F9CFB6"/>
  </r>
  <r>
    <x v="2"/>
    <x v="8"/>
    <x v="19"/>
    <x v="27"/>
    <x v="73"/>
    <x v="1"/>
    <x v="7"/>
    <x v="0"/>
    <x v="0"/>
    <n v="672.59"/>
    <n v="3.84"/>
    <n v="-668.75"/>
    <x v="8"/>
    <x v="19"/>
    <x v="27"/>
    <x v="73"/>
    <s v="Bürobedarf"/>
    <s v="B0FE524A-9795-EA11-806F-9CB6D0F9CFB6"/>
  </r>
  <r>
    <x v="2"/>
    <x v="8"/>
    <x v="19"/>
    <x v="27"/>
    <x v="106"/>
    <x v="1"/>
    <x v="7"/>
    <x v="0"/>
    <x v="0"/>
    <n v="344.7"/>
    <n v="0"/>
    <n v="-344.7"/>
    <x v="8"/>
    <x v="19"/>
    <x v="27"/>
    <x v="106"/>
    <s v="Zeitschriften, Bücher (Fachliteratur)"/>
    <s v="B0FE524A-9795-EA11-806F-9CB6D0F9CFB6"/>
  </r>
  <r>
    <x v="2"/>
    <x v="8"/>
    <x v="18"/>
    <x v="21"/>
    <x v="74"/>
    <x v="1"/>
    <x v="7"/>
    <x v="0"/>
    <x v="0"/>
    <n v="3180"/>
    <n v="0"/>
    <n v="-3180"/>
    <x v="8"/>
    <x v="18"/>
    <x v="21"/>
    <x v="74"/>
    <s v="Fortbildungskosten"/>
    <s v="B0FE524A-9795-EA11-806F-9CB6D0F9CFB6"/>
  </r>
  <r>
    <x v="2"/>
    <x v="8"/>
    <x v="19"/>
    <x v="28"/>
    <x v="59"/>
    <x v="1"/>
    <x v="7"/>
    <x v="0"/>
    <x v="0"/>
    <n v="576.61"/>
    <n v="0"/>
    <n v="-576.61"/>
    <x v="8"/>
    <x v="19"/>
    <x v="28"/>
    <x v="59"/>
    <s v="Rechts- und Beratungskosten"/>
    <s v="B0FE524A-9795-EA11-806F-9CB6D0F9CFB6"/>
  </r>
  <r>
    <x v="2"/>
    <x v="8"/>
    <x v="19"/>
    <x v="28"/>
    <x v="101"/>
    <x v="1"/>
    <x v="7"/>
    <x v="0"/>
    <x v="0"/>
    <n v="1230.7"/>
    <n v="0"/>
    <n v="-1230.7"/>
    <x v="8"/>
    <x v="19"/>
    <x v="28"/>
    <x v="101"/>
    <s v="Buchführungskosten"/>
    <s v="B0FE524A-9795-EA11-806F-9CB6D0F9CFB6"/>
  </r>
  <r>
    <x v="2"/>
    <x v="8"/>
    <x v="19"/>
    <x v="29"/>
    <x v="60"/>
    <x v="1"/>
    <x v="7"/>
    <x v="0"/>
    <x v="0"/>
    <n v="1959.23"/>
    <n v="260.42"/>
    <n v="-1698.81"/>
    <x v="8"/>
    <x v="19"/>
    <x v="29"/>
    <x v="60"/>
    <s v="Sonstiger Betriebsbedarf"/>
    <s v="B0FE524A-9795-EA11-806F-9CB6D0F9CFB6"/>
  </r>
  <r>
    <x v="2"/>
    <x v="8"/>
    <x v="19"/>
    <x v="29"/>
    <x v="61"/>
    <x v="1"/>
    <x v="7"/>
    <x v="0"/>
    <x v="0"/>
    <n v="10175"/>
    <n v="0"/>
    <n v="-10175"/>
    <x v="8"/>
    <x v="19"/>
    <x v="29"/>
    <x v="61"/>
    <s v="Nebenkosten des Geldverkehrs"/>
    <s v="B0FE524A-9795-EA11-806F-9CB6D0F9CFB6"/>
  </r>
  <r>
    <x v="2"/>
    <x v="8"/>
    <x v="19"/>
    <x v="29"/>
    <x v="62"/>
    <x v="1"/>
    <x v="7"/>
    <x v="0"/>
    <x v="0"/>
    <n v="3798.61"/>
    <n v="0"/>
    <n v="-3798.61"/>
    <x v="8"/>
    <x v="19"/>
    <x v="29"/>
    <x v="62"/>
    <s v="Aufwendungen für Abraum- und Abfallbeseitigung"/>
    <s v="B0FE524A-9795-EA11-806F-9CB6D0F9CFB6"/>
  </r>
  <r>
    <x v="2"/>
    <x v="10"/>
    <x v="21"/>
    <x v="32"/>
    <x v="99"/>
    <x v="1"/>
    <x v="7"/>
    <x v="0"/>
    <x v="0"/>
    <n v="999.86"/>
    <n v="0"/>
    <n v="-999.86"/>
    <x v="10"/>
    <x v="21"/>
    <x v="32"/>
    <x v="99"/>
    <s v="Zinsaufwendungen für kurzfristige Verbindlichkeite"/>
    <s v="B0FE524A-9795-EA11-806F-9CB6D0F9CFB6"/>
  </r>
  <r>
    <x v="2"/>
    <x v="10"/>
    <x v="21"/>
    <x v="32"/>
    <x v="83"/>
    <x v="1"/>
    <x v="7"/>
    <x v="0"/>
    <x v="0"/>
    <n v="3568.59"/>
    <n v="0"/>
    <n v="-3568.59"/>
    <x v="10"/>
    <x v="21"/>
    <x v="32"/>
    <x v="83"/>
    <s v="Zinsaufwendungen für langfristige Verbindlichkeite"/>
    <s v="B0FE524A-9795-EA11-806F-9CB6D0F9CFB6"/>
  </r>
  <r>
    <x v="0"/>
    <x v="0"/>
    <x v="0"/>
    <x v="0"/>
    <x v="0"/>
    <x v="1"/>
    <x v="8"/>
    <x v="0"/>
    <x v="0"/>
    <n v="360"/>
    <n v="5352.29"/>
    <n v="4992.29"/>
    <x v="0"/>
    <x v="0"/>
    <x v="0"/>
    <x v="0"/>
    <s v="Selbst geschaffene immaterielle VermG"/>
    <s v="B0FE524A-9795-EA11-806F-9CB6D0F9CFB6"/>
  </r>
  <r>
    <x v="0"/>
    <x v="0"/>
    <x v="1"/>
    <x v="1"/>
    <x v="2"/>
    <x v="1"/>
    <x v="8"/>
    <x v="0"/>
    <x v="0"/>
    <n v="0"/>
    <n v="424.62"/>
    <n v="424.62"/>
    <x v="0"/>
    <x v="1"/>
    <x v="1"/>
    <x v="2"/>
    <s v="Betriebsausstattung"/>
    <s v="B0FE524A-9795-EA11-806F-9CB6D0F9CFB6"/>
  </r>
  <r>
    <x v="0"/>
    <x v="0"/>
    <x v="1"/>
    <x v="1"/>
    <x v="3"/>
    <x v="1"/>
    <x v="8"/>
    <x v="0"/>
    <x v="0"/>
    <n v="0"/>
    <n v="297.12"/>
    <n v="297.12"/>
    <x v="0"/>
    <x v="1"/>
    <x v="1"/>
    <x v="3"/>
    <s v="Büroeinrichtung"/>
    <s v="B0FE524A-9795-EA11-806F-9CB6D0F9CFB6"/>
  </r>
  <r>
    <x v="0"/>
    <x v="0"/>
    <x v="1"/>
    <x v="35"/>
    <x v="94"/>
    <x v="1"/>
    <x v="8"/>
    <x v="0"/>
    <x v="0"/>
    <n v="79441.88"/>
    <n v="0"/>
    <n v="-79441.88"/>
    <x v="0"/>
    <x v="1"/>
    <x v="35"/>
    <x v="94"/>
    <s v="Technische Anlagen und Maschinen im Bau"/>
    <s v="B0FE524A-9795-EA11-806F-9CB6D0F9CFB6"/>
  </r>
  <r>
    <x v="0"/>
    <x v="1"/>
    <x v="3"/>
    <x v="4"/>
    <x v="102"/>
    <x v="1"/>
    <x v="8"/>
    <x v="0"/>
    <x v="0"/>
    <n v="34.090000000000003"/>
    <n v="0"/>
    <n v="-34.090000000000003"/>
    <x v="1"/>
    <x v="3"/>
    <x v="4"/>
    <x v="102"/>
    <s v="Reserviertes Konto - Abziehbare Vorsteuer aus inne"/>
    <s v="B0FE524A-9795-EA11-806F-9CB6D0F9CFB6"/>
  </r>
  <r>
    <x v="0"/>
    <x v="1"/>
    <x v="3"/>
    <x v="4"/>
    <x v="103"/>
    <x v="1"/>
    <x v="8"/>
    <x v="0"/>
    <x v="0"/>
    <n v="14948.04"/>
    <n v="340.46"/>
    <n v="-14607.58"/>
    <x v="1"/>
    <x v="3"/>
    <x v="4"/>
    <x v="103"/>
    <s v="Reserviertes Konto - Abziehbare Vorsteuer aus inne"/>
    <s v="B0FE524A-9795-EA11-806F-9CB6D0F9CFB6"/>
  </r>
  <r>
    <x v="0"/>
    <x v="1"/>
    <x v="3"/>
    <x v="4"/>
    <x v="9"/>
    <x v="1"/>
    <x v="8"/>
    <x v="0"/>
    <x v="0"/>
    <n v="20.38"/>
    <n v="163.63"/>
    <n v="143.25"/>
    <x v="1"/>
    <x v="3"/>
    <x v="4"/>
    <x v="9"/>
    <s v="Abziehbare Vorsteuer 19 %"/>
    <s v="B0FE524A-9795-EA11-806F-9CB6D0F9CFB6"/>
  </r>
  <r>
    <x v="0"/>
    <x v="1"/>
    <x v="3"/>
    <x v="4"/>
    <x v="10"/>
    <x v="1"/>
    <x v="8"/>
    <x v="0"/>
    <x v="0"/>
    <n v="0"/>
    <n v="200.09"/>
    <n v="200.09"/>
    <x v="1"/>
    <x v="3"/>
    <x v="4"/>
    <x v="10"/>
    <s v="Vorsteuer in Folgeperiode/im Folgejahr abziehbar"/>
    <s v="B0FE524A-9795-EA11-806F-9CB6D0F9CFB6"/>
  </r>
  <r>
    <x v="0"/>
    <x v="1"/>
    <x v="3"/>
    <x v="4"/>
    <x v="11"/>
    <x v="1"/>
    <x v="8"/>
    <x v="0"/>
    <x v="0"/>
    <n v="163.63"/>
    <n v="72.569999999999993"/>
    <n v="-91.06"/>
    <x v="1"/>
    <x v="3"/>
    <x v="4"/>
    <x v="11"/>
    <s v="Reserviertes Konto - Abziehbare Vorsteuer aus inne"/>
    <s v="B0FE524A-9795-EA11-806F-9CB6D0F9CFB6"/>
  </r>
  <r>
    <x v="0"/>
    <x v="1"/>
    <x v="3"/>
    <x v="4"/>
    <x v="84"/>
    <x v="1"/>
    <x v="8"/>
    <x v="0"/>
    <x v="0"/>
    <n v="10000"/>
    <n v="10000"/>
    <n v="0"/>
    <x v="1"/>
    <x v="3"/>
    <x v="4"/>
    <x v="84"/>
    <s v="Geldtransit"/>
    <s v="B0FE524A-9795-EA11-806F-9CB6D0F9CFB6"/>
  </r>
  <r>
    <x v="0"/>
    <x v="1"/>
    <x v="4"/>
    <x v="5"/>
    <x v="12"/>
    <x v="1"/>
    <x v="8"/>
    <x v="0"/>
    <x v="0"/>
    <n v="0"/>
    <n v="54"/>
    <n v="54"/>
    <x v="1"/>
    <x v="4"/>
    <x v="5"/>
    <x v="12"/>
    <s v="Kasse"/>
    <s v="B0FE524A-9795-EA11-806F-9CB6D0F9CFB6"/>
  </r>
  <r>
    <x v="0"/>
    <x v="1"/>
    <x v="4"/>
    <x v="5"/>
    <x v="13"/>
    <x v="1"/>
    <x v="8"/>
    <x v="0"/>
    <x v="0"/>
    <n v="1109.8499999999999"/>
    <n v="88249.58"/>
    <n v="87139.73"/>
    <x v="1"/>
    <x v="4"/>
    <x v="5"/>
    <x v="13"/>
    <s v="Bank"/>
    <s v="B0FE524A-9795-EA11-806F-9CB6D0F9CFB6"/>
  </r>
  <r>
    <x v="0"/>
    <x v="1"/>
    <x v="4"/>
    <x v="5"/>
    <x v="107"/>
    <x v="1"/>
    <x v="8"/>
    <x v="0"/>
    <x v="0"/>
    <n v="10000"/>
    <n v="0"/>
    <n v="-10000"/>
    <x v="1"/>
    <x v="4"/>
    <x v="5"/>
    <x v="107"/>
    <s v="Bank 1"/>
    <s v="B0FE524A-9795-EA11-806F-9CB6D0F9CFB6"/>
  </r>
  <r>
    <x v="1"/>
    <x v="5"/>
    <x v="11"/>
    <x v="13"/>
    <x v="25"/>
    <x v="1"/>
    <x v="8"/>
    <x v="0"/>
    <x v="0"/>
    <n v="25163.38"/>
    <n v="102116.72"/>
    <n v="76953.34"/>
    <x v="5"/>
    <x v="11"/>
    <x v="13"/>
    <x v="25"/>
    <s v="Verbindlichkeiten aus Lieferungen und Leistungen m"/>
    <s v="B0FE524A-9795-EA11-806F-9CB6D0F9CFB6"/>
  </r>
  <r>
    <x v="1"/>
    <x v="5"/>
    <x v="12"/>
    <x v="14"/>
    <x v="28"/>
    <x v="1"/>
    <x v="8"/>
    <x v="0"/>
    <x v="0"/>
    <n v="36843.15"/>
    <n v="36843.15"/>
    <n v="0"/>
    <x v="5"/>
    <x v="12"/>
    <x v="14"/>
    <x v="28"/>
    <s v="Verbindlichkeiten aus Lohn und Gehalt"/>
    <s v="B0FE524A-9795-EA11-806F-9CB6D0F9CFB6"/>
  </r>
  <r>
    <x v="1"/>
    <x v="5"/>
    <x v="12"/>
    <x v="14"/>
    <x v="97"/>
    <x v="1"/>
    <x v="8"/>
    <x v="0"/>
    <x v="0"/>
    <n v="150"/>
    <n v="150"/>
    <n v="0"/>
    <x v="5"/>
    <x v="12"/>
    <x v="14"/>
    <x v="97"/>
    <s v="Verbindlichkeiten für Einbehaltungen von Arbeitneh"/>
    <s v="B0FE524A-9795-EA11-806F-9CB6D0F9CFB6"/>
  </r>
  <r>
    <x v="1"/>
    <x v="5"/>
    <x v="12"/>
    <x v="14"/>
    <x v="29"/>
    <x v="1"/>
    <x v="8"/>
    <x v="0"/>
    <x v="0"/>
    <n v="0"/>
    <n v="13904.01"/>
    <n v="13904.01"/>
    <x v="5"/>
    <x v="12"/>
    <x v="14"/>
    <x v="29"/>
    <s v="Verbindlichkeiten aus Lohn- und Kirchensteuer"/>
    <s v="B0FE524A-9795-EA11-806F-9CB6D0F9CFB6"/>
  </r>
  <r>
    <x v="1"/>
    <x v="5"/>
    <x v="12"/>
    <x v="14"/>
    <x v="30"/>
    <x v="1"/>
    <x v="8"/>
    <x v="0"/>
    <x v="0"/>
    <n v="10468.959999999999"/>
    <n v="12292.24"/>
    <n v="1823.28"/>
    <x v="5"/>
    <x v="12"/>
    <x v="14"/>
    <x v="30"/>
    <s v="Verbindlichkeiten im Rahmen der sozialen Sicherhei"/>
    <s v="B0FE524A-9795-EA11-806F-9CB6D0F9CFB6"/>
  </r>
  <r>
    <x v="1"/>
    <x v="5"/>
    <x v="12"/>
    <x v="14"/>
    <x v="31"/>
    <x v="1"/>
    <x v="8"/>
    <x v="0"/>
    <x v="0"/>
    <n v="60"/>
    <n v="60"/>
    <n v="0"/>
    <x v="5"/>
    <x v="12"/>
    <x v="14"/>
    <x v="31"/>
    <s v="Verbindlichkeiten aus Vermögensbildung"/>
    <s v="B0FE524A-9795-EA11-806F-9CB6D0F9CFB6"/>
  </r>
  <r>
    <x v="1"/>
    <x v="5"/>
    <x v="12"/>
    <x v="14"/>
    <x v="32"/>
    <x v="1"/>
    <x v="8"/>
    <x v="0"/>
    <x v="0"/>
    <n v="66489.429999999993"/>
    <n v="66489.429999999993"/>
    <n v="0"/>
    <x v="5"/>
    <x v="12"/>
    <x v="14"/>
    <x v="32"/>
    <s v="Lohn- und Gehaltsverrechnungskonto"/>
    <s v="B0FE524A-9795-EA11-806F-9CB6D0F9CFB6"/>
  </r>
  <r>
    <x v="1"/>
    <x v="6"/>
    <x v="13"/>
    <x v="15"/>
    <x v="35"/>
    <x v="1"/>
    <x v="8"/>
    <x v="0"/>
    <x v="0"/>
    <n v="52830.400000000001"/>
    <n v="0"/>
    <n v="-52830.400000000001"/>
    <x v="6"/>
    <x v="13"/>
    <x v="15"/>
    <x v="35"/>
    <s v="Passive Rechnungsabgrenzung"/>
    <s v="B0FE524A-9795-EA11-806F-9CB6D0F9CFB6"/>
  </r>
  <r>
    <x v="2"/>
    <x v="7"/>
    <x v="15"/>
    <x v="17"/>
    <x v="38"/>
    <x v="1"/>
    <x v="8"/>
    <x v="0"/>
    <x v="0"/>
    <n v="0"/>
    <n v="17390.439999999999"/>
    <n v="17390.439999999999"/>
    <x v="7"/>
    <x v="15"/>
    <x v="17"/>
    <x v="38"/>
    <s v="Andere aktivierte Eigenleistungen"/>
    <s v="B0FE524A-9795-EA11-806F-9CB6D0F9CFB6"/>
  </r>
  <r>
    <x v="2"/>
    <x v="7"/>
    <x v="16"/>
    <x v="18"/>
    <x v="39"/>
    <x v="1"/>
    <x v="8"/>
    <x v="0"/>
    <x v="0"/>
    <n v="0"/>
    <n v="52830.400000000001"/>
    <n v="52830.400000000001"/>
    <x v="7"/>
    <x v="16"/>
    <x v="18"/>
    <x v="39"/>
    <s v="Sonstige betriebliche Erträge"/>
    <s v="B0FE524A-9795-EA11-806F-9CB6D0F9CFB6"/>
  </r>
  <r>
    <x v="2"/>
    <x v="8"/>
    <x v="18"/>
    <x v="20"/>
    <x v="41"/>
    <x v="1"/>
    <x v="8"/>
    <x v="0"/>
    <x v="0"/>
    <n v="47554.61"/>
    <n v="392.3"/>
    <n v="-47162.31"/>
    <x v="8"/>
    <x v="18"/>
    <x v="20"/>
    <x v="41"/>
    <s v="Gehälter"/>
    <s v="B0FE524A-9795-EA11-806F-9CB6D0F9CFB6"/>
  </r>
  <r>
    <x v="2"/>
    <x v="8"/>
    <x v="18"/>
    <x v="20"/>
    <x v="42"/>
    <x v="1"/>
    <x v="8"/>
    <x v="0"/>
    <x v="0"/>
    <n v="10000"/>
    <n v="0"/>
    <n v="-10000"/>
    <x v="8"/>
    <x v="18"/>
    <x v="20"/>
    <x v="42"/>
    <s v="Geschäftsführergehälter der GmbH-Gesellschafter"/>
    <s v="B0FE524A-9795-EA11-806F-9CB6D0F9CFB6"/>
  </r>
  <r>
    <x v="2"/>
    <x v="8"/>
    <x v="18"/>
    <x v="20"/>
    <x v="70"/>
    <x v="1"/>
    <x v="8"/>
    <x v="0"/>
    <x v="0"/>
    <n v="18341.43"/>
    <n v="0"/>
    <n v="-18341.43"/>
    <x v="8"/>
    <x v="18"/>
    <x v="20"/>
    <x v="70"/>
    <s v="Sonstiges Personalkosten"/>
    <s v="B0FE524A-9795-EA11-806F-9CB6D0F9CFB6"/>
  </r>
  <r>
    <x v="2"/>
    <x v="8"/>
    <x v="18"/>
    <x v="21"/>
    <x v="43"/>
    <x v="1"/>
    <x v="8"/>
    <x v="0"/>
    <x v="0"/>
    <n v="8392.52"/>
    <n v="313.8"/>
    <n v="-8078.72"/>
    <x v="8"/>
    <x v="18"/>
    <x v="21"/>
    <x v="43"/>
    <s v="Gesetzliche soziale Aufwendungen"/>
    <s v="B0FE524A-9795-EA11-806F-9CB6D0F9CFB6"/>
  </r>
  <r>
    <x v="2"/>
    <x v="8"/>
    <x v="18"/>
    <x v="21"/>
    <x v="44"/>
    <x v="1"/>
    <x v="8"/>
    <x v="0"/>
    <x v="0"/>
    <n v="0"/>
    <n v="2801.73"/>
    <n v="2801.73"/>
    <x v="8"/>
    <x v="18"/>
    <x v="21"/>
    <x v="44"/>
    <s v="Umlagebeiträge"/>
    <s v="B0FE524A-9795-EA11-806F-9CB6D0F9CFB6"/>
  </r>
  <r>
    <x v="2"/>
    <x v="8"/>
    <x v="18"/>
    <x v="21"/>
    <x v="100"/>
    <x v="1"/>
    <x v="8"/>
    <x v="0"/>
    <x v="0"/>
    <n v="150"/>
    <n v="127.5"/>
    <n v="-22.5"/>
    <x v="8"/>
    <x v="18"/>
    <x v="21"/>
    <x v="100"/>
    <s v="Aufwendungen für Altersversorgung"/>
    <s v="B0FE524A-9795-EA11-806F-9CB6D0F9CFB6"/>
  </r>
  <r>
    <x v="2"/>
    <x v="8"/>
    <x v="22"/>
    <x v="33"/>
    <x v="89"/>
    <x v="1"/>
    <x v="8"/>
    <x v="0"/>
    <x v="0"/>
    <n v="5352.29"/>
    <n v="0"/>
    <n v="-5352.29"/>
    <x v="8"/>
    <x v="22"/>
    <x v="33"/>
    <x v="89"/>
    <s v="Abschreibungen auf selbst geschaffene immaterielle Vermögensgegenstände"/>
    <s v="B0FE524A-9795-EA11-806F-9CB6D0F9CFB6"/>
  </r>
  <r>
    <x v="2"/>
    <x v="8"/>
    <x v="22"/>
    <x v="34"/>
    <x v="90"/>
    <x v="1"/>
    <x v="8"/>
    <x v="0"/>
    <x v="0"/>
    <n v="721.74"/>
    <n v="0"/>
    <n v="-721.74"/>
    <x v="8"/>
    <x v="22"/>
    <x v="34"/>
    <x v="90"/>
    <s v="Abschreibungen auf Sachanlagen (ohne AfA auf Kfz und Gebäude)"/>
    <s v="B0FE524A-9795-EA11-806F-9CB6D0F9CFB6"/>
  </r>
  <r>
    <x v="2"/>
    <x v="8"/>
    <x v="19"/>
    <x v="22"/>
    <x v="46"/>
    <x v="1"/>
    <x v="8"/>
    <x v="0"/>
    <x v="0"/>
    <n v="37.5"/>
    <n v="520"/>
    <n v="482.5"/>
    <x v="8"/>
    <x v="19"/>
    <x v="22"/>
    <x v="46"/>
    <s v="Sonstige betriebliche Aufwendungen"/>
    <s v="B0FE524A-9795-EA11-806F-9CB6D0F9CFB6"/>
  </r>
  <r>
    <x v="2"/>
    <x v="8"/>
    <x v="19"/>
    <x v="22"/>
    <x v="78"/>
    <x v="1"/>
    <x v="8"/>
    <x v="0"/>
    <x v="0"/>
    <n v="0"/>
    <n v="12.87"/>
    <n v="12.87"/>
    <x v="8"/>
    <x v="19"/>
    <x v="22"/>
    <x v="78"/>
    <s v="Sonstige Fremdleistungen"/>
    <s v="B0FE524A-9795-EA11-806F-9CB6D0F9CFB6"/>
  </r>
  <r>
    <x v="2"/>
    <x v="8"/>
    <x v="19"/>
    <x v="23"/>
    <x v="47"/>
    <x v="1"/>
    <x v="8"/>
    <x v="0"/>
    <x v="0"/>
    <n v="5276.27"/>
    <n v="0"/>
    <n v="-5276.27"/>
    <x v="8"/>
    <x v="19"/>
    <x v="23"/>
    <x v="47"/>
    <s v="Miete (unbewegliche Wirtschaftsgüter)"/>
    <s v="B0FE524A-9795-EA11-806F-9CB6D0F9CFB6"/>
  </r>
  <r>
    <x v="2"/>
    <x v="8"/>
    <x v="19"/>
    <x v="23"/>
    <x v="48"/>
    <x v="1"/>
    <x v="8"/>
    <x v="0"/>
    <x v="0"/>
    <n v="1210.51"/>
    <n v="0"/>
    <n v="-1210.51"/>
    <x v="8"/>
    <x v="19"/>
    <x v="23"/>
    <x v="48"/>
    <s v="Gas, Strom, Wasser"/>
    <s v="B0FE524A-9795-EA11-806F-9CB6D0F9CFB6"/>
  </r>
  <r>
    <x v="2"/>
    <x v="8"/>
    <x v="19"/>
    <x v="23"/>
    <x v="49"/>
    <x v="1"/>
    <x v="8"/>
    <x v="0"/>
    <x v="0"/>
    <n v="424.59"/>
    <n v="0"/>
    <n v="-424.59"/>
    <x v="8"/>
    <x v="19"/>
    <x v="23"/>
    <x v="49"/>
    <s v="Reinigung"/>
    <s v="B0FE524A-9795-EA11-806F-9CB6D0F9CFB6"/>
  </r>
  <r>
    <x v="2"/>
    <x v="8"/>
    <x v="19"/>
    <x v="25"/>
    <x v="52"/>
    <x v="1"/>
    <x v="8"/>
    <x v="0"/>
    <x v="0"/>
    <n v="568.49"/>
    <n v="2.34"/>
    <n v="-566.15"/>
    <x v="8"/>
    <x v="19"/>
    <x v="25"/>
    <x v="52"/>
    <s v="Reparaturen und Instandhaltung von anderen Anlagen und Betriebs- und Geschäftsausstattung"/>
    <s v="B0FE524A-9795-EA11-806F-9CB6D0F9CFB6"/>
  </r>
  <r>
    <x v="2"/>
    <x v="8"/>
    <x v="19"/>
    <x v="26"/>
    <x v="71"/>
    <x v="1"/>
    <x v="8"/>
    <x v="0"/>
    <x v="0"/>
    <n v="32.17"/>
    <n v="0"/>
    <n v="-32.17"/>
    <x v="8"/>
    <x v="19"/>
    <x v="26"/>
    <x v="71"/>
    <s v="Werbekosten"/>
    <s v="B0FE524A-9795-EA11-806F-9CB6D0F9CFB6"/>
  </r>
  <r>
    <x v="2"/>
    <x v="8"/>
    <x v="19"/>
    <x v="26"/>
    <x v="54"/>
    <x v="1"/>
    <x v="8"/>
    <x v="0"/>
    <x v="0"/>
    <n v="37.299999999999997"/>
    <n v="0"/>
    <n v="-37.299999999999997"/>
    <x v="8"/>
    <x v="19"/>
    <x v="26"/>
    <x v="54"/>
    <s v="Bewirtungskosten"/>
    <s v="B0FE524A-9795-EA11-806F-9CB6D0F9CFB6"/>
  </r>
  <r>
    <x v="2"/>
    <x v="8"/>
    <x v="19"/>
    <x v="26"/>
    <x v="55"/>
    <x v="1"/>
    <x v="8"/>
    <x v="0"/>
    <x v="0"/>
    <n v="894.91"/>
    <n v="0"/>
    <n v="-894.91"/>
    <x v="8"/>
    <x v="19"/>
    <x v="26"/>
    <x v="55"/>
    <s v="Reisekosten Arbeitnehmer"/>
    <s v="B0FE524A-9795-EA11-806F-9CB6D0F9CFB6"/>
  </r>
  <r>
    <x v="2"/>
    <x v="8"/>
    <x v="19"/>
    <x v="26"/>
    <x v="72"/>
    <x v="1"/>
    <x v="8"/>
    <x v="0"/>
    <x v="0"/>
    <n v="607.79"/>
    <n v="0"/>
    <n v="-607.79"/>
    <x v="8"/>
    <x v="19"/>
    <x v="26"/>
    <x v="72"/>
    <s v="Reisekosten Fremd-PKW"/>
    <s v="B0FE524A-9795-EA11-806F-9CB6D0F9CFB6"/>
  </r>
  <r>
    <x v="2"/>
    <x v="8"/>
    <x v="19"/>
    <x v="26"/>
    <x v="56"/>
    <x v="1"/>
    <x v="8"/>
    <x v="0"/>
    <x v="0"/>
    <n v="120"/>
    <n v="0"/>
    <n v="-120"/>
    <x v="8"/>
    <x v="19"/>
    <x v="26"/>
    <x v="56"/>
    <s v="Reisekosten Arbeitnehmer Fahrtkosten"/>
    <s v="B0FE524A-9795-EA11-806F-9CB6D0F9CFB6"/>
  </r>
  <r>
    <x v="2"/>
    <x v="8"/>
    <x v="19"/>
    <x v="26"/>
    <x v="57"/>
    <x v="1"/>
    <x v="8"/>
    <x v="0"/>
    <x v="0"/>
    <n v="48.4"/>
    <n v="48.4"/>
    <n v="0"/>
    <x v="8"/>
    <x v="19"/>
    <x v="26"/>
    <x v="57"/>
    <s v="Reisekosten Arbeitnehmer Verpflegungsmehraufwand"/>
    <s v="B0FE524A-9795-EA11-806F-9CB6D0F9CFB6"/>
  </r>
  <r>
    <x v="2"/>
    <x v="8"/>
    <x v="19"/>
    <x v="27"/>
    <x v="58"/>
    <x v="1"/>
    <x v="8"/>
    <x v="0"/>
    <x v="0"/>
    <n v="413.63"/>
    <n v="2.27"/>
    <n v="-411.36"/>
    <x v="8"/>
    <x v="19"/>
    <x v="27"/>
    <x v="58"/>
    <s v="Telefon"/>
    <s v="B0FE524A-9795-EA11-806F-9CB6D0F9CFB6"/>
  </r>
  <r>
    <x v="2"/>
    <x v="8"/>
    <x v="18"/>
    <x v="21"/>
    <x v="74"/>
    <x v="1"/>
    <x v="8"/>
    <x v="0"/>
    <x v="0"/>
    <n v="994"/>
    <n v="1590"/>
    <n v="596"/>
    <x v="8"/>
    <x v="18"/>
    <x v="21"/>
    <x v="74"/>
    <s v="Fortbildungskosten"/>
    <s v="B0FE524A-9795-EA11-806F-9CB6D0F9CFB6"/>
  </r>
  <r>
    <x v="2"/>
    <x v="8"/>
    <x v="19"/>
    <x v="28"/>
    <x v="59"/>
    <x v="1"/>
    <x v="8"/>
    <x v="0"/>
    <x v="0"/>
    <n v="275.95999999999998"/>
    <n v="0"/>
    <n v="-275.95999999999998"/>
    <x v="8"/>
    <x v="19"/>
    <x v="28"/>
    <x v="59"/>
    <s v="Rechts- und Beratungskosten"/>
    <s v="B0FE524A-9795-EA11-806F-9CB6D0F9CFB6"/>
  </r>
  <r>
    <x v="2"/>
    <x v="8"/>
    <x v="19"/>
    <x v="28"/>
    <x v="108"/>
    <x v="1"/>
    <x v="8"/>
    <x v="0"/>
    <x v="0"/>
    <n v="1090"/>
    <n v="0"/>
    <n v="-1090"/>
    <x v="8"/>
    <x v="19"/>
    <x v="28"/>
    <x v="108"/>
    <s v="Rechts- und Beratungskosten"/>
    <s v="B0FE524A-9795-EA11-806F-9CB6D0F9CFB6"/>
  </r>
  <r>
    <x v="2"/>
    <x v="8"/>
    <x v="19"/>
    <x v="28"/>
    <x v="101"/>
    <x v="1"/>
    <x v="8"/>
    <x v="0"/>
    <x v="0"/>
    <n v="1022.7"/>
    <n v="0"/>
    <n v="-1022.7"/>
    <x v="8"/>
    <x v="19"/>
    <x v="28"/>
    <x v="101"/>
    <s v="Buchführungskosten"/>
    <s v="B0FE524A-9795-EA11-806F-9CB6D0F9CFB6"/>
  </r>
  <r>
    <x v="2"/>
    <x v="8"/>
    <x v="19"/>
    <x v="29"/>
    <x v="60"/>
    <x v="1"/>
    <x v="8"/>
    <x v="0"/>
    <x v="0"/>
    <n v="376.79"/>
    <n v="0.43"/>
    <n v="-376.36"/>
    <x v="8"/>
    <x v="19"/>
    <x v="29"/>
    <x v="60"/>
    <s v="Sonstiger Betriebsbedarf"/>
    <s v="B0FE524A-9795-EA11-806F-9CB6D0F9CFB6"/>
  </r>
  <r>
    <x v="2"/>
    <x v="8"/>
    <x v="19"/>
    <x v="29"/>
    <x v="61"/>
    <x v="1"/>
    <x v="8"/>
    <x v="0"/>
    <x v="0"/>
    <n v="33"/>
    <n v="0"/>
    <n v="-33"/>
    <x v="8"/>
    <x v="19"/>
    <x v="29"/>
    <x v="61"/>
    <s v="Nebenkosten des Geldverkehrs"/>
    <s v="B0FE524A-9795-EA11-806F-9CB6D0F9CFB6"/>
  </r>
  <r>
    <x v="2"/>
    <x v="10"/>
    <x v="21"/>
    <x v="32"/>
    <x v="99"/>
    <x v="1"/>
    <x v="8"/>
    <x v="0"/>
    <x v="0"/>
    <n v="982.6"/>
    <n v="0"/>
    <n v="-982.6"/>
    <x v="10"/>
    <x v="21"/>
    <x v="32"/>
    <x v="99"/>
    <s v="Zinsaufwendungen für kurzfristige Verbindlichkeite"/>
    <s v="B0FE524A-9795-EA11-806F-9CB6D0F9CFB6"/>
  </r>
  <r>
    <x v="0"/>
    <x v="0"/>
    <x v="0"/>
    <x v="0"/>
    <x v="0"/>
    <x v="1"/>
    <x v="9"/>
    <x v="0"/>
    <x v="0"/>
    <n v="360"/>
    <n v="5313.02"/>
    <n v="4953.0200000000004"/>
    <x v="0"/>
    <x v="0"/>
    <x v="0"/>
    <x v="0"/>
    <s v="Selbst geschaffene immaterielle VermG"/>
    <s v="B0FE524A-9795-EA11-806F-9CB6D0F9CFB6"/>
  </r>
  <r>
    <x v="0"/>
    <x v="0"/>
    <x v="1"/>
    <x v="1"/>
    <x v="2"/>
    <x v="1"/>
    <x v="9"/>
    <x v="0"/>
    <x v="0"/>
    <n v="0"/>
    <n v="424.6"/>
    <n v="424.6"/>
    <x v="0"/>
    <x v="1"/>
    <x v="1"/>
    <x v="2"/>
    <s v="Betriebsausstattung"/>
    <s v="B0FE524A-9795-EA11-806F-9CB6D0F9CFB6"/>
  </r>
  <r>
    <x v="0"/>
    <x v="0"/>
    <x v="1"/>
    <x v="1"/>
    <x v="3"/>
    <x v="1"/>
    <x v="9"/>
    <x v="0"/>
    <x v="0"/>
    <n v="1424.15"/>
    <n v="336.88"/>
    <n v="-1087.27"/>
    <x v="0"/>
    <x v="1"/>
    <x v="1"/>
    <x v="3"/>
    <s v="Büroeinrichtung"/>
    <s v="B0FE524A-9795-EA11-806F-9CB6D0F9CFB6"/>
  </r>
  <r>
    <x v="0"/>
    <x v="0"/>
    <x v="1"/>
    <x v="1"/>
    <x v="4"/>
    <x v="1"/>
    <x v="9"/>
    <x v="0"/>
    <x v="0"/>
    <n v="537.27"/>
    <n v="537.27"/>
    <n v="0"/>
    <x v="0"/>
    <x v="1"/>
    <x v="1"/>
    <x v="4"/>
    <s v="Geringwertige Wirtschaftsgüter"/>
    <s v="B0FE524A-9795-EA11-806F-9CB6D0F9CFB6"/>
  </r>
  <r>
    <x v="0"/>
    <x v="0"/>
    <x v="1"/>
    <x v="35"/>
    <x v="94"/>
    <x v="1"/>
    <x v="9"/>
    <x v="0"/>
    <x v="0"/>
    <n v="144545.82"/>
    <n v="0"/>
    <n v="-144545.82"/>
    <x v="0"/>
    <x v="1"/>
    <x v="35"/>
    <x v="94"/>
    <s v="Technische Anlagen und Maschinen im Bau"/>
    <s v="B0FE524A-9795-EA11-806F-9CB6D0F9CFB6"/>
  </r>
  <r>
    <x v="0"/>
    <x v="1"/>
    <x v="3"/>
    <x v="3"/>
    <x v="6"/>
    <x v="1"/>
    <x v="9"/>
    <x v="0"/>
    <x v="0"/>
    <n v="13654"/>
    <n v="10000"/>
    <n v="-3654"/>
    <x v="1"/>
    <x v="3"/>
    <x v="3"/>
    <x v="6"/>
    <s v="Forderungen aus Lieferungen und Leistungen"/>
    <s v="B0FE524A-9795-EA11-806F-9CB6D0F9CFB6"/>
  </r>
  <r>
    <x v="0"/>
    <x v="1"/>
    <x v="3"/>
    <x v="4"/>
    <x v="77"/>
    <x v="1"/>
    <x v="9"/>
    <x v="0"/>
    <x v="0"/>
    <n v="296.97000000000003"/>
    <n v="296.97000000000003"/>
    <n v="0"/>
    <x v="1"/>
    <x v="3"/>
    <x v="4"/>
    <x v="77"/>
    <s v="Durchlaufende Posten"/>
    <s v="B0FE524A-9795-EA11-806F-9CB6D0F9CFB6"/>
  </r>
  <r>
    <x v="0"/>
    <x v="1"/>
    <x v="3"/>
    <x v="4"/>
    <x v="102"/>
    <x v="1"/>
    <x v="9"/>
    <x v="0"/>
    <x v="0"/>
    <n v="38.68"/>
    <n v="0"/>
    <n v="-38.68"/>
    <x v="1"/>
    <x v="3"/>
    <x v="4"/>
    <x v="102"/>
    <s v="Reserviertes Konto - Abziehbare Vorsteuer aus inne"/>
    <s v="B0FE524A-9795-EA11-806F-9CB6D0F9CFB6"/>
  </r>
  <r>
    <x v="0"/>
    <x v="1"/>
    <x v="3"/>
    <x v="4"/>
    <x v="103"/>
    <x v="1"/>
    <x v="9"/>
    <x v="0"/>
    <x v="0"/>
    <n v="15814.45"/>
    <n v="12.45"/>
    <n v="-15802"/>
    <x v="1"/>
    <x v="3"/>
    <x v="4"/>
    <x v="103"/>
    <s v="Reserviertes Konto - Abziehbare Vorsteuer aus inne"/>
    <s v="B0FE524A-9795-EA11-806F-9CB6D0F9CFB6"/>
  </r>
  <r>
    <x v="0"/>
    <x v="1"/>
    <x v="3"/>
    <x v="4"/>
    <x v="9"/>
    <x v="1"/>
    <x v="9"/>
    <x v="0"/>
    <x v="0"/>
    <n v="163.63"/>
    <n v="586.52"/>
    <n v="422.89"/>
    <x v="1"/>
    <x v="3"/>
    <x v="4"/>
    <x v="9"/>
    <s v="Abziehbare Vorsteuer 19 %"/>
    <s v="B0FE524A-9795-EA11-806F-9CB6D0F9CFB6"/>
  </r>
  <r>
    <x v="0"/>
    <x v="1"/>
    <x v="3"/>
    <x v="4"/>
    <x v="104"/>
    <x v="1"/>
    <x v="9"/>
    <x v="0"/>
    <x v="0"/>
    <n v="26.82"/>
    <n v="0"/>
    <n v="-26.82"/>
    <x v="1"/>
    <x v="3"/>
    <x v="4"/>
    <x v="104"/>
    <s v="Reserviertes Konto - Abziehbare Vorsteuer nach § 1"/>
    <s v="B0FE524A-9795-EA11-806F-9CB6D0F9CFB6"/>
  </r>
  <r>
    <x v="0"/>
    <x v="1"/>
    <x v="3"/>
    <x v="4"/>
    <x v="10"/>
    <x v="1"/>
    <x v="9"/>
    <x v="0"/>
    <x v="0"/>
    <n v="2739.07"/>
    <n v="6.06"/>
    <n v="-2733.01"/>
    <x v="1"/>
    <x v="3"/>
    <x v="4"/>
    <x v="10"/>
    <s v="Vorsteuer in Folgeperiode/im Folgejahr abziehbar"/>
    <s v="B0FE524A-9795-EA11-806F-9CB6D0F9CFB6"/>
  </r>
  <r>
    <x v="0"/>
    <x v="1"/>
    <x v="3"/>
    <x v="4"/>
    <x v="11"/>
    <x v="1"/>
    <x v="9"/>
    <x v="0"/>
    <x v="0"/>
    <n v="0"/>
    <n v="163.63"/>
    <n v="163.63"/>
    <x v="1"/>
    <x v="3"/>
    <x v="4"/>
    <x v="11"/>
    <s v="Reserviertes Konto - Abziehbare Vorsteuer aus inne"/>
    <s v="B0FE524A-9795-EA11-806F-9CB6D0F9CFB6"/>
  </r>
  <r>
    <x v="0"/>
    <x v="1"/>
    <x v="3"/>
    <x v="4"/>
    <x v="84"/>
    <x v="1"/>
    <x v="9"/>
    <x v="0"/>
    <x v="0"/>
    <n v="0"/>
    <n v="300"/>
    <n v="300"/>
    <x v="1"/>
    <x v="3"/>
    <x v="4"/>
    <x v="84"/>
    <s v="Geldtransit"/>
    <s v="B0FE524A-9795-EA11-806F-9CB6D0F9CFB6"/>
  </r>
  <r>
    <x v="0"/>
    <x v="1"/>
    <x v="4"/>
    <x v="5"/>
    <x v="12"/>
    <x v="1"/>
    <x v="9"/>
    <x v="0"/>
    <x v="0"/>
    <n v="300"/>
    <n v="88.24"/>
    <n v="-211.76"/>
    <x v="1"/>
    <x v="4"/>
    <x v="5"/>
    <x v="12"/>
    <s v="Kasse"/>
    <s v="B0FE524A-9795-EA11-806F-9CB6D0F9CFB6"/>
  </r>
  <r>
    <x v="0"/>
    <x v="1"/>
    <x v="4"/>
    <x v="5"/>
    <x v="13"/>
    <x v="1"/>
    <x v="9"/>
    <x v="0"/>
    <x v="0"/>
    <n v="25691.77"/>
    <n v="269158.90000000002"/>
    <n v="243467.13"/>
    <x v="1"/>
    <x v="4"/>
    <x v="5"/>
    <x v="13"/>
    <s v="Bank"/>
    <s v="B0FE524A-9795-EA11-806F-9CB6D0F9CFB6"/>
  </r>
  <r>
    <x v="0"/>
    <x v="1"/>
    <x v="4"/>
    <x v="5"/>
    <x v="107"/>
    <x v="1"/>
    <x v="9"/>
    <x v="0"/>
    <x v="0"/>
    <n v="0"/>
    <n v="25"/>
    <n v="25"/>
    <x v="1"/>
    <x v="4"/>
    <x v="5"/>
    <x v="107"/>
    <s v="Bank 1"/>
    <s v="B0FE524A-9795-EA11-806F-9CB6D0F9CFB6"/>
  </r>
  <r>
    <x v="1"/>
    <x v="5"/>
    <x v="11"/>
    <x v="13"/>
    <x v="25"/>
    <x v="1"/>
    <x v="9"/>
    <x v="0"/>
    <x v="0"/>
    <n v="197779.01"/>
    <n v="132745.39000000001"/>
    <n v="-65033.62"/>
    <x v="5"/>
    <x v="11"/>
    <x v="13"/>
    <x v="25"/>
    <s v="Verbindlichkeiten aus Lieferungen und Leistungen m"/>
    <s v="B0FE524A-9795-EA11-806F-9CB6D0F9CFB6"/>
  </r>
  <r>
    <x v="1"/>
    <x v="5"/>
    <x v="12"/>
    <x v="14"/>
    <x v="28"/>
    <x v="1"/>
    <x v="9"/>
    <x v="0"/>
    <x v="0"/>
    <n v="40070.21"/>
    <n v="40070.21"/>
    <n v="0"/>
    <x v="5"/>
    <x v="12"/>
    <x v="14"/>
    <x v="28"/>
    <s v="Verbindlichkeiten aus Lohn und Gehalt"/>
    <s v="B0FE524A-9795-EA11-806F-9CB6D0F9CFB6"/>
  </r>
  <r>
    <x v="1"/>
    <x v="5"/>
    <x v="12"/>
    <x v="14"/>
    <x v="97"/>
    <x v="1"/>
    <x v="9"/>
    <x v="0"/>
    <x v="0"/>
    <n v="150"/>
    <n v="150"/>
    <n v="0"/>
    <x v="5"/>
    <x v="12"/>
    <x v="14"/>
    <x v="97"/>
    <s v="Verbindlichkeiten für Einbehaltungen von Arbeitneh"/>
    <s v="B0FE524A-9795-EA11-806F-9CB6D0F9CFB6"/>
  </r>
  <r>
    <x v="1"/>
    <x v="5"/>
    <x v="12"/>
    <x v="14"/>
    <x v="29"/>
    <x v="1"/>
    <x v="9"/>
    <x v="0"/>
    <x v="0"/>
    <n v="13904.01"/>
    <n v="14760.63"/>
    <n v="856.62"/>
    <x v="5"/>
    <x v="12"/>
    <x v="14"/>
    <x v="29"/>
    <s v="Verbindlichkeiten aus Lohn- und Kirchensteuer"/>
    <s v="B0FE524A-9795-EA11-806F-9CB6D0F9CFB6"/>
  </r>
  <r>
    <x v="1"/>
    <x v="5"/>
    <x v="12"/>
    <x v="14"/>
    <x v="30"/>
    <x v="1"/>
    <x v="9"/>
    <x v="0"/>
    <x v="0"/>
    <n v="12754.52"/>
    <n v="17721.560000000001"/>
    <n v="4967.04"/>
    <x v="5"/>
    <x v="12"/>
    <x v="14"/>
    <x v="30"/>
    <s v="Verbindlichkeiten im Rahmen der sozialen Sicherhei"/>
    <s v="B0FE524A-9795-EA11-806F-9CB6D0F9CFB6"/>
  </r>
  <r>
    <x v="1"/>
    <x v="5"/>
    <x v="12"/>
    <x v="14"/>
    <x v="31"/>
    <x v="1"/>
    <x v="9"/>
    <x v="0"/>
    <x v="0"/>
    <n v="60"/>
    <n v="60"/>
    <n v="0"/>
    <x v="5"/>
    <x v="12"/>
    <x v="14"/>
    <x v="31"/>
    <s v="Verbindlichkeiten aus Vermögensbildung"/>
    <s v="B0FE524A-9795-EA11-806F-9CB6D0F9CFB6"/>
  </r>
  <r>
    <x v="1"/>
    <x v="5"/>
    <x v="12"/>
    <x v="14"/>
    <x v="32"/>
    <x v="1"/>
    <x v="9"/>
    <x v="0"/>
    <x v="0"/>
    <n v="72889.899999999994"/>
    <n v="72889.899999999994"/>
    <n v="0"/>
    <x v="5"/>
    <x v="12"/>
    <x v="14"/>
    <x v="32"/>
    <s v="Lohn- und Gehaltsverrechnungskonto"/>
    <s v="B0FE524A-9795-EA11-806F-9CB6D0F9CFB6"/>
  </r>
  <r>
    <x v="1"/>
    <x v="5"/>
    <x v="12"/>
    <x v="14"/>
    <x v="109"/>
    <x v="1"/>
    <x v="9"/>
    <x v="0"/>
    <x v="0"/>
    <n v="0"/>
    <n v="504"/>
    <n v="504"/>
    <x v="5"/>
    <x v="12"/>
    <x v="14"/>
    <x v="109"/>
    <s v="Reserviertes Konto - Umsatzsteuer aus innergemeins"/>
    <s v="B0FE524A-9795-EA11-806F-9CB6D0F9CFB6"/>
  </r>
  <r>
    <x v="1"/>
    <x v="5"/>
    <x v="12"/>
    <x v="14"/>
    <x v="75"/>
    <x v="1"/>
    <x v="9"/>
    <x v="0"/>
    <x v="0"/>
    <n v="0"/>
    <n v="11174.38"/>
    <n v="11174.38"/>
    <x v="5"/>
    <x v="12"/>
    <x v="14"/>
    <x v="75"/>
    <s v="Umsatzsteuer-Vorauszahlungen"/>
    <s v="B0FE524A-9795-EA11-806F-9CB6D0F9CFB6"/>
  </r>
  <r>
    <x v="1"/>
    <x v="5"/>
    <x v="12"/>
    <x v="14"/>
    <x v="105"/>
    <x v="1"/>
    <x v="9"/>
    <x v="0"/>
    <x v="0"/>
    <n v="0"/>
    <n v="26.82"/>
    <n v="26.82"/>
    <x v="5"/>
    <x v="12"/>
    <x v="14"/>
    <x v="105"/>
    <s v="Reserviertes Konto - Umsatzsteuer nach § 13b UStG "/>
    <s v="B0FE524A-9795-EA11-806F-9CB6D0F9CFB6"/>
  </r>
  <r>
    <x v="1"/>
    <x v="5"/>
    <x v="12"/>
    <x v="14"/>
    <x v="34"/>
    <x v="1"/>
    <x v="9"/>
    <x v="0"/>
    <x v="0"/>
    <n v="0.1"/>
    <n v="788.4"/>
    <n v="788.3"/>
    <x v="5"/>
    <x v="12"/>
    <x v="14"/>
    <x v="34"/>
    <s v="Umsatzsteuer Vorjahr"/>
    <s v="B0FE524A-9795-EA11-806F-9CB6D0F9CFB6"/>
  </r>
  <r>
    <x v="1"/>
    <x v="5"/>
    <x v="12"/>
    <x v="14"/>
    <x v="110"/>
    <x v="1"/>
    <x v="9"/>
    <x v="0"/>
    <x v="0"/>
    <n v="0"/>
    <n v="26.65"/>
    <n v="26.65"/>
    <x v="5"/>
    <x v="12"/>
    <x v="14"/>
    <x v="110"/>
    <s v="Umsatzsteuer in Folgeperiode fällig (§§ 13 Abs. 1 "/>
    <s v="B0FE524A-9795-EA11-806F-9CB6D0F9CFB6"/>
  </r>
  <r>
    <x v="1"/>
    <x v="6"/>
    <x v="13"/>
    <x v="15"/>
    <x v="35"/>
    <x v="1"/>
    <x v="9"/>
    <x v="0"/>
    <x v="0"/>
    <n v="67049.94"/>
    <n v="0"/>
    <n v="-67049.94"/>
    <x v="6"/>
    <x v="13"/>
    <x v="15"/>
    <x v="35"/>
    <s v="Passive Rechnungsabgrenzung"/>
    <s v="B0FE524A-9795-EA11-806F-9CB6D0F9CFB6"/>
  </r>
  <r>
    <x v="2"/>
    <x v="7"/>
    <x v="14"/>
    <x v="16"/>
    <x v="80"/>
    <x v="1"/>
    <x v="9"/>
    <x v="0"/>
    <x v="0"/>
    <n v="0"/>
    <n v="10000"/>
    <n v="10000"/>
    <x v="7"/>
    <x v="14"/>
    <x v="16"/>
    <x v="80"/>
    <s v="Nicht steuerbare s. Leistung § 18b UStG"/>
    <s v="B0FE524A-9795-EA11-806F-9CB6D0F9CFB6"/>
  </r>
  <r>
    <x v="2"/>
    <x v="7"/>
    <x v="14"/>
    <x v="16"/>
    <x v="36"/>
    <x v="1"/>
    <x v="9"/>
    <x v="0"/>
    <x v="0"/>
    <n v="0"/>
    <n v="3150"/>
    <n v="3150"/>
    <x v="7"/>
    <x v="14"/>
    <x v="16"/>
    <x v="36"/>
    <s v="Erlöse zum allgemeinen Umsatzsteuersatz"/>
    <s v="B0FE524A-9795-EA11-806F-9CB6D0F9CFB6"/>
  </r>
  <r>
    <x v="2"/>
    <x v="7"/>
    <x v="15"/>
    <x v="17"/>
    <x v="38"/>
    <x v="1"/>
    <x v="9"/>
    <x v="0"/>
    <x v="0"/>
    <n v="0"/>
    <n v="55624.06"/>
    <n v="55624.06"/>
    <x v="7"/>
    <x v="15"/>
    <x v="17"/>
    <x v="38"/>
    <s v="Andere aktivierte Eigenleistungen"/>
    <s v="B0FE524A-9795-EA11-806F-9CB6D0F9CFB6"/>
  </r>
  <r>
    <x v="2"/>
    <x v="7"/>
    <x v="16"/>
    <x v="18"/>
    <x v="39"/>
    <x v="1"/>
    <x v="9"/>
    <x v="0"/>
    <x v="0"/>
    <n v="0"/>
    <n v="67050.039999999994"/>
    <n v="67050.039999999994"/>
    <x v="7"/>
    <x v="16"/>
    <x v="18"/>
    <x v="39"/>
    <s v="Sonstige betriebliche Erträge"/>
    <s v="B0FE524A-9795-EA11-806F-9CB6D0F9CFB6"/>
  </r>
  <r>
    <x v="2"/>
    <x v="8"/>
    <x v="18"/>
    <x v="20"/>
    <x v="41"/>
    <x v="1"/>
    <x v="9"/>
    <x v="0"/>
    <x v="0"/>
    <n v="52622.73"/>
    <n v="0"/>
    <n v="-52622.73"/>
    <x v="8"/>
    <x v="18"/>
    <x v="20"/>
    <x v="41"/>
    <s v="Gehälter"/>
    <s v="B0FE524A-9795-EA11-806F-9CB6D0F9CFB6"/>
  </r>
  <r>
    <x v="2"/>
    <x v="8"/>
    <x v="18"/>
    <x v="20"/>
    <x v="42"/>
    <x v="1"/>
    <x v="9"/>
    <x v="0"/>
    <x v="0"/>
    <n v="10000"/>
    <n v="0"/>
    <n v="-10000"/>
    <x v="8"/>
    <x v="18"/>
    <x v="20"/>
    <x v="42"/>
    <s v="Geschäftsführergehälter der GmbH-Gesellschafter"/>
    <s v="B0FE524A-9795-EA11-806F-9CB6D0F9CFB6"/>
  </r>
  <r>
    <x v="2"/>
    <x v="8"/>
    <x v="18"/>
    <x v="20"/>
    <x v="70"/>
    <x v="1"/>
    <x v="9"/>
    <x v="0"/>
    <x v="0"/>
    <n v="166.15"/>
    <n v="0"/>
    <n v="-166.15"/>
    <x v="8"/>
    <x v="18"/>
    <x v="20"/>
    <x v="70"/>
    <s v="Sonstiges Personalkosten"/>
    <s v="B0FE524A-9795-EA11-806F-9CB6D0F9CFB6"/>
  </r>
  <r>
    <x v="2"/>
    <x v="8"/>
    <x v="18"/>
    <x v="21"/>
    <x v="43"/>
    <x v="1"/>
    <x v="9"/>
    <x v="0"/>
    <x v="0"/>
    <n v="10087.5"/>
    <n v="0"/>
    <n v="-10087.5"/>
    <x v="8"/>
    <x v="18"/>
    <x v="21"/>
    <x v="43"/>
    <s v="Gesetzliche soziale Aufwendungen"/>
    <s v="B0FE524A-9795-EA11-806F-9CB6D0F9CFB6"/>
  </r>
  <r>
    <x v="2"/>
    <x v="8"/>
    <x v="18"/>
    <x v="21"/>
    <x v="44"/>
    <x v="1"/>
    <x v="9"/>
    <x v="0"/>
    <x v="0"/>
    <n v="29.67"/>
    <n v="0"/>
    <n v="-29.67"/>
    <x v="8"/>
    <x v="18"/>
    <x v="21"/>
    <x v="44"/>
    <s v="Umlagebeiträge"/>
    <s v="B0FE524A-9795-EA11-806F-9CB6D0F9CFB6"/>
  </r>
  <r>
    <x v="2"/>
    <x v="8"/>
    <x v="18"/>
    <x v="21"/>
    <x v="100"/>
    <x v="1"/>
    <x v="9"/>
    <x v="0"/>
    <x v="0"/>
    <n v="150"/>
    <n v="127.5"/>
    <n v="-22.5"/>
    <x v="8"/>
    <x v="18"/>
    <x v="21"/>
    <x v="100"/>
    <s v="Aufwendungen für Altersversorgung"/>
    <s v="B0FE524A-9795-EA11-806F-9CB6D0F9CFB6"/>
  </r>
  <r>
    <x v="2"/>
    <x v="8"/>
    <x v="22"/>
    <x v="33"/>
    <x v="89"/>
    <x v="1"/>
    <x v="9"/>
    <x v="0"/>
    <x v="0"/>
    <n v="5313.02"/>
    <n v="0"/>
    <n v="-5313.02"/>
    <x v="8"/>
    <x v="22"/>
    <x v="33"/>
    <x v="89"/>
    <s v="Abschreibungen auf selbst geschaffene immaterielle Vermögensgegenstände"/>
    <s v="B0FE524A-9795-EA11-806F-9CB6D0F9CFB6"/>
  </r>
  <r>
    <x v="2"/>
    <x v="8"/>
    <x v="22"/>
    <x v="34"/>
    <x v="90"/>
    <x v="1"/>
    <x v="9"/>
    <x v="0"/>
    <x v="0"/>
    <n v="761.48"/>
    <n v="0"/>
    <n v="-761.48"/>
    <x v="8"/>
    <x v="22"/>
    <x v="34"/>
    <x v="90"/>
    <s v="Abschreibungen auf Sachanlagen (ohne AfA auf Kfz und Gebäude)"/>
    <s v="B0FE524A-9795-EA11-806F-9CB6D0F9CFB6"/>
  </r>
  <r>
    <x v="2"/>
    <x v="8"/>
    <x v="22"/>
    <x v="34"/>
    <x v="91"/>
    <x v="1"/>
    <x v="9"/>
    <x v="0"/>
    <x v="0"/>
    <n v="537.27"/>
    <n v="0"/>
    <n v="-537.27"/>
    <x v="8"/>
    <x v="22"/>
    <x v="34"/>
    <x v="91"/>
    <s v="Sofortabschreibung geringwertige Wirtschaftsgüter"/>
    <s v="B0FE524A-9795-EA11-806F-9CB6D0F9CFB6"/>
  </r>
  <r>
    <x v="2"/>
    <x v="8"/>
    <x v="19"/>
    <x v="22"/>
    <x v="46"/>
    <x v="1"/>
    <x v="9"/>
    <x v="0"/>
    <x v="0"/>
    <n v="125.42"/>
    <n v="0"/>
    <n v="-125.42"/>
    <x v="8"/>
    <x v="19"/>
    <x v="22"/>
    <x v="46"/>
    <s v="Sonstige betriebliche Aufwendungen"/>
    <s v="B0FE524A-9795-EA11-806F-9CB6D0F9CFB6"/>
  </r>
  <r>
    <x v="2"/>
    <x v="8"/>
    <x v="19"/>
    <x v="22"/>
    <x v="78"/>
    <x v="1"/>
    <x v="9"/>
    <x v="0"/>
    <x v="0"/>
    <n v="627.66"/>
    <n v="0"/>
    <n v="-627.66"/>
    <x v="8"/>
    <x v="19"/>
    <x v="22"/>
    <x v="78"/>
    <s v="Sonstige Fremdleistungen"/>
    <s v="B0FE524A-9795-EA11-806F-9CB6D0F9CFB6"/>
  </r>
  <r>
    <x v="2"/>
    <x v="8"/>
    <x v="19"/>
    <x v="23"/>
    <x v="47"/>
    <x v="1"/>
    <x v="9"/>
    <x v="0"/>
    <x v="0"/>
    <n v="5276.27"/>
    <n v="0"/>
    <n v="-5276.27"/>
    <x v="8"/>
    <x v="19"/>
    <x v="23"/>
    <x v="47"/>
    <s v="Miete (unbewegliche Wirtschaftsgüter)"/>
    <s v="B0FE524A-9795-EA11-806F-9CB6D0F9CFB6"/>
  </r>
  <r>
    <x v="2"/>
    <x v="8"/>
    <x v="19"/>
    <x v="23"/>
    <x v="48"/>
    <x v="1"/>
    <x v="9"/>
    <x v="0"/>
    <x v="0"/>
    <n v="1110.51"/>
    <n v="2933.53"/>
    <n v="1823.02"/>
    <x v="8"/>
    <x v="19"/>
    <x v="23"/>
    <x v="48"/>
    <s v="Gas, Strom, Wasser"/>
    <s v="B0FE524A-9795-EA11-806F-9CB6D0F9CFB6"/>
  </r>
  <r>
    <x v="2"/>
    <x v="8"/>
    <x v="19"/>
    <x v="23"/>
    <x v="49"/>
    <x v="1"/>
    <x v="9"/>
    <x v="0"/>
    <x v="0"/>
    <n v="424.59"/>
    <n v="0"/>
    <n v="-424.59"/>
    <x v="8"/>
    <x v="19"/>
    <x v="23"/>
    <x v="49"/>
    <s v="Reinigung"/>
    <s v="B0FE524A-9795-EA11-806F-9CB6D0F9CFB6"/>
  </r>
  <r>
    <x v="2"/>
    <x v="8"/>
    <x v="19"/>
    <x v="25"/>
    <x v="52"/>
    <x v="1"/>
    <x v="9"/>
    <x v="0"/>
    <x v="0"/>
    <n v="1743.6"/>
    <n v="13.55"/>
    <n v="-1730.05"/>
    <x v="8"/>
    <x v="19"/>
    <x v="25"/>
    <x v="52"/>
    <s v="Reparaturen und Instandhaltung von anderen Anlagen und Betriebs- und Geschäftsausstattung"/>
    <s v="B0FE524A-9795-EA11-806F-9CB6D0F9CFB6"/>
  </r>
  <r>
    <x v="2"/>
    <x v="8"/>
    <x v="19"/>
    <x v="25"/>
    <x v="53"/>
    <x v="1"/>
    <x v="9"/>
    <x v="0"/>
    <x v="0"/>
    <n v="1606.75"/>
    <n v="0"/>
    <n v="-1606.75"/>
    <x v="8"/>
    <x v="19"/>
    <x v="25"/>
    <x v="53"/>
    <s v="Wartungskosten für Hard- und Software"/>
    <s v="B0FE524A-9795-EA11-806F-9CB6D0F9CFB6"/>
  </r>
  <r>
    <x v="2"/>
    <x v="8"/>
    <x v="19"/>
    <x v="26"/>
    <x v="54"/>
    <x v="1"/>
    <x v="9"/>
    <x v="0"/>
    <x v="0"/>
    <n v="22.86"/>
    <n v="0"/>
    <n v="-22.86"/>
    <x v="8"/>
    <x v="19"/>
    <x v="26"/>
    <x v="54"/>
    <s v="Bewirtungskosten"/>
    <s v="B0FE524A-9795-EA11-806F-9CB6D0F9CFB6"/>
  </r>
  <r>
    <x v="2"/>
    <x v="8"/>
    <x v="19"/>
    <x v="26"/>
    <x v="55"/>
    <x v="1"/>
    <x v="9"/>
    <x v="0"/>
    <x v="0"/>
    <n v="406.19"/>
    <n v="0"/>
    <n v="-406.19"/>
    <x v="8"/>
    <x v="19"/>
    <x v="26"/>
    <x v="55"/>
    <s v="Reisekosten Arbeitnehmer"/>
    <s v="B0FE524A-9795-EA11-806F-9CB6D0F9CFB6"/>
  </r>
  <r>
    <x v="2"/>
    <x v="8"/>
    <x v="19"/>
    <x v="26"/>
    <x v="72"/>
    <x v="1"/>
    <x v="9"/>
    <x v="0"/>
    <x v="0"/>
    <n v="3557.91"/>
    <n v="0"/>
    <n v="-3557.91"/>
    <x v="8"/>
    <x v="19"/>
    <x v="26"/>
    <x v="72"/>
    <s v="Reisekosten Fremd-PKW"/>
    <s v="B0FE524A-9795-EA11-806F-9CB6D0F9CFB6"/>
  </r>
  <r>
    <x v="2"/>
    <x v="8"/>
    <x v="19"/>
    <x v="26"/>
    <x v="56"/>
    <x v="1"/>
    <x v="9"/>
    <x v="0"/>
    <x v="0"/>
    <n v="99"/>
    <n v="0"/>
    <n v="-99"/>
    <x v="8"/>
    <x v="19"/>
    <x v="26"/>
    <x v="56"/>
    <s v="Reisekosten Arbeitnehmer Fahrtkosten"/>
    <s v="B0FE524A-9795-EA11-806F-9CB6D0F9CFB6"/>
  </r>
  <r>
    <x v="2"/>
    <x v="8"/>
    <x v="19"/>
    <x v="26"/>
    <x v="57"/>
    <x v="1"/>
    <x v="9"/>
    <x v="0"/>
    <x v="0"/>
    <n v="140.80000000000001"/>
    <n v="84.8"/>
    <n v="-56"/>
    <x v="8"/>
    <x v="19"/>
    <x v="26"/>
    <x v="57"/>
    <s v="Reisekosten Arbeitnehmer Verpflegungsmehraufwand"/>
    <s v="B0FE524A-9795-EA11-806F-9CB6D0F9CFB6"/>
  </r>
  <r>
    <x v="2"/>
    <x v="8"/>
    <x v="19"/>
    <x v="27"/>
    <x v="79"/>
    <x v="1"/>
    <x v="9"/>
    <x v="0"/>
    <x v="0"/>
    <n v="80.64"/>
    <n v="0"/>
    <n v="-80.64"/>
    <x v="8"/>
    <x v="19"/>
    <x v="27"/>
    <x v="79"/>
    <s v="Porto"/>
    <s v="B0FE524A-9795-EA11-806F-9CB6D0F9CFB6"/>
  </r>
  <r>
    <x v="2"/>
    <x v="8"/>
    <x v="19"/>
    <x v="27"/>
    <x v="58"/>
    <x v="1"/>
    <x v="9"/>
    <x v="0"/>
    <x v="0"/>
    <n v="640.47"/>
    <n v="0"/>
    <n v="-640.47"/>
    <x v="8"/>
    <x v="19"/>
    <x v="27"/>
    <x v="58"/>
    <s v="Telefon"/>
    <s v="B0FE524A-9795-EA11-806F-9CB6D0F9CFB6"/>
  </r>
  <r>
    <x v="2"/>
    <x v="8"/>
    <x v="19"/>
    <x v="27"/>
    <x v="73"/>
    <x v="1"/>
    <x v="9"/>
    <x v="0"/>
    <x v="0"/>
    <n v="500.15"/>
    <n v="72.8"/>
    <n v="-427.35"/>
    <x v="8"/>
    <x v="19"/>
    <x v="27"/>
    <x v="73"/>
    <s v="Bürobedarf"/>
    <s v="B0FE524A-9795-EA11-806F-9CB6D0F9CFB6"/>
  </r>
  <r>
    <x v="2"/>
    <x v="8"/>
    <x v="19"/>
    <x v="27"/>
    <x v="106"/>
    <x v="1"/>
    <x v="9"/>
    <x v="0"/>
    <x v="0"/>
    <n v="9.51"/>
    <n v="0"/>
    <n v="-9.51"/>
    <x v="8"/>
    <x v="19"/>
    <x v="27"/>
    <x v="106"/>
    <s v="Zeitschriften, Bücher (Fachliteratur)"/>
    <s v="B0FE524A-9795-EA11-806F-9CB6D0F9CFB6"/>
  </r>
  <r>
    <x v="2"/>
    <x v="8"/>
    <x v="18"/>
    <x v="21"/>
    <x v="74"/>
    <x v="1"/>
    <x v="9"/>
    <x v="0"/>
    <x v="0"/>
    <n v="115"/>
    <n v="0"/>
    <n v="-115"/>
    <x v="8"/>
    <x v="18"/>
    <x v="21"/>
    <x v="74"/>
    <s v="Fortbildungskosten"/>
    <s v="B0FE524A-9795-EA11-806F-9CB6D0F9CFB6"/>
  </r>
  <r>
    <x v="2"/>
    <x v="8"/>
    <x v="19"/>
    <x v="28"/>
    <x v="59"/>
    <x v="1"/>
    <x v="9"/>
    <x v="0"/>
    <x v="0"/>
    <n v="1447.5"/>
    <n v="0"/>
    <n v="-1447.5"/>
    <x v="8"/>
    <x v="19"/>
    <x v="28"/>
    <x v="59"/>
    <s v="Rechts- und Beratungskosten"/>
    <s v="B0FE524A-9795-EA11-806F-9CB6D0F9CFB6"/>
  </r>
  <r>
    <x v="2"/>
    <x v="8"/>
    <x v="19"/>
    <x v="28"/>
    <x v="101"/>
    <x v="1"/>
    <x v="9"/>
    <x v="0"/>
    <x v="0"/>
    <n v="2252.6999999999998"/>
    <n v="0"/>
    <n v="-2252.6999999999998"/>
    <x v="8"/>
    <x v="19"/>
    <x v="28"/>
    <x v="101"/>
    <s v="Buchführungskosten"/>
    <s v="B0FE524A-9795-EA11-806F-9CB6D0F9CFB6"/>
  </r>
  <r>
    <x v="2"/>
    <x v="8"/>
    <x v="19"/>
    <x v="22"/>
    <x v="111"/>
    <x v="1"/>
    <x v="9"/>
    <x v="0"/>
    <x v="0"/>
    <n v="1039.33"/>
    <n v="0"/>
    <n v="-1039.33"/>
    <x v="8"/>
    <x v="19"/>
    <x v="22"/>
    <x v="111"/>
    <s v="Aufwendungen für die zeitlich befristete Überlassu"/>
    <s v="B0FE524A-9795-EA11-806F-9CB6D0F9CFB6"/>
  </r>
  <r>
    <x v="2"/>
    <x v="8"/>
    <x v="19"/>
    <x v="29"/>
    <x v="60"/>
    <x v="1"/>
    <x v="9"/>
    <x v="0"/>
    <x v="0"/>
    <n v="2552.06"/>
    <n v="182.74"/>
    <n v="-2369.3200000000002"/>
    <x v="8"/>
    <x v="19"/>
    <x v="29"/>
    <x v="60"/>
    <s v="Sonstiger Betriebsbedarf"/>
    <s v="B0FE524A-9795-EA11-806F-9CB6D0F9CFB6"/>
  </r>
  <r>
    <x v="2"/>
    <x v="8"/>
    <x v="19"/>
    <x v="29"/>
    <x v="61"/>
    <x v="1"/>
    <x v="9"/>
    <x v="0"/>
    <x v="0"/>
    <n v="119.5"/>
    <n v="0"/>
    <n v="-119.5"/>
    <x v="8"/>
    <x v="19"/>
    <x v="29"/>
    <x v="61"/>
    <s v="Nebenkosten des Geldverkehrs"/>
    <s v="B0FE524A-9795-EA11-806F-9CB6D0F9CFB6"/>
  </r>
  <r>
    <x v="2"/>
    <x v="8"/>
    <x v="19"/>
    <x v="29"/>
    <x v="62"/>
    <x v="1"/>
    <x v="9"/>
    <x v="0"/>
    <x v="0"/>
    <n v="2659.32"/>
    <n v="0"/>
    <n v="-2659.32"/>
    <x v="8"/>
    <x v="19"/>
    <x v="29"/>
    <x v="62"/>
    <s v="Aufwendungen für Abraum- und Abfallbeseitigung"/>
    <s v="B0FE524A-9795-EA11-806F-9CB6D0F9CFB6"/>
  </r>
  <r>
    <x v="2"/>
    <x v="10"/>
    <x v="21"/>
    <x v="32"/>
    <x v="99"/>
    <x v="1"/>
    <x v="9"/>
    <x v="0"/>
    <x v="0"/>
    <n v="930.62"/>
    <n v="0"/>
    <n v="-930.62"/>
    <x v="10"/>
    <x v="21"/>
    <x v="32"/>
    <x v="99"/>
    <s v="Zinsaufwendungen für kurzfristige Verbindlichkeite"/>
    <s v="B0FE524A-9795-EA11-806F-9CB6D0F9CFB6"/>
  </r>
  <r>
    <x v="0"/>
    <x v="0"/>
    <x v="0"/>
    <x v="0"/>
    <x v="0"/>
    <x v="1"/>
    <x v="10"/>
    <x v="0"/>
    <x v="0"/>
    <n v="0"/>
    <n v="5504.76"/>
    <n v="5504.76"/>
    <x v="0"/>
    <x v="0"/>
    <x v="0"/>
    <x v="0"/>
    <s v="Selbst geschaffene immaterielle VermG"/>
    <s v="B0FE524A-9795-EA11-806F-9CB6D0F9CFB6"/>
  </r>
  <r>
    <x v="0"/>
    <x v="0"/>
    <x v="1"/>
    <x v="1"/>
    <x v="2"/>
    <x v="1"/>
    <x v="10"/>
    <x v="0"/>
    <x v="0"/>
    <n v="4000"/>
    <n v="4424.54"/>
    <n v="424.54"/>
    <x v="0"/>
    <x v="1"/>
    <x v="1"/>
    <x v="2"/>
    <s v="Betriebsausstattung"/>
    <s v="B0FE524A-9795-EA11-806F-9CB6D0F9CFB6"/>
  </r>
  <r>
    <x v="0"/>
    <x v="0"/>
    <x v="1"/>
    <x v="1"/>
    <x v="3"/>
    <x v="1"/>
    <x v="10"/>
    <x v="0"/>
    <x v="0"/>
    <n v="803.75"/>
    <n v="359.5"/>
    <n v="-444.25"/>
    <x v="0"/>
    <x v="1"/>
    <x v="1"/>
    <x v="3"/>
    <s v="Büroeinrichtung"/>
    <s v="B0FE524A-9795-EA11-806F-9CB6D0F9CFB6"/>
  </r>
  <r>
    <x v="0"/>
    <x v="0"/>
    <x v="1"/>
    <x v="1"/>
    <x v="4"/>
    <x v="1"/>
    <x v="10"/>
    <x v="0"/>
    <x v="0"/>
    <n v="499"/>
    <n v="499"/>
    <n v="0"/>
    <x v="0"/>
    <x v="1"/>
    <x v="1"/>
    <x v="4"/>
    <s v="Geringwertige Wirtschaftsgüter"/>
    <s v="B0FE524A-9795-EA11-806F-9CB6D0F9CFB6"/>
  </r>
  <r>
    <x v="0"/>
    <x v="0"/>
    <x v="1"/>
    <x v="35"/>
    <x v="94"/>
    <x v="1"/>
    <x v="10"/>
    <x v="0"/>
    <x v="0"/>
    <n v="115136.44"/>
    <n v="2293.0300000000002"/>
    <n v="-112843.41"/>
    <x v="0"/>
    <x v="1"/>
    <x v="35"/>
    <x v="94"/>
    <s v="Technische Anlagen und Maschinen im Bau"/>
    <s v="B0FE524A-9795-EA11-806F-9CB6D0F9CFB6"/>
  </r>
  <r>
    <x v="0"/>
    <x v="1"/>
    <x v="3"/>
    <x v="3"/>
    <x v="6"/>
    <x v="1"/>
    <x v="10"/>
    <x v="0"/>
    <x v="0"/>
    <n v="0"/>
    <n v="3654"/>
    <n v="3654"/>
    <x v="1"/>
    <x v="3"/>
    <x v="3"/>
    <x v="6"/>
    <s v="Forderungen aus Lieferungen und Leistungen"/>
    <s v="B0FE524A-9795-EA11-806F-9CB6D0F9CFB6"/>
  </r>
  <r>
    <x v="0"/>
    <x v="1"/>
    <x v="3"/>
    <x v="4"/>
    <x v="102"/>
    <x v="1"/>
    <x v="10"/>
    <x v="0"/>
    <x v="0"/>
    <n v="67.42"/>
    <n v="0"/>
    <n v="-67.42"/>
    <x v="1"/>
    <x v="3"/>
    <x v="4"/>
    <x v="102"/>
    <s v="Reserviertes Konto - Abziehbare Vorsteuer aus inne"/>
    <s v="B0FE524A-9795-EA11-806F-9CB6D0F9CFB6"/>
  </r>
  <r>
    <x v="0"/>
    <x v="1"/>
    <x v="3"/>
    <x v="4"/>
    <x v="103"/>
    <x v="1"/>
    <x v="10"/>
    <x v="0"/>
    <x v="0"/>
    <n v="19666.349999999999"/>
    <n v="629.91999999999996"/>
    <n v="-19036.43"/>
    <x v="1"/>
    <x v="3"/>
    <x v="4"/>
    <x v="103"/>
    <s v="Reserviertes Konto - Abziehbare Vorsteuer aus inne"/>
    <s v="B0FE524A-9795-EA11-806F-9CB6D0F9CFB6"/>
  </r>
  <r>
    <x v="0"/>
    <x v="1"/>
    <x v="3"/>
    <x v="4"/>
    <x v="9"/>
    <x v="1"/>
    <x v="10"/>
    <x v="0"/>
    <x v="0"/>
    <n v="118.94"/>
    <n v="47.66"/>
    <n v="-71.28"/>
    <x v="1"/>
    <x v="3"/>
    <x v="4"/>
    <x v="9"/>
    <s v="Abziehbare Vorsteuer 19 %"/>
    <s v="B0FE524A-9795-EA11-806F-9CB6D0F9CFB6"/>
  </r>
  <r>
    <x v="0"/>
    <x v="1"/>
    <x v="3"/>
    <x v="4"/>
    <x v="104"/>
    <x v="1"/>
    <x v="10"/>
    <x v="0"/>
    <x v="0"/>
    <n v="26.65"/>
    <n v="0"/>
    <n v="-26.65"/>
    <x v="1"/>
    <x v="3"/>
    <x v="4"/>
    <x v="104"/>
    <s v="Reserviertes Konto - Abziehbare Vorsteuer nach § 1"/>
    <s v="B0FE524A-9795-EA11-806F-9CB6D0F9CFB6"/>
  </r>
  <r>
    <x v="0"/>
    <x v="1"/>
    <x v="3"/>
    <x v="4"/>
    <x v="10"/>
    <x v="1"/>
    <x v="10"/>
    <x v="0"/>
    <x v="0"/>
    <n v="2711.8"/>
    <n v="2881.57"/>
    <n v="169.77"/>
    <x v="1"/>
    <x v="3"/>
    <x v="4"/>
    <x v="10"/>
    <s v="Vorsteuer in Folgeperiode/im Folgejahr abziehbar"/>
    <s v="B0FE524A-9795-EA11-806F-9CB6D0F9CFB6"/>
  </r>
  <r>
    <x v="0"/>
    <x v="1"/>
    <x v="3"/>
    <x v="4"/>
    <x v="84"/>
    <x v="1"/>
    <x v="10"/>
    <x v="0"/>
    <x v="0"/>
    <n v="300"/>
    <n v="0"/>
    <n v="-300"/>
    <x v="1"/>
    <x v="3"/>
    <x v="4"/>
    <x v="84"/>
    <s v="Geldtransit"/>
    <s v="B0FE524A-9795-EA11-806F-9CB6D0F9CFB6"/>
  </r>
  <r>
    <x v="0"/>
    <x v="1"/>
    <x v="4"/>
    <x v="5"/>
    <x v="12"/>
    <x v="1"/>
    <x v="10"/>
    <x v="0"/>
    <x v="0"/>
    <n v="0"/>
    <n v="170.74"/>
    <n v="170.74"/>
    <x v="1"/>
    <x v="4"/>
    <x v="5"/>
    <x v="12"/>
    <s v="Kasse"/>
    <s v="B0FE524A-9795-EA11-806F-9CB6D0F9CFB6"/>
  </r>
  <r>
    <x v="0"/>
    <x v="1"/>
    <x v="4"/>
    <x v="5"/>
    <x v="13"/>
    <x v="1"/>
    <x v="10"/>
    <x v="0"/>
    <x v="0"/>
    <n v="18138.740000000002"/>
    <n v="217417.01"/>
    <n v="199278.27"/>
    <x v="1"/>
    <x v="4"/>
    <x v="5"/>
    <x v="13"/>
    <s v="Bank"/>
    <s v="B0FE524A-9795-EA11-806F-9CB6D0F9CFB6"/>
  </r>
  <r>
    <x v="0"/>
    <x v="1"/>
    <x v="4"/>
    <x v="5"/>
    <x v="107"/>
    <x v="1"/>
    <x v="10"/>
    <x v="0"/>
    <x v="0"/>
    <n v="0"/>
    <n v="25.8"/>
    <n v="25.8"/>
    <x v="1"/>
    <x v="4"/>
    <x v="5"/>
    <x v="107"/>
    <s v="Bank 1"/>
    <s v="B0FE524A-9795-EA11-806F-9CB6D0F9CFB6"/>
  </r>
  <r>
    <x v="1"/>
    <x v="4"/>
    <x v="10"/>
    <x v="12"/>
    <x v="21"/>
    <x v="1"/>
    <x v="10"/>
    <x v="0"/>
    <x v="0"/>
    <n v="0"/>
    <n v="3749.82"/>
    <n v="3749.82"/>
    <x v="4"/>
    <x v="10"/>
    <x v="12"/>
    <x v="21"/>
    <s v="Sonstige Rückstellungen"/>
    <s v="B0FE524A-9795-EA11-806F-9CB6D0F9CFB6"/>
  </r>
  <r>
    <x v="1"/>
    <x v="5"/>
    <x v="11"/>
    <x v="13"/>
    <x v="25"/>
    <x v="1"/>
    <x v="10"/>
    <x v="0"/>
    <x v="0"/>
    <n v="128278.98"/>
    <n v="139779.28"/>
    <n v="11500.3"/>
    <x v="5"/>
    <x v="11"/>
    <x v="13"/>
    <x v="25"/>
    <s v="Verbindlichkeiten aus Lieferungen und Leistungen m"/>
    <s v="B0FE524A-9795-EA11-806F-9CB6D0F9CFB6"/>
  </r>
  <r>
    <x v="1"/>
    <x v="5"/>
    <x v="12"/>
    <x v="14"/>
    <x v="28"/>
    <x v="1"/>
    <x v="10"/>
    <x v="0"/>
    <x v="0"/>
    <n v="43409.54"/>
    <n v="43409.54"/>
    <n v="0"/>
    <x v="5"/>
    <x v="12"/>
    <x v="14"/>
    <x v="28"/>
    <s v="Verbindlichkeiten aus Lohn und Gehalt"/>
    <s v="B0FE524A-9795-EA11-806F-9CB6D0F9CFB6"/>
  </r>
  <r>
    <x v="1"/>
    <x v="5"/>
    <x v="12"/>
    <x v="14"/>
    <x v="97"/>
    <x v="1"/>
    <x v="10"/>
    <x v="0"/>
    <x v="0"/>
    <n v="150"/>
    <n v="250"/>
    <n v="100"/>
    <x v="5"/>
    <x v="12"/>
    <x v="14"/>
    <x v="97"/>
    <s v="Verbindlichkeiten für Einbehaltungen von Arbeitneh"/>
    <s v="B0FE524A-9795-EA11-806F-9CB6D0F9CFB6"/>
  </r>
  <r>
    <x v="1"/>
    <x v="5"/>
    <x v="12"/>
    <x v="14"/>
    <x v="29"/>
    <x v="1"/>
    <x v="10"/>
    <x v="0"/>
    <x v="0"/>
    <n v="14760.63"/>
    <n v="15393.44"/>
    <n v="632.80999999999995"/>
    <x v="5"/>
    <x v="12"/>
    <x v="14"/>
    <x v="29"/>
    <s v="Verbindlichkeiten aus Lohn- und Kirchensteuer"/>
    <s v="B0FE524A-9795-EA11-806F-9CB6D0F9CFB6"/>
  </r>
  <r>
    <x v="1"/>
    <x v="5"/>
    <x v="12"/>
    <x v="14"/>
    <x v="30"/>
    <x v="1"/>
    <x v="10"/>
    <x v="0"/>
    <x v="0"/>
    <n v="24137.279999999999"/>
    <n v="19097.75"/>
    <n v="-5039.53"/>
    <x v="5"/>
    <x v="12"/>
    <x v="14"/>
    <x v="30"/>
    <s v="Verbindlichkeiten im Rahmen der sozialen Sicherhei"/>
    <s v="B0FE524A-9795-EA11-806F-9CB6D0F9CFB6"/>
  </r>
  <r>
    <x v="1"/>
    <x v="5"/>
    <x v="12"/>
    <x v="14"/>
    <x v="31"/>
    <x v="1"/>
    <x v="10"/>
    <x v="0"/>
    <x v="0"/>
    <n v="60"/>
    <n v="60"/>
    <n v="0"/>
    <x v="5"/>
    <x v="12"/>
    <x v="14"/>
    <x v="31"/>
    <s v="Verbindlichkeiten aus Vermögensbildung"/>
    <s v="B0FE524A-9795-EA11-806F-9CB6D0F9CFB6"/>
  </r>
  <r>
    <x v="1"/>
    <x v="5"/>
    <x v="12"/>
    <x v="14"/>
    <x v="32"/>
    <x v="1"/>
    <x v="10"/>
    <x v="0"/>
    <x v="0"/>
    <n v="78423.23"/>
    <n v="78423.23"/>
    <n v="0"/>
    <x v="5"/>
    <x v="12"/>
    <x v="14"/>
    <x v="32"/>
    <s v="Lohn- und Gehaltsverrechnungskonto"/>
    <s v="B0FE524A-9795-EA11-806F-9CB6D0F9CFB6"/>
  </r>
  <r>
    <x v="1"/>
    <x v="5"/>
    <x v="12"/>
    <x v="14"/>
    <x v="75"/>
    <x v="1"/>
    <x v="10"/>
    <x v="0"/>
    <x v="0"/>
    <n v="0"/>
    <n v="14444.25"/>
    <n v="14444.25"/>
    <x v="5"/>
    <x v="12"/>
    <x v="14"/>
    <x v="75"/>
    <s v="Umsatzsteuer-Vorauszahlungen"/>
    <s v="B0FE524A-9795-EA11-806F-9CB6D0F9CFB6"/>
  </r>
  <r>
    <x v="1"/>
    <x v="5"/>
    <x v="12"/>
    <x v="14"/>
    <x v="105"/>
    <x v="1"/>
    <x v="10"/>
    <x v="0"/>
    <x v="0"/>
    <n v="0"/>
    <n v="26.65"/>
    <n v="26.65"/>
    <x v="5"/>
    <x v="12"/>
    <x v="14"/>
    <x v="105"/>
    <s v="Reserviertes Konto - Umsatzsteuer nach § 13b UStG "/>
    <s v="B0FE524A-9795-EA11-806F-9CB6D0F9CFB6"/>
  </r>
  <r>
    <x v="1"/>
    <x v="5"/>
    <x v="12"/>
    <x v="14"/>
    <x v="110"/>
    <x v="1"/>
    <x v="10"/>
    <x v="0"/>
    <x v="0"/>
    <n v="26.65"/>
    <n v="29.63"/>
    <n v="2.98"/>
    <x v="5"/>
    <x v="12"/>
    <x v="14"/>
    <x v="110"/>
    <s v="Umsatzsteuer in Folgeperiode fällig (§§ 13 Abs. 1 "/>
    <s v="B0FE524A-9795-EA11-806F-9CB6D0F9CFB6"/>
  </r>
  <r>
    <x v="1"/>
    <x v="6"/>
    <x v="13"/>
    <x v="15"/>
    <x v="35"/>
    <x v="1"/>
    <x v="10"/>
    <x v="0"/>
    <x v="0"/>
    <n v="61314.28"/>
    <n v="0"/>
    <n v="-61314.28"/>
    <x v="6"/>
    <x v="13"/>
    <x v="15"/>
    <x v="35"/>
    <s v="Passive Rechnungsabgrenzung"/>
    <s v="B0FE524A-9795-EA11-806F-9CB6D0F9CFB6"/>
  </r>
  <r>
    <x v="2"/>
    <x v="7"/>
    <x v="15"/>
    <x v="17"/>
    <x v="38"/>
    <x v="1"/>
    <x v="10"/>
    <x v="0"/>
    <x v="0"/>
    <n v="0"/>
    <n v="31960.12"/>
    <n v="31960.12"/>
    <x v="7"/>
    <x v="15"/>
    <x v="17"/>
    <x v="38"/>
    <s v="Andere aktivierte Eigenleistungen"/>
    <s v="B0FE524A-9795-EA11-806F-9CB6D0F9CFB6"/>
  </r>
  <r>
    <x v="2"/>
    <x v="7"/>
    <x v="16"/>
    <x v="18"/>
    <x v="39"/>
    <x v="1"/>
    <x v="10"/>
    <x v="0"/>
    <x v="0"/>
    <n v="0"/>
    <n v="61314.28"/>
    <n v="61314.28"/>
    <x v="7"/>
    <x v="16"/>
    <x v="18"/>
    <x v="39"/>
    <s v="Sonstige betriebliche Erträge"/>
    <s v="B0FE524A-9795-EA11-806F-9CB6D0F9CFB6"/>
  </r>
  <r>
    <x v="2"/>
    <x v="8"/>
    <x v="18"/>
    <x v="20"/>
    <x v="41"/>
    <x v="1"/>
    <x v="10"/>
    <x v="0"/>
    <x v="0"/>
    <n v="57295.62"/>
    <n v="0"/>
    <n v="-57295.62"/>
    <x v="8"/>
    <x v="18"/>
    <x v="20"/>
    <x v="41"/>
    <s v="Gehälter"/>
    <s v="B0FE524A-9795-EA11-806F-9CB6D0F9CFB6"/>
  </r>
  <r>
    <x v="2"/>
    <x v="8"/>
    <x v="18"/>
    <x v="20"/>
    <x v="42"/>
    <x v="1"/>
    <x v="10"/>
    <x v="0"/>
    <x v="0"/>
    <n v="10000"/>
    <n v="0"/>
    <n v="-10000"/>
    <x v="8"/>
    <x v="18"/>
    <x v="20"/>
    <x v="42"/>
    <s v="Geschäftsführergehälter der GmbH-Gesellschafter"/>
    <s v="B0FE524A-9795-EA11-806F-9CB6D0F9CFB6"/>
  </r>
  <r>
    <x v="2"/>
    <x v="8"/>
    <x v="18"/>
    <x v="20"/>
    <x v="70"/>
    <x v="1"/>
    <x v="10"/>
    <x v="0"/>
    <x v="0"/>
    <n v="46.57"/>
    <n v="1.04"/>
    <n v="-45.53"/>
    <x v="8"/>
    <x v="18"/>
    <x v="20"/>
    <x v="70"/>
    <s v="Sonstiges Personalkosten"/>
    <s v="B0FE524A-9795-EA11-806F-9CB6D0F9CFB6"/>
  </r>
  <r>
    <x v="2"/>
    <x v="8"/>
    <x v="18"/>
    <x v="21"/>
    <x v="43"/>
    <x v="1"/>
    <x v="10"/>
    <x v="0"/>
    <x v="0"/>
    <n v="10847.94"/>
    <n v="0"/>
    <n v="-10847.94"/>
    <x v="8"/>
    <x v="18"/>
    <x v="21"/>
    <x v="43"/>
    <s v="Gesetzliche soziale Aufwendungen"/>
    <s v="B0FE524A-9795-EA11-806F-9CB6D0F9CFB6"/>
  </r>
  <r>
    <x v="2"/>
    <x v="8"/>
    <x v="18"/>
    <x v="21"/>
    <x v="44"/>
    <x v="1"/>
    <x v="10"/>
    <x v="0"/>
    <x v="0"/>
    <n v="29.67"/>
    <n v="0"/>
    <n v="-29.67"/>
    <x v="8"/>
    <x v="18"/>
    <x v="21"/>
    <x v="44"/>
    <s v="Umlagebeiträge"/>
    <s v="B0FE524A-9795-EA11-806F-9CB6D0F9CFB6"/>
  </r>
  <r>
    <x v="2"/>
    <x v="8"/>
    <x v="18"/>
    <x v="21"/>
    <x v="45"/>
    <x v="1"/>
    <x v="10"/>
    <x v="0"/>
    <x v="0"/>
    <n v="764.38"/>
    <n v="0"/>
    <n v="-764.38"/>
    <x v="8"/>
    <x v="18"/>
    <x v="21"/>
    <x v="45"/>
    <s v="Beiträge zur Berufsgenossenschaft"/>
    <s v="B0FE524A-9795-EA11-806F-9CB6D0F9CFB6"/>
  </r>
  <r>
    <x v="2"/>
    <x v="8"/>
    <x v="18"/>
    <x v="21"/>
    <x v="100"/>
    <x v="1"/>
    <x v="10"/>
    <x v="0"/>
    <x v="0"/>
    <n v="250"/>
    <n v="212.5"/>
    <n v="-37.5"/>
    <x v="8"/>
    <x v="18"/>
    <x v="21"/>
    <x v="100"/>
    <s v="Aufwendungen für Altersversorgung"/>
    <s v="B0FE524A-9795-EA11-806F-9CB6D0F9CFB6"/>
  </r>
  <r>
    <x v="2"/>
    <x v="8"/>
    <x v="22"/>
    <x v="33"/>
    <x v="89"/>
    <x v="1"/>
    <x v="10"/>
    <x v="0"/>
    <x v="0"/>
    <n v="5504.76"/>
    <n v="0"/>
    <n v="-5504.76"/>
    <x v="8"/>
    <x v="22"/>
    <x v="33"/>
    <x v="89"/>
    <s v="Abschreibungen auf selbst geschaffene immaterielle Vermögensgegenstände"/>
    <s v="B0FE524A-9795-EA11-806F-9CB6D0F9CFB6"/>
  </r>
  <r>
    <x v="2"/>
    <x v="8"/>
    <x v="22"/>
    <x v="34"/>
    <x v="90"/>
    <x v="1"/>
    <x v="10"/>
    <x v="0"/>
    <x v="0"/>
    <n v="4784.04"/>
    <n v="0"/>
    <n v="-4784.04"/>
    <x v="8"/>
    <x v="22"/>
    <x v="34"/>
    <x v="90"/>
    <s v="Abschreibungen auf Sachanlagen (ohne AfA auf Kfz und Gebäude)"/>
    <s v="B0FE524A-9795-EA11-806F-9CB6D0F9CFB6"/>
  </r>
  <r>
    <x v="2"/>
    <x v="8"/>
    <x v="22"/>
    <x v="34"/>
    <x v="91"/>
    <x v="1"/>
    <x v="10"/>
    <x v="0"/>
    <x v="0"/>
    <n v="499"/>
    <n v="0"/>
    <n v="-499"/>
    <x v="8"/>
    <x v="22"/>
    <x v="34"/>
    <x v="91"/>
    <s v="Sofortabschreibung geringwertige Wirtschaftsgüter"/>
    <s v="B0FE524A-9795-EA11-806F-9CB6D0F9CFB6"/>
  </r>
  <r>
    <x v="2"/>
    <x v="8"/>
    <x v="19"/>
    <x v="22"/>
    <x v="46"/>
    <x v="1"/>
    <x v="10"/>
    <x v="0"/>
    <x v="0"/>
    <n v="272.85000000000002"/>
    <n v="250.86"/>
    <n v="-21.99"/>
    <x v="8"/>
    <x v="19"/>
    <x v="22"/>
    <x v="46"/>
    <s v="Sonstige betriebliche Aufwendungen"/>
    <s v="B0FE524A-9795-EA11-806F-9CB6D0F9CFB6"/>
  </r>
  <r>
    <x v="2"/>
    <x v="8"/>
    <x v="19"/>
    <x v="22"/>
    <x v="78"/>
    <x v="1"/>
    <x v="10"/>
    <x v="0"/>
    <x v="0"/>
    <n v="4580"/>
    <n v="0"/>
    <n v="-4580"/>
    <x v="8"/>
    <x v="19"/>
    <x v="22"/>
    <x v="78"/>
    <s v="Sonstige Fremdleistungen"/>
    <s v="B0FE524A-9795-EA11-806F-9CB6D0F9CFB6"/>
  </r>
  <r>
    <x v="2"/>
    <x v="8"/>
    <x v="19"/>
    <x v="23"/>
    <x v="47"/>
    <x v="1"/>
    <x v="10"/>
    <x v="0"/>
    <x v="0"/>
    <n v="5276.27"/>
    <n v="0"/>
    <n v="-5276.27"/>
    <x v="8"/>
    <x v="19"/>
    <x v="23"/>
    <x v="47"/>
    <s v="Miete (unbewegliche Wirtschaftsgüter)"/>
    <s v="B0FE524A-9795-EA11-806F-9CB6D0F9CFB6"/>
  </r>
  <r>
    <x v="2"/>
    <x v="8"/>
    <x v="19"/>
    <x v="23"/>
    <x v="48"/>
    <x v="1"/>
    <x v="10"/>
    <x v="0"/>
    <x v="0"/>
    <n v="1110.51"/>
    <n v="0"/>
    <n v="-1110.51"/>
    <x v="8"/>
    <x v="19"/>
    <x v="23"/>
    <x v="48"/>
    <s v="Gas, Strom, Wasser"/>
    <s v="B0FE524A-9795-EA11-806F-9CB6D0F9CFB6"/>
  </r>
  <r>
    <x v="2"/>
    <x v="8"/>
    <x v="19"/>
    <x v="23"/>
    <x v="49"/>
    <x v="1"/>
    <x v="10"/>
    <x v="0"/>
    <x v="0"/>
    <n v="424.59"/>
    <n v="0"/>
    <n v="-424.59"/>
    <x v="8"/>
    <x v="19"/>
    <x v="23"/>
    <x v="49"/>
    <s v="Reinigung"/>
    <s v="B0FE524A-9795-EA11-806F-9CB6D0F9CFB6"/>
  </r>
  <r>
    <x v="2"/>
    <x v="8"/>
    <x v="19"/>
    <x v="24"/>
    <x v="51"/>
    <x v="1"/>
    <x v="10"/>
    <x v="0"/>
    <x v="0"/>
    <n v="170"/>
    <n v="0"/>
    <n v="-170"/>
    <x v="8"/>
    <x v="19"/>
    <x v="24"/>
    <x v="51"/>
    <s v="Beiträge"/>
    <s v="B0FE524A-9795-EA11-806F-9CB6D0F9CFB6"/>
  </r>
  <r>
    <x v="2"/>
    <x v="8"/>
    <x v="19"/>
    <x v="25"/>
    <x v="52"/>
    <x v="1"/>
    <x v="10"/>
    <x v="0"/>
    <x v="0"/>
    <n v="9995.34"/>
    <n v="0.87"/>
    <n v="-9994.4699999999993"/>
    <x v="8"/>
    <x v="19"/>
    <x v="25"/>
    <x v="52"/>
    <s v="Reparaturen und Instandhaltung von anderen Anlagen und Betriebs- und Geschäftsausstattung"/>
    <s v="B0FE524A-9795-EA11-806F-9CB6D0F9CFB6"/>
  </r>
  <r>
    <x v="2"/>
    <x v="8"/>
    <x v="19"/>
    <x v="25"/>
    <x v="53"/>
    <x v="1"/>
    <x v="10"/>
    <x v="0"/>
    <x v="0"/>
    <n v="1531.25"/>
    <n v="0"/>
    <n v="-1531.25"/>
    <x v="8"/>
    <x v="19"/>
    <x v="25"/>
    <x v="53"/>
    <s v="Wartungskosten für Hard- und Software"/>
    <s v="B0FE524A-9795-EA11-806F-9CB6D0F9CFB6"/>
  </r>
  <r>
    <x v="2"/>
    <x v="8"/>
    <x v="19"/>
    <x v="26"/>
    <x v="54"/>
    <x v="1"/>
    <x v="10"/>
    <x v="0"/>
    <x v="0"/>
    <n v="83.53"/>
    <n v="0"/>
    <n v="-83.53"/>
    <x v="8"/>
    <x v="19"/>
    <x v="26"/>
    <x v="54"/>
    <s v="Bewirtungskosten"/>
    <s v="B0FE524A-9795-EA11-806F-9CB6D0F9CFB6"/>
  </r>
  <r>
    <x v="2"/>
    <x v="8"/>
    <x v="19"/>
    <x v="26"/>
    <x v="55"/>
    <x v="1"/>
    <x v="10"/>
    <x v="0"/>
    <x v="0"/>
    <n v="4365.54"/>
    <n v="0"/>
    <n v="-4365.54"/>
    <x v="8"/>
    <x v="19"/>
    <x v="26"/>
    <x v="55"/>
    <s v="Reisekosten Arbeitnehmer"/>
    <s v="B0FE524A-9795-EA11-806F-9CB6D0F9CFB6"/>
  </r>
  <r>
    <x v="2"/>
    <x v="8"/>
    <x v="19"/>
    <x v="26"/>
    <x v="72"/>
    <x v="1"/>
    <x v="10"/>
    <x v="0"/>
    <x v="0"/>
    <n v="2110.34"/>
    <n v="0"/>
    <n v="-2110.34"/>
    <x v="8"/>
    <x v="19"/>
    <x v="26"/>
    <x v="72"/>
    <s v="Reisekosten Fremd-PKW"/>
    <s v="B0FE524A-9795-EA11-806F-9CB6D0F9CFB6"/>
  </r>
  <r>
    <x v="2"/>
    <x v="8"/>
    <x v="19"/>
    <x v="26"/>
    <x v="57"/>
    <x v="1"/>
    <x v="10"/>
    <x v="0"/>
    <x v="0"/>
    <n v="114.8"/>
    <n v="28"/>
    <n v="-86.8"/>
    <x v="8"/>
    <x v="19"/>
    <x v="26"/>
    <x v="57"/>
    <s v="Reisekosten Arbeitnehmer Verpflegungsmehraufwand"/>
    <s v="B0FE524A-9795-EA11-806F-9CB6D0F9CFB6"/>
  </r>
  <r>
    <x v="2"/>
    <x v="8"/>
    <x v="19"/>
    <x v="27"/>
    <x v="79"/>
    <x v="1"/>
    <x v="10"/>
    <x v="0"/>
    <x v="0"/>
    <n v="96.25"/>
    <n v="0"/>
    <n v="-96.25"/>
    <x v="8"/>
    <x v="19"/>
    <x v="27"/>
    <x v="79"/>
    <s v="Porto"/>
    <s v="B0FE524A-9795-EA11-806F-9CB6D0F9CFB6"/>
  </r>
  <r>
    <x v="2"/>
    <x v="8"/>
    <x v="19"/>
    <x v="27"/>
    <x v="58"/>
    <x v="1"/>
    <x v="10"/>
    <x v="0"/>
    <x v="0"/>
    <n v="488.88"/>
    <n v="0"/>
    <n v="-488.88"/>
    <x v="8"/>
    <x v="19"/>
    <x v="27"/>
    <x v="58"/>
    <s v="Telefon"/>
    <s v="B0FE524A-9795-EA11-806F-9CB6D0F9CFB6"/>
  </r>
  <r>
    <x v="2"/>
    <x v="8"/>
    <x v="19"/>
    <x v="27"/>
    <x v="73"/>
    <x v="1"/>
    <x v="10"/>
    <x v="0"/>
    <x v="0"/>
    <n v="217.02"/>
    <n v="0.01"/>
    <n v="-217.01"/>
    <x v="8"/>
    <x v="19"/>
    <x v="27"/>
    <x v="73"/>
    <s v="Bürobedarf"/>
    <s v="B0FE524A-9795-EA11-806F-9CB6D0F9CFB6"/>
  </r>
  <r>
    <x v="2"/>
    <x v="8"/>
    <x v="19"/>
    <x v="27"/>
    <x v="106"/>
    <x v="1"/>
    <x v="10"/>
    <x v="0"/>
    <x v="0"/>
    <n v="280"/>
    <n v="0"/>
    <n v="-280"/>
    <x v="8"/>
    <x v="19"/>
    <x v="27"/>
    <x v="106"/>
    <s v="Zeitschriften, Bücher (Fachliteratur)"/>
    <s v="B0FE524A-9795-EA11-806F-9CB6D0F9CFB6"/>
  </r>
  <r>
    <x v="2"/>
    <x v="8"/>
    <x v="18"/>
    <x v="21"/>
    <x v="74"/>
    <x v="1"/>
    <x v="10"/>
    <x v="0"/>
    <x v="0"/>
    <n v="0"/>
    <n v="2340"/>
    <n v="2340"/>
    <x v="8"/>
    <x v="18"/>
    <x v="21"/>
    <x v="74"/>
    <s v="Fortbildungskosten"/>
    <s v="B0FE524A-9795-EA11-806F-9CB6D0F9CFB6"/>
  </r>
  <r>
    <x v="2"/>
    <x v="8"/>
    <x v="19"/>
    <x v="28"/>
    <x v="59"/>
    <x v="1"/>
    <x v="10"/>
    <x v="0"/>
    <x v="0"/>
    <n v="3682"/>
    <n v="0"/>
    <n v="-3682"/>
    <x v="8"/>
    <x v="19"/>
    <x v="28"/>
    <x v="59"/>
    <s v="Rechts- und Beratungskosten"/>
    <s v="B0FE524A-9795-EA11-806F-9CB6D0F9CFB6"/>
  </r>
  <r>
    <x v="2"/>
    <x v="8"/>
    <x v="19"/>
    <x v="28"/>
    <x v="101"/>
    <x v="1"/>
    <x v="10"/>
    <x v="0"/>
    <x v="0"/>
    <n v="1313.7"/>
    <n v="0"/>
    <n v="-1313.7"/>
    <x v="8"/>
    <x v="19"/>
    <x v="28"/>
    <x v="101"/>
    <s v="Buchführungskosten"/>
    <s v="B0FE524A-9795-EA11-806F-9CB6D0F9CFB6"/>
  </r>
  <r>
    <x v="2"/>
    <x v="8"/>
    <x v="19"/>
    <x v="22"/>
    <x v="111"/>
    <x v="1"/>
    <x v="10"/>
    <x v="0"/>
    <x v="0"/>
    <n v="473.58"/>
    <n v="0"/>
    <n v="-473.58"/>
    <x v="8"/>
    <x v="19"/>
    <x v="22"/>
    <x v="111"/>
    <s v="Aufwendungen für die zeitlich befristete Überlassu"/>
    <s v="B0FE524A-9795-EA11-806F-9CB6D0F9CFB6"/>
  </r>
  <r>
    <x v="2"/>
    <x v="8"/>
    <x v="19"/>
    <x v="29"/>
    <x v="60"/>
    <x v="1"/>
    <x v="10"/>
    <x v="0"/>
    <x v="0"/>
    <n v="1437.52"/>
    <n v="14.19"/>
    <n v="-1423.33"/>
    <x v="8"/>
    <x v="19"/>
    <x v="29"/>
    <x v="60"/>
    <s v="Sonstiger Betriebsbedarf"/>
    <s v="B0FE524A-9795-EA11-806F-9CB6D0F9CFB6"/>
  </r>
  <r>
    <x v="2"/>
    <x v="8"/>
    <x v="19"/>
    <x v="29"/>
    <x v="61"/>
    <x v="1"/>
    <x v="10"/>
    <x v="0"/>
    <x v="0"/>
    <n v="102.3"/>
    <n v="0"/>
    <n v="-102.3"/>
    <x v="8"/>
    <x v="19"/>
    <x v="29"/>
    <x v="61"/>
    <s v="Nebenkosten des Geldverkehrs"/>
    <s v="B0FE524A-9795-EA11-806F-9CB6D0F9CFB6"/>
  </r>
  <r>
    <x v="2"/>
    <x v="8"/>
    <x v="19"/>
    <x v="29"/>
    <x v="62"/>
    <x v="1"/>
    <x v="10"/>
    <x v="0"/>
    <x v="0"/>
    <n v="888.9"/>
    <n v="0"/>
    <n v="-888.9"/>
    <x v="8"/>
    <x v="19"/>
    <x v="29"/>
    <x v="62"/>
    <s v="Aufwendungen für Abraum- und Abfallbeseitigung"/>
    <s v="B0FE524A-9795-EA11-806F-9CB6D0F9CFB6"/>
  </r>
  <r>
    <x v="2"/>
    <x v="10"/>
    <x v="21"/>
    <x v="32"/>
    <x v="99"/>
    <x v="1"/>
    <x v="10"/>
    <x v="0"/>
    <x v="0"/>
    <n v="820.6"/>
    <n v="0"/>
    <n v="-820.6"/>
    <x v="10"/>
    <x v="21"/>
    <x v="32"/>
    <x v="99"/>
    <s v="Zinsaufwendungen für kurzfristige Verbindlichkeite"/>
    <s v="B0FE524A-9795-EA11-806F-9CB6D0F9CFB6"/>
  </r>
  <r>
    <x v="2"/>
    <x v="10"/>
    <x v="21"/>
    <x v="32"/>
    <x v="83"/>
    <x v="1"/>
    <x v="10"/>
    <x v="0"/>
    <x v="0"/>
    <n v="6805.56"/>
    <n v="0"/>
    <n v="-6805.56"/>
    <x v="10"/>
    <x v="21"/>
    <x v="32"/>
    <x v="83"/>
    <s v="Zinsaufwendungen für langfristige Verbindlichkeite"/>
    <s v="B0FE524A-9795-EA11-806F-9CB6D0F9CFB6"/>
  </r>
  <r>
    <x v="0"/>
    <x v="0"/>
    <x v="0"/>
    <x v="0"/>
    <x v="0"/>
    <x v="1"/>
    <x v="11"/>
    <x v="0"/>
    <x v="0"/>
    <n v="8458.16"/>
    <n v="7483.99"/>
    <n v="-974.17"/>
    <x v="0"/>
    <x v="0"/>
    <x v="0"/>
    <x v="0"/>
    <s v="Selbst geschaffene immaterielle VermG"/>
    <s v="B0FE524A-9795-EA11-806F-9CB6D0F9CFB6"/>
  </r>
  <r>
    <x v="0"/>
    <x v="0"/>
    <x v="1"/>
    <x v="1"/>
    <x v="2"/>
    <x v="1"/>
    <x v="11"/>
    <x v="0"/>
    <x v="0"/>
    <n v="0"/>
    <n v="329.67"/>
    <n v="329.67"/>
    <x v="0"/>
    <x v="1"/>
    <x v="1"/>
    <x v="2"/>
    <s v="Betriebsausstattung"/>
    <s v="B0FE524A-9795-EA11-806F-9CB6D0F9CFB6"/>
  </r>
  <r>
    <x v="0"/>
    <x v="0"/>
    <x v="1"/>
    <x v="1"/>
    <x v="3"/>
    <x v="1"/>
    <x v="11"/>
    <x v="0"/>
    <x v="0"/>
    <n v="0"/>
    <n v="359.48"/>
    <n v="359.48"/>
    <x v="0"/>
    <x v="1"/>
    <x v="1"/>
    <x v="3"/>
    <s v="Büroeinrichtung"/>
    <s v="B0FE524A-9795-EA11-806F-9CB6D0F9CFB6"/>
  </r>
  <r>
    <x v="0"/>
    <x v="0"/>
    <x v="1"/>
    <x v="35"/>
    <x v="94"/>
    <x v="1"/>
    <x v="11"/>
    <x v="0"/>
    <x v="0"/>
    <n v="209585.66"/>
    <n v="0"/>
    <n v="-209585.66"/>
    <x v="0"/>
    <x v="1"/>
    <x v="35"/>
    <x v="94"/>
    <s v="Technische Anlagen und Maschinen im Bau"/>
    <s v="B0FE524A-9795-EA11-806F-9CB6D0F9CFB6"/>
  </r>
  <r>
    <x v="0"/>
    <x v="1"/>
    <x v="2"/>
    <x v="36"/>
    <x v="112"/>
    <x v="1"/>
    <x v="11"/>
    <x v="0"/>
    <x v="0"/>
    <n v="28.5"/>
    <n v="0"/>
    <n v="-28.5"/>
    <x v="1"/>
    <x v="2"/>
    <x v="36"/>
    <x v="112"/>
    <s v="In Arbeit befindliche Aufträge"/>
    <s v="B0FE524A-9795-EA11-806F-9CB6D0F9CFB6"/>
  </r>
  <r>
    <x v="0"/>
    <x v="1"/>
    <x v="3"/>
    <x v="4"/>
    <x v="77"/>
    <x v="1"/>
    <x v="11"/>
    <x v="0"/>
    <x v="0"/>
    <n v="1017.73"/>
    <n v="1017.73"/>
    <n v="0"/>
    <x v="1"/>
    <x v="3"/>
    <x v="4"/>
    <x v="77"/>
    <s v="Durchlaufende Posten"/>
    <s v="B0FE524A-9795-EA11-806F-9CB6D0F9CFB6"/>
  </r>
  <r>
    <x v="0"/>
    <x v="1"/>
    <x v="3"/>
    <x v="4"/>
    <x v="8"/>
    <x v="1"/>
    <x v="11"/>
    <x v="0"/>
    <x v="0"/>
    <n v="45.79"/>
    <n v="0"/>
    <n v="-45.79"/>
    <x v="1"/>
    <x v="3"/>
    <x v="4"/>
    <x v="8"/>
    <s v="Abziehbare Vorsteuer 7 %"/>
    <s v="B0FE524A-9795-EA11-806F-9CB6D0F9CFB6"/>
  </r>
  <r>
    <x v="0"/>
    <x v="1"/>
    <x v="3"/>
    <x v="4"/>
    <x v="102"/>
    <x v="1"/>
    <x v="11"/>
    <x v="0"/>
    <x v="0"/>
    <n v="50.85"/>
    <n v="0"/>
    <n v="-50.85"/>
    <x v="1"/>
    <x v="3"/>
    <x v="4"/>
    <x v="102"/>
    <s v="Reserviertes Konto - Abziehbare Vorsteuer aus inne"/>
    <s v="B0FE524A-9795-EA11-806F-9CB6D0F9CFB6"/>
  </r>
  <r>
    <x v="0"/>
    <x v="1"/>
    <x v="3"/>
    <x v="4"/>
    <x v="103"/>
    <x v="1"/>
    <x v="11"/>
    <x v="0"/>
    <x v="0"/>
    <n v="36346.379999999997"/>
    <n v="376.87"/>
    <n v="-35969.51"/>
    <x v="1"/>
    <x v="3"/>
    <x v="4"/>
    <x v="103"/>
    <s v="Reserviertes Konto - Abziehbare Vorsteuer aus inne"/>
    <s v="B0FE524A-9795-EA11-806F-9CB6D0F9CFB6"/>
  </r>
  <r>
    <x v="0"/>
    <x v="1"/>
    <x v="3"/>
    <x v="4"/>
    <x v="9"/>
    <x v="1"/>
    <x v="11"/>
    <x v="0"/>
    <x v="0"/>
    <n v="40.67"/>
    <n v="143.88999999999999"/>
    <n v="103.22"/>
    <x v="1"/>
    <x v="3"/>
    <x v="4"/>
    <x v="9"/>
    <s v="Abziehbare Vorsteuer 19 %"/>
    <s v="B0FE524A-9795-EA11-806F-9CB6D0F9CFB6"/>
  </r>
  <r>
    <x v="0"/>
    <x v="1"/>
    <x v="3"/>
    <x v="4"/>
    <x v="104"/>
    <x v="1"/>
    <x v="11"/>
    <x v="0"/>
    <x v="0"/>
    <n v="29.63"/>
    <n v="0"/>
    <n v="-29.63"/>
    <x v="1"/>
    <x v="3"/>
    <x v="4"/>
    <x v="104"/>
    <s v="Reserviertes Konto - Abziehbare Vorsteuer nach § 1"/>
    <s v="B0FE524A-9795-EA11-806F-9CB6D0F9CFB6"/>
  </r>
  <r>
    <x v="0"/>
    <x v="1"/>
    <x v="3"/>
    <x v="4"/>
    <x v="10"/>
    <x v="1"/>
    <x v="11"/>
    <x v="0"/>
    <x v="0"/>
    <n v="3964.81"/>
    <n v="2705.74"/>
    <n v="-1259.07"/>
    <x v="1"/>
    <x v="3"/>
    <x v="4"/>
    <x v="10"/>
    <s v="Vorsteuer in Folgeperiode/im Folgejahr abziehbar"/>
    <s v="B0FE524A-9795-EA11-806F-9CB6D0F9CFB6"/>
  </r>
  <r>
    <x v="0"/>
    <x v="1"/>
    <x v="3"/>
    <x v="4"/>
    <x v="113"/>
    <x v="1"/>
    <x v="11"/>
    <x v="0"/>
    <x v="0"/>
    <n v="1034.79"/>
    <n v="0"/>
    <n v="-1034.79"/>
    <x v="1"/>
    <x v="3"/>
    <x v="4"/>
    <x v="113"/>
    <s v="Forderungen gegenüber Bundesagentur für Arbeit"/>
    <s v="B0FE524A-9795-EA11-806F-9CB6D0F9CFB6"/>
  </r>
  <r>
    <x v="0"/>
    <x v="1"/>
    <x v="3"/>
    <x v="4"/>
    <x v="84"/>
    <x v="1"/>
    <x v="11"/>
    <x v="0"/>
    <x v="0"/>
    <n v="300"/>
    <n v="300"/>
    <n v="0"/>
    <x v="1"/>
    <x v="3"/>
    <x v="4"/>
    <x v="84"/>
    <s v="Geldtransit"/>
    <s v="B0FE524A-9795-EA11-806F-9CB6D0F9CFB6"/>
  </r>
  <r>
    <x v="0"/>
    <x v="1"/>
    <x v="4"/>
    <x v="5"/>
    <x v="12"/>
    <x v="1"/>
    <x v="11"/>
    <x v="0"/>
    <x v="0"/>
    <n v="300"/>
    <n v="83.67"/>
    <n v="-216.33"/>
    <x v="1"/>
    <x v="4"/>
    <x v="5"/>
    <x v="12"/>
    <s v="Kasse"/>
    <s v="B0FE524A-9795-EA11-806F-9CB6D0F9CFB6"/>
  </r>
  <r>
    <x v="0"/>
    <x v="1"/>
    <x v="4"/>
    <x v="5"/>
    <x v="13"/>
    <x v="1"/>
    <x v="11"/>
    <x v="0"/>
    <x v="0"/>
    <n v="20568.84"/>
    <n v="182281.28"/>
    <n v="161712.44"/>
    <x v="1"/>
    <x v="4"/>
    <x v="5"/>
    <x v="13"/>
    <s v="Bank"/>
    <s v="B0FE524A-9795-EA11-806F-9CB6D0F9CFB6"/>
  </r>
  <r>
    <x v="0"/>
    <x v="1"/>
    <x v="4"/>
    <x v="5"/>
    <x v="107"/>
    <x v="1"/>
    <x v="11"/>
    <x v="0"/>
    <x v="0"/>
    <n v="0"/>
    <n v="25.8"/>
    <n v="25.8"/>
    <x v="1"/>
    <x v="4"/>
    <x v="5"/>
    <x v="107"/>
    <s v="Bank 1"/>
    <s v="B0FE524A-9795-EA11-806F-9CB6D0F9CFB6"/>
  </r>
  <r>
    <x v="0"/>
    <x v="2"/>
    <x v="5"/>
    <x v="6"/>
    <x v="15"/>
    <x v="1"/>
    <x v="11"/>
    <x v="0"/>
    <x v="0"/>
    <n v="769.4"/>
    <n v="0"/>
    <n v="-769.4"/>
    <x v="2"/>
    <x v="5"/>
    <x v="6"/>
    <x v="15"/>
    <s v="Aktive Rechnungsabgrenzung"/>
    <s v="B0FE524A-9795-EA11-806F-9CB6D0F9CFB6"/>
  </r>
  <r>
    <x v="1"/>
    <x v="4"/>
    <x v="10"/>
    <x v="12"/>
    <x v="21"/>
    <x v="1"/>
    <x v="11"/>
    <x v="0"/>
    <x v="0"/>
    <n v="0"/>
    <n v="-3749.82"/>
    <n v="-3749.82"/>
    <x v="4"/>
    <x v="10"/>
    <x v="12"/>
    <x v="21"/>
    <s v="Sonstige Rückstellungen"/>
    <s v="B0FE524A-9795-EA11-806F-9CB6D0F9CFB6"/>
  </r>
  <r>
    <x v="1"/>
    <x v="5"/>
    <x v="11"/>
    <x v="13"/>
    <x v="25"/>
    <x v="1"/>
    <x v="11"/>
    <x v="0"/>
    <x v="0"/>
    <n v="91911.22"/>
    <n v="286686.01"/>
    <n v="194774.79"/>
    <x v="5"/>
    <x v="11"/>
    <x v="13"/>
    <x v="25"/>
    <s v="Verbindlichkeiten aus Lieferungen und Leistungen m"/>
    <s v="B0FE524A-9795-EA11-806F-9CB6D0F9CFB6"/>
  </r>
  <r>
    <x v="1"/>
    <x v="5"/>
    <x v="12"/>
    <x v="14"/>
    <x v="28"/>
    <x v="1"/>
    <x v="11"/>
    <x v="0"/>
    <x v="0"/>
    <n v="47966.16"/>
    <n v="47966.16"/>
    <n v="0"/>
    <x v="5"/>
    <x v="12"/>
    <x v="14"/>
    <x v="28"/>
    <s v="Verbindlichkeiten aus Lohn und Gehalt"/>
    <s v="B0FE524A-9795-EA11-806F-9CB6D0F9CFB6"/>
  </r>
  <r>
    <x v="1"/>
    <x v="5"/>
    <x v="12"/>
    <x v="14"/>
    <x v="97"/>
    <x v="1"/>
    <x v="11"/>
    <x v="0"/>
    <x v="0"/>
    <n v="350"/>
    <n v="250"/>
    <n v="-100"/>
    <x v="5"/>
    <x v="12"/>
    <x v="14"/>
    <x v="97"/>
    <s v="Verbindlichkeiten für Einbehaltungen von Arbeitneh"/>
    <s v="B0FE524A-9795-EA11-806F-9CB6D0F9CFB6"/>
  </r>
  <r>
    <x v="1"/>
    <x v="5"/>
    <x v="12"/>
    <x v="14"/>
    <x v="29"/>
    <x v="1"/>
    <x v="11"/>
    <x v="0"/>
    <x v="0"/>
    <n v="15393.44"/>
    <n v="16157.9"/>
    <n v="764.46"/>
    <x v="5"/>
    <x v="12"/>
    <x v="14"/>
    <x v="29"/>
    <s v="Verbindlichkeiten aus Lohn- und Kirchensteuer"/>
    <s v="B0FE524A-9795-EA11-806F-9CB6D0F9CFB6"/>
  </r>
  <r>
    <x v="1"/>
    <x v="5"/>
    <x v="12"/>
    <x v="14"/>
    <x v="30"/>
    <x v="1"/>
    <x v="11"/>
    <x v="0"/>
    <x v="0"/>
    <n v="22093.59"/>
    <n v="22093.59"/>
    <n v="0"/>
    <x v="5"/>
    <x v="12"/>
    <x v="14"/>
    <x v="30"/>
    <s v="Verbindlichkeiten im Rahmen der sozialen Sicherhei"/>
    <s v="B0FE524A-9795-EA11-806F-9CB6D0F9CFB6"/>
  </r>
  <r>
    <x v="1"/>
    <x v="5"/>
    <x v="12"/>
    <x v="14"/>
    <x v="31"/>
    <x v="1"/>
    <x v="11"/>
    <x v="0"/>
    <x v="0"/>
    <n v="60"/>
    <n v="60"/>
    <n v="0"/>
    <x v="5"/>
    <x v="12"/>
    <x v="14"/>
    <x v="31"/>
    <s v="Verbindlichkeiten aus Vermögensbildung"/>
    <s v="B0FE524A-9795-EA11-806F-9CB6D0F9CFB6"/>
  </r>
  <r>
    <x v="1"/>
    <x v="5"/>
    <x v="12"/>
    <x v="14"/>
    <x v="32"/>
    <x v="1"/>
    <x v="11"/>
    <x v="0"/>
    <x v="0"/>
    <n v="87774.94"/>
    <n v="87774.94"/>
    <n v="0"/>
    <x v="5"/>
    <x v="12"/>
    <x v="14"/>
    <x v="32"/>
    <s v="Lohn- und Gehaltsverrechnungskonto"/>
    <s v="B0FE524A-9795-EA11-806F-9CB6D0F9CFB6"/>
  </r>
  <r>
    <x v="1"/>
    <x v="5"/>
    <x v="12"/>
    <x v="14"/>
    <x v="75"/>
    <x v="1"/>
    <x v="11"/>
    <x v="0"/>
    <x v="0"/>
    <n v="0"/>
    <n v="15421.61"/>
    <n v="15421.61"/>
    <x v="5"/>
    <x v="12"/>
    <x v="14"/>
    <x v="75"/>
    <s v="Umsatzsteuer-Vorauszahlungen"/>
    <s v="B0FE524A-9795-EA11-806F-9CB6D0F9CFB6"/>
  </r>
  <r>
    <x v="1"/>
    <x v="5"/>
    <x v="12"/>
    <x v="14"/>
    <x v="105"/>
    <x v="1"/>
    <x v="11"/>
    <x v="0"/>
    <x v="0"/>
    <n v="0"/>
    <n v="29.63"/>
    <n v="29.63"/>
    <x v="5"/>
    <x v="12"/>
    <x v="14"/>
    <x v="105"/>
    <s v="Reserviertes Konto - Umsatzsteuer nach § 13b UStG "/>
    <s v="B0FE524A-9795-EA11-806F-9CB6D0F9CFB6"/>
  </r>
  <r>
    <x v="1"/>
    <x v="5"/>
    <x v="12"/>
    <x v="14"/>
    <x v="110"/>
    <x v="1"/>
    <x v="11"/>
    <x v="0"/>
    <x v="0"/>
    <n v="29.63"/>
    <n v="29.58"/>
    <n v="-0.05"/>
    <x v="5"/>
    <x v="12"/>
    <x v="14"/>
    <x v="110"/>
    <s v="Umsatzsteuer in Folgeperiode fällig (§§ 13 Abs. 1 "/>
    <s v="B0FE524A-9795-EA11-806F-9CB6D0F9CFB6"/>
  </r>
  <r>
    <x v="1"/>
    <x v="6"/>
    <x v="13"/>
    <x v="15"/>
    <x v="35"/>
    <x v="1"/>
    <x v="11"/>
    <x v="0"/>
    <x v="0"/>
    <n v="84440.65"/>
    <n v="0"/>
    <n v="-84440.65"/>
    <x v="6"/>
    <x v="13"/>
    <x v="15"/>
    <x v="35"/>
    <s v="Passive Rechnungsabgrenzung"/>
    <s v="B0FE524A-9795-EA11-806F-9CB6D0F9CFB6"/>
  </r>
  <r>
    <x v="2"/>
    <x v="7"/>
    <x v="15"/>
    <x v="17"/>
    <x v="38"/>
    <x v="1"/>
    <x v="11"/>
    <x v="0"/>
    <x v="0"/>
    <n v="0"/>
    <n v="38291.919999999998"/>
    <n v="38291.919999999998"/>
    <x v="7"/>
    <x v="15"/>
    <x v="17"/>
    <x v="38"/>
    <s v="Andere aktivierte Eigenleistungen"/>
    <s v="B0FE524A-9795-EA11-806F-9CB6D0F9CFB6"/>
  </r>
  <r>
    <x v="2"/>
    <x v="7"/>
    <x v="16"/>
    <x v="18"/>
    <x v="39"/>
    <x v="1"/>
    <x v="11"/>
    <x v="0"/>
    <x v="0"/>
    <n v="0"/>
    <n v="85475.44"/>
    <n v="85475.44"/>
    <x v="7"/>
    <x v="16"/>
    <x v="18"/>
    <x v="39"/>
    <s v="Sonstige betriebliche Erträge"/>
    <s v="B0FE524A-9795-EA11-806F-9CB6D0F9CFB6"/>
  </r>
  <r>
    <x v="2"/>
    <x v="8"/>
    <x v="18"/>
    <x v="20"/>
    <x v="41"/>
    <x v="1"/>
    <x v="11"/>
    <x v="0"/>
    <x v="0"/>
    <n v="63808.47"/>
    <n v="0"/>
    <n v="-63808.47"/>
    <x v="8"/>
    <x v="18"/>
    <x v="20"/>
    <x v="41"/>
    <s v="Gehälter"/>
    <s v="B0FE524A-9795-EA11-806F-9CB6D0F9CFB6"/>
  </r>
  <r>
    <x v="2"/>
    <x v="8"/>
    <x v="18"/>
    <x v="20"/>
    <x v="42"/>
    <x v="1"/>
    <x v="11"/>
    <x v="0"/>
    <x v="0"/>
    <n v="10000"/>
    <n v="0"/>
    <n v="-10000"/>
    <x v="8"/>
    <x v="18"/>
    <x v="20"/>
    <x v="42"/>
    <s v="Geschäftsführergehälter der GmbH-Gesellschafter"/>
    <s v="B0FE524A-9795-EA11-806F-9CB6D0F9CFB6"/>
  </r>
  <r>
    <x v="2"/>
    <x v="8"/>
    <x v="18"/>
    <x v="20"/>
    <x v="70"/>
    <x v="1"/>
    <x v="11"/>
    <x v="0"/>
    <x v="0"/>
    <n v="9100"/>
    <n v="0"/>
    <n v="-9100"/>
    <x v="8"/>
    <x v="18"/>
    <x v="20"/>
    <x v="70"/>
    <s v="Sonstiges Personalkosten"/>
    <s v="B0FE524A-9795-EA11-806F-9CB6D0F9CFB6"/>
  </r>
  <r>
    <x v="2"/>
    <x v="8"/>
    <x v="18"/>
    <x v="21"/>
    <x v="43"/>
    <x v="1"/>
    <x v="11"/>
    <x v="0"/>
    <x v="0"/>
    <n v="12652.01"/>
    <n v="0"/>
    <n v="-12652.01"/>
    <x v="8"/>
    <x v="18"/>
    <x v="21"/>
    <x v="43"/>
    <s v="Gesetzliche soziale Aufwendungen"/>
    <s v="B0FE524A-9795-EA11-806F-9CB6D0F9CFB6"/>
  </r>
  <r>
    <x v="2"/>
    <x v="8"/>
    <x v="18"/>
    <x v="21"/>
    <x v="44"/>
    <x v="1"/>
    <x v="11"/>
    <x v="0"/>
    <x v="0"/>
    <n v="29.67"/>
    <n v="0"/>
    <n v="-29.67"/>
    <x v="8"/>
    <x v="18"/>
    <x v="21"/>
    <x v="44"/>
    <s v="Umlagebeiträge"/>
    <s v="B0FE524A-9795-EA11-806F-9CB6D0F9CFB6"/>
  </r>
  <r>
    <x v="2"/>
    <x v="8"/>
    <x v="18"/>
    <x v="21"/>
    <x v="100"/>
    <x v="1"/>
    <x v="11"/>
    <x v="0"/>
    <x v="0"/>
    <n v="250"/>
    <n v="212.5"/>
    <n v="-37.5"/>
    <x v="8"/>
    <x v="18"/>
    <x v="21"/>
    <x v="100"/>
    <s v="Aufwendungen für Altersversorgung"/>
    <s v="B0FE524A-9795-EA11-806F-9CB6D0F9CFB6"/>
  </r>
  <r>
    <x v="2"/>
    <x v="8"/>
    <x v="22"/>
    <x v="33"/>
    <x v="89"/>
    <x v="1"/>
    <x v="11"/>
    <x v="0"/>
    <x v="0"/>
    <n v="7483.99"/>
    <n v="0"/>
    <n v="-7483.99"/>
    <x v="8"/>
    <x v="22"/>
    <x v="33"/>
    <x v="89"/>
    <s v="Abschreibungen auf selbst geschaffene immaterielle Vermögensgegenstände"/>
    <s v="B0FE524A-9795-EA11-806F-9CB6D0F9CFB6"/>
  </r>
  <r>
    <x v="2"/>
    <x v="8"/>
    <x v="22"/>
    <x v="34"/>
    <x v="90"/>
    <x v="1"/>
    <x v="11"/>
    <x v="0"/>
    <x v="0"/>
    <n v="609.15"/>
    <n v="0"/>
    <n v="-609.15"/>
    <x v="8"/>
    <x v="22"/>
    <x v="34"/>
    <x v="90"/>
    <s v="Abschreibungen auf Sachanlagen (ohne AfA auf Kfz und Gebäude)"/>
    <s v="B0FE524A-9795-EA11-806F-9CB6D0F9CFB6"/>
  </r>
  <r>
    <x v="2"/>
    <x v="8"/>
    <x v="19"/>
    <x v="22"/>
    <x v="46"/>
    <x v="1"/>
    <x v="11"/>
    <x v="0"/>
    <x v="0"/>
    <n v="308.38"/>
    <n v="0"/>
    <n v="-308.38"/>
    <x v="8"/>
    <x v="19"/>
    <x v="22"/>
    <x v="46"/>
    <s v="Sonstige betriebliche Aufwendungen"/>
    <s v="B0FE524A-9795-EA11-806F-9CB6D0F9CFB6"/>
  </r>
  <r>
    <x v="2"/>
    <x v="8"/>
    <x v="19"/>
    <x v="22"/>
    <x v="78"/>
    <x v="1"/>
    <x v="11"/>
    <x v="0"/>
    <x v="0"/>
    <n v="153.9"/>
    <n v="0"/>
    <n v="-153.9"/>
    <x v="8"/>
    <x v="19"/>
    <x v="22"/>
    <x v="78"/>
    <s v="Sonstige Fremdleistungen"/>
    <s v="B0FE524A-9795-EA11-806F-9CB6D0F9CFB6"/>
  </r>
  <r>
    <x v="2"/>
    <x v="8"/>
    <x v="19"/>
    <x v="23"/>
    <x v="47"/>
    <x v="1"/>
    <x v="11"/>
    <x v="0"/>
    <x v="0"/>
    <n v="5276.27"/>
    <n v="0"/>
    <n v="-5276.27"/>
    <x v="8"/>
    <x v="19"/>
    <x v="23"/>
    <x v="47"/>
    <s v="Miete (unbewegliche Wirtschaftsgüter)"/>
    <s v="B0FE524A-9795-EA11-806F-9CB6D0F9CFB6"/>
  </r>
  <r>
    <x v="2"/>
    <x v="8"/>
    <x v="19"/>
    <x v="23"/>
    <x v="48"/>
    <x v="1"/>
    <x v="11"/>
    <x v="0"/>
    <x v="0"/>
    <n v="1118.79"/>
    <n v="1099.9100000000001"/>
    <n v="-18.88"/>
    <x v="8"/>
    <x v="19"/>
    <x v="23"/>
    <x v="48"/>
    <s v="Gas, Strom, Wasser"/>
    <s v="B0FE524A-9795-EA11-806F-9CB6D0F9CFB6"/>
  </r>
  <r>
    <x v="2"/>
    <x v="8"/>
    <x v="19"/>
    <x v="23"/>
    <x v="49"/>
    <x v="1"/>
    <x v="11"/>
    <x v="0"/>
    <x v="0"/>
    <n v="424.59"/>
    <n v="0"/>
    <n v="-424.59"/>
    <x v="8"/>
    <x v="19"/>
    <x v="23"/>
    <x v="49"/>
    <s v="Reinigung"/>
    <s v="B0FE524A-9795-EA11-806F-9CB6D0F9CFB6"/>
  </r>
  <r>
    <x v="2"/>
    <x v="8"/>
    <x v="19"/>
    <x v="25"/>
    <x v="52"/>
    <x v="1"/>
    <x v="11"/>
    <x v="0"/>
    <x v="0"/>
    <n v="2657.85"/>
    <n v="55.22"/>
    <n v="-2602.63"/>
    <x v="8"/>
    <x v="19"/>
    <x v="25"/>
    <x v="52"/>
    <s v="Reparaturen und Instandhaltung von anderen Anlagen und Betriebs- und Geschäftsausstattung"/>
    <s v="B0FE524A-9795-EA11-806F-9CB6D0F9CFB6"/>
  </r>
  <r>
    <x v="2"/>
    <x v="8"/>
    <x v="19"/>
    <x v="25"/>
    <x v="53"/>
    <x v="1"/>
    <x v="11"/>
    <x v="0"/>
    <x v="0"/>
    <n v="2651.25"/>
    <n v="0"/>
    <n v="-2651.25"/>
    <x v="8"/>
    <x v="19"/>
    <x v="25"/>
    <x v="53"/>
    <s v="Wartungskosten für Hard- und Software"/>
    <s v="B0FE524A-9795-EA11-806F-9CB6D0F9CFB6"/>
  </r>
  <r>
    <x v="2"/>
    <x v="8"/>
    <x v="19"/>
    <x v="26"/>
    <x v="71"/>
    <x v="1"/>
    <x v="11"/>
    <x v="0"/>
    <x v="0"/>
    <n v="7.33"/>
    <n v="7.33"/>
    <n v="0"/>
    <x v="8"/>
    <x v="19"/>
    <x v="26"/>
    <x v="71"/>
    <s v="Werbekosten"/>
    <s v="B0FE524A-9795-EA11-806F-9CB6D0F9CFB6"/>
  </r>
  <r>
    <x v="2"/>
    <x v="8"/>
    <x v="19"/>
    <x v="26"/>
    <x v="114"/>
    <x v="1"/>
    <x v="11"/>
    <x v="0"/>
    <x v="0"/>
    <n v="28.57"/>
    <n v="0"/>
    <n v="-28.57"/>
    <x v="8"/>
    <x v="19"/>
    <x v="26"/>
    <x v="114"/>
    <s v="Geschenke abzugsfähig mit § 37b EStG"/>
    <s v="B0FE524A-9795-EA11-806F-9CB6D0F9CFB6"/>
  </r>
  <r>
    <x v="2"/>
    <x v="8"/>
    <x v="19"/>
    <x v="26"/>
    <x v="54"/>
    <x v="1"/>
    <x v="11"/>
    <x v="0"/>
    <x v="0"/>
    <n v="363.04"/>
    <n v="0"/>
    <n v="-363.04"/>
    <x v="8"/>
    <x v="19"/>
    <x v="26"/>
    <x v="54"/>
    <s v="Bewirtungskosten"/>
    <s v="B0FE524A-9795-EA11-806F-9CB6D0F9CFB6"/>
  </r>
  <r>
    <x v="2"/>
    <x v="8"/>
    <x v="19"/>
    <x v="26"/>
    <x v="55"/>
    <x v="1"/>
    <x v="11"/>
    <x v="0"/>
    <x v="0"/>
    <n v="-700.36"/>
    <n v="0"/>
    <n v="700.36"/>
    <x v="8"/>
    <x v="19"/>
    <x v="26"/>
    <x v="55"/>
    <s v="Reisekosten Arbeitnehmer"/>
    <s v="B0FE524A-9795-EA11-806F-9CB6D0F9CFB6"/>
  </r>
  <r>
    <x v="2"/>
    <x v="8"/>
    <x v="19"/>
    <x v="26"/>
    <x v="72"/>
    <x v="1"/>
    <x v="11"/>
    <x v="0"/>
    <x v="0"/>
    <n v="4093.77"/>
    <n v="0"/>
    <n v="-4093.77"/>
    <x v="8"/>
    <x v="19"/>
    <x v="26"/>
    <x v="72"/>
    <s v="Reisekosten Fremd-PKW"/>
    <s v="B0FE524A-9795-EA11-806F-9CB6D0F9CFB6"/>
  </r>
  <r>
    <x v="2"/>
    <x v="8"/>
    <x v="19"/>
    <x v="26"/>
    <x v="56"/>
    <x v="1"/>
    <x v="11"/>
    <x v="0"/>
    <x v="0"/>
    <n v="1039.45"/>
    <n v="0"/>
    <n v="-1039.45"/>
    <x v="8"/>
    <x v="19"/>
    <x v="26"/>
    <x v="56"/>
    <s v="Reisekosten Arbeitnehmer Fahrtkosten"/>
    <s v="B0FE524A-9795-EA11-806F-9CB6D0F9CFB6"/>
  </r>
  <r>
    <x v="2"/>
    <x v="8"/>
    <x v="19"/>
    <x v="26"/>
    <x v="57"/>
    <x v="1"/>
    <x v="11"/>
    <x v="0"/>
    <x v="0"/>
    <n v="42"/>
    <n v="28"/>
    <n v="-14"/>
    <x v="8"/>
    <x v="19"/>
    <x v="26"/>
    <x v="57"/>
    <s v="Reisekosten Arbeitnehmer Verpflegungsmehraufwand"/>
    <s v="B0FE524A-9795-EA11-806F-9CB6D0F9CFB6"/>
  </r>
  <r>
    <x v="2"/>
    <x v="8"/>
    <x v="19"/>
    <x v="27"/>
    <x v="79"/>
    <x v="1"/>
    <x v="11"/>
    <x v="0"/>
    <x v="0"/>
    <n v="107.35"/>
    <n v="0"/>
    <n v="-107.35"/>
    <x v="8"/>
    <x v="19"/>
    <x v="27"/>
    <x v="79"/>
    <s v="Porto"/>
    <s v="B0FE524A-9795-EA11-806F-9CB6D0F9CFB6"/>
  </r>
  <r>
    <x v="2"/>
    <x v="8"/>
    <x v="19"/>
    <x v="27"/>
    <x v="58"/>
    <x v="1"/>
    <x v="11"/>
    <x v="0"/>
    <x v="0"/>
    <n v="518.64"/>
    <n v="0"/>
    <n v="-518.64"/>
    <x v="8"/>
    <x v="19"/>
    <x v="27"/>
    <x v="58"/>
    <s v="Telefon"/>
    <s v="B0FE524A-9795-EA11-806F-9CB6D0F9CFB6"/>
  </r>
  <r>
    <x v="2"/>
    <x v="8"/>
    <x v="19"/>
    <x v="27"/>
    <x v="73"/>
    <x v="1"/>
    <x v="11"/>
    <x v="0"/>
    <x v="0"/>
    <n v="110.21"/>
    <n v="0"/>
    <n v="-110.21"/>
    <x v="8"/>
    <x v="19"/>
    <x v="27"/>
    <x v="73"/>
    <s v="Bürobedarf"/>
    <s v="B0FE524A-9795-EA11-806F-9CB6D0F9CFB6"/>
  </r>
  <r>
    <x v="2"/>
    <x v="8"/>
    <x v="18"/>
    <x v="21"/>
    <x v="74"/>
    <x v="1"/>
    <x v="11"/>
    <x v="0"/>
    <x v="0"/>
    <n v="2273"/>
    <n v="965"/>
    <n v="-1308"/>
    <x v="8"/>
    <x v="18"/>
    <x v="21"/>
    <x v="74"/>
    <s v="Fortbildungskosten"/>
    <s v="B0FE524A-9795-EA11-806F-9CB6D0F9CFB6"/>
  </r>
  <r>
    <x v="2"/>
    <x v="8"/>
    <x v="19"/>
    <x v="28"/>
    <x v="59"/>
    <x v="1"/>
    <x v="11"/>
    <x v="0"/>
    <x v="0"/>
    <n v="22746"/>
    <n v="0"/>
    <n v="-22746"/>
    <x v="8"/>
    <x v="19"/>
    <x v="28"/>
    <x v="59"/>
    <s v="Rechts- und Beratungskosten"/>
    <s v="B0FE524A-9795-EA11-806F-9CB6D0F9CFB6"/>
  </r>
  <r>
    <x v="2"/>
    <x v="8"/>
    <x v="19"/>
    <x v="28"/>
    <x v="108"/>
    <x v="1"/>
    <x v="11"/>
    <x v="0"/>
    <x v="0"/>
    <n v="1963.16"/>
    <n v="0"/>
    <n v="-1963.16"/>
    <x v="8"/>
    <x v="19"/>
    <x v="28"/>
    <x v="108"/>
    <s v="Rechts- und Beratungskosten"/>
    <s v="B0FE524A-9795-EA11-806F-9CB6D0F9CFB6"/>
  </r>
  <r>
    <x v="2"/>
    <x v="8"/>
    <x v="19"/>
    <x v="28"/>
    <x v="101"/>
    <x v="1"/>
    <x v="11"/>
    <x v="0"/>
    <x v="0"/>
    <n v="1634.7"/>
    <n v="0"/>
    <n v="-1634.7"/>
    <x v="8"/>
    <x v="19"/>
    <x v="28"/>
    <x v="101"/>
    <s v="Buchführungskosten"/>
    <s v="B0FE524A-9795-EA11-806F-9CB6D0F9CFB6"/>
  </r>
  <r>
    <x v="2"/>
    <x v="8"/>
    <x v="19"/>
    <x v="22"/>
    <x v="111"/>
    <x v="1"/>
    <x v="11"/>
    <x v="0"/>
    <x v="0"/>
    <n v="365.85"/>
    <n v="0"/>
    <n v="-365.85"/>
    <x v="8"/>
    <x v="19"/>
    <x v="22"/>
    <x v="111"/>
    <s v="Aufwendungen für die zeitlich befristete Überlassu"/>
    <s v="B0FE524A-9795-EA11-806F-9CB6D0F9CFB6"/>
  </r>
  <r>
    <x v="2"/>
    <x v="8"/>
    <x v="19"/>
    <x v="29"/>
    <x v="60"/>
    <x v="1"/>
    <x v="11"/>
    <x v="0"/>
    <x v="0"/>
    <n v="1487.56"/>
    <n v="155.22999999999999"/>
    <n v="-1332.33"/>
    <x v="8"/>
    <x v="19"/>
    <x v="29"/>
    <x v="60"/>
    <s v="Sonstiger Betriebsbedarf"/>
    <s v="B0FE524A-9795-EA11-806F-9CB6D0F9CFB6"/>
  </r>
  <r>
    <x v="2"/>
    <x v="8"/>
    <x v="19"/>
    <x v="29"/>
    <x v="61"/>
    <x v="1"/>
    <x v="11"/>
    <x v="0"/>
    <x v="0"/>
    <n v="173.91"/>
    <n v="0"/>
    <n v="-173.91"/>
    <x v="8"/>
    <x v="19"/>
    <x v="29"/>
    <x v="61"/>
    <s v="Nebenkosten des Geldverkehrs"/>
    <s v="B0FE524A-9795-EA11-806F-9CB6D0F9CFB6"/>
  </r>
  <r>
    <x v="2"/>
    <x v="8"/>
    <x v="19"/>
    <x v="29"/>
    <x v="62"/>
    <x v="1"/>
    <x v="11"/>
    <x v="0"/>
    <x v="0"/>
    <n v="508.15"/>
    <n v="0"/>
    <n v="-508.15"/>
    <x v="8"/>
    <x v="19"/>
    <x v="29"/>
    <x v="62"/>
    <s v="Aufwendungen für Abraum- und Abfallbeseitigung"/>
    <s v="B0FE524A-9795-EA11-806F-9CB6D0F9CFB6"/>
  </r>
  <r>
    <x v="2"/>
    <x v="10"/>
    <x v="21"/>
    <x v="32"/>
    <x v="99"/>
    <x v="1"/>
    <x v="11"/>
    <x v="0"/>
    <x v="0"/>
    <n v="770.78"/>
    <n v="0"/>
    <n v="-770.78"/>
    <x v="10"/>
    <x v="21"/>
    <x v="32"/>
    <x v="99"/>
    <s v="Zinsaufwendungen für kurzfristige Verbindlichkeite"/>
    <s v="B0FE524A-9795-EA11-806F-9CB6D0F9CFB6"/>
  </r>
  <r>
    <x v="2"/>
    <x v="10"/>
    <x v="21"/>
    <x v="32"/>
    <x v="83"/>
    <x v="1"/>
    <x v="11"/>
    <x v="0"/>
    <x v="0"/>
    <n v="7500"/>
    <n v="0"/>
    <n v="-7500"/>
    <x v="10"/>
    <x v="21"/>
    <x v="32"/>
    <x v="83"/>
    <s v="Zinsaufwendungen für langfristige Verbindlichkeite"/>
    <s v="B0FE524A-9795-EA11-806F-9CB6D0F9CFB6"/>
  </r>
  <r>
    <x v="0"/>
    <x v="0"/>
    <x v="0"/>
    <x v="0"/>
    <x v="0"/>
    <x v="1"/>
    <x v="0"/>
    <x v="1"/>
    <x v="1"/>
    <n v="18019.41"/>
    <n v="4640.05"/>
    <n v="-13379.36"/>
    <x v="0"/>
    <x v="0"/>
    <x v="0"/>
    <x v="0"/>
    <s v="Selbst geschaffene immaterielle VermG"/>
    <s v="B0FE524A-9795-EA11-806F-9CB6D0F9CFB6"/>
  </r>
  <r>
    <x v="0"/>
    <x v="0"/>
    <x v="0"/>
    <x v="0"/>
    <x v="0"/>
    <x v="1"/>
    <x v="1"/>
    <x v="1"/>
    <x v="1"/>
    <n v="1120587"/>
    <n v="0"/>
    <n v="-1120587"/>
    <x v="0"/>
    <x v="0"/>
    <x v="0"/>
    <x v="0"/>
    <s v="Selbst geschaffene immaterielle VermG"/>
    <s v="B0FE524A-9795-EA11-806F-9CB6D0F9CFB6"/>
  </r>
  <r>
    <x v="0"/>
    <x v="0"/>
    <x v="1"/>
    <x v="1"/>
    <x v="2"/>
    <x v="1"/>
    <x v="0"/>
    <x v="1"/>
    <x v="1"/>
    <n v="0"/>
    <n v="329.65"/>
    <n v="329.65"/>
    <x v="0"/>
    <x v="1"/>
    <x v="1"/>
    <x v="2"/>
    <s v="Betriebsausstattung"/>
    <s v="B0FE524A-9795-EA11-806F-9CB6D0F9CFB6"/>
  </r>
  <r>
    <x v="0"/>
    <x v="0"/>
    <x v="1"/>
    <x v="1"/>
    <x v="2"/>
    <x v="1"/>
    <x v="1"/>
    <x v="1"/>
    <x v="1"/>
    <n v="6157"/>
    <n v="0"/>
    <n v="-6157"/>
    <x v="0"/>
    <x v="1"/>
    <x v="1"/>
    <x v="2"/>
    <s v="Betriebsausstattung"/>
    <s v="B0FE524A-9795-EA11-806F-9CB6D0F9CFB6"/>
  </r>
  <r>
    <x v="0"/>
    <x v="0"/>
    <x v="1"/>
    <x v="1"/>
    <x v="3"/>
    <x v="1"/>
    <x v="0"/>
    <x v="1"/>
    <x v="1"/>
    <n v="0"/>
    <n v="144.08000000000001"/>
    <n v="144.08000000000001"/>
    <x v="0"/>
    <x v="1"/>
    <x v="1"/>
    <x v="3"/>
    <s v="Büroeinrichtung"/>
    <s v="B0FE524A-9795-EA11-806F-9CB6D0F9CFB6"/>
  </r>
  <r>
    <x v="0"/>
    <x v="0"/>
    <x v="1"/>
    <x v="1"/>
    <x v="3"/>
    <x v="1"/>
    <x v="1"/>
    <x v="1"/>
    <x v="1"/>
    <n v="8935"/>
    <n v="0"/>
    <n v="-8935"/>
    <x v="0"/>
    <x v="1"/>
    <x v="1"/>
    <x v="3"/>
    <s v="Büroeinrichtung"/>
    <s v="B0FE524A-9795-EA11-806F-9CB6D0F9CFB6"/>
  </r>
  <r>
    <x v="0"/>
    <x v="1"/>
    <x v="2"/>
    <x v="2"/>
    <x v="5"/>
    <x v="1"/>
    <x v="1"/>
    <x v="1"/>
    <x v="1"/>
    <n v="4465.62"/>
    <n v="0"/>
    <n v="-4465.62"/>
    <x v="1"/>
    <x v="2"/>
    <x v="2"/>
    <x v="5"/>
    <s v="Roh-, Hilfs- und Betriebsstoffe (Bestand)"/>
    <s v="B0FE524A-9795-EA11-806F-9CB6D0F9CFB6"/>
  </r>
  <r>
    <x v="0"/>
    <x v="1"/>
    <x v="3"/>
    <x v="3"/>
    <x v="6"/>
    <x v="1"/>
    <x v="1"/>
    <x v="1"/>
    <x v="1"/>
    <n v="128.4"/>
    <n v="0"/>
    <n v="-128.4"/>
    <x v="1"/>
    <x v="3"/>
    <x v="3"/>
    <x v="6"/>
    <s v="Forderungen aus Lieferungen und Leistungen"/>
    <s v="B0FE524A-9795-EA11-806F-9CB6D0F9CFB6"/>
  </r>
  <r>
    <x v="0"/>
    <x v="1"/>
    <x v="3"/>
    <x v="4"/>
    <x v="7"/>
    <x v="1"/>
    <x v="1"/>
    <x v="1"/>
    <x v="1"/>
    <n v="4380"/>
    <n v="0"/>
    <n v="-4380"/>
    <x v="1"/>
    <x v="3"/>
    <x v="4"/>
    <x v="7"/>
    <s v="Kautionen"/>
    <s v="B0FE524A-9795-EA11-806F-9CB6D0F9CFB6"/>
  </r>
  <r>
    <x v="0"/>
    <x v="1"/>
    <x v="3"/>
    <x v="4"/>
    <x v="8"/>
    <x v="1"/>
    <x v="0"/>
    <x v="1"/>
    <x v="1"/>
    <n v="7.33"/>
    <n v="0"/>
    <n v="-7.33"/>
    <x v="1"/>
    <x v="3"/>
    <x v="4"/>
    <x v="8"/>
    <s v="Abziehbare Vorsteuer 7 %"/>
    <s v="B0FE524A-9795-EA11-806F-9CB6D0F9CFB6"/>
  </r>
  <r>
    <x v="0"/>
    <x v="1"/>
    <x v="3"/>
    <x v="4"/>
    <x v="9"/>
    <x v="1"/>
    <x v="0"/>
    <x v="1"/>
    <x v="1"/>
    <n v="21738.16"/>
    <n v="0"/>
    <n v="-21738.16"/>
    <x v="1"/>
    <x v="3"/>
    <x v="4"/>
    <x v="9"/>
    <s v="Abziehbare Vorsteuer 19 %"/>
    <s v="B0FE524A-9795-EA11-806F-9CB6D0F9CFB6"/>
  </r>
  <r>
    <x v="0"/>
    <x v="1"/>
    <x v="3"/>
    <x v="4"/>
    <x v="10"/>
    <x v="1"/>
    <x v="0"/>
    <x v="1"/>
    <x v="1"/>
    <n v="-16027.81"/>
    <n v="0"/>
    <n v="16027.81"/>
    <x v="1"/>
    <x v="3"/>
    <x v="4"/>
    <x v="10"/>
    <s v="Vorsteuer in Folgeperiode/im Folgejahr abziehbar"/>
    <s v="B0FE524A-9795-EA11-806F-9CB6D0F9CFB6"/>
  </r>
  <r>
    <x v="0"/>
    <x v="1"/>
    <x v="3"/>
    <x v="4"/>
    <x v="10"/>
    <x v="1"/>
    <x v="1"/>
    <x v="1"/>
    <x v="1"/>
    <n v="17545.599999999999"/>
    <n v="0"/>
    <n v="-17545.599999999999"/>
    <x v="1"/>
    <x v="3"/>
    <x v="4"/>
    <x v="10"/>
    <s v="Vorsteuer in Folgeperiode/im Folgejahr abziehbar"/>
    <s v="B0FE524A-9795-EA11-806F-9CB6D0F9CFB6"/>
  </r>
  <r>
    <x v="0"/>
    <x v="1"/>
    <x v="4"/>
    <x v="5"/>
    <x v="12"/>
    <x v="1"/>
    <x v="1"/>
    <x v="1"/>
    <x v="1"/>
    <n v="258.32"/>
    <n v="0"/>
    <n v="-258.32"/>
    <x v="1"/>
    <x v="4"/>
    <x v="5"/>
    <x v="12"/>
    <s v="Kasse"/>
    <s v="B0FE524A-9795-EA11-806F-9CB6D0F9CFB6"/>
  </r>
  <r>
    <x v="0"/>
    <x v="1"/>
    <x v="4"/>
    <x v="5"/>
    <x v="115"/>
    <x v="1"/>
    <x v="0"/>
    <x v="1"/>
    <x v="1"/>
    <n v="3415.2"/>
    <n v="85849.77"/>
    <n v="82434.570000000007"/>
    <x v="1"/>
    <x v="4"/>
    <x v="5"/>
    <x v="115"/>
    <s v="Bank"/>
    <s v="B0FE524A-9795-EA11-806F-9CB6D0F9CFB6"/>
  </r>
  <r>
    <x v="0"/>
    <x v="1"/>
    <x v="4"/>
    <x v="5"/>
    <x v="13"/>
    <x v="1"/>
    <x v="0"/>
    <x v="1"/>
    <x v="1"/>
    <n v="89307.11"/>
    <n v="49753.53"/>
    <n v="-39553.58"/>
    <x v="1"/>
    <x v="4"/>
    <x v="5"/>
    <x v="13"/>
    <s v="Bank"/>
    <s v="B0FE524A-9795-EA11-806F-9CB6D0F9CFB6"/>
  </r>
  <r>
    <x v="0"/>
    <x v="1"/>
    <x v="4"/>
    <x v="5"/>
    <x v="13"/>
    <x v="1"/>
    <x v="1"/>
    <x v="1"/>
    <x v="1"/>
    <n v="3519742.55"/>
    <n v="0"/>
    <n v="-3519742.55"/>
    <x v="1"/>
    <x v="4"/>
    <x v="5"/>
    <x v="13"/>
    <s v="Bank"/>
    <s v="B0FE524A-9795-EA11-806F-9CB6D0F9CFB6"/>
  </r>
  <r>
    <x v="0"/>
    <x v="1"/>
    <x v="4"/>
    <x v="5"/>
    <x v="14"/>
    <x v="1"/>
    <x v="1"/>
    <x v="1"/>
    <x v="1"/>
    <n v="8.77"/>
    <n v="0"/>
    <n v="-8.77"/>
    <x v="1"/>
    <x v="4"/>
    <x v="5"/>
    <x v="14"/>
    <s v="Bank"/>
    <s v="B0FE524A-9795-EA11-806F-9CB6D0F9CFB6"/>
  </r>
  <r>
    <x v="0"/>
    <x v="2"/>
    <x v="5"/>
    <x v="6"/>
    <x v="15"/>
    <x v="1"/>
    <x v="0"/>
    <x v="1"/>
    <x v="1"/>
    <n v="0"/>
    <n v="7861.2"/>
    <n v="7861.2"/>
    <x v="2"/>
    <x v="5"/>
    <x v="6"/>
    <x v="15"/>
    <s v="Aktive Rechnungsabgrenzung"/>
    <s v="B0FE524A-9795-EA11-806F-9CB6D0F9CFB6"/>
  </r>
  <r>
    <x v="0"/>
    <x v="2"/>
    <x v="5"/>
    <x v="6"/>
    <x v="15"/>
    <x v="1"/>
    <x v="1"/>
    <x v="1"/>
    <x v="1"/>
    <n v="7861.2"/>
    <n v="0"/>
    <n v="-7861.2"/>
    <x v="2"/>
    <x v="5"/>
    <x v="6"/>
    <x v="15"/>
    <s v="Aktive Rechnungsabgrenzung"/>
    <s v="B0FE524A-9795-EA11-806F-9CB6D0F9CFB6"/>
  </r>
  <r>
    <x v="1"/>
    <x v="3"/>
    <x v="6"/>
    <x v="7"/>
    <x v="16"/>
    <x v="1"/>
    <x v="1"/>
    <x v="1"/>
    <x v="1"/>
    <n v="0"/>
    <n v="333583"/>
    <n v="333583"/>
    <x v="3"/>
    <x v="6"/>
    <x v="7"/>
    <x v="16"/>
    <s v="Gezeichnetes Kapital"/>
    <s v="B0FE524A-9795-EA11-806F-9CB6D0F9CFB6"/>
  </r>
  <r>
    <x v="1"/>
    <x v="3"/>
    <x v="6"/>
    <x v="8"/>
    <x v="17"/>
    <x v="1"/>
    <x v="1"/>
    <x v="1"/>
    <x v="1"/>
    <n v="0"/>
    <n v="-13151"/>
    <n v="-13151"/>
    <x v="3"/>
    <x v="6"/>
    <x v="8"/>
    <x v="17"/>
    <s v="Erworbene eigene Anteile"/>
    <s v="B0FE524A-9795-EA11-806F-9CB6D0F9CFB6"/>
  </r>
  <r>
    <x v="1"/>
    <x v="3"/>
    <x v="7"/>
    <x v="9"/>
    <x v="18"/>
    <x v="1"/>
    <x v="1"/>
    <x v="1"/>
    <x v="1"/>
    <n v="0"/>
    <n v="12814178.26"/>
    <n v="12814178.26"/>
    <x v="3"/>
    <x v="7"/>
    <x v="9"/>
    <x v="18"/>
    <s v="Kapitalrücklage"/>
    <s v="B0FE524A-9795-EA11-806F-9CB6D0F9CFB6"/>
  </r>
  <r>
    <x v="1"/>
    <x v="3"/>
    <x v="8"/>
    <x v="10"/>
    <x v="19"/>
    <x v="1"/>
    <x v="1"/>
    <x v="1"/>
    <x v="1"/>
    <n v="0"/>
    <n v="-226303.17"/>
    <n v="-226303.17"/>
    <x v="3"/>
    <x v="8"/>
    <x v="10"/>
    <x v="19"/>
    <s v="Andere Gewinnrücklagen aus dem Erwerb eigener Ante"/>
    <s v="B0FE524A-9795-EA11-806F-9CB6D0F9CFB6"/>
  </r>
  <r>
    <x v="1"/>
    <x v="3"/>
    <x v="9"/>
    <x v="11"/>
    <x v="20"/>
    <x v="1"/>
    <x v="1"/>
    <x v="1"/>
    <x v="1"/>
    <n v="0"/>
    <n v="-8964079.2799999993"/>
    <n v="-8964079.2799999993"/>
    <x v="3"/>
    <x v="9"/>
    <x v="11"/>
    <x v="20"/>
    <s v="Verlustvortrag vor Verwendung"/>
    <s v="B0FE524A-9795-EA11-806F-9CB6D0F9CFB6"/>
  </r>
  <r>
    <x v="1"/>
    <x v="4"/>
    <x v="10"/>
    <x v="12"/>
    <x v="21"/>
    <x v="1"/>
    <x v="0"/>
    <x v="1"/>
    <x v="1"/>
    <n v="3000"/>
    <n v="0"/>
    <n v="-3000"/>
    <x v="4"/>
    <x v="10"/>
    <x v="12"/>
    <x v="21"/>
    <s v="Sonstige Rückstellungen"/>
    <s v="B0FE524A-9795-EA11-806F-9CB6D0F9CFB6"/>
  </r>
  <r>
    <x v="1"/>
    <x v="4"/>
    <x v="10"/>
    <x v="12"/>
    <x v="21"/>
    <x v="1"/>
    <x v="1"/>
    <x v="1"/>
    <x v="1"/>
    <n v="0"/>
    <n v="151778.66"/>
    <n v="151778.66"/>
    <x v="4"/>
    <x v="10"/>
    <x v="12"/>
    <x v="21"/>
    <s v="Sonstige Rückstellungen"/>
    <s v="B0FE524A-9795-EA11-806F-9CB6D0F9CFB6"/>
  </r>
  <r>
    <x v="1"/>
    <x v="4"/>
    <x v="10"/>
    <x v="12"/>
    <x v="22"/>
    <x v="1"/>
    <x v="1"/>
    <x v="1"/>
    <x v="1"/>
    <n v="0"/>
    <n v="5160"/>
    <n v="5160"/>
    <x v="4"/>
    <x v="10"/>
    <x v="12"/>
    <x v="22"/>
    <s v="Urlaubsrückstellungen"/>
    <s v="B0FE524A-9795-EA11-806F-9CB6D0F9CFB6"/>
  </r>
  <r>
    <x v="1"/>
    <x v="4"/>
    <x v="10"/>
    <x v="12"/>
    <x v="95"/>
    <x v="1"/>
    <x v="0"/>
    <x v="1"/>
    <x v="1"/>
    <n v="0"/>
    <n v="45000"/>
    <n v="45000"/>
    <x v="4"/>
    <x v="10"/>
    <x v="12"/>
    <x v="95"/>
    <s v="Rückstellungen für Personalkosten"/>
    <s v="B0FE524A-9795-EA11-806F-9CB6D0F9CFB6"/>
  </r>
  <r>
    <x v="1"/>
    <x v="4"/>
    <x v="10"/>
    <x v="12"/>
    <x v="23"/>
    <x v="1"/>
    <x v="1"/>
    <x v="1"/>
    <x v="1"/>
    <n v="0"/>
    <n v="2250"/>
    <n v="2250"/>
    <x v="4"/>
    <x v="10"/>
    <x v="12"/>
    <x v="23"/>
    <s v="Rückstellungen für Abraum- und Abfallbeseitigung"/>
    <s v="B0FE524A-9795-EA11-806F-9CB6D0F9CFB6"/>
  </r>
  <r>
    <x v="1"/>
    <x v="4"/>
    <x v="10"/>
    <x v="12"/>
    <x v="24"/>
    <x v="1"/>
    <x v="1"/>
    <x v="1"/>
    <x v="1"/>
    <n v="0"/>
    <n v="11000"/>
    <n v="11000"/>
    <x v="4"/>
    <x v="10"/>
    <x v="12"/>
    <x v="24"/>
    <s v="Rückstellungen für Abschluss- und Prüfungskosten"/>
    <s v="B0FE524A-9795-EA11-806F-9CB6D0F9CFB6"/>
  </r>
  <r>
    <x v="1"/>
    <x v="5"/>
    <x v="11"/>
    <x v="13"/>
    <x v="25"/>
    <x v="1"/>
    <x v="0"/>
    <x v="1"/>
    <x v="1"/>
    <n v="74654.5"/>
    <n v="5896.16"/>
    <n v="-68758.34"/>
    <x v="5"/>
    <x v="11"/>
    <x v="13"/>
    <x v="25"/>
    <s v="Verbindlichkeiten aus Lieferungen und Leistungen m"/>
    <s v="B0FE524A-9795-EA11-806F-9CB6D0F9CFB6"/>
  </r>
  <r>
    <x v="1"/>
    <x v="5"/>
    <x v="11"/>
    <x v="13"/>
    <x v="25"/>
    <x v="1"/>
    <x v="1"/>
    <x v="1"/>
    <x v="1"/>
    <n v="0"/>
    <n v="139016.25"/>
    <n v="139016.25"/>
    <x v="5"/>
    <x v="11"/>
    <x v="13"/>
    <x v="25"/>
    <s v="Verbindlichkeiten aus Lieferungen und Leistungen m"/>
    <s v="B0FE524A-9795-EA11-806F-9CB6D0F9CFB6"/>
  </r>
  <r>
    <x v="1"/>
    <x v="5"/>
    <x v="12"/>
    <x v="14"/>
    <x v="28"/>
    <x v="1"/>
    <x v="0"/>
    <x v="1"/>
    <x v="1"/>
    <n v="45000"/>
    <n v="0"/>
    <n v="-45000"/>
    <x v="5"/>
    <x v="12"/>
    <x v="14"/>
    <x v="28"/>
    <s v="Verbindlichkeiten aus Lohn und Gehalt"/>
    <s v="B0FE524A-9795-EA11-806F-9CB6D0F9CFB6"/>
  </r>
  <r>
    <x v="1"/>
    <x v="5"/>
    <x v="12"/>
    <x v="14"/>
    <x v="28"/>
    <x v="1"/>
    <x v="1"/>
    <x v="1"/>
    <x v="1"/>
    <n v="0"/>
    <n v="45000"/>
    <n v="45000"/>
    <x v="5"/>
    <x v="12"/>
    <x v="14"/>
    <x v="28"/>
    <s v="Verbindlichkeiten aus Lohn und Gehalt"/>
    <s v="B0FE524A-9795-EA11-806F-9CB6D0F9CFB6"/>
  </r>
  <r>
    <x v="1"/>
    <x v="5"/>
    <x v="12"/>
    <x v="14"/>
    <x v="75"/>
    <x v="1"/>
    <x v="0"/>
    <x v="1"/>
    <x v="1"/>
    <n v="3455.1"/>
    <n v="3415.2"/>
    <n v="-39.9"/>
    <x v="5"/>
    <x v="12"/>
    <x v="14"/>
    <x v="75"/>
    <s v="Umsatzsteuer-Vorauszahlungen"/>
    <s v="B0FE524A-9795-EA11-806F-9CB6D0F9CFB6"/>
  </r>
  <r>
    <x v="1"/>
    <x v="5"/>
    <x v="12"/>
    <x v="14"/>
    <x v="34"/>
    <x v="1"/>
    <x v="0"/>
    <x v="1"/>
    <x v="1"/>
    <n v="0"/>
    <n v="89307.11"/>
    <n v="89307.11"/>
    <x v="5"/>
    <x v="12"/>
    <x v="14"/>
    <x v="34"/>
    <s v="Umsatzsteuer Vorjahr"/>
    <s v="B0FE524A-9795-EA11-806F-9CB6D0F9CFB6"/>
  </r>
  <r>
    <x v="1"/>
    <x v="5"/>
    <x v="12"/>
    <x v="14"/>
    <x v="34"/>
    <x v="1"/>
    <x v="1"/>
    <x v="1"/>
    <x v="1"/>
    <n v="0"/>
    <n v="-116375.26"/>
    <n v="-116375.26"/>
    <x v="5"/>
    <x v="12"/>
    <x v="14"/>
    <x v="34"/>
    <s v="Umsatzsteuer Vorjahr"/>
    <s v="B0FE524A-9795-EA11-806F-9CB6D0F9CFB6"/>
  </r>
  <r>
    <x v="1"/>
    <x v="6"/>
    <x v="13"/>
    <x v="15"/>
    <x v="35"/>
    <x v="1"/>
    <x v="0"/>
    <x v="1"/>
    <x v="1"/>
    <n v="31067.91"/>
    <n v="0"/>
    <n v="-31067.91"/>
    <x v="6"/>
    <x v="13"/>
    <x v="15"/>
    <x v="35"/>
    <s v="Passive Rechnungsabgrenzung"/>
    <s v="B0FE524A-9795-EA11-806F-9CB6D0F9CFB6"/>
  </r>
  <r>
    <x v="1"/>
    <x v="6"/>
    <x v="13"/>
    <x v="15"/>
    <x v="35"/>
    <x v="1"/>
    <x v="1"/>
    <x v="1"/>
    <x v="1"/>
    <n v="0"/>
    <n v="508012"/>
    <n v="508012"/>
    <x v="6"/>
    <x v="13"/>
    <x v="15"/>
    <x v="35"/>
    <s v="Passive Rechnungsabgrenzung"/>
    <s v="B0FE524A-9795-EA11-806F-9CB6D0F9CFB6"/>
  </r>
  <r>
    <x v="2"/>
    <x v="7"/>
    <x v="15"/>
    <x v="17"/>
    <x v="38"/>
    <x v="1"/>
    <x v="0"/>
    <x v="1"/>
    <x v="1"/>
    <n v="0"/>
    <n v="13685.77"/>
    <n v="13685.77"/>
    <x v="7"/>
    <x v="15"/>
    <x v="17"/>
    <x v="38"/>
    <s v="Andere aktivierte Eigenleistungen"/>
    <s v="B0FE524A-9795-EA11-806F-9CB6D0F9CFB6"/>
  </r>
  <r>
    <x v="2"/>
    <x v="7"/>
    <x v="16"/>
    <x v="18"/>
    <x v="39"/>
    <x v="1"/>
    <x v="0"/>
    <x v="1"/>
    <x v="1"/>
    <n v="0"/>
    <n v="31067.91"/>
    <n v="31067.91"/>
    <x v="7"/>
    <x v="16"/>
    <x v="18"/>
    <x v="39"/>
    <s v="Sonstige betriebliche Erträge"/>
    <s v="B0FE524A-9795-EA11-806F-9CB6D0F9CFB6"/>
  </r>
  <r>
    <x v="2"/>
    <x v="8"/>
    <x v="18"/>
    <x v="20"/>
    <x v="41"/>
    <x v="1"/>
    <x v="0"/>
    <x v="1"/>
    <x v="1"/>
    <n v="18450"/>
    <n v="0"/>
    <n v="-18450"/>
    <x v="8"/>
    <x v="18"/>
    <x v="20"/>
    <x v="41"/>
    <s v="Gehälter"/>
    <s v="B0FE524A-9795-EA11-806F-9CB6D0F9CFB6"/>
  </r>
  <r>
    <x v="2"/>
    <x v="8"/>
    <x v="18"/>
    <x v="20"/>
    <x v="42"/>
    <x v="1"/>
    <x v="0"/>
    <x v="1"/>
    <x v="1"/>
    <n v="10000"/>
    <n v="0"/>
    <n v="-10000"/>
    <x v="8"/>
    <x v="18"/>
    <x v="20"/>
    <x v="42"/>
    <s v="Geschäftsführergehälter der GmbH-Gesellschafter"/>
    <s v="B0FE524A-9795-EA11-806F-9CB6D0F9CFB6"/>
  </r>
  <r>
    <x v="2"/>
    <x v="8"/>
    <x v="18"/>
    <x v="20"/>
    <x v="70"/>
    <x v="1"/>
    <x v="0"/>
    <x v="1"/>
    <x v="1"/>
    <n v="400"/>
    <n v="0"/>
    <n v="-400"/>
    <x v="8"/>
    <x v="18"/>
    <x v="20"/>
    <x v="70"/>
    <s v="Sonstiges Personalkosten"/>
    <s v="B0FE524A-9795-EA11-806F-9CB6D0F9CFB6"/>
  </r>
  <r>
    <x v="2"/>
    <x v="8"/>
    <x v="18"/>
    <x v="21"/>
    <x v="43"/>
    <x v="1"/>
    <x v="0"/>
    <x v="1"/>
    <x v="1"/>
    <n v="4480.3900000000003"/>
    <n v="0"/>
    <n v="-4480.3900000000003"/>
    <x v="8"/>
    <x v="18"/>
    <x v="21"/>
    <x v="43"/>
    <s v="Gesetzliche soziale Aufwendungen"/>
    <s v="B0FE524A-9795-EA11-806F-9CB6D0F9CFB6"/>
  </r>
  <r>
    <x v="2"/>
    <x v="8"/>
    <x v="18"/>
    <x v="21"/>
    <x v="44"/>
    <x v="1"/>
    <x v="0"/>
    <x v="1"/>
    <x v="1"/>
    <n v="112.86"/>
    <n v="0"/>
    <n v="-112.86"/>
    <x v="8"/>
    <x v="18"/>
    <x v="21"/>
    <x v="44"/>
    <s v="Umlagebeiträge"/>
    <s v="B0FE524A-9795-EA11-806F-9CB6D0F9CFB6"/>
  </r>
  <r>
    <x v="2"/>
    <x v="8"/>
    <x v="18"/>
    <x v="21"/>
    <x v="45"/>
    <x v="1"/>
    <x v="0"/>
    <x v="1"/>
    <x v="1"/>
    <n v="284.5"/>
    <n v="0"/>
    <n v="-284.5"/>
    <x v="8"/>
    <x v="18"/>
    <x v="21"/>
    <x v="45"/>
    <s v="Beiträge zur Berufsgenossenschaft"/>
    <s v="B0FE524A-9795-EA11-806F-9CB6D0F9CFB6"/>
  </r>
  <r>
    <x v="2"/>
    <x v="8"/>
    <x v="22"/>
    <x v="33"/>
    <x v="89"/>
    <x v="1"/>
    <x v="0"/>
    <x v="1"/>
    <x v="1"/>
    <n v="4640.05"/>
    <n v="0"/>
    <n v="-4640.05"/>
    <x v="8"/>
    <x v="22"/>
    <x v="33"/>
    <x v="89"/>
    <s v="Abschreibungen auf selbst geschaffene immaterielle Vermögensgegenstände"/>
    <s v="B0FE524A-9795-EA11-806F-9CB6D0F9CFB6"/>
  </r>
  <r>
    <x v="2"/>
    <x v="8"/>
    <x v="22"/>
    <x v="34"/>
    <x v="90"/>
    <x v="1"/>
    <x v="0"/>
    <x v="1"/>
    <x v="1"/>
    <n v="473.73"/>
    <n v="0"/>
    <n v="-473.73"/>
    <x v="8"/>
    <x v="22"/>
    <x v="34"/>
    <x v="90"/>
    <s v="Abschreibungen auf Sachanlagen (ohne AfA auf Kfz und Gebäude)"/>
    <s v="B0FE524A-9795-EA11-806F-9CB6D0F9CFB6"/>
  </r>
  <r>
    <x v="2"/>
    <x v="8"/>
    <x v="22"/>
    <x v="34"/>
    <x v="91"/>
    <x v="1"/>
    <x v="0"/>
    <x v="1"/>
    <x v="1"/>
    <n v="420.08"/>
    <n v="0"/>
    <n v="-420.08"/>
    <x v="8"/>
    <x v="22"/>
    <x v="34"/>
    <x v="91"/>
    <s v="Sofortabschreibung geringwertige Wirtschaftsgüter"/>
    <s v="B0FE524A-9795-EA11-806F-9CB6D0F9CFB6"/>
  </r>
  <r>
    <x v="2"/>
    <x v="8"/>
    <x v="19"/>
    <x v="22"/>
    <x v="46"/>
    <x v="1"/>
    <x v="0"/>
    <x v="1"/>
    <x v="1"/>
    <n v="400"/>
    <n v="0"/>
    <n v="-400"/>
    <x v="8"/>
    <x v="19"/>
    <x v="22"/>
    <x v="46"/>
    <s v="Sonstige betriebliche Aufwendungen"/>
    <s v="B0FE524A-9795-EA11-806F-9CB6D0F9CFB6"/>
  </r>
  <r>
    <x v="2"/>
    <x v="8"/>
    <x v="19"/>
    <x v="22"/>
    <x v="78"/>
    <x v="1"/>
    <x v="0"/>
    <x v="1"/>
    <x v="1"/>
    <n v="3152.25"/>
    <n v="0"/>
    <n v="-3152.25"/>
    <x v="8"/>
    <x v="19"/>
    <x v="22"/>
    <x v="78"/>
    <s v="Sonstige Fremdleistungen"/>
    <s v="B0FE524A-9795-EA11-806F-9CB6D0F9CFB6"/>
  </r>
  <r>
    <x v="2"/>
    <x v="8"/>
    <x v="19"/>
    <x v="23"/>
    <x v="47"/>
    <x v="1"/>
    <x v="0"/>
    <x v="1"/>
    <x v="1"/>
    <n v="5300"/>
    <n v="0"/>
    <n v="-5300"/>
    <x v="8"/>
    <x v="19"/>
    <x v="23"/>
    <x v="47"/>
    <s v="Miete (unbewegliche Wirtschaftsgüter)"/>
    <s v="B0FE524A-9795-EA11-806F-9CB6D0F9CFB6"/>
  </r>
  <r>
    <x v="2"/>
    <x v="8"/>
    <x v="19"/>
    <x v="23"/>
    <x v="48"/>
    <x v="1"/>
    <x v="0"/>
    <x v="1"/>
    <x v="1"/>
    <n v="1110"/>
    <n v="0"/>
    <n v="-1110"/>
    <x v="8"/>
    <x v="19"/>
    <x v="23"/>
    <x v="48"/>
    <s v="Gas, Strom, Wasser"/>
    <s v="B0FE524A-9795-EA11-806F-9CB6D0F9CFB6"/>
  </r>
  <r>
    <x v="2"/>
    <x v="8"/>
    <x v="19"/>
    <x v="23"/>
    <x v="49"/>
    <x v="1"/>
    <x v="0"/>
    <x v="1"/>
    <x v="1"/>
    <n v="430"/>
    <n v="0"/>
    <n v="-430"/>
    <x v="8"/>
    <x v="19"/>
    <x v="23"/>
    <x v="49"/>
    <s v="Reinigung"/>
    <s v="B0FE524A-9795-EA11-806F-9CB6D0F9CFB6"/>
  </r>
  <r>
    <x v="2"/>
    <x v="8"/>
    <x v="19"/>
    <x v="24"/>
    <x v="50"/>
    <x v="1"/>
    <x v="0"/>
    <x v="1"/>
    <x v="1"/>
    <n v="7861.2"/>
    <n v="0"/>
    <n v="-7861.2"/>
    <x v="8"/>
    <x v="19"/>
    <x v="24"/>
    <x v="50"/>
    <s v="Versicherungen"/>
    <s v="B0FE524A-9795-EA11-806F-9CB6D0F9CFB6"/>
  </r>
  <r>
    <x v="2"/>
    <x v="8"/>
    <x v="19"/>
    <x v="25"/>
    <x v="52"/>
    <x v="1"/>
    <x v="0"/>
    <x v="1"/>
    <x v="1"/>
    <n v="3124.76"/>
    <n v="0"/>
    <n v="-3124.76"/>
    <x v="8"/>
    <x v="19"/>
    <x v="25"/>
    <x v="52"/>
    <s v="Reparaturen und Instandhaltung von anderen Anlagen und Betriebs- und Geschäftsausstattung"/>
    <s v="B0FE524A-9795-EA11-806F-9CB6D0F9CFB6"/>
  </r>
  <r>
    <x v="2"/>
    <x v="8"/>
    <x v="19"/>
    <x v="25"/>
    <x v="53"/>
    <x v="1"/>
    <x v="0"/>
    <x v="1"/>
    <x v="1"/>
    <n v="1400"/>
    <n v="0"/>
    <n v="-1400"/>
    <x v="8"/>
    <x v="19"/>
    <x v="25"/>
    <x v="53"/>
    <s v="Wartungskosten für Hard- und Software"/>
    <s v="B0FE524A-9795-EA11-806F-9CB6D0F9CFB6"/>
  </r>
  <r>
    <x v="2"/>
    <x v="8"/>
    <x v="19"/>
    <x v="26"/>
    <x v="55"/>
    <x v="1"/>
    <x v="0"/>
    <x v="1"/>
    <x v="1"/>
    <n v="-300"/>
    <n v="0"/>
    <n v="300"/>
    <x v="8"/>
    <x v="19"/>
    <x v="26"/>
    <x v="55"/>
    <s v="Reisekosten Arbeitnehmer"/>
    <s v="B0FE524A-9795-EA11-806F-9CB6D0F9CFB6"/>
  </r>
  <r>
    <x v="2"/>
    <x v="8"/>
    <x v="19"/>
    <x v="27"/>
    <x v="79"/>
    <x v="1"/>
    <x v="0"/>
    <x v="1"/>
    <x v="1"/>
    <n v="40"/>
    <n v="0"/>
    <n v="-40"/>
    <x v="8"/>
    <x v="19"/>
    <x v="27"/>
    <x v="79"/>
    <s v="Porto"/>
    <s v="B0FE524A-9795-EA11-806F-9CB6D0F9CFB6"/>
  </r>
  <r>
    <x v="2"/>
    <x v="8"/>
    <x v="19"/>
    <x v="27"/>
    <x v="58"/>
    <x v="1"/>
    <x v="0"/>
    <x v="1"/>
    <x v="1"/>
    <n v="230"/>
    <n v="0"/>
    <n v="-230"/>
    <x v="8"/>
    <x v="19"/>
    <x v="27"/>
    <x v="58"/>
    <s v="Telefon"/>
    <s v="B0FE524A-9795-EA11-806F-9CB6D0F9CFB6"/>
  </r>
  <r>
    <x v="2"/>
    <x v="8"/>
    <x v="19"/>
    <x v="27"/>
    <x v="73"/>
    <x v="1"/>
    <x v="0"/>
    <x v="1"/>
    <x v="1"/>
    <n v="200"/>
    <n v="0"/>
    <n v="-200"/>
    <x v="8"/>
    <x v="19"/>
    <x v="27"/>
    <x v="73"/>
    <s v="Bürobedarf"/>
    <s v="B0FE524A-9795-EA11-806F-9CB6D0F9CFB6"/>
  </r>
  <r>
    <x v="2"/>
    <x v="8"/>
    <x v="19"/>
    <x v="28"/>
    <x v="59"/>
    <x v="1"/>
    <x v="0"/>
    <x v="1"/>
    <x v="1"/>
    <n v="1023.7"/>
    <n v="0"/>
    <n v="-1023.7"/>
    <x v="8"/>
    <x v="19"/>
    <x v="28"/>
    <x v="59"/>
    <s v="Rechts- und Beratungskosten"/>
    <s v="B0FE524A-9795-EA11-806F-9CB6D0F9CFB6"/>
  </r>
  <r>
    <x v="2"/>
    <x v="8"/>
    <x v="19"/>
    <x v="28"/>
    <x v="101"/>
    <x v="1"/>
    <x v="0"/>
    <x v="1"/>
    <x v="1"/>
    <n v="-20"/>
    <n v="0"/>
    <n v="20"/>
    <x v="8"/>
    <x v="19"/>
    <x v="28"/>
    <x v="101"/>
    <s v="Buchführungskosten"/>
    <s v="B0FE524A-9795-EA11-806F-9CB6D0F9CFB6"/>
  </r>
  <r>
    <x v="2"/>
    <x v="8"/>
    <x v="19"/>
    <x v="29"/>
    <x v="61"/>
    <x v="1"/>
    <x v="0"/>
    <x v="1"/>
    <x v="1"/>
    <n v="100"/>
    <n v="0"/>
    <n v="-100"/>
    <x v="8"/>
    <x v="19"/>
    <x v="29"/>
    <x v="61"/>
    <s v="Nebenkosten des Geldverkehrs"/>
    <s v="B0FE524A-9795-EA11-806F-9CB6D0F9CFB6"/>
  </r>
  <r>
    <x v="3"/>
    <x v="9"/>
    <x v="20"/>
    <x v="31"/>
    <x v="67"/>
    <x v="1"/>
    <x v="1"/>
    <x v="1"/>
    <x v="1"/>
    <n v="4690069.46"/>
    <n v="4690069.46"/>
    <n v="0"/>
    <x v="9"/>
    <x v="20"/>
    <x v="31"/>
    <x v="67"/>
    <s v="Saldenvorträge, Sachkonten"/>
    <s v="B0FE524A-9795-EA11-806F-9CB6D0F9CFB6"/>
  </r>
  <r>
    <x v="0"/>
    <x v="0"/>
    <x v="0"/>
    <x v="0"/>
    <x v="0"/>
    <x v="1"/>
    <x v="2"/>
    <x v="1"/>
    <x v="1"/>
    <n v="88680.25"/>
    <n v="4669.79"/>
    <n v="-84010.46"/>
    <x v="0"/>
    <x v="0"/>
    <x v="0"/>
    <x v="0"/>
    <s v="Selbst geschaffene immaterielle VermG"/>
    <s v="B0FE524A-9795-EA11-806F-9CB6D0F9CFB6"/>
  </r>
  <r>
    <x v="0"/>
    <x v="0"/>
    <x v="1"/>
    <x v="1"/>
    <x v="2"/>
    <x v="1"/>
    <x v="2"/>
    <x v="1"/>
    <x v="1"/>
    <n v="954"/>
    <n v="519.57000000000005"/>
    <n v="-434.43"/>
    <x v="0"/>
    <x v="1"/>
    <x v="1"/>
    <x v="2"/>
    <s v="Betriebsausstattung"/>
    <s v="B0FE524A-9795-EA11-806F-9CB6D0F9CFB6"/>
  </r>
  <r>
    <x v="0"/>
    <x v="0"/>
    <x v="1"/>
    <x v="1"/>
    <x v="3"/>
    <x v="1"/>
    <x v="2"/>
    <x v="1"/>
    <x v="1"/>
    <n v="2771"/>
    <n v="221.08"/>
    <n v="-2549.92"/>
    <x v="0"/>
    <x v="1"/>
    <x v="1"/>
    <x v="3"/>
    <s v="Büroeinrichtung"/>
    <s v="B0FE524A-9795-EA11-806F-9CB6D0F9CFB6"/>
  </r>
  <r>
    <x v="0"/>
    <x v="1"/>
    <x v="3"/>
    <x v="3"/>
    <x v="6"/>
    <x v="1"/>
    <x v="2"/>
    <x v="1"/>
    <x v="1"/>
    <n v="0"/>
    <n v="128.4"/>
    <n v="128.4"/>
    <x v="1"/>
    <x v="3"/>
    <x v="3"/>
    <x v="6"/>
    <s v="Forderungen aus Lieferungen und Leistungen"/>
    <s v="B0FE524A-9795-EA11-806F-9CB6D0F9CFB6"/>
  </r>
  <r>
    <x v="0"/>
    <x v="1"/>
    <x v="3"/>
    <x v="4"/>
    <x v="8"/>
    <x v="1"/>
    <x v="2"/>
    <x v="1"/>
    <x v="1"/>
    <n v="5.37"/>
    <n v="0"/>
    <n v="-5.37"/>
    <x v="1"/>
    <x v="3"/>
    <x v="4"/>
    <x v="8"/>
    <s v="Abziehbare Vorsteuer 7 %"/>
    <s v="B0FE524A-9795-EA11-806F-9CB6D0F9CFB6"/>
  </r>
  <r>
    <x v="0"/>
    <x v="1"/>
    <x v="3"/>
    <x v="4"/>
    <x v="9"/>
    <x v="1"/>
    <x v="2"/>
    <x v="1"/>
    <x v="1"/>
    <n v="44219.06"/>
    <n v="0"/>
    <n v="-44219.06"/>
    <x v="1"/>
    <x v="3"/>
    <x v="4"/>
    <x v="9"/>
    <s v="Abziehbare Vorsteuer 19 %"/>
    <s v="B0FE524A-9795-EA11-806F-9CB6D0F9CFB6"/>
  </r>
  <r>
    <x v="0"/>
    <x v="1"/>
    <x v="3"/>
    <x v="4"/>
    <x v="10"/>
    <x v="1"/>
    <x v="2"/>
    <x v="1"/>
    <x v="1"/>
    <n v="227.17"/>
    <n v="0"/>
    <n v="-227.17"/>
    <x v="1"/>
    <x v="3"/>
    <x v="4"/>
    <x v="10"/>
    <s v="Vorsteuer in Folgeperiode/im Folgejahr abziehbar"/>
    <s v="B0FE524A-9795-EA11-806F-9CB6D0F9CFB6"/>
  </r>
  <r>
    <x v="0"/>
    <x v="1"/>
    <x v="4"/>
    <x v="5"/>
    <x v="115"/>
    <x v="1"/>
    <x v="2"/>
    <x v="1"/>
    <x v="1"/>
    <n v="374766.9"/>
    <n v="284220.21999999997"/>
    <n v="-90546.68"/>
    <x v="1"/>
    <x v="4"/>
    <x v="5"/>
    <x v="115"/>
    <s v="Bank"/>
    <s v="B0FE524A-9795-EA11-806F-9CB6D0F9CFB6"/>
  </r>
  <r>
    <x v="0"/>
    <x v="1"/>
    <x v="4"/>
    <x v="5"/>
    <x v="13"/>
    <x v="1"/>
    <x v="2"/>
    <x v="1"/>
    <x v="1"/>
    <n v="26279.85"/>
    <n v="-71266.87"/>
    <n v="-97546.72"/>
    <x v="1"/>
    <x v="4"/>
    <x v="5"/>
    <x v="13"/>
    <s v="Bank"/>
    <s v="B0FE524A-9795-EA11-806F-9CB6D0F9CFB6"/>
  </r>
  <r>
    <x v="1"/>
    <x v="4"/>
    <x v="10"/>
    <x v="12"/>
    <x v="21"/>
    <x v="1"/>
    <x v="2"/>
    <x v="1"/>
    <x v="1"/>
    <n v="66266.820000000007"/>
    <n v="0"/>
    <n v="-66266.820000000007"/>
    <x v="4"/>
    <x v="10"/>
    <x v="12"/>
    <x v="21"/>
    <s v="Sonstige Rückstellungen"/>
    <s v="B0FE524A-9795-EA11-806F-9CB6D0F9CFB6"/>
  </r>
  <r>
    <x v="1"/>
    <x v="4"/>
    <x v="10"/>
    <x v="12"/>
    <x v="95"/>
    <x v="1"/>
    <x v="2"/>
    <x v="1"/>
    <x v="1"/>
    <n v="45000"/>
    <n v="0"/>
    <n v="-45000"/>
    <x v="4"/>
    <x v="10"/>
    <x v="12"/>
    <x v="95"/>
    <s v="Rückstellungen für Personalkosten"/>
    <s v="B0FE524A-9795-EA11-806F-9CB6D0F9CFB6"/>
  </r>
  <r>
    <x v="1"/>
    <x v="5"/>
    <x v="11"/>
    <x v="13"/>
    <x v="25"/>
    <x v="1"/>
    <x v="2"/>
    <x v="1"/>
    <x v="1"/>
    <n v="8289.7099999999991"/>
    <n v="165543.07"/>
    <n v="157253.35999999999"/>
    <x v="5"/>
    <x v="11"/>
    <x v="13"/>
    <x v="25"/>
    <s v="Verbindlichkeiten aus Lieferungen und Leistungen m"/>
    <s v="B0FE524A-9795-EA11-806F-9CB6D0F9CFB6"/>
  </r>
  <r>
    <x v="1"/>
    <x v="5"/>
    <x v="12"/>
    <x v="14"/>
    <x v="75"/>
    <x v="1"/>
    <x v="2"/>
    <x v="1"/>
    <x v="1"/>
    <n v="13232.38"/>
    <n v="13192.48"/>
    <n v="-39.9"/>
    <x v="5"/>
    <x v="12"/>
    <x v="14"/>
    <x v="75"/>
    <s v="Umsatzsteuer-Vorauszahlungen"/>
    <s v="B0FE524A-9795-EA11-806F-9CB6D0F9CFB6"/>
  </r>
  <r>
    <x v="1"/>
    <x v="5"/>
    <x v="12"/>
    <x v="14"/>
    <x v="34"/>
    <x v="1"/>
    <x v="2"/>
    <x v="1"/>
    <x v="1"/>
    <n v="0"/>
    <n v="26279.85"/>
    <n v="26279.85"/>
    <x v="5"/>
    <x v="12"/>
    <x v="14"/>
    <x v="34"/>
    <s v="Umsatzsteuer Vorjahr"/>
    <s v="B0FE524A-9795-EA11-806F-9CB6D0F9CFB6"/>
  </r>
  <r>
    <x v="1"/>
    <x v="6"/>
    <x v="13"/>
    <x v="15"/>
    <x v="35"/>
    <x v="1"/>
    <x v="2"/>
    <x v="1"/>
    <x v="1"/>
    <n v="31102.09"/>
    <n v="361446.02"/>
    <n v="330343.93"/>
    <x v="6"/>
    <x v="13"/>
    <x v="15"/>
    <x v="35"/>
    <s v="Passive Rechnungsabgrenzung"/>
    <s v="B0FE524A-9795-EA11-806F-9CB6D0F9CFB6"/>
  </r>
  <r>
    <x v="2"/>
    <x v="7"/>
    <x v="15"/>
    <x v="17"/>
    <x v="38"/>
    <x v="1"/>
    <x v="2"/>
    <x v="1"/>
    <x v="1"/>
    <n v="0"/>
    <n v="87978.85"/>
    <n v="87978.85"/>
    <x v="7"/>
    <x v="15"/>
    <x v="17"/>
    <x v="38"/>
    <s v="Andere aktivierte Eigenleistungen"/>
    <s v="B0FE524A-9795-EA11-806F-9CB6D0F9CFB6"/>
  </r>
  <r>
    <x v="2"/>
    <x v="7"/>
    <x v="16"/>
    <x v="18"/>
    <x v="39"/>
    <x v="1"/>
    <x v="2"/>
    <x v="1"/>
    <x v="1"/>
    <n v="0"/>
    <n v="31102.09"/>
    <n v="31102.09"/>
    <x v="7"/>
    <x v="16"/>
    <x v="18"/>
    <x v="39"/>
    <s v="Sonstige betriebliche Erträge"/>
    <s v="B0FE524A-9795-EA11-806F-9CB6D0F9CFB6"/>
  </r>
  <r>
    <x v="2"/>
    <x v="8"/>
    <x v="18"/>
    <x v="20"/>
    <x v="41"/>
    <x v="1"/>
    <x v="2"/>
    <x v="1"/>
    <x v="1"/>
    <n v="18450"/>
    <n v="0"/>
    <n v="-18450"/>
    <x v="8"/>
    <x v="18"/>
    <x v="20"/>
    <x v="41"/>
    <s v="Gehälter"/>
    <s v="B0FE524A-9795-EA11-806F-9CB6D0F9CFB6"/>
  </r>
  <r>
    <x v="2"/>
    <x v="8"/>
    <x v="18"/>
    <x v="20"/>
    <x v="42"/>
    <x v="1"/>
    <x v="2"/>
    <x v="1"/>
    <x v="1"/>
    <n v="10000"/>
    <n v="0"/>
    <n v="-10000"/>
    <x v="8"/>
    <x v="18"/>
    <x v="20"/>
    <x v="42"/>
    <s v="Geschäftsführergehälter der GmbH-Gesellschafter"/>
    <s v="B0FE524A-9795-EA11-806F-9CB6D0F9CFB6"/>
  </r>
  <r>
    <x v="2"/>
    <x v="8"/>
    <x v="18"/>
    <x v="20"/>
    <x v="70"/>
    <x v="1"/>
    <x v="2"/>
    <x v="1"/>
    <x v="1"/>
    <n v="26400"/>
    <n v="0"/>
    <n v="-26400"/>
    <x v="8"/>
    <x v="18"/>
    <x v="20"/>
    <x v="70"/>
    <s v="Sonstiges Personalkosten"/>
    <s v="B0FE524A-9795-EA11-806F-9CB6D0F9CFB6"/>
  </r>
  <r>
    <x v="2"/>
    <x v="8"/>
    <x v="18"/>
    <x v="21"/>
    <x v="43"/>
    <x v="1"/>
    <x v="2"/>
    <x v="1"/>
    <x v="1"/>
    <n v="4480.3900000000003"/>
    <n v="0"/>
    <n v="-4480.3900000000003"/>
    <x v="8"/>
    <x v="18"/>
    <x v="21"/>
    <x v="43"/>
    <s v="Gesetzliche soziale Aufwendungen"/>
    <s v="B0FE524A-9795-EA11-806F-9CB6D0F9CFB6"/>
  </r>
  <r>
    <x v="2"/>
    <x v="8"/>
    <x v="18"/>
    <x v="21"/>
    <x v="44"/>
    <x v="1"/>
    <x v="2"/>
    <x v="1"/>
    <x v="1"/>
    <n v="112.86"/>
    <n v="0"/>
    <n v="-112.86"/>
    <x v="8"/>
    <x v="18"/>
    <x v="21"/>
    <x v="44"/>
    <s v="Umlagebeiträge"/>
    <s v="B0FE524A-9795-EA11-806F-9CB6D0F9CFB6"/>
  </r>
  <r>
    <x v="2"/>
    <x v="8"/>
    <x v="18"/>
    <x v="21"/>
    <x v="45"/>
    <x v="1"/>
    <x v="2"/>
    <x v="1"/>
    <x v="1"/>
    <n v="284.5"/>
    <n v="0"/>
    <n v="-284.5"/>
    <x v="8"/>
    <x v="18"/>
    <x v="21"/>
    <x v="45"/>
    <s v="Beiträge zur Berufsgenossenschaft"/>
    <s v="B0FE524A-9795-EA11-806F-9CB6D0F9CFB6"/>
  </r>
  <r>
    <x v="2"/>
    <x v="8"/>
    <x v="22"/>
    <x v="33"/>
    <x v="89"/>
    <x v="1"/>
    <x v="2"/>
    <x v="1"/>
    <x v="1"/>
    <n v="4669.79"/>
    <n v="0"/>
    <n v="-4669.79"/>
    <x v="8"/>
    <x v="22"/>
    <x v="33"/>
    <x v="89"/>
    <s v="Abschreibungen auf selbst geschaffene immaterielle Vermögensgegenstände"/>
    <s v="B0FE524A-9795-EA11-806F-9CB6D0F9CFB6"/>
  </r>
  <r>
    <x v="2"/>
    <x v="8"/>
    <x v="22"/>
    <x v="34"/>
    <x v="90"/>
    <x v="1"/>
    <x v="2"/>
    <x v="1"/>
    <x v="1"/>
    <n v="740.65"/>
    <n v="0"/>
    <n v="-740.65"/>
    <x v="8"/>
    <x v="22"/>
    <x v="34"/>
    <x v="90"/>
    <s v="Abschreibungen auf Sachanlagen (ohne AfA auf Kfz und Gebäude)"/>
    <s v="B0FE524A-9795-EA11-806F-9CB6D0F9CFB6"/>
  </r>
  <r>
    <x v="2"/>
    <x v="8"/>
    <x v="19"/>
    <x v="22"/>
    <x v="46"/>
    <x v="1"/>
    <x v="2"/>
    <x v="1"/>
    <x v="1"/>
    <n v="400"/>
    <n v="0"/>
    <n v="-400"/>
    <x v="8"/>
    <x v="19"/>
    <x v="22"/>
    <x v="46"/>
    <s v="Sonstige betriebliche Aufwendungen"/>
    <s v="B0FE524A-9795-EA11-806F-9CB6D0F9CFB6"/>
  </r>
  <r>
    <x v="2"/>
    <x v="8"/>
    <x v="19"/>
    <x v="22"/>
    <x v="78"/>
    <x v="1"/>
    <x v="2"/>
    <x v="1"/>
    <x v="1"/>
    <n v="71534.12"/>
    <n v="0"/>
    <n v="-71534.12"/>
    <x v="8"/>
    <x v="19"/>
    <x v="22"/>
    <x v="78"/>
    <s v="Sonstige Fremdleistungen"/>
    <s v="B0FE524A-9795-EA11-806F-9CB6D0F9CFB6"/>
  </r>
  <r>
    <x v="2"/>
    <x v="8"/>
    <x v="19"/>
    <x v="23"/>
    <x v="47"/>
    <x v="1"/>
    <x v="2"/>
    <x v="1"/>
    <x v="1"/>
    <n v="5300"/>
    <n v="0"/>
    <n v="-5300"/>
    <x v="8"/>
    <x v="19"/>
    <x v="23"/>
    <x v="47"/>
    <s v="Miete (unbewegliche Wirtschaftsgüter)"/>
    <s v="B0FE524A-9795-EA11-806F-9CB6D0F9CFB6"/>
  </r>
  <r>
    <x v="2"/>
    <x v="8"/>
    <x v="19"/>
    <x v="23"/>
    <x v="48"/>
    <x v="1"/>
    <x v="2"/>
    <x v="1"/>
    <x v="1"/>
    <n v="-4604.55"/>
    <n v="0"/>
    <n v="4604.55"/>
    <x v="8"/>
    <x v="19"/>
    <x v="23"/>
    <x v="48"/>
    <s v="Gas, Strom, Wasser"/>
    <s v="B0FE524A-9795-EA11-806F-9CB6D0F9CFB6"/>
  </r>
  <r>
    <x v="2"/>
    <x v="8"/>
    <x v="19"/>
    <x v="23"/>
    <x v="49"/>
    <x v="1"/>
    <x v="2"/>
    <x v="1"/>
    <x v="1"/>
    <n v="430"/>
    <n v="0"/>
    <n v="-430"/>
    <x v="8"/>
    <x v="19"/>
    <x v="23"/>
    <x v="49"/>
    <s v="Reinigung"/>
    <s v="B0FE524A-9795-EA11-806F-9CB6D0F9CFB6"/>
  </r>
  <r>
    <x v="2"/>
    <x v="8"/>
    <x v="19"/>
    <x v="24"/>
    <x v="51"/>
    <x v="1"/>
    <x v="2"/>
    <x v="1"/>
    <x v="1"/>
    <n v="2357"/>
    <n v="0"/>
    <n v="-2357"/>
    <x v="8"/>
    <x v="19"/>
    <x v="24"/>
    <x v="51"/>
    <s v="Beiträge"/>
    <s v="B0FE524A-9795-EA11-806F-9CB6D0F9CFB6"/>
  </r>
  <r>
    <x v="2"/>
    <x v="8"/>
    <x v="19"/>
    <x v="25"/>
    <x v="52"/>
    <x v="1"/>
    <x v="2"/>
    <x v="1"/>
    <x v="1"/>
    <n v="3124.76"/>
    <n v="0"/>
    <n v="-3124.76"/>
    <x v="8"/>
    <x v="19"/>
    <x v="25"/>
    <x v="52"/>
    <s v="Reparaturen und Instandhaltung von anderen Anlagen und Betriebs- und Geschäftsausstattung"/>
    <s v="B0FE524A-9795-EA11-806F-9CB6D0F9CFB6"/>
  </r>
  <r>
    <x v="2"/>
    <x v="8"/>
    <x v="19"/>
    <x v="25"/>
    <x v="53"/>
    <x v="1"/>
    <x v="2"/>
    <x v="1"/>
    <x v="1"/>
    <n v="1400"/>
    <n v="0"/>
    <n v="-1400"/>
    <x v="8"/>
    <x v="19"/>
    <x v="25"/>
    <x v="53"/>
    <s v="Wartungskosten für Hard- und Software"/>
    <s v="B0FE524A-9795-EA11-806F-9CB6D0F9CFB6"/>
  </r>
  <r>
    <x v="2"/>
    <x v="8"/>
    <x v="19"/>
    <x v="26"/>
    <x v="55"/>
    <x v="1"/>
    <x v="2"/>
    <x v="1"/>
    <x v="1"/>
    <n v="-300"/>
    <n v="0"/>
    <n v="300"/>
    <x v="8"/>
    <x v="19"/>
    <x v="26"/>
    <x v="55"/>
    <s v="Reisekosten Arbeitnehmer"/>
    <s v="B0FE524A-9795-EA11-806F-9CB6D0F9CFB6"/>
  </r>
  <r>
    <x v="2"/>
    <x v="8"/>
    <x v="19"/>
    <x v="27"/>
    <x v="79"/>
    <x v="1"/>
    <x v="2"/>
    <x v="1"/>
    <x v="1"/>
    <n v="40"/>
    <n v="0"/>
    <n v="-40"/>
    <x v="8"/>
    <x v="19"/>
    <x v="27"/>
    <x v="79"/>
    <s v="Porto"/>
    <s v="B0FE524A-9795-EA11-806F-9CB6D0F9CFB6"/>
  </r>
  <r>
    <x v="2"/>
    <x v="8"/>
    <x v="19"/>
    <x v="27"/>
    <x v="58"/>
    <x v="1"/>
    <x v="2"/>
    <x v="1"/>
    <x v="1"/>
    <n v="230"/>
    <n v="0"/>
    <n v="-230"/>
    <x v="8"/>
    <x v="19"/>
    <x v="27"/>
    <x v="58"/>
    <s v="Telefon"/>
    <s v="B0FE524A-9795-EA11-806F-9CB6D0F9CFB6"/>
  </r>
  <r>
    <x v="2"/>
    <x v="8"/>
    <x v="19"/>
    <x v="27"/>
    <x v="73"/>
    <x v="1"/>
    <x v="2"/>
    <x v="1"/>
    <x v="1"/>
    <n v="200"/>
    <n v="0"/>
    <n v="-200"/>
    <x v="8"/>
    <x v="19"/>
    <x v="27"/>
    <x v="73"/>
    <s v="Bürobedarf"/>
    <s v="B0FE524A-9795-EA11-806F-9CB6D0F9CFB6"/>
  </r>
  <r>
    <x v="2"/>
    <x v="8"/>
    <x v="19"/>
    <x v="28"/>
    <x v="59"/>
    <x v="1"/>
    <x v="2"/>
    <x v="1"/>
    <x v="1"/>
    <n v="56910.43"/>
    <n v="0"/>
    <n v="-56910.43"/>
    <x v="8"/>
    <x v="19"/>
    <x v="28"/>
    <x v="59"/>
    <s v="Rechts- und Beratungskosten"/>
    <s v="B0FE524A-9795-EA11-806F-9CB6D0F9CFB6"/>
  </r>
  <r>
    <x v="2"/>
    <x v="8"/>
    <x v="19"/>
    <x v="28"/>
    <x v="101"/>
    <x v="1"/>
    <x v="2"/>
    <x v="1"/>
    <x v="1"/>
    <n v="-20"/>
    <n v="0"/>
    <n v="20"/>
    <x v="8"/>
    <x v="19"/>
    <x v="28"/>
    <x v="101"/>
    <s v="Buchführungskosten"/>
    <s v="B0FE524A-9795-EA11-806F-9CB6D0F9CFB6"/>
  </r>
  <r>
    <x v="2"/>
    <x v="8"/>
    <x v="19"/>
    <x v="29"/>
    <x v="61"/>
    <x v="1"/>
    <x v="2"/>
    <x v="1"/>
    <x v="1"/>
    <n v="100"/>
    <n v="0"/>
    <n v="-100"/>
    <x v="8"/>
    <x v="19"/>
    <x v="29"/>
    <x v="61"/>
    <s v="Nebenkosten des Geldverkehrs"/>
    <s v="B0FE524A-9795-EA11-806F-9CB6D0F9CFB6"/>
  </r>
  <r>
    <x v="0"/>
    <x v="0"/>
    <x v="0"/>
    <x v="0"/>
    <x v="0"/>
    <x v="1"/>
    <x v="3"/>
    <x v="1"/>
    <x v="1"/>
    <n v="32518.53"/>
    <n v="5878.11"/>
    <n v="-26640.42"/>
    <x v="0"/>
    <x v="0"/>
    <x v="0"/>
    <x v="0"/>
    <s v="Selbst geschaffene immaterielle VermG"/>
    <s v="B0FE524A-9795-EA11-806F-9CB6D0F9CFB6"/>
  </r>
  <r>
    <x v="0"/>
    <x v="0"/>
    <x v="1"/>
    <x v="1"/>
    <x v="2"/>
    <x v="1"/>
    <x v="3"/>
    <x v="1"/>
    <x v="1"/>
    <n v="0"/>
    <n v="424.6"/>
    <n v="424.6"/>
    <x v="0"/>
    <x v="1"/>
    <x v="1"/>
    <x v="2"/>
    <s v="Betriebsausstattung"/>
    <s v="B0FE524A-9795-EA11-806F-9CB6D0F9CFB6"/>
  </r>
  <r>
    <x v="0"/>
    <x v="0"/>
    <x v="1"/>
    <x v="1"/>
    <x v="3"/>
    <x v="1"/>
    <x v="3"/>
    <x v="1"/>
    <x v="1"/>
    <n v="0"/>
    <n v="221.08"/>
    <n v="221.08"/>
    <x v="0"/>
    <x v="1"/>
    <x v="1"/>
    <x v="3"/>
    <s v="Büroeinrichtung"/>
    <s v="B0FE524A-9795-EA11-806F-9CB6D0F9CFB6"/>
  </r>
  <r>
    <x v="0"/>
    <x v="1"/>
    <x v="3"/>
    <x v="4"/>
    <x v="8"/>
    <x v="1"/>
    <x v="3"/>
    <x v="1"/>
    <x v="1"/>
    <n v="4.51"/>
    <n v="0"/>
    <n v="-4.51"/>
    <x v="1"/>
    <x v="3"/>
    <x v="4"/>
    <x v="8"/>
    <s v="Abziehbare Vorsteuer 7 %"/>
    <s v="B0FE524A-9795-EA11-806F-9CB6D0F9CFB6"/>
  </r>
  <r>
    <x v="0"/>
    <x v="1"/>
    <x v="3"/>
    <x v="4"/>
    <x v="9"/>
    <x v="1"/>
    <x v="3"/>
    <x v="1"/>
    <x v="1"/>
    <n v="21631.88"/>
    <n v="0"/>
    <n v="-21631.88"/>
    <x v="1"/>
    <x v="3"/>
    <x v="4"/>
    <x v="9"/>
    <s v="Abziehbare Vorsteuer 19 %"/>
    <s v="B0FE524A-9795-EA11-806F-9CB6D0F9CFB6"/>
  </r>
  <r>
    <x v="0"/>
    <x v="1"/>
    <x v="3"/>
    <x v="4"/>
    <x v="10"/>
    <x v="1"/>
    <x v="3"/>
    <x v="1"/>
    <x v="1"/>
    <n v="7108.71"/>
    <n v="0"/>
    <n v="-7108.71"/>
    <x v="1"/>
    <x v="3"/>
    <x v="4"/>
    <x v="10"/>
    <s v="Vorsteuer in Folgeperiode/im Folgejahr abziehbar"/>
    <s v="B0FE524A-9795-EA11-806F-9CB6D0F9CFB6"/>
  </r>
  <r>
    <x v="0"/>
    <x v="1"/>
    <x v="4"/>
    <x v="5"/>
    <x v="115"/>
    <x v="1"/>
    <x v="3"/>
    <x v="1"/>
    <x v="1"/>
    <n v="4539.9399999999996"/>
    <n v="268235.45"/>
    <n v="263695.51"/>
    <x v="1"/>
    <x v="4"/>
    <x v="5"/>
    <x v="115"/>
    <s v="Bank"/>
    <s v="B0FE524A-9795-EA11-806F-9CB6D0F9CFB6"/>
  </r>
  <r>
    <x v="0"/>
    <x v="1"/>
    <x v="4"/>
    <x v="5"/>
    <x v="13"/>
    <x v="1"/>
    <x v="3"/>
    <x v="1"/>
    <x v="1"/>
    <n v="0"/>
    <n v="78070.44"/>
    <n v="78070.44"/>
    <x v="1"/>
    <x v="4"/>
    <x v="5"/>
    <x v="13"/>
    <s v="Bank"/>
    <s v="B0FE524A-9795-EA11-806F-9CB6D0F9CFB6"/>
  </r>
  <r>
    <x v="1"/>
    <x v="5"/>
    <x v="11"/>
    <x v="13"/>
    <x v="25"/>
    <x v="1"/>
    <x v="3"/>
    <x v="1"/>
    <x v="1"/>
    <n v="266416.84999999998"/>
    <n v="139531.46"/>
    <n v="-126885.39"/>
    <x v="5"/>
    <x v="11"/>
    <x v="13"/>
    <x v="25"/>
    <s v="Verbindlichkeiten aus Lieferungen und Leistungen m"/>
    <s v="B0FE524A-9795-EA11-806F-9CB6D0F9CFB6"/>
  </r>
  <r>
    <x v="1"/>
    <x v="5"/>
    <x v="12"/>
    <x v="14"/>
    <x v="75"/>
    <x v="1"/>
    <x v="3"/>
    <x v="1"/>
    <x v="1"/>
    <n v="-16474.830000000002"/>
    <n v="4539.9399999999996"/>
    <n v="21014.77"/>
    <x v="5"/>
    <x v="12"/>
    <x v="14"/>
    <x v="75"/>
    <s v="Umsatzsteuer-Vorauszahlungen"/>
    <s v="B0FE524A-9795-EA11-806F-9CB6D0F9CFB6"/>
  </r>
  <r>
    <x v="1"/>
    <x v="6"/>
    <x v="13"/>
    <x v="15"/>
    <x v="35"/>
    <x v="1"/>
    <x v="3"/>
    <x v="1"/>
    <x v="1"/>
    <n v="46612.7"/>
    <n v="0"/>
    <n v="-46612.7"/>
    <x v="6"/>
    <x v="13"/>
    <x v="15"/>
    <x v="35"/>
    <s v="Passive Rechnungsabgrenzung"/>
    <s v="B0FE524A-9795-EA11-806F-9CB6D0F9CFB6"/>
  </r>
  <r>
    <x v="2"/>
    <x v="7"/>
    <x v="15"/>
    <x v="17"/>
    <x v="38"/>
    <x v="1"/>
    <x v="3"/>
    <x v="1"/>
    <x v="1"/>
    <n v="0"/>
    <n v="13179.75"/>
    <n v="13179.75"/>
    <x v="7"/>
    <x v="15"/>
    <x v="17"/>
    <x v="38"/>
    <s v="Andere aktivierte Eigenleistungen"/>
    <s v="B0FE524A-9795-EA11-806F-9CB6D0F9CFB6"/>
  </r>
  <r>
    <x v="2"/>
    <x v="7"/>
    <x v="16"/>
    <x v="18"/>
    <x v="39"/>
    <x v="1"/>
    <x v="3"/>
    <x v="1"/>
    <x v="1"/>
    <n v="0"/>
    <n v="46612.7"/>
    <n v="46612.7"/>
    <x v="7"/>
    <x v="16"/>
    <x v="18"/>
    <x v="39"/>
    <s v="Sonstige betriebliche Erträge"/>
    <s v="B0FE524A-9795-EA11-806F-9CB6D0F9CFB6"/>
  </r>
  <r>
    <x v="2"/>
    <x v="8"/>
    <x v="18"/>
    <x v="20"/>
    <x v="41"/>
    <x v="1"/>
    <x v="3"/>
    <x v="1"/>
    <x v="1"/>
    <n v="21572.5"/>
    <n v="0"/>
    <n v="-21572.5"/>
    <x v="8"/>
    <x v="18"/>
    <x v="20"/>
    <x v="41"/>
    <s v="Gehälter"/>
    <s v="B0FE524A-9795-EA11-806F-9CB6D0F9CFB6"/>
  </r>
  <r>
    <x v="2"/>
    <x v="8"/>
    <x v="18"/>
    <x v="20"/>
    <x v="42"/>
    <x v="1"/>
    <x v="3"/>
    <x v="1"/>
    <x v="1"/>
    <n v="10000"/>
    <n v="0"/>
    <n v="-10000"/>
    <x v="8"/>
    <x v="18"/>
    <x v="20"/>
    <x v="42"/>
    <s v="Geschäftsführergehälter der GmbH-Gesellschafter"/>
    <s v="B0FE524A-9795-EA11-806F-9CB6D0F9CFB6"/>
  </r>
  <r>
    <x v="2"/>
    <x v="8"/>
    <x v="18"/>
    <x v="20"/>
    <x v="70"/>
    <x v="1"/>
    <x v="3"/>
    <x v="1"/>
    <x v="1"/>
    <n v="3730.54"/>
    <n v="0"/>
    <n v="-3730.54"/>
    <x v="8"/>
    <x v="18"/>
    <x v="20"/>
    <x v="70"/>
    <s v="Sonstiges Personalkosten"/>
    <s v="B0FE524A-9795-EA11-806F-9CB6D0F9CFB6"/>
  </r>
  <r>
    <x v="2"/>
    <x v="8"/>
    <x v="18"/>
    <x v="21"/>
    <x v="43"/>
    <x v="1"/>
    <x v="3"/>
    <x v="1"/>
    <x v="1"/>
    <n v="5194.17"/>
    <n v="0"/>
    <n v="-5194.17"/>
    <x v="8"/>
    <x v="18"/>
    <x v="21"/>
    <x v="43"/>
    <s v="Gesetzliche soziale Aufwendungen"/>
    <s v="B0FE524A-9795-EA11-806F-9CB6D0F9CFB6"/>
  </r>
  <r>
    <x v="2"/>
    <x v="8"/>
    <x v="18"/>
    <x v="21"/>
    <x v="44"/>
    <x v="1"/>
    <x v="3"/>
    <x v="1"/>
    <x v="1"/>
    <n v="126.91"/>
    <n v="0"/>
    <n v="-126.91"/>
    <x v="8"/>
    <x v="18"/>
    <x v="21"/>
    <x v="44"/>
    <s v="Umlagebeiträge"/>
    <s v="B0FE524A-9795-EA11-806F-9CB6D0F9CFB6"/>
  </r>
  <r>
    <x v="2"/>
    <x v="8"/>
    <x v="18"/>
    <x v="21"/>
    <x v="45"/>
    <x v="1"/>
    <x v="3"/>
    <x v="1"/>
    <x v="1"/>
    <n v="315.72000000000003"/>
    <n v="0"/>
    <n v="-315.72000000000003"/>
    <x v="8"/>
    <x v="18"/>
    <x v="21"/>
    <x v="45"/>
    <s v="Beiträge zur Berufsgenossenschaft"/>
    <s v="B0FE524A-9795-EA11-806F-9CB6D0F9CFB6"/>
  </r>
  <r>
    <x v="2"/>
    <x v="8"/>
    <x v="22"/>
    <x v="33"/>
    <x v="89"/>
    <x v="1"/>
    <x v="3"/>
    <x v="1"/>
    <x v="1"/>
    <n v="5878.11"/>
    <n v="0"/>
    <n v="-5878.11"/>
    <x v="8"/>
    <x v="22"/>
    <x v="33"/>
    <x v="89"/>
    <s v="Abschreibungen auf selbst geschaffene immaterielle Vermögensgegenstände"/>
    <s v="B0FE524A-9795-EA11-806F-9CB6D0F9CFB6"/>
  </r>
  <r>
    <x v="2"/>
    <x v="8"/>
    <x v="22"/>
    <x v="34"/>
    <x v="90"/>
    <x v="1"/>
    <x v="3"/>
    <x v="1"/>
    <x v="1"/>
    <n v="645.67999999999995"/>
    <n v="0"/>
    <n v="-645.67999999999995"/>
    <x v="8"/>
    <x v="22"/>
    <x v="34"/>
    <x v="90"/>
    <s v="Abschreibungen auf Sachanlagen (ohne AfA auf Kfz und Gebäude)"/>
    <s v="B0FE524A-9795-EA11-806F-9CB6D0F9CFB6"/>
  </r>
  <r>
    <x v="2"/>
    <x v="8"/>
    <x v="22"/>
    <x v="34"/>
    <x v="91"/>
    <x v="1"/>
    <x v="3"/>
    <x v="1"/>
    <x v="1"/>
    <n v="3630.68"/>
    <n v="0"/>
    <n v="-3630.68"/>
    <x v="8"/>
    <x v="22"/>
    <x v="34"/>
    <x v="91"/>
    <s v="Sofortabschreibung geringwertige Wirtschaftsgüter"/>
    <s v="B0FE524A-9795-EA11-806F-9CB6D0F9CFB6"/>
  </r>
  <r>
    <x v="2"/>
    <x v="8"/>
    <x v="19"/>
    <x v="22"/>
    <x v="46"/>
    <x v="1"/>
    <x v="3"/>
    <x v="1"/>
    <x v="1"/>
    <n v="400"/>
    <n v="0"/>
    <n v="-400"/>
    <x v="8"/>
    <x v="19"/>
    <x v="22"/>
    <x v="46"/>
    <s v="Sonstige betriebliche Aufwendungen"/>
    <s v="B0FE524A-9795-EA11-806F-9CB6D0F9CFB6"/>
  </r>
  <r>
    <x v="2"/>
    <x v="8"/>
    <x v="19"/>
    <x v="22"/>
    <x v="78"/>
    <x v="1"/>
    <x v="3"/>
    <x v="1"/>
    <x v="1"/>
    <n v="80796.28"/>
    <n v="0"/>
    <n v="-80796.28"/>
    <x v="8"/>
    <x v="19"/>
    <x v="22"/>
    <x v="78"/>
    <s v="Sonstige Fremdleistungen"/>
    <s v="B0FE524A-9795-EA11-806F-9CB6D0F9CFB6"/>
  </r>
  <r>
    <x v="2"/>
    <x v="8"/>
    <x v="19"/>
    <x v="23"/>
    <x v="47"/>
    <x v="1"/>
    <x v="3"/>
    <x v="1"/>
    <x v="1"/>
    <n v="5300"/>
    <n v="0"/>
    <n v="-5300"/>
    <x v="8"/>
    <x v="19"/>
    <x v="23"/>
    <x v="47"/>
    <s v="Miete (unbewegliche Wirtschaftsgüter)"/>
    <s v="B0FE524A-9795-EA11-806F-9CB6D0F9CFB6"/>
  </r>
  <r>
    <x v="2"/>
    <x v="8"/>
    <x v="19"/>
    <x v="23"/>
    <x v="48"/>
    <x v="1"/>
    <x v="3"/>
    <x v="1"/>
    <x v="1"/>
    <n v="1110"/>
    <n v="0"/>
    <n v="-1110"/>
    <x v="8"/>
    <x v="19"/>
    <x v="23"/>
    <x v="48"/>
    <s v="Gas, Strom, Wasser"/>
    <s v="B0FE524A-9795-EA11-806F-9CB6D0F9CFB6"/>
  </r>
  <r>
    <x v="2"/>
    <x v="8"/>
    <x v="19"/>
    <x v="23"/>
    <x v="49"/>
    <x v="1"/>
    <x v="3"/>
    <x v="1"/>
    <x v="1"/>
    <n v="430"/>
    <n v="0"/>
    <n v="-430"/>
    <x v="8"/>
    <x v="19"/>
    <x v="23"/>
    <x v="49"/>
    <s v="Reinigung"/>
    <s v="B0FE524A-9795-EA11-806F-9CB6D0F9CFB6"/>
  </r>
  <r>
    <x v="2"/>
    <x v="8"/>
    <x v="19"/>
    <x v="24"/>
    <x v="50"/>
    <x v="1"/>
    <x v="3"/>
    <x v="1"/>
    <x v="1"/>
    <n v="509"/>
    <n v="0"/>
    <n v="-509"/>
    <x v="8"/>
    <x v="19"/>
    <x v="24"/>
    <x v="50"/>
    <s v="Versicherungen"/>
    <s v="B0FE524A-9795-EA11-806F-9CB6D0F9CFB6"/>
  </r>
  <r>
    <x v="2"/>
    <x v="8"/>
    <x v="19"/>
    <x v="25"/>
    <x v="52"/>
    <x v="1"/>
    <x v="3"/>
    <x v="1"/>
    <x v="1"/>
    <n v="3124.76"/>
    <n v="0"/>
    <n v="-3124.76"/>
    <x v="8"/>
    <x v="19"/>
    <x v="25"/>
    <x v="52"/>
    <s v="Reparaturen und Instandhaltung von anderen Anlagen und Betriebs- und Geschäftsausstattung"/>
    <s v="B0FE524A-9795-EA11-806F-9CB6D0F9CFB6"/>
  </r>
  <r>
    <x v="2"/>
    <x v="8"/>
    <x v="19"/>
    <x v="25"/>
    <x v="53"/>
    <x v="1"/>
    <x v="3"/>
    <x v="1"/>
    <x v="1"/>
    <n v="1400"/>
    <n v="0"/>
    <n v="-1400"/>
    <x v="8"/>
    <x v="19"/>
    <x v="25"/>
    <x v="53"/>
    <s v="Wartungskosten für Hard- und Software"/>
    <s v="B0FE524A-9795-EA11-806F-9CB6D0F9CFB6"/>
  </r>
  <r>
    <x v="2"/>
    <x v="8"/>
    <x v="19"/>
    <x v="26"/>
    <x v="55"/>
    <x v="1"/>
    <x v="3"/>
    <x v="1"/>
    <x v="1"/>
    <n v="-100"/>
    <n v="0"/>
    <n v="100"/>
    <x v="8"/>
    <x v="19"/>
    <x v="26"/>
    <x v="55"/>
    <s v="Reisekosten Arbeitnehmer"/>
    <s v="B0FE524A-9795-EA11-806F-9CB6D0F9CFB6"/>
  </r>
  <r>
    <x v="2"/>
    <x v="8"/>
    <x v="19"/>
    <x v="27"/>
    <x v="79"/>
    <x v="1"/>
    <x v="3"/>
    <x v="1"/>
    <x v="1"/>
    <n v="40"/>
    <n v="0"/>
    <n v="-40"/>
    <x v="8"/>
    <x v="19"/>
    <x v="27"/>
    <x v="79"/>
    <s v="Porto"/>
    <s v="B0FE524A-9795-EA11-806F-9CB6D0F9CFB6"/>
  </r>
  <r>
    <x v="2"/>
    <x v="8"/>
    <x v="19"/>
    <x v="27"/>
    <x v="58"/>
    <x v="1"/>
    <x v="3"/>
    <x v="1"/>
    <x v="1"/>
    <n v="280"/>
    <n v="0"/>
    <n v="-280"/>
    <x v="8"/>
    <x v="19"/>
    <x v="27"/>
    <x v="58"/>
    <s v="Telefon"/>
    <s v="B0FE524A-9795-EA11-806F-9CB6D0F9CFB6"/>
  </r>
  <r>
    <x v="2"/>
    <x v="8"/>
    <x v="19"/>
    <x v="27"/>
    <x v="73"/>
    <x v="1"/>
    <x v="3"/>
    <x v="1"/>
    <x v="1"/>
    <n v="200"/>
    <n v="0"/>
    <n v="-200"/>
    <x v="8"/>
    <x v="19"/>
    <x v="27"/>
    <x v="73"/>
    <s v="Bürobedarf"/>
    <s v="B0FE524A-9795-EA11-806F-9CB6D0F9CFB6"/>
  </r>
  <r>
    <x v="2"/>
    <x v="8"/>
    <x v="19"/>
    <x v="28"/>
    <x v="59"/>
    <x v="1"/>
    <x v="3"/>
    <x v="1"/>
    <x v="1"/>
    <n v="47582.46"/>
    <n v="0"/>
    <n v="-47582.46"/>
    <x v="8"/>
    <x v="19"/>
    <x v="28"/>
    <x v="59"/>
    <s v="Rechts- und Beratungskosten"/>
    <s v="B0FE524A-9795-EA11-806F-9CB6D0F9CFB6"/>
  </r>
  <r>
    <x v="2"/>
    <x v="8"/>
    <x v="19"/>
    <x v="28"/>
    <x v="101"/>
    <x v="1"/>
    <x v="3"/>
    <x v="1"/>
    <x v="1"/>
    <n v="0"/>
    <n v="0"/>
    <n v="0"/>
    <x v="8"/>
    <x v="19"/>
    <x v="28"/>
    <x v="101"/>
    <s v="Buchführungskosten"/>
    <s v="B0FE524A-9795-EA11-806F-9CB6D0F9CFB6"/>
  </r>
  <r>
    <x v="2"/>
    <x v="8"/>
    <x v="19"/>
    <x v="29"/>
    <x v="61"/>
    <x v="1"/>
    <x v="3"/>
    <x v="1"/>
    <x v="1"/>
    <n v="100"/>
    <n v="0"/>
    <n v="-100"/>
    <x v="8"/>
    <x v="19"/>
    <x v="29"/>
    <x v="61"/>
    <s v="Nebenkosten des Geldverkehrs"/>
    <s v="B0FE524A-9795-EA11-806F-9CB6D0F9CFB6"/>
  </r>
  <r>
    <x v="2"/>
    <x v="8"/>
    <x v="19"/>
    <x v="29"/>
    <x v="62"/>
    <x v="1"/>
    <x v="3"/>
    <x v="1"/>
    <x v="1"/>
    <n v="868.43"/>
    <n v="0"/>
    <n v="-868.43"/>
    <x v="8"/>
    <x v="19"/>
    <x v="29"/>
    <x v="62"/>
    <s v="Aufwendungen für Abraum- und Abfallbeseitigung"/>
    <s v="B0FE524A-9795-EA11-806F-9CB6D0F9CFB6"/>
  </r>
  <r>
    <x v="2"/>
    <x v="10"/>
    <x v="21"/>
    <x v="32"/>
    <x v="99"/>
    <x v="1"/>
    <x v="3"/>
    <x v="1"/>
    <x v="1"/>
    <n v="1200"/>
    <n v="0"/>
    <n v="-1200"/>
    <x v="10"/>
    <x v="21"/>
    <x v="32"/>
    <x v="99"/>
    <s v="Zinsaufwendungen für kurzfristige Verbindlichkeite"/>
    <s v="B0FE524A-9795-EA11-806F-9CB6D0F9CFB6"/>
  </r>
  <r>
    <x v="0"/>
    <x v="0"/>
    <x v="0"/>
    <x v="0"/>
    <x v="0"/>
    <x v="1"/>
    <x v="4"/>
    <x v="1"/>
    <x v="1"/>
    <n v="163496.49"/>
    <n v="6418.3"/>
    <n v="-157078.19"/>
    <x v="0"/>
    <x v="0"/>
    <x v="0"/>
    <x v="0"/>
    <s v="Selbst geschaffene immaterielle VermG"/>
    <s v="B0FE524A-9795-EA11-806F-9CB6D0F9CFB6"/>
  </r>
  <r>
    <x v="0"/>
    <x v="0"/>
    <x v="1"/>
    <x v="1"/>
    <x v="2"/>
    <x v="1"/>
    <x v="4"/>
    <x v="1"/>
    <x v="1"/>
    <n v="0"/>
    <n v="424.63"/>
    <n v="424.63"/>
    <x v="0"/>
    <x v="1"/>
    <x v="1"/>
    <x v="2"/>
    <s v="Betriebsausstattung"/>
    <s v="B0FE524A-9795-EA11-806F-9CB6D0F9CFB6"/>
  </r>
  <r>
    <x v="0"/>
    <x v="0"/>
    <x v="1"/>
    <x v="1"/>
    <x v="3"/>
    <x v="1"/>
    <x v="4"/>
    <x v="1"/>
    <x v="1"/>
    <n v="0"/>
    <n v="221.09"/>
    <n v="221.09"/>
    <x v="0"/>
    <x v="1"/>
    <x v="1"/>
    <x v="3"/>
    <s v="Büroeinrichtung"/>
    <s v="B0FE524A-9795-EA11-806F-9CB6D0F9CFB6"/>
  </r>
  <r>
    <x v="0"/>
    <x v="1"/>
    <x v="3"/>
    <x v="4"/>
    <x v="82"/>
    <x v="1"/>
    <x v="4"/>
    <x v="1"/>
    <x v="1"/>
    <n v="1054.98"/>
    <n v="0"/>
    <n v="-1054.98"/>
    <x v="1"/>
    <x v="3"/>
    <x v="4"/>
    <x v="82"/>
    <s v="Durchlaufende Posten"/>
    <s v="B0FE524A-9795-EA11-806F-9CB6D0F9CFB6"/>
  </r>
  <r>
    <x v="0"/>
    <x v="1"/>
    <x v="3"/>
    <x v="4"/>
    <x v="9"/>
    <x v="1"/>
    <x v="4"/>
    <x v="1"/>
    <x v="1"/>
    <n v="55193.79"/>
    <n v="0"/>
    <n v="-55193.79"/>
    <x v="1"/>
    <x v="3"/>
    <x v="4"/>
    <x v="9"/>
    <s v="Abziehbare Vorsteuer 19 %"/>
    <s v="B0FE524A-9795-EA11-806F-9CB6D0F9CFB6"/>
  </r>
  <r>
    <x v="0"/>
    <x v="1"/>
    <x v="3"/>
    <x v="4"/>
    <x v="10"/>
    <x v="1"/>
    <x v="4"/>
    <x v="1"/>
    <x v="1"/>
    <n v="-7142.25"/>
    <n v="0"/>
    <n v="7142.25"/>
    <x v="1"/>
    <x v="3"/>
    <x v="4"/>
    <x v="10"/>
    <s v="Vorsteuer in Folgeperiode/im Folgejahr abziehbar"/>
    <s v="B0FE524A-9795-EA11-806F-9CB6D0F9CFB6"/>
  </r>
  <r>
    <x v="0"/>
    <x v="1"/>
    <x v="4"/>
    <x v="5"/>
    <x v="115"/>
    <x v="1"/>
    <x v="4"/>
    <x v="1"/>
    <x v="1"/>
    <n v="43963.72"/>
    <n v="263926.69"/>
    <n v="219962.97"/>
    <x v="1"/>
    <x v="4"/>
    <x v="5"/>
    <x v="115"/>
    <s v="Bank"/>
    <s v="B0FE524A-9795-EA11-806F-9CB6D0F9CFB6"/>
  </r>
  <r>
    <x v="0"/>
    <x v="1"/>
    <x v="4"/>
    <x v="5"/>
    <x v="13"/>
    <x v="1"/>
    <x v="4"/>
    <x v="1"/>
    <x v="1"/>
    <n v="0"/>
    <n v="4300.45"/>
    <n v="4300.45"/>
    <x v="1"/>
    <x v="4"/>
    <x v="5"/>
    <x v="13"/>
    <s v="Bank"/>
    <s v="B0FE524A-9795-EA11-806F-9CB6D0F9CFB6"/>
  </r>
  <r>
    <x v="1"/>
    <x v="4"/>
    <x v="10"/>
    <x v="12"/>
    <x v="21"/>
    <x v="1"/>
    <x v="4"/>
    <x v="1"/>
    <x v="1"/>
    <n v="82511.839999999997"/>
    <n v="0"/>
    <n v="-82511.839999999997"/>
    <x v="4"/>
    <x v="10"/>
    <x v="12"/>
    <x v="21"/>
    <s v="Sonstige Rückstellungen"/>
    <s v="B0FE524A-9795-EA11-806F-9CB6D0F9CFB6"/>
  </r>
  <r>
    <x v="1"/>
    <x v="4"/>
    <x v="10"/>
    <x v="12"/>
    <x v="24"/>
    <x v="1"/>
    <x v="4"/>
    <x v="1"/>
    <x v="1"/>
    <n v="2000"/>
    <n v="0"/>
    <n v="-2000"/>
    <x v="4"/>
    <x v="10"/>
    <x v="12"/>
    <x v="24"/>
    <s v="Rückstellungen für Abschluss- und Prüfungskosten"/>
    <s v="B0FE524A-9795-EA11-806F-9CB6D0F9CFB6"/>
  </r>
  <r>
    <x v="1"/>
    <x v="5"/>
    <x v="11"/>
    <x v="13"/>
    <x v="25"/>
    <x v="1"/>
    <x v="4"/>
    <x v="1"/>
    <x v="1"/>
    <n v="67124.27"/>
    <n v="136779.19"/>
    <n v="69654.92"/>
    <x v="5"/>
    <x v="11"/>
    <x v="13"/>
    <x v="25"/>
    <s v="Verbindlichkeiten aus Lieferungen und Leistungen m"/>
    <s v="B0FE524A-9795-EA11-806F-9CB6D0F9CFB6"/>
  </r>
  <r>
    <x v="1"/>
    <x v="5"/>
    <x v="12"/>
    <x v="14"/>
    <x v="75"/>
    <x v="1"/>
    <x v="4"/>
    <x v="1"/>
    <x v="1"/>
    <n v="-273.18"/>
    <n v="43963.72"/>
    <n v="44236.9"/>
    <x v="5"/>
    <x v="12"/>
    <x v="14"/>
    <x v="75"/>
    <s v="Umsatzsteuer-Vorauszahlungen"/>
    <s v="B0FE524A-9795-EA11-806F-9CB6D0F9CFB6"/>
  </r>
  <r>
    <x v="1"/>
    <x v="6"/>
    <x v="13"/>
    <x v="15"/>
    <x v="35"/>
    <x v="1"/>
    <x v="4"/>
    <x v="1"/>
    <x v="1"/>
    <n v="35699.15"/>
    <n v="0"/>
    <n v="-35699.15"/>
    <x v="6"/>
    <x v="13"/>
    <x v="15"/>
    <x v="35"/>
    <s v="Passive Rechnungsabgrenzung"/>
    <s v="B0FE524A-9795-EA11-806F-9CB6D0F9CFB6"/>
  </r>
  <r>
    <x v="2"/>
    <x v="7"/>
    <x v="15"/>
    <x v="17"/>
    <x v="38"/>
    <x v="1"/>
    <x v="4"/>
    <x v="1"/>
    <x v="1"/>
    <n v="0"/>
    <n v="147745.54999999999"/>
    <n v="147745.54999999999"/>
    <x v="7"/>
    <x v="15"/>
    <x v="17"/>
    <x v="38"/>
    <s v="Andere aktivierte Eigenleistungen"/>
    <s v="B0FE524A-9795-EA11-806F-9CB6D0F9CFB6"/>
  </r>
  <r>
    <x v="2"/>
    <x v="7"/>
    <x v="16"/>
    <x v="18"/>
    <x v="39"/>
    <x v="1"/>
    <x v="4"/>
    <x v="1"/>
    <x v="1"/>
    <n v="0"/>
    <n v="35699.15"/>
    <n v="35699.15"/>
    <x v="7"/>
    <x v="16"/>
    <x v="18"/>
    <x v="39"/>
    <s v="Sonstige betriebliche Erträge"/>
    <s v="B0FE524A-9795-EA11-806F-9CB6D0F9CFB6"/>
  </r>
  <r>
    <x v="2"/>
    <x v="8"/>
    <x v="18"/>
    <x v="20"/>
    <x v="41"/>
    <x v="1"/>
    <x v="4"/>
    <x v="1"/>
    <x v="1"/>
    <n v="21572.5"/>
    <n v="0"/>
    <n v="-21572.5"/>
    <x v="8"/>
    <x v="18"/>
    <x v="20"/>
    <x v="41"/>
    <s v="Gehälter"/>
    <s v="B0FE524A-9795-EA11-806F-9CB6D0F9CFB6"/>
  </r>
  <r>
    <x v="2"/>
    <x v="8"/>
    <x v="18"/>
    <x v="20"/>
    <x v="42"/>
    <x v="1"/>
    <x v="4"/>
    <x v="1"/>
    <x v="1"/>
    <n v="15500"/>
    <n v="0"/>
    <n v="-15500"/>
    <x v="8"/>
    <x v="18"/>
    <x v="20"/>
    <x v="42"/>
    <s v="Geschäftsführergehälter der GmbH-Gesellschafter"/>
    <s v="B0FE524A-9795-EA11-806F-9CB6D0F9CFB6"/>
  </r>
  <r>
    <x v="2"/>
    <x v="8"/>
    <x v="18"/>
    <x v="20"/>
    <x v="70"/>
    <x v="1"/>
    <x v="4"/>
    <x v="1"/>
    <x v="1"/>
    <n v="63924.44"/>
    <n v="0"/>
    <n v="-63924.44"/>
    <x v="8"/>
    <x v="18"/>
    <x v="20"/>
    <x v="70"/>
    <s v="Sonstiges Personalkosten"/>
    <s v="B0FE524A-9795-EA11-806F-9CB6D0F9CFB6"/>
  </r>
  <r>
    <x v="2"/>
    <x v="8"/>
    <x v="18"/>
    <x v="21"/>
    <x v="43"/>
    <x v="1"/>
    <x v="4"/>
    <x v="1"/>
    <x v="1"/>
    <n v="5815.36"/>
    <n v="0"/>
    <n v="-5815.36"/>
    <x v="8"/>
    <x v="18"/>
    <x v="21"/>
    <x v="43"/>
    <s v="Gesetzliche soziale Aufwendungen"/>
    <s v="B0FE524A-9795-EA11-806F-9CB6D0F9CFB6"/>
  </r>
  <r>
    <x v="2"/>
    <x v="8"/>
    <x v="18"/>
    <x v="21"/>
    <x v="44"/>
    <x v="1"/>
    <x v="4"/>
    <x v="1"/>
    <x v="1"/>
    <n v="151.66"/>
    <n v="0"/>
    <n v="-151.66"/>
    <x v="8"/>
    <x v="18"/>
    <x v="21"/>
    <x v="44"/>
    <s v="Umlagebeiträge"/>
    <s v="B0FE524A-9795-EA11-806F-9CB6D0F9CFB6"/>
  </r>
  <r>
    <x v="2"/>
    <x v="8"/>
    <x v="18"/>
    <x v="21"/>
    <x v="45"/>
    <x v="1"/>
    <x v="4"/>
    <x v="1"/>
    <x v="1"/>
    <n v="370.72"/>
    <n v="0"/>
    <n v="-370.72"/>
    <x v="8"/>
    <x v="18"/>
    <x v="21"/>
    <x v="45"/>
    <s v="Beiträge zur Berufsgenossenschaft"/>
    <s v="B0FE524A-9795-EA11-806F-9CB6D0F9CFB6"/>
  </r>
  <r>
    <x v="2"/>
    <x v="8"/>
    <x v="22"/>
    <x v="33"/>
    <x v="89"/>
    <x v="1"/>
    <x v="4"/>
    <x v="1"/>
    <x v="1"/>
    <n v="6418.3"/>
    <n v="0"/>
    <n v="-6418.3"/>
    <x v="8"/>
    <x v="22"/>
    <x v="33"/>
    <x v="89"/>
    <s v="Abschreibungen auf selbst geschaffene immaterielle Vermögensgegenstände"/>
    <s v="B0FE524A-9795-EA11-806F-9CB6D0F9CFB6"/>
  </r>
  <r>
    <x v="2"/>
    <x v="8"/>
    <x v="22"/>
    <x v="34"/>
    <x v="90"/>
    <x v="1"/>
    <x v="4"/>
    <x v="1"/>
    <x v="1"/>
    <n v="645.72"/>
    <n v="0"/>
    <n v="-645.72"/>
    <x v="8"/>
    <x v="22"/>
    <x v="34"/>
    <x v="90"/>
    <s v="Abschreibungen auf Sachanlagen (ohne AfA auf Kfz und Gebäude)"/>
    <s v="B0FE524A-9795-EA11-806F-9CB6D0F9CFB6"/>
  </r>
  <r>
    <x v="2"/>
    <x v="8"/>
    <x v="19"/>
    <x v="22"/>
    <x v="46"/>
    <x v="1"/>
    <x v="4"/>
    <x v="1"/>
    <x v="1"/>
    <n v="400"/>
    <n v="0"/>
    <n v="-400"/>
    <x v="8"/>
    <x v="19"/>
    <x v="22"/>
    <x v="46"/>
    <s v="Sonstige betriebliche Aufwendungen"/>
    <s v="B0FE524A-9795-EA11-806F-9CB6D0F9CFB6"/>
  </r>
  <r>
    <x v="2"/>
    <x v="8"/>
    <x v="19"/>
    <x v="22"/>
    <x v="78"/>
    <x v="1"/>
    <x v="4"/>
    <x v="1"/>
    <x v="1"/>
    <n v="52761.3"/>
    <n v="0"/>
    <n v="-52761.3"/>
    <x v="8"/>
    <x v="19"/>
    <x v="22"/>
    <x v="78"/>
    <s v="Sonstige Fremdleistungen"/>
    <s v="B0FE524A-9795-EA11-806F-9CB6D0F9CFB6"/>
  </r>
  <r>
    <x v="2"/>
    <x v="8"/>
    <x v="19"/>
    <x v="23"/>
    <x v="47"/>
    <x v="1"/>
    <x v="4"/>
    <x v="1"/>
    <x v="1"/>
    <n v="5300"/>
    <n v="0"/>
    <n v="-5300"/>
    <x v="8"/>
    <x v="19"/>
    <x v="23"/>
    <x v="47"/>
    <s v="Miete (unbewegliche Wirtschaftsgüter)"/>
    <s v="B0FE524A-9795-EA11-806F-9CB6D0F9CFB6"/>
  </r>
  <r>
    <x v="2"/>
    <x v="8"/>
    <x v="19"/>
    <x v="23"/>
    <x v="48"/>
    <x v="1"/>
    <x v="4"/>
    <x v="1"/>
    <x v="1"/>
    <n v="1110"/>
    <n v="0"/>
    <n v="-1110"/>
    <x v="8"/>
    <x v="19"/>
    <x v="23"/>
    <x v="48"/>
    <s v="Gas, Strom, Wasser"/>
    <s v="B0FE524A-9795-EA11-806F-9CB6D0F9CFB6"/>
  </r>
  <r>
    <x v="2"/>
    <x v="8"/>
    <x v="19"/>
    <x v="23"/>
    <x v="49"/>
    <x v="1"/>
    <x v="4"/>
    <x v="1"/>
    <x v="1"/>
    <n v="430"/>
    <n v="0"/>
    <n v="-430"/>
    <x v="8"/>
    <x v="19"/>
    <x v="23"/>
    <x v="49"/>
    <s v="Reinigung"/>
    <s v="B0FE524A-9795-EA11-806F-9CB6D0F9CFB6"/>
  </r>
  <r>
    <x v="2"/>
    <x v="8"/>
    <x v="19"/>
    <x v="25"/>
    <x v="52"/>
    <x v="1"/>
    <x v="4"/>
    <x v="1"/>
    <x v="1"/>
    <n v="3124.76"/>
    <n v="0"/>
    <n v="-3124.76"/>
    <x v="8"/>
    <x v="19"/>
    <x v="25"/>
    <x v="52"/>
    <s v="Reparaturen und Instandhaltung von anderen Anlagen und Betriebs- und Geschäftsausstattung"/>
    <s v="B0FE524A-9795-EA11-806F-9CB6D0F9CFB6"/>
  </r>
  <r>
    <x v="2"/>
    <x v="8"/>
    <x v="19"/>
    <x v="25"/>
    <x v="53"/>
    <x v="1"/>
    <x v="4"/>
    <x v="1"/>
    <x v="1"/>
    <n v="1400"/>
    <n v="0"/>
    <n v="-1400"/>
    <x v="8"/>
    <x v="19"/>
    <x v="25"/>
    <x v="53"/>
    <s v="Wartungskosten für Hard- und Software"/>
    <s v="B0FE524A-9795-EA11-806F-9CB6D0F9CFB6"/>
  </r>
  <r>
    <x v="2"/>
    <x v="8"/>
    <x v="19"/>
    <x v="26"/>
    <x v="55"/>
    <x v="1"/>
    <x v="4"/>
    <x v="1"/>
    <x v="1"/>
    <n v="1900"/>
    <n v="0"/>
    <n v="-1900"/>
    <x v="8"/>
    <x v="19"/>
    <x v="26"/>
    <x v="55"/>
    <s v="Reisekosten Arbeitnehmer"/>
    <s v="B0FE524A-9795-EA11-806F-9CB6D0F9CFB6"/>
  </r>
  <r>
    <x v="2"/>
    <x v="8"/>
    <x v="19"/>
    <x v="27"/>
    <x v="79"/>
    <x v="1"/>
    <x v="4"/>
    <x v="1"/>
    <x v="1"/>
    <n v="40"/>
    <n v="0"/>
    <n v="-40"/>
    <x v="8"/>
    <x v="19"/>
    <x v="27"/>
    <x v="79"/>
    <s v="Porto"/>
    <s v="B0FE524A-9795-EA11-806F-9CB6D0F9CFB6"/>
  </r>
  <r>
    <x v="2"/>
    <x v="8"/>
    <x v="19"/>
    <x v="27"/>
    <x v="58"/>
    <x v="1"/>
    <x v="4"/>
    <x v="1"/>
    <x v="1"/>
    <n v="440"/>
    <n v="0"/>
    <n v="-440"/>
    <x v="8"/>
    <x v="19"/>
    <x v="27"/>
    <x v="58"/>
    <s v="Telefon"/>
    <s v="B0FE524A-9795-EA11-806F-9CB6D0F9CFB6"/>
  </r>
  <r>
    <x v="2"/>
    <x v="8"/>
    <x v="19"/>
    <x v="27"/>
    <x v="73"/>
    <x v="1"/>
    <x v="4"/>
    <x v="1"/>
    <x v="1"/>
    <n v="200"/>
    <n v="0"/>
    <n v="-200"/>
    <x v="8"/>
    <x v="19"/>
    <x v="27"/>
    <x v="73"/>
    <s v="Bürobedarf"/>
    <s v="B0FE524A-9795-EA11-806F-9CB6D0F9CFB6"/>
  </r>
  <r>
    <x v="2"/>
    <x v="8"/>
    <x v="19"/>
    <x v="28"/>
    <x v="59"/>
    <x v="1"/>
    <x v="4"/>
    <x v="1"/>
    <x v="1"/>
    <n v="9405.2000000000007"/>
    <n v="0"/>
    <n v="-9405.2000000000007"/>
    <x v="8"/>
    <x v="19"/>
    <x v="28"/>
    <x v="59"/>
    <s v="Rechts- und Beratungskosten"/>
    <s v="B0FE524A-9795-EA11-806F-9CB6D0F9CFB6"/>
  </r>
  <r>
    <x v="2"/>
    <x v="8"/>
    <x v="19"/>
    <x v="28"/>
    <x v="101"/>
    <x v="1"/>
    <x v="4"/>
    <x v="1"/>
    <x v="1"/>
    <n v="40"/>
    <n v="0"/>
    <n v="-40"/>
    <x v="8"/>
    <x v="19"/>
    <x v="28"/>
    <x v="101"/>
    <s v="Buchführungskosten"/>
    <s v="B0FE524A-9795-EA11-806F-9CB6D0F9CFB6"/>
  </r>
  <r>
    <x v="2"/>
    <x v="8"/>
    <x v="19"/>
    <x v="29"/>
    <x v="61"/>
    <x v="1"/>
    <x v="4"/>
    <x v="1"/>
    <x v="1"/>
    <n v="100"/>
    <n v="0"/>
    <n v="-100"/>
    <x v="8"/>
    <x v="19"/>
    <x v="29"/>
    <x v="61"/>
    <s v="Nebenkosten des Geldverkehrs"/>
    <s v="B0FE524A-9795-EA11-806F-9CB6D0F9CFB6"/>
  </r>
  <r>
    <x v="2"/>
    <x v="10"/>
    <x v="21"/>
    <x v="32"/>
    <x v="99"/>
    <x v="1"/>
    <x v="4"/>
    <x v="1"/>
    <x v="1"/>
    <n v="1200"/>
    <n v="0"/>
    <n v="-1200"/>
    <x v="10"/>
    <x v="21"/>
    <x v="32"/>
    <x v="99"/>
    <s v="Zinsaufwendungen für kurzfristige Verbindlichkeite"/>
    <s v="B0FE524A-9795-EA11-806F-9CB6D0F9CFB6"/>
  </r>
  <r>
    <x v="2"/>
    <x v="10"/>
    <x v="21"/>
    <x v="32"/>
    <x v="83"/>
    <x v="1"/>
    <x v="4"/>
    <x v="1"/>
    <x v="1"/>
    <n v="3600"/>
    <n v="0"/>
    <n v="-3600"/>
    <x v="10"/>
    <x v="21"/>
    <x v="32"/>
    <x v="83"/>
    <s v="Zinsaufwendungen für langfristige Verbindlichkeite"/>
    <s v="B0FE524A-9795-EA11-806F-9CB6D0F9CFB6"/>
  </r>
  <r>
    <x v="0"/>
    <x v="0"/>
    <x v="0"/>
    <x v="0"/>
    <x v="0"/>
    <x v="1"/>
    <x v="5"/>
    <x v="1"/>
    <x v="1"/>
    <n v="59687.95"/>
    <n v="5761.42"/>
    <n v="-53926.53"/>
    <x v="0"/>
    <x v="0"/>
    <x v="0"/>
    <x v="0"/>
    <s v="Selbst geschaffene immaterielle VermG"/>
    <s v="B0FE524A-9795-EA11-806F-9CB6D0F9CFB6"/>
  </r>
  <r>
    <x v="0"/>
    <x v="0"/>
    <x v="1"/>
    <x v="1"/>
    <x v="2"/>
    <x v="1"/>
    <x v="5"/>
    <x v="1"/>
    <x v="1"/>
    <n v="0"/>
    <n v="424.62"/>
    <n v="424.62"/>
    <x v="0"/>
    <x v="1"/>
    <x v="1"/>
    <x v="2"/>
    <s v="Betriebsausstattung"/>
    <s v="B0FE524A-9795-EA11-806F-9CB6D0F9CFB6"/>
  </r>
  <r>
    <x v="0"/>
    <x v="0"/>
    <x v="1"/>
    <x v="1"/>
    <x v="3"/>
    <x v="1"/>
    <x v="5"/>
    <x v="1"/>
    <x v="1"/>
    <n v="805.88"/>
    <n v="243.56"/>
    <n v="-562.32000000000005"/>
    <x v="0"/>
    <x v="1"/>
    <x v="1"/>
    <x v="3"/>
    <s v="Büroeinrichtung"/>
    <s v="B0FE524A-9795-EA11-806F-9CB6D0F9CFB6"/>
  </r>
  <r>
    <x v="0"/>
    <x v="1"/>
    <x v="3"/>
    <x v="3"/>
    <x v="6"/>
    <x v="1"/>
    <x v="5"/>
    <x v="1"/>
    <x v="1"/>
    <n v="13748.5"/>
    <n v="13748.5"/>
    <n v="0"/>
    <x v="1"/>
    <x v="3"/>
    <x v="3"/>
    <x v="6"/>
    <s v="Forderungen aus Lieferungen und Leistungen"/>
    <s v="B0FE524A-9795-EA11-806F-9CB6D0F9CFB6"/>
  </r>
  <r>
    <x v="0"/>
    <x v="1"/>
    <x v="3"/>
    <x v="4"/>
    <x v="8"/>
    <x v="1"/>
    <x v="5"/>
    <x v="1"/>
    <x v="1"/>
    <n v="7.32"/>
    <n v="0"/>
    <n v="-7.32"/>
    <x v="1"/>
    <x v="3"/>
    <x v="4"/>
    <x v="8"/>
    <s v="Abziehbare Vorsteuer 7 %"/>
    <s v="B0FE524A-9795-EA11-806F-9CB6D0F9CFB6"/>
  </r>
  <r>
    <x v="0"/>
    <x v="1"/>
    <x v="3"/>
    <x v="4"/>
    <x v="9"/>
    <x v="1"/>
    <x v="5"/>
    <x v="1"/>
    <x v="1"/>
    <n v="10562.35"/>
    <n v="0"/>
    <n v="-10562.35"/>
    <x v="1"/>
    <x v="3"/>
    <x v="4"/>
    <x v="9"/>
    <s v="Abziehbare Vorsteuer 19 %"/>
    <s v="B0FE524A-9795-EA11-806F-9CB6D0F9CFB6"/>
  </r>
  <r>
    <x v="0"/>
    <x v="1"/>
    <x v="3"/>
    <x v="4"/>
    <x v="10"/>
    <x v="1"/>
    <x v="5"/>
    <x v="1"/>
    <x v="1"/>
    <n v="7.19"/>
    <n v="0"/>
    <n v="-7.19"/>
    <x v="1"/>
    <x v="3"/>
    <x v="4"/>
    <x v="10"/>
    <s v="Vorsteuer in Folgeperiode/im Folgejahr abziehbar"/>
    <s v="B0FE524A-9795-EA11-806F-9CB6D0F9CFB6"/>
  </r>
  <r>
    <x v="0"/>
    <x v="1"/>
    <x v="4"/>
    <x v="5"/>
    <x v="115"/>
    <x v="1"/>
    <x v="5"/>
    <x v="1"/>
    <x v="1"/>
    <n v="45556.75"/>
    <n v="199710.27"/>
    <n v="154153.51999999999"/>
    <x v="1"/>
    <x v="4"/>
    <x v="5"/>
    <x v="115"/>
    <s v="Bank"/>
    <s v="B0FE524A-9795-EA11-806F-9CB6D0F9CFB6"/>
  </r>
  <r>
    <x v="0"/>
    <x v="1"/>
    <x v="4"/>
    <x v="5"/>
    <x v="13"/>
    <x v="1"/>
    <x v="5"/>
    <x v="1"/>
    <x v="1"/>
    <n v="0"/>
    <n v="48253.35"/>
    <n v="48253.35"/>
    <x v="1"/>
    <x v="4"/>
    <x v="5"/>
    <x v="13"/>
    <s v="Bank"/>
    <s v="B0FE524A-9795-EA11-806F-9CB6D0F9CFB6"/>
  </r>
  <r>
    <x v="1"/>
    <x v="5"/>
    <x v="11"/>
    <x v="13"/>
    <x v="25"/>
    <x v="1"/>
    <x v="5"/>
    <x v="1"/>
    <x v="1"/>
    <n v="159642.65"/>
    <n v="45410.16"/>
    <n v="-114232.49"/>
    <x v="5"/>
    <x v="11"/>
    <x v="13"/>
    <x v="25"/>
    <s v="Verbindlichkeiten aus Lieferungen und Leistungen m"/>
    <s v="B0FE524A-9795-EA11-806F-9CB6D0F9CFB6"/>
  </r>
  <r>
    <x v="1"/>
    <x v="5"/>
    <x v="12"/>
    <x v="14"/>
    <x v="33"/>
    <x v="1"/>
    <x v="5"/>
    <x v="1"/>
    <x v="1"/>
    <n v="0"/>
    <n v="598.5"/>
    <n v="598.5"/>
    <x v="5"/>
    <x v="12"/>
    <x v="14"/>
    <x v="33"/>
    <s v="Umsatzsteuer 19 %"/>
    <s v="B0FE524A-9795-EA11-806F-9CB6D0F9CFB6"/>
  </r>
  <r>
    <x v="1"/>
    <x v="5"/>
    <x v="12"/>
    <x v="14"/>
    <x v="75"/>
    <x v="1"/>
    <x v="5"/>
    <x v="1"/>
    <x v="1"/>
    <n v="9619.5400000000009"/>
    <n v="31808.25"/>
    <n v="22188.71"/>
    <x v="5"/>
    <x v="12"/>
    <x v="14"/>
    <x v="75"/>
    <s v="Umsatzsteuer-Vorauszahlungen"/>
    <s v="B0FE524A-9795-EA11-806F-9CB6D0F9CFB6"/>
  </r>
  <r>
    <x v="1"/>
    <x v="6"/>
    <x v="13"/>
    <x v="15"/>
    <x v="35"/>
    <x v="1"/>
    <x v="5"/>
    <x v="1"/>
    <x v="1"/>
    <n v="47415.83"/>
    <n v="0"/>
    <n v="-47415.83"/>
    <x v="6"/>
    <x v="13"/>
    <x v="15"/>
    <x v="35"/>
    <s v="Passive Rechnungsabgrenzung"/>
    <s v="B0FE524A-9795-EA11-806F-9CB6D0F9CFB6"/>
  </r>
  <r>
    <x v="2"/>
    <x v="7"/>
    <x v="14"/>
    <x v="16"/>
    <x v="80"/>
    <x v="1"/>
    <x v="5"/>
    <x v="1"/>
    <x v="1"/>
    <n v="0"/>
    <n v="10000"/>
    <n v="10000"/>
    <x v="7"/>
    <x v="14"/>
    <x v="16"/>
    <x v="80"/>
    <s v="Nicht steuerbare s. Leistung § 18b UStG"/>
    <s v="B0FE524A-9795-EA11-806F-9CB6D0F9CFB6"/>
  </r>
  <r>
    <x v="2"/>
    <x v="7"/>
    <x v="14"/>
    <x v="16"/>
    <x v="36"/>
    <x v="1"/>
    <x v="5"/>
    <x v="1"/>
    <x v="1"/>
    <n v="0"/>
    <n v="3150"/>
    <n v="3150"/>
    <x v="7"/>
    <x v="14"/>
    <x v="16"/>
    <x v="36"/>
    <s v="Erlöse zum allgemeinen Umsatzsteuersatz"/>
    <s v="B0FE524A-9795-EA11-806F-9CB6D0F9CFB6"/>
  </r>
  <r>
    <x v="2"/>
    <x v="7"/>
    <x v="15"/>
    <x v="17"/>
    <x v="38"/>
    <x v="1"/>
    <x v="5"/>
    <x v="1"/>
    <x v="1"/>
    <n v="0"/>
    <n v="56305.29"/>
    <n v="56305.29"/>
    <x v="7"/>
    <x v="15"/>
    <x v="17"/>
    <x v="38"/>
    <s v="Andere aktivierte Eigenleistungen"/>
    <s v="B0FE524A-9795-EA11-806F-9CB6D0F9CFB6"/>
  </r>
  <r>
    <x v="2"/>
    <x v="7"/>
    <x v="16"/>
    <x v="18"/>
    <x v="39"/>
    <x v="1"/>
    <x v="5"/>
    <x v="1"/>
    <x v="1"/>
    <n v="0"/>
    <n v="47415.83"/>
    <n v="47415.83"/>
    <x v="7"/>
    <x v="16"/>
    <x v="18"/>
    <x v="39"/>
    <s v="Sonstige betriebliche Erträge"/>
    <s v="B0FE524A-9795-EA11-806F-9CB6D0F9CFB6"/>
  </r>
  <r>
    <x v="2"/>
    <x v="8"/>
    <x v="18"/>
    <x v="20"/>
    <x v="41"/>
    <x v="1"/>
    <x v="5"/>
    <x v="1"/>
    <x v="1"/>
    <n v="21572.5"/>
    <n v="0"/>
    <n v="-21572.5"/>
    <x v="8"/>
    <x v="18"/>
    <x v="20"/>
    <x v="41"/>
    <s v="Gehälter"/>
    <s v="B0FE524A-9795-EA11-806F-9CB6D0F9CFB6"/>
  </r>
  <r>
    <x v="2"/>
    <x v="8"/>
    <x v="18"/>
    <x v="20"/>
    <x v="42"/>
    <x v="1"/>
    <x v="5"/>
    <x v="1"/>
    <x v="1"/>
    <n v="21800"/>
    <n v="0"/>
    <n v="-21800"/>
    <x v="8"/>
    <x v="18"/>
    <x v="20"/>
    <x v="42"/>
    <s v="Geschäftsführergehälter der GmbH-Gesellschafter"/>
    <s v="B0FE524A-9795-EA11-806F-9CB6D0F9CFB6"/>
  </r>
  <r>
    <x v="2"/>
    <x v="8"/>
    <x v="18"/>
    <x v="20"/>
    <x v="70"/>
    <x v="1"/>
    <x v="5"/>
    <x v="1"/>
    <x v="1"/>
    <n v="700"/>
    <n v="0"/>
    <n v="-700"/>
    <x v="8"/>
    <x v="18"/>
    <x v="20"/>
    <x v="70"/>
    <s v="Sonstiges Personalkosten"/>
    <s v="B0FE524A-9795-EA11-806F-9CB6D0F9CFB6"/>
  </r>
  <r>
    <x v="2"/>
    <x v="8"/>
    <x v="18"/>
    <x v="21"/>
    <x v="43"/>
    <x v="1"/>
    <x v="5"/>
    <x v="1"/>
    <x v="1"/>
    <n v="7424.43"/>
    <n v="0"/>
    <n v="-7424.43"/>
    <x v="8"/>
    <x v="18"/>
    <x v="21"/>
    <x v="43"/>
    <s v="Gesetzliche soziale Aufwendungen"/>
    <s v="B0FE524A-9795-EA11-806F-9CB6D0F9CFB6"/>
  </r>
  <r>
    <x v="2"/>
    <x v="8"/>
    <x v="18"/>
    <x v="21"/>
    <x v="44"/>
    <x v="1"/>
    <x v="5"/>
    <x v="1"/>
    <x v="1"/>
    <n v="170.56"/>
    <n v="0"/>
    <n v="-170.56"/>
    <x v="8"/>
    <x v="18"/>
    <x v="21"/>
    <x v="44"/>
    <s v="Umlagebeiträge"/>
    <s v="B0FE524A-9795-EA11-806F-9CB6D0F9CFB6"/>
  </r>
  <r>
    <x v="2"/>
    <x v="8"/>
    <x v="18"/>
    <x v="21"/>
    <x v="45"/>
    <x v="1"/>
    <x v="5"/>
    <x v="1"/>
    <x v="1"/>
    <n v="433.72"/>
    <n v="0"/>
    <n v="-433.72"/>
    <x v="8"/>
    <x v="18"/>
    <x v="21"/>
    <x v="45"/>
    <s v="Beiträge zur Berufsgenossenschaft"/>
    <s v="B0FE524A-9795-EA11-806F-9CB6D0F9CFB6"/>
  </r>
  <r>
    <x v="2"/>
    <x v="8"/>
    <x v="18"/>
    <x v="21"/>
    <x v="100"/>
    <x v="1"/>
    <x v="5"/>
    <x v="1"/>
    <x v="1"/>
    <n v="300"/>
    <n v="0"/>
    <n v="-300"/>
    <x v="8"/>
    <x v="18"/>
    <x v="21"/>
    <x v="100"/>
    <s v="Aufwendungen für Altersversorgung"/>
    <s v="B0FE524A-9795-EA11-806F-9CB6D0F9CFB6"/>
  </r>
  <r>
    <x v="2"/>
    <x v="8"/>
    <x v="22"/>
    <x v="33"/>
    <x v="89"/>
    <x v="1"/>
    <x v="5"/>
    <x v="1"/>
    <x v="1"/>
    <n v="5761.42"/>
    <n v="0"/>
    <n v="-5761.42"/>
    <x v="8"/>
    <x v="22"/>
    <x v="33"/>
    <x v="89"/>
    <s v="Abschreibungen auf selbst geschaffene immaterielle Vermögensgegenstände"/>
    <s v="B0FE524A-9795-EA11-806F-9CB6D0F9CFB6"/>
  </r>
  <r>
    <x v="2"/>
    <x v="8"/>
    <x v="22"/>
    <x v="34"/>
    <x v="90"/>
    <x v="1"/>
    <x v="5"/>
    <x v="1"/>
    <x v="1"/>
    <n v="668.18"/>
    <n v="0"/>
    <n v="-668.18"/>
    <x v="8"/>
    <x v="22"/>
    <x v="34"/>
    <x v="90"/>
    <s v="Abschreibungen auf Sachanlagen (ohne AfA auf Kfz und Gebäude)"/>
    <s v="B0FE524A-9795-EA11-806F-9CB6D0F9CFB6"/>
  </r>
  <r>
    <x v="2"/>
    <x v="8"/>
    <x v="22"/>
    <x v="34"/>
    <x v="91"/>
    <x v="1"/>
    <x v="5"/>
    <x v="1"/>
    <x v="1"/>
    <n v="586.48"/>
    <n v="0"/>
    <n v="-586.48"/>
    <x v="8"/>
    <x v="22"/>
    <x v="34"/>
    <x v="91"/>
    <s v="Sofortabschreibung geringwertige Wirtschaftsgüter"/>
    <s v="B0FE524A-9795-EA11-806F-9CB6D0F9CFB6"/>
  </r>
  <r>
    <x v="2"/>
    <x v="8"/>
    <x v="19"/>
    <x v="22"/>
    <x v="46"/>
    <x v="1"/>
    <x v="5"/>
    <x v="1"/>
    <x v="1"/>
    <n v="400"/>
    <n v="0"/>
    <n v="-400"/>
    <x v="8"/>
    <x v="19"/>
    <x v="22"/>
    <x v="46"/>
    <s v="Sonstige betriebliche Aufwendungen"/>
    <s v="B0FE524A-9795-EA11-806F-9CB6D0F9CFB6"/>
  </r>
  <r>
    <x v="2"/>
    <x v="8"/>
    <x v="19"/>
    <x v="22"/>
    <x v="78"/>
    <x v="1"/>
    <x v="5"/>
    <x v="1"/>
    <x v="1"/>
    <n v="33205.040000000001"/>
    <n v="0"/>
    <n v="-33205.040000000001"/>
    <x v="8"/>
    <x v="19"/>
    <x v="22"/>
    <x v="78"/>
    <s v="Sonstige Fremdleistungen"/>
    <s v="B0FE524A-9795-EA11-806F-9CB6D0F9CFB6"/>
  </r>
  <r>
    <x v="2"/>
    <x v="8"/>
    <x v="19"/>
    <x v="23"/>
    <x v="47"/>
    <x v="1"/>
    <x v="5"/>
    <x v="1"/>
    <x v="1"/>
    <n v="5300"/>
    <n v="0"/>
    <n v="-5300"/>
    <x v="8"/>
    <x v="19"/>
    <x v="23"/>
    <x v="47"/>
    <s v="Miete (unbewegliche Wirtschaftsgüter)"/>
    <s v="B0FE524A-9795-EA11-806F-9CB6D0F9CFB6"/>
  </r>
  <r>
    <x v="2"/>
    <x v="8"/>
    <x v="19"/>
    <x v="23"/>
    <x v="48"/>
    <x v="1"/>
    <x v="5"/>
    <x v="1"/>
    <x v="1"/>
    <n v="1110"/>
    <n v="0"/>
    <n v="-1110"/>
    <x v="8"/>
    <x v="19"/>
    <x v="23"/>
    <x v="48"/>
    <s v="Gas, Strom, Wasser"/>
    <s v="B0FE524A-9795-EA11-806F-9CB6D0F9CFB6"/>
  </r>
  <r>
    <x v="2"/>
    <x v="8"/>
    <x v="19"/>
    <x v="23"/>
    <x v="49"/>
    <x v="1"/>
    <x v="5"/>
    <x v="1"/>
    <x v="1"/>
    <n v="430"/>
    <n v="0"/>
    <n v="-430"/>
    <x v="8"/>
    <x v="19"/>
    <x v="23"/>
    <x v="49"/>
    <s v="Reinigung"/>
    <s v="B0FE524A-9795-EA11-806F-9CB6D0F9CFB6"/>
  </r>
  <r>
    <x v="2"/>
    <x v="8"/>
    <x v="19"/>
    <x v="25"/>
    <x v="52"/>
    <x v="1"/>
    <x v="5"/>
    <x v="1"/>
    <x v="1"/>
    <n v="3124.76"/>
    <n v="0"/>
    <n v="-3124.76"/>
    <x v="8"/>
    <x v="19"/>
    <x v="25"/>
    <x v="52"/>
    <s v="Reparaturen und Instandhaltung von anderen Anlagen und Betriebs- und Geschäftsausstattung"/>
    <s v="B0FE524A-9795-EA11-806F-9CB6D0F9CFB6"/>
  </r>
  <r>
    <x v="2"/>
    <x v="8"/>
    <x v="19"/>
    <x v="25"/>
    <x v="53"/>
    <x v="1"/>
    <x v="5"/>
    <x v="1"/>
    <x v="1"/>
    <n v="1400"/>
    <n v="0"/>
    <n v="-1400"/>
    <x v="8"/>
    <x v="19"/>
    <x v="25"/>
    <x v="53"/>
    <s v="Wartungskosten für Hard- und Software"/>
    <s v="B0FE524A-9795-EA11-806F-9CB6D0F9CFB6"/>
  </r>
  <r>
    <x v="2"/>
    <x v="8"/>
    <x v="19"/>
    <x v="26"/>
    <x v="55"/>
    <x v="1"/>
    <x v="5"/>
    <x v="1"/>
    <x v="1"/>
    <n v="1900"/>
    <n v="0"/>
    <n v="-1900"/>
    <x v="8"/>
    <x v="19"/>
    <x v="26"/>
    <x v="55"/>
    <s v="Reisekosten Arbeitnehmer"/>
    <s v="B0FE524A-9795-EA11-806F-9CB6D0F9CFB6"/>
  </r>
  <r>
    <x v="2"/>
    <x v="8"/>
    <x v="19"/>
    <x v="27"/>
    <x v="79"/>
    <x v="1"/>
    <x v="5"/>
    <x v="1"/>
    <x v="1"/>
    <n v="40"/>
    <n v="0"/>
    <n v="-40"/>
    <x v="8"/>
    <x v="19"/>
    <x v="27"/>
    <x v="79"/>
    <s v="Porto"/>
    <s v="B0FE524A-9795-EA11-806F-9CB6D0F9CFB6"/>
  </r>
  <r>
    <x v="2"/>
    <x v="8"/>
    <x v="19"/>
    <x v="27"/>
    <x v="58"/>
    <x v="1"/>
    <x v="5"/>
    <x v="1"/>
    <x v="1"/>
    <n v="440"/>
    <n v="0"/>
    <n v="-440"/>
    <x v="8"/>
    <x v="19"/>
    <x v="27"/>
    <x v="58"/>
    <s v="Telefon"/>
    <s v="B0FE524A-9795-EA11-806F-9CB6D0F9CFB6"/>
  </r>
  <r>
    <x v="2"/>
    <x v="8"/>
    <x v="19"/>
    <x v="27"/>
    <x v="73"/>
    <x v="1"/>
    <x v="5"/>
    <x v="1"/>
    <x v="1"/>
    <n v="200"/>
    <n v="0"/>
    <n v="-200"/>
    <x v="8"/>
    <x v="19"/>
    <x v="27"/>
    <x v="73"/>
    <s v="Bürobedarf"/>
    <s v="B0FE524A-9795-EA11-806F-9CB6D0F9CFB6"/>
  </r>
  <r>
    <x v="2"/>
    <x v="8"/>
    <x v="19"/>
    <x v="28"/>
    <x v="59"/>
    <x v="1"/>
    <x v="5"/>
    <x v="1"/>
    <x v="1"/>
    <n v="7468.7"/>
    <n v="0"/>
    <n v="-7468.7"/>
    <x v="8"/>
    <x v="19"/>
    <x v="28"/>
    <x v="59"/>
    <s v="Rechts- und Beratungskosten"/>
    <s v="B0FE524A-9795-EA11-806F-9CB6D0F9CFB6"/>
  </r>
  <r>
    <x v="2"/>
    <x v="8"/>
    <x v="19"/>
    <x v="28"/>
    <x v="101"/>
    <x v="1"/>
    <x v="5"/>
    <x v="1"/>
    <x v="1"/>
    <n v="40"/>
    <n v="0"/>
    <n v="-40"/>
    <x v="8"/>
    <x v="19"/>
    <x v="28"/>
    <x v="101"/>
    <s v="Buchführungskosten"/>
    <s v="B0FE524A-9795-EA11-806F-9CB6D0F9CFB6"/>
  </r>
  <r>
    <x v="2"/>
    <x v="8"/>
    <x v="19"/>
    <x v="29"/>
    <x v="61"/>
    <x v="1"/>
    <x v="5"/>
    <x v="1"/>
    <x v="1"/>
    <n v="100"/>
    <n v="0"/>
    <n v="-100"/>
    <x v="8"/>
    <x v="19"/>
    <x v="29"/>
    <x v="61"/>
    <s v="Nebenkosten des Geldverkehrs"/>
    <s v="B0FE524A-9795-EA11-806F-9CB6D0F9CFB6"/>
  </r>
  <r>
    <x v="2"/>
    <x v="10"/>
    <x v="21"/>
    <x v="32"/>
    <x v="99"/>
    <x v="1"/>
    <x v="5"/>
    <x v="1"/>
    <x v="1"/>
    <n v="1200"/>
    <n v="0"/>
    <n v="-1200"/>
    <x v="10"/>
    <x v="21"/>
    <x v="32"/>
    <x v="99"/>
    <s v="Zinsaufwendungen für kurzfristige Verbindlichkeite"/>
    <s v="B0FE524A-9795-EA11-806F-9CB6D0F9CFB6"/>
  </r>
  <r>
    <x v="0"/>
    <x v="0"/>
    <x v="0"/>
    <x v="0"/>
    <x v="0"/>
    <x v="1"/>
    <x v="6"/>
    <x v="1"/>
    <x v="1"/>
    <n v="85793.58"/>
    <n v="5800"/>
    <n v="-79993.58"/>
    <x v="0"/>
    <x v="0"/>
    <x v="0"/>
    <x v="0"/>
    <s v="Selbst geschaffene immaterielle VermG"/>
    <s v="B0FE524A-9795-EA11-806F-9CB6D0F9CFB6"/>
  </r>
  <r>
    <x v="0"/>
    <x v="0"/>
    <x v="1"/>
    <x v="1"/>
    <x v="2"/>
    <x v="1"/>
    <x v="6"/>
    <x v="1"/>
    <x v="1"/>
    <n v="0"/>
    <n v="450"/>
    <n v="450"/>
    <x v="0"/>
    <x v="1"/>
    <x v="1"/>
    <x v="2"/>
    <s v="Betriebsausstattung"/>
    <s v="B0FE524A-9795-EA11-806F-9CB6D0F9CFB6"/>
  </r>
  <r>
    <x v="0"/>
    <x v="0"/>
    <x v="1"/>
    <x v="1"/>
    <x v="3"/>
    <x v="1"/>
    <x v="6"/>
    <x v="1"/>
    <x v="1"/>
    <n v="0"/>
    <n v="250"/>
    <n v="250"/>
    <x v="0"/>
    <x v="1"/>
    <x v="1"/>
    <x v="3"/>
    <s v="Büroeinrichtung"/>
    <s v="B0FE524A-9795-EA11-806F-9CB6D0F9CFB6"/>
  </r>
  <r>
    <x v="0"/>
    <x v="0"/>
    <x v="1"/>
    <x v="1"/>
    <x v="4"/>
    <x v="1"/>
    <x v="6"/>
    <x v="1"/>
    <x v="1"/>
    <n v="2000"/>
    <n v="0"/>
    <n v="-2000"/>
    <x v="0"/>
    <x v="1"/>
    <x v="1"/>
    <x v="4"/>
    <s v="Geringwertige Wirtschaftsgüter"/>
    <s v="B0FE524A-9795-EA11-806F-9CB6D0F9CFB6"/>
  </r>
  <r>
    <x v="0"/>
    <x v="1"/>
    <x v="3"/>
    <x v="4"/>
    <x v="9"/>
    <x v="1"/>
    <x v="6"/>
    <x v="1"/>
    <x v="1"/>
    <n v="17089.900000000001"/>
    <n v="0"/>
    <n v="-17089.900000000001"/>
    <x v="1"/>
    <x v="3"/>
    <x v="4"/>
    <x v="9"/>
    <s v="Abziehbare Vorsteuer 19 %"/>
    <s v="B0FE524A-9795-EA11-806F-9CB6D0F9CFB6"/>
  </r>
  <r>
    <x v="0"/>
    <x v="1"/>
    <x v="4"/>
    <x v="5"/>
    <x v="115"/>
    <x v="1"/>
    <x v="6"/>
    <x v="1"/>
    <x v="1"/>
    <n v="45147.51"/>
    <n v="157232.91"/>
    <n v="112085.4"/>
    <x v="1"/>
    <x v="4"/>
    <x v="5"/>
    <x v="115"/>
    <s v="Bank"/>
    <s v="B0FE524A-9795-EA11-806F-9CB6D0F9CFB6"/>
  </r>
  <r>
    <x v="0"/>
    <x v="2"/>
    <x v="5"/>
    <x v="6"/>
    <x v="15"/>
    <x v="1"/>
    <x v="6"/>
    <x v="1"/>
    <x v="1"/>
    <n v="4106"/>
    <n v="342.17"/>
    <n v="-3763.83"/>
    <x v="2"/>
    <x v="5"/>
    <x v="6"/>
    <x v="15"/>
    <s v="Aktive Rechnungsabgrenzung"/>
    <s v="B0FE524A-9795-EA11-806F-9CB6D0F9CFB6"/>
  </r>
  <r>
    <x v="1"/>
    <x v="5"/>
    <x v="11"/>
    <x v="13"/>
    <x v="25"/>
    <x v="1"/>
    <x v="6"/>
    <x v="1"/>
    <x v="1"/>
    <n v="62057.39"/>
    <n v="83403.8"/>
    <n v="21346.41"/>
    <x v="5"/>
    <x v="11"/>
    <x v="13"/>
    <x v="25"/>
    <s v="Verbindlichkeiten aus Lieferungen und Leistungen m"/>
    <s v="B0FE524A-9795-EA11-806F-9CB6D0F9CFB6"/>
  </r>
  <r>
    <x v="1"/>
    <x v="5"/>
    <x v="12"/>
    <x v="14"/>
    <x v="75"/>
    <x v="1"/>
    <x v="6"/>
    <x v="1"/>
    <x v="1"/>
    <n v="598.5"/>
    <n v="45147.51"/>
    <n v="44549.01"/>
    <x v="5"/>
    <x v="12"/>
    <x v="14"/>
    <x v="75"/>
    <s v="Umsatzsteuer-Vorauszahlungen"/>
    <s v="B0FE524A-9795-EA11-806F-9CB6D0F9CFB6"/>
  </r>
  <r>
    <x v="1"/>
    <x v="6"/>
    <x v="13"/>
    <x v="15"/>
    <x v="35"/>
    <x v="1"/>
    <x v="6"/>
    <x v="1"/>
    <x v="1"/>
    <n v="41551.68"/>
    <n v="0"/>
    <n v="-41551.68"/>
    <x v="6"/>
    <x v="13"/>
    <x v="15"/>
    <x v="35"/>
    <s v="Passive Rechnungsabgrenzung"/>
    <s v="B0FE524A-9795-EA11-806F-9CB6D0F9CFB6"/>
  </r>
  <r>
    <x v="2"/>
    <x v="7"/>
    <x v="15"/>
    <x v="17"/>
    <x v="38"/>
    <x v="1"/>
    <x v="6"/>
    <x v="1"/>
    <x v="1"/>
    <n v="0"/>
    <n v="76793.58"/>
    <n v="76793.58"/>
    <x v="7"/>
    <x v="15"/>
    <x v="17"/>
    <x v="38"/>
    <s v="Andere aktivierte Eigenleistungen"/>
    <s v="B0FE524A-9795-EA11-806F-9CB6D0F9CFB6"/>
  </r>
  <r>
    <x v="2"/>
    <x v="7"/>
    <x v="16"/>
    <x v="18"/>
    <x v="39"/>
    <x v="1"/>
    <x v="6"/>
    <x v="1"/>
    <x v="1"/>
    <n v="0"/>
    <n v="41551.68"/>
    <n v="41551.68"/>
    <x v="7"/>
    <x v="16"/>
    <x v="18"/>
    <x v="39"/>
    <s v="Sonstige betriebliche Erträge"/>
    <s v="B0FE524A-9795-EA11-806F-9CB6D0F9CFB6"/>
  </r>
  <r>
    <x v="2"/>
    <x v="8"/>
    <x v="18"/>
    <x v="20"/>
    <x v="41"/>
    <x v="1"/>
    <x v="6"/>
    <x v="1"/>
    <x v="1"/>
    <n v="21672.5"/>
    <n v="0"/>
    <n v="-21672.5"/>
    <x v="8"/>
    <x v="18"/>
    <x v="20"/>
    <x v="41"/>
    <s v="Gehälter"/>
    <s v="B0FE524A-9795-EA11-806F-9CB6D0F9CFB6"/>
  </r>
  <r>
    <x v="2"/>
    <x v="8"/>
    <x v="18"/>
    <x v="20"/>
    <x v="42"/>
    <x v="1"/>
    <x v="6"/>
    <x v="1"/>
    <x v="1"/>
    <n v="29000"/>
    <n v="0"/>
    <n v="-29000"/>
    <x v="8"/>
    <x v="18"/>
    <x v="20"/>
    <x v="42"/>
    <s v="Geschäftsführergehälter der GmbH-Gesellschafter"/>
    <s v="B0FE524A-9795-EA11-806F-9CB6D0F9CFB6"/>
  </r>
  <r>
    <x v="2"/>
    <x v="8"/>
    <x v="18"/>
    <x v="20"/>
    <x v="70"/>
    <x v="1"/>
    <x v="6"/>
    <x v="1"/>
    <x v="1"/>
    <n v="700"/>
    <n v="0"/>
    <n v="-700"/>
    <x v="8"/>
    <x v="18"/>
    <x v="20"/>
    <x v="70"/>
    <s v="Sonstiges Personalkosten"/>
    <s v="B0FE524A-9795-EA11-806F-9CB6D0F9CFB6"/>
  </r>
  <r>
    <x v="2"/>
    <x v="8"/>
    <x v="18"/>
    <x v="21"/>
    <x v="43"/>
    <x v="1"/>
    <x v="6"/>
    <x v="1"/>
    <x v="1"/>
    <n v="7979.44"/>
    <n v="0"/>
    <n v="-7979.44"/>
    <x v="8"/>
    <x v="18"/>
    <x v="21"/>
    <x v="43"/>
    <s v="Gesetzliche soziale Aufwendungen"/>
    <s v="B0FE524A-9795-EA11-806F-9CB6D0F9CFB6"/>
  </r>
  <r>
    <x v="2"/>
    <x v="8"/>
    <x v="18"/>
    <x v="21"/>
    <x v="44"/>
    <x v="1"/>
    <x v="6"/>
    <x v="1"/>
    <x v="1"/>
    <n v="189.46"/>
    <n v="0"/>
    <n v="-189.46"/>
    <x v="8"/>
    <x v="18"/>
    <x v="21"/>
    <x v="44"/>
    <s v="Umlagebeiträge"/>
    <s v="B0FE524A-9795-EA11-806F-9CB6D0F9CFB6"/>
  </r>
  <r>
    <x v="2"/>
    <x v="8"/>
    <x v="18"/>
    <x v="21"/>
    <x v="45"/>
    <x v="1"/>
    <x v="6"/>
    <x v="1"/>
    <x v="1"/>
    <n v="506.72"/>
    <n v="0"/>
    <n v="-506.72"/>
    <x v="8"/>
    <x v="18"/>
    <x v="21"/>
    <x v="45"/>
    <s v="Beiträge zur Berufsgenossenschaft"/>
    <s v="B0FE524A-9795-EA11-806F-9CB6D0F9CFB6"/>
  </r>
  <r>
    <x v="2"/>
    <x v="8"/>
    <x v="18"/>
    <x v="21"/>
    <x v="100"/>
    <x v="1"/>
    <x v="6"/>
    <x v="1"/>
    <x v="1"/>
    <n v="300"/>
    <n v="0"/>
    <n v="-300"/>
    <x v="8"/>
    <x v="18"/>
    <x v="21"/>
    <x v="100"/>
    <s v="Aufwendungen für Altersversorgung"/>
    <s v="B0FE524A-9795-EA11-806F-9CB6D0F9CFB6"/>
  </r>
  <r>
    <x v="2"/>
    <x v="8"/>
    <x v="22"/>
    <x v="33"/>
    <x v="89"/>
    <x v="1"/>
    <x v="6"/>
    <x v="1"/>
    <x v="1"/>
    <n v="5800"/>
    <n v="0"/>
    <n v="-5800"/>
    <x v="8"/>
    <x v="22"/>
    <x v="33"/>
    <x v="89"/>
    <s v="Abschreibungen auf selbst geschaffene immaterielle Vermögensgegenstände"/>
    <s v="B0FE524A-9795-EA11-806F-9CB6D0F9CFB6"/>
  </r>
  <r>
    <x v="2"/>
    <x v="8"/>
    <x v="22"/>
    <x v="34"/>
    <x v="90"/>
    <x v="1"/>
    <x v="6"/>
    <x v="1"/>
    <x v="1"/>
    <n v="700"/>
    <n v="0"/>
    <n v="-700"/>
    <x v="8"/>
    <x v="22"/>
    <x v="34"/>
    <x v="90"/>
    <s v="Abschreibungen auf Sachanlagen (ohne AfA auf Kfz und Gebäude)"/>
    <s v="B0FE524A-9795-EA11-806F-9CB6D0F9CFB6"/>
  </r>
  <r>
    <x v="2"/>
    <x v="8"/>
    <x v="19"/>
    <x v="22"/>
    <x v="46"/>
    <x v="1"/>
    <x v="6"/>
    <x v="1"/>
    <x v="1"/>
    <n v="400"/>
    <n v="0"/>
    <n v="-400"/>
    <x v="8"/>
    <x v="19"/>
    <x v="22"/>
    <x v="46"/>
    <s v="Sonstige betriebliche Aufwendungen"/>
    <s v="B0FE524A-9795-EA11-806F-9CB6D0F9CFB6"/>
  </r>
  <r>
    <x v="2"/>
    <x v="8"/>
    <x v="19"/>
    <x v="22"/>
    <x v="78"/>
    <x v="1"/>
    <x v="6"/>
    <x v="1"/>
    <x v="1"/>
    <n v="64006.8"/>
    <n v="0"/>
    <n v="-64006.8"/>
    <x v="8"/>
    <x v="19"/>
    <x v="22"/>
    <x v="78"/>
    <s v="Sonstige Fremdleistungen"/>
    <s v="B0FE524A-9795-EA11-806F-9CB6D0F9CFB6"/>
  </r>
  <r>
    <x v="2"/>
    <x v="8"/>
    <x v="19"/>
    <x v="23"/>
    <x v="47"/>
    <x v="1"/>
    <x v="6"/>
    <x v="1"/>
    <x v="1"/>
    <n v="5300"/>
    <n v="0"/>
    <n v="-5300"/>
    <x v="8"/>
    <x v="19"/>
    <x v="23"/>
    <x v="47"/>
    <s v="Miete (unbewegliche Wirtschaftsgüter)"/>
    <s v="B0FE524A-9795-EA11-806F-9CB6D0F9CFB6"/>
  </r>
  <r>
    <x v="2"/>
    <x v="8"/>
    <x v="19"/>
    <x v="23"/>
    <x v="48"/>
    <x v="1"/>
    <x v="6"/>
    <x v="1"/>
    <x v="1"/>
    <n v="1110"/>
    <n v="0"/>
    <n v="-1110"/>
    <x v="8"/>
    <x v="19"/>
    <x v="23"/>
    <x v="48"/>
    <s v="Gas, Strom, Wasser"/>
    <s v="B0FE524A-9795-EA11-806F-9CB6D0F9CFB6"/>
  </r>
  <r>
    <x v="2"/>
    <x v="8"/>
    <x v="19"/>
    <x v="23"/>
    <x v="49"/>
    <x v="1"/>
    <x v="6"/>
    <x v="1"/>
    <x v="1"/>
    <n v="430"/>
    <n v="0"/>
    <n v="-430"/>
    <x v="8"/>
    <x v="19"/>
    <x v="23"/>
    <x v="49"/>
    <s v="Reinigung"/>
    <s v="B0FE524A-9795-EA11-806F-9CB6D0F9CFB6"/>
  </r>
  <r>
    <x v="2"/>
    <x v="8"/>
    <x v="19"/>
    <x v="24"/>
    <x v="50"/>
    <x v="1"/>
    <x v="6"/>
    <x v="1"/>
    <x v="1"/>
    <n v="1012.17"/>
    <n v="0"/>
    <n v="-1012.17"/>
    <x v="8"/>
    <x v="19"/>
    <x v="24"/>
    <x v="50"/>
    <s v="Versicherungen"/>
    <s v="B0FE524A-9795-EA11-806F-9CB6D0F9CFB6"/>
  </r>
  <r>
    <x v="2"/>
    <x v="8"/>
    <x v="19"/>
    <x v="25"/>
    <x v="53"/>
    <x v="1"/>
    <x v="6"/>
    <x v="1"/>
    <x v="1"/>
    <n v="1400"/>
    <n v="0"/>
    <n v="-1400"/>
    <x v="8"/>
    <x v="19"/>
    <x v="25"/>
    <x v="53"/>
    <s v="Wartungskosten für Hard- und Software"/>
    <s v="B0FE524A-9795-EA11-806F-9CB6D0F9CFB6"/>
  </r>
  <r>
    <x v="2"/>
    <x v="8"/>
    <x v="19"/>
    <x v="26"/>
    <x v="54"/>
    <x v="1"/>
    <x v="6"/>
    <x v="1"/>
    <x v="1"/>
    <n v="300"/>
    <n v="0"/>
    <n v="-300"/>
    <x v="8"/>
    <x v="19"/>
    <x v="26"/>
    <x v="54"/>
    <s v="Bewirtungskosten"/>
    <s v="B0FE524A-9795-EA11-806F-9CB6D0F9CFB6"/>
  </r>
  <r>
    <x v="2"/>
    <x v="8"/>
    <x v="19"/>
    <x v="26"/>
    <x v="55"/>
    <x v="1"/>
    <x v="6"/>
    <x v="1"/>
    <x v="1"/>
    <n v="3800"/>
    <n v="0"/>
    <n v="-3800"/>
    <x v="8"/>
    <x v="19"/>
    <x v="26"/>
    <x v="55"/>
    <s v="Reisekosten Arbeitnehmer"/>
    <s v="B0FE524A-9795-EA11-806F-9CB6D0F9CFB6"/>
  </r>
  <r>
    <x v="2"/>
    <x v="8"/>
    <x v="19"/>
    <x v="27"/>
    <x v="79"/>
    <x v="1"/>
    <x v="6"/>
    <x v="1"/>
    <x v="1"/>
    <n v="40"/>
    <n v="0"/>
    <n v="-40"/>
    <x v="8"/>
    <x v="19"/>
    <x v="27"/>
    <x v="79"/>
    <s v="Porto"/>
    <s v="B0FE524A-9795-EA11-806F-9CB6D0F9CFB6"/>
  </r>
  <r>
    <x v="2"/>
    <x v="8"/>
    <x v="19"/>
    <x v="27"/>
    <x v="58"/>
    <x v="1"/>
    <x v="6"/>
    <x v="1"/>
    <x v="1"/>
    <n v="440"/>
    <n v="0"/>
    <n v="-440"/>
    <x v="8"/>
    <x v="19"/>
    <x v="27"/>
    <x v="58"/>
    <s v="Telefon"/>
    <s v="B0FE524A-9795-EA11-806F-9CB6D0F9CFB6"/>
  </r>
  <r>
    <x v="2"/>
    <x v="8"/>
    <x v="19"/>
    <x v="27"/>
    <x v="73"/>
    <x v="1"/>
    <x v="6"/>
    <x v="1"/>
    <x v="1"/>
    <n v="200"/>
    <n v="0"/>
    <n v="-200"/>
    <x v="8"/>
    <x v="19"/>
    <x v="27"/>
    <x v="73"/>
    <s v="Bürobedarf"/>
    <s v="B0FE524A-9795-EA11-806F-9CB6D0F9CFB6"/>
  </r>
  <r>
    <x v="2"/>
    <x v="8"/>
    <x v="19"/>
    <x v="28"/>
    <x v="59"/>
    <x v="1"/>
    <x v="6"/>
    <x v="1"/>
    <x v="1"/>
    <n v="5000"/>
    <n v="0"/>
    <n v="-5000"/>
    <x v="8"/>
    <x v="19"/>
    <x v="28"/>
    <x v="59"/>
    <s v="Rechts- und Beratungskosten"/>
    <s v="B0FE524A-9795-EA11-806F-9CB6D0F9CFB6"/>
  </r>
  <r>
    <x v="2"/>
    <x v="8"/>
    <x v="19"/>
    <x v="28"/>
    <x v="101"/>
    <x v="1"/>
    <x v="6"/>
    <x v="1"/>
    <x v="1"/>
    <n v="940"/>
    <n v="0"/>
    <n v="-940"/>
    <x v="8"/>
    <x v="19"/>
    <x v="28"/>
    <x v="101"/>
    <s v="Buchführungskosten"/>
    <s v="B0FE524A-9795-EA11-806F-9CB6D0F9CFB6"/>
  </r>
  <r>
    <x v="2"/>
    <x v="8"/>
    <x v="19"/>
    <x v="29"/>
    <x v="61"/>
    <x v="1"/>
    <x v="6"/>
    <x v="1"/>
    <x v="1"/>
    <n v="200"/>
    <n v="0"/>
    <n v="-200"/>
    <x v="8"/>
    <x v="19"/>
    <x v="29"/>
    <x v="61"/>
    <s v="Nebenkosten des Geldverkehrs"/>
    <s v="B0FE524A-9795-EA11-806F-9CB6D0F9CFB6"/>
  </r>
  <r>
    <x v="2"/>
    <x v="10"/>
    <x v="21"/>
    <x v="32"/>
    <x v="99"/>
    <x v="1"/>
    <x v="6"/>
    <x v="1"/>
    <x v="1"/>
    <n v="1200"/>
    <n v="0"/>
    <n v="-1200"/>
    <x v="10"/>
    <x v="21"/>
    <x v="32"/>
    <x v="99"/>
    <s v="Zinsaufwendungen für kurzfristige Verbindlichkeite"/>
    <s v="B0FE524A-9795-EA11-806F-9CB6D0F9CFB6"/>
  </r>
  <r>
    <x v="0"/>
    <x v="0"/>
    <x v="0"/>
    <x v="0"/>
    <x v="0"/>
    <x v="1"/>
    <x v="7"/>
    <x v="1"/>
    <x v="1"/>
    <n v="193855.78"/>
    <n v="5800"/>
    <n v="-188055.78"/>
    <x v="0"/>
    <x v="0"/>
    <x v="0"/>
    <x v="0"/>
    <s v="Selbst geschaffene immaterielle VermG"/>
    <s v="B0FE524A-9795-EA11-806F-9CB6D0F9CFB6"/>
  </r>
  <r>
    <x v="0"/>
    <x v="0"/>
    <x v="1"/>
    <x v="1"/>
    <x v="2"/>
    <x v="1"/>
    <x v="7"/>
    <x v="1"/>
    <x v="1"/>
    <n v="3650"/>
    <n v="450"/>
    <n v="-3200"/>
    <x v="0"/>
    <x v="1"/>
    <x v="1"/>
    <x v="2"/>
    <s v="Betriebsausstattung"/>
    <s v="B0FE524A-9795-EA11-806F-9CB6D0F9CFB6"/>
  </r>
  <r>
    <x v="0"/>
    <x v="0"/>
    <x v="1"/>
    <x v="1"/>
    <x v="3"/>
    <x v="1"/>
    <x v="7"/>
    <x v="1"/>
    <x v="1"/>
    <n v="1600"/>
    <n v="250"/>
    <n v="-1350"/>
    <x v="0"/>
    <x v="1"/>
    <x v="1"/>
    <x v="3"/>
    <s v="Büroeinrichtung"/>
    <s v="B0FE524A-9795-EA11-806F-9CB6D0F9CFB6"/>
  </r>
  <r>
    <x v="0"/>
    <x v="0"/>
    <x v="1"/>
    <x v="1"/>
    <x v="4"/>
    <x v="1"/>
    <x v="7"/>
    <x v="1"/>
    <x v="1"/>
    <n v="2000"/>
    <n v="0"/>
    <n v="-2000"/>
    <x v="0"/>
    <x v="1"/>
    <x v="1"/>
    <x v="4"/>
    <s v="Geringwertige Wirtschaftsgüter"/>
    <s v="B0FE524A-9795-EA11-806F-9CB6D0F9CFB6"/>
  </r>
  <r>
    <x v="0"/>
    <x v="1"/>
    <x v="3"/>
    <x v="3"/>
    <x v="6"/>
    <x v="1"/>
    <x v="7"/>
    <x v="1"/>
    <x v="1"/>
    <n v="12257"/>
    <n v="0"/>
    <n v="-12257"/>
    <x v="1"/>
    <x v="3"/>
    <x v="3"/>
    <x v="6"/>
    <s v="Forderungen aus Lieferungen und Leistungen"/>
    <s v="B0FE524A-9795-EA11-806F-9CB6D0F9CFB6"/>
  </r>
  <r>
    <x v="0"/>
    <x v="1"/>
    <x v="3"/>
    <x v="4"/>
    <x v="9"/>
    <x v="1"/>
    <x v="7"/>
    <x v="1"/>
    <x v="1"/>
    <n v="46608.71"/>
    <n v="0"/>
    <n v="-46608.71"/>
    <x v="1"/>
    <x v="3"/>
    <x v="4"/>
    <x v="9"/>
    <s v="Abziehbare Vorsteuer 19 %"/>
    <s v="B0FE524A-9795-EA11-806F-9CB6D0F9CFB6"/>
  </r>
  <r>
    <x v="0"/>
    <x v="1"/>
    <x v="4"/>
    <x v="5"/>
    <x v="115"/>
    <x v="1"/>
    <x v="7"/>
    <x v="1"/>
    <x v="1"/>
    <n v="12392.95"/>
    <n v="391411.62"/>
    <n v="379018.67"/>
    <x v="1"/>
    <x v="4"/>
    <x v="5"/>
    <x v="115"/>
    <s v="Bank"/>
    <s v="B0FE524A-9795-EA11-806F-9CB6D0F9CFB6"/>
  </r>
  <r>
    <x v="0"/>
    <x v="2"/>
    <x v="5"/>
    <x v="6"/>
    <x v="15"/>
    <x v="1"/>
    <x v="7"/>
    <x v="1"/>
    <x v="1"/>
    <n v="119.48"/>
    <n v="352.13"/>
    <n v="232.65"/>
    <x v="2"/>
    <x v="5"/>
    <x v="6"/>
    <x v="15"/>
    <s v="Aktive Rechnungsabgrenzung"/>
    <s v="B0FE524A-9795-EA11-806F-9CB6D0F9CFB6"/>
  </r>
  <r>
    <x v="1"/>
    <x v="4"/>
    <x v="10"/>
    <x v="12"/>
    <x v="24"/>
    <x v="1"/>
    <x v="7"/>
    <x v="1"/>
    <x v="1"/>
    <n v="9000"/>
    <n v="0"/>
    <n v="-9000"/>
    <x v="4"/>
    <x v="10"/>
    <x v="12"/>
    <x v="24"/>
    <s v="Rückstellungen für Abschluss- und Prüfungskosten"/>
    <s v="B0FE524A-9795-EA11-806F-9CB6D0F9CFB6"/>
  </r>
  <r>
    <x v="1"/>
    <x v="5"/>
    <x v="11"/>
    <x v="13"/>
    <x v="25"/>
    <x v="1"/>
    <x v="7"/>
    <x v="1"/>
    <x v="1"/>
    <n v="228494.19"/>
    <n v="208546.31"/>
    <n v="-19947.88"/>
    <x v="5"/>
    <x v="11"/>
    <x v="13"/>
    <x v="25"/>
    <s v="Verbindlichkeiten aus Lieferungen und Leistungen m"/>
    <s v="B0FE524A-9795-EA11-806F-9CB6D0F9CFB6"/>
  </r>
  <r>
    <x v="1"/>
    <x v="5"/>
    <x v="12"/>
    <x v="14"/>
    <x v="33"/>
    <x v="1"/>
    <x v="7"/>
    <x v="1"/>
    <x v="1"/>
    <n v="0"/>
    <n v="1957"/>
    <n v="1957"/>
    <x v="5"/>
    <x v="12"/>
    <x v="14"/>
    <x v="33"/>
    <s v="Umsatzsteuer 19 %"/>
    <s v="B0FE524A-9795-EA11-806F-9CB6D0F9CFB6"/>
  </r>
  <r>
    <x v="1"/>
    <x v="5"/>
    <x v="12"/>
    <x v="14"/>
    <x v="75"/>
    <x v="1"/>
    <x v="7"/>
    <x v="1"/>
    <x v="1"/>
    <n v="0"/>
    <n v="12392.95"/>
    <n v="12392.95"/>
    <x v="5"/>
    <x v="12"/>
    <x v="14"/>
    <x v="75"/>
    <s v="Umsatzsteuer-Vorauszahlungen"/>
    <s v="B0FE524A-9795-EA11-806F-9CB6D0F9CFB6"/>
  </r>
  <r>
    <x v="1"/>
    <x v="6"/>
    <x v="13"/>
    <x v="15"/>
    <x v="35"/>
    <x v="1"/>
    <x v="7"/>
    <x v="1"/>
    <x v="1"/>
    <n v="45840.89"/>
    <n v="0"/>
    <n v="-45840.89"/>
    <x v="6"/>
    <x v="13"/>
    <x v="15"/>
    <x v="35"/>
    <s v="Passive Rechnungsabgrenzung"/>
    <s v="B0FE524A-9795-EA11-806F-9CB6D0F9CFB6"/>
  </r>
  <r>
    <x v="2"/>
    <x v="7"/>
    <x v="14"/>
    <x v="16"/>
    <x v="36"/>
    <x v="1"/>
    <x v="7"/>
    <x v="1"/>
    <x v="1"/>
    <n v="0"/>
    <n v="10300"/>
    <n v="10300"/>
    <x v="7"/>
    <x v="14"/>
    <x v="16"/>
    <x v="36"/>
    <s v="Erlöse zum allgemeinen Umsatzsteuersatz"/>
    <s v="B0FE524A-9795-EA11-806F-9CB6D0F9CFB6"/>
  </r>
  <r>
    <x v="2"/>
    <x v="7"/>
    <x v="15"/>
    <x v="17"/>
    <x v="38"/>
    <x v="1"/>
    <x v="7"/>
    <x v="1"/>
    <x v="1"/>
    <n v="0"/>
    <n v="184855.78"/>
    <n v="184855.78"/>
    <x v="7"/>
    <x v="15"/>
    <x v="17"/>
    <x v="38"/>
    <s v="Andere aktivierte Eigenleistungen"/>
    <s v="B0FE524A-9795-EA11-806F-9CB6D0F9CFB6"/>
  </r>
  <r>
    <x v="2"/>
    <x v="7"/>
    <x v="16"/>
    <x v="18"/>
    <x v="39"/>
    <x v="1"/>
    <x v="7"/>
    <x v="1"/>
    <x v="1"/>
    <n v="0"/>
    <n v="45840.89"/>
    <n v="45840.89"/>
    <x v="7"/>
    <x v="16"/>
    <x v="18"/>
    <x v="39"/>
    <s v="Sonstige betriebliche Erträge"/>
    <s v="B0FE524A-9795-EA11-806F-9CB6D0F9CFB6"/>
  </r>
  <r>
    <x v="2"/>
    <x v="8"/>
    <x v="17"/>
    <x v="19"/>
    <x v="116"/>
    <x v="1"/>
    <x v="7"/>
    <x v="1"/>
    <x v="1"/>
    <n v="1000"/>
    <n v="0"/>
    <n v="-1000"/>
    <x v="8"/>
    <x v="17"/>
    <x v="19"/>
    <x v="116"/>
    <s v="Roh-, Hilfs- und Betriebsstoffe"/>
    <s v="B0FE524A-9795-EA11-806F-9CB6D0F9CFB6"/>
  </r>
  <r>
    <x v="2"/>
    <x v="8"/>
    <x v="18"/>
    <x v="20"/>
    <x v="41"/>
    <x v="1"/>
    <x v="7"/>
    <x v="1"/>
    <x v="1"/>
    <n v="28956.37"/>
    <n v="0"/>
    <n v="-28956.37"/>
    <x v="8"/>
    <x v="18"/>
    <x v="20"/>
    <x v="41"/>
    <s v="Gehälter"/>
    <s v="B0FE524A-9795-EA11-806F-9CB6D0F9CFB6"/>
  </r>
  <r>
    <x v="2"/>
    <x v="8"/>
    <x v="18"/>
    <x v="20"/>
    <x v="42"/>
    <x v="1"/>
    <x v="7"/>
    <x v="1"/>
    <x v="1"/>
    <n v="29000"/>
    <n v="0"/>
    <n v="-29000"/>
    <x v="8"/>
    <x v="18"/>
    <x v="20"/>
    <x v="42"/>
    <s v="Geschäftsführergehälter der GmbH-Gesellschafter"/>
    <s v="B0FE524A-9795-EA11-806F-9CB6D0F9CFB6"/>
  </r>
  <r>
    <x v="2"/>
    <x v="8"/>
    <x v="18"/>
    <x v="20"/>
    <x v="70"/>
    <x v="1"/>
    <x v="7"/>
    <x v="1"/>
    <x v="1"/>
    <n v="900"/>
    <n v="0"/>
    <n v="-900"/>
    <x v="8"/>
    <x v="18"/>
    <x v="20"/>
    <x v="70"/>
    <s v="Sonstiges Personalkosten"/>
    <s v="B0FE524A-9795-EA11-806F-9CB6D0F9CFB6"/>
  </r>
  <r>
    <x v="2"/>
    <x v="8"/>
    <x v="18"/>
    <x v="21"/>
    <x v="43"/>
    <x v="1"/>
    <x v="7"/>
    <x v="1"/>
    <x v="1"/>
    <n v="9508.3799999999992"/>
    <n v="0"/>
    <n v="-9508.3799999999992"/>
    <x v="8"/>
    <x v="18"/>
    <x v="21"/>
    <x v="43"/>
    <s v="Gesetzliche soziale Aufwendungen"/>
    <s v="B0FE524A-9795-EA11-806F-9CB6D0F9CFB6"/>
  </r>
  <r>
    <x v="2"/>
    <x v="8"/>
    <x v="18"/>
    <x v="21"/>
    <x v="44"/>
    <x v="1"/>
    <x v="7"/>
    <x v="1"/>
    <x v="1"/>
    <n v="222.24"/>
    <n v="0"/>
    <n v="-222.24"/>
    <x v="8"/>
    <x v="18"/>
    <x v="21"/>
    <x v="44"/>
    <s v="Umlagebeiträge"/>
    <s v="B0FE524A-9795-EA11-806F-9CB6D0F9CFB6"/>
  </r>
  <r>
    <x v="2"/>
    <x v="8"/>
    <x v="18"/>
    <x v="21"/>
    <x v="45"/>
    <x v="1"/>
    <x v="7"/>
    <x v="1"/>
    <x v="1"/>
    <n v="579.55999999999995"/>
    <n v="0"/>
    <n v="-579.55999999999995"/>
    <x v="8"/>
    <x v="18"/>
    <x v="21"/>
    <x v="45"/>
    <s v="Beiträge zur Berufsgenossenschaft"/>
    <s v="B0FE524A-9795-EA11-806F-9CB6D0F9CFB6"/>
  </r>
  <r>
    <x v="2"/>
    <x v="8"/>
    <x v="18"/>
    <x v="21"/>
    <x v="100"/>
    <x v="1"/>
    <x v="7"/>
    <x v="1"/>
    <x v="1"/>
    <n v="300"/>
    <n v="0"/>
    <n v="-300"/>
    <x v="8"/>
    <x v="18"/>
    <x v="21"/>
    <x v="100"/>
    <s v="Aufwendungen für Altersversorgung"/>
    <s v="B0FE524A-9795-EA11-806F-9CB6D0F9CFB6"/>
  </r>
  <r>
    <x v="2"/>
    <x v="8"/>
    <x v="22"/>
    <x v="33"/>
    <x v="89"/>
    <x v="1"/>
    <x v="7"/>
    <x v="1"/>
    <x v="1"/>
    <n v="5800"/>
    <n v="0"/>
    <n v="-5800"/>
    <x v="8"/>
    <x v="22"/>
    <x v="33"/>
    <x v="89"/>
    <s v="Abschreibungen auf selbst geschaffene immaterielle Vermögensgegenstände"/>
    <s v="B0FE524A-9795-EA11-806F-9CB6D0F9CFB6"/>
  </r>
  <r>
    <x v="2"/>
    <x v="8"/>
    <x v="22"/>
    <x v="34"/>
    <x v="90"/>
    <x v="1"/>
    <x v="7"/>
    <x v="1"/>
    <x v="1"/>
    <n v="700"/>
    <n v="0"/>
    <n v="-700"/>
    <x v="8"/>
    <x v="22"/>
    <x v="34"/>
    <x v="90"/>
    <s v="Abschreibungen auf Sachanlagen (ohne AfA auf Kfz und Gebäude)"/>
    <s v="B0FE524A-9795-EA11-806F-9CB6D0F9CFB6"/>
  </r>
  <r>
    <x v="2"/>
    <x v="8"/>
    <x v="19"/>
    <x v="22"/>
    <x v="46"/>
    <x v="1"/>
    <x v="7"/>
    <x v="1"/>
    <x v="1"/>
    <n v="400"/>
    <n v="0"/>
    <n v="-400"/>
    <x v="8"/>
    <x v="19"/>
    <x v="22"/>
    <x v="46"/>
    <s v="Sonstige betriebliche Aufwendungen"/>
    <s v="B0FE524A-9795-EA11-806F-9CB6D0F9CFB6"/>
  </r>
  <r>
    <x v="2"/>
    <x v="8"/>
    <x v="19"/>
    <x v="22"/>
    <x v="78"/>
    <x v="1"/>
    <x v="7"/>
    <x v="1"/>
    <x v="1"/>
    <n v="171419"/>
    <n v="0"/>
    <n v="-171419"/>
    <x v="8"/>
    <x v="19"/>
    <x v="22"/>
    <x v="78"/>
    <s v="Sonstige Fremdleistungen"/>
    <s v="B0FE524A-9795-EA11-806F-9CB6D0F9CFB6"/>
  </r>
  <r>
    <x v="2"/>
    <x v="8"/>
    <x v="19"/>
    <x v="23"/>
    <x v="47"/>
    <x v="1"/>
    <x v="7"/>
    <x v="1"/>
    <x v="1"/>
    <n v="5300"/>
    <n v="0"/>
    <n v="-5300"/>
    <x v="8"/>
    <x v="19"/>
    <x v="23"/>
    <x v="47"/>
    <s v="Miete (unbewegliche Wirtschaftsgüter)"/>
    <s v="B0FE524A-9795-EA11-806F-9CB6D0F9CFB6"/>
  </r>
  <r>
    <x v="2"/>
    <x v="8"/>
    <x v="19"/>
    <x v="23"/>
    <x v="48"/>
    <x v="1"/>
    <x v="7"/>
    <x v="1"/>
    <x v="1"/>
    <n v="1110"/>
    <n v="0"/>
    <n v="-1110"/>
    <x v="8"/>
    <x v="19"/>
    <x v="23"/>
    <x v="48"/>
    <s v="Gas, Strom, Wasser"/>
    <s v="B0FE524A-9795-EA11-806F-9CB6D0F9CFB6"/>
  </r>
  <r>
    <x v="2"/>
    <x v="8"/>
    <x v="19"/>
    <x v="23"/>
    <x v="49"/>
    <x v="1"/>
    <x v="7"/>
    <x v="1"/>
    <x v="1"/>
    <n v="430"/>
    <n v="0"/>
    <n v="-430"/>
    <x v="8"/>
    <x v="19"/>
    <x v="23"/>
    <x v="49"/>
    <s v="Reinigung"/>
    <s v="B0FE524A-9795-EA11-806F-9CB6D0F9CFB6"/>
  </r>
  <r>
    <x v="2"/>
    <x v="8"/>
    <x v="19"/>
    <x v="24"/>
    <x v="50"/>
    <x v="1"/>
    <x v="7"/>
    <x v="1"/>
    <x v="1"/>
    <n v="352.13"/>
    <n v="0"/>
    <n v="-352.13"/>
    <x v="8"/>
    <x v="19"/>
    <x v="24"/>
    <x v="50"/>
    <s v="Versicherungen"/>
    <s v="B0FE524A-9795-EA11-806F-9CB6D0F9CFB6"/>
  </r>
  <r>
    <x v="2"/>
    <x v="8"/>
    <x v="19"/>
    <x v="25"/>
    <x v="52"/>
    <x v="1"/>
    <x v="7"/>
    <x v="1"/>
    <x v="1"/>
    <n v="1000"/>
    <n v="0"/>
    <n v="-1000"/>
    <x v="8"/>
    <x v="19"/>
    <x v="25"/>
    <x v="52"/>
    <s v="Reparaturen und Instandhaltung von anderen Anlagen und Betriebs- und Geschäftsausstattung"/>
    <s v="B0FE524A-9795-EA11-806F-9CB6D0F9CFB6"/>
  </r>
  <r>
    <x v="2"/>
    <x v="8"/>
    <x v="19"/>
    <x v="25"/>
    <x v="53"/>
    <x v="1"/>
    <x v="7"/>
    <x v="1"/>
    <x v="1"/>
    <n v="1400"/>
    <n v="0"/>
    <n v="-1400"/>
    <x v="8"/>
    <x v="19"/>
    <x v="25"/>
    <x v="53"/>
    <s v="Wartungskosten für Hard- und Software"/>
    <s v="B0FE524A-9795-EA11-806F-9CB6D0F9CFB6"/>
  </r>
  <r>
    <x v="2"/>
    <x v="8"/>
    <x v="19"/>
    <x v="26"/>
    <x v="71"/>
    <x v="1"/>
    <x v="7"/>
    <x v="1"/>
    <x v="1"/>
    <n v="1500"/>
    <n v="0"/>
    <n v="-1500"/>
    <x v="8"/>
    <x v="19"/>
    <x v="26"/>
    <x v="71"/>
    <s v="Werbekosten"/>
    <s v="B0FE524A-9795-EA11-806F-9CB6D0F9CFB6"/>
  </r>
  <r>
    <x v="2"/>
    <x v="8"/>
    <x v="19"/>
    <x v="26"/>
    <x v="54"/>
    <x v="1"/>
    <x v="7"/>
    <x v="1"/>
    <x v="1"/>
    <n v="300"/>
    <n v="0"/>
    <n v="-300"/>
    <x v="8"/>
    <x v="19"/>
    <x v="26"/>
    <x v="54"/>
    <s v="Bewirtungskosten"/>
    <s v="B0FE524A-9795-EA11-806F-9CB6D0F9CFB6"/>
  </r>
  <r>
    <x v="2"/>
    <x v="8"/>
    <x v="19"/>
    <x v="26"/>
    <x v="55"/>
    <x v="1"/>
    <x v="7"/>
    <x v="1"/>
    <x v="1"/>
    <n v="4800"/>
    <n v="0"/>
    <n v="-4800"/>
    <x v="8"/>
    <x v="19"/>
    <x v="26"/>
    <x v="55"/>
    <s v="Reisekosten Arbeitnehmer"/>
    <s v="B0FE524A-9795-EA11-806F-9CB6D0F9CFB6"/>
  </r>
  <r>
    <x v="2"/>
    <x v="8"/>
    <x v="19"/>
    <x v="27"/>
    <x v="79"/>
    <x v="1"/>
    <x v="7"/>
    <x v="1"/>
    <x v="1"/>
    <n v="40"/>
    <n v="0"/>
    <n v="-40"/>
    <x v="8"/>
    <x v="19"/>
    <x v="27"/>
    <x v="79"/>
    <s v="Porto"/>
    <s v="B0FE524A-9795-EA11-806F-9CB6D0F9CFB6"/>
  </r>
  <r>
    <x v="2"/>
    <x v="8"/>
    <x v="19"/>
    <x v="27"/>
    <x v="58"/>
    <x v="1"/>
    <x v="7"/>
    <x v="1"/>
    <x v="1"/>
    <n v="540"/>
    <n v="0"/>
    <n v="-540"/>
    <x v="8"/>
    <x v="19"/>
    <x v="27"/>
    <x v="58"/>
    <s v="Telefon"/>
    <s v="B0FE524A-9795-EA11-806F-9CB6D0F9CFB6"/>
  </r>
  <r>
    <x v="2"/>
    <x v="8"/>
    <x v="19"/>
    <x v="27"/>
    <x v="73"/>
    <x v="1"/>
    <x v="7"/>
    <x v="1"/>
    <x v="1"/>
    <n v="200"/>
    <n v="0"/>
    <n v="-200"/>
    <x v="8"/>
    <x v="19"/>
    <x v="27"/>
    <x v="73"/>
    <s v="Bürobedarf"/>
    <s v="B0FE524A-9795-EA11-806F-9CB6D0F9CFB6"/>
  </r>
  <r>
    <x v="2"/>
    <x v="8"/>
    <x v="19"/>
    <x v="28"/>
    <x v="59"/>
    <x v="1"/>
    <x v="7"/>
    <x v="1"/>
    <x v="1"/>
    <n v="15000"/>
    <n v="0"/>
    <n v="-15000"/>
    <x v="8"/>
    <x v="19"/>
    <x v="28"/>
    <x v="59"/>
    <s v="Rechts- und Beratungskosten"/>
    <s v="B0FE524A-9795-EA11-806F-9CB6D0F9CFB6"/>
  </r>
  <r>
    <x v="2"/>
    <x v="8"/>
    <x v="19"/>
    <x v="28"/>
    <x v="101"/>
    <x v="1"/>
    <x v="7"/>
    <x v="1"/>
    <x v="1"/>
    <n v="980"/>
    <n v="0"/>
    <n v="-980"/>
    <x v="8"/>
    <x v="19"/>
    <x v="28"/>
    <x v="101"/>
    <s v="Buchführungskosten"/>
    <s v="B0FE524A-9795-EA11-806F-9CB6D0F9CFB6"/>
  </r>
  <r>
    <x v="2"/>
    <x v="8"/>
    <x v="19"/>
    <x v="22"/>
    <x v="117"/>
    <x v="1"/>
    <x v="7"/>
    <x v="1"/>
    <x v="1"/>
    <n v="5000"/>
    <n v="0"/>
    <n v="-5000"/>
    <x v="8"/>
    <x v="19"/>
    <x v="22"/>
    <x v="117"/>
    <s v="Mieten für Einrichtungen (bewegliche Wirtschaftsgüter)"/>
    <s v="B0FE524A-9795-EA11-806F-9CB6D0F9CFB6"/>
  </r>
  <r>
    <x v="2"/>
    <x v="8"/>
    <x v="19"/>
    <x v="29"/>
    <x v="60"/>
    <x v="1"/>
    <x v="7"/>
    <x v="1"/>
    <x v="1"/>
    <n v="1500"/>
    <n v="0"/>
    <n v="-1500"/>
    <x v="8"/>
    <x v="19"/>
    <x v="29"/>
    <x v="60"/>
    <s v="Sonstiger Betriebsbedarf"/>
    <s v="B0FE524A-9795-EA11-806F-9CB6D0F9CFB6"/>
  </r>
  <r>
    <x v="2"/>
    <x v="8"/>
    <x v="19"/>
    <x v="29"/>
    <x v="61"/>
    <x v="1"/>
    <x v="7"/>
    <x v="1"/>
    <x v="1"/>
    <n v="10200"/>
    <n v="0"/>
    <n v="-10200"/>
    <x v="8"/>
    <x v="19"/>
    <x v="29"/>
    <x v="61"/>
    <s v="Nebenkosten des Geldverkehrs"/>
    <s v="B0FE524A-9795-EA11-806F-9CB6D0F9CFB6"/>
  </r>
  <r>
    <x v="2"/>
    <x v="8"/>
    <x v="19"/>
    <x v="29"/>
    <x v="62"/>
    <x v="1"/>
    <x v="7"/>
    <x v="1"/>
    <x v="1"/>
    <n v="3100"/>
    <n v="0"/>
    <n v="-3100"/>
    <x v="8"/>
    <x v="19"/>
    <x v="29"/>
    <x v="62"/>
    <s v="Aufwendungen für Abraum- und Abfallbeseitigung"/>
    <s v="B0FE524A-9795-EA11-806F-9CB6D0F9CFB6"/>
  </r>
  <r>
    <x v="2"/>
    <x v="10"/>
    <x v="21"/>
    <x v="32"/>
    <x v="99"/>
    <x v="1"/>
    <x v="7"/>
    <x v="1"/>
    <x v="1"/>
    <n v="1200"/>
    <n v="0"/>
    <n v="-1200"/>
    <x v="10"/>
    <x v="21"/>
    <x v="32"/>
    <x v="99"/>
    <s v="Zinsaufwendungen für kurzfristige Verbindlichkeite"/>
    <s v="B0FE524A-9795-EA11-806F-9CB6D0F9CFB6"/>
  </r>
  <r>
    <x v="2"/>
    <x v="10"/>
    <x v="21"/>
    <x v="32"/>
    <x v="83"/>
    <x v="1"/>
    <x v="7"/>
    <x v="1"/>
    <x v="1"/>
    <n v="3600"/>
    <n v="0"/>
    <n v="-3600"/>
    <x v="10"/>
    <x v="21"/>
    <x v="32"/>
    <x v="83"/>
    <s v="Zinsaufwendungen für langfristige Verbindlichkeite"/>
    <s v="B0FE524A-9795-EA11-806F-9CB6D0F9CFB6"/>
  </r>
  <r>
    <x v="0"/>
    <x v="0"/>
    <x v="0"/>
    <x v="0"/>
    <x v="0"/>
    <x v="1"/>
    <x v="8"/>
    <x v="1"/>
    <x v="1"/>
    <n v="202410.78"/>
    <n v="5800"/>
    <n v="-196610.78"/>
    <x v="0"/>
    <x v="0"/>
    <x v="0"/>
    <x v="0"/>
    <s v="Selbst geschaffene immaterielle VermG"/>
    <s v="B0FE524A-9795-EA11-806F-9CB6D0F9CFB6"/>
  </r>
  <r>
    <x v="0"/>
    <x v="0"/>
    <x v="1"/>
    <x v="1"/>
    <x v="2"/>
    <x v="1"/>
    <x v="8"/>
    <x v="1"/>
    <x v="1"/>
    <n v="3650"/>
    <n v="450"/>
    <n v="-3200"/>
    <x v="0"/>
    <x v="1"/>
    <x v="1"/>
    <x v="2"/>
    <s v="Betriebsausstattung"/>
    <s v="B0FE524A-9795-EA11-806F-9CB6D0F9CFB6"/>
  </r>
  <r>
    <x v="0"/>
    <x v="0"/>
    <x v="1"/>
    <x v="1"/>
    <x v="3"/>
    <x v="1"/>
    <x v="8"/>
    <x v="1"/>
    <x v="1"/>
    <n v="1600"/>
    <n v="250"/>
    <n v="-1350"/>
    <x v="0"/>
    <x v="1"/>
    <x v="1"/>
    <x v="3"/>
    <s v="Büroeinrichtung"/>
    <s v="B0FE524A-9795-EA11-806F-9CB6D0F9CFB6"/>
  </r>
  <r>
    <x v="0"/>
    <x v="0"/>
    <x v="1"/>
    <x v="1"/>
    <x v="4"/>
    <x v="1"/>
    <x v="8"/>
    <x v="1"/>
    <x v="1"/>
    <n v="2000"/>
    <n v="0"/>
    <n v="-2000"/>
    <x v="0"/>
    <x v="1"/>
    <x v="1"/>
    <x v="4"/>
    <s v="Geringwertige Wirtschaftsgüter"/>
    <s v="B0FE524A-9795-EA11-806F-9CB6D0F9CFB6"/>
  </r>
  <r>
    <x v="0"/>
    <x v="1"/>
    <x v="3"/>
    <x v="3"/>
    <x v="6"/>
    <x v="1"/>
    <x v="8"/>
    <x v="1"/>
    <x v="1"/>
    <n v="16005.5"/>
    <n v="16005.5"/>
    <n v="0"/>
    <x v="1"/>
    <x v="3"/>
    <x v="3"/>
    <x v="6"/>
    <s v="Forderungen aus Lieferungen und Leistungen"/>
    <s v="B0FE524A-9795-EA11-806F-9CB6D0F9CFB6"/>
  </r>
  <r>
    <x v="0"/>
    <x v="1"/>
    <x v="3"/>
    <x v="4"/>
    <x v="9"/>
    <x v="1"/>
    <x v="8"/>
    <x v="1"/>
    <x v="1"/>
    <n v="42134.21"/>
    <n v="0"/>
    <n v="-42134.21"/>
    <x v="1"/>
    <x v="3"/>
    <x v="4"/>
    <x v="9"/>
    <s v="Abziehbare Vorsteuer 19 %"/>
    <s v="B0FE524A-9795-EA11-806F-9CB6D0F9CFB6"/>
  </r>
  <r>
    <x v="0"/>
    <x v="1"/>
    <x v="4"/>
    <x v="5"/>
    <x v="115"/>
    <x v="1"/>
    <x v="8"/>
    <x v="1"/>
    <x v="1"/>
    <n v="34575.78"/>
    <n v="346510.81"/>
    <n v="311935.03000000003"/>
    <x v="1"/>
    <x v="4"/>
    <x v="5"/>
    <x v="115"/>
    <s v="Bank"/>
    <s v="B0FE524A-9795-EA11-806F-9CB6D0F9CFB6"/>
  </r>
  <r>
    <x v="0"/>
    <x v="2"/>
    <x v="5"/>
    <x v="6"/>
    <x v="15"/>
    <x v="1"/>
    <x v="8"/>
    <x v="1"/>
    <x v="1"/>
    <n v="0"/>
    <n v="352.13"/>
    <n v="352.13"/>
    <x v="2"/>
    <x v="5"/>
    <x v="6"/>
    <x v="15"/>
    <s v="Aktive Rechnungsabgrenzung"/>
    <s v="B0FE524A-9795-EA11-806F-9CB6D0F9CFB6"/>
  </r>
  <r>
    <x v="1"/>
    <x v="5"/>
    <x v="11"/>
    <x v="13"/>
    <x v="25"/>
    <x v="1"/>
    <x v="8"/>
    <x v="1"/>
    <x v="1"/>
    <n v="208546.31"/>
    <n v="208546.31"/>
    <n v="0"/>
    <x v="5"/>
    <x v="11"/>
    <x v="13"/>
    <x v="25"/>
    <s v="Verbindlichkeiten aus Lieferungen und Leistungen m"/>
    <s v="B0FE524A-9795-EA11-806F-9CB6D0F9CFB6"/>
  </r>
  <r>
    <x v="1"/>
    <x v="5"/>
    <x v="12"/>
    <x v="14"/>
    <x v="33"/>
    <x v="1"/>
    <x v="8"/>
    <x v="1"/>
    <x v="1"/>
    <n v="0"/>
    <n v="2555.5"/>
    <n v="2555.5"/>
    <x v="5"/>
    <x v="12"/>
    <x v="14"/>
    <x v="33"/>
    <s v="Umsatzsteuer 19 %"/>
    <s v="B0FE524A-9795-EA11-806F-9CB6D0F9CFB6"/>
  </r>
  <r>
    <x v="1"/>
    <x v="5"/>
    <x v="12"/>
    <x v="14"/>
    <x v="75"/>
    <x v="1"/>
    <x v="8"/>
    <x v="1"/>
    <x v="1"/>
    <n v="0"/>
    <n v="18570.28"/>
    <n v="18570.28"/>
    <x v="5"/>
    <x v="12"/>
    <x v="14"/>
    <x v="75"/>
    <s v="Umsatzsteuer-Vorauszahlungen"/>
    <s v="B0FE524A-9795-EA11-806F-9CB6D0F9CFB6"/>
  </r>
  <r>
    <x v="1"/>
    <x v="6"/>
    <x v="13"/>
    <x v="15"/>
    <x v="35"/>
    <x v="1"/>
    <x v="8"/>
    <x v="1"/>
    <x v="1"/>
    <n v="58232.45"/>
    <n v="0"/>
    <n v="-58232.45"/>
    <x v="6"/>
    <x v="13"/>
    <x v="15"/>
    <x v="35"/>
    <s v="Passive Rechnungsabgrenzung"/>
    <s v="B0FE524A-9795-EA11-806F-9CB6D0F9CFB6"/>
  </r>
  <r>
    <x v="2"/>
    <x v="7"/>
    <x v="14"/>
    <x v="16"/>
    <x v="36"/>
    <x v="1"/>
    <x v="8"/>
    <x v="1"/>
    <x v="1"/>
    <n v="0"/>
    <n v="13450"/>
    <n v="13450"/>
    <x v="7"/>
    <x v="14"/>
    <x v="16"/>
    <x v="36"/>
    <s v="Erlöse zum allgemeinen Umsatzsteuersatz"/>
    <s v="B0FE524A-9795-EA11-806F-9CB6D0F9CFB6"/>
  </r>
  <r>
    <x v="2"/>
    <x v="7"/>
    <x v="15"/>
    <x v="17"/>
    <x v="38"/>
    <x v="1"/>
    <x v="8"/>
    <x v="1"/>
    <x v="1"/>
    <n v="0"/>
    <n v="193410.78"/>
    <n v="193410.78"/>
    <x v="7"/>
    <x v="15"/>
    <x v="17"/>
    <x v="38"/>
    <s v="Andere aktivierte Eigenleistungen"/>
    <s v="B0FE524A-9795-EA11-806F-9CB6D0F9CFB6"/>
  </r>
  <r>
    <x v="2"/>
    <x v="7"/>
    <x v="16"/>
    <x v="18"/>
    <x v="39"/>
    <x v="1"/>
    <x v="8"/>
    <x v="1"/>
    <x v="1"/>
    <n v="0"/>
    <n v="58232.45"/>
    <n v="58232.45"/>
    <x v="7"/>
    <x v="16"/>
    <x v="18"/>
    <x v="39"/>
    <s v="Sonstige betriebliche Erträge"/>
    <s v="B0FE524A-9795-EA11-806F-9CB6D0F9CFB6"/>
  </r>
  <r>
    <x v="2"/>
    <x v="8"/>
    <x v="17"/>
    <x v="19"/>
    <x v="116"/>
    <x v="1"/>
    <x v="8"/>
    <x v="1"/>
    <x v="1"/>
    <n v="1000"/>
    <n v="0"/>
    <n v="-1000"/>
    <x v="8"/>
    <x v="17"/>
    <x v="19"/>
    <x v="116"/>
    <s v="Roh-, Hilfs- und Betriebsstoffe"/>
    <s v="B0FE524A-9795-EA11-806F-9CB6D0F9CFB6"/>
  </r>
  <r>
    <x v="2"/>
    <x v="8"/>
    <x v="18"/>
    <x v="20"/>
    <x v="41"/>
    <x v="1"/>
    <x v="8"/>
    <x v="1"/>
    <x v="1"/>
    <n v="34172.5"/>
    <n v="0"/>
    <n v="-34172.5"/>
    <x v="8"/>
    <x v="18"/>
    <x v="20"/>
    <x v="41"/>
    <s v="Gehälter"/>
    <s v="B0FE524A-9795-EA11-806F-9CB6D0F9CFB6"/>
  </r>
  <r>
    <x v="2"/>
    <x v="8"/>
    <x v="18"/>
    <x v="20"/>
    <x v="42"/>
    <x v="1"/>
    <x v="8"/>
    <x v="1"/>
    <x v="1"/>
    <n v="29000"/>
    <n v="0"/>
    <n v="-29000"/>
    <x v="8"/>
    <x v="18"/>
    <x v="20"/>
    <x v="42"/>
    <s v="Geschäftsführergehälter der GmbH-Gesellschafter"/>
    <s v="B0FE524A-9795-EA11-806F-9CB6D0F9CFB6"/>
  </r>
  <r>
    <x v="2"/>
    <x v="8"/>
    <x v="18"/>
    <x v="20"/>
    <x v="70"/>
    <x v="1"/>
    <x v="8"/>
    <x v="1"/>
    <x v="1"/>
    <n v="1000"/>
    <n v="0"/>
    <n v="-1000"/>
    <x v="8"/>
    <x v="18"/>
    <x v="20"/>
    <x v="70"/>
    <s v="Sonstiges Personalkosten"/>
    <s v="B0FE524A-9795-EA11-806F-9CB6D0F9CFB6"/>
  </r>
  <r>
    <x v="2"/>
    <x v="8"/>
    <x v="18"/>
    <x v="21"/>
    <x v="43"/>
    <x v="1"/>
    <x v="8"/>
    <x v="1"/>
    <x v="1"/>
    <n v="10637.67"/>
    <n v="0"/>
    <n v="-10637.67"/>
    <x v="8"/>
    <x v="18"/>
    <x v="21"/>
    <x v="43"/>
    <s v="Gesetzliche soziale Aufwendungen"/>
    <s v="B0FE524A-9795-EA11-806F-9CB6D0F9CFB6"/>
  </r>
  <r>
    <x v="2"/>
    <x v="8"/>
    <x v="18"/>
    <x v="21"/>
    <x v="44"/>
    <x v="1"/>
    <x v="8"/>
    <x v="1"/>
    <x v="1"/>
    <n v="245.71"/>
    <n v="0"/>
    <n v="-245.71"/>
    <x v="8"/>
    <x v="18"/>
    <x v="21"/>
    <x v="44"/>
    <s v="Umlagebeiträge"/>
    <s v="B0FE524A-9795-EA11-806F-9CB6D0F9CFB6"/>
  </r>
  <r>
    <x v="2"/>
    <x v="8"/>
    <x v="18"/>
    <x v="21"/>
    <x v="45"/>
    <x v="1"/>
    <x v="8"/>
    <x v="1"/>
    <x v="1"/>
    <n v="631.72"/>
    <n v="0"/>
    <n v="-631.72"/>
    <x v="8"/>
    <x v="18"/>
    <x v="21"/>
    <x v="45"/>
    <s v="Beiträge zur Berufsgenossenschaft"/>
    <s v="B0FE524A-9795-EA11-806F-9CB6D0F9CFB6"/>
  </r>
  <r>
    <x v="2"/>
    <x v="8"/>
    <x v="18"/>
    <x v="21"/>
    <x v="100"/>
    <x v="1"/>
    <x v="8"/>
    <x v="1"/>
    <x v="1"/>
    <n v="300"/>
    <n v="0"/>
    <n v="-300"/>
    <x v="8"/>
    <x v="18"/>
    <x v="21"/>
    <x v="100"/>
    <s v="Aufwendungen für Altersversorgung"/>
    <s v="B0FE524A-9795-EA11-806F-9CB6D0F9CFB6"/>
  </r>
  <r>
    <x v="2"/>
    <x v="8"/>
    <x v="22"/>
    <x v="33"/>
    <x v="89"/>
    <x v="1"/>
    <x v="8"/>
    <x v="1"/>
    <x v="1"/>
    <n v="5800"/>
    <n v="0"/>
    <n v="-5800"/>
    <x v="8"/>
    <x v="22"/>
    <x v="33"/>
    <x v="89"/>
    <s v="Abschreibungen auf selbst geschaffene immaterielle Vermögensgegenstände"/>
    <s v="B0FE524A-9795-EA11-806F-9CB6D0F9CFB6"/>
  </r>
  <r>
    <x v="2"/>
    <x v="8"/>
    <x v="22"/>
    <x v="34"/>
    <x v="90"/>
    <x v="1"/>
    <x v="8"/>
    <x v="1"/>
    <x v="1"/>
    <n v="700"/>
    <n v="0"/>
    <n v="-700"/>
    <x v="8"/>
    <x v="22"/>
    <x v="34"/>
    <x v="90"/>
    <s v="Abschreibungen auf Sachanlagen (ohne AfA auf Kfz und Gebäude)"/>
    <s v="B0FE524A-9795-EA11-806F-9CB6D0F9CFB6"/>
  </r>
  <r>
    <x v="2"/>
    <x v="8"/>
    <x v="19"/>
    <x v="22"/>
    <x v="46"/>
    <x v="1"/>
    <x v="8"/>
    <x v="1"/>
    <x v="1"/>
    <n v="400"/>
    <n v="0"/>
    <n v="-400"/>
    <x v="8"/>
    <x v="19"/>
    <x v="22"/>
    <x v="46"/>
    <s v="Sonstige betriebliche Aufwendungen"/>
    <s v="B0FE524A-9795-EA11-806F-9CB6D0F9CFB6"/>
  </r>
  <r>
    <x v="2"/>
    <x v="8"/>
    <x v="19"/>
    <x v="22"/>
    <x v="78"/>
    <x v="1"/>
    <x v="8"/>
    <x v="1"/>
    <x v="1"/>
    <n v="171419"/>
    <n v="0"/>
    <n v="-171419"/>
    <x v="8"/>
    <x v="19"/>
    <x v="22"/>
    <x v="78"/>
    <s v="Sonstige Fremdleistungen"/>
    <s v="B0FE524A-9795-EA11-806F-9CB6D0F9CFB6"/>
  </r>
  <r>
    <x v="2"/>
    <x v="8"/>
    <x v="19"/>
    <x v="23"/>
    <x v="47"/>
    <x v="1"/>
    <x v="8"/>
    <x v="1"/>
    <x v="1"/>
    <n v="5300"/>
    <n v="0"/>
    <n v="-5300"/>
    <x v="8"/>
    <x v="19"/>
    <x v="23"/>
    <x v="47"/>
    <s v="Miete (unbewegliche Wirtschaftsgüter)"/>
    <s v="B0FE524A-9795-EA11-806F-9CB6D0F9CFB6"/>
  </r>
  <r>
    <x v="2"/>
    <x v="8"/>
    <x v="19"/>
    <x v="23"/>
    <x v="48"/>
    <x v="1"/>
    <x v="8"/>
    <x v="1"/>
    <x v="1"/>
    <n v="1110"/>
    <n v="0"/>
    <n v="-1110"/>
    <x v="8"/>
    <x v="19"/>
    <x v="23"/>
    <x v="48"/>
    <s v="Gas, Strom, Wasser"/>
    <s v="B0FE524A-9795-EA11-806F-9CB6D0F9CFB6"/>
  </r>
  <r>
    <x v="2"/>
    <x v="8"/>
    <x v="19"/>
    <x v="23"/>
    <x v="49"/>
    <x v="1"/>
    <x v="8"/>
    <x v="1"/>
    <x v="1"/>
    <n v="430"/>
    <n v="0"/>
    <n v="-430"/>
    <x v="8"/>
    <x v="19"/>
    <x v="23"/>
    <x v="49"/>
    <s v="Reinigung"/>
    <s v="B0FE524A-9795-EA11-806F-9CB6D0F9CFB6"/>
  </r>
  <r>
    <x v="2"/>
    <x v="8"/>
    <x v="19"/>
    <x v="24"/>
    <x v="50"/>
    <x v="1"/>
    <x v="8"/>
    <x v="1"/>
    <x v="1"/>
    <n v="352.13"/>
    <n v="0"/>
    <n v="-352.13"/>
    <x v="8"/>
    <x v="19"/>
    <x v="24"/>
    <x v="50"/>
    <s v="Versicherungen"/>
    <s v="B0FE524A-9795-EA11-806F-9CB6D0F9CFB6"/>
  </r>
  <r>
    <x v="2"/>
    <x v="8"/>
    <x v="19"/>
    <x v="25"/>
    <x v="52"/>
    <x v="1"/>
    <x v="8"/>
    <x v="1"/>
    <x v="1"/>
    <n v="1000"/>
    <n v="0"/>
    <n v="-1000"/>
    <x v="8"/>
    <x v="19"/>
    <x v="25"/>
    <x v="52"/>
    <s v="Reparaturen und Instandhaltung von anderen Anlagen und Betriebs- und Geschäftsausstattung"/>
    <s v="B0FE524A-9795-EA11-806F-9CB6D0F9CFB6"/>
  </r>
  <r>
    <x v="2"/>
    <x v="8"/>
    <x v="19"/>
    <x v="25"/>
    <x v="53"/>
    <x v="1"/>
    <x v="8"/>
    <x v="1"/>
    <x v="1"/>
    <n v="1400"/>
    <n v="0"/>
    <n v="-1400"/>
    <x v="8"/>
    <x v="19"/>
    <x v="25"/>
    <x v="53"/>
    <s v="Wartungskosten für Hard- und Software"/>
    <s v="B0FE524A-9795-EA11-806F-9CB6D0F9CFB6"/>
  </r>
  <r>
    <x v="2"/>
    <x v="8"/>
    <x v="19"/>
    <x v="37"/>
    <x v="118"/>
    <x v="1"/>
    <x v="8"/>
    <x v="1"/>
    <x v="1"/>
    <n v="1850"/>
    <n v="0"/>
    <n v="-1850"/>
    <x v="8"/>
    <x v="19"/>
    <x v="37"/>
    <x v="118"/>
    <s v="Mietleasing Kfz"/>
    <s v="B0FE524A-9795-EA11-806F-9CB6D0F9CFB6"/>
  </r>
  <r>
    <x v="2"/>
    <x v="8"/>
    <x v="19"/>
    <x v="26"/>
    <x v="71"/>
    <x v="1"/>
    <x v="8"/>
    <x v="1"/>
    <x v="1"/>
    <n v="1500"/>
    <n v="0"/>
    <n v="-1500"/>
    <x v="8"/>
    <x v="19"/>
    <x v="26"/>
    <x v="71"/>
    <s v="Werbekosten"/>
    <s v="B0FE524A-9795-EA11-806F-9CB6D0F9CFB6"/>
  </r>
  <r>
    <x v="2"/>
    <x v="8"/>
    <x v="19"/>
    <x v="26"/>
    <x v="54"/>
    <x v="1"/>
    <x v="8"/>
    <x v="1"/>
    <x v="1"/>
    <n v="300"/>
    <n v="0"/>
    <n v="-300"/>
    <x v="8"/>
    <x v="19"/>
    <x v="26"/>
    <x v="54"/>
    <s v="Bewirtungskosten"/>
    <s v="B0FE524A-9795-EA11-806F-9CB6D0F9CFB6"/>
  </r>
  <r>
    <x v="2"/>
    <x v="8"/>
    <x v="19"/>
    <x v="26"/>
    <x v="55"/>
    <x v="1"/>
    <x v="8"/>
    <x v="1"/>
    <x v="1"/>
    <n v="5600"/>
    <n v="0"/>
    <n v="-5600"/>
    <x v="8"/>
    <x v="19"/>
    <x v="26"/>
    <x v="55"/>
    <s v="Reisekosten Arbeitnehmer"/>
    <s v="B0FE524A-9795-EA11-806F-9CB6D0F9CFB6"/>
  </r>
  <r>
    <x v="2"/>
    <x v="8"/>
    <x v="19"/>
    <x v="27"/>
    <x v="79"/>
    <x v="1"/>
    <x v="8"/>
    <x v="1"/>
    <x v="1"/>
    <n v="40"/>
    <n v="0"/>
    <n v="-40"/>
    <x v="8"/>
    <x v="19"/>
    <x v="27"/>
    <x v="79"/>
    <s v="Porto"/>
    <s v="B0FE524A-9795-EA11-806F-9CB6D0F9CFB6"/>
  </r>
  <r>
    <x v="2"/>
    <x v="8"/>
    <x v="19"/>
    <x v="27"/>
    <x v="58"/>
    <x v="1"/>
    <x v="8"/>
    <x v="1"/>
    <x v="1"/>
    <n v="590"/>
    <n v="0"/>
    <n v="-590"/>
    <x v="8"/>
    <x v="19"/>
    <x v="27"/>
    <x v="58"/>
    <s v="Telefon"/>
    <s v="B0FE524A-9795-EA11-806F-9CB6D0F9CFB6"/>
  </r>
  <r>
    <x v="2"/>
    <x v="8"/>
    <x v="19"/>
    <x v="27"/>
    <x v="73"/>
    <x v="1"/>
    <x v="8"/>
    <x v="1"/>
    <x v="1"/>
    <n v="200"/>
    <n v="0"/>
    <n v="-200"/>
    <x v="8"/>
    <x v="19"/>
    <x v="27"/>
    <x v="73"/>
    <s v="Bürobedarf"/>
    <s v="B0FE524A-9795-EA11-806F-9CB6D0F9CFB6"/>
  </r>
  <r>
    <x v="2"/>
    <x v="8"/>
    <x v="19"/>
    <x v="28"/>
    <x v="59"/>
    <x v="1"/>
    <x v="8"/>
    <x v="1"/>
    <x v="1"/>
    <n v="8000"/>
    <n v="0"/>
    <n v="-8000"/>
    <x v="8"/>
    <x v="19"/>
    <x v="28"/>
    <x v="59"/>
    <s v="Rechts- und Beratungskosten"/>
    <s v="B0FE524A-9795-EA11-806F-9CB6D0F9CFB6"/>
  </r>
  <r>
    <x v="2"/>
    <x v="8"/>
    <x v="19"/>
    <x v="28"/>
    <x v="101"/>
    <x v="1"/>
    <x v="8"/>
    <x v="1"/>
    <x v="1"/>
    <n v="1000"/>
    <n v="0"/>
    <n v="-1000"/>
    <x v="8"/>
    <x v="19"/>
    <x v="28"/>
    <x v="101"/>
    <s v="Buchführungskosten"/>
    <s v="B0FE524A-9795-EA11-806F-9CB6D0F9CFB6"/>
  </r>
  <r>
    <x v="2"/>
    <x v="8"/>
    <x v="19"/>
    <x v="22"/>
    <x v="117"/>
    <x v="1"/>
    <x v="8"/>
    <x v="1"/>
    <x v="1"/>
    <n v="5000"/>
    <n v="0"/>
    <n v="-5000"/>
    <x v="8"/>
    <x v="19"/>
    <x v="22"/>
    <x v="117"/>
    <s v="Mieten für Einrichtungen (bewegliche Wirtschaftsgüter)"/>
    <s v="B0FE524A-9795-EA11-806F-9CB6D0F9CFB6"/>
  </r>
  <r>
    <x v="2"/>
    <x v="8"/>
    <x v="19"/>
    <x v="29"/>
    <x v="60"/>
    <x v="1"/>
    <x v="8"/>
    <x v="1"/>
    <x v="1"/>
    <n v="1500"/>
    <n v="0"/>
    <n v="-1500"/>
    <x v="8"/>
    <x v="19"/>
    <x v="29"/>
    <x v="60"/>
    <s v="Sonstiger Betriebsbedarf"/>
    <s v="B0FE524A-9795-EA11-806F-9CB6D0F9CFB6"/>
  </r>
  <r>
    <x v="2"/>
    <x v="8"/>
    <x v="19"/>
    <x v="29"/>
    <x v="61"/>
    <x v="1"/>
    <x v="8"/>
    <x v="1"/>
    <x v="1"/>
    <n v="200"/>
    <n v="0"/>
    <n v="-200"/>
    <x v="8"/>
    <x v="19"/>
    <x v="29"/>
    <x v="61"/>
    <s v="Nebenkosten des Geldverkehrs"/>
    <s v="B0FE524A-9795-EA11-806F-9CB6D0F9CFB6"/>
  </r>
  <r>
    <x v="2"/>
    <x v="8"/>
    <x v="19"/>
    <x v="29"/>
    <x v="62"/>
    <x v="1"/>
    <x v="8"/>
    <x v="1"/>
    <x v="1"/>
    <n v="3100"/>
    <n v="0"/>
    <n v="-3100"/>
    <x v="8"/>
    <x v="19"/>
    <x v="29"/>
    <x v="62"/>
    <s v="Aufwendungen für Abraum- und Abfallbeseitigung"/>
    <s v="B0FE524A-9795-EA11-806F-9CB6D0F9CFB6"/>
  </r>
  <r>
    <x v="2"/>
    <x v="10"/>
    <x v="21"/>
    <x v="32"/>
    <x v="99"/>
    <x v="1"/>
    <x v="8"/>
    <x v="1"/>
    <x v="1"/>
    <n v="1200"/>
    <n v="0"/>
    <n v="-1200"/>
    <x v="10"/>
    <x v="21"/>
    <x v="32"/>
    <x v="99"/>
    <s v="Zinsaufwendungen für kurzfristige Verbindlichkeite"/>
    <s v="B0FE524A-9795-EA11-806F-9CB6D0F9CFB6"/>
  </r>
  <r>
    <x v="0"/>
    <x v="0"/>
    <x v="0"/>
    <x v="0"/>
    <x v="0"/>
    <x v="1"/>
    <x v="9"/>
    <x v="1"/>
    <x v="1"/>
    <n v="207061.78"/>
    <n v="5800"/>
    <n v="-201261.78"/>
    <x v="0"/>
    <x v="0"/>
    <x v="0"/>
    <x v="0"/>
    <s v="Selbst geschaffene immaterielle VermG"/>
    <s v="B0FE524A-9795-EA11-806F-9CB6D0F9CFB6"/>
  </r>
  <r>
    <x v="0"/>
    <x v="0"/>
    <x v="1"/>
    <x v="1"/>
    <x v="2"/>
    <x v="1"/>
    <x v="9"/>
    <x v="1"/>
    <x v="1"/>
    <n v="3650"/>
    <n v="450"/>
    <n v="-3200"/>
    <x v="0"/>
    <x v="1"/>
    <x v="1"/>
    <x v="2"/>
    <s v="Betriebsausstattung"/>
    <s v="B0FE524A-9795-EA11-806F-9CB6D0F9CFB6"/>
  </r>
  <r>
    <x v="0"/>
    <x v="0"/>
    <x v="1"/>
    <x v="1"/>
    <x v="3"/>
    <x v="1"/>
    <x v="9"/>
    <x v="1"/>
    <x v="1"/>
    <n v="1600"/>
    <n v="250"/>
    <n v="-1350"/>
    <x v="0"/>
    <x v="1"/>
    <x v="1"/>
    <x v="3"/>
    <s v="Büroeinrichtung"/>
    <s v="B0FE524A-9795-EA11-806F-9CB6D0F9CFB6"/>
  </r>
  <r>
    <x v="0"/>
    <x v="0"/>
    <x v="1"/>
    <x v="1"/>
    <x v="4"/>
    <x v="1"/>
    <x v="9"/>
    <x v="1"/>
    <x v="1"/>
    <n v="2000"/>
    <n v="0"/>
    <n v="-2000"/>
    <x v="0"/>
    <x v="1"/>
    <x v="1"/>
    <x v="4"/>
    <s v="Geringwertige Wirtschaftsgüter"/>
    <s v="B0FE524A-9795-EA11-806F-9CB6D0F9CFB6"/>
  </r>
  <r>
    <x v="0"/>
    <x v="1"/>
    <x v="3"/>
    <x v="3"/>
    <x v="6"/>
    <x v="1"/>
    <x v="9"/>
    <x v="1"/>
    <x v="1"/>
    <n v="12257"/>
    <n v="12257"/>
    <n v="0"/>
    <x v="1"/>
    <x v="3"/>
    <x v="3"/>
    <x v="6"/>
    <s v="Forderungen aus Lieferungen und Leistungen"/>
    <s v="B0FE524A-9795-EA11-806F-9CB6D0F9CFB6"/>
  </r>
  <r>
    <x v="0"/>
    <x v="1"/>
    <x v="3"/>
    <x v="4"/>
    <x v="9"/>
    <x v="1"/>
    <x v="9"/>
    <x v="1"/>
    <x v="1"/>
    <n v="47426.85"/>
    <n v="0"/>
    <n v="-47426.85"/>
    <x v="1"/>
    <x v="3"/>
    <x v="4"/>
    <x v="9"/>
    <s v="Abziehbare Vorsteuer 19 %"/>
    <s v="B0FE524A-9795-EA11-806F-9CB6D0F9CFB6"/>
  </r>
  <r>
    <x v="0"/>
    <x v="1"/>
    <x v="4"/>
    <x v="5"/>
    <x v="115"/>
    <x v="1"/>
    <x v="9"/>
    <x v="1"/>
    <x v="1"/>
    <n v="57761.81"/>
    <n v="396044.84"/>
    <n v="338283.03"/>
    <x v="1"/>
    <x v="4"/>
    <x v="5"/>
    <x v="115"/>
    <s v="Bank"/>
    <s v="B0FE524A-9795-EA11-806F-9CB6D0F9CFB6"/>
  </r>
  <r>
    <x v="0"/>
    <x v="2"/>
    <x v="5"/>
    <x v="6"/>
    <x v="15"/>
    <x v="1"/>
    <x v="9"/>
    <x v="1"/>
    <x v="1"/>
    <n v="0"/>
    <n v="352.13"/>
    <n v="352.13"/>
    <x v="2"/>
    <x v="5"/>
    <x v="6"/>
    <x v="15"/>
    <s v="Aktive Rechnungsabgrenzung"/>
    <s v="B0FE524A-9795-EA11-806F-9CB6D0F9CFB6"/>
  </r>
  <r>
    <x v="1"/>
    <x v="5"/>
    <x v="11"/>
    <x v="13"/>
    <x v="25"/>
    <x v="1"/>
    <x v="9"/>
    <x v="1"/>
    <x v="1"/>
    <n v="246242.84"/>
    <n v="232412.95"/>
    <n v="-13829.89"/>
    <x v="5"/>
    <x v="11"/>
    <x v="13"/>
    <x v="25"/>
    <s v="Verbindlichkeiten aus Lieferungen und Leistungen m"/>
    <s v="B0FE524A-9795-EA11-806F-9CB6D0F9CFB6"/>
  </r>
  <r>
    <x v="1"/>
    <x v="5"/>
    <x v="12"/>
    <x v="14"/>
    <x v="33"/>
    <x v="1"/>
    <x v="9"/>
    <x v="1"/>
    <x v="1"/>
    <n v="0"/>
    <n v="1957"/>
    <n v="1957"/>
    <x v="5"/>
    <x v="12"/>
    <x v="14"/>
    <x v="33"/>
    <s v="Umsatzsteuer 19 %"/>
    <s v="B0FE524A-9795-EA11-806F-9CB6D0F9CFB6"/>
  </r>
  <r>
    <x v="1"/>
    <x v="5"/>
    <x v="12"/>
    <x v="14"/>
    <x v="75"/>
    <x v="1"/>
    <x v="9"/>
    <x v="1"/>
    <x v="1"/>
    <n v="2555.5"/>
    <n v="45504.81"/>
    <n v="42949.31"/>
    <x v="5"/>
    <x v="12"/>
    <x v="14"/>
    <x v="75"/>
    <s v="Umsatzsteuer-Vorauszahlungen"/>
    <s v="B0FE524A-9795-EA11-806F-9CB6D0F9CFB6"/>
  </r>
  <r>
    <x v="1"/>
    <x v="6"/>
    <x v="13"/>
    <x v="15"/>
    <x v="35"/>
    <x v="1"/>
    <x v="9"/>
    <x v="1"/>
    <x v="1"/>
    <n v="62919.82"/>
    <n v="0"/>
    <n v="-62919.82"/>
    <x v="6"/>
    <x v="13"/>
    <x v="15"/>
    <x v="35"/>
    <s v="Passive Rechnungsabgrenzung"/>
    <s v="B0FE524A-9795-EA11-806F-9CB6D0F9CFB6"/>
  </r>
  <r>
    <x v="2"/>
    <x v="7"/>
    <x v="14"/>
    <x v="16"/>
    <x v="36"/>
    <x v="1"/>
    <x v="9"/>
    <x v="1"/>
    <x v="1"/>
    <n v="0"/>
    <n v="10300"/>
    <n v="10300"/>
    <x v="7"/>
    <x v="14"/>
    <x v="16"/>
    <x v="36"/>
    <s v="Erlöse zum allgemeinen Umsatzsteuersatz"/>
    <s v="B0FE524A-9795-EA11-806F-9CB6D0F9CFB6"/>
  </r>
  <r>
    <x v="2"/>
    <x v="7"/>
    <x v="15"/>
    <x v="17"/>
    <x v="38"/>
    <x v="1"/>
    <x v="9"/>
    <x v="1"/>
    <x v="1"/>
    <n v="0"/>
    <n v="198061.78"/>
    <n v="198061.78"/>
    <x v="7"/>
    <x v="15"/>
    <x v="17"/>
    <x v="38"/>
    <s v="Andere aktivierte Eigenleistungen"/>
    <s v="B0FE524A-9795-EA11-806F-9CB6D0F9CFB6"/>
  </r>
  <r>
    <x v="2"/>
    <x v="7"/>
    <x v="16"/>
    <x v="18"/>
    <x v="39"/>
    <x v="1"/>
    <x v="9"/>
    <x v="1"/>
    <x v="1"/>
    <n v="0"/>
    <n v="62919.82"/>
    <n v="62919.82"/>
    <x v="7"/>
    <x v="16"/>
    <x v="18"/>
    <x v="39"/>
    <s v="Sonstige betriebliche Erträge"/>
    <s v="B0FE524A-9795-EA11-806F-9CB6D0F9CFB6"/>
  </r>
  <r>
    <x v="2"/>
    <x v="8"/>
    <x v="17"/>
    <x v="19"/>
    <x v="116"/>
    <x v="1"/>
    <x v="9"/>
    <x v="1"/>
    <x v="1"/>
    <n v="1000"/>
    <n v="0"/>
    <n v="-1000"/>
    <x v="8"/>
    <x v="17"/>
    <x v="19"/>
    <x v="116"/>
    <s v="Roh-, Hilfs- und Betriebsstoffe"/>
    <s v="B0FE524A-9795-EA11-806F-9CB6D0F9CFB6"/>
  </r>
  <r>
    <x v="2"/>
    <x v="8"/>
    <x v="18"/>
    <x v="20"/>
    <x v="41"/>
    <x v="1"/>
    <x v="9"/>
    <x v="1"/>
    <x v="1"/>
    <n v="34172.5"/>
    <n v="0"/>
    <n v="-34172.5"/>
    <x v="8"/>
    <x v="18"/>
    <x v="20"/>
    <x v="41"/>
    <s v="Gehälter"/>
    <s v="B0FE524A-9795-EA11-806F-9CB6D0F9CFB6"/>
  </r>
  <r>
    <x v="2"/>
    <x v="8"/>
    <x v="18"/>
    <x v="20"/>
    <x v="42"/>
    <x v="1"/>
    <x v="9"/>
    <x v="1"/>
    <x v="1"/>
    <n v="29000"/>
    <n v="0"/>
    <n v="-29000"/>
    <x v="8"/>
    <x v="18"/>
    <x v="20"/>
    <x v="42"/>
    <s v="Geschäftsführergehälter der GmbH-Gesellschafter"/>
    <s v="B0FE524A-9795-EA11-806F-9CB6D0F9CFB6"/>
  </r>
  <r>
    <x v="2"/>
    <x v="8"/>
    <x v="18"/>
    <x v="20"/>
    <x v="70"/>
    <x v="1"/>
    <x v="9"/>
    <x v="1"/>
    <x v="1"/>
    <n v="24400"/>
    <n v="0"/>
    <n v="-24400"/>
    <x v="8"/>
    <x v="18"/>
    <x v="20"/>
    <x v="70"/>
    <s v="Sonstiges Personalkosten"/>
    <s v="B0FE524A-9795-EA11-806F-9CB6D0F9CFB6"/>
  </r>
  <r>
    <x v="2"/>
    <x v="8"/>
    <x v="18"/>
    <x v="21"/>
    <x v="43"/>
    <x v="1"/>
    <x v="9"/>
    <x v="1"/>
    <x v="1"/>
    <n v="10637.67"/>
    <n v="0"/>
    <n v="-10637.67"/>
    <x v="8"/>
    <x v="18"/>
    <x v="21"/>
    <x v="43"/>
    <s v="Gesetzliche soziale Aufwendungen"/>
    <s v="B0FE524A-9795-EA11-806F-9CB6D0F9CFB6"/>
  </r>
  <r>
    <x v="2"/>
    <x v="8"/>
    <x v="18"/>
    <x v="21"/>
    <x v="44"/>
    <x v="1"/>
    <x v="9"/>
    <x v="1"/>
    <x v="1"/>
    <n v="245.71"/>
    <n v="0"/>
    <n v="-245.71"/>
    <x v="8"/>
    <x v="18"/>
    <x v="21"/>
    <x v="44"/>
    <s v="Umlagebeiträge"/>
    <s v="B0FE524A-9795-EA11-806F-9CB6D0F9CFB6"/>
  </r>
  <r>
    <x v="2"/>
    <x v="8"/>
    <x v="18"/>
    <x v="21"/>
    <x v="45"/>
    <x v="1"/>
    <x v="9"/>
    <x v="1"/>
    <x v="1"/>
    <n v="631.72"/>
    <n v="0"/>
    <n v="-631.72"/>
    <x v="8"/>
    <x v="18"/>
    <x v="21"/>
    <x v="45"/>
    <s v="Beiträge zur Berufsgenossenschaft"/>
    <s v="B0FE524A-9795-EA11-806F-9CB6D0F9CFB6"/>
  </r>
  <r>
    <x v="2"/>
    <x v="8"/>
    <x v="18"/>
    <x v="21"/>
    <x v="100"/>
    <x v="1"/>
    <x v="9"/>
    <x v="1"/>
    <x v="1"/>
    <n v="300"/>
    <n v="0"/>
    <n v="-300"/>
    <x v="8"/>
    <x v="18"/>
    <x v="21"/>
    <x v="100"/>
    <s v="Aufwendungen für Altersversorgung"/>
    <s v="B0FE524A-9795-EA11-806F-9CB6D0F9CFB6"/>
  </r>
  <r>
    <x v="2"/>
    <x v="8"/>
    <x v="22"/>
    <x v="33"/>
    <x v="89"/>
    <x v="1"/>
    <x v="9"/>
    <x v="1"/>
    <x v="1"/>
    <n v="5800"/>
    <n v="0"/>
    <n v="-5800"/>
    <x v="8"/>
    <x v="22"/>
    <x v="33"/>
    <x v="89"/>
    <s v="Abschreibungen auf selbst geschaffene immaterielle Vermögensgegenstände"/>
    <s v="B0FE524A-9795-EA11-806F-9CB6D0F9CFB6"/>
  </r>
  <r>
    <x v="2"/>
    <x v="8"/>
    <x v="22"/>
    <x v="34"/>
    <x v="90"/>
    <x v="1"/>
    <x v="9"/>
    <x v="1"/>
    <x v="1"/>
    <n v="700"/>
    <n v="0"/>
    <n v="-700"/>
    <x v="8"/>
    <x v="22"/>
    <x v="34"/>
    <x v="90"/>
    <s v="Abschreibungen auf Sachanlagen (ohne AfA auf Kfz und Gebäude)"/>
    <s v="B0FE524A-9795-EA11-806F-9CB6D0F9CFB6"/>
  </r>
  <r>
    <x v="2"/>
    <x v="8"/>
    <x v="19"/>
    <x v="22"/>
    <x v="46"/>
    <x v="1"/>
    <x v="9"/>
    <x v="1"/>
    <x v="1"/>
    <n v="400"/>
    <n v="0"/>
    <n v="-400"/>
    <x v="8"/>
    <x v="19"/>
    <x v="22"/>
    <x v="46"/>
    <s v="Sonstige betriebliche Aufwendungen"/>
    <s v="B0FE524A-9795-EA11-806F-9CB6D0F9CFB6"/>
  </r>
  <r>
    <x v="2"/>
    <x v="8"/>
    <x v="19"/>
    <x v="22"/>
    <x v="78"/>
    <x v="1"/>
    <x v="9"/>
    <x v="1"/>
    <x v="1"/>
    <n v="172825"/>
    <n v="0"/>
    <n v="-172825"/>
    <x v="8"/>
    <x v="19"/>
    <x v="22"/>
    <x v="78"/>
    <s v="Sonstige Fremdleistungen"/>
    <s v="B0FE524A-9795-EA11-806F-9CB6D0F9CFB6"/>
  </r>
  <r>
    <x v="2"/>
    <x v="8"/>
    <x v="19"/>
    <x v="23"/>
    <x v="47"/>
    <x v="1"/>
    <x v="9"/>
    <x v="1"/>
    <x v="1"/>
    <n v="5900"/>
    <n v="0"/>
    <n v="-5900"/>
    <x v="8"/>
    <x v="19"/>
    <x v="23"/>
    <x v="47"/>
    <s v="Miete (unbewegliche Wirtschaftsgüter)"/>
    <s v="B0FE524A-9795-EA11-806F-9CB6D0F9CFB6"/>
  </r>
  <r>
    <x v="2"/>
    <x v="8"/>
    <x v="19"/>
    <x v="23"/>
    <x v="48"/>
    <x v="1"/>
    <x v="9"/>
    <x v="1"/>
    <x v="1"/>
    <n v="1310"/>
    <n v="0"/>
    <n v="-1310"/>
    <x v="8"/>
    <x v="19"/>
    <x v="23"/>
    <x v="48"/>
    <s v="Gas, Strom, Wasser"/>
    <s v="B0FE524A-9795-EA11-806F-9CB6D0F9CFB6"/>
  </r>
  <r>
    <x v="2"/>
    <x v="8"/>
    <x v="19"/>
    <x v="23"/>
    <x v="49"/>
    <x v="1"/>
    <x v="9"/>
    <x v="1"/>
    <x v="1"/>
    <n v="680"/>
    <n v="0"/>
    <n v="-680"/>
    <x v="8"/>
    <x v="19"/>
    <x v="23"/>
    <x v="49"/>
    <s v="Reinigung"/>
    <s v="B0FE524A-9795-EA11-806F-9CB6D0F9CFB6"/>
  </r>
  <r>
    <x v="2"/>
    <x v="8"/>
    <x v="19"/>
    <x v="24"/>
    <x v="50"/>
    <x v="1"/>
    <x v="9"/>
    <x v="1"/>
    <x v="1"/>
    <n v="352.13"/>
    <n v="0"/>
    <n v="-352.13"/>
    <x v="8"/>
    <x v="19"/>
    <x v="24"/>
    <x v="50"/>
    <s v="Versicherungen"/>
    <s v="B0FE524A-9795-EA11-806F-9CB6D0F9CFB6"/>
  </r>
  <r>
    <x v="2"/>
    <x v="8"/>
    <x v="19"/>
    <x v="25"/>
    <x v="52"/>
    <x v="1"/>
    <x v="9"/>
    <x v="1"/>
    <x v="1"/>
    <n v="1000"/>
    <n v="0"/>
    <n v="-1000"/>
    <x v="8"/>
    <x v="19"/>
    <x v="25"/>
    <x v="52"/>
    <s v="Reparaturen und Instandhaltung von anderen Anlagen und Betriebs- und Geschäftsausstattung"/>
    <s v="B0FE524A-9795-EA11-806F-9CB6D0F9CFB6"/>
  </r>
  <r>
    <x v="2"/>
    <x v="8"/>
    <x v="19"/>
    <x v="25"/>
    <x v="53"/>
    <x v="1"/>
    <x v="9"/>
    <x v="1"/>
    <x v="1"/>
    <n v="1400"/>
    <n v="0"/>
    <n v="-1400"/>
    <x v="8"/>
    <x v="19"/>
    <x v="25"/>
    <x v="53"/>
    <s v="Wartungskosten für Hard- und Software"/>
    <s v="B0FE524A-9795-EA11-806F-9CB6D0F9CFB6"/>
  </r>
  <r>
    <x v="2"/>
    <x v="8"/>
    <x v="19"/>
    <x v="37"/>
    <x v="118"/>
    <x v="1"/>
    <x v="9"/>
    <x v="1"/>
    <x v="1"/>
    <n v="1850"/>
    <n v="0"/>
    <n v="-1850"/>
    <x v="8"/>
    <x v="19"/>
    <x v="37"/>
    <x v="118"/>
    <s v="Mietleasing Kfz"/>
    <s v="B0FE524A-9795-EA11-806F-9CB6D0F9CFB6"/>
  </r>
  <r>
    <x v="2"/>
    <x v="8"/>
    <x v="19"/>
    <x v="26"/>
    <x v="71"/>
    <x v="1"/>
    <x v="9"/>
    <x v="1"/>
    <x v="1"/>
    <n v="1500"/>
    <n v="0"/>
    <n v="-1500"/>
    <x v="8"/>
    <x v="19"/>
    <x v="26"/>
    <x v="71"/>
    <s v="Werbekosten"/>
    <s v="B0FE524A-9795-EA11-806F-9CB6D0F9CFB6"/>
  </r>
  <r>
    <x v="2"/>
    <x v="8"/>
    <x v="19"/>
    <x v="26"/>
    <x v="54"/>
    <x v="1"/>
    <x v="9"/>
    <x v="1"/>
    <x v="1"/>
    <n v="300"/>
    <n v="0"/>
    <n v="-300"/>
    <x v="8"/>
    <x v="19"/>
    <x v="26"/>
    <x v="54"/>
    <s v="Bewirtungskosten"/>
    <s v="B0FE524A-9795-EA11-806F-9CB6D0F9CFB6"/>
  </r>
  <r>
    <x v="2"/>
    <x v="8"/>
    <x v="19"/>
    <x v="26"/>
    <x v="55"/>
    <x v="1"/>
    <x v="9"/>
    <x v="1"/>
    <x v="1"/>
    <n v="5600"/>
    <n v="0"/>
    <n v="-5600"/>
    <x v="8"/>
    <x v="19"/>
    <x v="26"/>
    <x v="55"/>
    <s v="Reisekosten Arbeitnehmer"/>
    <s v="B0FE524A-9795-EA11-806F-9CB6D0F9CFB6"/>
  </r>
  <r>
    <x v="2"/>
    <x v="8"/>
    <x v="19"/>
    <x v="27"/>
    <x v="79"/>
    <x v="1"/>
    <x v="9"/>
    <x v="1"/>
    <x v="1"/>
    <n v="40"/>
    <n v="0"/>
    <n v="-40"/>
    <x v="8"/>
    <x v="19"/>
    <x v="27"/>
    <x v="79"/>
    <s v="Porto"/>
    <s v="B0FE524A-9795-EA11-806F-9CB6D0F9CFB6"/>
  </r>
  <r>
    <x v="2"/>
    <x v="8"/>
    <x v="19"/>
    <x v="27"/>
    <x v="58"/>
    <x v="1"/>
    <x v="9"/>
    <x v="1"/>
    <x v="1"/>
    <n v="590"/>
    <n v="0"/>
    <n v="-590"/>
    <x v="8"/>
    <x v="19"/>
    <x v="27"/>
    <x v="58"/>
    <s v="Telefon"/>
    <s v="B0FE524A-9795-EA11-806F-9CB6D0F9CFB6"/>
  </r>
  <r>
    <x v="2"/>
    <x v="8"/>
    <x v="19"/>
    <x v="27"/>
    <x v="73"/>
    <x v="1"/>
    <x v="9"/>
    <x v="1"/>
    <x v="1"/>
    <n v="200"/>
    <n v="0"/>
    <n v="-200"/>
    <x v="8"/>
    <x v="19"/>
    <x v="27"/>
    <x v="73"/>
    <s v="Bürobedarf"/>
    <s v="B0FE524A-9795-EA11-806F-9CB6D0F9CFB6"/>
  </r>
  <r>
    <x v="2"/>
    <x v="8"/>
    <x v="19"/>
    <x v="28"/>
    <x v="59"/>
    <x v="1"/>
    <x v="9"/>
    <x v="1"/>
    <x v="1"/>
    <n v="10000"/>
    <n v="0"/>
    <n v="-10000"/>
    <x v="8"/>
    <x v="19"/>
    <x v="28"/>
    <x v="59"/>
    <s v="Rechts- und Beratungskosten"/>
    <s v="B0FE524A-9795-EA11-806F-9CB6D0F9CFB6"/>
  </r>
  <r>
    <x v="2"/>
    <x v="8"/>
    <x v="19"/>
    <x v="28"/>
    <x v="101"/>
    <x v="1"/>
    <x v="9"/>
    <x v="1"/>
    <x v="1"/>
    <n v="1000"/>
    <n v="0"/>
    <n v="-1000"/>
    <x v="8"/>
    <x v="19"/>
    <x v="28"/>
    <x v="101"/>
    <s v="Buchführungskosten"/>
    <s v="B0FE524A-9795-EA11-806F-9CB6D0F9CFB6"/>
  </r>
  <r>
    <x v="2"/>
    <x v="8"/>
    <x v="19"/>
    <x v="22"/>
    <x v="117"/>
    <x v="1"/>
    <x v="9"/>
    <x v="1"/>
    <x v="1"/>
    <n v="5000"/>
    <n v="0"/>
    <n v="-5000"/>
    <x v="8"/>
    <x v="19"/>
    <x v="22"/>
    <x v="117"/>
    <s v="Mieten für Einrichtungen (bewegliche Wirtschaftsgüter)"/>
    <s v="B0FE524A-9795-EA11-806F-9CB6D0F9CFB6"/>
  </r>
  <r>
    <x v="2"/>
    <x v="8"/>
    <x v="19"/>
    <x v="29"/>
    <x v="60"/>
    <x v="1"/>
    <x v="9"/>
    <x v="1"/>
    <x v="1"/>
    <n v="1500"/>
    <n v="0"/>
    <n v="-1500"/>
    <x v="8"/>
    <x v="19"/>
    <x v="29"/>
    <x v="60"/>
    <s v="Sonstiger Betriebsbedarf"/>
    <s v="B0FE524A-9795-EA11-806F-9CB6D0F9CFB6"/>
  </r>
  <r>
    <x v="2"/>
    <x v="8"/>
    <x v="19"/>
    <x v="29"/>
    <x v="61"/>
    <x v="1"/>
    <x v="9"/>
    <x v="1"/>
    <x v="1"/>
    <n v="200"/>
    <n v="0"/>
    <n v="-200"/>
    <x v="8"/>
    <x v="19"/>
    <x v="29"/>
    <x v="61"/>
    <s v="Nebenkosten des Geldverkehrs"/>
    <s v="B0FE524A-9795-EA11-806F-9CB6D0F9CFB6"/>
  </r>
  <r>
    <x v="2"/>
    <x v="8"/>
    <x v="19"/>
    <x v="29"/>
    <x v="62"/>
    <x v="1"/>
    <x v="9"/>
    <x v="1"/>
    <x v="1"/>
    <n v="3100"/>
    <n v="0"/>
    <n v="-3100"/>
    <x v="8"/>
    <x v="19"/>
    <x v="29"/>
    <x v="62"/>
    <s v="Aufwendungen für Abraum- und Abfallbeseitigung"/>
    <s v="B0FE524A-9795-EA11-806F-9CB6D0F9CFB6"/>
  </r>
  <r>
    <x v="2"/>
    <x v="10"/>
    <x v="21"/>
    <x v="32"/>
    <x v="99"/>
    <x v="1"/>
    <x v="9"/>
    <x v="1"/>
    <x v="1"/>
    <n v="1200"/>
    <n v="0"/>
    <n v="-1200"/>
    <x v="10"/>
    <x v="21"/>
    <x v="32"/>
    <x v="99"/>
    <s v="Zinsaufwendungen für kurzfristige Verbindlichkeite"/>
    <s v="B0FE524A-9795-EA11-806F-9CB6D0F9CFB6"/>
  </r>
  <r>
    <x v="0"/>
    <x v="0"/>
    <x v="0"/>
    <x v="0"/>
    <x v="0"/>
    <x v="1"/>
    <x v="10"/>
    <x v="1"/>
    <x v="1"/>
    <n v="235011.78"/>
    <n v="5800"/>
    <n v="-229211.78"/>
    <x v="0"/>
    <x v="0"/>
    <x v="0"/>
    <x v="0"/>
    <s v="Selbst geschaffene immaterielle VermG"/>
    <s v="B0FE524A-9795-EA11-806F-9CB6D0F9CFB6"/>
  </r>
  <r>
    <x v="0"/>
    <x v="0"/>
    <x v="1"/>
    <x v="1"/>
    <x v="2"/>
    <x v="1"/>
    <x v="10"/>
    <x v="1"/>
    <x v="1"/>
    <n v="3650"/>
    <n v="450"/>
    <n v="-3200"/>
    <x v="0"/>
    <x v="1"/>
    <x v="1"/>
    <x v="2"/>
    <s v="Betriebsausstattung"/>
    <s v="B0FE524A-9795-EA11-806F-9CB6D0F9CFB6"/>
  </r>
  <r>
    <x v="0"/>
    <x v="0"/>
    <x v="1"/>
    <x v="1"/>
    <x v="3"/>
    <x v="1"/>
    <x v="10"/>
    <x v="1"/>
    <x v="1"/>
    <n v="1600"/>
    <n v="250"/>
    <n v="-1350"/>
    <x v="0"/>
    <x v="1"/>
    <x v="1"/>
    <x v="3"/>
    <s v="Büroeinrichtung"/>
    <s v="B0FE524A-9795-EA11-806F-9CB6D0F9CFB6"/>
  </r>
  <r>
    <x v="0"/>
    <x v="0"/>
    <x v="1"/>
    <x v="1"/>
    <x v="4"/>
    <x v="1"/>
    <x v="10"/>
    <x v="1"/>
    <x v="1"/>
    <n v="2000"/>
    <n v="0"/>
    <n v="-2000"/>
    <x v="0"/>
    <x v="1"/>
    <x v="1"/>
    <x v="4"/>
    <s v="Geringwertige Wirtschaftsgüter"/>
    <s v="B0FE524A-9795-EA11-806F-9CB6D0F9CFB6"/>
  </r>
  <r>
    <x v="0"/>
    <x v="1"/>
    <x v="3"/>
    <x v="3"/>
    <x v="6"/>
    <x v="1"/>
    <x v="10"/>
    <x v="1"/>
    <x v="1"/>
    <n v="12257"/>
    <n v="12257"/>
    <n v="0"/>
    <x v="1"/>
    <x v="3"/>
    <x v="3"/>
    <x v="6"/>
    <s v="Forderungen aus Lieferungen und Leistungen"/>
    <s v="B0FE524A-9795-EA11-806F-9CB6D0F9CFB6"/>
  </r>
  <r>
    <x v="0"/>
    <x v="1"/>
    <x v="3"/>
    <x v="4"/>
    <x v="9"/>
    <x v="1"/>
    <x v="10"/>
    <x v="1"/>
    <x v="1"/>
    <n v="42315.85"/>
    <n v="0"/>
    <n v="-42315.85"/>
    <x v="1"/>
    <x v="3"/>
    <x v="4"/>
    <x v="9"/>
    <s v="Abziehbare Vorsteuer 19 %"/>
    <s v="B0FE524A-9795-EA11-806F-9CB6D0F9CFB6"/>
  </r>
  <r>
    <x v="0"/>
    <x v="1"/>
    <x v="4"/>
    <x v="5"/>
    <x v="115"/>
    <x v="1"/>
    <x v="10"/>
    <x v="1"/>
    <x v="1"/>
    <n v="54088.35"/>
    <n v="440560.01"/>
    <n v="386471.66"/>
    <x v="1"/>
    <x v="4"/>
    <x v="5"/>
    <x v="115"/>
    <s v="Bank"/>
    <s v="B0FE524A-9795-EA11-806F-9CB6D0F9CFB6"/>
  </r>
  <r>
    <x v="0"/>
    <x v="2"/>
    <x v="5"/>
    <x v="6"/>
    <x v="15"/>
    <x v="1"/>
    <x v="10"/>
    <x v="1"/>
    <x v="1"/>
    <n v="0"/>
    <n v="352.13"/>
    <n v="352.13"/>
    <x v="2"/>
    <x v="5"/>
    <x v="6"/>
    <x v="15"/>
    <s v="Aktive Rechnungsabgrenzung"/>
    <s v="B0FE524A-9795-EA11-806F-9CB6D0F9CFB6"/>
  </r>
  <r>
    <x v="1"/>
    <x v="5"/>
    <x v="11"/>
    <x v="13"/>
    <x v="25"/>
    <x v="1"/>
    <x v="10"/>
    <x v="1"/>
    <x v="1"/>
    <n v="238362.95"/>
    <n v="204566.95"/>
    <n v="-33796"/>
    <x v="5"/>
    <x v="11"/>
    <x v="13"/>
    <x v="25"/>
    <s v="Verbindlichkeiten aus Lieferungen und Leistungen m"/>
    <s v="B0FE524A-9795-EA11-806F-9CB6D0F9CFB6"/>
  </r>
  <r>
    <x v="1"/>
    <x v="5"/>
    <x v="12"/>
    <x v="14"/>
    <x v="33"/>
    <x v="1"/>
    <x v="10"/>
    <x v="1"/>
    <x v="1"/>
    <n v="0"/>
    <n v="1957"/>
    <n v="1957"/>
    <x v="5"/>
    <x v="12"/>
    <x v="14"/>
    <x v="33"/>
    <s v="Umsatzsteuer 19 %"/>
    <s v="B0FE524A-9795-EA11-806F-9CB6D0F9CFB6"/>
  </r>
  <r>
    <x v="1"/>
    <x v="5"/>
    <x v="12"/>
    <x v="14"/>
    <x v="75"/>
    <x v="1"/>
    <x v="10"/>
    <x v="1"/>
    <x v="1"/>
    <n v="1957"/>
    <n v="41831.35"/>
    <n v="39874.35"/>
    <x v="5"/>
    <x v="12"/>
    <x v="14"/>
    <x v="75"/>
    <s v="Umsatzsteuer-Vorauszahlungen"/>
    <s v="B0FE524A-9795-EA11-806F-9CB6D0F9CFB6"/>
  </r>
  <r>
    <x v="1"/>
    <x v="6"/>
    <x v="13"/>
    <x v="15"/>
    <x v="35"/>
    <x v="1"/>
    <x v="10"/>
    <x v="1"/>
    <x v="1"/>
    <n v="67209.039999999994"/>
    <n v="0"/>
    <n v="-67209.039999999994"/>
    <x v="6"/>
    <x v="13"/>
    <x v="15"/>
    <x v="35"/>
    <s v="Passive Rechnungsabgrenzung"/>
    <s v="B0FE524A-9795-EA11-806F-9CB6D0F9CFB6"/>
  </r>
  <r>
    <x v="2"/>
    <x v="7"/>
    <x v="14"/>
    <x v="16"/>
    <x v="36"/>
    <x v="1"/>
    <x v="10"/>
    <x v="1"/>
    <x v="1"/>
    <n v="0"/>
    <n v="10300"/>
    <n v="10300"/>
    <x v="7"/>
    <x v="14"/>
    <x v="16"/>
    <x v="36"/>
    <s v="Erlöse zum allgemeinen Umsatzsteuersatz"/>
    <s v="B0FE524A-9795-EA11-806F-9CB6D0F9CFB6"/>
  </r>
  <r>
    <x v="2"/>
    <x v="7"/>
    <x v="15"/>
    <x v="17"/>
    <x v="38"/>
    <x v="1"/>
    <x v="10"/>
    <x v="1"/>
    <x v="1"/>
    <n v="0"/>
    <n v="226011.78"/>
    <n v="226011.78"/>
    <x v="7"/>
    <x v="15"/>
    <x v="17"/>
    <x v="38"/>
    <s v="Andere aktivierte Eigenleistungen"/>
    <s v="B0FE524A-9795-EA11-806F-9CB6D0F9CFB6"/>
  </r>
  <r>
    <x v="2"/>
    <x v="7"/>
    <x v="16"/>
    <x v="18"/>
    <x v="39"/>
    <x v="1"/>
    <x v="10"/>
    <x v="1"/>
    <x v="1"/>
    <n v="0"/>
    <n v="67209.039999999994"/>
    <n v="67209.039999999994"/>
    <x v="7"/>
    <x v="16"/>
    <x v="18"/>
    <x v="39"/>
    <s v="Sonstige betriebliche Erträge"/>
    <s v="B0FE524A-9795-EA11-806F-9CB6D0F9CFB6"/>
  </r>
  <r>
    <x v="2"/>
    <x v="8"/>
    <x v="17"/>
    <x v="19"/>
    <x v="116"/>
    <x v="1"/>
    <x v="10"/>
    <x v="1"/>
    <x v="1"/>
    <n v="1000"/>
    <n v="0"/>
    <n v="-1000"/>
    <x v="8"/>
    <x v="17"/>
    <x v="19"/>
    <x v="116"/>
    <s v="Roh-, Hilfs- und Betriebsstoffe"/>
    <s v="B0FE524A-9795-EA11-806F-9CB6D0F9CFB6"/>
  </r>
  <r>
    <x v="2"/>
    <x v="8"/>
    <x v="18"/>
    <x v="20"/>
    <x v="41"/>
    <x v="1"/>
    <x v="10"/>
    <x v="1"/>
    <x v="1"/>
    <n v="50672.5"/>
    <n v="0"/>
    <n v="-50672.5"/>
    <x v="8"/>
    <x v="18"/>
    <x v="20"/>
    <x v="41"/>
    <s v="Gehälter"/>
    <s v="B0FE524A-9795-EA11-806F-9CB6D0F9CFB6"/>
  </r>
  <r>
    <x v="2"/>
    <x v="8"/>
    <x v="18"/>
    <x v="20"/>
    <x v="42"/>
    <x v="1"/>
    <x v="10"/>
    <x v="1"/>
    <x v="1"/>
    <n v="30621"/>
    <n v="0"/>
    <n v="-30621"/>
    <x v="8"/>
    <x v="18"/>
    <x v="20"/>
    <x v="42"/>
    <s v="Geschäftsführergehälter der GmbH-Gesellschafter"/>
    <s v="B0FE524A-9795-EA11-806F-9CB6D0F9CFB6"/>
  </r>
  <r>
    <x v="2"/>
    <x v="8"/>
    <x v="18"/>
    <x v="20"/>
    <x v="70"/>
    <x v="1"/>
    <x v="10"/>
    <x v="1"/>
    <x v="1"/>
    <n v="1400"/>
    <n v="0"/>
    <n v="-1400"/>
    <x v="8"/>
    <x v="18"/>
    <x v="20"/>
    <x v="70"/>
    <s v="Sonstiges Personalkosten"/>
    <s v="B0FE524A-9795-EA11-806F-9CB6D0F9CFB6"/>
  </r>
  <r>
    <x v="2"/>
    <x v="8"/>
    <x v="18"/>
    <x v="21"/>
    <x v="43"/>
    <x v="1"/>
    <x v="10"/>
    <x v="1"/>
    <x v="1"/>
    <n v="14332.48"/>
    <n v="0"/>
    <n v="-14332.48"/>
    <x v="8"/>
    <x v="18"/>
    <x v="21"/>
    <x v="43"/>
    <s v="Gesetzliche soziale Aufwendungen"/>
    <s v="B0FE524A-9795-EA11-806F-9CB6D0F9CFB6"/>
  </r>
  <r>
    <x v="2"/>
    <x v="8"/>
    <x v="18"/>
    <x v="21"/>
    <x v="44"/>
    <x v="1"/>
    <x v="10"/>
    <x v="1"/>
    <x v="1"/>
    <n v="327.25"/>
    <n v="0"/>
    <n v="-327.25"/>
    <x v="8"/>
    <x v="18"/>
    <x v="21"/>
    <x v="44"/>
    <s v="Umlagebeiträge"/>
    <s v="B0FE524A-9795-EA11-806F-9CB6D0F9CFB6"/>
  </r>
  <r>
    <x v="2"/>
    <x v="8"/>
    <x v="18"/>
    <x v="21"/>
    <x v="45"/>
    <x v="1"/>
    <x v="10"/>
    <x v="1"/>
    <x v="1"/>
    <n v="812.93"/>
    <n v="0"/>
    <n v="-812.93"/>
    <x v="8"/>
    <x v="18"/>
    <x v="21"/>
    <x v="45"/>
    <s v="Beiträge zur Berufsgenossenschaft"/>
    <s v="B0FE524A-9795-EA11-806F-9CB6D0F9CFB6"/>
  </r>
  <r>
    <x v="2"/>
    <x v="8"/>
    <x v="18"/>
    <x v="21"/>
    <x v="100"/>
    <x v="1"/>
    <x v="10"/>
    <x v="1"/>
    <x v="1"/>
    <n v="300"/>
    <n v="0"/>
    <n v="-300"/>
    <x v="8"/>
    <x v="18"/>
    <x v="21"/>
    <x v="100"/>
    <s v="Aufwendungen für Altersversorgung"/>
    <s v="B0FE524A-9795-EA11-806F-9CB6D0F9CFB6"/>
  </r>
  <r>
    <x v="2"/>
    <x v="8"/>
    <x v="22"/>
    <x v="33"/>
    <x v="89"/>
    <x v="1"/>
    <x v="10"/>
    <x v="1"/>
    <x v="1"/>
    <n v="5800"/>
    <n v="0"/>
    <n v="-5800"/>
    <x v="8"/>
    <x v="22"/>
    <x v="33"/>
    <x v="89"/>
    <s v="Abschreibungen auf selbst geschaffene immaterielle Vermögensgegenstände"/>
    <s v="B0FE524A-9795-EA11-806F-9CB6D0F9CFB6"/>
  </r>
  <r>
    <x v="2"/>
    <x v="8"/>
    <x v="22"/>
    <x v="34"/>
    <x v="90"/>
    <x v="1"/>
    <x v="10"/>
    <x v="1"/>
    <x v="1"/>
    <n v="700"/>
    <n v="0"/>
    <n v="-700"/>
    <x v="8"/>
    <x v="22"/>
    <x v="34"/>
    <x v="90"/>
    <s v="Abschreibungen auf Sachanlagen (ohne AfA auf Kfz und Gebäude)"/>
    <s v="B0FE524A-9795-EA11-806F-9CB6D0F9CFB6"/>
  </r>
  <r>
    <x v="2"/>
    <x v="8"/>
    <x v="19"/>
    <x v="22"/>
    <x v="46"/>
    <x v="1"/>
    <x v="10"/>
    <x v="1"/>
    <x v="1"/>
    <n v="400"/>
    <n v="0"/>
    <n v="-400"/>
    <x v="8"/>
    <x v="19"/>
    <x v="22"/>
    <x v="46"/>
    <s v="Sonstige betriebliche Aufwendungen"/>
    <s v="B0FE524A-9795-EA11-806F-9CB6D0F9CFB6"/>
  </r>
  <r>
    <x v="2"/>
    <x v="8"/>
    <x v="19"/>
    <x v="22"/>
    <x v="78"/>
    <x v="1"/>
    <x v="10"/>
    <x v="1"/>
    <x v="1"/>
    <n v="197825"/>
    <n v="0"/>
    <n v="-197825"/>
    <x v="8"/>
    <x v="19"/>
    <x v="22"/>
    <x v="78"/>
    <s v="Sonstige Fremdleistungen"/>
    <s v="B0FE524A-9795-EA11-806F-9CB6D0F9CFB6"/>
  </r>
  <r>
    <x v="2"/>
    <x v="8"/>
    <x v="19"/>
    <x v="23"/>
    <x v="47"/>
    <x v="1"/>
    <x v="10"/>
    <x v="1"/>
    <x v="1"/>
    <n v="5900"/>
    <n v="0"/>
    <n v="-5900"/>
    <x v="8"/>
    <x v="19"/>
    <x v="23"/>
    <x v="47"/>
    <s v="Miete (unbewegliche Wirtschaftsgüter)"/>
    <s v="B0FE524A-9795-EA11-806F-9CB6D0F9CFB6"/>
  </r>
  <r>
    <x v="2"/>
    <x v="8"/>
    <x v="19"/>
    <x v="23"/>
    <x v="48"/>
    <x v="1"/>
    <x v="10"/>
    <x v="1"/>
    <x v="1"/>
    <n v="1310"/>
    <n v="0"/>
    <n v="-1310"/>
    <x v="8"/>
    <x v="19"/>
    <x v="23"/>
    <x v="48"/>
    <s v="Gas, Strom, Wasser"/>
    <s v="B0FE524A-9795-EA11-806F-9CB6D0F9CFB6"/>
  </r>
  <r>
    <x v="2"/>
    <x v="8"/>
    <x v="19"/>
    <x v="23"/>
    <x v="49"/>
    <x v="1"/>
    <x v="10"/>
    <x v="1"/>
    <x v="1"/>
    <n v="680"/>
    <n v="0"/>
    <n v="-680"/>
    <x v="8"/>
    <x v="19"/>
    <x v="23"/>
    <x v="49"/>
    <s v="Reinigung"/>
    <s v="B0FE524A-9795-EA11-806F-9CB6D0F9CFB6"/>
  </r>
  <r>
    <x v="2"/>
    <x v="8"/>
    <x v="19"/>
    <x v="24"/>
    <x v="50"/>
    <x v="1"/>
    <x v="10"/>
    <x v="1"/>
    <x v="1"/>
    <n v="352.13"/>
    <n v="0"/>
    <n v="-352.13"/>
    <x v="8"/>
    <x v="19"/>
    <x v="24"/>
    <x v="50"/>
    <s v="Versicherungen"/>
    <s v="B0FE524A-9795-EA11-806F-9CB6D0F9CFB6"/>
  </r>
  <r>
    <x v="2"/>
    <x v="8"/>
    <x v="19"/>
    <x v="25"/>
    <x v="52"/>
    <x v="1"/>
    <x v="10"/>
    <x v="1"/>
    <x v="1"/>
    <n v="1000"/>
    <n v="0"/>
    <n v="-1000"/>
    <x v="8"/>
    <x v="19"/>
    <x v="25"/>
    <x v="52"/>
    <s v="Reparaturen und Instandhaltung von anderen Anlagen und Betriebs- und Geschäftsausstattung"/>
    <s v="B0FE524A-9795-EA11-806F-9CB6D0F9CFB6"/>
  </r>
  <r>
    <x v="2"/>
    <x v="8"/>
    <x v="19"/>
    <x v="25"/>
    <x v="53"/>
    <x v="1"/>
    <x v="10"/>
    <x v="1"/>
    <x v="1"/>
    <n v="1400"/>
    <n v="0"/>
    <n v="-1400"/>
    <x v="8"/>
    <x v="19"/>
    <x v="25"/>
    <x v="53"/>
    <s v="Wartungskosten für Hard- und Software"/>
    <s v="B0FE524A-9795-EA11-806F-9CB6D0F9CFB6"/>
  </r>
  <r>
    <x v="2"/>
    <x v="8"/>
    <x v="19"/>
    <x v="37"/>
    <x v="118"/>
    <x v="1"/>
    <x v="10"/>
    <x v="1"/>
    <x v="1"/>
    <n v="1850"/>
    <n v="0"/>
    <n v="-1850"/>
    <x v="8"/>
    <x v="19"/>
    <x v="37"/>
    <x v="118"/>
    <s v="Mietleasing Kfz"/>
    <s v="B0FE524A-9795-EA11-806F-9CB6D0F9CFB6"/>
  </r>
  <r>
    <x v="2"/>
    <x v="8"/>
    <x v="19"/>
    <x v="26"/>
    <x v="71"/>
    <x v="1"/>
    <x v="10"/>
    <x v="1"/>
    <x v="1"/>
    <n v="1500"/>
    <n v="0"/>
    <n v="-1500"/>
    <x v="8"/>
    <x v="19"/>
    <x v="26"/>
    <x v="71"/>
    <s v="Werbekosten"/>
    <s v="B0FE524A-9795-EA11-806F-9CB6D0F9CFB6"/>
  </r>
  <r>
    <x v="2"/>
    <x v="8"/>
    <x v="19"/>
    <x v="26"/>
    <x v="54"/>
    <x v="1"/>
    <x v="10"/>
    <x v="1"/>
    <x v="1"/>
    <n v="300"/>
    <n v="0"/>
    <n v="-300"/>
    <x v="8"/>
    <x v="19"/>
    <x v="26"/>
    <x v="54"/>
    <s v="Bewirtungskosten"/>
    <s v="B0FE524A-9795-EA11-806F-9CB6D0F9CFB6"/>
  </r>
  <r>
    <x v="2"/>
    <x v="8"/>
    <x v="19"/>
    <x v="26"/>
    <x v="55"/>
    <x v="1"/>
    <x v="10"/>
    <x v="1"/>
    <x v="1"/>
    <n v="7900"/>
    <n v="0"/>
    <n v="-7900"/>
    <x v="8"/>
    <x v="19"/>
    <x v="26"/>
    <x v="55"/>
    <s v="Reisekosten Arbeitnehmer"/>
    <s v="B0FE524A-9795-EA11-806F-9CB6D0F9CFB6"/>
  </r>
  <r>
    <x v="2"/>
    <x v="8"/>
    <x v="19"/>
    <x v="27"/>
    <x v="79"/>
    <x v="1"/>
    <x v="10"/>
    <x v="1"/>
    <x v="1"/>
    <n v="40"/>
    <n v="0"/>
    <n v="-40"/>
    <x v="8"/>
    <x v="19"/>
    <x v="27"/>
    <x v="79"/>
    <s v="Porto"/>
    <s v="B0FE524A-9795-EA11-806F-9CB6D0F9CFB6"/>
  </r>
  <r>
    <x v="2"/>
    <x v="8"/>
    <x v="19"/>
    <x v="27"/>
    <x v="58"/>
    <x v="1"/>
    <x v="10"/>
    <x v="1"/>
    <x v="1"/>
    <n v="790"/>
    <n v="0"/>
    <n v="-790"/>
    <x v="8"/>
    <x v="19"/>
    <x v="27"/>
    <x v="58"/>
    <s v="Telefon"/>
    <s v="B0FE524A-9795-EA11-806F-9CB6D0F9CFB6"/>
  </r>
  <r>
    <x v="2"/>
    <x v="8"/>
    <x v="19"/>
    <x v="27"/>
    <x v="73"/>
    <x v="1"/>
    <x v="10"/>
    <x v="1"/>
    <x v="1"/>
    <n v="200"/>
    <n v="0"/>
    <n v="-200"/>
    <x v="8"/>
    <x v="19"/>
    <x v="27"/>
    <x v="73"/>
    <s v="Bürobedarf"/>
    <s v="B0FE524A-9795-EA11-806F-9CB6D0F9CFB6"/>
  </r>
  <r>
    <x v="2"/>
    <x v="8"/>
    <x v="19"/>
    <x v="28"/>
    <x v="59"/>
    <x v="1"/>
    <x v="10"/>
    <x v="1"/>
    <x v="1"/>
    <n v="10000"/>
    <n v="0"/>
    <n v="-10000"/>
    <x v="8"/>
    <x v="19"/>
    <x v="28"/>
    <x v="59"/>
    <s v="Rechts- und Beratungskosten"/>
    <s v="B0FE524A-9795-EA11-806F-9CB6D0F9CFB6"/>
  </r>
  <r>
    <x v="2"/>
    <x v="8"/>
    <x v="19"/>
    <x v="28"/>
    <x v="101"/>
    <x v="1"/>
    <x v="10"/>
    <x v="1"/>
    <x v="1"/>
    <n v="1080"/>
    <n v="0"/>
    <n v="-1080"/>
    <x v="8"/>
    <x v="19"/>
    <x v="28"/>
    <x v="101"/>
    <s v="Buchführungskosten"/>
    <s v="B0FE524A-9795-EA11-806F-9CB6D0F9CFB6"/>
  </r>
  <r>
    <x v="2"/>
    <x v="8"/>
    <x v="19"/>
    <x v="22"/>
    <x v="117"/>
    <x v="1"/>
    <x v="10"/>
    <x v="1"/>
    <x v="1"/>
    <n v="5000"/>
    <n v="0"/>
    <n v="-5000"/>
    <x v="8"/>
    <x v="19"/>
    <x v="22"/>
    <x v="117"/>
    <s v="Mieten für Einrichtungen (bewegliche Wirtschaftsgüter)"/>
    <s v="B0FE524A-9795-EA11-806F-9CB6D0F9CFB6"/>
  </r>
  <r>
    <x v="2"/>
    <x v="8"/>
    <x v="19"/>
    <x v="29"/>
    <x v="60"/>
    <x v="1"/>
    <x v="10"/>
    <x v="1"/>
    <x v="1"/>
    <n v="1500"/>
    <n v="0"/>
    <n v="-1500"/>
    <x v="8"/>
    <x v="19"/>
    <x v="29"/>
    <x v="60"/>
    <s v="Sonstiger Betriebsbedarf"/>
    <s v="B0FE524A-9795-EA11-806F-9CB6D0F9CFB6"/>
  </r>
  <r>
    <x v="2"/>
    <x v="8"/>
    <x v="19"/>
    <x v="29"/>
    <x v="61"/>
    <x v="1"/>
    <x v="10"/>
    <x v="1"/>
    <x v="1"/>
    <n v="200"/>
    <n v="0"/>
    <n v="-200"/>
    <x v="8"/>
    <x v="19"/>
    <x v="29"/>
    <x v="61"/>
    <s v="Nebenkosten des Geldverkehrs"/>
    <s v="B0FE524A-9795-EA11-806F-9CB6D0F9CFB6"/>
  </r>
  <r>
    <x v="2"/>
    <x v="8"/>
    <x v="19"/>
    <x v="29"/>
    <x v="62"/>
    <x v="1"/>
    <x v="10"/>
    <x v="1"/>
    <x v="1"/>
    <n v="3100"/>
    <n v="0"/>
    <n v="-3100"/>
    <x v="8"/>
    <x v="19"/>
    <x v="29"/>
    <x v="62"/>
    <s v="Aufwendungen für Abraum- und Abfallbeseitigung"/>
    <s v="B0FE524A-9795-EA11-806F-9CB6D0F9CFB6"/>
  </r>
  <r>
    <x v="2"/>
    <x v="10"/>
    <x v="21"/>
    <x v="32"/>
    <x v="99"/>
    <x v="1"/>
    <x v="10"/>
    <x v="1"/>
    <x v="1"/>
    <n v="1200"/>
    <n v="0"/>
    <n v="-1200"/>
    <x v="10"/>
    <x v="21"/>
    <x v="32"/>
    <x v="99"/>
    <s v="Zinsaufwendungen für kurzfristige Verbindlichkeite"/>
    <s v="B0FE524A-9795-EA11-806F-9CB6D0F9CFB6"/>
  </r>
  <r>
    <x v="2"/>
    <x v="10"/>
    <x v="21"/>
    <x v="32"/>
    <x v="83"/>
    <x v="1"/>
    <x v="10"/>
    <x v="1"/>
    <x v="1"/>
    <n v="3600"/>
    <n v="0"/>
    <n v="-3600"/>
    <x v="10"/>
    <x v="21"/>
    <x v="32"/>
    <x v="83"/>
    <s v="Zinsaufwendungen für langfristige Verbindlichkeite"/>
    <s v="B0FE524A-9795-EA11-806F-9CB6D0F9CFB6"/>
  </r>
  <r>
    <x v="0"/>
    <x v="0"/>
    <x v="0"/>
    <x v="0"/>
    <x v="0"/>
    <x v="1"/>
    <x v="11"/>
    <x v="1"/>
    <x v="1"/>
    <n v="170299.28"/>
    <n v="5800"/>
    <n v="-164499.28"/>
    <x v="0"/>
    <x v="0"/>
    <x v="0"/>
    <x v="0"/>
    <s v="Selbst geschaffene immaterielle VermG"/>
    <s v="B0FE524A-9795-EA11-806F-9CB6D0F9CFB6"/>
  </r>
  <r>
    <x v="0"/>
    <x v="0"/>
    <x v="1"/>
    <x v="1"/>
    <x v="2"/>
    <x v="1"/>
    <x v="11"/>
    <x v="1"/>
    <x v="1"/>
    <n v="3650"/>
    <n v="450"/>
    <n v="-3200"/>
    <x v="0"/>
    <x v="1"/>
    <x v="1"/>
    <x v="2"/>
    <s v="Betriebsausstattung"/>
    <s v="B0FE524A-9795-EA11-806F-9CB6D0F9CFB6"/>
  </r>
  <r>
    <x v="0"/>
    <x v="0"/>
    <x v="1"/>
    <x v="1"/>
    <x v="3"/>
    <x v="1"/>
    <x v="11"/>
    <x v="1"/>
    <x v="1"/>
    <n v="1600"/>
    <n v="250"/>
    <n v="-1350"/>
    <x v="0"/>
    <x v="1"/>
    <x v="1"/>
    <x v="3"/>
    <s v="Büroeinrichtung"/>
    <s v="B0FE524A-9795-EA11-806F-9CB6D0F9CFB6"/>
  </r>
  <r>
    <x v="0"/>
    <x v="0"/>
    <x v="1"/>
    <x v="1"/>
    <x v="4"/>
    <x v="1"/>
    <x v="11"/>
    <x v="1"/>
    <x v="1"/>
    <n v="2000"/>
    <n v="0"/>
    <n v="-2000"/>
    <x v="0"/>
    <x v="1"/>
    <x v="1"/>
    <x v="4"/>
    <s v="Geringwertige Wirtschaftsgüter"/>
    <s v="B0FE524A-9795-EA11-806F-9CB6D0F9CFB6"/>
  </r>
  <r>
    <x v="0"/>
    <x v="1"/>
    <x v="3"/>
    <x v="3"/>
    <x v="6"/>
    <x v="1"/>
    <x v="11"/>
    <x v="1"/>
    <x v="1"/>
    <n v="22257"/>
    <n v="22257"/>
    <n v="0"/>
    <x v="1"/>
    <x v="3"/>
    <x v="3"/>
    <x v="6"/>
    <s v="Forderungen aus Lieferungen und Leistungen"/>
    <s v="B0FE524A-9795-EA11-806F-9CB6D0F9CFB6"/>
  </r>
  <r>
    <x v="0"/>
    <x v="1"/>
    <x v="3"/>
    <x v="4"/>
    <x v="9"/>
    <x v="1"/>
    <x v="11"/>
    <x v="1"/>
    <x v="1"/>
    <n v="35720.480000000003"/>
    <n v="0"/>
    <n v="-35720.480000000003"/>
    <x v="1"/>
    <x v="3"/>
    <x v="4"/>
    <x v="9"/>
    <s v="Abziehbare Vorsteuer 19 %"/>
    <s v="B0FE524A-9795-EA11-806F-9CB6D0F9CFB6"/>
  </r>
  <r>
    <x v="0"/>
    <x v="1"/>
    <x v="4"/>
    <x v="5"/>
    <x v="115"/>
    <x v="1"/>
    <x v="11"/>
    <x v="1"/>
    <x v="1"/>
    <n v="69968.850000000006"/>
    <n v="322559.26"/>
    <n v="252590.41"/>
    <x v="1"/>
    <x v="4"/>
    <x v="5"/>
    <x v="115"/>
    <s v="Bank"/>
    <s v="B0FE524A-9795-EA11-806F-9CB6D0F9CFB6"/>
  </r>
  <r>
    <x v="0"/>
    <x v="2"/>
    <x v="5"/>
    <x v="6"/>
    <x v="15"/>
    <x v="1"/>
    <x v="11"/>
    <x v="1"/>
    <x v="1"/>
    <n v="0"/>
    <n v="352.13"/>
    <n v="352.13"/>
    <x v="2"/>
    <x v="5"/>
    <x v="6"/>
    <x v="15"/>
    <s v="Aktive Rechnungsabgrenzung"/>
    <s v="B0FE524A-9795-EA11-806F-9CB6D0F9CFB6"/>
  </r>
  <r>
    <x v="1"/>
    <x v="5"/>
    <x v="11"/>
    <x v="13"/>
    <x v="25"/>
    <x v="1"/>
    <x v="11"/>
    <x v="1"/>
    <x v="1"/>
    <n v="153962.20000000001"/>
    <n v="163259.07999999999"/>
    <n v="9296.8799999999992"/>
    <x v="5"/>
    <x v="11"/>
    <x v="13"/>
    <x v="25"/>
    <s v="Verbindlichkeiten aus Lieferungen und Leistungen m"/>
    <s v="B0FE524A-9795-EA11-806F-9CB6D0F9CFB6"/>
  </r>
  <r>
    <x v="1"/>
    <x v="5"/>
    <x v="12"/>
    <x v="14"/>
    <x v="33"/>
    <x v="1"/>
    <x v="11"/>
    <x v="1"/>
    <x v="1"/>
    <n v="0"/>
    <n v="1957"/>
    <n v="1957"/>
    <x v="5"/>
    <x v="12"/>
    <x v="14"/>
    <x v="33"/>
    <s v="Umsatzsteuer 19 %"/>
    <s v="B0FE524A-9795-EA11-806F-9CB6D0F9CFB6"/>
  </r>
  <r>
    <x v="1"/>
    <x v="5"/>
    <x v="12"/>
    <x v="14"/>
    <x v="75"/>
    <x v="1"/>
    <x v="11"/>
    <x v="1"/>
    <x v="1"/>
    <n v="1957"/>
    <n v="47711.85"/>
    <n v="45754.85"/>
    <x v="5"/>
    <x v="12"/>
    <x v="14"/>
    <x v="75"/>
    <s v="Umsatzsteuer-Vorauszahlungen"/>
    <s v="B0FE524A-9795-EA11-806F-9CB6D0F9CFB6"/>
  </r>
  <r>
    <x v="1"/>
    <x v="6"/>
    <x v="13"/>
    <x v="15"/>
    <x v="35"/>
    <x v="1"/>
    <x v="11"/>
    <x v="1"/>
    <x v="1"/>
    <n v="67209.039999999994"/>
    <n v="0"/>
    <n v="-67209.039999999994"/>
    <x v="6"/>
    <x v="13"/>
    <x v="15"/>
    <x v="35"/>
    <s v="Passive Rechnungsabgrenzung"/>
    <s v="B0FE524A-9795-EA11-806F-9CB6D0F9CFB6"/>
  </r>
  <r>
    <x v="2"/>
    <x v="7"/>
    <x v="14"/>
    <x v="16"/>
    <x v="80"/>
    <x v="1"/>
    <x v="11"/>
    <x v="1"/>
    <x v="1"/>
    <n v="0"/>
    <n v="10000"/>
    <n v="10000"/>
    <x v="7"/>
    <x v="14"/>
    <x v="16"/>
    <x v="80"/>
    <s v="Nicht steuerbare s. Leistung § 18b UStG"/>
    <s v="B0FE524A-9795-EA11-806F-9CB6D0F9CFB6"/>
  </r>
  <r>
    <x v="2"/>
    <x v="7"/>
    <x v="14"/>
    <x v="16"/>
    <x v="36"/>
    <x v="1"/>
    <x v="11"/>
    <x v="1"/>
    <x v="1"/>
    <n v="0"/>
    <n v="10300"/>
    <n v="10300"/>
    <x v="7"/>
    <x v="14"/>
    <x v="16"/>
    <x v="36"/>
    <s v="Erlöse zum allgemeinen Umsatzsteuersatz"/>
    <s v="B0FE524A-9795-EA11-806F-9CB6D0F9CFB6"/>
  </r>
  <r>
    <x v="2"/>
    <x v="7"/>
    <x v="15"/>
    <x v="17"/>
    <x v="38"/>
    <x v="1"/>
    <x v="11"/>
    <x v="1"/>
    <x v="1"/>
    <n v="0"/>
    <n v="161299.28"/>
    <n v="161299.28"/>
    <x v="7"/>
    <x v="15"/>
    <x v="17"/>
    <x v="38"/>
    <s v="Andere aktivierte Eigenleistungen"/>
    <s v="B0FE524A-9795-EA11-806F-9CB6D0F9CFB6"/>
  </r>
  <r>
    <x v="2"/>
    <x v="7"/>
    <x v="16"/>
    <x v="18"/>
    <x v="39"/>
    <x v="1"/>
    <x v="11"/>
    <x v="1"/>
    <x v="1"/>
    <n v="0"/>
    <n v="67209.039999999994"/>
    <n v="67209.039999999994"/>
    <x v="7"/>
    <x v="16"/>
    <x v="18"/>
    <x v="39"/>
    <s v="Sonstige betriebliche Erträge"/>
    <s v="B0FE524A-9795-EA11-806F-9CB6D0F9CFB6"/>
  </r>
  <r>
    <x v="2"/>
    <x v="8"/>
    <x v="17"/>
    <x v="19"/>
    <x v="116"/>
    <x v="1"/>
    <x v="11"/>
    <x v="1"/>
    <x v="1"/>
    <n v="1000"/>
    <n v="0"/>
    <n v="-1000"/>
    <x v="8"/>
    <x v="17"/>
    <x v="19"/>
    <x v="116"/>
    <s v="Roh-, Hilfs- und Betriebsstoffe"/>
    <s v="B0FE524A-9795-EA11-806F-9CB6D0F9CFB6"/>
  </r>
  <r>
    <x v="2"/>
    <x v="8"/>
    <x v="18"/>
    <x v="20"/>
    <x v="41"/>
    <x v="1"/>
    <x v="11"/>
    <x v="1"/>
    <x v="1"/>
    <n v="50672.5"/>
    <n v="0"/>
    <n v="-50672.5"/>
    <x v="8"/>
    <x v="18"/>
    <x v="20"/>
    <x v="41"/>
    <s v="Gehälter"/>
    <s v="B0FE524A-9795-EA11-806F-9CB6D0F9CFB6"/>
  </r>
  <r>
    <x v="2"/>
    <x v="8"/>
    <x v="18"/>
    <x v="20"/>
    <x v="42"/>
    <x v="1"/>
    <x v="11"/>
    <x v="1"/>
    <x v="1"/>
    <n v="30621"/>
    <n v="0"/>
    <n v="-30621"/>
    <x v="8"/>
    <x v="18"/>
    <x v="20"/>
    <x v="42"/>
    <s v="Geschäftsführergehälter der GmbH-Gesellschafter"/>
    <s v="B0FE524A-9795-EA11-806F-9CB6D0F9CFB6"/>
  </r>
  <r>
    <x v="2"/>
    <x v="8"/>
    <x v="18"/>
    <x v="20"/>
    <x v="70"/>
    <x v="1"/>
    <x v="11"/>
    <x v="1"/>
    <x v="1"/>
    <n v="1400"/>
    <n v="0"/>
    <n v="-1400"/>
    <x v="8"/>
    <x v="18"/>
    <x v="20"/>
    <x v="70"/>
    <s v="Sonstiges Personalkosten"/>
    <s v="B0FE524A-9795-EA11-806F-9CB6D0F9CFB6"/>
  </r>
  <r>
    <x v="2"/>
    <x v="8"/>
    <x v="18"/>
    <x v="21"/>
    <x v="43"/>
    <x v="1"/>
    <x v="11"/>
    <x v="1"/>
    <x v="1"/>
    <n v="14332.48"/>
    <n v="0"/>
    <n v="-14332.48"/>
    <x v="8"/>
    <x v="18"/>
    <x v="21"/>
    <x v="43"/>
    <s v="Gesetzliche soziale Aufwendungen"/>
    <s v="B0FE524A-9795-EA11-806F-9CB6D0F9CFB6"/>
  </r>
  <r>
    <x v="2"/>
    <x v="8"/>
    <x v="18"/>
    <x v="21"/>
    <x v="44"/>
    <x v="1"/>
    <x v="11"/>
    <x v="1"/>
    <x v="1"/>
    <n v="327.25"/>
    <n v="0"/>
    <n v="-327.25"/>
    <x v="8"/>
    <x v="18"/>
    <x v="21"/>
    <x v="44"/>
    <s v="Umlagebeiträge"/>
    <s v="B0FE524A-9795-EA11-806F-9CB6D0F9CFB6"/>
  </r>
  <r>
    <x v="2"/>
    <x v="8"/>
    <x v="18"/>
    <x v="21"/>
    <x v="45"/>
    <x v="1"/>
    <x v="11"/>
    <x v="1"/>
    <x v="1"/>
    <n v="812.93"/>
    <n v="0"/>
    <n v="-812.93"/>
    <x v="8"/>
    <x v="18"/>
    <x v="21"/>
    <x v="45"/>
    <s v="Beiträge zur Berufsgenossenschaft"/>
    <s v="B0FE524A-9795-EA11-806F-9CB6D0F9CFB6"/>
  </r>
  <r>
    <x v="2"/>
    <x v="8"/>
    <x v="18"/>
    <x v="21"/>
    <x v="100"/>
    <x v="1"/>
    <x v="11"/>
    <x v="1"/>
    <x v="1"/>
    <n v="300"/>
    <n v="0"/>
    <n v="-300"/>
    <x v="8"/>
    <x v="18"/>
    <x v="21"/>
    <x v="100"/>
    <s v="Aufwendungen für Altersversorgung"/>
    <s v="B0FE524A-9795-EA11-806F-9CB6D0F9CFB6"/>
  </r>
  <r>
    <x v="2"/>
    <x v="8"/>
    <x v="22"/>
    <x v="33"/>
    <x v="89"/>
    <x v="1"/>
    <x v="11"/>
    <x v="1"/>
    <x v="1"/>
    <n v="5800"/>
    <n v="0"/>
    <n v="-5800"/>
    <x v="8"/>
    <x v="22"/>
    <x v="33"/>
    <x v="89"/>
    <s v="Abschreibungen auf selbst geschaffene immaterielle Vermögensgegenstände"/>
    <s v="B0FE524A-9795-EA11-806F-9CB6D0F9CFB6"/>
  </r>
  <r>
    <x v="2"/>
    <x v="8"/>
    <x v="22"/>
    <x v="34"/>
    <x v="90"/>
    <x v="1"/>
    <x v="11"/>
    <x v="1"/>
    <x v="1"/>
    <n v="700"/>
    <n v="0"/>
    <n v="-700"/>
    <x v="8"/>
    <x v="22"/>
    <x v="34"/>
    <x v="90"/>
    <s v="Abschreibungen auf Sachanlagen (ohne AfA auf Kfz und Gebäude)"/>
    <s v="B0FE524A-9795-EA11-806F-9CB6D0F9CFB6"/>
  </r>
  <r>
    <x v="2"/>
    <x v="8"/>
    <x v="19"/>
    <x v="22"/>
    <x v="46"/>
    <x v="1"/>
    <x v="11"/>
    <x v="1"/>
    <x v="1"/>
    <n v="400"/>
    <n v="0"/>
    <n v="-400"/>
    <x v="8"/>
    <x v="19"/>
    <x v="22"/>
    <x v="46"/>
    <s v="Sonstige betriebliche Aufwendungen"/>
    <s v="B0FE524A-9795-EA11-806F-9CB6D0F9CFB6"/>
  </r>
  <r>
    <x v="2"/>
    <x v="8"/>
    <x v="19"/>
    <x v="22"/>
    <x v="78"/>
    <x v="1"/>
    <x v="11"/>
    <x v="1"/>
    <x v="1"/>
    <n v="133112.5"/>
    <n v="0"/>
    <n v="-133112.5"/>
    <x v="8"/>
    <x v="19"/>
    <x v="22"/>
    <x v="78"/>
    <s v="Sonstige Fremdleistungen"/>
    <s v="B0FE524A-9795-EA11-806F-9CB6D0F9CFB6"/>
  </r>
  <r>
    <x v="2"/>
    <x v="8"/>
    <x v="19"/>
    <x v="23"/>
    <x v="47"/>
    <x v="1"/>
    <x v="11"/>
    <x v="1"/>
    <x v="1"/>
    <n v="5900"/>
    <n v="0"/>
    <n v="-5900"/>
    <x v="8"/>
    <x v="19"/>
    <x v="23"/>
    <x v="47"/>
    <s v="Miete (unbewegliche Wirtschaftsgüter)"/>
    <s v="B0FE524A-9795-EA11-806F-9CB6D0F9CFB6"/>
  </r>
  <r>
    <x v="2"/>
    <x v="8"/>
    <x v="19"/>
    <x v="23"/>
    <x v="48"/>
    <x v="1"/>
    <x v="11"/>
    <x v="1"/>
    <x v="1"/>
    <n v="1310"/>
    <n v="0"/>
    <n v="-1310"/>
    <x v="8"/>
    <x v="19"/>
    <x v="23"/>
    <x v="48"/>
    <s v="Gas, Strom, Wasser"/>
    <s v="B0FE524A-9795-EA11-806F-9CB6D0F9CFB6"/>
  </r>
  <r>
    <x v="2"/>
    <x v="8"/>
    <x v="19"/>
    <x v="23"/>
    <x v="49"/>
    <x v="1"/>
    <x v="11"/>
    <x v="1"/>
    <x v="1"/>
    <n v="680"/>
    <n v="0"/>
    <n v="-680"/>
    <x v="8"/>
    <x v="19"/>
    <x v="23"/>
    <x v="49"/>
    <s v="Reinigung"/>
    <s v="B0FE524A-9795-EA11-806F-9CB6D0F9CFB6"/>
  </r>
  <r>
    <x v="2"/>
    <x v="8"/>
    <x v="19"/>
    <x v="24"/>
    <x v="50"/>
    <x v="1"/>
    <x v="11"/>
    <x v="1"/>
    <x v="1"/>
    <n v="352.13"/>
    <n v="0"/>
    <n v="-352.13"/>
    <x v="8"/>
    <x v="19"/>
    <x v="24"/>
    <x v="50"/>
    <s v="Versicherungen"/>
    <s v="B0FE524A-9795-EA11-806F-9CB6D0F9CFB6"/>
  </r>
  <r>
    <x v="2"/>
    <x v="8"/>
    <x v="19"/>
    <x v="25"/>
    <x v="52"/>
    <x v="1"/>
    <x v="11"/>
    <x v="1"/>
    <x v="1"/>
    <n v="1000"/>
    <n v="0"/>
    <n v="-1000"/>
    <x v="8"/>
    <x v="19"/>
    <x v="25"/>
    <x v="52"/>
    <s v="Reparaturen und Instandhaltung von anderen Anlagen und Betriebs- und Geschäftsausstattung"/>
    <s v="B0FE524A-9795-EA11-806F-9CB6D0F9CFB6"/>
  </r>
  <r>
    <x v="2"/>
    <x v="8"/>
    <x v="19"/>
    <x v="25"/>
    <x v="53"/>
    <x v="1"/>
    <x v="11"/>
    <x v="1"/>
    <x v="1"/>
    <n v="1400"/>
    <n v="0"/>
    <n v="-1400"/>
    <x v="8"/>
    <x v="19"/>
    <x v="25"/>
    <x v="53"/>
    <s v="Wartungskosten für Hard- und Software"/>
    <s v="B0FE524A-9795-EA11-806F-9CB6D0F9CFB6"/>
  </r>
  <r>
    <x v="2"/>
    <x v="8"/>
    <x v="19"/>
    <x v="37"/>
    <x v="118"/>
    <x v="1"/>
    <x v="11"/>
    <x v="1"/>
    <x v="1"/>
    <n v="1850"/>
    <n v="0"/>
    <n v="-1850"/>
    <x v="8"/>
    <x v="19"/>
    <x v="37"/>
    <x v="118"/>
    <s v="Mietleasing Kfz"/>
    <s v="B0FE524A-9795-EA11-806F-9CB6D0F9CFB6"/>
  </r>
  <r>
    <x v="2"/>
    <x v="8"/>
    <x v="19"/>
    <x v="26"/>
    <x v="71"/>
    <x v="1"/>
    <x v="11"/>
    <x v="1"/>
    <x v="1"/>
    <n v="1500"/>
    <n v="0"/>
    <n v="-1500"/>
    <x v="8"/>
    <x v="19"/>
    <x v="26"/>
    <x v="71"/>
    <s v="Werbekosten"/>
    <s v="B0FE524A-9795-EA11-806F-9CB6D0F9CFB6"/>
  </r>
  <r>
    <x v="2"/>
    <x v="8"/>
    <x v="19"/>
    <x v="26"/>
    <x v="54"/>
    <x v="1"/>
    <x v="11"/>
    <x v="1"/>
    <x v="1"/>
    <n v="300"/>
    <n v="0"/>
    <n v="-300"/>
    <x v="8"/>
    <x v="19"/>
    <x v="26"/>
    <x v="54"/>
    <s v="Bewirtungskosten"/>
    <s v="B0FE524A-9795-EA11-806F-9CB6D0F9CFB6"/>
  </r>
  <r>
    <x v="2"/>
    <x v="8"/>
    <x v="19"/>
    <x v="26"/>
    <x v="55"/>
    <x v="1"/>
    <x v="11"/>
    <x v="1"/>
    <x v="1"/>
    <n v="7900"/>
    <n v="0"/>
    <n v="-7900"/>
    <x v="8"/>
    <x v="19"/>
    <x v="26"/>
    <x v="55"/>
    <s v="Reisekosten Arbeitnehmer"/>
    <s v="B0FE524A-9795-EA11-806F-9CB6D0F9CFB6"/>
  </r>
  <r>
    <x v="2"/>
    <x v="8"/>
    <x v="19"/>
    <x v="27"/>
    <x v="79"/>
    <x v="1"/>
    <x v="11"/>
    <x v="1"/>
    <x v="1"/>
    <n v="40"/>
    <n v="0"/>
    <n v="-40"/>
    <x v="8"/>
    <x v="19"/>
    <x v="27"/>
    <x v="79"/>
    <s v="Porto"/>
    <s v="B0FE524A-9795-EA11-806F-9CB6D0F9CFB6"/>
  </r>
  <r>
    <x v="2"/>
    <x v="8"/>
    <x v="19"/>
    <x v="27"/>
    <x v="58"/>
    <x v="1"/>
    <x v="11"/>
    <x v="1"/>
    <x v="1"/>
    <n v="790"/>
    <n v="0"/>
    <n v="-790"/>
    <x v="8"/>
    <x v="19"/>
    <x v="27"/>
    <x v="58"/>
    <s v="Telefon"/>
    <s v="B0FE524A-9795-EA11-806F-9CB6D0F9CFB6"/>
  </r>
  <r>
    <x v="2"/>
    <x v="8"/>
    <x v="19"/>
    <x v="27"/>
    <x v="73"/>
    <x v="1"/>
    <x v="11"/>
    <x v="1"/>
    <x v="1"/>
    <n v="200"/>
    <n v="0"/>
    <n v="-200"/>
    <x v="8"/>
    <x v="19"/>
    <x v="27"/>
    <x v="73"/>
    <s v="Bürobedarf"/>
    <s v="B0FE524A-9795-EA11-806F-9CB6D0F9CFB6"/>
  </r>
  <r>
    <x v="2"/>
    <x v="8"/>
    <x v="19"/>
    <x v="28"/>
    <x v="59"/>
    <x v="1"/>
    <x v="11"/>
    <x v="1"/>
    <x v="1"/>
    <n v="10000"/>
    <n v="0"/>
    <n v="-10000"/>
    <x v="8"/>
    <x v="19"/>
    <x v="28"/>
    <x v="59"/>
    <s v="Rechts- und Beratungskosten"/>
    <s v="B0FE524A-9795-EA11-806F-9CB6D0F9CFB6"/>
  </r>
  <r>
    <x v="2"/>
    <x v="8"/>
    <x v="19"/>
    <x v="28"/>
    <x v="101"/>
    <x v="1"/>
    <x v="11"/>
    <x v="1"/>
    <x v="1"/>
    <n v="1080"/>
    <n v="0"/>
    <n v="-1080"/>
    <x v="8"/>
    <x v="19"/>
    <x v="28"/>
    <x v="101"/>
    <s v="Buchführungskosten"/>
    <s v="B0FE524A-9795-EA11-806F-9CB6D0F9CFB6"/>
  </r>
  <r>
    <x v="2"/>
    <x v="8"/>
    <x v="19"/>
    <x v="22"/>
    <x v="117"/>
    <x v="1"/>
    <x v="11"/>
    <x v="1"/>
    <x v="1"/>
    <n v="5000"/>
    <n v="0"/>
    <n v="-5000"/>
    <x v="8"/>
    <x v="19"/>
    <x v="22"/>
    <x v="117"/>
    <s v="Mieten für Einrichtungen (bewegliche Wirtschaftsgüter)"/>
    <s v="B0FE524A-9795-EA11-806F-9CB6D0F9CFB6"/>
  </r>
  <r>
    <x v="2"/>
    <x v="8"/>
    <x v="19"/>
    <x v="29"/>
    <x v="60"/>
    <x v="1"/>
    <x v="11"/>
    <x v="1"/>
    <x v="1"/>
    <n v="1500"/>
    <n v="0"/>
    <n v="-1500"/>
    <x v="8"/>
    <x v="19"/>
    <x v="29"/>
    <x v="60"/>
    <s v="Sonstiger Betriebsbedarf"/>
    <s v="B0FE524A-9795-EA11-806F-9CB6D0F9CFB6"/>
  </r>
  <r>
    <x v="2"/>
    <x v="8"/>
    <x v="19"/>
    <x v="29"/>
    <x v="61"/>
    <x v="1"/>
    <x v="11"/>
    <x v="1"/>
    <x v="1"/>
    <n v="200"/>
    <n v="0"/>
    <n v="-200"/>
    <x v="8"/>
    <x v="19"/>
    <x v="29"/>
    <x v="61"/>
    <s v="Nebenkosten des Geldverkehrs"/>
    <s v="B0FE524A-9795-EA11-806F-9CB6D0F9CFB6"/>
  </r>
  <r>
    <x v="2"/>
    <x v="8"/>
    <x v="19"/>
    <x v="29"/>
    <x v="62"/>
    <x v="1"/>
    <x v="11"/>
    <x v="1"/>
    <x v="1"/>
    <n v="3100"/>
    <n v="0"/>
    <n v="-3100"/>
    <x v="8"/>
    <x v="19"/>
    <x v="29"/>
    <x v="62"/>
    <s v="Aufwendungen für Abraum- und Abfallbeseitigung"/>
    <s v="B0FE524A-9795-EA11-806F-9CB6D0F9CFB6"/>
  </r>
  <r>
    <x v="2"/>
    <x v="10"/>
    <x v="21"/>
    <x v="32"/>
    <x v="99"/>
    <x v="1"/>
    <x v="11"/>
    <x v="1"/>
    <x v="1"/>
    <n v="1200"/>
    <n v="0"/>
    <n v="-1200"/>
    <x v="10"/>
    <x v="21"/>
    <x v="32"/>
    <x v="99"/>
    <s v="Zinsaufwendungen für kurzfristige Verbindlichkeite"/>
    <s v="B0FE524A-9795-EA11-806F-9CB6D0F9CFB6"/>
  </r>
  <r>
    <x v="0"/>
    <x v="0"/>
    <x v="0"/>
    <x v="0"/>
    <x v="0"/>
    <x v="1"/>
    <x v="12"/>
    <x v="1"/>
    <x v="1"/>
    <n v="162080.78"/>
    <n v="0"/>
    <n v="-162080.78"/>
    <x v="0"/>
    <x v="0"/>
    <x v="0"/>
    <x v="0"/>
    <s v="Selbst geschaffene immaterielle VermG"/>
    <s v="B0FE524A-9795-EA11-806F-9CB6D0F9CFB6"/>
  </r>
  <r>
    <x v="0"/>
    <x v="0"/>
    <x v="0"/>
    <x v="0"/>
    <x v="0"/>
    <x v="1"/>
    <x v="12"/>
    <x v="1"/>
    <x v="0"/>
    <n v="9000"/>
    <n v="5800"/>
    <n v="-3200"/>
    <x v="0"/>
    <x v="0"/>
    <x v="0"/>
    <x v="0"/>
    <s v="Selbst geschaffene immaterielle VermG"/>
    <s v="B0FE524A-9795-EA11-806F-9CB6D0F9CFB6"/>
  </r>
  <r>
    <x v="0"/>
    <x v="0"/>
    <x v="1"/>
    <x v="1"/>
    <x v="2"/>
    <x v="1"/>
    <x v="12"/>
    <x v="1"/>
    <x v="0"/>
    <n v="3650"/>
    <n v="450"/>
    <n v="-3200"/>
    <x v="0"/>
    <x v="1"/>
    <x v="1"/>
    <x v="2"/>
    <s v="Betriebsausstattung"/>
    <s v="B0FE524A-9795-EA11-806F-9CB6D0F9CFB6"/>
  </r>
  <r>
    <x v="0"/>
    <x v="0"/>
    <x v="1"/>
    <x v="1"/>
    <x v="3"/>
    <x v="1"/>
    <x v="12"/>
    <x v="1"/>
    <x v="0"/>
    <n v="1600"/>
    <n v="250"/>
    <n v="-1350"/>
    <x v="0"/>
    <x v="1"/>
    <x v="1"/>
    <x v="3"/>
    <s v="Büroeinrichtung"/>
    <s v="B0FE524A-9795-EA11-806F-9CB6D0F9CFB6"/>
  </r>
  <r>
    <x v="0"/>
    <x v="0"/>
    <x v="1"/>
    <x v="1"/>
    <x v="4"/>
    <x v="1"/>
    <x v="12"/>
    <x v="1"/>
    <x v="0"/>
    <n v="2000"/>
    <n v="0"/>
    <n v="-2000"/>
    <x v="0"/>
    <x v="1"/>
    <x v="1"/>
    <x v="4"/>
    <s v="Geringwertige Wirtschaftsgüter"/>
    <s v="B0FE524A-9795-EA11-806F-9CB6D0F9CFB6"/>
  </r>
  <r>
    <x v="0"/>
    <x v="1"/>
    <x v="3"/>
    <x v="3"/>
    <x v="6"/>
    <x v="1"/>
    <x v="12"/>
    <x v="1"/>
    <x v="1"/>
    <n v="12257"/>
    <n v="12257"/>
    <n v="0"/>
    <x v="1"/>
    <x v="3"/>
    <x v="3"/>
    <x v="6"/>
    <s v="Forderungen aus Lieferungen und Leistungen"/>
    <s v="B0FE524A-9795-EA11-806F-9CB6D0F9CFB6"/>
  </r>
  <r>
    <x v="0"/>
    <x v="1"/>
    <x v="3"/>
    <x v="4"/>
    <x v="9"/>
    <x v="1"/>
    <x v="12"/>
    <x v="1"/>
    <x v="1"/>
    <n v="26902.86"/>
    <n v="0"/>
    <n v="-26902.86"/>
    <x v="1"/>
    <x v="3"/>
    <x v="4"/>
    <x v="9"/>
    <s v="Abziehbare Vorsteuer 19 %"/>
    <s v="B0FE524A-9795-EA11-806F-9CB6D0F9CFB6"/>
  </r>
  <r>
    <x v="0"/>
    <x v="1"/>
    <x v="3"/>
    <x v="4"/>
    <x v="9"/>
    <x v="1"/>
    <x v="12"/>
    <x v="1"/>
    <x v="0"/>
    <n v="8966.1"/>
    <n v="0"/>
    <n v="-8966.1"/>
    <x v="1"/>
    <x v="3"/>
    <x v="4"/>
    <x v="9"/>
    <s v="Abziehbare Vorsteuer 19 %"/>
    <s v="B0FE524A-9795-EA11-806F-9CB6D0F9CFB6"/>
  </r>
  <r>
    <x v="0"/>
    <x v="1"/>
    <x v="4"/>
    <x v="5"/>
    <x v="115"/>
    <x v="1"/>
    <x v="12"/>
    <x v="1"/>
    <x v="1"/>
    <n v="46141.13"/>
    <n v="205622.35"/>
    <n v="159481.22"/>
    <x v="1"/>
    <x v="4"/>
    <x v="5"/>
    <x v="115"/>
    <s v="Bank"/>
    <s v="B0FE524A-9795-EA11-806F-9CB6D0F9CFB6"/>
  </r>
  <r>
    <x v="0"/>
    <x v="1"/>
    <x v="4"/>
    <x v="5"/>
    <x v="115"/>
    <x v="1"/>
    <x v="12"/>
    <x v="1"/>
    <x v="0"/>
    <n v="8966.1"/>
    <n v="142626.81"/>
    <n v="133660.71"/>
    <x v="1"/>
    <x v="4"/>
    <x v="5"/>
    <x v="115"/>
    <s v="Bank"/>
    <s v="B0FE524A-9795-EA11-806F-9CB6D0F9CFB6"/>
  </r>
  <r>
    <x v="0"/>
    <x v="2"/>
    <x v="5"/>
    <x v="6"/>
    <x v="15"/>
    <x v="1"/>
    <x v="12"/>
    <x v="1"/>
    <x v="0"/>
    <n v="6166.16"/>
    <n v="352.13"/>
    <n v="-5814.03"/>
    <x v="2"/>
    <x v="5"/>
    <x v="6"/>
    <x v="15"/>
    <s v="Aktive Rechnungsabgrenzung"/>
    <s v="B0FE524A-9795-EA11-806F-9CB6D0F9CFB6"/>
  </r>
  <r>
    <x v="1"/>
    <x v="4"/>
    <x v="10"/>
    <x v="12"/>
    <x v="24"/>
    <x v="1"/>
    <x v="12"/>
    <x v="1"/>
    <x v="0"/>
    <n v="0"/>
    <n v="13000"/>
    <n v="13000"/>
    <x v="4"/>
    <x v="10"/>
    <x v="12"/>
    <x v="24"/>
    <s v="Rückstellungen für Abschluss- und Prüfungskosten"/>
    <s v="B0FE524A-9795-EA11-806F-9CB6D0F9CFB6"/>
  </r>
  <r>
    <x v="1"/>
    <x v="5"/>
    <x v="11"/>
    <x v="13"/>
    <x v="25"/>
    <x v="1"/>
    <x v="12"/>
    <x v="1"/>
    <x v="1"/>
    <n v="165893.74"/>
    <n v="156596.85999999999"/>
    <n v="-9296.8799999999992"/>
    <x v="5"/>
    <x v="11"/>
    <x v="13"/>
    <x v="25"/>
    <s v="Verbindlichkeiten aus Lieferungen und Leistungen m"/>
    <s v="B0FE524A-9795-EA11-806F-9CB6D0F9CFB6"/>
  </r>
  <r>
    <x v="1"/>
    <x v="5"/>
    <x v="11"/>
    <x v="13"/>
    <x v="25"/>
    <x v="1"/>
    <x v="12"/>
    <x v="1"/>
    <x v="0"/>
    <n v="7592.2"/>
    <n v="7592.2"/>
    <n v="0"/>
    <x v="5"/>
    <x v="11"/>
    <x v="13"/>
    <x v="25"/>
    <s v="Verbindlichkeiten aus Lieferungen und Leistungen m"/>
    <s v="B0FE524A-9795-EA11-806F-9CB6D0F9CFB6"/>
  </r>
  <r>
    <x v="1"/>
    <x v="5"/>
    <x v="12"/>
    <x v="14"/>
    <x v="33"/>
    <x v="1"/>
    <x v="12"/>
    <x v="1"/>
    <x v="1"/>
    <n v="0"/>
    <n v="1957"/>
    <n v="1957"/>
    <x v="5"/>
    <x v="12"/>
    <x v="14"/>
    <x v="33"/>
    <s v="Umsatzsteuer 19 %"/>
    <s v="B0FE524A-9795-EA11-806F-9CB6D0F9CFB6"/>
  </r>
  <r>
    <x v="1"/>
    <x v="5"/>
    <x v="12"/>
    <x v="14"/>
    <x v="75"/>
    <x v="1"/>
    <x v="12"/>
    <x v="1"/>
    <x v="1"/>
    <n v="1957"/>
    <n v="33884.129999999997"/>
    <n v="31927.13"/>
    <x v="5"/>
    <x v="12"/>
    <x v="14"/>
    <x v="75"/>
    <s v="Umsatzsteuer-Vorauszahlungen"/>
    <s v="B0FE524A-9795-EA11-806F-9CB6D0F9CFB6"/>
  </r>
  <r>
    <x v="1"/>
    <x v="5"/>
    <x v="12"/>
    <x v="14"/>
    <x v="75"/>
    <x v="1"/>
    <x v="12"/>
    <x v="1"/>
    <x v="0"/>
    <n v="0"/>
    <n v="8966.1"/>
    <n v="8966.1"/>
    <x v="5"/>
    <x v="12"/>
    <x v="14"/>
    <x v="75"/>
    <s v="Umsatzsteuer-Vorauszahlungen"/>
    <s v="B0FE524A-9795-EA11-806F-9CB6D0F9CFB6"/>
  </r>
  <r>
    <x v="1"/>
    <x v="6"/>
    <x v="13"/>
    <x v="15"/>
    <x v="35"/>
    <x v="1"/>
    <x v="12"/>
    <x v="1"/>
    <x v="0"/>
    <n v="67209.039999999994"/>
    <n v="0"/>
    <n v="-67209.039999999994"/>
    <x v="6"/>
    <x v="13"/>
    <x v="15"/>
    <x v="35"/>
    <s v="Passive Rechnungsabgrenzung"/>
    <s v="B0FE524A-9795-EA11-806F-9CB6D0F9CFB6"/>
  </r>
  <r>
    <x v="2"/>
    <x v="7"/>
    <x v="14"/>
    <x v="16"/>
    <x v="36"/>
    <x v="1"/>
    <x v="12"/>
    <x v="1"/>
    <x v="1"/>
    <n v="0"/>
    <n v="10300"/>
    <n v="10300"/>
    <x v="7"/>
    <x v="14"/>
    <x v="16"/>
    <x v="36"/>
    <s v="Erlöse zum allgemeinen Umsatzsteuersatz"/>
    <s v="B0FE524A-9795-EA11-806F-9CB6D0F9CFB6"/>
  </r>
  <r>
    <x v="2"/>
    <x v="7"/>
    <x v="15"/>
    <x v="17"/>
    <x v="38"/>
    <x v="1"/>
    <x v="12"/>
    <x v="1"/>
    <x v="1"/>
    <n v="0"/>
    <n v="162080.78"/>
    <n v="162080.78"/>
    <x v="7"/>
    <x v="15"/>
    <x v="17"/>
    <x v="38"/>
    <s v="Andere aktivierte Eigenleistungen"/>
    <s v="B0FE524A-9795-EA11-806F-9CB6D0F9CFB6"/>
  </r>
  <r>
    <x v="2"/>
    <x v="7"/>
    <x v="16"/>
    <x v="18"/>
    <x v="39"/>
    <x v="1"/>
    <x v="12"/>
    <x v="1"/>
    <x v="0"/>
    <n v="0"/>
    <n v="67209.039999999994"/>
    <n v="67209.039999999994"/>
    <x v="7"/>
    <x v="16"/>
    <x v="18"/>
    <x v="39"/>
    <s v="Sonstige betriebliche Erträge"/>
    <s v="B0FE524A-9795-EA11-806F-9CB6D0F9CFB6"/>
  </r>
  <r>
    <x v="2"/>
    <x v="8"/>
    <x v="17"/>
    <x v="19"/>
    <x v="116"/>
    <x v="1"/>
    <x v="12"/>
    <x v="1"/>
    <x v="0"/>
    <n v="1000"/>
    <n v="0"/>
    <n v="-1000"/>
    <x v="8"/>
    <x v="17"/>
    <x v="19"/>
    <x v="116"/>
    <s v="Roh-, Hilfs- und Betriebsstoffe"/>
    <s v="B0FE524A-9795-EA11-806F-9CB6D0F9CFB6"/>
  </r>
  <r>
    <x v="2"/>
    <x v="8"/>
    <x v="18"/>
    <x v="20"/>
    <x v="41"/>
    <x v="1"/>
    <x v="12"/>
    <x v="1"/>
    <x v="1"/>
    <n v="20000"/>
    <n v="0"/>
    <n v="-20000"/>
    <x v="8"/>
    <x v="18"/>
    <x v="20"/>
    <x v="41"/>
    <s v="Gehälter"/>
    <s v="B0FE524A-9795-EA11-806F-9CB6D0F9CFB6"/>
  </r>
  <r>
    <x v="2"/>
    <x v="8"/>
    <x v="18"/>
    <x v="20"/>
    <x v="41"/>
    <x v="1"/>
    <x v="12"/>
    <x v="1"/>
    <x v="0"/>
    <n v="30672.5"/>
    <n v="0"/>
    <n v="-30672.5"/>
    <x v="8"/>
    <x v="18"/>
    <x v="20"/>
    <x v="41"/>
    <s v="Gehälter"/>
    <s v="B0FE524A-9795-EA11-806F-9CB6D0F9CFB6"/>
  </r>
  <r>
    <x v="2"/>
    <x v="8"/>
    <x v="18"/>
    <x v="20"/>
    <x v="42"/>
    <x v="1"/>
    <x v="12"/>
    <x v="1"/>
    <x v="0"/>
    <n v="30621"/>
    <n v="0"/>
    <n v="-30621"/>
    <x v="8"/>
    <x v="18"/>
    <x v="20"/>
    <x v="42"/>
    <s v="Geschäftsführergehälter der GmbH-Gesellschafter"/>
    <s v="B0FE524A-9795-EA11-806F-9CB6D0F9CFB6"/>
  </r>
  <r>
    <x v="2"/>
    <x v="8"/>
    <x v="18"/>
    <x v="20"/>
    <x v="70"/>
    <x v="1"/>
    <x v="12"/>
    <x v="1"/>
    <x v="1"/>
    <n v="400"/>
    <n v="0"/>
    <n v="-400"/>
    <x v="8"/>
    <x v="18"/>
    <x v="20"/>
    <x v="70"/>
    <s v="Sonstiges Personalkosten"/>
    <s v="B0FE524A-9795-EA11-806F-9CB6D0F9CFB6"/>
  </r>
  <r>
    <x v="2"/>
    <x v="8"/>
    <x v="18"/>
    <x v="20"/>
    <x v="70"/>
    <x v="1"/>
    <x v="12"/>
    <x v="1"/>
    <x v="0"/>
    <n v="1000"/>
    <n v="0"/>
    <n v="-1000"/>
    <x v="8"/>
    <x v="18"/>
    <x v="20"/>
    <x v="70"/>
    <s v="Sonstiges Personalkosten"/>
    <s v="B0FE524A-9795-EA11-806F-9CB6D0F9CFB6"/>
  </r>
  <r>
    <x v="2"/>
    <x v="8"/>
    <x v="18"/>
    <x v="21"/>
    <x v="43"/>
    <x v="1"/>
    <x v="12"/>
    <x v="1"/>
    <x v="1"/>
    <n v="4101.6099999999997"/>
    <n v="0"/>
    <n v="-4101.6099999999997"/>
    <x v="8"/>
    <x v="18"/>
    <x v="21"/>
    <x v="43"/>
    <s v="Gesetzliche soziale Aufwendungen"/>
    <s v="B0FE524A-9795-EA11-806F-9CB6D0F9CFB6"/>
  </r>
  <r>
    <x v="2"/>
    <x v="8"/>
    <x v="18"/>
    <x v="21"/>
    <x v="43"/>
    <x v="1"/>
    <x v="12"/>
    <x v="1"/>
    <x v="0"/>
    <n v="10230.870000000001"/>
    <n v="0"/>
    <n v="-10230.870000000001"/>
    <x v="8"/>
    <x v="18"/>
    <x v="21"/>
    <x v="43"/>
    <s v="Gesetzliche soziale Aufwendungen"/>
    <s v="B0FE524A-9795-EA11-806F-9CB6D0F9CFB6"/>
  </r>
  <r>
    <x v="2"/>
    <x v="8"/>
    <x v="18"/>
    <x v="21"/>
    <x v="44"/>
    <x v="1"/>
    <x v="12"/>
    <x v="1"/>
    <x v="1"/>
    <n v="90"/>
    <n v="0"/>
    <n v="-90"/>
    <x v="8"/>
    <x v="18"/>
    <x v="21"/>
    <x v="44"/>
    <s v="Umlagebeiträge"/>
    <s v="B0FE524A-9795-EA11-806F-9CB6D0F9CFB6"/>
  </r>
  <r>
    <x v="2"/>
    <x v="8"/>
    <x v="18"/>
    <x v="21"/>
    <x v="44"/>
    <x v="1"/>
    <x v="12"/>
    <x v="1"/>
    <x v="0"/>
    <n v="237.25"/>
    <n v="0"/>
    <n v="-237.25"/>
    <x v="8"/>
    <x v="18"/>
    <x v="21"/>
    <x v="44"/>
    <s v="Umlagebeiträge"/>
    <s v="B0FE524A-9795-EA11-806F-9CB6D0F9CFB6"/>
  </r>
  <r>
    <x v="2"/>
    <x v="8"/>
    <x v="18"/>
    <x v="21"/>
    <x v="45"/>
    <x v="1"/>
    <x v="12"/>
    <x v="1"/>
    <x v="1"/>
    <n v="200"/>
    <n v="0"/>
    <n v="-200"/>
    <x v="8"/>
    <x v="18"/>
    <x v="21"/>
    <x v="45"/>
    <s v="Beiträge zur Berufsgenossenschaft"/>
    <s v="B0FE524A-9795-EA11-806F-9CB6D0F9CFB6"/>
  </r>
  <r>
    <x v="2"/>
    <x v="8"/>
    <x v="18"/>
    <x v="21"/>
    <x v="45"/>
    <x v="1"/>
    <x v="12"/>
    <x v="1"/>
    <x v="0"/>
    <n v="612.92999999999995"/>
    <n v="0"/>
    <n v="-612.92999999999995"/>
    <x v="8"/>
    <x v="18"/>
    <x v="21"/>
    <x v="45"/>
    <s v="Beiträge zur Berufsgenossenschaft"/>
    <s v="B0FE524A-9795-EA11-806F-9CB6D0F9CFB6"/>
  </r>
  <r>
    <x v="2"/>
    <x v="8"/>
    <x v="18"/>
    <x v="21"/>
    <x v="100"/>
    <x v="1"/>
    <x v="12"/>
    <x v="1"/>
    <x v="0"/>
    <n v="300"/>
    <n v="0"/>
    <n v="-300"/>
    <x v="8"/>
    <x v="18"/>
    <x v="21"/>
    <x v="100"/>
    <s v="Aufwendungen für Altersversorgung"/>
    <s v="B0FE524A-9795-EA11-806F-9CB6D0F9CFB6"/>
  </r>
  <r>
    <x v="2"/>
    <x v="8"/>
    <x v="22"/>
    <x v="33"/>
    <x v="89"/>
    <x v="1"/>
    <x v="12"/>
    <x v="1"/>
    <x v="0"/>
    <n v="5800"/>
    <n v="0"/>
    <n v="-5800"/>
    <x v="8"/>
    <x v="22"/>
    <x v="33"/>
    <x v="89"/>
    <s v="Abschreibungen auf selbst geschaffene immaterielle Vermögensgegenstände"/>
    <s v="B0FE524A-9795-EA11-806F-9CB6D0F9CFB6"/>
  </r>
  <r>
    <x v="2"/>
    <x v="8"/>
    <x v="22"/>
    <x v="34"/>
    <x v="90"/>
    <x v="1"/>
    <x v="12"/>
    <x v="1"/>
    <x v="0"/>
    <n v="700"/>
    <n v="0"/>
    <n v="-700"/>
    <x v="8"/>
    <x v="22"/>
    <x v="34"/>
    <x v="90"/>
    <s v="Abschreibungen auf Sachanlagen (ohne AfA auf Kfz und Gebäude)"/>
    <s v="B0FE524A-9795-EA11-806F-9CB6D0F9CFB6"/>
  </r>
  <r>
    <x v="2"/>
    <x v="8"/>
    <x v="19"/>
    <x v="22"/>
    <x v="46"/>
    <x v="1"/>
    <x v="12"/>
    <x v="1"/>
    <x v="0"/>
    <n v="400"/>
    <n v="0"/>
    <n v="-400"/>
    <x v="8"/>
    <x v="19"/>
    <x v="22"/>
    <x v="46"/>
    <s v="Sonstige betriebliche Aufwendungen"/>
    <s v="B0FE524A-9795-EA11-806F-9CB6D0F9CFB6"/>
  </r>
  <r>
    <x v="2"/>
    <x v="8"/>
    <x v="19"/>
    <x v="22"/>
    <x v="78"/>
    <x v="1"/>
    <x v="12"/>
    <x v="1"/>
    <x v="1"/>
    <n v="131594"/>
    <n v="0"/>
    <n v="-131594"/>
    <x v="8"/>
    <x v="19"/>
    <x v="22"/>
    <x v="78"/>
    <s v="Sonstige Fremdleistungen"/>
    <s v="B0FE524A-9795-EA11-806F-9CB6D0F9CFB6"/>
  </r>
  <r>
    <x v="2"/>
    <x v="8"/>
    <x v="19"/>
    <x v="22"/>
    <x v="78"/>
    <x v="1"/>
    <x v="12"/>
    <x v="1"/>
    <x v="0"/>
    <n v="2300"/>
    <n v="0"/>
    <n v="-2300"/>
    <x v="8"/>
    <x v="19"/>
    <x v="22"/>
    <x v="78"/>
    <s v="Sonstige Fremdleistungen"/>
    <s v="B0FE524A-9795-EA11-806F-9CB6D0F9CFB6"/>
  </r>
  <r>
    <x v="2"/>
    <x v="8"/>
    <x v="19"/>
    <x v="23"/>
    <x v="47"/>
    <x v="1"/>
    <x v="12"/>
    <x v="1"/>
    <x v="0"/>
    <n v="5900"/>
    <n v="0"/>
    <n v="-5900"/>
    <x v="8"/>
    <x v="19"/>
    <x v="23"/>
    <x v="47"/>
    <s v="Miete (unbewegliche Wirtschaftsgüter)"/>
    <s v="B0FE524A-9795-EA11-806F-9CB6D0F9CFB6"/>
  </r>
  <r>
    <x v="2"/>
    <x v="8"/>
    <x v="19"/>
    <x v="23"/>
    <x v="48"/>
    <x v="1"/>
    <x v="12"/>
    <x v="1"/>
    <x v="0"/>
    <n v="1310"/>
    <n v="0"/>
    <n v="-1310"/>
    <x v="8"/>
    <x v="19"/>
    <x v="23"/>
    <x v="48"/>
    <s v="Gas, Strom, Wasser"/>
    <s v="B0FE524A-9795-EA11-806F-9CB6D0F9CFB6"/>
  </r>
  <r>
    <x v="2"/>
    <x v="8"/>
    <x v="19"/>
    <x v="23"/>
    <x v="49"/>
    <x v="1"/>
    <x v="12"/>
    <x v="1"/>
    <x v="0"/>
    <n v="680"/>
    <n v="0"/>
    <n v="-680"/>
    <x v="8"/>
    <x v="19"/>
    <x v="23"/>
    <x v="49"/>
    <s v="Reinigung"/>
    <s v="B0FE524A-9795-EA11-806F-9CB6D0F9CFB6"/>
  </r>
  <r>
    <x v="2"/>
    <x v="8"/>
    <x v="19"/>
    <x v="24"/>
    <x v="50"/>
    <x v="1"/>
    <x v="12"/>
    <x v="1"/>
    <x v="0"/>
    <n v="352.13"/>
    <n v="0"/>
    <n v="-352.13"/>
    <x v="8"/>
    <x v="19"/>
    <x v="24"/>
    <x v="50"/>
    <s v="Versicherungen"/>
    <s v="B0FE524A-9795-EA11-806F-9CB6D0F9CFB6"/>
  </r>
  <r>
    <x v="2"/>
    <x v="8"/>
    <x v="19"/>
    <x v="25"/>
    <x v="52"/>
    <x v="1"/>
    <x v="12"/>
    <x v="1"/>
    <x v="0"/>
    <n v="1000"/>
    <n v="0"/>
    <n v="-1000"/>
    <x v="8"/>
    <x v="19"/>
    <x v="25"/>
    <x v="52"/>
    <s v="Reparaturen und Instandhaltung von anderen Anlagen und Betriebs- und Geschäftsausstattung"/>
    <s v="B0FE524A-9795-EA11-806F-9CB6D0F9CFB6"/>
  </r>
  <r>
    <x v="2"/>
    <x v="8"/>
    <x v="19"/>
    <x v="25"/>
    <x v="53"/>
    <x v="1"/>
    <x v="12"/>
    <x v="1"/>
    <x v="0"/>
    <n v="1400"/>
    <n v="0"/>
    <n v="-1400"/>
    <x v="8"/>
    <x v="19"/>
    <x v="25"/>
    <x v="53"/>
    <s v="Wartungskosten für Hard- und Software"/>
    <s v="B0FE524A-9795-EA11-806F-9CB6D0F9CFB6"/>
  </r>
  <r>
    <x v="2"/>
    <x v="8"/>
    <x v="19"/>
    <x v="37"/>
    <x v="118"/>
    <x v="1"/>
    <x v="12"/>
    <x v="1"/>
    <x v="0"/>
    <n v="1850"/>
    <n v="0"/>
    <n v="-1850"/>
    <x v="8"/>
    <x v="19"/>
    <x v="37"/>
    <x v="118"/>
    <s v="Mietleasing Kfz"/>
    <s v="B0FE524A-9795-EA11-806F-9CB6D0F9CFB6"/>
  </r>
  <r>
    <x v="2"/>
    <x v="8"/>
    <x v="19"/>
    <x v="26"/>
    <x v="71"/>
    <x v="1"/>
    <x v="12"/>
    <x v="1"/>
    <x v="0"/>
    <n v="1500"/>
    <n v="0"/>
    <n v="-1500"/>
    <x v="8"/>
    <x v="19"/>
    <x v="26"/>
    <x v="71"/>
    <s v="Werbekosten"/>
    <s v="B0FE524A-9795-EA11-806F-9CB6D0F9CFB6"/>
  </r>
  <r>
    <x v="2"/>
    <x v="8"/>
    <x v="19"/>
    <x v="26"/>
    <x v="54"/>
    <x v="1"/>
    <x v="12"/>
    <x v="1"/>
    <x v="0"/>
    <n v="300"/>
    <n v="0"/>
    <n v="-300"/>
    <x v="8"/>
    <x v="19"/>
    <x v="26"/>
    <x v="54"/>
    <s v="Bewirtungskosten"/>
    <s v="B0FE524A-9795-EA11-806F-9CB6D0F9CFB6"/>
  </r>
  <r>
    <x v="2"/>
    <x v="8"/>
    <x v="19"/>
    <x v="26"/>
    <x v="55"/>
    <x v="1"/>
    <x v="12"/>
    <x v="1"/>
    <x v="1"/>
    <n v="800"/>
    <n v="0"/>
    <n v="-800"/>
    <x v="8"/>
    <x v="19"/>
    <x v="26"/>
    <x v="55"/>
    <s v="Reisekosten Arbeitnehmer"/>
    <s v="B0FE524A-9795-EA11-806F-9CB6D0F9CFB6"/>
  </r>
  <r>
    <x v="2"/>
    <x v="8"/>
    <x v="19"/>
    <x v="26"/>
    <x v="55"/>
    <x v="1"/>
    <x v="12"/>
    <x v="1"/>
    <x v="0"/>
    <n v="7100"/>
    <n v="0"/>
    <n v="-7100"/>
    <x v="8"/>
    <x v="19"/>
    <x v="26"/>
    <x v="55"/>
    <s v="Reisekosten Arbeitnehmer"/>
    <s v="B0FE524A-9795-EA11-806F-9CB6D0F9CFB6"/>
  </r>
  <r>
    <x v="2"/>
    <x v="8"/>
    <x v="19"/>
    <x v="27"/>
    <x v="79"/>
    <x v="1"/>
    <x v="12"/>
    <x v="1"/>
    <x v="0"/>
    <n v="40"/>
    <n v="0"/>
    <n v="-40"/>
    <x v="8"/>
    <x v="19"/>
    <x v="27"/>
    <x v="79"/>
    <s v="Porto"/>
    <s v="B0FE524A-9795-EA11-806F-9CB6D0F9CFB6"/>
  </r>
  <r>
    <x v="2"/>
    <x v="8"/>
    <x v="19"/>
    <x v="27"/>
    <x v="58"/>
    <x v="1"/>
    <x v="12"/>
    <x v="1"/>
    <x v="1"/>
    <n v="200"/>
    <n v="0"/>
    <n v="-200"/>
    <x v="8"/>
    <x v="19"/>
    <x v="27"/>
    <x v="58"/>
    <s v="Telefon"/>
    <s v="B0FE524A-9795-EA11-806F-9CB6D0F9CFB6"/>
  </r>
  <r>
    <x v="2"/>
    <x v="8"/>
    <x v="19"/>
    <x v="27"/>
    <x v="58"/>
    <x v="1"/>
    <x v="12"/>
    <x v="1"/>
    <x v="0"/>
    <n v="590"/>
    <n v="0"/>
    <n v="-590"/>
    <x v="8"/>
    <x v="19"/>
    <x v="27"/>
    <x v="58"/>
    <s v="Telefon"/>
    <s v="B0FE524A-9795-EA11-806F-9CB6D0F9CFB6"/>
  </r>
  <r>
    <x v="2"/>
    <x v="8"/>
    <x v="19"/>
    <x v="27"/>
    <x v="73"/>
    <x v="1"/>
    <x v="12"/>
    <x v="1"/>
    <x v="0"/>
    <n v="200"/>
    <n v="0"/>
    <n v="-200"/>
    <x v="8"/>
    <x v="19"/>
    <x v="27"/>
    <x v="73"/>
    <s v="Bürobedarf"/>
    <s v="B0FE524A-9795-EA11-806F-9CB6D0F9CFB6"/>
  </r>
  <r>
    <x v="2"/>
    <x v="8"/>
    <x v="19"/>
    <x v="28"/>
    <x v="59"/>
    <x v="1"/>
    <x v="12"/>
    <x v="1"/>
    <x v="1"/>
    <n v="10000"/>
    <n v="0"/>
    <n v="-10000"/>
    <x v="8"/>
    <x v="19"/>
    <x v="28"/>
    <x v="59"/>
    <s v="Rechts- und Beratungskosten"/>
    <s v="B0FE524A-9795-EA11-806F-9CB6D0F9CFB6"/>
  </r>
  <r>
    <x v="2"/>
    <x v="8"/>
    <x v="19"/>
    <x v="28"/>
    <x v="119"/>
    <x v="1"/>
    <x v="12"/>
    <x v="1"/>
    <x v="0"/>
    <n v="13000"/>
    <n v="0"/>
    <n v="-13000"/>
    <x v="8"/>
    <x v="19"/>
    <x v="28"/>
    <x v="119"/>
    <s v="Abschluss- und Prüfungskosten"/>
    <s v="B0FE524A-9795-EA11-806F-9CB6D0F9CFB6"/>
  </r>
  <r>
    <x v="2"/>
    <x v="8"/>
    <x v="19"/>
    <x v="28"/>
    <x v="101"/>
    <x v="1"/>
    <x v="12"/>
    <x v="1"/>
    <x v="1"/>
    <n v="80"/>
    <n v="0"/>
    <n v="-80"/>
    <x v="8"/>
    <x v="19"/>
    <x v="28"/>
    <x v="101"/>
    <s v="Buchführungskosten"/>
    <s v="B0FE524A-9795-EA11-806F-9CB6D0F9CFB6"/>
  </r>
  <r>
    <x v="2"/>
    <x v="8"/>
    <x v="19"/>
    <x v="28"/>
    <x v="101"/>
    <x v="1"/>
    <x v="12"/>
    <x v="1"/>
    <x v="0"/>
    <n v="1000"/>
    <n v="0"/>
    <n v="-1000"/>
    <x v="8"/>
    <x v="19"/>
    <x v="28"/>
    <x v="101"/>
    <s v="Buchführungskosten"/>
    <s v="B0FE524A-9795-EA11-806F-9CB6D0F9CFB6"/>
  </r>
  <r>
    <x v="2"/>
    <x v="8"/>
    <x v="19"/>
    <x v="22"/>
    <x v="117"/>
    <x v="1"/>
    <x v="12"/>
    <x v="1"/>
    <x v="0"/>
    <n v="5000"/>
    <n v="0"/>
    <n v="-5000"/>
    <x v="8"/>
    <x v="19"/>
    <x v="22"/>
    <x v="117"/>
    <s v="Mieten für Einrichtungen (bewegliche Wirtschaftsgüter)"/>
    <s v="B0FE524A-9795-EA11-806F-9CB6D0F9CFB6"/>
  </r>
  <r>
    <x v="2"/>
    <x v="8"/>
    <x v="19"/>
    <x v="29"/>
    <x v="60"/>
    <x v="1"/>
    <x v="12"/>
    <x v="1"/>
    <x v="0"/>
    <n v="1500"/>
    <n v="0"/>
    <n v="-1500"/>
    <x v="8"/>
    <x v="19"/>
    <x v="29"/>
    <x v="60"/>
    <s v="Sonstiger Betriebsbedarf"/>
    <s v="B0FE524A-9795-EA11-806F-9CB6D0F9CFB6"/>
  </r>
  <r>
    <x v="2"/>
    <x v="8"/>
    <x v="19"/>
    <x v="29"/>
    <x v="61"/>
    <x v="1"/>
    <x v="12"/>
    <x v="1"/>
    <x v="0"/>
    <n v="200"/>
    <n v="0"/>
    <n v="-200"/>
    <x v="8"/>
    <x v="19"/>
    <x v="29"/>
    <x v="61"/>
    <s v="Nebenkosten des Geldverkehrs"/>
    <s v="B0FE524A-9795-EA11-806F-9CB6D0F9CFB6"/>
  </r>
  <r>
    <x v="2"/>
    <x v="8"/>
    <x v="19"/>
    <x v="29"/>
    <x v="62"/>
    <x v="1"/>
    <x v="12"/>
    <x v="1"/>
    <x v="0"/>
    <n v="3100"/>
    <n v="0"/>
    <n v="-3100"/>
    <x v="8"/>
    <x v="19"/>
    <x v="29"/>
    <x v="62"/>
    <s v="Aufwendungen für Abraum- und Abfallbeseitigung"/>
    <s v="B0FE524A-9795-EA11-806F-9CB6D0F9CFB6"/>
  </r>
  <r>
    <x v="2"/>
    <x v="10"/>
    <x v="21"/>
    <x v="32"/>
    <x v="99"/>
    <x v="1"/>
    <x v="12"/>
    <x v="1"/>
    <x v="0"/>
    <n v="1200"/>
    <n v="0"/>
    <n v="-1200"/>
    <x v="10"/>
    <x v="21"/>
    <x v="32"/>
    <x v="99"/>
    <s v="Zinsaufwendungen für kurzfristige Verbindlichkeite"/>
    <s v="B0FE524A-9795-EA11-806F-9CB6D0F9CFB6"/>
  </r>
  <r>
    <x v="0"/>
    <x v="1"/>
    <x v="3"/>
    <x v="4"/>
    <x v="9"/>
    <x v="1"/>
    <x v="0"/>
    <x v="2"/>
    <x v="1"/>
    <n v="119.7"/>
    <n v="0"/>
    <n v="-119.7"/>
    <x v="1"/>
    <x v="3"/>
    <x v="4"/>
    <x v="9"/>
    <s v="Abziehbare Vorsteuer 19 %"/>
    <s v="B0FE524A-9795-EA11-806F-9CB6D0F9CFB6"/>
  </r>
  <r>
    <x v="0"/>
    <x v="1"/>
    <x v="4"/>
    <x v="5"/>
    <x v="115"/>
    <x v="1"/>
    <x v="0"/>
    <x v="2"/>
    <x v="1"/>
    <n v="119.7"/>
    <n v="849.7"/>
    <n v="730"/>
    <x v="1"/>
    <x v="4"/>
    <x v="5"/>
    <x v="115"/>
    <s v="Bank"/>
    <s v="B0FE524A-9795-EA11-806F-9CB6D0F9CFB6"/>
  </r>
  <r>
    <x v="1"/>
    <x v="5"/>
    <x v="11"/>
    <x v="13"/>
    <x v="25"/>
    <x v="1"/>
    <x v="0"/>
    <x v="2"/>
    <x v="1"/>
    <n v="511.7"/>
    <n v="511.7"/>
    <n v="0"/>
    <x v="5"/>
    <x v="11"/>
    <x v="13"/>
    <x v="25"/>
    <s v="Verbindlichkeiten aus Lieferungen und Leistungen m"/>
    <s v="B0FE524A-9795-EA11-806F-9CB6D0F9CFB6"/>
  </r>
  <r>
    <x v="1"/>
    <x v="5"/>
    <x v="12"/>
    <x v="14"/>
    <x v="75"/>
    <x v="1"/>
    <x v="0"/>
    <x v="2"/>
    <x v="1"/>
    <n v="0"/>
    <n v="119.7"/>
    <n v="119.7"/>
    <x v="5"/>
    <x v="12"/>
    <x v="14"/>
    <x v="75"/>
    <s v="Umsatzsteuer-Vorauszahlungen"/>
    <s v="B0FE524A-9795-EA11-806F-9CB6D0F9CFB6"/>
  </r>
  <r>
    <x v="2"/>
    <x v="8"/>
    <x v="19"/>
    <x v="23"/>
    <x v="49"/>
    <x v="1"/>
    <x v="0"/>
    <x v="2"/>
    <x v="1"/>
    <n v="430"/>
    <n v="0"/>
    <n v="-430"/>
    <x v="8"/>
    <x v="19"/>
    <x v="23"/>
    <x v="49"/>
    <s v="Reinigung"/>
    <s v="B0FE524A-9795-EA11-806F-9CB6D0F9CFB6"/>
  </r>
  <r>
    <x v="2"/>
    <x v="8"/>
    <x v="19"/>
    <x v="27"/>
    <x v="73"/>
    <x v="1"/>
    <x v="0"/>
    <x v="2"/>
    <x v="1"/>
    <n v="200"/>
    <n v="0"/>
    <n v="-200"/>
    <x v="8"/>
    <x v="19"/>
    <x v="27"/>
    <x v="73"/>
    <s v="Bürobedarf"/>
    <s v="B0FE524A-9795-EA11-806F-9CB6D0F9CFB6"/>
  </r>
  <r>
    <x v="2"/>
    <x v="8"/>
    <x v="19"/>
    <x v="29"/>
    <x v="61"/>
    <x v="1"/>
    <x v="0"/>
    <x v="2"/>
    <x v="1"/>
    <n v="100"/>
    <n v="0"/>
    <n v="-100"/>
    <x v="8"/>
    <x v="19"/>
    <x v="29"/>
    <x v="61"/>
    <s v="Nebenkosten des Geldverkehrs"/>
    <s v="B0FE524A-9795-EA11-806F-9CB6D0F9CFB6"/>
  </r>
  <r>
    <x v="0"/>
    <x v="0"/>
    <x v="1"/>
    <x v="1"/>
    <x v="2"/>
    <x v="1"/>
    <x v="2"/>
    <x v="2"/>
    <x v="1"/>
    <n v="954"/>
    <n v="0"/>
    <n v="-954"/>
    <x v="0"/>
    <x v="1"/>
    <x v="1"/>
    <x v="2"/>
    <s v="Betriebsausstattung"/>
    <s v="B0FE524A-9795-EA11-806F-9CB6D0F9CFB6"/>
  </r>
  <r>
    <x v="0"/>
    <x v="1"/>
    <x v="3"/>
    <x v="4"/>
    <x v="9"/>
    <x v="1"/>
    <x v="2"/>
    <x v="2"/>
    <x v="1"/>
    <n v="12894.94"/>
    <n v="0"/>
    <n v="-12894.94"/>
    <x v="1"/>
    <x v="3"/>
    <x v="4"/>
    <x v="9"/>
    <s v="Abziehbare Vorsteuer 19 %"/>
    <s v="B0FE524A-9795-EA11-806F-9CB6D0F9CFB6"/>
  </r>
  <r>
    <x v="0"/>
    <x v="1"/>
    <x v="4"/>
    <x v="5"/>
    <x v="115"/>
    <x v="1"/>
    <x v="2"/>
    <x v="2"/>
    <x v="1"/>
    <n v="119.7"/>
    <n v="83118.06"/>
    <n v="82998.36"/>
    <x v="1"/>
    <x v="4"/>
    <x v="5"/>
    <x v="115"/>
    <s v="Bank"/>
    <s v="B0FE524A-9795-EA11-806F-9CB6D0F9CFB6"/>
  </r>
  <r>
    <x v="1"/>
    <x v="5"/>
    <x v="11"/>
    <x v="13"/>
    <x v="25"/>
    <x v="1"/>
    <x v="2"/>
    <x v="2"/>
    <x v="1"/>
    <n v="79389.8"/>
    <n v="79389.8"/>
    <n v="0"/>
    <x v="5"/>
    <x v="11"/>
    <x v="13"/>
    <x v="25"/>
    <s v="Verbindlichkeiten aus Lieferungen und Leistungen m"/>
    <s v="B0FE524A-9795-EA11-806F-9CB6D0F9CFB6"/>
  </r>
  <r>
    <x v="1"/>
    <x v="5"/>
    <x v="12"/>
    <x v="14"/>
    <x v="75"/>
    <x v="1"/>
    <x v="2"/>
    <x v="2"/>
    <x v="1"/>
    <n v="0"/>
    <n v="119.7"/>
    <n v="119.7"/>
    <x v="5"/>
    <x v="12"/>
    <x v="14"/>
    <x v="75"/>
    <s v="Umsatzsteuer-Vorauszahlungen"/>
    <s v="B0FE524A-9795-EA11-806F-9CB6D0F9CFB6"/>
  </r>
  <r>
    <x v="2"/>
    <x v="8"/>
    <x v="19"/>
    <x v="22"/>
    <x v="78"/>
    <x v="1"/>
    <x v="2"/>
    <x v="2"/>
    <x v="1"/>
    <n v="66284.12"/>
    <n v="0"/>
    <n v="-66284.12"/>
    <x v="8"/>
    <x v="19"/>
    <x v="22"/>
    <x v="78"/>
    <s v="Sonstige Fremdleistungen"/>
    <s v="B0FE524A-9795-EA11-806F-9CB6D0F9CFB6"/>
  </r>
  <r>
    <x v="2"/>
    <x v="8"/>
    <x v="19"/>
    <x v="23"/>
    <x v="49"/>
    <x v="1"/>
    <x v="2"/>
    <x v="2"/>
    <x v="1"/>
    <n v="430"/>
    <n v="0"/>
    <n v="-430"/>
    <x v="8"/>
    <x v="19"/>
    <x v="23"/>
    <x v="49"/>
    <s v="Reinigung"/>
    <s v="B0FE524A-9795-EA11-806F-9CB6D0F9CFB6"/>
  </r>
  <r>
    <x v="2"/>
    <x v="8"/>
    <x v="19"/>
    <x v="24"/>
    <x v="51"/>
    <x v="1"/>
    <x v="2"/>
    <x v="2"/>
    <x v="1"/>
    <n v="2255"/>
    <n v="0"/>
    <n v="-2255"/>
    <x v="8"/>
    <x v="19"/>
    <x v="24"/>
    <x v="51"/>
    <s v="Beiträge"/>
    <s v="B0FE524A-9795-EA11-806F-9CB6D0F9CFB6"/>
  </r>
  <r>
    <x v="2"/>
    <x v="8"/>
    <x v="19"/>
    <x v="27"/>
    <x v="73"/>
    <x v="1"/>
    <x v="2"/>
    <x v="2"/>
    <x v="1"/>
    <n v="200"/>
    <n v="0"/>
    <n v="-200"/>
    <x v="8"/>
    <x v="19"/>
    <x v="27"/>
    <x v="73"/>
    <s v="Bürobedarf"/>
    <s v="B0FE524A-9795-EA11-806F-9CB6D0F9CFB6"/>
  </r>
  <r>
    <x v="2"/>
    <x v="8"/>
    <x v="19"/>
    <x v="29"/>
    <x v="61"/>
    <x v="1"/>
    <x v="2"/>
    <x v="2"/>
    <x v="1"/>
    <n v="100"/>
    <n v="0"/>
    <n v="-100"/>
    <x v="8"/>
    <x v="19"/>
    <x v="29"/>
    <x v="61"/>
    <s v="Nebenkosten des Geldverkehrs"/>
    <s v="B0FE524A-9795-EA11-806F-9CB6D0F9CFB6"/>
  </r>
  <r>
    <x v="0"/>
    <x v="1"/>
    <x v="3"/>
    <x v="4"/>
    <x v="9"/>
    <x v="1"/>
    <x v="3"/>
    <x v="2"/>
    <x v="1"/>
    <n v="13190.99"/>
    <n v="0"/>
    <n v="-13190.99"/>
    <x v="1"/>
    <x v="3"/>
    <x v="4"/>
    <x v="9"/>
    <s v="Abziehbare Vorsteuer 19 %"/>
    <s v="B0FE524A-9795-EA11-806F-9CB6D0F9CFB6"/>
  </r>
  <r>
    <x v="0"/>
    <x v="1"/>
    <x v="4"/>
    <x v="5"/>
    <x v="115"/>
    <x v="1"/>
    <x v="3"/>
    <x v="2"/>
    <x v="1"/>
    <n v="119.7"/>
    <n v="82717.27"/>
    <n v="82597.570000000007"/>
    <x v="1"/>
    <x v="4"/>
    <x v="5"/>
    <x v="115"/>
    <s v="Bank"/>
    <s v="B0FE524A-9795-EA11-806F-9CB6D0F9CFB6"/>
  </r>
  <r>
    <x v="1"/>
    <x v="5"/>
    <x v="11"/>
    <x v="13"/>
    <x v="25"/>
    <x v="1"/>
    <x v="3"/>
    <x v="2"/>
    <x v="1"/>
    <n v="82379.27"/>
    <n v="82379.27"/>
    <n v="0"/>
    <x v="5"/>
    <x v="11"/>
    <x v="13"/>
    <x v="25"/>
    <s v="Verbindlichkeiten aus Lieferungen und Leistungen m"/>
    <s v="B0FE524A-9795-EA11-806F-9CB6D0F9CFB6"/>
  </r>
  <r>
    <x v="1"/>
    <x v="5"/>
    <x v="12"/>
    <x v="14"/>
    <x v="75"/>
    <x v="1"/>
    <x v="3"/>
    <x v="2"/>
    <x v="1"/>
    <n v="0"/>
    <n v="119.7"/>
    <n v="119.7"/>
    <x v="5"/>
    <x v="12"/>
    <x v="14"/>
    <x v="75"/>
    <s v="Umsatzsteuer-Vorauszahlungen"/>
    <s v="B0FE524A-9795-EA11-806F-9CB6D0F9CFB6"/>
  </r>
  <r>
    <x v="2"/>
    <x v="8"/>
    <x v="19"/>
    <x v="22"/>
    <x v="78"/>
    <x v="1"/>
    <x v="3"/>
    <x v="2"/>
    <x v="1"/>
    <n v="68796.28"/>
    <n v="0"/>
    <n v="-68796.28"/>
    <x v="8"/>
    <x v="19"/>
    <x v="22"/>
    <x v="78"/>
    <s v="Sonstige Fremdleistungen"/>
    <s v="B0FE524A-9795-EA11-806F-9CB6D0F9CFB6"/>
  </r>
  <r>
    <x v="2"/>
    <x v="8"/>
    <x v="19"/>
    <x v="23"/>
    <x v="49"/>
    <x v="1"/>
    <x v="3"/>
    <x v="2"/>
    <x v="1"/>
    <n v="430"/>
    <n v="0"/>
    <n v="-430"/>
    <x v="8"/>
    <x v="19"/>
    <x v="23"/>
    <x v="49"/>
    <s v="Reinigung"/>
    <s v="B0FE524A-9795-EA11-806F-9CB6D0F9CFB6"/>
  </r>
  <r>
    <x v="2"/>
    <x v="8"/>
    <x v="19"/>
    <x v="27"/>
    <x v="73"/>
    <x v="1"/>
    <x v="3"/>
    <x v="2"/>
    <x v="1"/>
    <n v="200"/>
    <n v="0"/>
    <n v="-200"/>
    <x v="8"/>
    <x v="19"/>
    <x v="27"/>
    <x v="73"/>
    <s v="Bürobedarf"/>
    <s v="B0FE524A-9795-EA11-806F-9CB6D0F9CFB6"/>
  </r>
  <r>
    <x v="2"/>
    <x v="8"/>
    <x v="19"/>
    <x v="29"/>
    <x v="61"/>
    <x v="1"/>
    <x v="3"/>
    <x v="2"/>
    <x v="1"/>
    <n v="100"/>
    <n v="0"/>
    <n v="-100"/>
    <x v="8"/>
    <x v="19"/>
    <x v="29"/>
    <x v="61"/>
    <s v="Nebenkosten des Geldverkehrs"/>
    <s v="B0FE524A-9795-EA11-806F-9CB6D0F9CFB6"/>
  </r>
  <r>
    <x v="0"/>
    <x v="1"/>
    <x v="3"/>
    <x v="4"/>
    <x v="9"/>
    <x v="1"/>
    <x v="4"/>
    <x v="2"/>
    <x v="1"/>
    <n v="8005.9"/>
    <n v="0"/>
    <n v="-8005.9"/>
    <x v="1"/>
    <x v="3"/>
    <x v="4"/>
    <x v="9"/>
    <s v="Abziehbare Vorsteuer 19 %"/>
    <s v="B0FE524A-9795-EA11-806F-9CB6D0F9CFB6"/>
  </r>
  <r>
    <x v="0"/>
    <x v="1"/>
    <x v="4"/>
    <x v="5"/>
    <x v="115"/>
    <x v="1"/>
    <x v="4"/>
    <x v="2"/>
    <x v="1"/>
    <n v="12894.94"/>
    <n v="53842.2"/>
    <n v="40947.26"/>
    <x v="1"/>
    <x v="4"/>
    <x v="5"/>
    <x v="115"/>
    <s v="Bank"/>
    <s v="B0FE524A-9795-EA11-806F-9CB6D0F9CFB6"/>
  </r>
  <r>
    <x v="1"/>
    <x v="5"/>
    <x v="11"/>
    <x v="13"/>
    <x v="25"/>
    <x v="1"/>
    <x v="4"/>
    <x v="2"/>
    <x v="1"/>
    <n v="49904.2"/>
    <n v="49904.2"/>
    <n v="0"/>
    <x v="5"/>
    <x v="11"/>
    <x v="13"/>
    <x v="25"/>
    <s v="Verbindlichkeiten aus Lieferungen und Leistungen m"/>
    <s v="B0FE524A-9795-EA11-806F-9CB6D0F9CFB6"/>
  </r>
  <r>
    <x v="1"/>
    <x v="5"/>
    <x v="12"/>
    <x v="14"/>
    <x v="75"/>
    <x v="1"/>
    <x v="4"/>
    <x v="2"/>
    <x v="1"/>
    <n v="0"/>
    <n v="12894.94"/>
    <n v="12894.94"/>
    <x v="5"/>
    <x v="12"/>
    <x v="14"/>
    <x v="75"/>
    <s v="Umsatzsteuer-Vorauszahlungen"/>
    <s v="B0FE524A-9795-EA11-806F-9CB6D0F9CFB6"/>
  </r>
  <r>
    <x v="2"/>
    <x v="8"/>
    <x v="19"/>
    <x v="22"/>
    <x v="78"/>
    <x v="1"/>
    <x v="4"/>
    <x v="2"/>
    <x v="1"/>
    <n v="41506.300000000003"/>
    <n v="0"/>
    <n v="-41506.300000000003"/>
    <x v="8"/>
    <x v="19"/>
    <x v="22"/>
    <x v="78"/>
    <s v="Sonstige Fremdleistungen"/>
    <s v="B0FE524A-9795-EA11-806F-9CB6D0F9CFB6"/>
  </r>
  <r>
    <x v="2"/>
    <x v="8"/>
    <x v="19"/>
    <x v="23"/>
    <x v="49"/>
    <x v="1"/>
    <x v="4"/>
    <x v="2"/>
    <x v="1"/>
    <n v="430"/>
    <n v="0"/>
    <n v="-430"/>
    <x v="8"/>
    <x v="19"/>
    <x v="23"/>
    <x v="49"/>
    <s v="Reinigung"/>
    <s v="B0FE524A-9795-EA11-806F-9CB6D0F9CFB6"/>
  </r>
  <r>
    <x v="2"/>
    <x v="8"/>
    <x v="19"/>
    <x v="27"/>
    <x v="73"/>
    <x v="1"/>
    <x v="4"/>
    <x v="2"/>
    <x v="1"/>
    <n v="200"/>
    <n v="0"/>
    <n v="-200"/>
    <x v="8"/>
    <x v="19"/>
    <x v="27"/>
    <x v="73"/>
    <s v="Bürobedarf"/>
    <s v="B0FE524A-9795-EA11-806F-9CB6D0F9CFB6"/>
  </r>
  <r>
    <x v="2"/>
    <x v="8"/>
    <x v="19"/>
    <x v="29"/>
    <x v="61"/>
    <x v="1"/>
    <x v="4"/>
    <x v="2"/>
    <x v="1"/>
    <n v="100"/>
    <n v="0"/>
    <n v="-100"/>
    <x v="8"/>
    <x v="19"/>
    <x v="29"/>
    <x v="61"/>
    <s v="Nebenkosten des Geldverkehrs"/>
    <s v="B0FE524A-9795-EA11-806F-9CB6D0F9CFB6"/>
  </r>
  <r>
    <x v="2"/>
    <x v="10"/>
    <x v="21"/>
    <x v="32"/>
    <x v="83"/>
    <x v="1"/>
    <x v="4"/>
    <x v="2"/>
    <x v="1"/>
    <n v="3600"/>
    <n v="0"/>
    <n v="-3600"/>
    <x v="10"/>
    <x v="21"/>
    <x v="32"/>
    <x v="83"/>
    <s v="Zinsaufwendungen für langfristige Verbindlichkeite"/>
    <s v="B0FE524A-9795-EA11-806F-9CB6D0F9CFB6"/>
  </r>
  <r>
    <x v="0"/>
    <x v="1"/>
    <x v="3"/>
    <x v="3"/>
    <x v="6"/>
    <x v="1"/>
    <x v="5"/>
    <x v="2"/>
    <x v="1"/>
    <n v="13748.5"/>
    <n v="13748.5"/>
    <n v="0"/>
    <x v="1"/>
    <x v="3"/>
    <x v="3"/>
    <x v="6"/>
    <s v="Forderungen aus Lieferungen und Leistungen"/>
    <s v="B0FE524A-9795-EA11-806F-9CB6D0F9CFB6"/>
  </r>
  <r>
    <x v="0"/>
    <x v="1"/>
    <x v="3"/>
    <x v="4"/>
    <x v="9"/>
    <x v="1"/>
    <x v="5"/>
    <x v="2"/>
    <x v="1"/>
    <n v="6428.66"/>
    <n v="0"/>
    <n v="-6428.66"/>
    <x v="1"/>
    <x v="3"/>
    <x v="4"/>
    <x v="9"/>
    <s v="Abziehbare Vorsteuer 19 %"/>
    <s v="B0FE524A-9795-EA11-806F-9CB6D0F9CFB6"/>
  </r>
  <r>
    <x v="0"/>
    <x v="1"/>
    <x v="4"/>
    <x v="5"/>
    <x v="115"/>
    <x v="1"/>
    <x v="5"/>
    <x v="2"/>
    <x v="1"/>
    <n v="26939.49"/>
    <n v="40663.699999999997"/>
    <n v="13724.21"/>
    <x v="1"/>
    <x v="4"/>
    <x v="5"/>
    <x v="115"/>
    <s v="Bank"/>
    <s v="B0FE524A-9795-EA11-806F-9CB6D0F9CFB6"/>
  </r>
  <r>
    <x v="1"/>
    <x v="5"/>
    <x v="11"/>
    <x v="13"/>
    <x v="25"/>
    <x v="1"/>
    <x v="5"/>
    <x v="2"/>
    <x v="1"/>
    <n v="40025.699999999997"/>
    <n v="40025.699999999997"/>
    <n v="0"/>
    <x v="5"/>
    <x v="11"/>
    <x v="13"/>
    <x v="25"/>
    <s v="Verbindlichkeiten aus Lieferungen und Leistungen m"/>
    <s v="B0FE524A-9795-EA11-806F-9CB6D0F9CFB6"/>
  </r>
  <r>
    <x v="1"/>
    <x v="5"/>
    <x v="12"/>
    <x v="14"/>
    <x v="33"/>
    <x v="1"/>
    <x v="5"/>
    <x v="2"/>
    <x v="1"/>
    <n v="0"/>
    <n v="598.5"/>
    <n v="598.5"/>
    <x v="5"/>
    <x v="12"/>
    <x v="14"/>
    <x v="33"/>
    <s v="Umsatzsteuer 19 %"/>
    <s v="B0FE524A-9795-EA11-806F-9CB6D0F9CFB6"/>
  </r>
  <r>
    <x v="1"/>
    <x v="5"/>
    <x v="12"/>
    <x v="14"/>
    <x v="75"/>
    <x v="1"/>
    <x v="5"/>
    <x v="2"/>
    <x v="1"/>
    <n v="0"/>
    <n v="13190.99"/>
    <n v="13190.99"/>
    <x v="5"/>
    <x v="12"/>
    <x v="14"/>
    <x v="75"/>
    <s v="Umsatzsteuer-Vorauszahlungen"/>
    <s v="B0FE524A-9795-EA11-806F-9CB6D0F9CFB6"/>
  </r>
  <r>
    <x v="2"/>
    <x v="7"/>
    <x v="14"/>
    <x v="16"/>
    <x v="80"/>
    <x v="1"/>
    <x v="5"/>
    <x v="2"/>
    <x v="1"/>
    <n v="0"/>
    <n v="10000"/>
    <n v="10000"/>
    <x v="7"/>
    <x v="14"/>
    <x v="16"/>
    <x v="80"/>
    <s v="Nicht steuerbare s. Leistung § 18b UStG"/>
    <s v="B0FE524A-9795-EA11-806F-9CB6D0F9CFB6"/>
  </r>
  <r>
    <x v="2"/>
    <x v="7"/>
    <x v="14"/>
    <x v="16"/>
    <x v="36"/>
    <x v="1"/>
    <x v="5"/>
    <x v="2"/>
    <x v="1"/>
    <n v="0"/>
    <n v="3150"/>
    <n v="3150"/>
    <x v="7"/>
    <x v="14"/>
    <x v="16"/>
    <x v="36"/>
    <s v="Erlöse zum allgemeinen Umsatzsteuersatz"/>
    <s v="B0FE524A-9795-EA11-806F-9CB6D0F9CFB6"/>
  </r>
  <r>
    <x v="2"/>
    <x v="8"/>
    <x v="18"/>
    <x v="21"/>
    <x v="100"/>
    <x v="1"/>
    <x v="5"/>
    <x v="2"/>
    <x v="1"/>
    <n v="300"/>
    <n v="0"/>
    <n v="-300"/>
    <x v="8"/>
    <x v="18"/>
    <x v="21"/>
    <x v="100"/>
    <s v="Aufwendungen für Altersversorgung"/>
    <s v="B0FE524A-9795-EA11-806F-9CB6D0F9CFB6"/>
  </r>
  <r>
    <x v="2"/>
    <x v="8"/>
    <x v="19"/>
    <x v="22"/>
    <x v="78"/>
    <x v="1"/>
    <x v="5"/>
    <x v="2"/>
    <x v="1"/>
    <n v="33205.040000000001"/>
    <n v="0"/>
    <n v="-33205.040000000001"/>
    <x v="8"/>
    <x v="19"/>
    <x v="22"/>
    <x v="78"/>
    <s v="Sonstige Fremdleistungen"/>
    <s v="B0FE524A-9795-EA11-806F-9CB6D0F9CFB6"/>
  </r>
  <r>
    <x v="2"/>
    <x v="8"/>
    <x v="19"/>
    <x v="23"/>
    <x v="49"/>
    <x v="1"/>
    <x v="5"/>
    <x v="2"/>
    <x v="1"/>
    <n v="430"/>
    <n v="0"/>
    <n v="-430"/>
    <x v="8"/>
    <x v="19"/>
    <x v="23"/>
    <x v="49"/>
    <s v="Reinigung"/>
    <s v="B0FE524A-9795-EA11-806F-9CB6D0F9CFB6"/>
  </r>
  <r>
    <x v="2"/>
    <x v="8"/>
    <x v="19"/>
    <x v="27"/>
    <x v="73"/>
    <x v="1"/>
    <x v="5"/>
    <x v="2"/>
    <x v="1"/>
    <n v="200"/>
    <n v="0"/>
    <n v="-200"/>
    <x v="8"/>
    <x v="19"/>
    <x v="27"/>
    <x v="73"/>
    <s v="Bürobedarf"/>
    <s v="B0FE524A-9795-EA11-806F-9CB6D0F9CFB6"/>
  </r>
  <r>
    <x v="2"/>
    <x v="8"/>
    <x v="19"/>
    <x v="29"/>
    <x v="61"/>
    <x v="1"/>
    <x v="5"/>
    <x v="2"/>
    <x v="1"/>
    <n v="100"/>
    <n v="0"/>
    <n v="-100"/>
    <x v="8"/>
    <x v="19"/>
    <x v="29"/>
    <x v="61"/>
    <s v="Nebenkosten des Geldverkehrs"/>
    <s v="B0FE524A-9795-EA11-806F-9CB6D0F9CFB6"/>
  </r>
  <r>
    <x v="0"/>
    <x v="1"/>
    <x v="3"/>
    <x v="4"/>
    <x v="9"/>
    <x v="1"/>
    <x v="6"/>
    <x v="2"/>
    <x v="1"/>
    <n v="8214.9"/>
    <n v="0"/>
    <n v="-8214.9"/>
    <x v="1"/>
    <x v="3"/>
    <x v="4"/>
    <x v="9"/>
    <s v="Abziehbare Vorsteuer 19 %"/>
    <s v="B0FE524A-9795-EA11-806F-9CB6D0F9CFB6"/>
  </r>
  <r>
    <x v="0"/>
    <x v="1"/>
    <x v="4"/>
    <x v="5"/>
    <x v="115"/>
    <x v="1"/>
    <x v="6"/>
    <x v="2"/>
    <x v="1"/>
    <n v="8005.9"/>
    <n v="51597.7"/>
    <n v="43591.8"/>
    <x v="1"/>
    <x v="4"/>
    <x v="5"/>
    <x v="115"/>
    <s v="Bank"/>
    <s v="B0FE524A-9795-EA11-806F-9CB6D0F9CFB6"/>
  </r>
  <r>
    <x v="0"/>
    <x v="2"/>
    <x v="5"/>
    <x v="6"/>
    <x v="15"/>
    <x v="1"/>
    <x v="6"/>
    <x v="2"/>
    <x v="1"/>
    <n v="4106"/>
    <n v="342.17"/>
    <n v="-3763.83"/>
    <x v="2"/>
    <x v="5"/>
    <x v="6"/>
    <x v="15"/>
    <s v="Aktive Rechnungsabgrenzung"/>
    <s v="B0FE524A-9795-EA11-806F-9CB6D0F9CFB6"/>
  </r>
  <r>
    <x v="1"/>
    <x v="5"/>
    <x v="11"/>
    <x v="13"/>
    <x v="25"/>
    <x v="1"/>
    <x v="6"/>
    <x v="2"/>
    <x v="1"/>
    <n v="49904.2"/>
    <n v="54962.2"/>
    <n v="5058"/>
    <x v="5"/>
    <x v="11"/>
    <x v="13"/>
    <x v="25"/>
    <s v="Verbindlichkeiten aus Lieferungen und Leistungen m"/>
    <s v="B0FE524A-9795-EA11-806F-9CB6D0F9CFB6"/>
  </r>
  <r>
    <x v="1"/>
    <x v="5"/>
    <x v="12"/>
    <x v="14"/>
    <x v="75"/>
    <x v="1"/>
    <x v="6"/>
    <x v="2"/>
    <x v="1"/>
    <n v="598.5"/>
    <n v="8005.9"/>
    <n v="7407.4"/>
    <x v="5"/>
    <x v="12"/>
    <x v="14"/>
    <x v="75"/>
    <s v="Umsatzsteuer-Vorauszahlungen"/>
    <s v="B0FE524A-9795-EA11-806F-9CB6D0F9CFB6"/>
  </r>
  <r>
    <x v="2"/>
    <x v="8"/>
    <x v="18"/>
    <x v="21"/>
    <x v="100"/>
    <x v="1"/>
    <x v="6"/>
    <x v="2"/>
    <x v="1"/>
    <n v="300"/>
    <n v="0"/>
    <n v="-300"/>
    <x v="8"/>
    <x v="18"/>
    <x v="21"/>
    <x v="100"/>
    <s v="Aufwendungen für Altersversorgung"/>
    <s v="B0FE524A-9795-EA11-806F-9CB6D0F9CFB6"/>
  </r>
  <r>
    <x v="2"/>
    <x v="8"/>
    <x v="19"/>
    <x v="22"/>
    <x v="78"/>
    <x v="1"/>
    <x v="6"/>
    <x v="2"/>
    <x v="1"/>
    <n v="41506.300000000003"/>
    <n v="0"/>
    <n v="-41506.300000000003"/>
    <x v="8"/>
    <x v="19"/>
    <x v="22"/>
    <x v="78"/>
    <s v="Sonstige Fremdleistungen"/>
    <s v="B0FE524A-9795-EA11-806F-9CB6D0F9CFB6"/>
  </r>
  <r>
    <x v="2"/>
    <x v="8"/>
    <x v="19"/>
    <x v="23"/>
    <x v="49"/>
    <x v="1"/>
    <x v="6"/>
    <x v="2"/>
    <x v="1"/>
    <n v="430"/>
    <n v="0"/>
    <n v="-430"/>
    <x v="8"/>
    <x v="19"/>
    <x v="23"/>
    <x v="49"/>
    <s v="Reinigung"/>
    <s v="B0FE524A-9795-EA11-806F-9CB6D0F9CFB6"/>
  </r>
  <r>
    <x v="2"/>
    <x v="8"/>
    <x v="19"/>
    <x v="24"/>
    <x v="50"/>
    <x v="1"/>
    <x v="6"/>
    <x v="2"/>
    <x v="1"/>
    <n v="342.17"/>
    <n v="0"/>
    <n v="-342.17"/>
    <x v="8"/>
    <x v="19"/>
    <x v="24"/>
    <x v="50"/>
    <s v="Versicherungen"/>
    <s v="B0FE524A-9795-EA11-806F-9CB6D0F9CFB6"/>
  </r>
  <r>
    <x v="2"/>
    <x v="8"/>
    <x v="19"/>
    <x v="26"/>
    <x v="54"/>
    <x v="1"/>
    <x v="6"/>
    <x v="2"/>
    <x v="1"/>
    <n v="300"/>
    <n v="0"/>
    <n v="-300"/>
    <x v="8"/>
    <x v="19"/>
    <x v="26"/>
    <x v="54"/>
    <s v="Bewirtungskosten"/>
    <s v="B0FE524A-9795-EA11-806F-9CB6D0F9CFB6"/>
  </r>
  <r>
    <x v="2"/>
    <x v="8"/>
    <x v="19"/>
    <x v="27"/>
    <x v="73"/>
    <x v="1"/>
    <x v="6"/>
    <x v="2"/>
    <x v="1"/>
    <n v="200"/>
    <n v="0"/>
    <n v="-200"/>
    <x v="8"/>
    <x v="19"/>
    <x v="27"/>
    <x v="73"/>
    <s v="Bürobedarf"/>
    <s v="B0FE524A-9795-EA11-806F-9CB6D0F9CFB6"/>
  </r>
  <r>
    <x v="2"/>
    <x v="8"/>
    <x v="19"/>
    <x v="28"/>
    <x v="101"/>
    <x v="1"/>
    <x v="6"/>
    <x v="2"/>
    <x v="1"/>
    <n v="800"/>
    <n v="0"/>
    <n v="-800"/>
    <x v="8"/>
    <x v="19"/>
    <x v="28"/>
    <x v="101"/>
    <s v="Buchführungskosten"/>
    <s v="B0FE524A-9795-EA11-806F-9CB6D0F9CFB6"/>
  </r>
  <r>
    <x v="2"/>
    <x v="8"/>
    <x v="19"/>
    <x v="29"/>
    <x v="61"/>
    <x v="1"/>
    <x v="6"/>
    <x v="2"/>
    <x v="1"/>
    <n v="200"/>
    <n v="0"/>
    <n v="-200"/>
    <x v="8"/>
    <x v="19"/>
    <x v="29"/>
    <x v="61"/>
    <s v="Nebenkosten des Geldverkehrs"/>
    <s v="B0FE524A-9795-EA11-806F-9CB6D0F9CFB6"/>
  </r>
  <r>
    <x v="0"/>
    <x v="0"/>
    <x v="1"/>
    <x v="1"/>
    <x v="2"/>
    <x v="1"/>
    <x v="7"/>
    <x v="2"/>
    <x v="1"/>
    <n v="3650"/>
    <n v="0"/>
    <n v="-3650"/>
    <x v="0"/>
    <x v="1"/>
    <x v="1"/>
    <x v="2"/>
    <s v="Betriebsausstattung"/>
    <s v="B0FE524A-9795-EA11-806F-9CB6D0F9CFB6"/>
  </r>
  <r>
    <x v="0"/>
    <x v="0"/>
    <x v="1"/>
    <x v="1"/>
    <x v="3"/>
    <x v="1"/>
    <x v="7"/>
    <x v="2"/>
    <x v="1"/>
    <n v="1600"/>
    <n v="0"/>
    <n v="-1600"/>
    <x v="0"/>
    <x v="1"/>
    <x v="1"/>
    <x v="3"/>
    <s v="Büroeinrichtung"/>
    <s v="B0FE524A-9795-EA11-806F-9CB6D0F9CFB6"/>
  </r>
  <r>
    <x v="0"/>
    <x v="1"/>
    <x v="3"/>
    <x v="3"/>
    <x v="6"/>
    <x v="1"/>
    <x v="7"/>
    <x v="2"/>
    <x v="1"/>
    <n v="12257"/>
    <n v="0"/>
    <n v="-12257"/>
    <x v="1"/>
    <x v="3"/>
    <x v="3"/>
    <x v="6"/>
    <s v="Forderungen aus Lieferungen und Leistungen"/>
    <s v="B0FE524A-9795-EA11-806F-9CB6D0F9CFB6"/>
  </r>
  <r>
    <x v="0"/>
    <x v="1"/>
    <x v="3"/>
    <x v="4"/>
    <x v="9"/>
    <x v="1"/>
    <x v="7"/>
    <x v="2"/>
    <x v="1"/>
    <n v="31825.95"/>
    <n v="0"/>
    <n v="-31825.95"/>
    <x v="1"/>
    <x v="3"/>
    <x v="4"/>
    <x v="9"/>
    <s v="Abziehbare Vorsteuer 19 %"/>
    <s v="B0FE524A-9795-EA11-806F-9CB6D0F9CFB6"/>
  </r>
  <r>
    <x v="0"/>
    <x v="1"/>
    <x v="4"/>
    <x v="5"/>
    <x v="115"/>
    <x v="1"/>
    <x v="7"/>
    <x v="2"/>
    <x v="1"/>
    <n v="6428.66"/>
    <n v="205751.95"/>
    <n v="199323.29"/>
    <x v="1"/>
    <x v="4"/>
    <x v="5"/>
    <x v="115"/>
    <s v="Bank"/>
    <s v="B0FE524A-9795-EA11-806F-9CB6D0F9CFB6"/>
  </r>
  <r>
    <x v="0"/>
    <x v="2"/>
    <x v="5"/>
    <x v="6"/>
    <x v="15"/>
    <x v="1"/>
    <x v="7"/>
    <x v="2"/>
    <x v="1"/>
    <n v="0"/>
    <n v="342.17"/>
    <n v="342.17"/>
    <x v="2"/>
    <x v="5"/>
    <x v="6"/>
    <x v="15"/>
    <s v="Aktive Rechnungsabgrenzung"/>
    <s v="B0FE524A-9795-EA11-806F-9CB6D0F9CFB6"/>
  </r>
  <r>
    <x v="1"/>
    <x v="5"/>
    <x v="11"/>
    <x v="13"/>
    <x v="25"/>
    <x v="1"/>
    <x v="7"/>
    <x v="2"/>
    <x v="1"/>
    <n v="194809.45"/>
    <n v="192488.45"/>
    <n v="-2321"/>
    <x v="5"/>
    <x v="11"/>
    <x v="13"/>
    <x v="25"/>
    <s v="Verbindlichkeiten aus Lieferungen und Leistungen m"/>
    <s v="B0FE524A-9795-EA11-806F-9CB6D0F9CFB6"/>
  </r>
  <r>
    <x v="1"/>
    <x v="5"/>
    <x v="12"/>
    <x v="14"/>
    <x v="33"/>
    <x v="1"/>
    <x v="7"/>
    <x v="2"/>
    <x v="1"/>
    <n v="0"/>
    <n v="1957"/>
    <n v="1957"/>
    <x v="5"/>
    <x v="12"/>
    <x v="14"/>
    <x v="33"/>
    <s v="Umsatzsteuer 19 %"/>
    <s v="B0FE524A-9795-EA11-806F-9CB6D0F9CFB6"/>
  </r>
  <r>
    <x v="1"/>
    <x v="5"/>
    <x v="12"/>
    <x v="14"/>
    <x v="75"/>
    <x v="1"/>
    <x v="7"/>
    <x v="2"/>
    <x v="1"/>
    <n v="0"/>
    <n v="6428.66"/>
    <n v="6428.66"/>
    <x v="5"/>
    <x v="12"/>
    <x v="14"/>
    <x v="75"/>
    <s v="Umsatzsteuer-Vorauszahlungen"/>
    <s v="B0FE524A-9795-EA11-806F-9CB6D0F9CFB6"/>
  </r>
  <r>
    <x v="2"/>
    <x v="7"/>
    <x v="14"/>
    <x v="16"/>
    <x v="36"/>
    <x v="1"/>
    <x v="7"/>
    <x v="2"/>
    <x v="1"/>
    <n v="0"/>
    <n v="10300"/>
    <n v="10300"/>
    <x v="7"/>
    <x v="14"/>
    <x v="16"/>
    <x v="36"/>
    <s v="Erlöse zum allgemeinen Umsatzsteuersatz"/>
    <s v="B0FE524A-9795-EA11-806F-9CB6D0F9CFB6"/>
  </r>
  <r>
    <x v="2"/>
    <x v="8"/>
    <x v="18"/>
    <x v="21"/>
    <x v="100"/>
    <x v="1"/>
    <x v="7"/>
    <x v="2"/>
    <x v="1"/>
    <n v="300"/>
    <n v="0"/>
    <n v="-300"/>
    <x v="8"/>
    <x v="18"/>
    <x v="21"/>
    <x v="100"/>
    <s v="Aufwendungen für Altersversorgung"/>
    <s v="B0FE524A-9795-EA11-806F-9CB6D0F9CFB6"/>
  </r>
  <r>
    <x v="2"/>
    <x v="8"/>
    <x v="19"/>
    <x v="22"/>
    <x v="78"/>
    <x v="1"/>
    <x v="7"/>
    <x v="2"/>
    <x v="1"/>
    <n v="159025"/>
    <n v="0"/>
    <n v="-159025"/>
    <x v="8"/>
    <x v="19"/>
    <x v="22"/>
    <x v="78"/>
    <s v="Sonstige Fremdleistungen"/>
    <s v="B0FE524A-9795-EA11-806F-9CB6D0F9CFB6"/>
  </r>
  <r>
    <x v="2"/>
    <x v="8"/>
    <x v="19"/>
    <x v="23"/>
    <x v="49"/>
    <x v="1"/>
    <x v="7"/>
    <x v="2"/>
    <x v="1"/>
    <n v="430"/>
    <n v="0"/>
    <n v="-430"/>
    <x v="8"/>
    <x v="19"/>
    <x v="23"/>
    <x v="49"/>
    <s v="Reinigung"/>
    <s v="B0FE524A-9795-EA11-806F-9CB6D0F9CFB6"/>
  </r>
  <r>
    <x v="2"/>
    <x v="8"/>
    <x v="19"/>
    <x v="24"/>
    <x v="50"/>
    <x v="1"/>
    <x v="7"/>
    <x v="2"/>
    <x v="1"/>
    <n v="342.17"/>
    <n v="0"/>
    <n v="-342.17"/>
    <x v="8"/>
    <x v="19"/>
    <x v="24"/>
    <x v="50"/>
    <s v="Versicherungen"/>
    <s v="B0FE524A-9795-EA11-806F-9CB6D0F9CFB6"/>
  </r>
  <r>
    <x v="2"/>
    <x v="8"/>
    <x v="19"/>
    <x v="26"/>
    <x v="71"/>
    <x v="1"/>
    <x v="7"/>
    <x v="2"/>
    <x v="1"/>
    <n v="1500"/>
    <n v="0"/>
    <n v="-1500"/>
    <x v="8"/>
    <x v="19"/>
    <x v="26"/>
    <x v="71"/>
    <s v="Werbekosten"/>
    <s v="B0FE524A-9795-EA11-806F-9CB6D0F9CFB6"/>
  </r>
  <r>
    <x v="2"/>
    <x v="8"/>
    <x v="19"/>
    <x v="26"/>
    <x v="54"/>
    <x v="1"/>
    <x v="7"/>
    <x v="2"/>
    <x v="1"/>
    <n v="300"/>
    <n v="0"/>
    <n v="-300"/>
    <x v="8"/>
    <x v="19"/>
    <x v="26"/>
    <x v="54"/>
    <s v="Bewirtungskosten"/>
    <s v="B0FE524A-9795-EA11-806F-9CB6D0F9CFB6"/>
  </r>
  <r>
    <x v="2"/>
    <x v="8"/>
    <x v="19"/>
    <x v="27"/>
    <x v="73"/>
    <x v="1"/>
    <x v="7"/>
    <x v="2"/>
    <x v="1"/>
    <n v="200"/>
    <n v="0"/>
    <n v="-200"/>
    <x v="8"/>
    <x v="19"/>
    <x v="27"/>
    <x v="73"/>
    <s v="Bürobedarf"/>
    <s v="B0FE524A-9795-EA11-806F-9CB6D0F9CFB6"/>
  </r>
  <r>
    <x v="2"/>
    <x v="8"/>
    <x v="19"/>
    <x v="28"/>
    <x v="101"/>
    <x v="1"/>
    <x v="7"/>
    <x v="2"/>
    <x v="1"/>
    <n v="800"/>
    <n v="0"/>
    <n v="-800"/>
    <x v="8"/>
    <x v="19"/>
    <x v="28"/>
    <x v="101"/>
    <s v="Buchführungskosten"/>
    <s v="B0FE524A-9795-EA11-806F-9CB6D0F9CFB6"/>
  </r>
  <r>
    <x v="2"/>
    <x v="8"/>
    <x v="19"/>
    <x v="29"/>
    <x v="61"/>
    <x v="1"/>
    <x v="7"/>
    <x v="2"/>
    <x v="1"/>
    <n v="200"/>
    <n v="0"/>
    <n v="-200"/>
    <x v="8"/>
    <x v="19"/>
    <x v="29"/>
    <x v="61"/>
    <s v="Nebenkosten des Geldverkehrs"/>
    <s v="B0FE524A-9795-EA11-806F-9CB6D0F9CFB6"/>
  </r>
  <r>
    <x v="2"/>
    <x v="10"/>
    <x v="21"/>
    <x v="32"/>
    <x v="83"/>
    <x v="1"/>
    <x v="7"/>
    <x v="2"/>
    <x v="1"/>
    <n v="3600"/>
    <n v="0"/>
    <n v="-3600"/>
    <x v="10"/>
    <x v="21"/>
    <x v="32"/>
    <x v="83"/>
    <s v="Zinsaufwendungen für langfristige Verbindlichkeite"/>
    <s v="B0FE524A-9795-EA11-806F-9CB6D0F9CFB6"/>
  </r>
  <r>
    <x v="0"/>
    <x v="0"/>
    <x v="1"/>
    <x v="1"/>
    <x v="2"/>
    <x v="1"/>
    <x v="8"/>
    <x v="2"/>
    <x v="1"/>
    <n v="3650"/>
    <n v="0"/>
    <n v="-3650"/>
    <x v="0"/>
    <x v="1"/>
    <x v="1"/>
    <x v="2"/>
    <s v="Betriebsausstattung"/>
    <s v="B0FE524A-9795-EA11-806F-9CB6D0F9CFB6"/>
  </r>
  <r>
    <x v="0"/>
    <x v="0"/>
    <x v="1"/>
    <x v="1"/>
    <x v="3"/>
    <x v="1"/>
    <x v="8"/>
    <x v="2"/>
    <x v="1"/>
    <n v="1600"/>
    <n v="0"/>
    <n v="-1600"/>
    <x v="0"/>
    <x v="1"/>
    <x v="1"/>
    <x v="3"/>
    <s v="Büroeinrichtung"/>
    <s v="B0FE524A-9795-EA11-806F-9CB6D0F9CFB6"/>
  </r>
  <r>
    <x v="0"/>
    <x v="1"/>
    <x v="3"/>
    <x v="3"/>
    <x v="6"/>
    <x v="1"/>
    <x v="8"/>
    <x v="2"/>
    <x v="1"/>
    <n v="16005.5"/>
    <n v="16005.5"/>
    <n v="0"/>
    <x v="1"/>
    <x v="3"/>
    <x v="3"/>
    <x v="6"/>
    <s v="Forderungen aus Lieferungen und Leistungen"/>
    <s v="B0FE524A-9795-EA11-806F-9CB6D0F9CFB6"/>
  </r>
  <r>
    <x v="0"/>
    <x v="1"/>
    <x v="3"/>
    <x v="4"/>
    <x v="9"/>
    <x v="1"/>
    <x v="8"/>
    <x v="2"/>
    <x v="1"/>
    <n v="31825.95"/>
    <n v="0"/>
    <n v="-31825.95"/>
    <x v="1"/>
    <x v="3"/>
    <x v="4"/>
    <x v="9"/>
    <s v="Abziehbare Vorsteuer 19 %"/>
    <s v="B0FE524A-9795-EA11-806F-9CB6D0F9CFB6"/>
  </r>
  <r>
    <x v="0"/>
    <x v="1"/>
    <x v="4"/>
    <x v="5"/>
    <x v="115"/>
    <x v="1"/>
    <x v="8"/>
    <x v="2"/>
    <x v="1"/>
    <n v="24220.400000000001"/>
    <n v="199830.95"/>
    <n v="175610.55"/>
    <x v="1"/>
    <x v="4"/>
    <x v="5"/>
    <x v="115"/>
    <s v="Bank"/>
    <s v="B0FE524A-9795-EA11-806F-9CB6D0F9CFB6"/>
  </r>
  <r>
    <x v="0"/>
    <x v="2"/>
    <x v="5"/>
    <x v="6"/>
    <x v="15"/>
    <x v="1"/>
    <x v="8"/>
    <x v="2"/>
    <x v="1"/>
    <n v="0"/>
    <n v="342.17"/>
    <n v="342.17"/>
    <x v="2"/>
    <x v="5"/>
    <x v="6"/>
    <x v="15"/>
    <s v="Aktive Rechnungsabgrenzung"/>
    <s v="B0FE524A-9795-EA11-806F-9CB6D0F9CFB6"/>
  </r>
  <r>
    <x v="1"/>
    <x v="5"/>
    <x v="11"/>
    <x v="13"/>
    <x v="25"/>
    <x v="1"/>
    <x v="8"/>
    <x v="2"/>
    <x v="1"/>
    <n v="192488.45"/>
    <n v="192488.45"/>
    <n v="0"/>
    <x v="5"/>
    <x v="11"/>
    <x v="13"/>
    <x v="25"/>
    <s v="Verbindlichkeiten aus Lieferungen und Leistungen m"/>
    <s v="B0FE524A-9795-EA11-806F-9CB6D0F9CFB6"/>
  </r>
  <r>
    <x v="1"/>
    <x v="5"/>
    <x v="12"/>
    <x v="14"/>
    <x v="33"/>
    <x v="1"/>
    <x v="8"/>
    <x v="2"/>
    <x v="1"/>
    <n v="0"/>
    <n v="2555.5"/>
    <n v="2555.5"/>
    <x v="5"/>
    <x v="12"/>
    <x v="14"/>
    <x v="33"/>
    <s v="Umsatzsteuer 19 %"/>
    <s v="B0FE524A-9795-EA11-806F-9CB6D0F9CFB6"/>
  </r>
  <r>
    <x v="1"/>
    <x v="5"/>
    <x v="12"/>
    <x v="14"/>
    <x v="75"/>
    <x v="1"/>
    <x v="8"/>
    <x v="2"/>
    <x v="1"/>
    <n v="0"/>
    <n v="8214.9"/>
    <n v="8214.9"/>
    <x v="5"/>
    <x v="12"/>
    <x v="14"/>
    <x v="75"/>
    <s v="Umsatzsteuer-Vorauszahlungen"/>
    <s v="B0FE524A-9795-EA11-806F-9CB6D0F9CFB6"/>
  </r>
  <r>
    <x v="2"/>
    <x v="7"/>
    <x v="14"/>
    <x v="16"/>
    <x v="36"/>
    <x v="1"/>
    <x v="8"/>
    <x v="2"/>
    <x v="1"/>
    <n v="0"/>
    <n v="13450"/>
    <n v="13450"/>
    <x v="7"/>
    <x v="14"/>
    <x v="16"/>
    <x v="36"/>
    <s v="Erlöse zum allgemeinen Umsatzsteuersatz"/>
    <s v="B0FE524A-9795-EA11-806F-9CB6D0F9CFB6"/>
  </r>
  <r>
    <x v="2"/>
    <x v="8"/>
    <x v="18"/>
    <x v="21"/>
    <x v="100"/>
    <x v="1"/>
    <x v="8"/>
    <x v="2"/>
    <x v="1"/>
    <n v="300"/>
    <n v="0"/>
    <n v="-300"/>
    <x v="8"/>
    <x v="18"/>
    <x v="21"/>
    <x v="100"/>
    <s v="Aufwendungen für Altersversorgung"/>
    <s v="B0FE524A-9795-EA11-806F-9CB6D0F9CFB6"/>
  </r>
  <r>
    <x v="2"/>
    <x v="8"/>
    <x v="19"/>
    <x v="22"/>
    <x v="78"/>
    <x v="1"/>
    <x v="8"/>
    <x v="2"/>
    <x v="1"/>
    <n v="159025"/>
    <n v="0"/>
    <n v="-159025"/>
    <x v="8"/>
    <x v="19"/>
    <x v="22"/>
    <x v="78"/>
    <s v="Sonstige Fremdleistungen"/>
    <s v="B0FE524A-9795-EA11-806F-9CB6D0F9CFB6"/>
  </r>
  <r>
    <x v="2"/>
    <x v="8"/>
    <x v="19"/>
    <x v="23"/>
    <x v="49"/>
    <x v="1"/>
    <x v="8"/>
    <x v="2"/>
    <x v="1"/>
    <n v="430"/>
    <n v="0"/>
    <n v="-430"/>
    <x v="8"/>
    <x v="19"/>
    <x v="23"/>
    <x v="49"/>
    <s v="Reinigung"/>
    <s v="B0FE524A-9795-EA11-806F-9CB6D0F9CFB6"/>
  </r>
  <r>
    <x v="2"/>
    <x v="8"/>
    <x v="19"/>
    <x v="24"/>
    <x v="50"/>
    <x v="1"/>
    <x v="8"/>
    <x v="2"/>
    <x v="1"/>
    <n v="342.17"/>
    <n v="0"/>
    <n v="-342.17"/>
    <x v="8"/>
    <x v="19"/>
    <x v="24"/>
    <x v="50"/>
    <s v="Versicherungen"/>
    <s v="B0FE524A-9795-EA11-806F-9CB6D0F9CFB6"/>
  </r>
  <r>
    <x v="2"/>
    <x v="8"/>
    <x v="19"/>
    <x v="26"/>
    <x v="71"/>
    <x v="1"/>
    <x v="8"/>
    <x v="2"/>
    <x v="1"/>
    <n v="1500"/>
    <n v="0"/>
    <n v="-1500"/>
    <x v="8"/>
    <x v="19"/>
    <x v="26"/>
    <x v="71"/>
    <s v="Werbekosten"/>
    <s v="B0FE524A-9795-EA11-806F-9CB6D0F9CFB6"/>
  </r>
  <r>
    <x v="2"/>
    <x v="8"/>
    <x v="19"/>
    <x v="26"/>
    <x v="54"/>
    <x v="1"/>
    <x v="8"/>
    <x v="2"/>
    <x v="1"/>
    <n v="300"/>
    <n v="0"/>
    <n v="-300"/>
    <x v="8"/>
    <x v="19"/>
    <x v="26"/>
    <x v="54"/>
    <s v="Bewirtungskosten"/>
    <s v="B0FE524A-9795-EA11-806F-9CB6D0F9CFB6"/>
  </r>
  <r>
    <x v="2"/>
    <x v="8"/>
    <x v="19"/>
    <x v="27"/>
    <x v="73"/>
    <x v="1"/>
    <x v="8"/>
    <x v="2"/>
    <x v="1"/>
    <n v="200"/>
    <n v="0"/>
    <n v="-200"/>
    <x v="8"/>
    <x v="19"/>
    <x v="27"/>
    <x v="73"/>
    <s v="Bürobedarf"/>
    <s v="B0FE524A-9795-EA11-806F-9CB6D0F9CFB6"/>
  </r>
  <r>
    <x v="2"/>
    <x v="8"/>
    <x v="19"/>
    <x v="28"/>
    <x v="101"/>
    <x v="1"/>
    <x v="8"/>
    <x v="2"/>
    <x v="1"/>
    <n v="800"/>
    <n v="0"/>
    <n v="-800"/>
    <x v="8"/>
    <x v="19"/>
    <x v="28"/>
    <x v="101"/>
    <s v="Buchführungskosten"/>
    <s v="B0FE524A-9795-EA11-806F-9CB6D0F9CFB6"/>
  </r>
  <r>
    <x v="2"/>
    <x v="8"/>
    <x v="19"/>
    <x v="29"/>
    <x v="61"/>
    <x v="1"/>
    <x v="8"/>
    <x v="2"/>
    <x v="1"/>
    <n v="200"/>
    <n v="0"/>
    <n v="-200"/>
    <x v="8"/>
    <x v="19"/>
    <x v="29"/>
    <x v="61"/>
    <s v="Nebenkosten des Geldverkehrs"/>
    <s v="B0FE524A-9795-EA11-806F-9CB6D0F9CFB6"/>
  </r>
  <r>
    <x v="0"/>
    <x v="0"/>
    <x v="0"/>
    <x v="0"/>
    <x v="0"/>
    <x v="1"/>
    <x v="9"/>
    <x v="2"/>
    <x v="1"/>
    <n v="243407.5"/>
    <n v="0"/>
    <n v="-243407.5"/>
    <x v="0"/>
    <x v="0"/>
    <x v="0"/>
    <x v="0"/>
    <s v="Selbst geschaffene immaterielle VermG"/>
    <s v="B0FE524A-9795-EA11-806F-9CB6D0F9CFB6"/>
  </r>
  <r>
    <x v="0"/>
    <x v="0"/>
    <x v="1"/>
    <x v="1"/>
    <x v="2"/>
    <x v="1"/>
    <x v="9"/>
    <x v="2"/>
    <x v="1"/>
    <n v="3650"/>
    <n v="0"/>
    <n v="-3650"/>
    <x v="0"/>
    <x v="1"/>
    <x v="1"/>
    <x v="2"/>
    <s v="Betriebsausstattung"/>
    <s v="B0FE524A-9795-EA11-806F-9CB6D0F9CFB6"/>
  </r>
  <r>
    <x v="0"/>
    <x v="0"/>
    <x v="1"/>
    <x v="1"/>
    <x v="3"/>
    <x v="1"/>
    <x v="9"/>
    <x v="2"/>
    <x v="1"/>
    <n v="1600"/>
    <n v="0"/>
    <n v="-1600"/>
    <x v="0"/>
    <x v="1"/>
    <x v="1"/>
    <x v="3"/>
    <s v="Büroeinrichtung"/>
    <s v="B0FE524A-9795-EA11-806F-9CB6D0F9CFB6"/>
  </r>
  <r>
    <x v="0"/>
    <x v="0"/>
    <x v="1"/>
    <x v="35"/>
    <x v="94"/>
    <x v="1"/>
    <x v="9"/>
    <x v="2"/>
    <x v="1"/>
    <n v="174424.28"/>
    <n v="0"/>
    <n v="-174424.28"/>
    <x v="0"/>
    <x v="1"/>
    <x v="35"/>
    <x v="94"/>
    <s v="Technische Anlagen und Maschinen im Bau"/>
    <s v="B0FE524A-9795-EA11-806F-9CB6D0F9CFB6"/>
  </r>
  <r>
    <x v="0"/>
    <x v="1"/>
    <x v="3"/>
    <x v="3"/>
    <x v="6"/>
    <x v="1"/>
    <x v="9"/>
    <x v="2"/>
    <x v="1"/>
    <n v="19754"/>
    <n v="19754"/>
    <n v="0"/>
    <x v="1"/>
    <x v="3"/>
    <x v="3"/>
    <x v="6"/>
    <s v="Forderungen aus Lieferungen und Leistungen"/>
    <s v="B0FE524A-9795-EA11-806F-9CB6D0F9CFB6"/>
  </r>
  <r>
    <x v="0"/>
    <x v="1"/>
    <x v="3"/>
    <x v="4"/>
    <x v="9"/>
    <x v="1"/>
    <x v="9"/>
    <x v="2"/>
    <x v="1"/>
    <n v="105592.49"/>
    <n v="0"/>
    <n v="-105592.49"/>
    <x v="1"/>
    <x v="3"/>
    <x v="4"/>
    <x v="9"/>
    <s v="Abziehbare Vorsteuer 19 %"/>
    <s v="B0FE524A-9795-EA11-806F-9CB6D0F9CFB6"/>
  </r>
  <r>
    <x v="0"/>
    <x v="1"/>
    <x v="4"/>
    <x v="5"/>
    <x v="115"/>
    <x v="1"/>
    <x v="9"/>
    <x v="2"/>
    <x v="1"/>
    <n v="53565.45"/>
    <n v="649820.49"/>
    <n v="596255.04"/>
    <x v="1"/>
    <x v="4"/>
    <x v="5"/>
    <x v="115"/>
    <s v="Bank"/>
    <s v="B0FE524A-9795-EA11-806F-9CB6D0F9CFB6"/>
  </r>
  <r>
    <x v="0"/>
    <x v="2"/>
    <x v="5"/>
    <x v="6"/>
    <x v="15"/>
    <x v="1"/>
    <x v="9"/>
    <x v="2"/>
    <x v="1"/>
    <n v="0"/>
    <n v="342.17"/>
    <n v="342.17"/>
    <x v="2"/>
    <x v="5"/>
    <x v="6"/>
    <x v="15"/>
    <s v="Aktive Rechnungsabgrenzung"/>
    <s v="B0FE524A-9795-EA11-806F-9CB6D0F9CFB6"/>
  </r>
  <r>
    <x v="1"/>
    <x v="5"/>
    <x v="11"/>
    <x v="13"/>
    <x v="25"/>
    <x v="1"/>
    <x v="9"/>
    <x v="2"/>
    <x v="1"/>
    <n v="628022.49"/>
    <n v="642599.99"/>
    <n v="14577.5"/>
    <x v="5"/>
    <x v="11"/>
    <x v="13"/>
    <x v="25"/>
    <s v="Verbindlichkeiten aus Lieferungen und Leistungen m"/>
    <s v="B0FE524A-9795-EA11-806F-9CB6D0F9CFB6"/>
  </r>
  <r>
    <x v="1"/>
    <x v="5"/>
    <x v="12"/>
    <x v="14"/>
    <x v="33"/>
    <x v="1"/>
    <x v="9"/>
    <x v="2"/>
    <x v="1"/>
    <n v="0"/>
    <n v="3154"/>
    <n v="3154"/>
    <x v="5"/>
    <x v="12"/>
    <x v="14"/>
    <x v="33"/>
    <s v="Umsatzsteuer 19 %"/>
    <s v="B0FE524A-9795-EA11-806F-9CB6D0F9CFB6"/>
  </r>
  <r>
    <x v="1"/>
    <x v="5"/>
    <x v="12"/>
    <x v="14"/>
    <x v="75"/>
    <x v="1"/>
    <x v="9"/>
    <x v="2"/>
    <x v="1"/>
    <n v="2555.5"/>
    <n v="33811.449999999997"/>
    <n v="31255.95"/>
    <x v="5"/>
    <x v="12"/>
    <x v="14"/>
    <x v="75"/>
    <s v="Umsatzsteuer-Vorauszahlungen"/>
    <s v="B0FE524A-9795-EA11-806F-9CB6D0F9CFB6"/>
  </r>
  <r>
    <x v="2"/>
    <x v="7"/>
    <x v="14"/>
    <x v="16"/>
    <x v="36"/>
    <x v="1"/>
    <x v="9"/>
    <x v="2"/>
    <x v="1"/>
    <n v="0"/>
    <n v="16600"/>
    <n v="16600"/>
    <x v="7"/>
    <x v="14"/>
    <x v="16"/>
    <x v="36"/>
    <s v="Erlöse zum allgemeinen Umsatzsteuersatz"/>
    <s v="B0FE524A-9795-EA11-806F-9CB6D0F9CFB6"/>
  </r>
  <r>
    <x v="2"/>
    <x v="7"/>
    <x v="15"/>
    <x v="17"/>
    <x v="38"/>
    <x v="1"/>
    <x v="9"/>
    <x v="2"/>
    <x v="1"/>
    <n v="0"/>
    <n v="270944.28000000003"/>
    <n v="270944.28000000003"/>
    <x v="7"/>
    <x v="15"/>
    <x v="17"/>
    <x v="38"/>
    <s v="Andere aktivierte Eigenleistungen"/>
    <s v="B0FE524A-9795-EA11-806F-9CB6D0F9CFB6"/>
  </r>
  <r>
    <x v="2"/>
    <x v="8"/>
    <x v="18"/>
    <x v="21"/>
    <x v="100"/>
    <x v="1"/>
    <x v="9"/>
    <x v="2"/>
    <x v="1"/>
    <n v="300"/>
    <n v="0"/>
    <n v="-300"/>
    <x v="8"/>
    <x v="18"/>
    <x v="21"/>
    <x v="100"/>
    <s v="Aufwendungen für Altersversorgung"/>
    <s v="B0FE524A-9795-EA11-806F-9CB6D0F9CFB6"/>
  </r>
  <r>
    <x v="2"/>
    <x v="8"/>
    <x v="19"/>
    <x v="22"/>
    <x v="78"/>
    <x v="1"/>
    <x v="9"/>
    <x v="2"/>
    <x v="1"/>
    <n v="400132.5"/>
    <n v="0"/>
    <n v="-400132.5"/>
    <x v="8"/>
    <x v="19"/>
    <x v="22"/>
    <x v="78"/>
    <s v="Sonstige Fremdleistungen"/>
    <s v="B0FE524A-9795-EA11-806F-9CB6D0F9CFB6"/>
  </r>
  <r>
    <x v="2"/>
    <x v="8"/>
    <x v="19"/>
    <x v="23"/>
    <x v="49"/>
    <x v="1"/>
    <x v="9"/>
    <x v="2"/>
    <x v="1"/>
    <n v="680"/>
    <n v="0"/>
    <n v="-680"/>
    <x v="8"/>
    <x v="19"/>
    <x v="23"/>
    <x v="49"/>
    <s v="Reinigung"/>
    <s v="B0FE524A-9795-EA11-806F-9CB6D0F9CFB6"/>
  </r>
  <r>
    <x v="2"/>
    <x v="8"/>
    <x v="19"/>
    <x v="24"/>
    <x v="50"/>
    <x v="1"/>
    <x v="9"/>
    <x v="2"/>
    <x v="1"/>
    <n v="342.17"/>
    <n v="0"/>
    <n v="-342.17"/>
    <x v="8"/>
    <x v="19"/>
    <x v="24"/>
    <x v="50"/>
    <s v="Versicherungen"/>
    <s v="B0FE524A-9795-EA11-806F-9CB6D0F9CFB6"/>
  </r>
  <r>
    <x v="2"/>
    <x v="8"/>
    <x v="19"/>
    <x v="26"/>
    <x v="71"/>
    <x v="1"/>
    <x v="9"/>
    <x v="2"/>
    <x v="1"/>
    <n v="1500"/>
    <n v="0"/>
    <n v="-1500"/>
    <x v="8"/>
    <x v="19"/>
    <x v="26"/>
    <x v="71"/>
    <s v="Werbekosten"/>
    <s v="B0FE524A-9795-EA11-806F-9CB6D0F9CFB6"/>
  </r>
  <r>
    <x v="2"/>
    <x v="8"/>
    <x v="19"/>
    <x v="26"/>
    <x v="54"/>
    <x v="1"/>
    <x v="9"/>
    <x v="2"/>
    <x v="1"/>
    <n v="300"/>
    <n v="0"/>
    <n v="-300"/>
    <x v="8"/>
    <x v="19"/>
    <x v="26"/>
    <x v="54"/>
    <s v="Bewirtungskosten"/>
    <s v="B0FE524A-9795-EA11-806F-9CB6D0F9CFB6"/>
  </r>
  <r>
    <x v="2"/>
    <x v="8"/>
    <x v="19"/>
    <x v="27"/>
    <x v="73"/>
    <x v="1"/>
    <x v="9"/>
    <x v="2"/>
    <x v="1"/>
    <n v="200"/>
    <n v="0"/>
    <n v="-200"/>
    <x v="8"/>
    <x v="19"/>
    <x v="27"/>
    <x v="73"/>
    <s v="Bürobedarf"/>
    <s v="B0FE524A-9795-EA11-806F-9CB6D0F9CFB6"/>
  </r>
  <r>
    <x v="2"/>
    <x v="8"/>
    <x v="19"/>
    <x v="28"/>
    <x v="101"/>
    <x v="1"/>
    <x v="9"/>
    <x v="2"/>
    <x v="1"/>
    <n v="800"/>
    <n v="0"/>
    <n v="-800"/>
    <x v="8"/>
    <x v="19"/>
    <x v="28"/>
    <x v="101"/>
    <s v="Buchführungskosten"/>
    <s v="B0FE524A-9795-EA11-806F-9CB6D0F9CFB6"/>
  </r>
  <r>
    <x v="2"/>
    <x v="8"/>
    <x v="19"/>
    <x v="29"/>
    <x v="61"/>
    <x v="1"/>
    <x v="9"/>
    <x v="2"/>
    <x v="1"/>
    <n v="200"/>
    <n v="0"/>
    <n v="-200"/>
    <x v="8"/>
    <x v="19"/>
    <x v="29"/>
    <x v="61"/>
    <s v="Nebenkosten des Geldverkehrs"/>
    <s v="B0FE524A-9795-EA11-806F-9CB6D0F9CFB6"/>
  </r>
  <r>
    <x v="0"/>
    <x v="0"/>
    <x v="0"/>
    <x v="0"/>
    <x v="0"/>
    <x v="1"/>
    <x v="10"/>
    <x v="2"/>
    <x v="1"/>
    <n v="157687.5"/>
    <n v="0"/>
    <n v="-157687.5"/>
    <x v="0"/>
    <x v="0"/>
    <x v="0"/>
    <x v="0"/>
    <s v="Selbst geschaffene immaterielle VermG"/>
    <s v="B0FE524A-9795-EA11-806F-9CB6D0F9CFB6"/>
  </r>
  <r>
    <x v="0"/>
    <x v="0"/>
    <x v="1"/>
    <x v="1"/>
    <x v="2"/>
    <x v="1"/>
    <x v="10"/>
    <x v="2"/>
    <x v="1"/>
    <n v="3650"/>
    <n v="0"/>
    <n v="-3650"/>
    <x v="0"/>
    <x v="1"/>
    <x v="1"/>
    <x v="2"/>
    <s v="Betriebsausstattung"/>
    <s v="B0FE524A-9795-EA11-806F-9CB6D0F9CFB6"/>
  </r>
  <r>
    <x v="0"/>
    <x v="0"/>
    <x v="1"/>
    <x v="1"/>
    <x v="3"/>
    <x v="1"/>
    <x v="10"/>
    <x v="2"/>
    <x v="1"/>
    <n v="1600"/>
    <n v="0"/>
    <n v="-1600"/>
    <x v="0"/>
    <x v="1"/>
    <x v="1"/>
    <x v="3"/>
    <s v="Büroeinrichtung"/>
    <s v="B0FE524A-9795-EA11-806F-9CB6D0F9CFB6"/>
  </r>
  <r>
    <x v="0"/>
    <x v="0"/>
    <x v="1"/>
    <x v="35"/>
    <x v="94"/>
    <x v="1"/>
    <x v="10"/>
    <x v="2"/>
    <x v="1"/>
    <n v="491988.56"/>
    <n v="0"/>
    <n v="-491988.56"/>
    <x v="0"/>
    <x v="1"/>
    <x v="35"/>
    <x v="94"/>
    <s v="Technische Anlagen und Maschinen im Bau"/>
    <s v="B0FE524A-9795-EA11-806F-9CB6D0F9CFB6"/>
  </r>
  <r>
    <x v="0"/>
    <x v="1"/>
    <x v="3"/>
    <x v="3"/>
    <x v="6"/>
    <x v="1"/>
    <x v="10"/>
    <x v="2"/>
    <x v="1"/>
    <n v="12257"/>
    <n v="12257"/>
    <n v="0"/>
    <x v="1"/>
    <x v="3"/>
    <x v="3"/>
    <x v="6"/>
    <s v="Forderungen aus Lieferungen und Leistungen"/>
    <s v="B0FE524A-9795-EA11-806F-9CB6D0F9CFB6"/>
  </r>
  <r>
    <x v="0"/>
    <x v="1"/>
    <x v="3"/>
    <x v="4"/>
    <x v="9"/>
    <x v="1"/>
    <x v="10"/>
    <x v="2"/>
    <x v="1"/>
    <n v="138862.91"/>
    <n v="0"/>
    <n v="-138862.91"/>
    <x v="1"/>
    <x v="3"/>
    <x v="4"/>
    <x v="9"/>
    <s v="Abziehbare Vorsteuer 19 %"/>
    <s v="B0FE524A-9795-EA11-806F-9CB6D0F9CFB6"/>
  </r>
  <r>
    <x v="0"/>
    <x v="1"/>
    <x v="4"/>
    <x v="5"/>
    <x v="115"/>
    <x v="1"/>
    <x v="10"/>
    <x v="2"/>
    <x v="1"/>
    <n v="86854.31"/>
    <n v="919020.66"/>
    <n v="832166.35"/>
    <x v="1"/>
    <x v="4"/>
    <x v="5"/>
    <x v="115"/>
    <s v="Bank"/>
    <s v="B0FE524A-9795-EA11-806F-9CB6D0F9CFB6"/>
  </r>
  <r>
    <x v="0"/>
    <x v="2"/>
    <x v="5"/>
    <x v="6"/>
    <x v="15"/>
    <x v="1"/>
    <x v="10"/>
    <x v="2"/>
    <x v="1"/>
    <n v="0"/>
    <n v="342.17"/>
    <n v="342.17"/>
    <x v="2"/>
    <x v="5"/>
    <x v="6"/>
    <x v="15"/>
    <s v="Aktive Rechnungsabgrenzung"/>
    <s v="B0FE524A-9795-EA11-806F-9CB6D0F9CFB6"/>
  </r>
  <r>
    <x v="1"/>
    <x v="5"/>
    <x v="11"/>
    <x v="13"/>
    <x v="25"/>
    <x v="1"/>
    <x v="10"/>
    <x v="2"/>
    <x v="1"/>
    <n v="823667.41"/>
    <n v="820037.91"/>
    <n v="-3629.5"/>
    <x v="5"/>
    <x v="11"/>
    <x v="13"/>
    <x v="25"/>
    <s v="Verbindlichkeiten aus Lieferungen und Leistungen m"/>
    <s v="B0FE524A-9795-EA11-806F-9CB6D0F9CFB6"/>
  </r>
  <r>
    <x v="1"/>
    <x v="5"/>
    <x v="12"/>
    <x v="14"/>
    <x v="33"/>
    <x v="1"/>
    <x v="10"/>
    <x v="2"/>
    <x v="1"/>
    <n v="0"/>
    <n v="1957"/>
    <n v="1957"/>
    <x v="5"/>
    <x v="12"/>
    <x v="14"/>
    <x v="33"/>
    <s v="Umsatzsteuer 19 %"/>
    <s v="B0FE524A-9795-EA11-806F-9CB6D0F9CFB6"/>
  </r>
  <r>
    <x v="1"/>
    <x v="5"/>
    <x v="12"/>
    <x v="14"/>
    <x v="75"/>
    <x v="1"/>
    <x v="10"/>
    <x v="2"/>
    <x v="1"/>
    <n v="3752.5"/>
    <n v="74597.31"/>
    <n v="70844.81"/>
    <x v="5"/>
    <x v="12"/>
    <x v="14"/>
    <x v="75"/>
    <s v="Umsatzsteuer-Vorauszahlungen"/>
    <s v="B0FE524A-9795-EA11-806F-9CB6D0F9CFB6"/>
  </r>
  <r>
    <x v="2"/>
    <x v="7"/>
    <x v="14"/>
    <x v="16"/>
    <x v="36"/>
    <x v="1"/>
    <x v="10"/>
    <x v="2"/>
    <x v="1"/>
    <n v="0"/>
    <n v="10300"/>
    <n v="10300"/>
    <x v="7"/>
    <x v="14"/>
    <x v="16"/>
    <x v="36"/>
    <s v="Erlöse zum allgemeinen Umsatzsteuersatz"/>
    <s v="B0FE524A-9795-EA11-806F-9CB6D0F9CFB6"/>
  </r>
  <r>
    <x v="2"/>
    <x v="7"/>
    <x v="15"/>
    <x v="17"/>
    <x v="38"/>
    <x v="1"/>
    <x v="10"/>
    <x v="2"/>
    <x v="1"/>
    <n v="0"/>
    <n v="218661.06"/>
    <n v="218661.06"/>
    <x v="7"/>
    <x v="15"/>
    <x v="17"/>
    <x v="38"/>
    <s v="Andere aktivierte Eigenleistungen"/>
    <s v="B0FE524A-9795-EA11-806F-9CB6D0F9CFB6"/>
  </r>
  <r>
    <x v="2"/>
    <x v="8"/>
    <x v="18"/>
    <x v="20"/>
    <x v="41"/>
    <x v="1"/>
    <x v="10"/>
    <x v="2"/>
    <x v="1"/>
    <n v="5750"/>
    <n v="0"/>
    <n v="-5750"/>
    <x v="8"/>
    <x v="18"/>
    <x v="20"/>
    <x v="41"/>
    <s v="Gehälter"/>
    <s v="B0FE524A-9795-EA11-806F-9CB6D0F9CFB6"/>
  </r>
  <r>
    <x v="2"/>
    <x v="8"/>
    <x v="18"/>
    <x v="20"/>
    <x v="70"/>
    <x v="1"/>
    <x v="10"/>
    <x v="2"/>
    <x v="1"/>
    <n v="12900"/>
    <n v="0"/>
    <n v="-12900"/>
    <x v="8"/>
    <x v="18"/>
    <x v="20"/>
    <x v="70"/>
    <s v="Sonstiges Personalkosten"/>
    <s v="B0FE524A-9795-EA11-806F-9CB6D0F9CFB6"/>
  </r>
  <r>
    <x v="2"/>
    <x v="8"/>
    <x v="18"/>
    <x v="21"/>
    <x v="43"/>
    <x v="1"/>
    <x v="10"/>
    <x v="2"/>
    <x v="1"/>
    <n v="1244.8800000000001"/>
    <n v="0"/>
    <n v="-1244.8800000000001"/>
    <x v="8"/>
    <x v="18"/>
    <x v="21"/>
    <x v="43"/>
    <s v="Gesetzliche soziale Aufwendungen"/>
    <s v="B0FE524A-9795-EA11-806F-9CB6D0F9CFB6"/>
  </r>
  <r>
    <x v="2"/>
    <x v="8"/>
    <x v="18"/>
    <x v="21"/>
    <x v="44"/>
    <x v="1"/>
    <x v="10"/>
    <x v="2"/>
    <x v="1"/>
    <n v="25.87"/>
    <n v="0"/>
    <n v="-25.87"/>
    <x v="8"/>
    <x v="18"/>
    <x v="21"/>
    <x v="44"/>
    <s v="Umlagebeiträge"/>
    <s v="B0FE524A-9795-EA11-806F-9CB6D0F9CFB6"/>
  </r>
  <r>
    <x v="2"/>
    <x v="8"/>
    <x v="18"/>
    <x v="21"/>
    <x v="45"/>
    <x v="1"/>
    <x v="10"/>
    <x v="2"/>
    <x v="1"/>
    <n v="57.5"/>
    <n v="0"/>
    <n v="-57.5"/>
    <x v="8"/>
    <x v="18"/>
    <x v="21"/>
    <x v="45"/>
    <s v="Beiträge zur Berufsgenossenschaft"/>
    <s v="B0FE524A-9795-EA11-806F-9CB6D0F9CFB6"/>
  </r>
  <r>
    <x v="2"/>
    <x v="8"/>
    <x v="18"/>
    <x v="21"/>
    <x v="100"/>
    <x v="1"/>
    <x v="10"/>
    <x v="2"/>
    <x v="1"/>
    <n v="300"/>
    <n v="0"/>
    <n v="-300"/>
    <x v="8"/>
    <x v="18"/>
    <x v="21"/>
    <x v="100"/>
    <s v="Aufwendungen für Altersversorgung"/>
    <s v="B0FE524A-9795-EA11-806F-9CB6D0F9CFB6"/>
  </r>
  <r>
    <x v="2"/>
    <x v="8"/>
    <x v="19"/>
    <x v="22"/>
    <x v="78"/>
    <x v="1"/>
    <x v="10"/>
    <x v="2"/>
    <x v="1"/>
    <n v="308412.5"/>
    <n v="0"/>
    <n v="-308412.5"/>
    <x v="8"/>
    <x v="19"/>
    <x v="22"/>
    <x v="78"/>
    <s v="Sonstige Fremdleistungen"/>
    <s v="B0FE524A-9795-EA11-806F-9CB6D0F9CFB6"/>
  </r>
  <r>
    <x v="2"/>
    <x v="8"/>
    <x v="19"/>
    <x v="23"/>
    <x v="49"/>
    <x v="1"/>
    <x v="10"/>
    <x v="2"/>
    <x v="1"/>
    <n v="680"/>
    <n v="0"/>
    <n v="-680"/>
    <x v="8"/>
    <x v="19"/>
    <x v="23"/>
    <x v="49"/>
    <s v="Reinigung"/>
    <s v="B0FE524A-9795-EA11-806F-9CB6D0F9CFB6"/>
  </r>
  <r>
    <x v="2"/>
    <x v="8"/>
    <x v="19"/>
    <x v="24"/>
    <x v="50"/>
    <x v="1"/>
    <x v="10"/>
    <x v="2"/>
    <x v="1"/>
    <n v="342.17"/>
    <n v="0"/>
    <n v="-342.17"/>
    <x v="8"/>
    <x v="19"/>
    <x v="24"/>
    <x v="50"/>
    <s v="Versicherungen"/>
    <s v="B0FE524A-9795-EA11-806F-9CB6D0F9CFB6"/>
  </r>
  <r>
    <x v="2"/>
    <x v="8"/>
    <x v="19"/>
    <x v="26"/>
    <x v="71"/>
    <x v="1"/>
    <x v="10"/>
    <x v="2"/>
    <x v="1"/>
    <n v="1500"/>
    <n v="0"/>
    <n v="-1500"/>
    <x v="8"/>
    <x v="19"/>
    <x v="26"/>
    <x v="71"/>
    <s v="Werbekosten"/>
    <s v="B0FE524A-9795-EA11-806F-9CB6D0F9CFB6"/>
  </r>
  <r>
    <x v="2"/>
    <x v="8"/>
    <x v="19"/>
    <x v="26"/>
    <x v="54"/>
    <x v="1"/>
    <x v="10"/>
    <x v="2"/>
    <x v="1"/>
    <n v="300"/>
    <n v="0"/>
    <n v="-300"/>
    <x v="8"/>
    <x v="19"/>
    <x v="26"/>
    <x v="54"/>
    <s v="Bewirtungskosten"/>
    <s v="B0FE524A-9795-EA11-806F-9CB6D0F9CFB6"/>
  </r>
  <r>
    <x v="2"/>
    <x v="8"/>
    <x v="19"/>
    <x v="26"/>
    <x v="55"/>
    <x v="1"/>
    <x v="10"/>
    <x v="2"/>
    <x v="1"/>
    <n v="400"/>
    <n v="0"/>
    <n v="-400"/>
    <x v="8"/>
    <x v="19"/>
    <x v="26"/>
    <x v="55"/>
    <s v="Reisekosten Arbeitnehmer"/>
    <s v="B0FE524A-9795-EA11-806F-9CB6D0F9CFB6"/>
  </r>
  <r>
    <x v="2"/>
    <x v="8"/>
    <x v="19"/>
    <x v="27"/>
    <x v="58"/>
    <x v="1"/>
    <x v="10"/>
    <x v="2"/>
    <x v="1"/>
    <n v="100"/>
    <n v="0"/>
    <n v="-100"/>
    <x v="8"/>
    <x v="19"/>
    <x v="27"/>
    <x v="58"/>
    <s v="Telefon"/>
    <s v="B0FE524A-9795-EA11-806F-9CB6D0F9CFB6"/>
  </r>
  <r>
    <x v="2"/>
    <x v="8"/>
    <x v="19"/>
    <x v="27"/>
    <x v="73"/>
    <x v="1"/>
    <x v="10"/>
    <x v="2"/>
    <x v="1"/>
    <n v="200"/>
    <n v="0"/>
    <n v="-200"/>
    <x v="8"/>
    <x v="19"/>
    <x v="27"/>
    <x v="73"/>
    <s v="Bürobedarf"/>
    <s v="B0FE524A-9795-EA11-806F-9CB6D0F9CFB6"/>
  </r>
  <r>
    <x v="2"/>
    <x v="8"/>
    <x v="19"/>
    <x v="28"/>
    <x v="101"/>
    <x v="1"/>
    <x v="10"/>
    <x v="2"/>
    <x v="1"/>
    <n v="840"/>
    <n v="0"/>
    <n v="-840"/>
    <x v="8"/>
    <x v="19"/>
    <x v="28"/>
    <x v="101"/>
    <s v="Buchführungskosten"/>
    <s v="B0FE524A-9795-EA11-806F-9CB6D0F9CFB6"/>
  </r>
  <r>
    <x v="2"/>
    <x v="8"/>
    <x v="19"/>
    <x v="29"/>
    <x v="61"/>
    <x v="1"/>
    <x v="10"/>
    <x v="2"/>
    <x v="1"/>
    <n v="200"/>
    <n v="0"/>
    <n v="-200"/>
    <x v="8"/>
    <x v="19"/>
    <x v="29"/>
    <x v="61"/>
    <s v="Nebenkosten des Geldverkehrs"/>
    <s v="B0FE524A-9795-EA11-806F-9CB6D0F9CFB6"/>
  </r>
  <r>
    <x v="2"/>
    <x v="10"/>
    <x v="21"/>
    <x v="32"/>
    <x v="83"/>
    <x v="1"/>
    <x v="10"/>
    <x v="2"/>
    <x v="1"/>
    <n v="3600"/>
    <n v="0"/>
    <n v="-3600"/>
    <x v="10"/>
    <x v="21"/>
    <x v="32"/>
    <x v="83"/>
    <s v="Zinsaufwendungen für langfristige Verbindlichkeite"/>
    <s v="B0FE524A-9795-EA11-806F-9CB6D0F9CFB6"/>
  </r>
  <r>
    <x v="0"/>
    <x v="0"/>
    <x v="0"/>
    <x v="0"/>
    <x v="0"/>
    <x v="1"/>
    <x v="11"/>
    <x v="2"/>
    <x v="1"/>
    <n v="213720"/>
    <n v="0"/>
    <n v="-213720"/>
    <x v="0"/>
    <x v="0"/>
    <x v="0"/>
    <x v="0"/>
    <s v="Selbst geschaffene immaterielle VermG"/>
    <s v="B0FE524A-9795-EA11-806F-9CB6D0F9CFB6"/>
  </r>
  <r>
    <x v="0"/>
    <x v="0"/>
    <x v="1"/>
    <x v="1"/>
    <x v="2"/>
    <x v="1"/>
    <x v="11"/>
    <x v="2"/>
    <x v="1"/>
    <n v="3650"/>
    <n v="0"/>
    <n v="-3650"/>
    <x v="0"/>
    <x v="1"/>
    <x v="1"/>
    <x v="2"/>
    <s v="Betriebsausstattung"/>
    <s v="B0FE524A-9795-EA11-806F-9CB6D0F9CFB6"/>
  </r>
  <r>
    <x v="0"/>
    <x v="0"/>
    <x v="1"/>
    <x v="1"/>
    <x v="3"/>
    <x v="1"/>
    <x v="11"/>
    <x v="2"/>
    <x v="1"/>
    <n v="1600"/>
    <n v="0"/>
    <n v="-1600"/>
    <x v="0"/>
    <x v="1"/>
    <x v="1"/>
    <x v="3"/>
    <s v="Büroeinrichtung"/>
    <s v="B0FE524A-9795-EA11-806F-9CB6D0F9CFB6"/>
  </r>
  <r>
    <x v="0"/>
    <x v="0"/>
    <x v="1"/>
    <x v="35"/>
    <x v="94"/>
    <x v="1"/>
    <x v="11"/>
    <x v="2"/>
    <x v="1"/>
    <n v="581300.34"/>
    <n v="0"/>
    <n v="-581300.34"/>
    <x v="0"/>
    <x v="1"/>
    <x v="35"/>
    <x v="94"/>
    <s v="Technische Anlagen und Maschinen im Bau"/>
    <s v="B0FE524A-9795-EA11-806F-9CB6D0F9CFB6"/>
  </r>
  <r>
    <x v="0"/>
    <x v="1"/>
    <x v="3"/>
    <x v="3"/>
    <x v="6"/>
    <x v="1"/>
    <x v="11"/>
    <x v="2"/>
    <x v="1"/>
    <n v="78748.5"/>
    <n v="22257"/>
    <n v="-56491.5"/>
    <x v="1"/>
    <x v="3"/>
    <x v="3"/>
    <x v="6"/>
    <s v="Forderungen aus Lieferungen und Leistungen"/>
    <s v="B0FE524A-9795-EA11-806F-9CB6D0F9CFB6"/>
  </r>
  <r>
    <x v="0"/>
    <x v="1"/>
    <x v="3"/>
    <x v="4"/>
    <x v="9"/>
    <x v="1"/>
    <x v="11"/>
    <x v="2"/>
    <x v="1"/>
    <n v="163417.1"/>
    <n v="0"/>
    <n v="-163417.1"/>
    <x v="1"/>
    <x v="3"/>
    <x v="4"/>
    <x v="9"/>
    <s v="Abziehbare Vorsteuer 19 %"/>
    <s v="B0FE524A-9795-EA11-806F-9CB6D0F9CFB6"/>
  </r>
  <r>
    <x v="0"/>
    <x v="1"/>
    <x v="4"/>
    <x v="5"/>
    <x v="115"/>
    <x v="1"/>
    <x v="11"/>
    <x v="2"/>
    <x v="1"/>
    <n v="156838.73000000001"/>
    <n v="1042411.72"/>
    <n v="885572.99"/>
    <x v="1"/>
    <x v="4"/>
    <x v="5"/>
    <x v="115"/>
    <s v="Bank"/>
    <s v="B0FE524A-9795-EA11-806F-9CB6D0F9CFB6"/>
  </r>
  <r>
    <x v="0"/>
    <x v="2"/>
    <x v="5"/>
    <x v="6"/>
    <x v="15"/>
    <x v="1"/>
    <x v="11"/>
    <x v="2"/>
    <x v="1"/>
    <n v="0"/>
    <n v="342.17"/>
    <n v="342.17"/>
    <x v="2"/>
    <x v="5"/>
    <x v="6"/>
    <x v="15"/>
    <s v="Aktive Rechnungsabgrenzung"/>
    <s v="B0FE524A-9795-EA11-806F-9CB6D0F9CFB6"/>
  </r>
  <r>
    <x v="1"/>
    <x v="5"/>
    <x v="23"/>
    <x v="38"/>
    <x v="120"/>
    <x v="1"/>
    <x v="11"/>
    <x v="2"/>
    <x v="1"/>
    <n v="0"/>
    <n v="19720.5"/>
    <n v="19720.5"/>
    <x v="5"/>
    <x v="23"/>
    <x v="38"/>
    <x v="120"/>
    <s v="Erhaltene Anzahlungen - Restlaufzeit bis 1 Jahr"/>
    <s v="B0FE524A-9795-EA11-806F-9CB6D0F9CFB6"/>
  </r>
  <r>
    <x v="1"/>
    <x v="5"/>
    <x v="11"/>
    <x v="13"/>
    <x v="25"/>
    <x v="1"/>
    <x v="11"/>
    <x v="2"/>
    <x v="1"/>
    <n v="953787.96"/>
    <n v="973824.6"/>
    <n v="20036.64"/>
    <x v="5"/>
    <x v="11"/>
    <x v="13"/>
    <x v="25"/>
    <s v="Verbindlichkeiten aus Lieferungen und Leistungen m"/>
    <s v="B0FE524A-9795-EA11-806F-9CB6D0F9CFB6"/>
  </r>
  <r>
    <x v="1"/>
    <x v="5"/>
    <x v="12"/>
    <x v="14"/>
    <x v="33"/>
    <x v="1"/>
    <x v="11"/>
    <x v="2"/>
    <x v="1"/>
    <n v="0"/>
    <n v="7828"/>
    <n v="7828"/>
    <x v="5"/>
    <x v="12"/>
    <x v="14"/>
    <x v="33"/>
    <s v="Umsatzsteuer 19 %"/>
    <s v="B0FE524A-9795-EA11-806F-9CB6D0F9CFB6"/>
  </r>
  <r>
    <x v="1"/>
    <x v="5"/>
    <x v="12"/>
    <x v="14"/>
    <x v="75"/>
    <x v="1"/>
    <x v="11"/>
    <x v="2"/>
    <x v="1"/>
    <n v="1957"/>
    <n v="134581.73000000001"/>
    <n v="132624.73000000001"/>
    <x v="5"/>
    <x v="12"/>
    <x v="14"/>
    <x v="75"/>
    <s v="Umsatzsteuer-Vorauszahlungen"/>
    <s v="B0FE524A-9795-EA11-806F-9CB6D0F9CFB6"/>
  </r>
  <r>
    <x v="2"/>
    <x v="7"/>
    <x v="14"/>
    <x v="16"/>
    <x v="80"/>
    <x v="1"/>
    <x v="11"/>
    <x v="2"/>
    <x v="1"/>
    <n v="0"/>
    <n v="10000"/>
    <n v="10000"/>
    <x v="7"/>
    <x v="14"/>
    <x v="16"/>
    <x v="80"/>
    <s v="Nicht steuerbare s. Leistung § 18b UStG"/>
    <s v="B0FE524A-9795-EA11-806F-9CB6D0F9CFB6"/>
  </r>
  <r>
    <x v="2"/>
    <x v="7"/>
    <x v="14"/>
    <x v="16"/>
    <x v="36"/>
    <x v="1"/>
    <x v="11"/>
    <x v="2"/>
    <x v="1"/>
    <n v="0"/>
    <n v="41200"/>
    <n v="41200"/>
    <x v="7"/>
    <x v="14"/>
    <x v="16"/>
    <x v="36"/>
    <s v="Erlöse zum allgemeinen Umsatzsteuersatz"/>
    <s v="B0FE524A-9795-EA11-806F-9CB6D0F9CFB6"/>
  </r>
  <r>
    <x v="2"/>
    <x v="7"/>
    <x v="15"/>
    <x v="17"/>
    <x v="38"/>
    <x v="1"/>
    <x v="11"/>
    <x v="2"/>
    <x v="1"/>
    <n v="0"/>
    <n v="305180.34000000003"/>
    <n v="305180.34000000003"/>
    <x v="7"/>
    <x v="15"/>
    <x v="17"/>
    <x v="38"/>
    <s v="Andere aktivierte Eigenleistungen"/>
    <s v="B0FE524A-9795-EA11-806F-9CB6D0F9CFB6"/>
  </r>
  <r>
    <x v="2"/>
    <x v="8"/>
    <x v="18"/>
    <x v="20"/>
    <x v="41"/>
    <x v="1"/>
    <x v="11"/>
    <x v="2"/>
    <x v="1"/>
    <n v="27233.34"/>
    <n v="0"/>
    <n v="-27233.34"/>
    <x v="8"/>
    <x v="18"/>
    <x v="20"/>
    <x v="41"/>
    <s v="Gehälter"/>
    <s v="B0FE524A-9795-EA11-806F-9CB6D0F9CFB6"/>
  </r>
  <r>
    <x v="2"/>
    <x v="8"/>
    <x v="18"/>
    <x v="20"/>
    <x v="70"/>
    <x v="1"/>
    <x v="11"/>
    <x v="2"/>
    <x v="1"/>
    <n v="9900"/>
    <n v="0"/>
    <n v="-9900"/>
    <x v="8"/>
    <x v="18"/>
    <x v="20"/>
    <x v="70"/>
    <s v="Sonstiges Personalkosten"/>
    <s v="B0FE524A-9795-EA11-806F-9CB6D0F9CFB6"/>
  </r>
  <r>
    <x v="2"/>
    <x v="8"/>
    <x v="18"/>
    <x v="21"/>
    <x v="43"/>
    <x v="1"/>
    <x v="11"/>
    <x v="2"/>
    <x v="1"/>
    <n v="5896.04"/>
    <n v="0"/>
    <n v="-5896.04"/>
    <x v="8"/>
    <x v="18"/>
    <x v="21"/>
    <x v="43"/>
    <s v="Gesetzliche soziale Aufwendungen"/>
    <s v="B0FE524A-9795-EA11-806F-9CB6D0F9CFB6"/>
  </r>
  <r>
    <x v="2"/>
    <x v="8"/>
    <x v="18"/>
    <x v="21"/>
    <x v="44"/>
    <x v="1"/>
    <x v="11"/>
    <x v="2"/>
    <x v="1"/>
    <n v="122.54"/>
    <n v="0"/>
    <n v="-122.54"/>
    <x v="8"/>
    <x v="18"/>
    <x v="21"/>
    <x v="44"/>
    <s v="Umlagebeiträge"/>
    <s v="B0FE524A-9795-EA11-806F-9CB6D0F9CFB6"/>
  </r>
  <r>
    <x v="2"/>
    <x v="8"/>
    <x v="18"/>
    <x v="21"/>
    <x v="45"/>
    <x v="1"/>
    <x v="11"/>
    <x v="2"/>
    <x v="1"/>
    <n v="272.33999999999997"/>
    <n v="0"/>
    <n v="-272.33999999999997"/>
    <x v="8"/>
    <x v="18"/>
    <x v="21"/>
    <x v="45"/>
    <s v="Beiträge zur Berufsgenossenschaft"/>
    <s v="B0FE524A-9795-EA11-806F-9CB6D0F9CFB6"/>
  </r>
  <r>
    <x v="2"/>
    <x v="8"/>
    <x v="18"/>
    <x v="21"/>
    <x v="100"/>
    <x v="1"/>
    <x v="11"/>
    <x v="2"/>
    <x v="1"/>
    <n v="300"/>
    <n v="0"/>
    <n v="-300"/>
    <x v="8"/>
    <x v="18"/>
    <x v="21"/>
    <x v="100"/>
    <s v="Aufwendungen für Altersversorgung"/>
    <s v="B0FE524A-9795-EA11-806F-9CB6D0F9CFB6"/>
  </r>
  <r>
    <x v="2"/>
    <x v="8"/>
    <x v="19"/>
    <x v="22"/>
    <x v="78"/>
    <x v="1"/>
    <x v="11"/>
    <x v="2"/>
    <x v="1"/>
    <n v="334420"/>
    <n v="0"/>
    <n v="-334420"/>
    <x v="8"/>
    <x v="19"/>
    <x v="22"/>
    <x v="78"/>
    <s v="Sonstige Fremdleistungen"/>
    <s v="B0FE524A-9795-EA11-806F-9CB6D0F9CFB6"/>
  </r>
  <r>
    <x v="2"/>
    <x v="8"/>
    <x v="19"/>
    <x v="23"/>
    <x v="49"/>
    <x v="1"/>
    <x v="11"/>
    <x v="2"/>
    <x v="1"/>
    <n v="680"/>
    <n v="0"/>
    <n v="-680"/>
    <x v="8"/>
    <x v="19"/>
    <x v="23"/>
    <x v="49"/>
    <s v="Reinigung"/>
    <s v="B0FE524A-9795-EA11-806F-9CB6D0F9CFB6"/>
  </r>
  <r>
    <x v="2"/>
    <x v="8"/>
    <x v="19"/>
    <x v="24"/>
    <x v="50"/>
    <x v="1"/>
    <x v="11"/>
    <x v="2"/>
    <x v="1"/>
    <n v="342.17"/>
    <n v="0"/>
    <n v="-342.17"/>
    <x v="8"/>
    <x v="19"/>
    <x v="24"/>
    <x v="50"/>
    <s v="Versicherungen"/>
    <s v="B0FE524A-9795-EA11-806F-9CB6D0F9CFB6"/>
  </r>
  <r>
    <x v="2"/>
    <x v="8"/>
    <x v="19"/>
    <x v="26"/>
    <x v="71"/>
    <x v="1"/>
    <x v="11"/>
    <x v="2"/>
    <x v="1"/>
    <n v="1500"/>
    <n v="0"/>
    <n v="-1500"/>
    <x v="8"/>
    <x v="19"/>
    <x v="26"/>
    <x v="71"/>
    <s v="Werbekosten"/>
    <s v="B0FE524A-9795-EA11-806F-9CB6D0F9CFB6"/>
  </r>
  <r>
    <x v="2"/>
    <x v="8"/>
    <x v="19"/>
    <x v="26"/>
    <x v="54"/>
    <x v="1"/>
    <x v="11"/>
    <x v="2"/>
    <x v="1"/>
    <n v="300"/>
    <n v="0"/>
    <n v="-300"/>
    <x v="8"/>
    <x v="19"/>
    <x v="26"/>
    <x v="54"/>
    <s v="Bewirtungskosten"/>
    <s v="B0FE524A-9795-EA11-806F-9CB6D0F9CFB6"/>
  </r>
  <r>
    <x v="2"/>
    <x v="8"/>
    <x v="19"/>
    <x v="26"/>
    <x v="55"/>
    <x v="1"/>
    <x v="11"/>
    <x v="2"/>
    <x v="1"/>
    <n v="1600"/>
    <n v="0"/>
    <n v="-1600"/>
    <x v="8"/>
    <x v="19"/>
    <x v="26"/>
    <x v="55"/>
    <s v="Reisekosten Arbeitnehmer"/>
    <s v="B0FE524A-9795-EA11-806F-9CB6D0F9CFB6"/>
  </r>
  <r>
    <x v="2"/>
    <x v="8"/>
    <x v="19"/>
    <x v="27"/>
    <x v="58"/>
    <x v="1"/>
    <x v="11"/>
    <x v="2"/>
    <x v="1"/>
    <n v="400"/>
    <n v="0"/>
    <n v="-400"/>
    <x v="8"/>
    <x v="19"/>
    <x v="27"/>
    <x v="58"/>
    <s v="Telefon"/>
    <s v="B0FE524A-9795-EA11-806F-9CB6D0F9CFB6"/>
  </r>
  <r>
    <x v="2"/>
    <x v="8"/>
    <x v="19"/>
    <x v="27"/>
    <x v="73"/>
    <x v="1"/>
    <x v="11"/>
    <x v="2"/>
    <x v="1"/>
    <n v="200"/>
    <n v="0"/>
    <n v="-200"/>
    <x v="8"/>
    <x v="19"/>
    <x v="27"/>
    <x v="73"/>
    <s v="Bürobedarf"/>
    <s v="B0FE524A-9795-EA11-806F-9CB6D0F9CFB6"/>
  </r>
  <r>
    <x v="2"/>
    <x v="8"/>
    <x v="19"/>
    <x v="28"/>
    <x v="59"/>
    <x v="1"/>
    <x v="11"/>
    <x v="2"/>
    <x v="1"/>
    <n v="3000"/>
    <n v="0"/>
    <n v="-3000"/>
    <x v="8"/>
    <x v="19"/>
    <x v="28"/>
    <x v="59"/>
    <s v="Rechts- und Beratungskosten"/>
    <s v="B0FE524A-9795-EA11-806F-9CB6D0F9CFB6"/>
  </r>
  <r>
    <x v="2"/>
    <x v="8"/>
    <x v="19"/>
    <x v="28"/>
    <x v="101"/>
    <x v="1"/>
    <x v="11"/>
    <x v="2"/>
    <x v="1"/>
    <n v="960"/>
    <n v="0"/>
    <n v="-960"/>
    <x v="8"/>
    <x v="19"/>
    <x v="28"/>
    <x v="101"/>
    <s v="Buchführungskosten"/>
    <s v="B0FE524A-9795-EA11-806F-9CB6D0F9CFB6"/>
  </r>
  <r>
    <x v="2"/>
    <x v="8"/>
    <x v="19"/>
    <x v="29"/>
    <x v="61"/>
    <x v="1"/>
    <x v="11"/>
    <x v="2"/>
    <x v="1"/>
    <n v="200"/>
    <n v="0"/>
    <n v="-200"/>
    <x v="8"/>
    <x v="19"/>
    <x v="29"/>
    <x v="61"/>
    <s v="Nebenkosten des Geldverkehrs"/>
    <s v="B0FE524A-9795-EA11-806F-9CB6D0F9CFB6"/>
  </r>
  <r>
    <x v="2"/>
    <x v="10"/>
    <x v="21"/>
    <x v="32"/>
    <x v="83"/>
    <x v="1"/>
    <x v="11"/>
    <x v="2"/>
    <x v="1"/>
    <n v="15000"/>
    <n v="0"/>
    <n v="-15000"/>
    <x v="10"/>
    <x v="21"/>
    <x v="32"/>
    <x v="83"/>
    <s v="Zinsaufwendungen für langfristige Verbindlichkeite"/>
    <s v="B0FE524A-9795-EA11-806F-9CB6D0F9CFB6"/>
  </r>
  <r>
    <x v="0"/>
    <x v="0"/>
    <x v="0"/>
    <x v="0"/>
    <x v="0"/>
    <x v="1"/>
    <x v="12"/>
    <x v="2"/>
    <x v="1"/>
    <n v="194004"/>
    <n v="0"/>
    <n v="-194004"/>
    <x v="0"/>
    <x v="0"/>
    <x v="0"/>
    <x v="0"/>
    <s v="Selbst geschaffene immaterielle VermG"/>
    <s v="B0FE524A-9795-EA11-806F-9CB6D0F9CFB6"/>
  </r>
  <r>
    <x v="0"/>
    <x v="0"/>
    <x v="1"/>
    <x v="1"/>
    <x v="2"/>
    <x v="1"/>
    <x v="12"/>
    <x v="2"/>
    <x v="1"/>
    <n v="3650"/>
    <n v="0"/>
    <n v="-3650"/>
    <x v="0"/>
    <x v="1"/>
    <x v="1"/>
    <x v="2"/>
    <s v="Betriebsausstattung"/>
    <s v="B0FE524A-9795-EA11-806F-9CB6D0F9CFB6"/>
  </r>
  <r>
    <x v="0"/>
    <x v="0"/>
    <x v="1"/>
    <x v="1"/>
    <x v="3"/>
    <x v="1"/>
    <x v="12"/>
    <x v="2"/>
    <x v="1"/>
    <n v="1600"/>
    <n v="0"/>
    <n v="-1600"/>
    <x v="0"/>
    <x v="1"/>
    <x v="1"/>
    <x v="3"/>
    <s v="Büroeinrichtung"/>
    <s v="B0FE524A-9795-EA11-806F-9CB6D0F9CFB6"/>
  </r>
  <r>
    <x v="0"/>
    <x v="0"/>
    <x v="1"/>
    <x v="35"/>
    <x v="94"/>
    <x v="1"/>
    <x v="12"/>
    <x v="2"/>
    <x v="1"/>
    <n v="601196.84"/>
    <n v="0"/>
    <n v="-601196.84"/>
    <x v="0"/>
    <x v="1"/>
    <x v="35"/>
    <x v="94"/>
    <s v="Technische Anlagen und Maschinen im Bau"/>
    <s v="B0FE524A-9795-EA11-806F-9CB6D0F9CFB6"/>
  </r>
  <r>
    <x v="0"/>
    <x v="0"/>
    <x v="1"/>
    <x v="35"/>
    <x v="94"/>
    <x v="1"/>
    <x v="12"/>
    <x v="2"/>
    <x v="0"/>
    <n v="76613.039999999994"/>
    <n v="0"/>
    <n v="-76613.039999999994"/>
    <x v="0"/>
    <x v="1"/>
    <x v="35"/>
    <x v="94"/>
    <s v="Technische Anlagen und Maschinen im Bau"/>
    <s v="B0FE524A-9795-EA11-806F-9CB6D0F9CFB6"/>
  </r>
  <r>
    <x v="0"/>
    <x v="1"/>
    <x v="3"/>
    <x v="3"/>
    <x v="6"/>
    <x v="1"/>
    <x v="12"/>
    <x v="2"/>
    <x v="1"/>
    <n v="49028"/>
    <n v="49028"/>
    <n v="0"/>
    <x v="1"/>
    <x v="3"/>
    <x v="3"/>
    <x v="6"/>
    <s v="Forderungen aus Lieferungen und Leistungen"/>
    <s v="B0FE524A-9795-EA11-806F-9CB6D0F9CFB6"/>
  </r>
  <r>
    <x v="0"/>
    <x v="1"/>
    <x v="3"/>
    <x v="3"/>
    <x v="6"/>
    <x v="1"/>
    <x v="12"/>
    <x v="2"/>
    <x v="0"/>
    <n v="0"/>
    <n v="0"/>
    <n v="0"/>
    <x v="1"/>
    <x v="3"/>
    <x v="3"/>
    <x v="6"/>
    <s v="Forderungen aus Lieferungen und Leistungen"/>
    <s v="B0FE524A-9795-EA11-806F-9CB6D0F9CFB6"/>
  </r>
  <r>
    <x v="0"/>
    <x v="1"/>
    <x v="3"/>
    <x v="4"/>
    <x v="9"/>
    <x v="1"/>
    <x v="12"/>
    <x v="2"/>
    <x v="1"/>
    <n v="163628.74"/>
    <n v="0"/>
    <n v="-163628.74"/>
    <x v="1"/>
    <x v="3"/>
    <x v="4"/>
    <x v="9"/>
    <s v="Abziehbare Vorsteuer 19 %"/>
    <s v="B0FE524A-9795-EA11-806F-9CB6D0F9CFB6"/>
  </r>
  <r>
    <x v="0"/>
    <x v="1"/>
    <x v="3"/>
    <x v="4"/>
    <x v="9"/>
    <x v="1"/>
    <x v="12"/>
    <x v="2"/>
    <x v="0"/>
    <n v="17041.72"/>
    <n v="0"/>
    <n v="-17041.72"/>
    <x v="1"/>
    <x v="3"/>
    <x v="4"/>
    <x v="9"/>
    <s v="Abziehbare Vorsteuer 19 %"/>
    <s v="B0FE524A-9795-EA11-806F-9CB6D0F9CFB6"/>
  </r>
  <r>
    <x v="0"/>
    <x v="1"/>
    <x v="4"/>
    <x v="5"/>
    <x v="115"/>
    <x v="1"/>
    <x v="12"/>
    <x v="2"/>
    <x v="1"/>
    <n v="213720.47"/>
    <n v="1161002.82"/>
    <n v="947282.35"/>
    <x v="1"/>
    <x v="4"/>
    <x v="5"/>
    <x v="115"/>
    <s v="Bank"/>
    <s v="B0FE524A-9795-EA11-806F-9CB6D0F9CFB6"/>
  </r>
  <r>
    <x v="0"/>
    <x v="1"/>
    <x v="4"/>
    <x v="5"/>
    <x v="115"/>
    <x v="1"/>
    <x v="12"/>
    <x v="2"/>
    <x v="0"/>
    <n v="23219.42"/>
    <n v="246107.67"/>
    <n v="222888.25"/>
    <x v="1"/>
    <x v="4"/>
    <x v="5"/>
    <x v="115"/>
    <s v="Bank"/>
    <s v="B0FE524A-9795-EA11-806F-9CB6D0F9CFB6"/>
  </r>
  <r>
    <x v="0"/>
    <x v="2"/>
    <x v="5"/>
    <x v="6"/>
    <x v="15"/>
    <x v="1"/>
    <x v="12"/>
    <x v="2"/>
    <x v="1"/>
    <n v="2952.26"/>
    <n v="342.17"/>
    <n v="-2610.09"/>
    <x v="2"/>
    <x v="5"/>
    <x v="6"/>
    <x v="15"/>
    <s v="Aktive Rechnungsabgrenzung"/>
    <s v="B0FE524A-9795-EA11-806F-9CB6D0F9CFB6"/>
  </r>
  <r>
    <x v="1"/>
    <x v="5"/>
    <x v="11"/>
    <x v="13"/>
    <x v="25"/>
    <x v="1"/>
    <x v="12"/>
    <x v="2"/>
    <x v="1"/>
    <n v="904350.04"/>
    <n v="884670.4"/>
    <n v="-19679.64"/>
    <x v="5"/>
    <x v="11"/>
    <x v="13"/>
    <x v="25"/>
    <s v="Verbindlichkeiten aus Lieferungen und Leistungen m"/>
    <s v="B0FE524A-9795-EA11-806F-9CB6D0F9CFB6"/>
  </r>
  <r>
    <x v="1"/>
    <x v="5"/>
    <x v="11"/>
    <x v="13"/>
    <x v="25"/>
    <x v="1"/>
    <x v="12"/>
    <x v="2"/>
    <x v="0"/>
    <n v="171539"/>
    <n v="57706.98"/>
    <n v="-113832.02"/>
    <x v="5"/>
    <x v="11"/>
    <x v="13"/>
    <x v="25"/>
    <s v="Verbindlichkeiten aus Lieferungen und Leistungen m"/>
    <s v="B0FE524A-9795-EA11-806F-9CB6D0F9CFB6"/>
  </r>
  <r>
    <x v="1"/>
    <x v="5"/>
    <x v="12"/>
    <x v="14"/>
    <x v="33"/>
    <x v="1"/>
    <x v="12"/>
    <x v="2"/>
    <x v="1"/>
    <n v="0"/>
    <n v="7828"/>
    <n v="7828"/>
    <x v="5"/>
    <x v="12"/>
    <x v="14"/>
    <x v="33"/>
    <s v="Umsatzsteuer 19 %"/>
    <s v="B0FE524A-9795-EA11-806F-9CB6D0F9CFB6"/>
  </r>
  <r>
    <x v="1"/>
    <x v="5"/>
    <x v="12"/>
    <x v="14"/>
    <x v="33"/>
    <x v="1"/>
    <x v="12"/>
    <x v="2"/>
    <x v="0"/>
    <n v="0"/>
    <n v="0"/>
    <n v="0"/>
    <x v="5"/>
    <x v="12"/>
    <x v="14"/>
    <x v="33"/>
    <s v="Umsatzsteuer 19 %"/>
    <s v="B0FE524A-9795-EA11-806F-9CB6D0F9CFB6"/>
  </r>
  <r>
    <x v="1"/>
    <x v="5"/>
    <x v="12"/>
    <x v="14"/>
    <x v="75"/>
    <x v="1"/>
    <x v="12"/>
    <x v="2"/>
    <x v="1"/>
    <n v="1957"/>
    <n v="164692.47"/>
    <n v="162735.47"/>
    <x v="5"/>
    <x v="12"/>
    <x v="14"/>
    <x v="75"/>
    <s v="Umsatzsteuer-Vorauszahlungen"/>
    <s v="B0FE524A-9795-EA11-806F-9CB6D0F9CFB6"/>
  </r>
  <r>
    <x v="1"/>
    <x v="5"/>
    <x v="12"/>
    <x v="14"/>
    <x v="75"/>
    <x v="1"/>
    <x v="12"/>
    <x v="2"/>
    <x v="0"/>
    <n v="0"/>
    <n v="23219.42"/>
    <n v="23219.42"/>
    <x v="5"/>
    <x v="12"/>
    <x v="14"/>
    <x v="75"/>
    <s v="Umsatzsteuer-Vorauszahlungen"/>
    <s v="B0FE524A-9795-EA11-806F-9CB6D0F9CFB6"/>
  </r>
  <r>
    <x v="2"/>
    <x v="7"/>
    <x v="14"/>
    <x v="16"/>
    <x v="36"/>
    <x v="1"/>
    <x v="12"/>
    <x v="2"/>
    <x v="1"/>
    <n v="0"/>
    <n v="41200"/>
    <n v="41200"/>
    <x v="7"/>
    <x v="14"/>
    <x v="16"/>
    <x v="36"/>
    <s v="Erlöse zum allgemeinen Umsatzsteuersatz"/>
    <s v="B0FE524A-9795-EA11-806F-9CB6D0F9CFB6"/>
  </r>
  <r>
    <x v="2"/>
    <x v="7"/>
    <x v="14"/>
    <x v="16"/>
    <x v="36"/>
    <x v="1"/>
    <x v="12"/>
    <x v="2"/>
    <x v="0"/>
    <n v="0"/>
    <n v="0"/>
    <n v="0"/>
    <x v="7"/>
    <x v="14"/>
    <x v="16"/>
    <x v="36"/>
    <s v="Erlöse zum allgemeinen Umsatzsteuersatz"/>
    <s v="B0FE524A-9795-EA11-806F-9CB6D0F9CFB6"/>
  </r>
  <r>
    <x v="2"/>
    <x v="7"/>
    <x v="15"/>
    <x v="17"/>
    <x v="38"/>
    <x v="1"/>
    <x v="12"/>
    <x v="2"/>
    <x v="1"/>
    <n v="0"/>
    <n v="285464.34000000003"/>
    <n v="285464.34000000003"/>
    <x v="7"/>
    <x v="15"/>
    <x v="17"/>
    <x v="38"/>
    <s v="Andere aktivierte Eigenleistungen"/>
    <s v="B0FE524A-9795-EA11-806F-9CB6D0F9CFB6"/>
  </r>
  <r>
    <x v="2"/>
    <x v="7"/>
    <x v="15"/>
    <x v="17"/>
    <x v="38"/>
    <x v="1"/>
    <x v="12"/>
    <x v="2"/>
    <x v="0"/>
    <n v="0"/>
    <n v="30486.78"/>
    <n v="30486.78"/>
    <x v="7"/>
    <x v="15"/>
    <x v="17"/>
    <x v="38"/>
    <s v="Andere aktivierte Eigenleistungen"/>
    <s v="B0FE524A-9795-EA11-806F-9CB6D0F9CFB6"/>
  </r>
  <r>
    <x v="2"/>
    <x v="8"/>
    <x v="18"/>
    <x v="20"/>
    <x v="41"/>
    <x v="1"/>
    <x v="12"/>
    <x v="2"/>
    <x v="1"/>
    <n v="39900"/>
    <n v="0"/>
    <n v="-39900"/>
    <x v="8"/>
    <x v="18"/>
    <x v="20"/>
    <x v="41"/>
    <s v="Gehälter"/>
    <s v="B0FE524A-9795-EA11-806F-9CB6D0F9CFB6"/>
  </r>
  <r>
    <x v="2"/>
    <x v="8"/>
    <x v="18"/>
    <x v="20"/>
    <x v="41"/>
    <x v="1"/>
    <x v="12"/>
    <x v="2"/>
    <x v="0"/>
    <n v="19950"/>
    <n v="0"/>
    <n v="-19950"/>
    <x v="8"/>
    <x v="18"/>
    <x v="20"/>
    <x v="41"/>
    <s v="Gehälter"/>
    <s v="B0FE524A-9795-EA11-806F-9CB6D0F9CFB6"/>
  </r>
  <r>
    <x v="2"/>
    <x v="8"/>
    <x v="18"/>
    <x v="20"/>
    <x v="70"/>
    <x v="1"/>
    <x v="12"/>
    <x v="2"/>
    <x v="1"/>
    <n v="800"/>
    <n v="0"/>
    <n v="-800"/>
    <x v="8"/>
    <x v="18"/>
    <x v="20"/>
    <x v="70"/>
    <s v="Sonstiges Personalkosten"/>
    <s v="B0FE524A-9795-EA11-806F-9CB6D0F9CFB6"/>
  </r>
  <r>
    <x v="2"/>
    <x v="8"/>
    <x v="18"/>
    <x v="20"/>
    <x v="70"/>
    <x v="1"/>
    <x v="12"/>
    <x v="2"/>
    <x v="0"/>
    <n v="400"/>
    <n v="0"/>
    <n v="-400"/>
    <x v="8"/>
    <x v="18"/>
    <x v="20"/>
    <x v="70"/>
    <s v="Sonstiges Personalkosten"/>
    <s v="B0FE524A-9795-EA11-806F-9CB6D0F9CFB6"/>
  </r>
  <r>
    <x v="2"/>
    <x v="8"/>
    <x v="18"/>
    <x v="21"/>
    <x v="43"/>
    <x v="1"/>
    <x v="12"/>
    <x v="2"/>
    <x v="1"/>
    <n v="7642.8"/>
    <n v="0"/>
    <n v="-7642.8"/>
    <x v="8"/>
    <x v="18"/>
    <x v="21"/>
    <x v="43"/>
    <s v="Gesetzliche soziale Aufwendungen"/>
    <s v="B0FE524A-9795-EA11-806F-9CB6D0F9CFB6"/>
  </r>
  <r>
    <x v="2"/>
    <x v="8"/>
    <x v="18"/>
    <x v="21"/>
    <x v="43"/>
    <x v="1"/>
    <x v="12"/>
    <x v="2"/>
    <x v="0"/>
    <n v="3821.4"/>
    <n v="0"/>
    <n v="-3821.4"/>
    <x v="8"/>
    <x v="18"/>
    <x v="21"/>
    <x v="43"/>
    <s v="Gesetzliche soziale Aufwendungen"/>
    <s v="B0FE524A-9795-EA11-806F-9CB6D0F9CFB6"/>
  </r>
  <r>
    <x v="2"/>
    <x v="8"/>
    <x v="18"/>
    <x v="21"/>
    <x v="44"/>
    <x v="1"/>
    <x v="12"/>
    <x v="2"/>
    <x v="1"/>
    <n v="179.54"/>
    <n v="0"/>
    <n v="-179.54"/>
    <x v="8"/>
    <x v="18"/>
    <x v="21"/>
    <x v="44"/>
    <s v="Umlagebeiträge"/>
    <s v="B0FE524A-9795-EA11-806F-9CB6D0F9CFB6"/>
  </r>
  <r>
    <x v="2"/>
    <x v="8"/>
    <x v="18"/>
    <x v="21"/>
    <x v="44"/>
    <x v="1"/>
    <x v="12"/>
    <x v="2"/>
    <x v="0"/>
    <n v="89.77"/>
    <n v="0"/>
    <n v="-89.77"/>
    <x v="8"/>
    <x v="18"/>
    <x v="21"/>
    <x v="44"/>
    <s v="Umlagebeiträge"/>
    <s v="B0FE524A-9795-EA11-806F-9CB6D0F9CFB6"/>
  </r>
  <r>
    <x v="2"/>
    <x v="8"/>
    <x v="18"/>
    <x v="21"/>
    <x v="45"/>
    <x v="1"/>
    <x v="12"/>
    <x v="2"/>
    <x v="1"/>
    <n v="399"/>
    <n v="0"/>
    <n v="-399"/>
    <x v="8"/>
    <x v="18"/>
    <x v="21"/>
    <x v="45"/>
    <s v="Beiträge zur Berufsgenossenschaft"/>
    <s v="B0FE524A-9795-EA11-806F-9CB6D0F9CFB6"/>
  </r>
  <r>
    <x v="2"/>
    <x v="8"/>
    <x v="18"/>
    <x v="21"/>
    <x v="45"/>
    <x v="1"/>
    <x v="12"/>
    <x v="2"/>
    <x v="0"/>
    <n v="199.5"/>
    <n v="0"/>
    <n v="-199.5"/>
    <x v="8"/>
    <x v="18"/>
    <x v="21"/>
    <x v="45"/>
    <s v="Beiträge zur Berufsgenossenschaft"/>
    <s v="B0FE524A-9795-EA11-806F-9CB6D0F9CFB6"/>
  </r>
  <r>
    <x v="2"/>
    <x v="8"/>
    <x v="18"/>
    <x v="21"/>
    <x v="100"/>
    <x v="1"/>
    <x v="12"/>
    <x v="2"/>
    <x v="1"/>
    <n v="300"/>
    <n v="0"/>
    <n v="-300"/>
    <x v="8"/>
    <x v="18"/>
    <x v="21"/>
    <x v="100"/>
    <s v="Aufwendungen für Altersversorgung"/>
    <s v="B0FE524A-9795-EA11-806F-9CB6D0F9CFB6"/>
  </r>
  <r>
    <x v="2"/>
    <x v="8"/>
    <x v="19"/>
    <x v="22"/>
    <x v="78"/>
    <x v="1"/>
    <x v="12"/>
    <x v="2"/>
    <x v="1"/>
    <n v="323404"/>
    <n v="0"/>
    <n v="-323404"/>
    <x v="8"/>
    <x v="19"/>
    <x v="22"/>
    <x v="78"/>
    <s v="Sonstige Fremdleistungen"/>
    <s v="B0FE524A-9795-EA11-806F-9CB6D0F9CFB6"/>
  </r>
  <r>
    <x v="2"/>
    <x v="8"/>
    <x v="19"/>
    <x v="22"/>
    <x v="78"/>
    <x v="1"/>
    <x v="12"/>
    <x v="2"/>
    <x v="0"/>
    <n v="8700"/>
    <n v="0"/>
    <n v="-8700"/>
    <x v="8"/>
    <x v="19"/>
    <x v="22"/>
    <x v="78"/>
    <s v="Sonstige Fremdleistungen"/>
    <s v="B0FE524A-9795-EA11-806F-9CB6D0F9CFB6"/>
  </r>
  <r>
    <x v="2"/>
    <x v="8"/>
    <x v="19"/>
    <x v="23"/>
    <x v="49"/>
    <x v="1"/>
    <x v="12"/>
    <x v="2"/>
    <x v="1"/>
    <n v="680"/>
    <n v="0"/>
    <n v="-680"/>
    <x v="8"/>
    <x v="19"/>
    <x v="23"/>
    <x v="49"/>
    <s v="Reinigung"/>
    <s v="B0FE524A-9795-EA11-806F-9CB6D0F9CFB6"/>
  </r>
  <r>
    <x v="2"/>
    <x v="8"/>
    <x v="19"/>
    <x v="24"/>
    <x v="50"/>
    <x v="1"/>
    <x v="12"/>
    <x v="2"/>
    <x v="1"/>
    <n v="342.17"/>
    <n v="0"/>
    <n v="-342.17"/>
    <x v="8"/>
    <x v="19"/>
    <x v="24"/>
    <x v="50"/>
    <s v="Versicherungen"/>
    <s v="B0FE524A-9795-EA11-806F-9CB6D0F9CFB6"/>
  </r>
  <r>
    <x v="2"/>
    <x v="8"/>
    <x v="19"/>
    <x v="26"/>
    <x v="71"/>
    <x v="1"/>
    <x v="12"/>
    <x v="2"/>
    <x v="1"/>
    <n v="1500"/>
    <n v="0"/>
    <n v="-1500"/>
    <x v="8"/>
    <x v="19"/>
    <x v="26"/>
    <x v="71"/>
    <s v="Werbekosten"/>
    <s v="B0FE524A-9795-EA11-806F-9CB6D0F9CFB6"/>
  </r>
  <r>
    <x v="2"/>
    <x v="8"/>
    <x v="19"/>
    <x v="26"/>
    <x v="54"/>
    <x v="1"/>
    <x v="12"/>
    <x v="2"/>
    <x v="1"/>
    <n v="300"/>
    <n v="0"/>
    <n v="-300"/>
    <x v="8"/>
    <x v="19"/>
    <x v="26"/>
    <x v="54"/>
    <s v="Bewirtungskosten"/>
    <s v="B0FE524A-9795-EA11-806F-9CB6D0F9CFB6"/>
  </r>
  <r>
    <x v="2"/>
    <x v="8"/>
    <x v="19"/>
    <x v="26"/>
    <x v="55"/>
    <x v="1"/>
    <x v="12"/>
    <x v="2"/>
    <x v="1"/>
    <n v="1600"/>
    <n v="0"/>
    <n v="-1600"/>
    <x v="8"/>
    <x v="19"/>
    <x v="26"/>
    <x v="55"/>
    <s v="Reisekosten Arbeitnehmer"/>
    <s v="B0FE524A-9795-EA11-806F-9CB6D0F9CFB6"/>
  </r>
  <r>
    <x v="2"/>
    <x v="8"/>
    <x v="19"/>
    <x v="26"/>
    <x v="55"/>
    <x v="1"/>
    <x v="12"/>
    <x v="2"/>
    <x v="0"/>
    <n v="800"/>
    <n v="0"/>
    <n v="-800"/>
    <x v="8"/>
    <x v="19"/>
    <x v="26"/>
    <x v="55"/>
    <s v="Reisekosten Arbeitnehmer"/>
    <s v="B0FE524A-9795-EA11-806F-9CB6D0F9CFB6"/>
  </r>
  <r>
    <x v="2"/>
    <x v="8"/>
    <x v="19"/>
    <x v="27"/>
    <x v="58"/>
    <x v="1"/>
    <x v="12"/>
    <x v="2"/>
    <x v="1"/>
    <n v="400"/>
    <n v="0"/>
    <n v="-400"/>
    <x v="8"/>
    <x v="19"/>
    <x v="27"/>
    <x v="58"/>
    <s v="Telefon"/>
    <s v="B0FE524A-9795-EA11-806F-9CB6D0F9CFB6"/>
  </r>
  <r>
    <x v="2"/>
    <x v="8"/>
    <x v="19"/>
    <x v="27"/>
    <x v="58"/>
    <x v="1"/>
    <x v="12"/>
    <x v="2"/>
    <x v="0"/>
    <n v="200"/>
    <n v="0"/>
    <n v="-200"/>
    <x v="8"/>
    <x v="19"/>
    <x v="27"/>
    <x v="58"/>
    <s v="Telefon"/>
    <s v="B0FE524A-9795-EA11-806F-9CB6D0F9CFB6"/>
  </r>
  <r>
    <x v="2"/>
    <x v="8"/>
    <x v="19"/>
    <x v="27"/>
    <x v="73"/>
    <x v="1"/>
    <x v="12"/>
    <x v="2"/>
    <x v="1"/>
    <n v="200"/>
    <n v="0"/>
    <n v="-200"/>
    <x v="8"/>
    <x v="19"/>
    <x v="27"/>
    <x v="73"/>
    <s v="Bürobedarf"/>
    <s v="B0FE524A-9795-EA11-806F-9CB6D0F9CFB6"/>
  </r>
  <r>
    <x v="2"/>
    <x v="8"/>
    <x v="19"/>
    <x v="28"/>
    <x v="59"/>
    <x v="1"/>
    <x v="12"/>
    <x v="2"/>
    <x v="1"/>
    <n v="46000"/>
    <n v="0"/>
    <n v="-46000"/>
    <x v="8"/>
    <x v="19"/>
    <x v="28"/>
    <x v="59"/>
    <s v="Rechts- und Beratungskosten"/>
    <s v="B0FE524A-9795-EA11-806F-9CB6D0F9CFB6"/>
  </r>
  <r>
    <x v="2"/>
    <x v="8"/>
    <x v="19"/>
    <x v="28"/>
    <x v="59"/>
    <x v="1"/>
    <x v="12"/>
    <x v="2"/>
    <x v="0"/>
    <n v="27367"/>
    <n v="0"/>
    <n v="-27367"/>
    <x v="8"/>
    <x v="19"/>
    <x v="28"/>
    <x v="59"/>
    <s v="Rechts- und Beratungskosten"/>
    <s v="B0FE524A-9795-EA11-806F-9CB6D0F9CFB6"/>
  </r>
  <r>
    <x v="2"/>
    <x v="8"/>
    <x v="19"/>
    <x v="28"/>
    <x v="101"/>
    <x v="1"/>
    <x v="12"/>
    <x v="2"/>
    <x v="1"/>
    <n v="960"/>
    <n v="0"/>
    <n v="-960"/>
    <x v="8"/>
    <x v="19"/>
    <x v="28"/>
    <x v="101"/>
    <s v="Buchführungskosten"/>
    <s v="B0FE524A-9795-EA11-806F-9CB6D0F9CFB6"/>
  </r>
  <r>
    <x v="2"/>
    <x v="8"/>
    <x v="19"/>
    <x v="28"/>
    <x v="101"/>
    <x v="1"/>
    <x v="12"/>
    <x v="2"/>
    <x v="0"/>
    <n v="80"/>
    <n v="0"/>
    <n v="-80"/>
    <x v="8"/>
    <x v="19"/>
    <x v="28"/>
    <x v="101"/>
    <s v="Buchführungskosten"/>
    <s v="B0FE524A-9795-EA11-806F-9CB6D0F9CFB6"/>
  </r>
  <r>
    <x v="2"/>
    <x v="8"/>
    <x v="19"/>
    <x v="29"/>
    <x v="61"/>
    <x v="1"/>
    <x v="12"/>
    <x v="2"/>
    <x v="1"/>
    <n v="200"/>
    <n v="0"/>
    <n v="-200"/>
    <x v="8"/>
    <x v="19"/>
    <x v="29"/>
    <x v="61"/>
    <s v="Nebenkosten des Geldverkehrs"/>
    <s v="B0FE524A-9795-EA11-806F-9CB6D0F9CFB6"/>
  </r>
  <r>
    <x v="2"/>
    <x v="10"/>
    <x v="21"/>
    <x v="32"/>
    <x v="83"/>
    <x v="1"/>
    <x v="12"/>
    <x v="2"/>
    <x v="1"/>
    <n v="33333.339999999997"/>
    <n v="0"/>
    <n v="-33333.339999999997"/>
    <x v="10"/>
    <x v="21"/>
    <x v="32"/>
    <x v="83"/>
    <s v="Zinsaufwendungen für langfristige Verbindlichkeite"/>
    <s v="B0FE524A-9795-EA11-806F-9CB6D0F9CFB6"/>
  </r>
  <r>
    <x v="2"/>
    <x v="10"/>
    <x v="21"/>
    <x v="32"/>
    <x v="83"/>
    <x v="1"/>
    <x v="12"/>
    <x v="2"/>
    <x v="0"/>
    <n v="7500"/>
    <n v="0"/>
    <n v="-7500"/>
    <x v="10"/>
    <x v="21"/>
    <x v="32"/>
    <x v="83"/>
    <s v="Zinsaufwendungen für langfristige Verbindlichkeite"/>
    <s v="B0FE524A-9795-EA11-806F-9CB6D0F9CFB6"/>
  </r>
  <r>
    <x v="0"/>
    <x v="0"/>
    <x v="0"/>
    <x v="0"/>
    <x v="0"/>
    <x v="2"/>
    <x v="0"/>
    <x v="2"/>
    <x v="1"/>
    <n v="0"/>
    <n v="6000"/>
    <n v="6000"/>
    <x v="0"/>
    <x v="0"/>
    <x v="0"/>
    <x v="0"/>
    <s v="Selbst geschaffene immaterielle VermG"/>
    <s v="B0FE524A-9795-EA11-806F-9CB6D0F9CFB6"/>
  </r>
  <r>
    <x v="0"/>
    <x v="0"/>
    <x v="1"/>
    <x v="1"/>
    <x v="2"/>
    <x v="2"/>
    <x v="0"/>
    <x v="2"/>
    <x v="1"/>
    <n v="9435.7099999999991"/>
    <n v="520.83000000000004"/>
    <n v="-8914.8799999999992"/>
    <x v="0"/>
    <x v="1"/>
    <x v="1"/>
    <x v="2"/>
    <s v="Betriebsausstattung"/>
    <s v="B0FE524A-9795-EA11-806F-9CB6D0F9CFB6"/>
  </r>
  <r>
    <x v="0"/>
    <x v="0"/>
    <x v="1"/>
    <x v="1"/>
    <x v="3"/>
    <x v="2"/>
    <x v="0"/>
    <x v="2"/>
    <x v="1"/>
    <n v="4648"/>
    <n v="1100"/>
    <n v="-3548"/>
    <x v="0"/>
    <x v="1"/>
    <x v="1"/>
    <x v="3"/>
    <s v="Büroeinrichtung"/>
    <s v="B0FE524A-9795-EA11-806F-9CB6D0F9CFB6"/>
  </r>
  <r>
    <x v="0"/>
    <x v="0"/>
    <x v="1"/>
    <x v="1"/>
    <x v="4"/>
    <x v="2"/>
    <x v="0"/>
    <x v="2"/>
    <x v="1"/>
    <n v="800"/>
    <n v="800"/>
    <n v="0"/>
    <x v="0"/>
    <x v="1"/>
    <x v="1"/>
    <x v="4"/>
    <s v="Geringwertige Wirtschaftsgüter"/>
    <s v="B0FE524A-9795-EA11-806F-9CB6D0F9CFB6"/>
  </r>
  <r>
    <x v="0"/>
    <x v="0"/>
    <x v="1"/>
    <x v="35"/>
    <x v="94"/>
    <x v="2"/>
    <x v="0"/>
    <x v="2"/>
    <x v="1"/>
    <n v="227000"/>
    <n v="0"/>
    <n v="-227000"/>
    <x v="0"/>
    <x v="1"/>
    <x v="35"/>
    <x v="94"/>
    <s v="Technische Anlagen und Maschinen im Bau"/>
    <s v="B0FE524A-9795-EA11-806F-9CB6D0F9CFB6"/>
  </r>
  <r>
    <x v="0"/>
    <x v="0"/>
    <x v="1"/>
    <x v="35"/>
    <x v="94"/>
    <x v="2"/>
    <x v="0"/>
    <x v="2"/>
    <x v="0"/>
    <n v="250612.5"/>
    <n v="0"/>
    <n v="-250612.5"/>
    <x v="0"/>
    <x v="1"/>
    <x v="35"/>
    <x v="94"/>
    <s v="Technische Anlagen und Maschinen im Bau"/>
    <s v="B0FE524A-9795-EA11-806F-9CB6D0F9CFB6"/>
  </r>
  <r>
    <x v="0"/>
    <x v="1"/>
    <x v="3"/>
    <x v="3"/>
    <x v="6"/>
    <x v="2"/>
    <x v="0"/>
    <x v="2"/>
    <x v="1"/>
    <n v="12257"/>
    <n v="12257"/>
    <n v="0"/>
    <x v="1"/>
    <x v="3"/>
    <x v="3"/>
    <x v="6"/>
    <s v="Forderungen aus Lieferungen und Leistungen"/>
    <s v="B0FE524A-9795-EA11-806F-9CB6D0F9CFB6"/>
  </r>
  <r>
    <x v="0"/>
    <x v="1"/>
    <x v="3"/>
    <x v="3"/>
    <x v="6"/>
    <x v="2"/>
    <x v="0"/>
    <x v="2"/>
    <x v="0"/>
    <n v="0"/>
    <n v="0"/>
    <n v="0"/>
    <x v="1"/>
    <x v="3"/>
    <x v="3"/>
    <x v="6"/>
    <s v="Forderungen aus Lieferungen und Leistungen"/>
    <s v="B0FE524A-9795-EA11-806F-9CB6D0F9CFB6"/>
  </r>
  <r>
    <x v="0"/>
    <x v="1"/>
    <x v="3"/>
    <x v="4"/>
    <x v="9"/>
    <x v="2"/>
    <x v="0"/>
    <x v="2"/>
    <x v="1"/>
    <n v="52500.81"/>
    <n v="0"/>
    <n v="-52500.81"/>
    <x v="1"/>
    <x v="3"/>
    <x v="4"/>
    <x v="9"/>
    <s v="Abziehbare Vorsteuer 19 %"/>
    <s v="B0FE524A-9795-EA11-806F-9CB6D0F9CFB6"/>
  </r>
  <r>
    <x v="0"/>
    <x v="1"/>
    <x v="3"/>
    <x v="4"/>
    <x v="9"/>
    <x v="2"/>
    <x v="0"/>
    <x v="2"/>
    <x v="0"/>
    <n v="44101.38"/>
    <n v="0"/>
    <n v="-44101.38"/>
    <x v="1"/>
    <x v="3"/>
    <x v="4"/>
    <x v="9"/>
    <s v="Abziehbare Vorsteuer 19 %"/>
    <s v="B0FE524A-9795-EA11-806F-9CB6D0F9CFB6"/>
  </r>
  <r>
    <x v="0"/>
    <x v="1"/>
    <x v="4"/>
    <x v="5"/>
    <x v="115"/>
    <x v="2"/>
    <x v="0"/>
    <x v="2"/>
    <x v="1"/>
    <n v="57006.2"/>
    <n v="265854.71999999997"/>
    <n v="208848.52"/>
    <x v="1"/>
    <x v="4"/>
    <x v="5"/>
    <x v="115"/>
    <s v="Bank"/>
    <s v="B0FE524A-9795-EA11-806F-9CB6D0F9CFB6"/>
  </r>
  <r>
    <x v="0"/>
    <x v="1"/>
    <x v="4"/>
    <x v="5"/>
    <x v="115"/>
    <x v="2"/>
    <x v="0"/>
    <x v="2"/>
    <x v="0"/>
    <n v="17097.62"/>
    <n v="354327.13"/>
    <n v="337229.51"/>
    <x v="1"/>
    <x v="4"/>
    <x v="5"/>
    <x v="115"/>
    <s v="Bank"/>
    <s v="B0FE524A-9795-EA11-806F-9CB6D0F9CFB6"/>
  </r>
  <r>
    <x v="0"/>
    <x v="1"/>
    <x v="4"/>
    <x v="5"/>
    <x v="115"/>
    <x v="2"/>
    <x v="1"/>
    <x v="2"/>
    <x v="1"/>
    <n v="1504442.66"/>
    <n v="0"/>
    <n v="-1504442.66"/>
    <x v="1"/>
    <x v="4"/>
    <x v="5"/>
    <x v="115"/>
    <s v="Bank"/>
    <s v="B0FE524A-9795-EA11-806F-9CB6D0F9CFB6"/>
  </r>
  <r>
    <x v="0"/>
    <x v="2"/>
    <x v="5"/>
    <x v="6"/>
    <x v="15"/>
    <x v="2"/>
    <x v="0"/>
    <x v="2"/>
    <x v="1"/>
    <n v="12150.57"/>
    <n v="1600.74"/>
    <n v="-10549.83"/>
    <x v="2"/>
    <x v="5"/>
    <x v="6"/>
    <x v="15"/>
    <s v="Aktive Rechnungsabgrenzung"/>
    <s v="B0FE524A-9795-EA11-806F-9CB6D0F9CFB6"/>
  </r>
  <r>
    <x v="1"/>
    <x v="5"/>
    <x v="23"/>
    <x v="38"/>
    <x v="120"/>
    <x v="2"/>
    <x v="0"/>
    <x v="2"/>
    <x v="1"/>
    <n v="0"/>
    <n v="19720.5"/>
    <n v="19720.5"/>
    <x v="5"/>
    <x v="23"/>
    <x v="38"/>
    <x v="120"/>
    <s v="Erhaltene Anzahlungen - Restlaufzeit bis 1 Jahr"/>
    <s v="B0FE524A-9795-EA11-806F-9CB6D0F9CFB6"/>
  </r>
  <r>
    <x v="1"/>
    <x v="5"/>
    <x v="11"/>
    <x v="13"/>
    <x v="25"/>
    <x v="2"/>
    <x v="0"/>
    <x v="2"/>
    <x v="1"/>
    <n v="108096.33"/>
    <n v="311954.96000000002"/>
    <n v="203858.63"/>
    <x v="5"/>
    <x v="11"/>
    <x v="13"/>
    <x v="25"/>
    <s v="Verbindlichkeiten aus Lieferungen und Leistungen m"/>
    <s v="B0FE524A-9795-EA11-806F-9CB6D0F9CFB6"/>
  </r>
  <r>
    <x v="1"/>
    <x v="5"/>
    <x v="11"/>
    <x v="13"/>
    <x v="25"/>
    <x v="2"/>
    <x v="0"/>
    <x v="2"/>
    <x v="0"/>
    <n v="319045.86"/>
    <n v="261338.88"/>
    <n v="-57706.98"/>
    <x v="5"/>
    <x v="11"/>
    <x v="13"/>
    <x v="25"/>
    <s v="Verbindlichkeiten aus Lieferungen und Leistungen m"/>
    <s v="B0FE524A-9795-EA11-806F-9CB6D0F9CFB6"/>
  </r>
  <r>
    <x v="1"/>
    <x v="5"/>
    <x v="11"/>
    <x v="13"/>
    <x v="25"/>
    <x v="2"/>
    <x v="1"/>
    <x v="2"/>
    <x v="1"/>
    <n v="0"/>
    <n v="104550.13"/>
    <n v="104550.13"/>
    <x v="5"/>
    <x v="11"/>
    <x v="13"/>
    <x v="25"/>
    <s v="Verbindlichkeiten aus Lieferungen und Leistungen m"/>
    <s v="B0FE524A-9795-EA11-806F-9CB6D0F9CFB6"/>
  </r>
  <r>
    <x v="1"/>
    <x v="5"/>
    <x v="12"/>
    <x v="14"/>
    <x v="29"/>
    <x v="2"/>
    <x v="0"/>
    <x v="2"/>
    <x v="1"/>
    <n v="15393.44"/>
    <n v="0"/>
    <n v="-15393.44"/>
    <x v="5"/>
    <x v="12"/>
    <x v="14"/>
    <x v="29"/>
    <s v="Verbindlichkeiten aus Lohn- und Kirchensteuer"/>
    <s v="B0FE524A-9795-EA11-806F-9CB6D0F9CFB6"/>
  </r>
  <r>
    <x v="1"/>
    <x v="5"/>
    <x v="12"/>
    <x v="14"/>
    <x v="29"/>
    <x v="2"/>
    <x v="1"/>
    <x v="2"/>
    <x v="1"/>
    <n v="0"/>
    <n v="15393.44"/>
    <n v="15393.44"/>
    <x v="5"/>
    <x v="12"/>
    <x v="14"/>
    <x v="29"/>
    <s v="Verbindlichkeiten aus Lohn- und Kirchensteuer"/>
    <s v="B0FE524A-9795-EA11-806F-9CB6D0F9CFB6"/>
  </r>
  <r>
    <x v="1"/>
    <x v="5"/>
    <x v="12"/>
    <x v="14"/>
    <x v="30"/>
    <x v="2"/>
    <x v="0"/>
    <x v="2"/>
    <x v="1"/>
    <n v="1747.79"/>
    <n v="0"/>
    <n v="-1747.79"/>
    <x v="5"/>
    <x v="12"/>
    <x v="14"/>
    <x v="30"/>
    <s v="Verbindlichkeiten im Rahmen der sozialen Sicherhei"/>
    <s v="B0FE524A-9795-EA11-806F-9CB6D0F9CFB6"/>
  </r>
  <r>
    <x v="1"/>
    <x v="5"/>
    <x v="12"/>
    <x v="14"/>
    <x v="30"/>
    <x v="2"/>
    <x v="1"/>
    <x v="2"/>
    <x v="1"/>
    <n v="0"/>
    <n v="1747.79"/>
    <n v="1747.79"/>
    <x v="5"/>
    <x v="12"/>
    <x v="14"/>
    <x v="30"/>
    <s v="Verbindlichkeiten im Rahmen der sozialen Sicherhei"/>
    <s v="B0FE524A-9795-EA11-806F-9CB6D0F9CFB6"/>
  </r>
  <r>
    <x v="1"/>
    <x v="5"/>
    <x v="12"/>
    <x v="14"/>
    <x v="33"/>
    <x v="2"/>
    <x v="0"/>
    <x v="2"/>
    <x v="1"/>
    <n v="0"/>
    <n v="1957"/>
    <n v="1957"/>
    <x v="5"/>
    <x v="12"/>
    <x v="14"/>
    <x v="33"/>
    <s v="Umsatzsteuer 19 %"/>
    <s v="B0FE524A-9795-EA11-806F-9CB6D0F9CFB6"/>
  </r>
  <r>
    <x v="1"/>
    <x v="5"/>
    <x v="12"/>
    <x v="14"/>
    <x v="33"/>
    <x v="2"/>
    <x v="0"/>
    <x v="2"/>
    <x v="0"/>
    <n v="0"/>
    <n v="0"/>
    <n v="0"/>
    <x v="5"/>
    <x v="12"/>
    <x v="14"/>
    <x v="33"/>
    <s v="Umsatzsteuer 19 %"/>
    <s v="B0FE524A-9795-EA11-806F-9CB6D0F9CFB6"/>
  </r>
  <r>
    <x v="1"/>
    <x v="5"/>
    <x v="12"/>
    <x v="14"/>
    <x v="75"/>
    <x v="2"/>
    <x v="0"/>
    <x v="2"/>
    <x v="1"/>
    <n v="1957"/>
    <n v="25028.7"/>
    <n v="23071.7"/>
    <x v="5"/>
    <x v="12"/>
    <x v="14"/>
    <x v="75"/>
    <s v="Umsatzsteuer-Vorauszahlungen"/>
    <s v="B0FE524A-9795-EA11-806F-9CB6D0F9CFB6"/>
  </r>
  <r>
    <x v="1"/>
    <x v="5"/>
    <x v="12"/>
    <x v="14"/>
    <x v="75"/>
    <x v="2"/>
    <x v="0"/>
    <x v="2"/>
    <x v="0"/>
    <n v="0"/>
    <n v="17097.62"/>
    <n v="17097.62"/>
    <x v="5"/>
    <x v="12"/>
    <x v="14"/>
    <x v="75"/>
    <s v="Umsatzsteuer-Vorauszahlungen"/>
    <s v="B0FE524A-9795-EA11-806F-9CB6D0F9CFB6"/>
  </r>
  <r>
    <x v="1"/>
    <x v="5"/>
    <x v="12"/>
    <x v="14"/>
    <x v="34"/>
    <x v="2"/>
    <x v="1"/>
    <x v="2"/>
    <x v="1"/>
    <n v="62327.77"/>
    <n v="0"/>
    <n v="-62327.77"/>
    <x v="5"/>
    <x v="12"/>
    <x v="14"/>
    <x v="34"/>
    <s v="Umsatzsteuer Vorjahr"/>
    <s v="B0FE524A-9795-EA11-806F-9CB6D0F9CFB6"/>
  </r>
  <r>
    <x v="1"/>
    <x v="6"/>
    <x v="13"/>
    <x v="15"/>
    <x v="35"/>
    <x v="2"/>
    <x v="0"/>
    <x v="2"/>
    <x v="1"/>
    <n v="67000"/>
    <n v="0"/>
    <n v="-67000"/>
    <x v="6"/>
    <x v="13"/>
    <x v="15"/>
    <x v="35"/>
    <s v="Passive Rechnungsabgrenzung"/>
    <s v="B0FE524A-9795-EA11-806F-9CB6D0F9CFB6"/>
  </r>
  <r>
    <x v="2"/>
    <x v="7"/>
    <x v="14"/>
    <x v="16"/>
    <x v="80"/>
    <x v="2"/>
    <x v="0"/>
    <x v="2"/>
    <x v="1"/>
    <n v="0"/>
    <n v="0"/>
    <n v="0"/>
    <x v="7"/>
    <x v="14"/>
    <x v="16"/>
    <x v="80"/>
    <s v="Nicht steuerbare s. Leistung § 18b UStG"/>
    <s v="B0FE524A-9795-EA11-806F-9CB6D0F9CFB6"/>
  </r>
  <r>
    <x v="2"/>
    <x v="7"/>
    <x v="14"/>
    <x v="16"/>
    <x v="36"/>
    <x v="2"/>
    <x v="0"/>
    <x v="2"/>
    <x v="1"/>
    <n v="0"/>
    <n v="10300"/>
    <n v="10300"/>
    <x v="7"/>
    <x v="14"/>
    <x v="16"/>
    <x v="36"/>
    <s v="Erlöse zum allgemeinen Umsatzsteuersatz"/>
    <s v="B0FE524A-9795-EA11-806F-9CB6D0F9CFB6"/>
  </r>
  <r>
    <x v="2"/>
    <x v="7"/>
    <x v="14"/>
    <x v="16"/>
    <x v="36"/>
    <x v="2"/>
    <x v="0"/>
    <x v="2"/>
    <x v="0"/>
    <n v="0"/>
    <n v="0"/>
    <n v="0"/>
    <x v="7"/>
    <x v="14"/>
    <x v="16"/>
    <x v="36"/>
    <s v="Erlöse zum allgemeinen Umsatzsteuersatz"/>
    <s v="B0FE524A-9795-EA11-806F-9CB6D0F9CFB6"/>
  </r>
  <r>
    <x v="2"/>
    <x v="7"/>
    <x v="15"/>
    <x v="17"/>
    <x v="38"/>
    <x v="2"/>
    <x v="0"/>
    <x v="2"/>
    <x v="1"/>
    <n v="0"/>
    <n v="30000"/>
    <n v="30000"/>
    <x v="7"/>
    <x v="15"/>
    <x v="17"/>
    <x v="38"/>
    <s v="Andere aktivierte Eigenleistungen"/>
    <s v="B0FE524A-9795-EA11-806F-9CB6D0F9CFB6"/>
  </r>
  <r>
    <x v="2"/>
    <x v="7"/>
    <x v="15"/>
    <x v="17"/>
    <x v="38"/>
    <x v="2"/>
    <x v="0"/>
    <x v="2"/>
    <x v="0"/>
    <n v="0"/>
    <n v="31000"/>
    <n v="31000"/>
    <x v="7"/>
    <x v="15"/>
    <x v="17"/>
    <x v="38"/>
    <s v="Andere aktivierte Eigenleistungen"/>
    <s v="B0FE524A-9795-EA11-806F-9CB6D0F9CFB6"/>
  </r>
  <r>
    <x v="2"/>
    <x v="7"/>
    <x v="16"/>
    <x v="18"/>
    <x v="39"/>
    <x v="2"/>
    <x v="0"/>
    <x v="2"/>
    <x v="1"/>
    <n v="0"/>
    <n v="67000"/>
    <n v="67000"/>
    <x v="7"/>
    <x v="16"/>
    <x v="18"/>
    <x v="39"/>
    <s v="Sonstige betriebliche Erträge"/>
    <s v="B0FE524A-9795-EA11-806F-9CB6D0F9CFB6"/>
  </r>
  <r>
    <x v="2"/>
    <x v="8"/>
    <x v="17"/>
    <x v="19"/>
    <x v="116"/>
    <x v="2"/>
    <x v="0"/>
    <x v="2"/>
    <x v="1"/>
    <n v="2688.49"/>
    <n v="0"/>
    <n v="-2688.49"/>
    <x v="8"/>
    <x v="17"/>
    <x v="19"/>
    <x v="116"/>
    <s v="Roh-, Hilfs- und Betriebsstoffe"/>
    <s v="B0FE524A-9795-EA11-806F-9CB6D0F9CFB6"/>
  </r>
  <r>
    <x v="2"/>
    <x v="8"/>
    <x v="18"/>
    <x v="20"/>
    <x v="41"/>
    <x v="2"/>
    <x v="0"/>
    <x v="2"/>
    <x v="1"/>
    <n v="68817.66"/>
    <n v="0"/>
    <n v="-68817.66"/>
    <x v="8"/>
    <x v="18"/>
    <x v="20"/>
    <x v="41"/>
    <s v="Gehälter"/>
    <s v="B0FE524A-9795-EA11-806F-9CB6D0F9CFB6"/>
  </r>
  <r>
    <x v="2"/>
    <x v="8"/>
    <x v="18"/>
    <x v="20"/>
    <x v="41"/>
    <x v="2"/>
    <x v="0"/>
    <x v="2"/>
    <x v="0"/>
    <n v="15398.5"/>
    <n v="0"/>
    <n v="-15398.5"/>
    <x v="8"/>
    <x v="18"/>
    <x v="20"/>
    <x v="41"/>
    <s v="Gehälter"/>
    <s v="B0FE524A-9795-EA11-806F-9CB6D0F9CFB6"/>
  </r>
  <r>
    <x v="2"/>
    <x v="8"/>
    <x v="18"/>
    <x v="20"/>
    <x v="42"/>
    <x v="2"/>
    <x v="0"/>
    <x v="2"/>
    <x v="1"/>
    <n v="10000"/>
    <n v="0"/>
    <n v="-10000"/>
    <x v="8"/>
    <x v="18"/>
    <x v="20"/>
    <x v="42"/>
    <s v="Geschäftsführergehälter der GmbH-Gesellschafter"/>
    <s v="B0FE524A-9795-EA11-806F-9CB6D0F9CFB6"/>
  </r>
  <r>
    <x v="2"/>
    <x v="8"/>
    <x v="18"/>
    <x v="20"/>
    <x v="70"/>
    <x v="2"/>
    <x v="0"/>
    <x v="2"/>
    <x v="1"/>
    <n v="500"/>
    <n v="0"/>
    <n v="-500"/>
    <x v="8"/>
    <x v="18"/>
    <x v="20"/>
    <x v="70"/>
    <s v="Sonstiges Personalkosten"/>
    <s v="B0FE524A-9795-EA11-806F-9CB6D0F9CFB6"/>
  </r>
  <r>
    <x v="2"/>
    <x v="8"/>
    <x v="18"/>
    <x v="20"/>
    <x v="70"/>
    <x v="2"/>
    <x v="0"/>
    <x v="2"/>
    <x v="0"/>
    <n v="400"/>
    <n v="0"/>
    <n v="-400"/>
    <x v="8"/>
    <x v="18"/>
    <x v="20"/>
    <x v="70"/>
    <s v="Sonstiges Personalkosten"/>
    <s v="B0FE524A-9795-EA11-806F-9CB6D0F9CFB6"/>
  </r>
  <r>
    <x v="2"/>
    <x v="8"/>
    <x v="18"/>
    <x v="21"/>
    <x v="43"/>
    <x v="2"/>
    <x v="0"/>
    <x v="2"/>
    <x v="1"/>
    <n v="13524.19"/>
    <n v="0"/>
    <n v="-13524.19"/>
    <x v="8"/>
    <x v="18"/>
    <x v="21"/>
    <x v="43"/>
    <s v="Gesetzliche soziale Aufwendungen"/>
    <s v="B0FE524A-9795-EA11-806F-9CB6D0F9CFB6"/>
  </r>
  <r>
    <x v="2"/>
    <x v="8"/>
    <x v="18"/>
    <x v="21"/>
    <x v="43"/>
    <x v="2"/>
    <x v="0"/>
    <x v="2"/>
    <x v="0"/>
    <n v="3304.49"/>
    <n v="0"/>
    <n v="-3304.49"/>
    <x v="8"/>
    <x v="18"/>
    <x v="21"/>
    <x v="43"/>
    <s v="Gesetzliche soziale Aufwendungen"/>
    <s v="B0FE524A-9795-EA11-806F-9CB6D0F9CFB6"/>
  </r>
  <r>
    <x v="2"/>
    <x v="8"/>
    <x v="18"/>
    <x v="21"/>
    <x v="44"/>
    <x v="2"/>
    <x v="0"/>
    <x v="2"/>
    <x v="1"/>
    <n v="307.7"/>
    <n v="0"/>
    <n v="-307.7"/>
    <x v="8"/>
    <x v="18"/>
    <x v="21"/>
    <x v="44"/>
    <s v="Umlagebeiträge"/>
    <s v="B0FE524A-9795-EA11-806F-9CB6D0F9CFB6"/>
  </r>
  <r>
    <x v="2"/>
    <x v="8"/>
    <x v="18"/>
    <x v="21"/>
    <x v="44"/>
    <x v="2"/>
    <x v="0"/>
    <x v="2"/>
    <x v="0"/>
    <n v="69.290000000000006"/>
    <n v="0"/>
    <n v="-69.290000000000006"/>
    <x v="8"/>
    <x v="18"/>
    <x v="21"/>
    <x v="44"/>
    <s v="Umlagebeiträge"/>
    <s v="B0FE524A-9795-EA11-806F-9CB6D0F9CFB6"/>
  </r>
  <r>
    <x v="2"/>
    <x v="8"/>
    <x v="18"/>
    <x v="21"/>
    <x v="45"/>
    <x v="2"/>
    <x v="0"/>
    <x v="2"/>
    <x v="1"/>
    <n v="788.17"/>
    <n v="0"/>
    <n v="-788.17"/>
    <x v="8"/>
    <x v="18"/>
    <x v="21"/>
    <x v="45"/>
    <s v="Beiträge zur Berufsgenossenschaft"/>
    <s v="B0FE524A-9795-EA11-806F-9CB6D0F9CFB6"/>
  </r>
  <r>
    <x v="2"/>
    <x v="8"/>
    <x v="18"/>
    <x v="21"/>
    <x v="45"/>
    <x v="2"/>
    <x v="0"/>
    <x v="2"/>
    <x v="0"/>
    <n v="153.99"/>
    <n v="0"/>
    <n v="-153.99"/>
    <x v="8"/>
    <x v="18"/>
    <x v="21"/>
    <x v="45"/>
    <s v="Beiträge zur Berufsgenossenschaft"/>
    <s v="B0FE524A-9795-EA11-806F-9CB6D0F9CFB6"/>
  </r>
  <r>
    <x v="2"/>
    <x v="8"/>
    <x v="18"/>
    <x v="21"/>
    <x v="100"/>
    <x v="2"/>
    <x v="0"/>
    <x v="2"/>
    <x v="1"/>
    <n v="300"/>
    <n v="0"/>
    <n v="-300"/>
    <x v="8"/>
    <x v="18"/>
    <x v="21"/>
    <x v="100"/>
    <s v="Aufwendungen für Altersversorgung"/>
    <s v="B0FE524A-9795-EA11-806F-9CB6D0F9CFB6"/>
  </r>
  <r>
    <x v="2"/>
    <x v="8"/>
    <x v="22"/>
    <x v="33"/>
    <x v="89"/>
    <x v="2"/>
    <x v="0"/>
    <x v="2"/>
    <x v="1"/>
    <n v="6000"/>
    <n v="0"/>
    <n v="-6000"/>
    <x v="8"/>
    <x v="22"/>
    <x v="33"/>
    <x v="89"/>
    <s v="Abschreibungen auf selbst geschaffene immaterielle Vermögensgegenstände"/>
    <s v="B0FE524A-9795-EA11-806F-9CB6D0F9CFB6"/>
  </r>
  <r>
    <x v="2"/>
    <x v="8"/>
    <x v="22"/>
    <x v="34"/>
    <x v="90"/>
    <x v="2"/>
    <x v="0"/>
    <x v="2"/>
    <x v="1"/>
    <n v="820.83"/>
    <n v="0"/>
    <n v="-820.83"/>
    <x v="8"/>
    <x v="22"/>
    <x v="34"/>
    <x v="90"/>
    <s v="Abschreibungen auf Sachanlagen (ohne AfA auf Kfz und Gebäude)"/>
    <s v="B0FE524A-9795-EA11-806F-9CB6D0F9CFB6"/>
  </r>
  <r>
    <x v="2"/>
    <x v="8"/>
    <x v="22"/>
    <x v="34"/>
    <x v="91"/>
    <x v="2"/>
    <x v="0"/>
    <x v="2"/>
    <x v="1"/>
    <n v="800"/>
    <n v="0"/>
    <n v="-800"/>
    <x v="8"/>
    <x v="22"/>
    <x v="34"/>
    <x v="91"/>
    <s v="Sofortabschreibung geringwertige Wirtschaftsgüter"/>
    <s v="B0FE524A-9795-EA11-806F-9CB6D0F9CFB6"/>
  </r>
  <r>
    <x v="2"/>
    <x v="8"/>
    <x v="19"/>
    <x v="22"/>
    <x v="78"/>
    <x v="2"/>
    <x v="0"/>
    <x v="2"/>
    <x v="1"/>
    <n v="6872.5"/>
    <n v="0"/>
    <n v="-6872.5"/>
    <x v="8"/>
    <x v="19"/>
    <x v="22"/>
    <x v="78"/>
    <s v="Sonstige Fremdleistungen"/>
    <s v="B0FE524A-9795-EA11-806F-9CB6D0F9CFB6"/>
  </r>
  <r>
    <x v="2"/>
    <x v="8"/>
    <x v="19"/>
    <x v="23"/>
    <x v="47"/>
    <x v="2"/>
    <x v="0"/>
    <x v="2"/>
    <x v="1"/>
    <n v="6100"/>
    <n v="0"/>
    <n v="-6100"/>
    <x v="8"/>
    <x v="19"/>
    <x v="23"/>
    <x v="47"/>
    <s v="Miete (unbewegliche Wirtschaftsgüter)"/>
    <s v="B0FE524A-9795-EA11-806F-9CB6D0F9CFB6"/>
  </r>
  <r>
    <x v="2"/>
    <x v="8"/>
    <x v="19"/>
    <x v="23"/>
    <x v="48"/>
    <x v="2"/>
    <x v="0"/>
    <x v="2"/>
    <x v="1"/>
    <n v="1350"/>
    <n v="0"/>
    <n v="-1350"/>
    <x v="8"/>
    <x v="19"/>
    <x v="23"/>
    <x v="48"/>
    <s v="Gas, Strom, Wasser"/>
    <s v="B0FE524A-9795-EA11-806F-9CB6D0F9CFB6"/>
  </r>
  <r>
    <x v="2"/>
    <x v="8"/>
    <x v="19"/>
    <x v="23"/>
    <x v="49"/>
    <x v="2"/>
    <x v="0"/>
    <x v="2"/>
    <x v="1"/>
    <n v="1500.4"/>
    <n v="0"/>
    <n v="-1500.4"/>
    <x v="8"/>
    <x v="19"/>
    <x v="23"/>
    <x v="49"/>
    <s v="Reinigung"/>
    <s v="B0FE524A-9795-EA11-806F-9CB6D0F9CFB6"/>
  </r>
  <r>
    <x v="2"/>
    <x v="8"/>
    <x v="19"/>
    <x v="24"/>
    <x v="50"/>
    <x v="2"/>
    <x v="0"/>
    <x v="2"/>
    <x v="1"/>
    <n v="1100.74"/>
    <n v="0"/>
    <n v="-1100.74"/>
    <x v="8"/>
    <x v="19"/>
    <x v="24"/>
    <x v="50"/>
    <s v="Versicherungen"/>
    <s v="B0FE524A-9795-EA11-806F-9CB6D0F9CFB6"/>
  </r>
  <r>
    <x v="2"/>
    <x v="8"/>
    <x v="19"/>
    <x v="24"/>
    <x v="51"/>
    <x v="2"/>
    <x v="0"/>
    <x v="2"/>
    <x v="1"/>
    <n v="500"/>
    <n v="0"/>
    <n v="-500"/>
    <x v="8"/>
    <x v="19"/>
    <x v="24"/>
    <x v="51"/>
    <s v="Beiträge"/>
    <s v="B0FE524A-9795-EA11-806F-9CB6D0F9CFB6"/>
  </r>
  <r>
    <x v="2"/>
    <x v="8"/>
    <x v="19"/>
    <x v="25"/>
    <x v="52"/>
    <x v="2"/>
    <x v="0"/>
    <x v="2"/>
    <x v="1"/>
    <n v="1298.76"/>
    <n v="0"/>
    <n v="-1298.76"/>
    <x v="8"/>
    <x v="19"/>
    <x v="25"/>
    <x v="52"/>
    <s v="Reparaturen und Instandhaltung von anderen Anlagen und Betriebs- und Geschäftsausstattung"/>
    <s v="B0FE524A-9795-EA11-806F-9CB6D0F9CFB6"/>
  </r>
  <r>
    <x v="2"/>
    <x v="8"/>
    <x v="19"/>
    <x v="25"/>
    <x v="53"/>
    <x v="2"/>
    <x v="0"/>
    <x v="2"/>
    <x v="1"/>
    <n v="1500"/>
    <n v="0"/>
    <n v="-1500"/>
    <x v="8"/>
    <x v="19"/>
    <x v="25"/>
    <x v="53"/>
    <s v="Wartungskosten für Hard- und Software"/>
    <s v="B0FE524A-9795-EA11-806F-9CB6D0F9CFB6"/>
  </r>
  <r>
    <x v="2"/>
    <x v="8"/>
    <x v="19"/>
    <x v="37"/>
    <x v="118"/>
    <x v="2"/>
    <x v="0"/>
    <x v="2"/>
    <x v="1"/>
    <n v="1800"/>
    <n v="0"/>
    <n v="-1800"/>
    <x v="8"/>
    <x v="19"/>
    <x v="37"/>
    <x v="118"/>
    <s v="Mietleasing Kfz"/>
    <s v="B0FE524A-9795-EA11-806F-9CB6D0F9CFB6"/>
  </r>
  <r>
    <x v="2"/>
    <x v="8"/>
    <x v="19"/>
    <x v="26"/>
    <x v="71"/>
    <x v="2"/>
    <x v="0"/>
    <x v="2"/>
    <x v="1"/>
    <n v="1645"/>
    <n v="0"/>
    <n v="-1645"/>
    <x v="8"/>
    <x v="19"/>
    <x v="26"/>
    <x v="71"/>
    <s v="Werbekosten"/>
    <s v="B0FE524A-9795-EA11-806F-9CB6D0F9CFB6"/>
  </r>
  <r>
    <x v="2"/>
    <x v="8"/>
    <x v="19"/>
    <x v="26"/>
    <x v="54"/>
    <x v="2"/>
    <x v="0"/>
    <x v="2"/>
    <x v="1"/>
    <n v="559"/>
    <n v="0"/>
    <n v="-559"/>
    <x v="8"/>
    <x v="19"/>
    <x v="26"/>
    <x v="54"/>
    <s v="Bewirtungskosten"/>
    <s v="B0FE524A-9795-EA11-806F-9CB6D0F9CFB6"/>
  </r>
  <r>
    <x v="2"/>
    <x v="8"/>
    <x v="19"/>
    <x v="26"/>
    <x v="55"/>
    <x v="2"/>
    <x v="0"/>
    <x v="2"/>
    <x v="1"/>
    <n v="4418.6000000000004"/>
    <n v="0"/>
    <n v="-4418.6000000000004"/>
    <x v="8"/>
    <x v="19"/>
    <x v="26"/>
    <x v="55"/>
    <s v="Reisekosten Arbeitnehmer"/>
    <s v="B0FE524A-9795-EA11-806F-9CB6D0F9CFB6"/>
  </r>
  <r>
    <x v="2"/>
    <x v="8"/>
    <x v="19"/>
    <x v="26"/>
    <x v="55"/>
    <x v="2"/>
    <x v="0"/>
    <x v="2"/>
    <x v="0"/>
    <n v="800"/>
    <n v="0"/>
    <n v="-800"/>
    <x v="8"/>
    <x v="19"/>
    <x v="26"/>
    <x v="55"/>
    <s v="Reisekosten Arbeitnehmer"/>
    <s v="B0FE524A-9795-EA11-806F-9CB6D0F9CFB6"/>
  </r>
  <r>
    <x v="2"/>
    <x v="8"/>
    <x v="19"/>
    <x v="27"/>
    <x v="79"/>
    <x v="2"/>
    <x v="0"/>
    <x v="2"/>
    <x v="1"/>
    <n v="100"/>
    <n v="0"/>
    <n v="-100"/>
    <x v="8"/>
    <x v="19"/>
    <x v="27"/>
    <x v="79"/>
    <s v="Porto"/>
    <s v="B0FE524A-9795-EA11-806F-9CB6D0F9CFB6"/>
  </r>
  <r>
    <x v="2"/>
    <x v="8"/>
    <x v="19"/>
    <x v="27"/>
    <x v="58"/>
    <x v="2"/>
    <x v="0"/>
    <x v="2"/>
    <x v="1"/>
    <n v="700"/>
    <n v="0"/>
    <n v="-700"/>
    <x v="8"/>
    <x v="19"/>
    <x v="27"/>
    <x v="58"/>
    <s v="Telefon"/>
    <s v="B0FE524A-9795-EA11-806F-9CB6D0F9CFB6"/>
  </r>
  <r>
    <x v="2"/>
    <x v="8"/>
    <x v="19"/>
    <x v="27"/>
    <x v="58"/>
    <x v="2"/>
    <x v="0"/>
    <x v="2"/>
    <x v="0"/>
    <n v="200"/>
    <n v="0"/>
    <n v="-200"/>
    <x v="8"/>
    <x v="19"/>
    <x v="27"/>
    <x v="58"/>
    <s v="Telefon"/>
    <s v="B0FE524A-9795-EA11-806F-9CB6D0F9CFB6"/>
  </r>
  <r>
    <x v="2"/>
    <x v="8"/>
    <x v="19"/>
    <x v="27"/>
    <x v="73"/>
    <x v="2"/>
    <x v="0"/>
    <x v="2"/>
    <x v="1"/>
    <n v="506"/>
    <n v="0"/>
    <n v="-506"/>
    <x v="8"/>
    <x v="19"/>
    <x v="27"/>
    <x v="73"/>
    <s v="Bürobedarf"/>
    <s v="B0FE524A-9795-EA11-806F-9CB6D0F9CFB6"/>
  </r>
  <r>
    <x v="2"/>
    <x v="8"/>
    <x v="19"/>
    <x v="27"/>
    <x v="106"/>
    <x v="2"/>
    <x v="0"/>
    <x v="2"/>
    <x v="1"/>
    <n v="450"/>
    <n v="0"/>
    <n v="-450"/>
    <x v="8"/>
    <x v="19"/>
    <x v="27"/>
    <x v="106"/>
    <s v="Zeitschriften, Bücher (Fachliteratur)"/>
    <s v="B0FE524A-9795-EA11-806F-9CB6D0F9CFB6"/>
  </r>
  <r>
    <x v="2"/>
    <x v="8"/>
    <x v="18"/>
    <x v="21"/>
    <x v="74"/>
    <x v="2"/>
    <x v="0"/>
    <x v="2"/>
    <x v="1"/>
    <n v="1000"/>
    <n v="0"/>
    <n v="-1000"/>
    <x v="8"/>
    <x v="18"/>
    <x v="21"/>
    <x v="74"/>
    <s v="Fortbildungskosten"/>
    <s v="B0FE524A-9795-EA11-806F-9CB6D0F9CFB6"/>
  </r>
  <r>
    <x v="2"/>
    <x v="8"/>
    <x v="19"/>
    <x v="28"/>
    <x v="59"/>
    <x v="2"/>
    <x v="0"/>
    <x v="2"/>
    <x v="1"/>
    <n v="21500"/>
    <n v="0"/>
    <n v="-21500"/>
    <x v="8"/>
    <x v="19"/>
    <x v="28"/>
    <x v="59"/>
    <s v="Rechts- und Beratungskosten"/>
    <s v="B0FE524A-9795-EA11-806F-9CB6D0F9CFB6"/>
  </r>
  <r>
    <x v="2"/>
    <x v="8"/>
    <x v="19"/>
    <x v="28"/>
    <x v="59"/>
    <x v="2"/>
    <x v="0"/>
    <x v="2"/>
    <x v="0"/>
    <n v="5000"/>
    <n v="0"/>
    <n v="-5000"/>
    <x v="8"/>
    <x v="19"/>
    <x v="28"/>
    <x v="59"/>
    <s v="Rechts- und Beratungskosten"/>
    <s v="B0FE524A-9795-EA11-806F-9CB6D0F9CFB6"/>
  </r>
  <r>
    <x v="2"/>
    <x v="8"/>
    <x v="19"/>
    <x v="28"/>
    <x v="101"/>
    <x v="2"/>
    <x v="0"/>
    <x v="2"/>
    <x v="1"/>
    <n v="2024"/>
    <n v="0"/>
    <n v="-2024"/>
    <x v="8"/>
    <x v="19"/>
    <x v="28"/>
    <x v="101"/>
    <s v="Buchführungskosten"/>
    <s v="B0FE524A-9795-EA11-806F-9CB6D0F9CFB6"/>
  </r>
  <r>
    <x v="2"/>
    <x v="8"/>
    <x v="19"/>
    <x v="28"/>
    <x v="101"/>
    <x v="2"/>
    <x v="0"/>
    <x v="2"/>
    <x v="0"/>
    <n v="80"/>
    <n v="0"/>
    <n v="-80"/>
    <x v="8"/>
    <x v="19"/>
    <x v="28"/>
    <x v="101"/>
    <s v="Buchführungskosten"/>
    <s v="B0FE524A-9795-EA11-806F-9CB6D0F9CFB6"/>
  </r>
  <r>
    <x v="2"/>
    <x v="8"/>
    <x v="19"/>
    <x v="22"/>
    <x v="111"/>
    <x v="2"/>
    <x v="0"/>
    <x v="2"/>
    <x v="1"/>
    <n v="760"/>
    <n v="0"/>
    <n v="-760"/>
    <x v="8"/>
    <x v="19"/>
    <x v="22"/>
    <x v="111"/>
    <s v="Aufwendungen für die zeitlich befristete Überlassu"/>
    <s v="B0FE524A-9795-EA11-806F-9CB6D0F9CFB6"/>
  </r>
  <r>
    <x v="2"/>
    <x v="8"/>
    <x v="19"/>
    <x v="29"/>
    <x v="60"/>
    <x v="2"/>
    <x v="0"/>
    <x v="2"/>
    <x v="1"/>
    <n v="250"/>
    <n v="0"/>
    <n v="-250"/>
    <x v="8"/>
    <x v="19"/>
    <x v="29"/>
    <x v="60"/>
    <s v="Sonstiger Betriebsbedarf"/>
    <s v="B0FE524A-9795-EA11-806F-9CB6D0F9CFB6"/>
  </r>
  <r>
    <x v="2"/>
    <x v="8"/>
    <x v="19"/>
    <x v="29"/>
    <x v="61"/>
    <x v="2"/>
    <x v="0"/>
    <x v="2"/>
    <x v="1"/>
    <n v="356"/>
    <n v="0"/>
    <n v="-356"/>
    <x v="8"/>
    <x v="19"/>
    <x v="29"/>
    <x v="61"/>
    <s v="Nebenkosten des Geldverkehrs"/>
    <s v="B0FE524A-9795-EA11-806F-9CB6D0F9CFB6"/>
  </r>
  <r>
    <x v="2"/>
    <x v="8"/>
    <x v="19"/>
    <x v="29"/>
    <x v="62"/>
    <x v="2"/>
    <x v="0"/>
    <x v="2"/>
    <x v="1"/>
    <n v="1663.56"/>
    <n v="0"/>
    <n v="-1663.56"/>
    <x v="8"/>
    <x v="19"/>
    <x v="29"/>
    <x v="62"/>
    <s v="Aufwendungen für Abraum- und Abfallbeseitigung"/>
    <s v="B0FE524A-9795-EA11-806F-9CB6D0F9CFB6"/>
  </r>
  <r>
    <x v="2"/>
    <x v="10"/>
    <x v="21"/>
    <x v="32"/>
    <x v="99"/>
    <x v="2"/>
    <x v="0"/>
    <x v="2"/>
    <x v="1"/>
    <n v="800"/>
    <n v="0"/>
    <n v="-800"/>
    <x v="10"/>
    <x v="21"/>
    <x v="32"/>
    <x v="99"/>
    <s v="Zinsaufwendungen für kurzfristige Verbindlichkeite"/>
    <s v="B0FE524A-9795-EA11-806F-9CB6D0F9CFB6"/>
  </r>
  <r>
    <x v="2"/>
    <x v="10"/>
    <x v="21"/>
    <x v="32"/>
    <x v="83"/>
    <x v="2"/>
    <x v="0"/>
    <x v="2"/>
    <x v="1"/>
    <n v="20800"/>
    <n v="0"/>
    <n v="-20800"/>
    <x v="10"/>
    <x v="21"/>
    <x v="32"/>
    <x v="83"/>
    <s v="Zinsaufwendungen für langfristige Verbindlichkeite"/>
    <s v="B0FE524A-9795-EA11-806F-9CB6D0F9CFB6"/>
  </r>
  <r>
    <x v="2"/>
    <x v="10"/>
    <x v="21"/>
    <x v="32"/>
    <x v="83"/>
    <x v="2"/>
    <x v="0"/>
    <x v="2"/>
    <x v="0"/>
    <n v="7500"/>
    <n v="0"/>
    <n v="-7500"/>
    <x v="10"/>
    <x v="21"/>
    <x v="32"/>
    <x v="83"/>
    <s v="Zinsaufwendungen für langfristige Verbindlichkeite"/>
    <s v="B0FE524A-9795-EA11-806F-9CB6D0F9CFB6"/>
  </r>
  <r>
    <x v="3"/>
    <x v="9"/>
    <x v="20"/>
    <x v="31"/>
    <x v="67"/>
    <x v="2"/>
    <x v="1"/>
    <x v="2"/>
    <x v="1"/>
    <n v="121691.36"/>
    <n v="1566770.43"/>
    <n v="1445079.07"/>
    <x v="9"/>
    <x v="20"/>
    <x v="31"/>
    <x v="67"/>
    <s v="Saldenvorträge, Sachkonten"/>
    <s v="B0FE524A-9795-EA11-806F-9CB6D0F9CFB6"/>
  </r>
  <r>
    <x v="0"/>
    <x v="0"/>
    <x v="0"/>
    <x v="0"/>
    <x v="0"/>
    <x v="2"/>
    <x v="2"/>
    <x v="2"/>
    <x v="1"/>
    <n v="0"/>
    <n v="6000"/>
    <n v="6000"/>
    <x v="0"/>
    <x v="0"/>
    <x v="0"/>
    <x v="0"/>
    <s v="Selbst geschaffene immaterielle VermG"/>
    <s v="B0FE524A-9795-EA11-806F-9CB6D0F9CFB6"/>
  </r>
  <r>
    <x v="0"/>
    <x v="0"/>
    <x v="1"/>
    <x v="1"/>
    <x v="2"/>
    <x v="2"/>
    <x v="2"/>
    <x v="2"/>
    <x v="1"/>
    <n v="6935.71"/>
    <n v="520.83000000000004"/>
    <n v="-6414.88"/>
    <x v="0"/>
    <x v="1"/>
    <x v="1"/>
    <x v="2"/>
    <s v="Betriebsausstattung"/>
    <s v="B0FE524A-9795-EA11-806F-9CB6D0F9CFB6"/>
  </r>
  <r>
    <x v="0"/>
    <x v="0"/>
    <x v="1"/>
    <x v="1"/>
    <x v="3"/>
    <x v="2"/>
    <x v="2"/>
    <x v="2"/>
    <x v="1"/>
    <n v="4648"/>
    <n v="1100"/>
    <n v="-3548"/>
    <x v="0"/>
    <x v="1"/>
    <x v="1"/>
    <x v="3"/>
    <s v="Büroeinrichtung"/>
    <s v="B0FE524A-9795-EA11-806F-9CB6D0F9CFB6"/>
  </r>
  <r>
    <x v="0"/>
    <x v="0"/>
    <x v="1"/>
    <x v="1"/>
    <x v="4"/>
    <x v="2"/>
    <x v="2"/>
    <x v="2"/>
    <x v="1"/>
    <n v="800"/>
    <n v="800"/>
    <n v="0"/>
    <x v="0"/>
    <x v="1"/>
    <x v="1"/>
    <x v="4"/>
    <s v="Geringwertige Wirtschaftsgüter"/>
    <s v="B0FE524A-9795-EA11-806F-9CB6D0F9CFB6"/>
  </r>
  <r>
    <x v="0"/>
    <x v="0"/>
    <x v="1"/>
    <x v="35"/>
    <x v="94"/>
    <x v="2"/>
    <x v="2"/>
    <x v="2"/>
    <x v="1"/>
    <n v="225000"/>
    <n v="0"/>
    <n v="-225000"/>
    <x v="0"/>
    <x v="1"/>
    <x v="35"/>
    <x v="94"/>
    <s v="Technische Anlagen und Maschinen im Bau"/>
    <s v="B0FE524A-9795-EA11-806F-9CB6D0F9CFB6"/>
  </r>
  <r>
    <x v="0"/>
    <x v="0"/>
    <x v="1"/>
    <x v="35"/>
    <x v="94"/>
    <x v="2"/>
    <x v="2"/>
    <x v="2"/>
    <x v="0"/>
    <n v="61000"/>
    <n v="0"/>
    <n v="-61000"/>
    <x v="0"/>
    <x v="1"/>
    <x v="35"/>
    <x v="94"/>
    <s v="Technische Anlagen und Maschinen im Bau"/>
    <s v="B0FE524A-9795-EA11-806F-9CB6D0F9CFB6"/>
  </r>
  <r>
    <x v="0"/>
    <x v="1"/>
    <x v="3"/>
    <x v="3"/>
    <x v="6"/>
    <x v="2"/>
    <x v="2"/>
    <x v="2"/>
    <x v="1"/>
    <n v="12257"/>
    <n v="12257"/>
    <n v="0"/>
    <x v="1"/>
    <x v="3"/>
    <x v="3"/>
    <x v="6"/>
    <s v="Forderungen aus Lieferungen und Leistungen"/>
    <s v="B0FE524A-9795-EA11-806F-9CB6D0F9CFB6"/>
  </r>
  <r>
    <x v="0"/>
    <x v="1"/>
    <x v="3"/>
    <x v="3"/>
    <x v="6"/>
    <x v="2"/>
    <x v="2"/>
    <x v="2"/>
    <x v="0"/>
    <n v="0"/>
    <n v="0"/>
    <n v="0"/>
    <x v="1"/>
    <x v="3"/>
    <x v="3"/>
    <x v="6"/>
    <s v="Forderungen aus Lieferungen und Leistungen"/>
    <s v="B0FE524A-9795-EA11-806F-9CB6D0F9CFB6"/>
  </r>
  <r>
    <x v="0"/>
    <x v="1"/>
    <x v="3"/>
    <x v="4"/>
    <x v="9"/>
    <x v="2"/>
    <x v="2"/>
    <x v="2"/>
    <x v="1"/>
    <n v="38304.01"/>
    <n v="0"/>
    <n v="-38304.01"/>
    <x v="1"/>
    <x v="3"/>
    <x v="4"/>
    <x v="9"/>
    <s v="Abziehbare Vorsteuer 19 %"/>
    <s v="B0FE524A-9795-EA11-806F-9CB6D0F9CFB6"/>
  </r>
  <r>
    <x v="0"/>
    <x v="1"/>
    <x v="3"/>
    <x v="4"/>
    <x v="9"/>
    <x v="2"/>
    <x v="2"/>
    <x v="2"/>
    <x v="0"/>
    <n v="2375"/>
    <n v="0"/>
    <n v="-2375"/>
    <x v="1"/>
    <x v="3"/>
    <x v="4"/>
    <x v="9"/>
    <s v="Abziehbare Vorsteuer 19 %"/>
    <s v="B0FE524A-9795-EA11-806F-9CB6D0F9CFB6"/>
  </r>
  <r>
    <x v="0"/>
    <x v="1"/>
    <x v="4"/>
    <x v="5"/>
    <x v="115"/>
    <x v="2"/>
    <x v="2"/>
    <x v="2"/>
    <x v="1"/>
    <n v="99613.47"/>
    <n v="445264.2"/>
    <n v="345650.73"/>
    <x v="1"/>
    <x v="4"/>
    <x v="5"/>
    <x v="115"/>
    <s v="Bank"/>
    <s v="B0FE524A-9795-EA11-806F-9CB6D0F9CFB6"/>
  </r>
  <r>
    <x v="0"/>
    <x v="1"/>
    <x v="4"/>
    <x v="5"/>
    <x v="115"/>
    <x v="2"/>
    <x v="2"/>
    <x v="2"/>
    <x v="0"/>
    <n v="14666.72"/>
    <n v="65281.27"/>
    <n v="50614.55"/>
    <x v="1"/>
    <x v="4"/>
    <x v="5"/>
    <x v="115"/>
    <s v="Bank"/>
    <s v="B0FE524A-9795-EA11-806F-9CB6D0F9CFB6"/>
  </r>
  <r>
    <x v="0"/>
    <x v="2"/>
    <x v="5"/>
    <x v="6"/>
    <x v="15"/>
    <x v="2"/>
    <x v="2"/>
    <x v="2"/>
    <x v="1"/>
    <n v="2300"/>
    <n v="1792.41"/>
    <n v="-507.59"/>
    <x v="2"/>
    <x v="5"/>
    <x v="6"/>
    <x v="15"/>
    <s v="Aktive Rechnungsabgrenzung"/>
    <s v="B0FE524A-9795-EA11-806F-9CB6D0F9CFB6"/>
  </r>
  <r>
    <x v="1"/>
    <x v="5"/>
    <x v="11"/>
    <x v="13"/>
    <x v="25"/>
    <x v="2"/>
    <x v="2"/>
    <x v="2"/>
    <x v="1"/>
    <n v="311954.96000000002"/>
    <n v="299038.15999999997"/>
    <n v="-12916.8"/>
    <x v="5"/>
    <x v="11"/>
    <x v="13"/>
    <x v="25"/>
    <s v="Verbindlichkeiten aus Lieferungen und Leistungen m"/>
    <s v="B0FE524A-9795-EA11-806F-9CB6D0F9CFB6"/>
  </r>
  <r>
    <x v="1"/>
    <x v="5"/>
    <x v="12"/>
    <x v="14"/>
    <x v="33"/>
    <x v="2"/>
    <x v="2"/>
    <x v="2"/>
    <x v="1"/>
    <n v="0"/>
    <n v="1957"/>
    <n v="1957"/>
    <x v="5"/>
    <x v="12"/>
    <x v="14"/>
    <x v="33"/>
    <s v="Umsatzsteuer 19 %"/>
    <s v="B0FE524A-9795-EA11-806F-9CB6D0F9CFB6"/>
  </r>
  <r>
    <x v="1"/>
    <x v="5"/>
    <x v="12"/>
    <x v="14"/>
    <x v="33"/>
    <x v="2"/>
    <x v="2"/>
    <x v="2"/>
    <x v="0"/>
    <n v="0"/>
    <n v="0"/>
    <n v="0"/>
    <x v="5"/>
    <x v="12"/>
    <x v="14"/>
    <x v="33"/>
    <s v="Umsatzsteuer 19 %"/>
    <s v="B0FE524A-9795-EA11-806F-9CB6D0F9CFB6"/>
  </r>
  <r>
    <x v="1"/>
    <x v="5"/>
    <x v="12"/>
    <x v="14"/>
    <x v="75"/>
    <x v="2"/>
    <x v="2"/>
    <x v="2"/>
    <x v="1"/>
    <n v="1957"/>
    <n v="25028.7"/>
    <n v="23071.7"/>
    <x v="5"/>
    <x v="12"/>
    <x v="14"/>
    <x v="75"/>
    <s v="Umsatzsteuer-Vorauszahlungen"/>
    <s v="B0FE524A-9795-EA11-806F-9CB6D0F9CFB6"/>
  </r>
  <r>
    <x v="1"/>
    <x v="5"/>
    <x v="12"/>
    <x v="14"/>
    <x v="75"/>
    <x v="2"/>
    <x v="2"/>
    <x v="2"/>
    <x v="0"/>
    <n v="0"/>
    <n v="14666.72"/>
    <n v="14666.72"/>
    <x v="5"/>
    <x v="12"/>
    <x v="14"/>
    <x v="75"/>
    <s v="Umsatzsteuer-Vorauszahlungen"/>
    <s v="B0FE524A-9795-EA11-806F-9CB6D0F9CFB6"/>
  </r>
  <r>
    <x v="1"/>
    <x v="5"/>
    <x v="12"/>
    <x v="14"/>
    <x v="34"/>
    <x v="2"/>
    <x v="2"/>
    <x v="2"/>
    <x v="1"/>
    <n v="0"/>
    <n v="62327.77"/>
    <n v="62327.77"/>
    <x v="5"/>
    <x v="12"/>
    <x v="14"/>
    <x v="34"/>
    <s v="Umsatzsteuer Vorjahr"/>
    <s v="B0FE524A-9795-EA11-806F-9CB6D0F9CFB6"/>
  </r>
  <r>
    <x v="1"/>
    <x v="6"/>
    <x v="13"/>
    <x v="15"/>
    <x v="35"/>
    <x v="2"/>
    <x v="2"/>
    <x v="2"/>
    <x v="1"/>
    <n v="67000"/>
    <n v="0"/>
    <n v="-67000"/>
    <x v="6"/>
    <x v="13"/>
    <x v="15"/>
    <x v="35"/>
    <s v="Passive Rechnungsabgrenzung"/>
    <s v="B0FE524A-9795-EA11-806F-9CB6D0F9CFB6"/>
  </r>
  <r>
    <x v="2"/>
    <x v="7"/>
    <x v="14"/>
    <x v="16"/>
    <x v="36"/>
    <x v="2"/>
    <x v="2"/>
    <x v="2"/>
    <x v="1"/>
    <n v="0"/>
    <n v="10300"/>
    <n v="10300"/>
    <x v="7"/>
    <x v="14"/>
    <x v="16"/>
    <x v="36"/>
    <s v="Erlöse zum allgemeinen Umsatzsteuersatz"/>
    <s v="B0FE524A-9795-EA11-806F-9CB6D0F9CFB6"/>
  </r>
  <r>
    <x v="2"/>
    <x v="7"/>
    <x v="14"/>
    <x v="16"/>
    <x v="36"/>
    <x v="2"/>
    <x v="2"/>
    <x v="2"/>
    <x v="0"/>
    <n v="0"/>
    <n v="0"/>
    <n v="0"/>
    <x v="7"/>
    <x v="14"/>
    <x v="16"/>
    <x v="36"/>
    <s v="Erlöse zum allgemeinen Umsatzsteuersatz"/>
    <s v="B0FE524A-9795-EA11-806F-9CB6D0F9CFB6"/>
  </r>
  <r>
    <x v="2"/>
    <x v="7"/>
    <x v="15"/>
    <x v="17"/>
    <x v="38"/>
    <x v="2"/>
    <x v="2"/>
    <x v="2"/>
    <x v="1"/>
    <n v="0"/>
    <n v="30000"/>
    <n v="30000"/>
    <x v="7"/>
    <x v="15"/>
    <x v="17"/>
    <x v="38"/>
    <s v="Andere aktivierte Eigenleistungen"/>
    <s v="B0FE524A-9795-EA11-806F-9CB6D0F9CFB6"/>
  </r>
  <r>
    <x v="2"/>
    <x v="7"/>
    <x v="15"/>
    <x v="17"/>
    <x v="38"/>
    <x v="2"/>
    <x v="2"/>
    <x v="2"/>
    <x v="0"/>
    <n v="0"/>
    <n v="31000"/>
    <n v="31000"/>
    <x v="7"/>
    <x v="15"/>
    <x v="17"/>
    <x v="38"/>
    <s v="Andere aktivierte Eigenleistungen"/>
    <s v="B0FE524A-9795-EA11-806F-9CB6D0F9CFB6"/>
  </r>
  <r>
    <x v="2"/>
    <x v="7"/>
    <x v="16"/>
    <x v="18"/>
    <x v="39"/>
    <x v="2"/>
    <x v="2"/>
    <x v="2"/>
    <x v="1"/>
    <n v="0"/>
    <n v="67000"/>
    <n v="67000"/>
    <x v="7"/>
    <x v="16"/>
    <x v="18"/>
    <x v="39"/>
    <s v="Sonstige betriebliche Erträge"/>
    <s v="B0FE524A-9795-EA11-806F-9CB6D0F9CFB6"/>
  </r>
  <r>
    <x v="2"/>
    <x v="8"/>
    <x v="17"/>
    <x v="19"/>
    <x v="116"/>
    <x v="2"/>
    <x v="2"/>
    <x v="2"/>
    <x v="1"/>
    <n v="2688.49"/>
    <n v="0"/>
    <n v="-2688.49"/>
    <x v="8"/>
    <x v="17"/>
    <x v="19"/>
    <x v="116"/>
    <s v="Roh-, Hilfs- und Betriebsstoffe"/>
    <s v="B0FE524A-9795-EA11-806F-9CB6D0F9CFB6"/>
  </r>
  <r>
    <x v="2"/>
    <x v="8"/>
    <x v="18"/>
    <x v="20"/>
    <x v="41"/>
    <x v="2"/>
    <x v="2"/>
    <x v="2"/>
    <x v="1"/>
    <n v="68817.66"/>
    <n v="0"/>
    <n v="-68817.66"/>
    <x v="8"/>
    <x v="18"/>
    <x v="20"/>
    <x v="41"/>
    <s v="Gehälter"/>
    <s v="B0FE524A-9795-EA11-806F-9CB6D0F9CFB6"/>
  </r>
  <r>
    <x v="2"/>
    <x v="8"/>
    <x v="18"/>
    <x v="20"/>
    <x v="41"/>
    <x v="2"/>
    <x v="2"/>
    <x v="2"/>
    <x v="0"/>
    <n v="15398.5"/>
    <n v="0"/>
    <n v="-15398.5"/>
    <x v="8"/>
    <x v="18"/>
    <x v="20"/>
    <x v="41"/>
    <s v="Gehälter"/>
    <s v="B0FE524A-9795-EA11-806F-9CB6D0F9CFB6"/>
  </r>
  <r>
    <x v="2"/>
    <x v="8"/>
    <x v="18"/>
    <x v="20"/>
    <x v="42"/>
    <x v="2"/>
    <x v="2"/>
    <x v="2"/>
    <x v="1"/>
    <n v="10000"/>
    <n v="0"/>
    <n v="-10000"/>
    <x v="8"/>
    <x v="18"/>
    <x v="20"/>
    <x v="42"/>
    <s v="Geschäftsführergehälter der GmbH-Gesellschafter"/>
    <s v="B0FE524A-9795-EA11-806F-9CB6D0F9CFB6"/>
  </r>
  <r>
    <x v="2"/>
    <x v="8"/>
    <x v="18"/>
    <x v="20"/>
    <x v="70"/>
    <x v="2"/>
    <x v="2"/>
    <x v="2"/>
    <x v="1"/>
    <n v="500"/>
    <n v="0"/>
    <n v="-500"/>
    <x v="8"/>
    <x v="18"/>
    <x v="20"/>
    <x v="70"/>
    <s v="Sonstiges Personalkosten"/>
    <s v="B0FE524A-9795-EA11-806F-9CB6D0F9CFB6"/>
  </r>
  <r>
    <x v="2"/>
    <x v="8"/>
    <x v="18"/>
    <x v="20"/>
    <x v="70"/>
    <x v="2"/>
    <x v="2"/>
    <x v="2"/>
    <x v="0"/>
    <n v="400"/>
    <n v="0"/>
    <n v="-400"/>
    <x v="8"/>
    <x v="18"/>
    <x v="20"/>
    <x v="70"/>
    <s v="Sonstiges Personalkosten"/>
    <s v="B0FE524A-9795-EA11-806F-9CB6D0F9CFB6"/>
  </r>
  <r>
    <x v="2"/>
    <x v="8"/>
    <x v="18"/>
    <x v="21"/>
    <x v="43"/>
    <x v="2"/>
    <x v="2"/>
    <x v="2"/>
    <x v="1"/>
    <n v="13524.19"/>
    <n v="0"/>
    <n v="-13524.19"/>
    <x v="8"/>
    <x v="18"/>
    <x v="21"/>
    <x v="43"/>
    <s v="Gesetzliche soziale Aufwendungen"/>
    <s v="B0FE524A-9795-EA11-806F-9CB6D0F9CFB6"/>
  </r>
  <r>
    <x v="2"/>
    <x v="8"/>
    <x v="18"/>
    <x v="21"/>
    <x v="43"/>
    <x v="2"/>
    <x v="2"/>
    <x v="2"/>
    <x v="0"/>
    <n v="3304.49"/>
    <n v="0"/>
    <n v="-3304.49"/>
    <x v="8"/>
    <x v="18"/>
    <x v="21"/>
    <x v="43"/>
    <s v="Gesetzliche soziale Aufwendungen"/>
    <s v="B0FE524A-9795-EA11-806F-9CB6D0F9CFB6"/>
  </r>
  <r>
    <x v="2"/>
    <x v="8"/>
    <x v="18"/>
    <x v="21"/>
    <x v="44"/>
    <x v="2"/>
    <x v="2"/>
    <x v="2"/>
    <x v="1"/>
    <n v="307.7"/>
    <n v="0"/>
    <n v="-307.7"/>
    <x v="8"/>
    <x v="18"/>
    <x v="21"/>
    <x v="44"/>
    <s v="Umlagebeiträge"/>
    <s v="B0FE524A-9795-EA11-806F-9CB6D0F9CFB6"/>
  </r>
  <r>
    <x v="2"/>
    <x v="8"/>
    <x v="18"/>
    <x v="21"/>
    <x v="44"/>
    <x v="2"/>
    <x v="2"/>
    <x v="2"/>
    <x v="0"/>
    <n v="69.290000000000006"/>
    <n v="0"/>
    <n v="-69.290000000000006"/>
    <x v="8"/>
    <x v="18"/>
    <x v="21"/>
    <x v="44"/>
    <s v="Umlagebeiträge"/>
    <s v="B0FE524A-9795-EA11-806F-9CB6D0F9CFB6"/>
  </r>
  <r>
    <x v="2"/>
    <x v="8"/>
    <x v="18"/>
    <x v="21"/>
    <x v="45"/>
    <x v="2"/>
    <x v="2"/>
    <x v="2"/>
    <x v="1"/>
    <n v="788.17"/>
    <n v="0"/>
    <n v="-788.17"/>
    <x v="8"/>
    <x v="18"/>
    <x v="21"/>
    <x v="45"/>
    <s v="Beiträge zur Berufsgenossenschaft"/>
    <s v="B0FE524A-9795-EA11-806F-9CB6D0F9CFB6"/>
  </r>
  <r>
    <x v="2"/>
    <x v="8"/>
    <x v="18"/>
    <x v="21"/>
    <x v="45"/>
    <x v="2"/>
    <x v="2"/>
    <x v="2"/>
    <x v="0"/>
    <n v="153.99"/>
    <n v="0"/>
    <n v="-153.99"/>
    <x v="8"/>
    <x v="18"/>
    <x v="21"/>
    <x v="45"/>
    <s v="Beiträge zur Berufsgenossenschaft"/>
    <s v="B0FE524A-9795-EA11-806F-9CB6D0F9CFB6"/>
  </r>
  <r>
    <x v="2"/>
    <x v="8"/>
    <x v="18"/>
    <x v="21"/>
    <x v="100"/>
    <x v="2"/>
    <x v="2"/>
    <x v="2"/>
    <x v="1"/>
    <n v="300"/>
    <n v="0"/>
    <n v="-300"/>
    <x v="8"/>
    <x v="18"/>
    <x v="21"/>
    <x v="100"/>
    <s v="Aufwendungen für Altersversorgung"/>
    <s v="B0FE524A-9795-EA11-806F-9CB6D0F9CFB6"/>
  </r>
  <r>
    <x v="2"/>
    <x v="8"/>
    <x v="22"/>
    <x v="33"/>
    <x v="89"/>
    <x v="2"/>
    <x v="2"/>
    <x v="2"/>
    <x v="1"/>
    <n v="6000"/>
    <n v="0"/>
    <n v="-6000"/>
    <x v="8"/>
    <x v="22"/>
    <x v="33"/>
    <x v="89"/>
    <s v="Abschreibungen auf selbst geschaffene immaterielle Vermögensgegenstände"/>
    <s v="B0FE524A-9795-EA11-806F-9CB6D0F9CFB6"/>
  </r>
  <r>
    <x v="2"/>
    <x v="8"/>
    <x v="22"/>
    <x v="34"/>
    <x v="90"/>
    <x v="2"/>
    <x v="2"/>
    <x v="2"/>
    <x v="1"/>
    <n v="820.83"/>
    <n v="0"/>
    <n v="-820.83"/>
    <x v="8"/>
    <x v="22"/>
    <x v="34"/>
    <x v="90"/>
    <s v="Abschreibungen auf Sachanlagen (ohne AfA auf Kfz und Gebäude)"/>
    <s v="B0FE524A-9795-EA11-806F-9CB6D0F9CFB6"/>
  </r>
  <r>
    <x v="2"/>
    <x v="8"/>
    <x v="22"/>
    <x v="34"/>
    <x v="91"/>
    <x v="2"/>
    <x v="2"/>
    <x v="2"/>
    <x v="1"/>
    <n v="800"/>
    <n v="0"/>
    <n v="-800"/>
    <x v="8"/>
    <x v="22"/>
    <x v="34"/>
    <x v="91"/>
    <s v="Sofortabschreibung geringwertige Wirtschaftsgüter"/>
    <s v="B0FE524A-9795-EA11-806F-9CB6D0F9CFB6"/>
  </r>
  <r>
    <x v="2"/>
    <x v="8"/>
    <x v="19"/>
    <x v="22"/>
    <x v="78"/>
    <x v="2"/>
    <x v="2"/>
    <x v="2"/>
    <x v="1"/>
    <n v="15202.5"/>
    <n v="0"/>
    <n v="-15202.5"/>
    <x v="8"/>
    <x v="19"/>
    <x v="22"/>
    <x v="78"/>
    <s v="Sonstige Fremdleistungen"/>
    <s v="B0FE524A-9795-EA11-806F-9CB6D0F9CFB6"/>
  </r>
  <r>
    <x v="2"/>
    <x v="8"/>
    <x v="19"/>
    <x v="23"/>
    <x v="47"/>
    <x v="2"/>
    <x v="2"/>
    <x v="2"/>
    <x v="1"/>
    <n v="6100"/>
    <n v="0"/>
    <n v="-6100"/>
    <x v="8"/>
    <x v="19"/>
    <x v="23"/>
    <x v="47"/>
    <s v="Miete (unbewegliche Wirtschaftsgüter)"/>
    <s v="B0FE524A-9795-EA11-806F-9CB6D0F9CFB6"/>
  </r>
  <r>
    <x v="2"/>
    <x v="8"/>
    <x v="19"/>
    <x v="23"/>
    <x v="48"/>
    <x v="2"/>
    <x v="2"/>
    <x v="2"/>
    <x v="1"/>
    <n v="1350"/>
    <n v="0"/>
    <n v="-1350"/>
    <x v="8"/>
    <x v="19"/>
    <x v="23"/>
    <x v="48"/>
    <s v="Gas, Strom, Wasser"/>
    <s v="B0FE524A-9795-EA11-806F-9CB6D0F9CFB6"/>
  </r>
  <r>
    <x v="2"/>
    <x v="8"/>
    <x v="19"/>
    <x v="23"/>
    <x v="49"/>
    <x v="2"/>
    <x v="2"/>
    <x v="2"/>
    <x v="1"/>
    <n v="1500.4"/>
    <n v="0"/>
    <n v="-1500.4"/>
    <x v="8"/>
    <x v="19"/>
    <x v="23"/>
    <x v="49"/>
    <s v="Reinigung"/>
    <s v="B0FE524A-9795-EA11-806F-9CB6D0F9CFB6"/>
  </r>
  <r>
    <x v="2"/>
    <x v="8"/>
    <x v="19"/>
    <x v="24"/>
    <x v="50"/>
    <x v="2"/>
    <x v="2"/>
    <x v="2"/>
    <x v="1"/>
    <n v="1100.74"/>
    <n v="0"/>
    <n v="-1100.74"/>
    <x v="8"/>
    <x v="19"/>
    <x v="24"/>
    <x v="50"/>
    <s v="Versicherungen"/>
    <s v="B0FE524A-9795-EA11-806F-9CB6D0F9CFB6"/>
  </r>
  <r>
    <x v="2"/>
    <x v="8"/>
    <x v="19"/>
    <x v="24"/>
    <x v="51"/>
    <x v="2"/>
    <x v="2"/>
    <x v="2"/>
    <x v="1"/>
    <n v="3134.32"/>
    <n v="0"/>
    <n v="-3134.32"/>
    <x v="8"/>
    <x v="19"/>
    <x v="24"/>
    <x v="51"/>
    <s v="Beiträge"/>
    <s v="B0FE524A-9795-EA11-806F-9CB6D0F9CFB6"/>
  </r>
  <r>
    <x v="2"/>
    <x v="8"/>
    <x v="19"/>
    <x v="25"/>
    <x v="52"/>
    <x v="2"/>
    <x v="2"/>
    <x v="2"/>
    <x v="1"/>
    <n v="1298.76"/>
    <n v="0"/>
    <n v="-1298.76"/>
    <x v="8"/>
    <x v="19"/>
    <x v="25"/>
    <x v="52"/>
    <s v="Reparaturen und Instandhaltung von anderen Anlagen und Betriebs- und Geschäftsausstattung"/>
    <s v="B0FE524A-9795-EA11-806F-9CB6D0F9CFB6"/>
  </r>
  <r>
    <x v="2"/>
    <x v="8"/>
    <x v="19"/>
    <x v="25"/>
    <x v="53"/>
    <x v="2"/>
    <x v="2"/>
    <x v="2"/>
    <x v="1"/>
    <n v="1500"/>
    <n v="0"/>
    <n v="-1500"/>
    <x v="8"/>
    <x v="19"/>
    <x v="25"/>
    <x v="53"/>
    <s v="Wartungskosten für Hard- und Software"/>
    <s v="B0FE524A-9795-EA11-806F-9CB6D0F9CFB6"/>
  </r>
  <r>
    <x v="2"/>
    <x v="8"/>
    <x v="19"/>
    <x v="37"/>
    <x v="118"/>
    <x v="2"/>
    <x v="2"/>
    <x v="2"/>
    <x v="1"/>
    <n v="1800"/>
    <n v="0"/>
    <n v="-1800"/>
    <x v="8"/>
    <x v="19"/>
    <x v="37"/>
    <x v="118"/>
    <s v="Mietleasing Kfz"/>
    <s v="B0FE524A-9795-EA11-806F-9CB6D0F9CFB6"/>
  </r>
  <r>
    <x v="2"/>
    <x v="8"/>
    <x v="19"/>
    <x v="26"/>
    <x v="71"/>
    <x v="2"/>
    <x v="2"/>
    <x v="2"/>
    <x v="1"/>
    <n v="1645"/>
    <n v="0"/>
    <n v="-1645"/>
    <x v="8"/>
    <x v="19"/>
    <x v="26"/>
    <x v="71"/>
    <s v="Werbekosten"/>
    <s v="B0FE524A-9795-EA11-806F-9CB6D0F9CFB6"/>
  </r>
  <r>
    <x v="2"/>
    <x v="8"/>
    <x v="19"/>
    <x v="26"/>
    <x v="54"/>
    <x v="2"/>
    <x v="2"/>
    <x v="2"/>
    <x v="1"/>
    <n v="559"/>
    <n v="0"/>
    <n v="-559"/>
    <x v="8"/>
    <x v="19"/>
    <x v="26"/>
    <x v="54"/>
    <s v="Bewirtungskosten"/>
    <s v="B0FE524A-9795-EA11-806F-9CB6D0F9CFB6"/>
  </r>
  <r>
    <x v="2"/>
    <x v="8"/>
    <x v="19"/>
    <x v="26"/>
    <x v="55"/>
    <x v="2"/>
    <x v="2"/>
    <x v="2"/>
    <x v="1"/>
    <n v="4418.6000000000004"/>
    <n v="0"/>
    <n v="-4418.6000000000004"/>
    <x v="8"/>
    <x v="19"/>
    <x v="26"/>
    <x v="55"/>
    <s v="Reisekosten Arbeitnehmer"/>
    <s v="B0FE524A-9795-EA11-806F-9CB6D0F9CFB6"/>
  </r>
  <r>
    <x v="2"/>
    <x v="8"/>
    <x v="19"/>
    <x v="26"/>
    <x v="55"/>
    <x v="2"/>
    <x v="2"/>
    <x v="2"/>
    <x v="0"/>
    <n v="800"/>
    <n v="0"/>
    <n v="-800"/>
    <x v="8"/>
    <x v="19"/>
    <x v="26"/>
    <x v="55"/>
    <s v="Reisekosten Arbeitnehmer"/>
    <s v="B0FE524A-9795-EA11-806F-9CB6D0F9CFB6"/>
  </r>
  <r>
    <x v="2"/>
    <x v="8"/>
    <x v="19"/>
    <x v="27"/>
    <x v="79"/>
    <x v="2"/>
    <x v="2"/>
    <x v="2"/>
    <x v="1"/>
    <n v="100"/>
    <n v="0"/>
    <n v="-100"/>
    <x v="8"/>
    <x v="19"/>
    <x v="27"/>
    <x v="79"/>
    <s v="Porto"/>
    <s v="B0FE524A-9795-EA11-806F-9CB6D0F9CFB6"/>
  </r>
  <r>
    <x v="2"/>
    <x v="8"/>
    <x v="19"/>
    <x v="27"/>
    <x v="58"/>
    <x v="2"/>
    <x v="2"/>
    <x v="2"/>
    <x v="1"/>
    <n v="700"/>
    <n v="0"/>
    <n v="-700"/>
    <x v="8"/>
    <x v="19"/>
    <x v="27"/>
    <x v="58"/>
    <s v="Telefon"/>
    <s v="B0FE524A-9795-EA11-806F-9CB6D0F9CFB6"/>
  </r>
  <r>
    <x v="2"/>
    <x v="8"/>
    <x v="19"/>
    <x v="27"/>
    <x v="58"/>
    <x v="2"/>
    <x v="2"/>
    <x v="2"/>
    <x v="0"/>
    <n v="200"/>
    <n v="0"/>
    <n v="-200"/>
    <x v="8"/>
    <x v="19"/>
    <x v="27"/>
    <x v="58"/>
    <s v="Telefon"/>
    <s v="B0FE524A-9795-EA11-806F-9CB6D0F9CFB6"/>
  </r>
  <r>
    <x v="2"/>
    <x v="8"/>
    <x v="19"/>
    <x v="27"/>
    <x v="73"/>
    <x v="2"/>
    <x v="2"/>
    <x v="2"/>
    <x v="1"/>
    <n v="506"/>
    <n v="0"/>
    <n v="-506"/>
    <x v="8"/>
    <x v="19"/>
    <x v="27"/>
    <x v="73"/>
    <s v="Bürobedarf"/>
    <s v="B0FE524A-9795-EA11-806F-9CB6D0F9CFB6"/>
  </r>
  <r>
    <x v="2"/>
    <x v="8"/>
    <x v="19"/>
    <x v="27"/>
    <x v="106"/>
    <x v="2"/>
    <x v="2"/>
    <x v="2"/>
    <x v="1"/>
    <n v="100"/>
    <n v="0"/>
    <n v="-100"/>
    <x v="8"/>
    <x v="19"/>
    <x v="27"/>
    <x v="106"/>
    <s v="Zeitschriften, Bücher (Fachliteratur)"/>
    <s v="B0FE524A-9795-EA11-806F-9CB6D0F9CFB6"/>
  </r>
  <r>
    <x v="2"/>
    <x v="8"/>
    <x v="18"/>
    <x v="21"/>
    <x v="74"/>
    <x v="2"/>
    <x v="2"/>
    <x v="2"/>
    <x v="1"/>
    <n v="1000"/>
    <n v="0"/>
    <n v="-1000"/>
    <x v="8"/>
    <x v="18"/>
    <x v="21"/>
    <x v="74"/>
    <s v="Fortbildungskosten"/>
    <s v="B0FE524A-9795-EA11-806F-9CB6D0F9CFB6"/>
  </r>
  <r>
    <x v="2"/>
    <x v="8"/>
    <x v="19"/>
    <x v="28"/>
    <x v="59"/>
    <x v="2"/>
    <x v="2"/>
    <x v="2"/>
    <x v="1"/>
    <n v="23000"/>
    <n v="0"/>
    <n v="-23000"/>
    <x v="8"/>
    <x v="19"/>
    <x v="28"/>
    <x v="59"/>
    <s v="Rechts- und Beratungskosten"/>
    <s v="B0FE524A-9795-EA11-806F-9CB6D0F9CFB6"/>
  </r>
  <r>
    <x v="2"/>
    <x v="8"/>
    <x v="19"/>
    <x v="28"/>
    <x v="59"/>
    <x v="2"/>
    <x v="2"/>
    <x v="2"/>
    <x v="0"/>
    <n v="5000"/>
    <n v="0"/>
    <n v="-5000"/>
    <x v="8"/>
    <x v="19"/>
    <x v="28"/>
    <x v="59"/>
    <s v="Rechts- und Beratungskosten"/>
    <s v="B0FE524A-9795-EA11-806F-9CB6D0F9CFB6"/>
  </r>
  <r>
    <x v="2"/>
    <x v="8"/>
    <x v="19"/>
    <x v="28"/>
    <x v="101"/>
    <x v="2"/>
    <x v="2"/>
    <x v="2"/>
    <x v="1"/>
    <n v="2024"/>
    <n v="0"/>
    <n v="-2024"/>
    <x v="8"/>
    <x v="19"/>
    <x v="28"/>
    <x v="101"/>
    <s v="Buchführungskosten"/>
    <s v="B0FE524A-9795-EA11-806F-9CB6D0F9CFB6"/>
  </r>
  <r>
    <x v="2"/>
    <x v="8"/>
    <x v="19"/>
    <x v="28"/>
    <x v="101"/>
    <x v="2"/>
    <x v="2"/>
    <x v="2"/>
    <x v="0"/>
    <n v="80"/>
    <n v="0"/>
    <n v="-80"/>
    <x v="8"/>
    <x v="19"/>
    <x v="28"/>
    <x v="101"/>
    <s v="Buchführungskosten"/>
    <s v="B0FE524A-9795-EA11-806F-9CB6D0F9CFB6"/>
  </r>
  <r>
    <x v="2"/>
    <x v="8"/>
    <x v="19"/>
    <x v="22"/>
    <x v="111"/>
    <x v="2"/>
    <x v="2"/>
    <x v="2"/>
    <x v="1"/>
    <n v="760"/>
    <n v="0"/>
    <n v="-760"/>
    <x v="8"/>
    <x v="19"/>
    <x v="22"/>
    <x v="111"/>
    <s v="Aufwendungen für die zeitlich befristete Überlassu"/>
    <s v="B0FE524A-9795-EA11-806F-9CB6D0F9CFB6"/>
  </r>
  <r>
    <x v="2"/>
    <x v="8"/>
    <x v="19"/>
    <x v="29"/>
    <x v="60"/>
    <x v="2"/>
    <x v="2"/>
    <x v="2"/>
    <x v="1"/>
    <n v="250"/>
    <n v="0"/>
    <n v="-250"/>
    <x v="8"/>
    <x v="19"/>
    <x v="29"/>
    <x v="60"/>
    <s v="Sonstiger Betriebsbedarf"/>
    <s v="B0FE524A-9795-EA11-806F-9CB6D0F9CFB6"/>
  </r>
  <r>
    <x v="2"/>
    <x v="8"/>
    <x v="19"/>
    <x v="29"/>
    <x v="61"/>
    <x v="2"/>
    <x v="2"/>
    <x v="2"/>
    <x v="1"/>
    <n v="356"/>
    <n v="0"/>
    <n v="-356"/>
    <x v="8"/>
    <x v="19"/>
    <x v="29"/>
    <x v="61"/>
    <s v="Nebenkosten des Geldverkehrs"/>
    <s v="B0FE524A-9795-EA11-806F-9CB6D0F9CFB6"/>
  </r>
  <r>
    <x v="2"/>
    <x v="8"/>
    <x v="19"/>
    <x v="29"/>
    <x v="62"/>
    <x v="2"/>
    <x v="2"/>
    <x v="2"/>
    <x v="1"/>
    <n v="1663.56"/>
    <n v="0"/>
    <n v="-1663.56"/>
    <x v="8"/>
    <x v="19"/>
    <x v="29"/>
    <x v="62"/>
    <s v="Aufwendungen für Abraum- und Abfallbeseitigung"/>
    <s v="B0FE524A-9795-EA11-806F-9CB6D0F9CFB6"/>
  </r>
  <r>
    <x v="2"/>
    <x v="10"/>
    <x v="21"/>
    <x v="32"/>
    <x v="99"/>
    <x v="2"/>
    <x v="2"/>
    <x v="2"/>
    <x v="1"/>
    <n v="800"/>
    <n v="0"/>
    <n v="-800"/>
    <x v="10"/>
    <x v="21"/>
    <x v="32"/>
    <x v="99"/>
    <s v="Zinsaufwendungen für kurzfristige Verbindlichkeite"/>
    <s v="B0FE524A-9795-EA11-806F-9CB6D0F9CFB6"/>
  </r>
  <r>
    <x v="2"/>
    <x v="10"/>
    <x v="21"/>
    <x v="32"/>
    <x v="83"/>
    <x v="2"/>
    <x v="2"/>
    <x v="2"/>
    <x v="1"/>
    <n v="17200"/>
    <n v="0"/>
    <n v="-17200"/>
    <x v="10"/>
    <x v="21"/>
    <x v="32"/>
    <x v="83"/>
    <s v="Zinsaufwendungen für langfristige Verbindlichkeite"/>
    <s v="B0FE524A-9795-EA11-806F-9CB6D0F9CFB6"/>
  </r>
  <r>
    <x v="2"/>
    <x v="10"/>
    <x v="21"/>
    <x v="32"/>
    <x v="83"/>
    <x v="2"/>
    <x v="2"/>
    <x v="2"/>
    <x v="0"/>
    <n v="7500"/>
    <n v="0"/>
    <n v="-7500"/>
    <x v="10"/>
    <x v="21"/>
    <x v="32"/>
    <x v="83"/>
    <s v="Zinsaufwendungen für langfristige Verbindlichkeite"/>
    <s v="B0FE524A-9795-EA11-806F-9CB6D0F9CFB6"/>
  </r>
  <r>
    <x v="0"/>
    <x v="0"/>
    <x v="0"/>
    <x v="0"/>
    <x v="0"/>
    <x v="2"/>
    <x v="3"/>
    <x v="2"/>
    <x v="1"/>
    <n v="19978.41"/>
    <n v="6000"/>
    <n v="-13978.41"/>
    <x v="0"/>
    <x v="0"/>
    <x v="0"/>
    <x v="0"/>
    <s v="Selbst geschaffene immaterielle VermG"/>
    <s v="B0FE524A-9795-EA11-806F-9CB6D0F9CFB6"/>
  </r>
  <r>
    <x v="0"/>
    <x v="0"/>
    <x v="1"/>
    <x v="1"/>
    <x v="2"/>
    <x v="2"/>
    <x v="3"/>
    <x v="2"/>
    <x v="1"/>
    <n v="6935.71"/>
    <n v="520.83000000000004"/>
    <n v="-6414.88"/>
    <x v="0"/>
    <x v="1"/>
    <x v="1"/>
    <x v="2"/>
    <s v="Betriebsausstattung"/>
    <s v="B0FE524A-9795-EA11-806F-9CB6D0F9CFB6"/>
  </r>
  <r>
    <x v="0"/>
    <x v="0"/>
    <x v="1"/>
    <x v="1"/>
    <x v="3"/>
    <x v="2"/>
    <x v="3"/>
    <x v="2"/>
    <x v="1"/>
    <n v="4648"/>
    <n v="1100"/>
    <n v="-3548"/>
    <x v="0"/>
    <x v="1"/>
    <x v="1"/>
    <x v="3"/>
    <s v="Büroeinrichtung"/>
    <s v="B0FE524A-9795-EA11-806F-9CB6D0F9CFB6"/>
  </r>
  <r>
    <x v="0"/>
    <x v="0"/>
    <x v="1"/>
    <x v="1"/>
    <x v="4"/>
    <x v="2"/>
    <x v="3"/>
    <x v="2"/>
    <x v="1"/>
    <n v="800"/>
    <n v="800"/>
    <n v="0"/>
    <x v="0"/>
    <x v="1"/>
    <x v="1"/>
    <x v="4"/>
    <s v="Geringwertige Wirtschaftsgüter"/>
    <s v="B0FE524A-9795-EA11-806F-9CB6D0F9CFB6"/>
  </r>
  <r>
    <x v="0"/>
    <x v="0"/>
    <x v="1"/>
    <x v="35"/>
    <x v="94"/>
    <x v="2"/>
    <x v="3"/>
    <x v="2"/>
    <x v="1"/>
    <n v="152000"/>
    <n v="0"/>
    <n v="-152000"/>
    <x v="0"/>
    <x v="1"/>
    <x v="35"/>
    <x v="94"/>
    <s v="Technische Anlagen und Maschinen im Bau"/>
    <s v="B0FE524A-9795-EA11-806F-9CB6D0F9CFB6"/>
  </r>
  <r>
    <x v="0"/>
    <x v="0"/>
    <x v="1"/>
    <x v="35"/>
    <x v="94"/>
    <x v="2"/>
    <x v="3"/>
    <x v="2"/>
    <x v="0"/>
    <n v="31000"/>
    <n v="0"/>
    <n v="-31000"/>
    <x v="0"/>
    <x v="1"/>
    <x v="35"/>
    <x v="94"/>
    <s v="Technische Anlagen und Maschinen im Bau"/>
    <s v="B0FE524A-9795-EA11-806F-9CB6D0F9CFB6"/>
  </r>
  <r>
    <x v="0"/>
    <x v="1"/>
    <x v="3"/>
    <x v="3"/>
    <x v="6"/>
    <x v="2"/>
    <x v="3"/>
    <x v="2"/>
    <x v="1"/>
    <n v="31087"/>
    <n v="12257"/>
    <n v="-18830"/>
    <x v="1"/>
    <x v="3"/>
    <x v="3"/>
    <x v="6"/>
    <s v="Forderungen aus Lieferungen und Leistungen"/>
    <s v="B0FE524A-9795-EA11-806F-9CB6D0F9CFB6"/>
  </r>
  <r>
    <x v="0"/>
    <x v="1"/>
    <x v="3"/>
    <x v="3"/>
    <x v="6"/>
    <x v="2"/>
    <x v="3"/>
    <x v="2"/>
    <x v="0"/>
    <n v="0"/>
    <n v="0"/>
    <n v="0"/>
    <x v="1"/>
    <x v="3"/>
    <x v="3"/>
    <x v="6"/>
    <s v="Forderungen aus Lieferungen und Leistungen"/>
    <s v="B0FE524A-9795-EA11-806F-9CB6D0F9CFB6"/>
  </r>
  <r>
    <x v="0"/>
    <x v="1"/>
    <x v="3"/>
    <x v="4"/>
    <x v="9"/>
    <x v="2"/>
    <x v="3"/>
    <x v="2"/>
    <x v="1"/>
    <n v="44027.93"/>
    <n v="0"/>
    <n v="-44027.93"/>
    <x v="1"/>
    <x v="3"/>
    <x v="4"/>
    <x v="9"/>
    <s v="Abziehbare Vorsteuer 19 %"/>
    <s v="B0FE524A-9795-EA11-806F-9CB6D0F9CFB6"/>
  </r>
  <r>
    <x v="0"/>
    <x v="1"/>
    <x v="3"/>
    <x v="4"/>
    <x v="9"/>
    <x v="2"/>
    <x v="3"/>
    <x v="2"/>
    <x v="0"/>
    <n v="7600"/>
    <n v="0"/>
    <n v="-7600"/>
    <x v="1"/>
    <x v="3"/>
    <x v="4"/>
    <x v="9"/>
    <s v="Abziehbare Vorsteuer 19 %"/>
    <s v="B0FE524A-9795-EA11-806F-9CB6D0F9CFB6"/>
  </r>
  <r>
    <x v="0"/>
    <x v="1"/>
    <x v="4"/>
    <x v="5"/>
    <x v="115"/>
    <x v="2"/>
    <x v="3"/>
    <x v="2"/>
    <x v="1"/>
    <n v="64757.81"/>
    <n v="437271.65"/>
    <n v="372513.84"/>
    <x v="1"/>
    <x v="4"/>
    <x v="5"/>
    <x v="115"/>
    <s v="Bank"/>
    <s v="B0FE524A-9795-EA11-806F-9CB6D0F9CFB6"/>
  </r>
  <r>
    <x v="0"/>
    <x v="1"/>
    <x v="4"/>
    <x v="5"/>
    <x v="115"/>
    <x v="2"/>
    <x v="3"/>
    <x v="2"/>
    <x v="0"/>
    <n v="45051.38"/>
    <n v="68323.25"/>
    <n v="23271.87"/>
    <x v="1"/>
    <x v="4"/>
    <x v="5"/>
    <x v="115"/>
    <s v="Bank"/>
    <s v="B0FE524A-9795-EA11-806F-9CB6D0F9CFB6"/>
  </r>
  <r>
    <x v="0"/>
    <x v="2"/>
    <x v="5"/>
    <x v="6"/>
    <x v="15"/>
    <x v="2"/>
    <x v="3"/>
    <x v="2"/>
    <x v="1"/>
    <n v="509"/>
    <n v="1834.83"/>
    <n v="1325.83"/>
    <x v="2"/>
    <x v="5"/>
    <x v="6"/>
    <x v="15"/>
    <s v="Aktive Rechnungsabgrenzung"/>
    <s v="B0FE524A-9795-EA11-806F-9CB6D0F9CFB6"/>
  </r>
  <r>
    <x v="1"/>
    <x v="4"/>
    <x v="10"/>
    <x v="12"/>
    <x v="24"/>
    <x v="2"/>
    <x v="3"/>
    <x v="2"/>
    <x v="1"/>
    <n v="5000"/>
    <n v="0"/>
    <n v="-5000"/>
    <x v="4"/>
    <x v="10"/>
    <x v="12"/>
    <x v="24"/>
    <s v="Rückstellungen für Abschluss- und Prüfungskosten"/>
    <s v="B0FE524A-9795-EA11-806F-9CB6D0F9CFB6"/>
  </r>
  <r>
    <x v="1"/>
    <x v="5"/>
    <x v="11"/>
    <x v="13"/>
    <x v="25"/>
    <x v="2"/>
    <x v="3"/>
    <x v="2"/>
    <x v="1"/>
    <n v="299038.15999999997"/>
    <n v="258887.97"/>
    <n v="-40150.19"/>
    <x v="5"/>
    <x v="11"/>
    <x v="13"/>
    <x v="25"/>
    <s v="Verbindlichkeiten aus Lieferungen und Leistungen m"/>
    <s v="B0FE524A-9795-EA11-806F-9CB6D0F9CFB6"/>
  </r>
  <r>
    <x v="1"/>
    <x v="5"/>
    <x v="12"/>
    <x v="14"/>
    <x v="33"/>
    <x v="2"/>
    <x v="3"/>
    <x v="2"/>
    <x v="1"/>
    <n v="0"/>
    <n v="1957"/>
    <n v="1957"/>
    <x v="5"/>
    <x v="12"/>
    <x v="14"/>
    <x v="33"/>
    <s v="Umsatzsteuer 19 %"/>
    <s v="B0FE524A-9795-EA11-806F-9CB6D0F9CFB6"/>
  </r>
  <r>
    <x v="1"/>
    <x v="5"/>
    <x v="12"/>
    <x v="14"/>
    <x v="33"/>
    <x v="2"/>
    <x v="3"/>
    <x v="2"/>
    <x v="0"/>
    <n v="0"/>
    <n v="0"/>
    <n v="0"/>
    <x v="5"/>
    <x v="12"/>
    <x v="14"/>
    <x v="33"/>
    <s v="Umsatzsteuer 19 %"/>
    <s v="B0FE524A-9795-EA11-806F-9CB6D0F9CFB6"/>
  </r>
  <r>
    <x v="1"/>
    <x v="5"/>
    <x v="12"/>
    <x v="14"/>
    <x v="75"/>
    <x v="2"/>
    <x v="3"/>
    <x v="2"/>
    <x v="1"/>
    <n v="1957"/>
    <n v="52500.81"/>
    <n v="50543.81"/>
    <x v="5"/>
    <x v="12"/>
    <x v="14"/>
    <x v="75"/>
    <s v="Umsatzsteuer-Vorauszahlungen"/>
    <s v="B0FE524A-9795-EA11-806F-9CB6D0F9CFB6"/>
  </r>
  <r>
    <x v="1"/>
    <x v="5"/>
    <x v="12"/>
    <x v="14"/>
    <x v="75"/>
    <x v="2"/>
    <x v="3"/>
    <x v="2"/>
    <x v="0"/>
    <n v="0"/>
    <n v="45051.38"/>
    <n v="45051.38"/>
    <x v="5"/>
    <x v="12"/>
    <x v="14"/>
    <x v="75"/>
    <s v="Umsatzsteuer-Vorauszahlungen"/>
    <s v="B0FE524A-9795-EA11-806F-9CB6D0F9CFB6"/>
  </r>
  <r>
    <x v="1"/>
    <x v="6"/>
    <x v="13"/>
    <x v="15"/>
    <x v="35"/>
    <x v="2"/>
    <x v="3"/>
    <x v="2"/>
    <x v="1"/>
    <n v="67000"/>
    <n v="0"/>
    <n v="-67000"/>
    <x v="6"/>
    <x v="13"/>
    <x v="15"/>
    <x v="35"/>
    <s v="Passive Rechnungsabgrenzung"/>
    <s v="B0FE524A-9795-EA11-806F-9CB6D0F9CFB6"/>
  </r>
  <r>
    <x v="2"/>
    <x v="7"/>
    <x v="14"/>
    <x v="16"/>
    <x v="80"/>
    <x v="2"/>
    <x v="3"/>
    <x v="2"/>
    <x v="1"/>
    <n v="0"/>
    <n v="18830"/>
    <n v="18830"/>
    <x v="7"/>
    <x v="14"/>
    <x v="16"/>
    <x v="80"/>
    <s v="Nicht steuerbare s. Leistung § 18b UStG"/>
    <s v="B0FE524A-9795-EA11-806F-9CB6D0F9CFB6"/>
  </r>
  <r>
    <x v="2"/>
    <x v="7"/>
    <x v="14"/>
    <x v="16"/>
    <x v="36"/>
    <x v="2"/>
    <x v="3"/>
    <x v="2"/>
    <x v="1"/>
    <n v="0"/>
    <n v="10300"/>
    <n v="10300"/>
    <x v="7"/>
    <x v="14"/>
    <x v="16"/>
    <x v="36"/>
    <s v="Erlöse zum allgemeinen Umsatzsteuersatz"/>
    <s v="B0FE524A-9795-EA11-806F-9CB6D0F9CFB6"/>
  </r>
  <r>
    <x v="2"/>
    <x v="7"/>
    <x v="14"/>
    <x v="16"/>
    <x v="36"/>
    <x v="2"/>
    <x v="3"/>
    <x v="2"/>
    <x v="0"/>
    <n v="0"/>
    <n v="0"/>
    <n v="0"/>
    <x v="7"/>
    <x v="14"/>
    <x v="16"/>
    <x v="36"/>
    <s v="Erlöse zum allgemeinen Umsatzsteuersatz"/>
    <s v="B0FE524A-9795-EA11-806F-9CB6D0F9CFB6"/>
  </r>
  <r>
    <x v="2"/>
    <x v="7"/>
    <x v="15"/>
    <x v="17"/>
    <x v="38"/>
    <x v="2"/>
    <x v="3"/>
    <x v="2"/>
    <x v="1"/>
    <n v="0"/>
    <n v="30000"/>
    <n v="30000"/>
    <x v="7"/>
    <x v="15"/>
    <x v="17"/>
    <x v="38"/>
    <s v="Andere aktivierte Eigenleistungen"/>
    <s v="B0FE524A-9795-EA11-806F-9CB6D0F9CFB6"/>
  </r>
  <r>
    <x v="2"/>
    <x v="7"/>
    <x v="15"/>
    <x v="17"/>
    <x v="38"/>
    <x v="2"/>
    <x v="3"/>
    <x v="2"/>
    <x v="0"/>
    <n v="0"/>
    <n v="31000"/>
    <n v="31000"/>
    <x v="7"/>
    <x v="15"/>
    <x v="17"/>
    <x v="38"/>
    <s v="Andere aktivierte Eigenleistungen"/>
    <s v="B0FE524A-9795-EA11-806F-9CB6D0F9CFB6"/>
  </r>
  <r>
    <x v="2"/>
    <x v="7"/>
    <x v="16"/>
    <x v="18"/>
    <x v="39"/>
    <x v="2"/>
    <x v="3"/>
    <x v="2"/>
    <x v="1"/>
    <n v="0"/>
    <n v="67000"/>
    <n v="67000"/>
    <x v="7"/>
    <x v="16"/>
    <x v="18"/>
    <x v="39"/>
    <s v="Sonstige betriebliche Erträge"/>
    <s v="B0FE524A-9795-EA11-806F-9CB6D0F9CFB6"/>
  </r>
  <r>
    <x v="2"/>
    <x v="8"/>
    <x v="17"/>
    <x v="19"/>
    <x v="116"/>
    <x v="2"/>
    <x v="3"/>
    <x v="2"/>
    <x v="1"/>
    <n v="2688.49"/>
    <n v="0"/>
    <n v="-2688.49"/>
    <x v="8"/>
    <x v="17"/>
    <x v="19"/>
    <x v="116"/>
    <s v="Roh-, Hilfs- und Betriebsstoffe"/>
    <s v="B0FE524A-9795-EA11-806F-9CB6D0F9CFB6"/>
  </r>
  <r>
    <x v="2"/>
    <x v="8"/>
    <x v="18"/>
    <x v="20"/>
    <x v="41"/>
    <x v="2"/>
    <x v="3"/>
    <x v="2"/>
    <x v="1"/>
    <n v="74417.66"/>
    <n v="0"/>
    <n v="-74417.66"/>
    <x v="8"/>
    <x v="18"/>
    <x v="20"/>
    <x v="41"/>
    <s v="Gehälter"/>
    <s v="B0FE524A-9795-EA11-806F-9CB6D0F9CFB6"/>
  </r>
  <r>
    <x v="2"/>
    <x v="8"/>
    <x v="18"/>
    <x v="20"/>
    <x v="41"/>
    <x v="2"/>
    <x v="3"/>
    <x v="2"/>
    <x v="0"/>
    <n v="15656"/>
    <n v="0"/>
    <n v="-15656"/>
    <x v="8"/>
    <x v="18"/>
    <x v="20"/>
    <x v="41"/>
    <s v="Gehälter"/>
    <s v="B0FE524A-9795-EA11-806F-9CB6D0F9CFB6"/>
  </r>
  <r>
    <x v="2"/>
    <x v="8"/>
    <x v="18"/>
    <x v="20"/>
    <x v="42"/>
    <x v="2"/>
    <x v="3"/>
    <x v="2"/>
    <x v="1"/>
    <n v="10000"/>
    <n v="0"/>
    <n v="-10000"/>
    <x v="8"/>
    <x v="18"/>
    <x v="20"/>
    <x v="42"/>
    <s v="Geschäftsführergehälter der GmbH-Gesellschafter"/>
    <s v="B0FE524A-9795-EA11-806F-9CB6D0F9CFB6"/>
  </r>
  <r>
    <x v="2"/>
    <x v="8"/>
    <x v="18"/>
    <x v="20"/>
    <x v="70"/>
    <x v="2"/>
    <x v="3"/>
    <x v="2"/>
    <x v="1"/>
    <n v="500"/>
    <n v="0"/>
    <n v="-500"/>
    <x v="8"/>
    <x v="18"/>
    <x v="20"/>
    <x v="70"/>
    <s v="Sonstiges Personalkosten"/>
    <s v="B0FE524A-9795-EA11-806F-9CB6D0F9CFB6"/>
  </r>
  <r>
    <x v="2"/>
    <x v="8"/>
    <x v="18"/>
    <x v="20"/>
    <x v="70"/>
    <x v="2"/>
    <x v="3"/>
    <x v="2"/>
    <x v="0"/>
    <n v="400"/>
    <n v="0"/>
    <n v="-400"/>
    <x v="8"/>
    <x v="18"/>
    <x v="20"/>
    <x v="70"/>
    <s v="Sonstiges Personalkosten"/>
    <s v="B0FE524A-9795-EA11-806F-9CB6D0F9CFB6"/>
  </r>
  <r>
    <x v="2"/>
    <x v="8"/>
    <x v="18"/>
    <x v="21"/>
    <x v="43"/>
    <x v="2"/>
    <x v="3"/>
    <x v="2"/>
    <x v="1"/>
    <n v="14700.88"/>
    <n v="0"/>
    <n v="-14700.88"/>
    <x v="8"/>
    <x v="18"/>
    <x v="21"/>
    <x v="43"/>
    <s v="Gesetzliche soziale Aufwendungen"/>
    <s v="B0FE524A-9795-EA11-806F-9CB6D0F9CFB6"/>
  </r>
  <r>
    <x v="2"/>
    <x v="8"/>
    <x v="18"/>
    <x v="21"/>
    <x v="43"/>
    <x v="2"/>
    <x v="3"/>
    <x v="2"/>
    <x v="0"/>
    <n v="3360.24"/>
    <n v="0"/>
    <n v="-3360.24"/>
    <x v="8"/>
    <x v="18"/>
    <x v="21"/>
    <x v="43"/>
    <s v="Gesetzliche soziale Aufwendungen"/>
    <s v="B0FE524A-9795-EA11-806F-9CB6D0F9CFB6"/>
  </r>
  <r>
    <x v="2"/>
    <x v="8"/>
    <x v="18"/>
    <x v="21"/>
    <x v="44"/>
    <x v="2"/>
    <x v="3"/>
    <x v="2"/>
    <x v="1"/>
    <n v="332.91"/>
    <n v="0"/>
    <n v="-332.91"/>
    <x v="8"/>
    <x v="18"/>
    <x v="21"/>
    <x v="44"/>
    <s v="Umlagebeiträge"/>
    <s v="B0FE524A-9795-EA11-806F-9CB6D0F9CFB6"/>
  </r>
  <r>
    <x v="2"/>
    <x v="8"/>
    <x v="18"/>
    <x v="21"/>
    <x v="44"/>
    <x v="2"/>
    <x v="3"/>
    <x v="2"/>
    <x v="0"/>
    <n v="70.45"/>
    <n v="0"/>
    <n v="-70.45"/>
    <x v="8"/>
    <x v="18"/>
    <x v="21"/>
    <x v="44"/>
    <s v="Umlagebeiträge"/>
    <s v="B0FE524A-9795-EA11-806F-9CB6D0F9CFB6"/>
  </r>
  <r>
    <x v="2"/>
    <x v="8"/>
    <x v="18"/>
    <x v="21"/>
    <x v="45"/>
    <x v="2"/>
    <x v="3"/>
    <x v="2"/>
    <x v="1"/>
    <n v="844.17"/>
    <n v="0"/>
    <n v="-844.17"/>
    <x v="8"/>
    <x v="18"/>
    <x v="21"/>
    <x v="45"/>
    <s v="Beiträge zur Berufsgenossenschaft"/>
    <s v="B0FE524A-9795-EA11-806F-9CB6D0F9CFB6"/>
  </r>
  <r>
    <x v="2"/>
    <x v="8"/>
    <x v="18"/>
    <x v="21"/>
    <x v="45"/>
    <x v="2"/>
    <x v="3"/>
    <x v="2"/>
    <x v="0"/>
    <n v="156.56"/>
    <n v="0"/>
    <n v="-156.56"/>
    <x v="8"/>
    <x v="18"/>
    <x v="21"/>
    <x v="45"/>
    <s v="Beiträge zur Berufsgenossenschaft"/>
    <s v="B0FE524A-9795-EA11-806F-9CB6D0F9CFB6"/>
  </r>
  <r>
    <x v="2"/>
    <x v="8"/>
    <x v="18"/>
    <x v="21"/>
    <x v="100"/>
    <x v="2"/>
    <x v="3"/>
    <x v="2"/>
    <x v="1"/>
    <n v="300"/>
    <n v="0"/>
    <n v="-300"/>
    <x v="8"/>
    <x v="18"/>
    <x v="21"/>
    <x v="100"/>
    <s v="Aufwendungen für Altersversorgung"/>
    <s v="B0FE524A-9795-EA11-806F-9CB6D0F9CFB6"/>
  </r>
  <r>
    <x v="2"/>
    <x v="8"/>
    <x v="22"/>
    <x v="33"/>
    <x v="89"/>
    <x v="2"/>
    <x v="3"/>
    <x v="2"/>
    <x v="1"/>
    <n v="6000"/>
    <n v="0"/>
    <n v="-6000"/>
    <x v="8"/>
    <x v="22"/>
    <x v="33"/>
    <x v="89"/>
    <s v="Abschreibungen auf selbst geschaffene immaterielle Vermögensgegenstände"/>
    <s v="B0FE524A-9795-EA11-806F-9CB6D0F9CFB6"/>
  </r>
  <r>
    <x v="2"/>
    <x v="8"/>
    <x v="22"/>
    <x v="34"/>
    <x v="90"/>
    <x v="2"/>
    <x v="3"/>
    <x v="2"/>
    <x v="1"/>
    <n v="820.83"/>
    <n v="0"/>
    <n v="-820.83"/>
    <x v="8"/>
    <x v="22"/>
    <x v="34"/>
    <x v="90"/>
    <s v="Abschreibungen auf Sachanlagen (ohne AfA auf Kfz und Gebäude)"/>
    <s v="B0FE524A-9795-EA11-806F-9CB6D0F9CFB6"/>
  </r>
  <r>
    <x v="2"/>
    <x v="8"/>
    <x v="22"/>
    <x v="34"/>
    <x v="91"/>
    <x v="2"/>
    <x v="3"/>
    <x v="2"/>
    <x v="1"/>
    <n v="800"/>
    <n v="0"/>
    <n v="-800"/>
    <x v="8"/>
    <x v="22"/>
    <x v="34"/>
    <x v="91"/>
    <s v="Sofortabschreibung geringwertige Wirtschaftsgüter"/>
    <s v="B0FE524A-9795-EA11-806F-9CB6D0F9CFB6"/>
  </r>
  <r>
    <x v="2"/>
    <x v="8"/>
    <x v="19"/>
    <x v="22"/>
    <x v="78"/>
    <x v="2"/>
    <x v="3"/>
    <x v="2"/>
    <x v="1"/>
    <n v="6872.5"/>
    <n v="0"/>
    <n v="-6872.5"/>
    <x v="8"/>
    <x v="19"/>
    <x v="22"/>
    <x v="78"/>
    <s v="Sonstige Fremdleistungen"/>
    <s v="B0FE524A-9795-EA11-806F-9CB6D0F9CFB6"/>
  </r>
  <r>
    <x v="2"/>
    <x v="8"/>
    <x v="19"/>
    <x v="22"/>
    <x v="121"/>
    <x v="2"/>
    <x v="3"/>
    <x v="2"/>
    <x v="1"/>
    <n v="10277.48"/>
    <n v="0"/>
    <n v="-10277.48"/>
    <x v="8"/>
    <x v="19"/>
    <x v="22"/>
    <x v="121"/>
    <s v="Sonstige Aufwendungen betrieblich und regelmäßig"/>
    <s v="B0FE524A-9795-EA11-806F-9CB6D0F9CFB6"/>
  </r>
  <r>
    <x v="2"/>
    <x v="8"/>
    <x v="19"/>
    <x v="23"/>
    <x v="47"/>
    <x v="2"/>
    <x v="3"/>
    <x v="2"/>
    <x v="1"/>
    <n v="6100"/>
    <n v="0"/>
    <n v="-6100"/>
    <x v="8"/>
    <x v="19"/>
    <x v="23"/>
    <x v="47"/>
    <s v="Miete (unbewegliche Wirtschaftsgüter)"/>
    <s v="B0FE524A-9795-EA11-806F-9CB6D0F9CFB6"/>
  </r>
  <r>
    <x v="2"/>
    <x v="8"/>
    <x v="19"/>
    <x v="23"/>
    <x v="48"/>
    <x v="2"/>
    <x v="3"/>
    <x v="2"/>
    <x v="1"/>
    <n v="1350"/>
    <n v="0"/>
    <n v="-1350"/>
    <x v="8"/>
    <x v="19"/>
    <x v="23"/>
    <x v="48"/>
    <s v="Gas, Strom, Wasser"/>
    <s v="B0FE524A-9795-EA11-806F-9CB6D0F9CFB6"/>
  </r>
  <r>
    <x v="2"/>
    <x v="8"/>
    <x v="19"/>
    <x v="23"/>
    <x v="49"/>
    <x v="2"/>
    <x v="3"/>
    <x v="2"/>
    <x v="1"/>
    <n v="1500.4"/>
    <n v="0"/>
    <n v="-1500.4"/>
    <x v="8"/>
    <x v="19"/>
    <x v="23"/>
    <x v="49"/>
    <s v="Reinigung"/>
    <s v="B0FE524A-9795-EA11-806F-9CB6D0F9CFB6"/>
  </r>
  <r>
    <x v="2"/>
    <x v="8"/>
    <x v="19"/>
    <x v="24"/>
    <x v="50"/>
    <x v="2"/>
    <x v="3"/>
    <x v="2"/>
    <x v="1"/>
    <n v="1143.1600000000001"/>
    <n v="0"/>
    <n v="-1143.1600000000001"/>
    <x v="8"/>
    <x v="19"/>
    <x v="24"/>
    <x v="50"/>
    <s v="Versicherungen"/>
    <s v="B0FE524A-9795-EA11-806F-9CB6D0F9CFB6"/>
  </r>
  <r>
    <x v="2"/>
    <x v="8"/>
    <x v="19"/>
    <x v="24"/>
    <x v="51"/>
    <x v="2"/>
    <x v="3"/>
    <x v="2"/>
    <x v="1"/>
    <n v="691.67"/>
    <n v="0"/>
    <n v="-691.67"/>
    <x v="8"/>
    <x v="19"/>
    <x v="24"/>
    <x v="51"/>
    <s v="Beiträge"/>
    <s v="B0FE524A-9795-EA11-806F-9CB6D0F9CFB6"/>
  </r>
  <r>
    <x v="2"/>
    <x v="8"/>
    <x v="19"/>
    <x v="25"/>
    <x v="52"/>
    <x v="2"/>
    <x v="3"/>
    <x v="2"/>
    <x v="1"/>
    <n v="1298.76"/>
    <n v="0"/>
    <n v="-1298.76"/>
    <x v="8"/>
    <x v="19"/>
    <x v="25"/>
    <x v="52"/>
    <s v="Reparaturen und Instandhaltung von anderen Anlagen und Betriebs- und Geschäftsausstattung"/>
    <s v="B0FE524A-9795-EA11-806F-9CB6D0F9CFB6"/>
  </r>
  <r>
    <x v="2"/>
    <x v="8"/>
    <x v="19"/>
    <x v="25"/>
    <x v="53"/>
    <x v="2"/>
    <x v="3"/>
    <x v="2"/>
    <x v="1"/>
    <n v="1500"/>
    <n v="0"/>
    <n v="-1500"/>
    <x v="8"/>
    <x v="19"/>
    <x v="25"/>
    <x v="53"/>
    <s v="Wartungskosten für Hard- und Software"/>
    <s v="B0FE524A-9795-EA11-806F-9CB6D0F9CFB6"/>
  </r>
  <r>
    <x v="2"/>
    <x v="8"/>
    <x v="19"/>
    <x v="37"/>
    <x v="118"/>
    <x v="2"/>
    <x v="3"/>
    <x v="2"/>
    <x v="1"/>
    <n v="1800"/>
    <n v="0"/>
    <n v="-1800"/>
    <x v="8"/>
    <x v="19"/>
    <x v="37"/>
    <x v="118"/>
    <s v="Mietleasing Kfz"/>
    <s v="B0FE524A-9795-EA11-806F-9CB6D0F9CFB6"/>
  </r>
  <r>
    <x v="2"/>
    <x v="8"/>
    <x v="19"/>
    <x v="26"/>
    <x v="71"/>
    <x v="2"/>
    <x v="3"/>
    <x v="2"/>
    <x v="1"/>
    <n v="1645"/>
    <n v="0"/>
    <n v="-1645"/>
    <x v="8"/>
    <x v="19"/>
    <x v="26"/>
    <x v="71"/>
    <s v="Werbekosten"/>
    <s v="B0FE524A-9795-EA11-806F-9CB6D0F9CFB6"/>
  </r>
  <r>
    <x v="2"/>
    <x v="8"/>
    <x v="19"/>
    <x v="26"/>
    <x v="54"/>
    <x v="2"/>
    <x v="3"/>
    <x v="2"/>
    <x v="1"/>
    <n v="559"/>
    <n v="0"/>
    <n v="-559"/>
    <x v="8"/>
    <x v="19"/>
    <x v="26"/>
    <x v="54"/>
    <s v="Bewirtungskosten"/>
    <s v="B0FE524A-9795-EA11-806F-9CB6D0F9CFB6"/>
  </r>
  <r>
    <x v="2"/>
    <x v="8"/>
    <x v="19"/>
    <x v="26"/>
    <x v="55"/>
    <x v="2"/>
    <x v="3"/>
    <x v="2"/>
    <x v="1"/>
    <n v="4418.6000000000004"/>
    <n v="0"/>
    <n v="-4418.6000000000004"/>
    <x v="8"/>
    <x v="19"/>
    <x v="26"/>
    <x v="55"/>
    <s v="Reisekosten Arbeitnehmer"/>
    <s v="B0FE524A-9795-EA11-806F-9CB6D0F9CFB6"/>
  </r>
  <r>
    <x v="2"/>
    <x v="8"/>
    <x v="19"/>
    <x v="26"/>
    <x v="55"/>
    <x v="2"/>
    <x v="3"/>
    <x v="2"/>
    <x v="0"/>
    <n v="800"/>
    <n v="0"/>
    <n v="-800"/>
    <x v="8"/>
    <x v="19"/>
    <x v="26"/>
    <x v="55"/>
    <s v="Reisekosten Arbeitnehmer"/>
    <s v="B0FE524A-9795-EA11-806F-9CB6D0F9CFB6"/>
  </r>
  <r>
    <x v="2"/>
    <x v="8"/>
    <x v="19"/>
    <x v="27"/>
    <x v="79"/>
    <x v="2"/>
    <x v="3"/>
    <x v="2"/>
    <x v="1"/>
    <n v="100"/>
    <n v="0"/>
    <n v="-100"/>
    <x v="8"/>
    <x v="19"/>
    <x v="27"/>
    <x v="79"/>
    <s v="Porto"/>
    <s v="B0FE524A-9795-EA11-806F-9CB6D0F9CFB6"/>
  </r>
  <r>
    <x v="2"/>
    <x v="8"/>
    <x v="19"/>
    <x v="27"/>
    <x v="58"/>
    <x v="2"/>
    <x v="3"/>
    <x v="2"/>
    <x v="1"/>
    <n v="700"/>
    <n v="0"/>
    <n v="-700"/>
    <x v="8"/>
    <x v="19"/>
    <x v="27"/>
    <x v="58"/>
    <s v="Telefon"/>
    <s v="B0FE524A-9795-EA11-806F-9CB6D0F9CFB6"/>
  </r>
  <r>
    <x v="2"/>
    <x v="8"/>
    <x v="19"/>
    <x v="27"/>
    <x v="58"/>
    <x v="2"/>
    <x v="3"/>
    <x v="2"/>
    <x v="0"/>
    <n v="200"/>
    <n v="0"/>
    <n v="-200"/>
    <x v="8"/>
    <x v="19"/>
    <x v="27"/>
    <x v="58"/>
    <s v="Telefon"/>
    <s v="B0FE524A-9795-EA11-806F-9CB6D0F9CFB6"/>
  </r>
  <r>
    <x v="2"/>
    <x v="8"/>
    <x v="19"/>
    <x v="27"/>
    <x v="73"/>
    <x v="2"/>
    <x v="3"/>
    <x v="2"/>
    <x v="1"/>
    <n v="506"/>
    <n v="0"/>
    <n v="-506"/>
    <x v="8"/>
    <x v="19"/>
    <x v="27"/>
    <x v="73"/>
    <s v="Bürobedarf"/>
    <s v="B0FE524A-9795-EA11-806F-9CB6D0F9CFB6"/>
  </r>
  <r>
    <x v="2"/>
    <x v="8"/>
    <x v="19"/>
    <x v="27"/>
    <x v="106"/>
    <x v="2"/>
    <x v="3"/>
    <x v="2"/>
    <x v="1"/>
    <n v="100"/>
    <n v="0"/>
    <n v="-100"/>
    <x v="8"/>
    <x v="19"/>
    <x v="27"/>
    <x v="106"/>
    <s v="Zeitschriften, Bücher (Fachliteratur)"/>
    <s v="B0FE524A-9795-EA11-806F-9CB6D0F9CFB6"/>
  </r>
  <r>
    <x v="2"/>
    <x v="8"/>
    <x v="18"/>
    <x v="21"/>
    <x v="74"/>
    <x v="2"/>
    <x v="3"/>
    <x v="2"/>
    <x v="1"/>
    <n v="1000"/>
    <n v="0"/>
    <n v="-1000"/>
    <x v="8"/>
    <x v="18"/>
    <x v="21"/>
    <x v="74"/>
    <s v="Fortbildungskosten"/>
    <s v="B0FE524A-9795-EA11-806F-9CB6D0F9CFB6"/>
  </r>
  <r>
    <x v="2"/>
    <x v="8"/>
    <x v="19"/>
    <x v="28"/>
    <x v="59"/>
    <x v="2"/>
    <x v="3"/>
    <x v="2"/>
    <x v="1"/>
    <n v="25500"/>
    <n v="0"/>
    <n v="-25500"/>
    <x v="8"/>
    <x v="19"/>
    <x v="28"/>
    <x v="59"/>
    <s v="Rechts- und Beratungskosten"/>
    <s v="B0FE524A-9795-EA11-806F-9CB6D0F9CFB6"/>
  </r>
  <r>
    <x v="2"/>
    <x v="8"/>
    <x v="19"/>
    <x v="28"/>
    <x v="59"/>
    <x v="2"/>
    <x v="3"/>
    <x v="2"/>
    <x v="0"/>
    <n v="5000"/>
    <n v="0"/>
    <n v="-5000"/>
    <x v="8"/>
    <x v="19"/>
    <x v="28"/>
    <x v="59"/>
    <s v="Rechts- und Beratungskosten"/>
    <s v="B0FE524A-9795-EA11-806F-9CB6D0F9CFB6"/>
  </r>
  <r>
    <x v="2"/>
    <x v="8"/>
    <x v="19"/>
    <x v="28"/>
    <x v="101"/>
    <x v="2"/>
    <x v="3"/>
    <x v="2"/>
    <x v="1"/>
    <n v="2024"/>
    <n v="0"/>
    <n v="-2024"/>
    <x v="8"/>
    <x v="19"/>
    <x v="28"/>
    <x v="101"/>
    <s v="Buchführungskosten"/>
    <s v="B0FE524A-9795-EA11-806F-9CB6D0F9CFB6"/>
  </r>
  <r>
    <x v="2"/>
    <x v="8"/>
    <x v="19"/>
    <x v="28"/>
    <x v="101"/>
    <x v="2"/>
    <x v="3"/>
    <x v="2"/>
    <x v="0"/>
    <n v="80"/>
    <n v="0"/>
    <n v="-80"/>
    <x v="8"/>
    <x v="19"/>
    <x v="28"/>
    <x v="101"/>
    <s v="Buchführungskosten"/>
    <s v="B0FE524A-9795-EA11-806F-9CB6D0F9CFB6"/>
  </r>
  <r>
    <x v="2"/>
    <x v="8"/>
    <x v="19"/>
    <x v="22"/>
    <x v="111"/>
    <x v="2"/>
    <x v="3"/>
    <x v="2"/>
    <x v="1"/>
    <n v="760"/>
    <n v="0"/>
    <n v="-760"/>
    <x v="8"/>
    <x v="19"/>
    <x v="22"/>
    <x v="111"/>
    <s v="Aufwendungen für die zeitlich befristete Überlassu"/>
    <s v="B0FE524A-9795-EA11-806F-9CB6D0F9CFB6"/>
  </r>
  <r>
    <x v="2"/>
    <x v="8"/>
    <x v="19"/>
    <x v="29"/>
    <x v="60"/>
    <x v="2"/>
    <x v="3"/>
    <x v="2"/>
    <x v="1"/>
    <n v="250"/>
    <n v="0"/>
    <n v="-250"/>
    <x v="8"/>
    <x v="19"/>
    <x v="29"/>
    <x v="60"/>
    <s v="Sonstiger Betriebsbedarf"/>
    <s v="B0FE524A-9795-EA11-806F-9CB6D0F9CFB6"/>
  </r>
  <r>
    <x v="2"/>
    <x v="8"/>
    <x v="19"/>
    <x v="29"/>
    <x v="61"/>
    <x v="2"/>
    <x v="3"/>
    <x v="2"/>
    <x v="1"/>
    <n v="356"/>
    <n v="0"/>
    <n v="-356"/>
    <x v="8"/>
    <x v="19"/>
    <x v="29"/>
    <x v="61"/>
    <s v="Nebenkosten des Geldverkehrs"/>
    <s v="B0FE524A-9795-EA11-806F-9CB6D0F9CFB6"/>
  </r>
  <r>
    <x v="2"/>
    <x v="8"/>
    <x v="19"/>
    <x v="29"/>
    <x v="62"/>
    <x v="2"/>
    <x v="3"/>
    <x v="2"/>
    <x v="1"/>
    <n v="1663.56"/>
    <n v="0"/>
    <n v="-1663.56"/>
    <x v="8"/>
    <x v="19"/>
    <x v="29"/>
    <x v="62"/>
    <s v="Aufwendungen für Abraum- und Abfallbeseitigung"/>
    <s v="B0FE524A-9795-EA11-806F-9CB6D0F9CFB6"/>
  </r>
  <r>
    <x v="2"/>
    <x v="10"/>
    <x v="21"/>
    <x v="32"/>
    <x v="99"/>
    <x v="2"/>
    <x v="3"/>
    <x v="2"/>
    <x v="1"/>
    <n v="800"/>
    <n v="0"/>
    <n v="-800"/>
    <x v="10"/>
    <x v="21"/>
    <x v="32"/>
    <x v="99"/>
    <s v="Zinsaufwendungen für kurzfristige Verbindlichkeite"/>
    <s v="B0FE524A-9795-EA11-806F-9CB6D0F9CFB6"/>
  </r>
  <r>
    <x v="2"/>
    <x v="10"/>
    <x v="21"/>
    <x v="32"/>
    <x v="83"/>
    <x v="2"/>
    <x v="3"/>
    <x v="2"/>
    <x v="1"/>
    <n v="17200"/>
    <n v="0"/>
    <n v="-17200"/>
    <x v="10"/>
    <x v="21"/>
    <x v="32"/>
    <x v="83"/>
    <s v="Zinsaufwendungen für langfristige Verbindlichkeite"/>
    <s v="B0FE524A-9795-EA11-806F-9CB6D0F9CFB6"/>
  </r>
  <r>
    <x v="2"/>
    <x v="10"/>
    <x v="21"/>
    <x v="32"/>
    <x v="83"/>
    <x v="2"/>
    <x v="3"/>
    <x v="2"/>
    <x v="0"/>
    <n v="35000"/>
    <n v="0"/>
    <n v="-35000"/>
    <x v="10"/>
    <x v="21"/>
    <x v="32"/>
    <x v="83"/>
    <s v="Zinsaufwendungen für langfristige Verbindlichkeite"/>
    <s v="B0FE524A-9795-EA11-806F-9CB6D0F9CFB6"/>
  </r>
  <r>
    <x v="0"/>
    <x v="0"/>
    <x v="0"/>
    <x v="0"/>
    <x v="0"/>
    <x v="2"/>
    <x v="4"/>
    <x v="2"/>
    <x v="1"/>
    <n v="0"/>
    <n v="6000"/>
    <n v="6000"/>
    <x v="0"/>
    <x v="0"/>
    <x v="0"/>
    <x v="0"/>
    <s v="Selbst geschaffene immaterielle VermG"/>
    <s v="B0FE524A-9795-EA11-806F-9CB6D0F9CFB6"/>
  </r>
  <r>
    <x v="0"/>
    <x v="0"/>
    <x v="1"/>
    <x v="1"/>
    <x v="2"/>
    <x v="2"/>
    <x v="4"/>
    <x v="2"/>
    <x v="1"/>
    <n v="6935.71"/>
    <n v="520.83000000000004"/>
    <n v="-6414.88"/>
    <x v="0"/>
    <x v="1"/>
    <x v="1"/>
    <x v="2"/>
    <s v="Betriebsausstattung"/>
    <s v="B0FE524A-9795-EA11-806F-9CB6D0F9CFB6"/>
  </r>
  <r>
    <x v="0"/>
    <x v="0"/>
    <x v="1"/>
    <x v="1"/>
    <x v="3"/>
    <x v="2"/>
    <x v="4"/>
    <x v="2"/>
    <x v="1"/>
    <n v="3648"/>
    <n v="1100"/>
    <n v="-2548"/>
    <x v="0"/>
    <x v="1"/>
    <x v="1"/>
    <x v="3"/>
    <s v="Büroeinrichtung"/>
    <s v="B0FE524A-9795-EA11-806F-9CB6D0F9CFB6"/>
  </r>
  <r>
    <x v="0"/>
    <x v="0"/>
    <x v="1"/>
    <x v="1"/>
    <x v="4"/>
    <x v="2"/>
    <x v="4"/>
    <x v="2"/>
    <x v="1"/>
    <n v="800"/>
    <n v="800"/>
    <n v="0"/>
    <x v="0"/>
    <x v="1"/>
    <x v="1"/>
    <x v="4"/>
    <s v="Geringwertige Wirtschaftsgüter"/>
    <s v="B0FE524A-9795-EA11-806F-9CB6D0F9CFB6"/>
  </r>
  <r>
    <x v="0"/>
    <x v="0"/>
    <x v="1"/>
    <x v="35"/>
    <x v="94"/>
    <x v="2"/>
    <x v="4"/>
    <x v="2"/>
    <x v="1"/>
    <n v="78000"/>
    <n v="0"/>
    <n v="-78000"/>
    <x v="0"/>
    <x v="1"/>
    <x v="35"/>
    <x v="94"/>
    <s v="Technische Anlagen und Maschinen im Bau"/>
    <s v="B0FE524A-9795-EA11-806F-9CB6D0F9CFB6"/>
  </r>
  <r>
    <x v="0"/>
    <x v="0"/>
    <x v="1"/>
    <x v="35"/>
    <x v="94"/>
    <x v="2"/>
    <x v="4"/>
    <x v="2"/>
    <x v="0"/>
    <n v="31000"/>
    <n v="0"/>
    <n v="-31000"/>
    <x v="0"/>
    <x v="1"/>
    <x v="35"/>
    <x v="94"/>
    <s v="Technische Anlagen und Maschinen im Bau"/>
    <s v="B0FE524A-9795-EA11-806F-9CB6D0F9CFB6"/>
  </r>
  <r>
    <x v="0"/>
    <x v="1"/>
    <x v="3"/>
    <x v="3"/>
    <x v="6"/>
    <x v="2"/>
    <x v="4"/>
    <x v="2"/>
    <x v="1"/>
    <n v="12257"/>
    <n v="31087"/>
    <n v="18830"/>
    <x v="1"/>
    <x v="3"/>
    <x v="3"/>
    <x v="6"/>
    <s v="Forderungen aus Lieferungen und Leistungen"/>
    <s v="B0FE524A-9795-EA11-806F-9CB6D0F9CFB6"/>
  </r>
  <r>
    <x v="0"/>
    <x v="1"/>
    <x v="3"/>
    <x v="3"/>
    <x v="6"/>
    <x v="2"/>
    <x v="4"/>
    <x v="2"/>
    <x v="0"/>
    <n v="0"/>
    <n v="0"/>
    <n v="0"/>
    <x v="1"/>
    <x v="3"/>
    <x v="3"/>
    <x v="6"/>
    <s v="Forderungen aus Lieferungen und Leistungen"/>
    <s v="B0FE524A-9795-EA11-806F-9CB6D0F9CFB6"/>
  </r>
  <r>
    <x v="0"/>
    <x v="1"/>
    <x v="3"/>
    <x v="4"/>
    <x v="9"/>
    <x v="2"/>
    <x v="4"/>
    <x v="2"/>
    <x v="1"/>
    <n v="21844.31"/>
    <n v="0"/>
    <n v="-21844.31"/>
    <x v="1"/>
    <x v="3"/>
    <x v="4"/>
    <x v="9"/>
    <s v="Abziehbare Vorsteuer 19 %"/>
    <s v="B0FE524A-9795-EA11-806F-9CB6D0F9CFB6"/>
  </r>
  <r>
    <x v="0"/>
    <x v="1"/>
    <x v="3"/>
    <x v="4"/>
    <x v="9"/>
    <x v="2"/>
    <x v="4"/>
    <x v="2"/>
    <x v="0"/>
    <n v="2375"/>
    <n v="0"/>
    <n v="-2375"/>
    <x v="1"/>
    <x v="3"/>
    <x v="4"/>
    <x v="9"/>
    <s v="Abziehbare Vorsteuer 19 %"/>
    <s v="B0FE524A-9795-EA11-806F-9CB6D0F9CFB6"/>
  </r>
  <r>
    <x v="0"/>
    <x v="1"/>
    <x v="4"/>
    <x v="5"/>
    <x v="115"/>
    <x v="2"/>
    <x v="4"/>
    <x v="2"/>
    <x v="1"/>
    <n v="70806.509999999995"/>
    <n v="400918.95"/>
    <n v="330112.44"/>
    <x v="1"/>
    <x v="4"/>
    <x v="5"/>
    <x v="115"/>
    <s v="Bank"/>
    <s v="B0FE524A-9795-EA11-806F-9CB6D0F9CFB6"/>
  </r>
  <r>
    <x v="0"/>
    <x v="1"/>
    <x v="4"/>
    <x v="5"/>
    <x v="115"/>
    <x v="2"/>
    <x v="4"/>
    <x v="2"/>
    <x v="0"/>
    <n v="9025"/>
    <n v="35598.25"/>
    <n v="26573.25"/>
    <x v="1"/>
    <x v="4"/>
    <x v="5"/>
    <x v="115"/>
    <s v="Bank"/>
    <s v="B0FE524A-9795-EA11-806F-9CB6D0F9CFB6"/>
  </r>
  <r>
    <x v="0"/>
    <x v="2"/>
    <x v="5"/>
    <x v="6"/>
    <x v="15"/>
    <x v="2"/>
    <x v="4"/>
    <x v="2"/>
    <x v="1"/>
    <n v="0"/>
    <n v="1834.83"/>
    <n v="1834.83"/>
    <x v="2"/>
    <x v="5"/>
    <x v="6"/>
    <x v="15"/>
    <s v="Aktive Rechnungsabgrenzung"/>
    <s v="B0FE524A-9795-EA11-806F-9CB6D0F9CFB6"/>
  </r>
  <r>
    <x v="1"/>
    <x v="4"/>
    <x v="10"/>
    <x v="12"/>
    <x v="24"/>
    <x v="2"/>
    <x v="4"/>
    <x v="2"/>
    <x v="1"/>
    <n v="8000"/>
    <n v="0"/>
    <n v="-8000"/>
    <x v="4"/>
    <x v="10"/>
    <x v="12"/>
    <x v="24"/>
    <s v="Rückstellungen für Abschluss- und Prüfungskosten"/>
    <s v="B0FE524A-9795-EA11-806F-9CB6D0F9CFB6"/>
  </r>
  <r>
    <x v="1"/>
    <x v="5"/>
    <x v="11"/>
    <x v="13"/>
    <x v="25"/>
    <x v="2"/>
    <x v="4"/>
    <x v="2"/>
    <x v="1"/>
    <n v="258887.97"/>
    <n v="119948.46"/>
    <n v="-138939.51"/>
    <x v="5"/>
    <x v="11"/>
    <x v="13"/>
    <x v="25"/>
    <s v="Verbindlichkeiten aus Lieferungen und Leistungen m"/>
    <s v="B0FE524A-9795-EA11-806F-9CB6D0F9CFB6"/>
  </r>
  <r>
    <x v="1"/>
    <x v="5"/>
    <x v="12"/>
    <x v="14"/>
    <x v="33"/>
    <x v="2"/>
    <x v="4"/>
    <x v="2"/>
    <x v="1"/>
    <n v="0"/>
    <n v="1957"/>
    <n v="1957"/>
    <x v="5"/>
    <x v="12"/>
    <x v="14"/>
    <x v="33"/>
    <s v="Umsatzsteuer 19 %"/>
    <s v="B0FE524A-9795-EA11-806F-9CB6D0F9CFB6"/>
  </r>
  <r>
    <x v="1"/>
    <x v="5"/>
    <x v="12"/>
    <x v="14"/>
    <x v="33"/>
    <x v="2"/>
    <x v="4"/>
    <x v="2"/>
    <x v="0"/>
    <n v="0"/>
    <n v="0"/>
    <n v="0"/>
    <x v="5"/>
    <x v="12"/>
    <x v="14"/>
    <x v="33"/>
    <s v="Umsatzsteuer 19 %"/>
    <s v="B0FE524A-9795-EA11-806F-9CB6D0F9CFB6"/>
  </r>
  <r>
    <x v="1"/>
    <x v="5"/>
    <x v="12"/>
    <x v="14"/>
    <x v="75"/>
    <x v="2"/>
    <x v="4"/>
    <x v="2"/>
    <x v="1"/>
    <n v="1957"/>
    <n v="39719.51"/>
    <n v="37762.51"/>
    <x v="5"/>
    <x v="12"/>
    <x v="14"/>
    <x v="75"/>
    <s v="Umsatzsteuer-Vorauszahlungen"/>
    <s v="B0FE524A-9795-EA11-806F-9CB6D0F9CFB6"/>
  </r>
  <r>
    <x v="1"/>
    <x v="5"/>
    <x v="12"/>
    <x v="14"/>
    <x v="75"/>
    <x v="2"/>
    <x v="4"/>
    <x v="2"/>
    <x v="0"/>
    <n v="0"/>
    <n v="9025"/>
    <n v="9025"/>
    <x v="5"/>
    <x v="12"/>
    <x v="14"/>
    <x v="75"/>
    <s v="Umsatzsteuer-Vorauszahlungen"/>
    <s v="B0FE524A-9795-EA11-806F-9CB6D0F9CFB6"/>
  </r>
  <r>
    <x v="1"/>
    <x v="6"/>
    <x v="13"/>
    <x v="15"/>
    <x v="35"/>
    <x v="2"/>
    <x v="4"/>
    <x v="2"/>
    <x v="1"/>
    <n v="67000"/>
    <n v="0"/>
    <n v="-67000"/>
    <x v="6"/>
    <x v="13"/>
    <x v="15"/>
    <x v="35"/>
    <s v="Passive Rechnungsabgrenzung"/>
    <s v="B0FE524A-9795-EA11-806F-9CB6D0F9CFB6"/>
  </r>
  <r>
    <x v="2"/>
    <x v="7"/>
    <x v="14"/>
    <x v="16"/>
    <x v="36"/>
    <x v="2"/>
    <x v="4"/>
    <x v="2"/>
    <x v="1"/>
    <n v="0"/>
    <n v="10300"/>
    <n v="10300"/>
    <x v="7"/>
    <x v="14"/>
    <x v="16"/>
    <x v="36"/>
    <s v="Erlöse zum allgemeinen Umsatzsteuersatz"/>
    <s v="B0FE524A-9795-EA11-806F-9CB6D0F9CFB6"/>
  </r>
  <r>
    <x v="2"/>
    <x v="7"/>
    <x v="14"/>
    <x v="16"/>
    <x v="36"/>
    <x v="2"/>
    <x v="4"/>
    <x v="2"/>
    <x v="0"/>
    <n v="0"/>
    <n v="0"/>
    <n v="0"/>
    <x v="7"/>
    <x v="14"/>
    <x v="16"/>
    <x v="36"/>
    <s v="Erlöse zum allgemeinen Umsatzsteuersatz"/>
    <s v="B0FE524A-9795-EA11-806F-9CB6D0F9CFB6"/>
  </r>
  <r>
    <x v="2"/>
    <x v="7"/>
    <x v="15"/>
    <x v="17"/>
    <x v="38"/>
    <x v="2"/>
    <x v="4"/>
    <x v="2"/>
    <x v="1"/>
    <n v="0"/>
    <n v="30000"/>
    <n v="30000"/>
    <x v="7"/>
    <x v="15"/>
    <x v="17"/>
    <x v="38"/>
    <s v="Andere aktivierte Eigenleistungen"/>
    <s v="B0FE524A-9795-EA11-806F-9CB6D0F9CFB6"/>
  </r>
  <r>
    <x v="2"/>
    <x v="7"/>
    <x v="15"/>
    <x v="17"/>
    <x v="38"/>
    <x v="2"/>
    <x v="4"/>
    <x v="2"/>
    <x v="0"/>
    <n v="0"/>
    <n v="31000"/>
    <n v="31000"/>
    <x v="7"/>
    <x v="15"/>
    <x v="17"/>
    <x v="38"/>
    <s v="Andere aktivierte Eigenleistungen"/>
    <s v="B0FE524A-9795-EA11-806F-9CB6D0F9CFB6"/>
  </r>
  <r>
    <x v="2"/>
    <x v="7"/>
    <x v="16"/>
    <x v="18"/>
    <x v="39"/>
    <x v="2"/>
    <x v="4"/>
    <x v="2"/>
    <x v="1"/>
    <n v="0"/>
    <n v="67000"/>
    <n v="67000"/>
    <x v="7"/>
    <x v="16"/>
    <x v="18"/>
    <x v="39"/>
    <s v="Sonstige betriebliche Erträge"/>
    <s v="B0FE524A-9795-EA11-806F-9CB6D0F9CFB6"/>
  </r>
  <r>
    <x v="2"/>
    <x v="8"/>
    <x v="17"/>
    <x v="19"/>
    <x v="116"/>
    <x v="2"/>
    <x v="4"/>
    <x v="2"/>
    <x v="1"/>
    <n v="2688.49"/>
    <n v="0"/>
    <n v="-2688.49"/>
    <x v="8"/>
    <x v="17"/>
    <x v="19"/>
    <x v="116"/>
    <s v="Roh-, Hilfs- und Betriebsstoffe"/>
    <s v="B0FE524A-9795-EA11-806F-9CB6D0F9CFB6"/>
  </r>
  <r>
    <x v="2"/>
    <x v="8"/>
    <x v="18"/>
    <x v="20"/>
    <x v="41"/>
    <x v="2"/>
    <x v="4"/>
    <x v="2"/>
    <x v="1"/>
    <n v="75037.66"/>
    <n v="0"/>
    <n v="-75037.66"/>
    <x v="8"/>
    <x v="18"/>
    <x v="20"/>
    <x v="41"/>
    <s v="Gehälter"/>
    <s v="B0FE524A-9795-EA11-806F-9CB6D0F9CFB6"/>
  </r>
  <r>
    <x v="2"/>
    <x v="8"/>
    <x v="18"/>
    <x v="20"/>
    <x v="41"/>
    <x v="2"/>
    <x v="4"/>
    <x v="2"/>
    <x v="0"/>
    <n v="15656"/>
    <n v="0"/>
    <n v="-15656"/>
    <x v="8"/>
    <x v="18"/>
    <x v="20"/>
    <x v="41"/>
    <s v="Gehälter"/>
    <s v="B0FE524A-9795-EA11-806F-9CB6D0F9CFB6"/>
  </r>
  <r>
    <x v="2"/>
    <x v="8"/>
    <x v="18"/>
    <x v="20"/>
    <x v="42"/>
    <x v="2"/>
    <x v="4"/>
    <x v="2"/>
    <x v="1"/>
    <n v="10000"/>
    <n v="0"/>
    <n v="-10000"/>
    <x v="8"/>
    <x v="18"/>
    <x v="20"/>
    <x v="42"/>
    <s v="Geschäftsführergehälter der GmbH-Gesellschafter"/>
    <s v="B0FE524A-9795-EA11-806F-9CB6D0F9CFB6"/>
  </r>
  <r>
    <x v="2"/>
    <x v="8"/>
    <x v="18"/>
    <x v="20"/>
    <x v="70"/>
    <x v="2"/>
    <x v="4"/>
    <x v="2"/>
    <x v="1"/>
    <n v="500"/>
    <n v="0"/>
    <n v="-500"/>
    <x v="8"/>
    <x v="18"/>
    <x v="20"/>
    <x v="70"/>
    <s v="Sonstiges Personalkosten"/>
    <s v="B0FE524A-9795-EA11-806F-9CB6D0F9CFB6"/>
  </r>
  <r>
    <x v="2"/>
    <x v="8"/>
    <x v="18"/>
    <x v="20"/>
    <x v="70"/>
    <x v="2"/>
    <x v="4"/>
    <x v="2"/>
    <x v="0"/>
    <n v="400"/>
    <n v="0"/>
    <n v="-400"/>
    <x v="8"/>
    <x v="18"/>
    <x v="20"/>
    <x v="70"/>
    <s v="Sonstiges Personalkosten"/>
    <s v="B0FE524A-9795-EA11-806F-9CB6D0F9CFB6"/>
  </r>
  <r>
    <x v="2"/>
    <x v="8"/>
    <x v="18"/>
    <x v="21"/>
    <x v="43"/>
    <x v="2"/>
    <x v="4"/>
    <x v="2"/>
    <x v="1"/>
    <n v="14778.38"/>
    <n v="0"/>
    <n v="-14778.38"/>
    <x v="8"/>
    <x v="18"/>
    <x v="21"/>
    <x v="43"/>
    <s v="Gesetzliche soziale Aufwendungen"/>
    <s v="B0FE524A-9795-EA11-806F-9CB6D0F9CFB6"/>
  </r>
  <r>
    <x v="2"/>
    <x v="8"/>
    <x v="18"/>
    <x v="21"/>
    <x v="43"/>
    <x v="2"/>
    <x v="4"/>
    <x v="2"/>
    <x v="0"/>
    <n v="3360.24"/>
    <n v="0"/>
    <n v="-3360.24"/>
    <x v="8"/>
    <x v="18"/>
    <x v="21"/>
    <x v="43"/>
    <s v="Gesetzliche soziale Aufwendungen"/>
    <s v="B0FE524A-9795-EA11-806F-9CB6D0F9CFB6"/>
  </r>
  <r>
    <x v="2"/>
    <x v="8"/>
    <x v="18"/>
    <x v="21"/>
    <x v="44"/>
    <x v="2"/>
    <x v="4"/>
    <x v="2"/>
    <x v="1"/>
    <n v="335.7"/>
    <n v="0"/>
    <n v="-335.7"/>
    <x v="8"/>
    <x v="18"/>
    <x v="21"/>
    <x v="44"/>
    <s v="Umlagebeiträge"/>
    <s v="B0FE524A-9795-EA11-806F-9CB6D0F9CFB6"/>
  </r>
  <r>
    <x v="2"/>
    <x v="8"/>
    <x v="18"/>
    <x v="21"/>
    <x v="44"/>
    <x v="2"/>
    <x v="4"/>
    <x v="2"/>
    <x v="0"/>
    <n v="70.45"/>
    <n v="0"/>
    <n v="-70.45"/>
    <x v="8"/>
    <x v="18"/>
    <x v="21"/>
    <x v="44"/>
    <s v="Umlagebeiträge"/>
    <s v="B0FE524A-9795-EA11-806F-9CB6D0F9CFB6"/>
  </r>
  <r>
    <x v="2"/>
    <x v="8"/>
    <x v="18"/>
    <x v="21"/>
    <x v="45"/>
    <x v="2"/>
    <x v="4"/>
    <x v="2"/>
    <x v="1"/>
    <n v="850.37"/>
    <n v="0"/>
    <n v="-850.37"/>
    <x v="8"/>
    <x v="18"/>
    <x v="21"/>
    <x v="45"/>
    <s v="Beiträge zur Berufsgenossenschaft"/>
    <s v="B0FE524A-9795-EA11-806F-9CB6D0F9CFB6"/>
  </r>
  <r>
    <x v="2"/>
    <x v="8"/>
    <x v="18"/>
    <x v="21"/>
    <x v="45"/>
    <x v="2"/>
    <x v="4"/>
    <x v="2"/>
    <x v="0"/>
    <n v="156.56"/>
    <n v="0"/>
    <n v="-156.56"/>
    <x v="8"/>
    <x v="18"/>
    <x v="21"/>
    <x v="45"/>
    <s v="Beiträge zur Berufsgenossenschaft"/>
    <s v="B0FE524A-9795-EA11-806F-9CB6D0F9CFB6"/>
  </r>
  <r>
    <x v="2"/>
    <x v="8"/>
    <x v="18"/>
    <x v="21"/>
    <x v="100"/>
    <x v="2"/>
    <x v="4"/>
    <x v="2"/>
    <x v="1"/>
    <n v="300"/>
    <n v="0"/>
    <n v="-300"/>
    <x v="8"/>
    <x v="18"/>
    <x v="21"/>
    <x v="100"/>
    <s v="Aufwendungen für Altersversorgung"/>
    <s v="B0FE524A-9795-EA11-806F-9CB6D0F9CFB6"/>
  </r>
  <r>
    <x v="2"/>
    <x v="8"/>
    <x v="22"/>
    <x v="33"/>
    <x v="89"/>
    <x v="2"/>
    <x v="4"/>
    <x v="2"/>
    <x v="1"/>
    <n v="6000"/>
    <n v="0"/>
    <n v="-6000"/>
    <x v="8"/>
    <x v="22"/>
    <x v="33"/>
    <x v="89"/>
    <s v="Abschreibungen auf selbst geschaffene immaterielle Vermögensgegenstände"/>
    <s v="B0FE524A-9795-EA11-806F-9CB6D0F9CFB6"/>
  </r>
  <r>
    <x v="2"/>
    <x v="8"/>
    <x v="22"/>
    <x v="34"/>
    <x v="90"/>
    <x v="2"/>
    <x v="4"/>
    <x v="2"/>
    <x v="1"/>
    <n v="820.83"/>
    <n v="0"/>
    <n v="-820.83"/>
    <x v="8"/>
    <x v="22"/>
    <x v="34"/>
    <x v="90"/>
    <s v="Abschreibungen auf Sachanlagen (ohne AfA auf Kfz und Gebäude)"/>
    <s v="B0FE524A-9795-EA11-806F-9CB6D0F9CFB6"/>
  </r>
  <r>
    <x v="2"/>
    <x v="8"/>
    <x v="22"/>
    <x v="34"/>
    <x v="91"/>
    <x v="2"/>
    <x v="4"/>
    <x v="2"/>
    <x v="1"/>
    <n v="800"/>
    <n v="0"/>
    <n v="-800"/>
    <x v="8"/>
    <x v="22"/>
    <x v="34"/>
    <x v="91"/>
    <s v="Sofortabschreibung geringwertige Wirtschaftsgüter"/>
    <s v="B0FE524A-9795-EA11-806F-9CB6D0F9CFB6"/>
  </r>
  <r>
    <x v="2"/>
    <x v="8"/>
    <x v="19"/>
    <x v="22"/>
    <x v="78"/>
    <x v="2"/>
    <x v="4"/>
    <x v="2"/>
    <x v="1"/>
    <n v="6872.5"/>
    <n v="0"/>
    <n v="-6872.5"/>
    <x v="8"/>
    <x v="19"/>
    <x v="22"/>
    <x v="78"/>
    <s v="Sonstige Fremdleistungen"/>
    <s v="B0FE524A-9795-EA11-806F-9CB6D0F9CFB6"/>
  </r>
  <r>
    <x v="2"/>
    <x v="8"/>
    <x v="19"/>
    <x v="23"/>
    <x v="47"/>
    <x v="2"/>
    <x v="4"/>
    <x v="2"/>
    <x v="1"/>
    <n v="6100"/>
    <n v="0"/>
    <n v="-6100"/>
    <x v="8"/>
    <x v="19"/>
    <x v="23"/>
    <x v="47"/>
    <s v="Miete (unbewegliche Wirtschaftsgüter)"/>
    <s v="B0FE524A-9795-EA11-806F-9CB6D0F9CFB6"/>
  </r>
  <r>
    <x v="2"/>
    <x v="8"/>
    <x v="19"/>
    <x v="23"/>
    <x v="48"/>
    <x v="2"/>
    <x v="4"/>
    <x v="2"/>
    <x v="1"/>
    <n v="1350"/>
    <n v="0"/>
    <n v="-1350"/>
    <x v="8"/>
    <x v="19"/>
    <x v="23"/>
    <x v="48"/>
    <s v="Gas, Strom, Wasser"/>
    <s v="B0FE524A-9795-EA11-806F-9CB6D0F9CFB6"/>
  </r>
  <r>
    <x v="2"/>
    <x v="8"/>
    <x v="19"/>
    <x v="23"/>
    <x v="49"/>
    <x v="2"/>
    <x v="4"/>
    <x v="2"/>
    <x v="1"/>
    <n v="1500.4"/>
    <n v="0"/>
    <n v="-1500.4"/>
    <x v="8"/>
    <x v="19"/>
    <x v="23"/>
    <x v="49"/>
    <s v="Reinigung"/>
    <s v="B0FE524A-9795-EA11-806F-9CB6D0F9CFB6"/>
  </r>
  <r>
    <x v="2"/>
    <x v="8"/>
    <x v="19"/>
    <x v="24"/>
    <x v="50"/>
    <x v="2"/>
    <x v="4"/>
    <x v="2"/>
    <x v="1"/>
    <n v="1143.1600000000001"/>
    <n v="0"/>
    <n v="-1143.1600000000001"/>
    <x v="8"/>
    <x v="19"/>
    <x v="24"/>
    <x v="50"/>
    <s v="Versicherungen"/>
    <s v="B0FE524A-9795-EA11-806F-9CB6D0F9CFB6"/>
  </r>
  <r>
    <x v="2"/>
    <x v="8"/>
    <x v="19"/>
    <x v="24"/>
    <x v="51"/>
    <x v="2"/>
    <x v="4"/>
    <x v="2"/>
    <x v="1"/>
    <n v="691.67"/>
    <n v="0"/>
    <n v="-691.67"/>
    <x v="8"/>
    <x v="19"/>
    <x v="24"/>
    <x v="51"/>
    <s v="Beiträge"/>
    <s v="B0FE524A-9795-EA11-806F-9CB6D0F9CFB6"/>
  </r>
  <r>
    <x v="2"/>
    <x v="8"/>
    <x v="19"/>
    <x v="25"/>
    <x v="52"/>
    <x v="2"/>
    <x v="4"/>
    <x v="2"/>
    <x v="1"/>
    <n v="1298.76"/>
    <n v="0"/>
    <n v="-1298.76"/>
    <x v="8"/>
    <x v="19"/>
    <x v="25"/>
    <x v="52"/>
    <s v="Reparaturen und Instandhaltung von anderen Anlagen und Betriebs- und Geschäftsausstattung"/>
    <s v="B0FE524A-9795-EA11-806F-9CB6D0F9CFB6"/>
  </r>
  <r>
    <x v="2"/>
    <x v="8"/>
    <x v="19"/>
    <x v="25"/>
    <x v="53"/>
    <x v="2"/>
    <x v="4"/>
    <x v="2"/>
    <x v="1"/>
    <n v="1500"/>
    <n v="0"/>
    <n v="-1500"/>
    <x v="8"/>
    <x v="19"/>
    <x v="25"/>
    <x v="53"/>
    <s v="Wartungskosten für Hard- und Software"/>
    <s v="B0FE524A-9795-EA11-806F-9CB6D0F9CFB6"/>
  </r>
  <r>
    <x v="2"/>
    <x v="8"/>
    <x v="19"/>
    <x v="37"/>
    <x v="118"/>
    <x v="2"/>
    <x v="4"/>
    <x v="2"/>
    <x v="1"/>
    <n v="1800"/>
    <n v="0"/>
    <n v="-1800"/>
    <x v="8"/>
    <x v="19"/>
    <x v="37"/>
    <x v="118"/>
    <s v="Mietleasing Kfz"/>
    <s v="B0FE524A-9795-EA11-806F-9CB6D0F9CFB6"/>
  </r>
  <r>
    <x v="2"/>
    <x v="8"/>
    <x v="19"/>
    <x v="26"/>
    <x v="71"/>
    <x v="2"/>
    <x v="4"/>
    <x v="2"/>
    <x v="1"/>
    <n v="1645"/>
    <n v="0"/>
    <n v="-1645"/>
    <x v="8"/>
    <x v="19"/>
    <x v="26"/>
    <x v="71"/>
    <s v="Werbekosten"/>
    <s v="B0FE524A-9795-EA11-806F-9CB6D0F9CFB6"/>
  </r>
  <r>
    <x v="2"/>
    <x v="8"/>
    <x v="19"/>
    <x v="26"/>
    <x v="54"/>
    <x v="2"/>
    <x v="4"/>
    <x v="2"/>
    <x v="1"/>
    <n v="559"/>
    <n v="0"/>
    <n v="-559"/>
    <x v="8"/>
    <x v="19"/>
    <x v="26"/>
    <x v="54"/>
    <s v="Bewirtungskosten"/>
    <s v="B0FE524A-9795-EA11-806F-9CB6D0F9CFB6"/>
  </r>
  <r>
    <x v="2"/>
    <x v="8"/>
    <x v="19"/>
    <x v="26"/>
    <x v="55"/>
    <x v="2"/>
    <x v="4"/>
    <x v="2"/>
    <x v="1"/>
    <n v="4418.6000000000004"/>
    <n v="0"/>
    <n v="-4418.6000000000004"/>
    <x v="8"/>
    <x v="19"/>
    <x v="26"/>
    <x v="55"/>
    <s v="Reisekosten Arbeitnehmer"/>
    <s v="B0FE524A-9795-EA11-806F-9CB6D0F9CFB6"/>
  </r>
  <r>
    <x v="2"/>
    <x v="8"/>
    <x v="19"/>
    <x v="26"/>
    <x v="55"/>
    <x v="2"/>
    <x v="4"/>
    <x v="2"/>
    <x v="0"/>
    <n v="800"/>
    <n v="0"/>
    <n v="-800"/>
    <x v="8"/>
    <x v="19"/>
    <x v="26"/>
    <x v="55"/>
    <s v="Reisekosten Arbeitnehmer"/>
    <s v="B0FE524A-9795-EA11-806F-9CB6D0F9CFB6"/>
  </r>
  <r>
    <x v="2"/>
    <x v="8"/>
    <x v="19"/>
    <x v="27"/>
    <x v="79"/>
    <x v="2"/>
    <x v="4"/>
    <x v="2"/>
    <x v="1"/>
    <n v="100"/>
    <n v="0"/>
    <n v="-100"/>
    <x v="8"/>
    <x v="19"/>
    <x v="27"/>
    <x v="79"/>
    <s v="Porto"/>
    <s v="B0FE524A-9795-EA11-806F-9CB6D0F9CFB6"/>
  </r>
  <r>
    <x v="2"/>
    <x v="8"/>
    <x v="19"/>
    <x v="27"/>
    <x v="58"/>
    <x v="2"/>
    <x v="4"/>
    <x v="2"/>
    <x v="1"/>
    <n v="700"/>
    <n v="0"/>
    <n v="-700"/>
    <x v="8"/>
    <x v="19"/>
    <x v="27"/>
    <x v="58"/>
    <s v="Telefon"/>
    <s v="B0FE524A-9795-EA11-806F-9CB6D0F9CFB6"/>
  </r>
  <r>
    <x v="2"/>
    <x v="8"/>
    <x v="19"/>
    <x v="27"/>
    <x v="58"/>
    <x v="2"/>
    <x v="4"/>
    <x v="2"/>
    <x v="0"/>
    <n v="200"/>
    <n v="0"/>
    <n v="-200"/>
    <x v="8"/>
    <x v="19"/>
    <x v="27"/>
    <x v="58"/>
    <s v="Telefon"/>
    <s v="B0FE524A-9795-EA11-806F-9CB6D0F9CFB6"/>
  </r>
  <r>
    <x v="2"/>
    <x v="8"/>
    <x v="19"/>
    <x v="27"/>
    <x v="73"/>
    <x v="2"/>
    <x v="4"/>
    <x v="2"/>
    <x v="1"/>
    <n v="506"/>
    <n v="0"/>
    <n v="-506"/>
    <x v="8"/>
    <x v="19"/>
    <x v="27"/>
    <x v="73"/>
    <s v="Bürobedarf"/>
    <s v="B0FE524A-9795-EA11-806F-9CB6D0F9CFB6"/>
  </r>
  <r>
    <x v="2"/>
    <x v="8"/>
    <x v="19"/>
    <x v="27"/>
    <x v="106"/>
    <x v="2"/>
    <x v="4"/>
    <x v="2"/>
    <x v="1"/>
    <n v="400"/>
    <n v="0"/>
    <n v="-400"/>
    <x v="8"/>
    <x v="19"/>
    <x v="27"/>
    <x v="106"/>
    <s v="Zeitschriften, Bücher (Fachliteratur)"/>
    <s v="B0FE524A-9795-EA11-806F-9CB6D0F9CFB6"/>
  </r>
  <r>
    <x v="2"/>
    <x v="8"/>
    <x v="18"/>
    <x v="21"/>
    <x v="74"/>
    <x v="2"/>
    <x v="4"/>
    <x v="2"/>
    <x v="1"/>
    <n v="1000"/>
    <n v="0"/>
    <n v="-1000"/>
    <x v="8"/>
    <x v="18"/>
    <x v="21"/>
    <x v="74"/>
    <s v="Fortbildungskosten"/>
    <s v="B0FE524A-9795-EA11-806F-9CB6D0F9CFB6"/>
  </r>
  <r>
    <x v="2"/>
    <x v="8"/>
    <x v="19"/>
    <x v="28"/>
    <x v="59"/>
    <x v="2"/>
    <x v="4"/>
    <x v="2"/>
    <x v="1"/>
    <n v="10500"/>
    <n v="0"/>
    <n v="-10500"/>
    <x v="8"/>
    <x v="19"/>
    <x v="28"/>
    <x v="59"/>
    <s v="Rechts- und Beratungskosten"/>
    <s v="B0FE524A-9795-EA11-806F-9CB6D0F9CFB6"/>
  </r>
  <r>
    <x v="2"/>
    <x v="8"/>
    <x v="19"/>
    <x v="28"/>
    <x v="59"/>
    <x v="2"/>
    <x v="4"/>
    <x v="2"/>
    <x v="0"/>
    <n v="5000"/>
    <n v="0"/>
    <n v="-5000"/>
    <x v="8"/>
    <x v="19"/>
    <x v="28"/>
    <x v="59"/>
    <s v="Rechts- und Beratungskosten"/>
    <s v="B0FE524A-9795-EA11-806F-9CB6D0F9CFB6"/>
  </r>
  <r>
    <x v="2"/>
    <x v="8"/>
    <x v="19"/>
    <x v="28"/>
    <x v="101"/>
    <x v="2"/>
    <x v="4"/>
    <x v="2"/>
    <x v="1"/>
    <n v="2024"/>
    <n v="0"/>
    <n v="-2024"/>
    <x v="8"/>
    <x v="19"/>
    <x v="28"/>
    <x v="101"/>
    <s v="Buchführungskosten"/>
    <s v="B0FE524A-9795-EA11-806F-9CB6D0F9CFB6"/>
  </r>
  <r>
    <x v="2"/>
    <x v="8"/>
    <x v="19"/>
    <x v="28"/>
    <x v="101"/>
    <x v="2"/>
    <x v="4"/>
    <x v="2"/>
    <x v="0"/>
    <n v="80"/>
    <n v="0"/>
    <n v="-80"/>
    <x v="8"/>
    <x v="19"/>
    <x v="28"/>
    <x v="101"/>
    <s v="Buchführungskosten"/>
    <s v="B0FE524A-9795-EA11-806F-9CB6D0F9CFB6"/>
  </r>
  <r>
    <x v="2"/>
    <x v="8"/>
    <x v="19"/>
    <x v="22"/>
    <x v="111"/>
    <x v="2"/>
    <x v="4"/>
    <x v="2"/>
    <x v="1"/>
    <n v="960"/>
    <n v="0"/>
    <n v="-960"/>
    <x v="8"/>
    <x v="19"/>
    <x v="22"/>
    <x v="111"/>
    <s v="Aufwendungen für die zeitlich befristete Überlassu"/>
    <s v="B0FE524A-9795-EA11-806F-9CB6D0F9CFB6"/>
  </r>
  <r>
    <x v="2"/>
    <x v="8"/>
    <x v="19"/>
    <x v="29"/>
    <x v="60"/>
    <x v="2"/>
    <x v="4"/>
    <x v="2"/>
    <x v="1"/>
    <n v="250"/>
    <n v="0"/>
    <n v="-250"/>
    <x v="8"/>
    <x v="19"/>
    <x v="29"/>
    <x v="60"/>
    <s v="Sonstiger Betriebsbedarf"/>
    <s v="B0FE524A-9795-EA11-806F-9CB6D0F9CFB6"/>
  </r>
  <r>
    <x v="2"/>
    <x v="8"/>
    <x v="19"/>
    <x v="29"/>
    <x v="61"/>
    <x v="2"/>
    <x v="4"/>
    <x v="2"/>
    <x v="1"/>
    <n v="356"/>
    <n v="0"/>
    <n v="-356"/>
    <x v="8"/>
    <x v="19"/>
    <x v="29"/>
    <x v="61"/>
    <s v="Nebenkosten des Geldverkehrs"/>
    <s v="B0FE524A-9795-EA11-806F-9CB6D0F9CFB6"/>
  </r>
  <r>
    <x v="2"/>
    <x v="8"/>
    <x v="19"/>
    <x v="29"/>
    <x v="62"/>
    <x v="2"/>
    <x v="4"/>
    <x v="2"/>
    <x v="1"/>
    <n v="1663.56"/>
    <n v="0"/>
    <n v="-1663.56"/>
    <x v="8"/>
    <x v="19"/>
    <x v="29"/>
    <x v="62"/>
    <s v="Aufwendungen für Abraum- und Abfallbeseitigung"/>
    <s v="B0FE524A-9795-EA11-806F-9CB6D0F9CFB6"/>
  </r>
  <r>
    <x v="2"/>
    <x v="10"/>
    <x v="21"/>
    <x v="32"/>
    <x v="99"/>
    <x v="2"/>
    <x v="4"/>
    <x v="2"/>
    <x v="1"/>
    <n v="800"/>
    <n v="0"/>
    <n v="-800"/>
    <x v="10"/>
    <x v="21"/>
    <x v="32"/>
    <x v="99"/>
    <s v="Zinsaufwendungen für kurzfristige Verbindlichkeite"/>
    <s v="B0FE524A-9795-EA11-806F-9CB6D0F9CFB6"/>
  </r>
  <r>
    <x v="2"/>
    <x v="10"/>
    <x v="21"/>
    <x v="32"/>
    <x v="83"/>
    <x v="2"/>
    <x v="4"/>
    <x v="2"/>
    <x v="1"/>
    <n v="20800"/>
    <n v="0"/>
    <n v="-20800"/>
    <x v="10"/>
    <x v="21"/>
    <x v="32"/>
    <x v="83"/>
    <s v="Zinsaufwendungen für langfristige Verbindlichkeite"/>
    <s v="B0FE524A-9795-EA11-806F-9CB6D0F9CFB6"/>
  </r>
  <r>
    <x v="2"/>
    <x v="10"/>
    <x v="21"/>
    <x v="32"/>
    <x v="83"/>
    <x v="2"/>
    <x v="4"/>
    <x v="2"/>
    <x v="0"/>
    <n v="7500"/>
    <n v="0"/>
    <n v="-7500"/>
    <x v="10"/>
    <x v="21"/>
    <x v="32"/>
    <x v="83"/>
    <s v="Zinsaufwendungen für langfristige Verbindlichkeite"/>
    <s v="B0FE524A-9795-EA11-806F-9CB6D0F9CFB6"/>
  </r>
  <r>
    <x v="0"/>
    <x v="0"/>
    <x v="0"/>
    <x v="0"/>
    <x v="0"/>
    <x v="2"/>
    <x v="5"/>
    <x v="2"/>
    <x v="1"/>
    <n v="0"/>
    <n v="6000"/>
    <n v="6000"/>
    <x v="0"/>
    <x v="0"/>
    <x v="0"/>
    <x v="0"/>
    <s v="Selbst geschaffene immaterielle VermG"/>
    <s v="B0FE524A-9795-EA11-806F-9CB6D0F9CFB6"/>
  </r>
  <r>
    <x v="0"/>
    <x v="0"/>
    <x v="1"/>
    <x v="1"/>
    <x v="2"/>
    <x v="2"/>
    <x v="5"/>
    <x v="2"/>
    <x v="1"/>
    <n v="6935.71"/>
    <n v="520.83000000000004"/>
    <n v="-6414.88"/>
    <x v="0"/>
    <x v="1"/>
    <x v="1"/>
    <x v="2"/>
    <s v="Betriebsausstattung"/>
    <s v="B0FE524A-9795-EA11-806F-9CB6D0F9CFB6"/>
  </r>
  <r>
    <x v="0"/>
    <x v="0"/>
    <x v="1"/>
    <x v="1"/>
    <x v="3"/>
    <x v="2"/>
    <x v="5"/>
    <x v="2"/>
    <x v="1"/>
    <n v="3648"/>
    <n v="1100"/>
    <n v="-2548"/>
    <x v="0"/>
    <x v="1"/>
    <x v="1"/>
    <x v="3"/>
    <s v="Büroeinrichtung"/>
    <s v="B0FE524A-9795-EA11-806F-9CB6D0F9CFB6"/>
  </r>
  <r>
    <x v="0"/>
    <x v="0"/>
    <x v="1"/>
    <x v="1"/>
    <x v="4"/>
    <x v="2"/>
    <x v="5"/>
    <x v="2"/>
    <x v="1"/>
    <n v="800"/>
    <n v="800"/>
    <n v="0"/>
    <x v="0"/>
    <x v="1"/>
    <x v="1"/>
    <x v="4"/>
    <s v="Geringwertige Wirtschaftsgüter"/>
    <s v="B0FE524A-9795-EA11-806F-9CB6D0F9CFB6"/>
  </r>
  <r>
    <x v="0"/>
    <x v="0"/>
    <x v="1"/>
    <x v="35"/>
    <x v="94"/>
    <x v="2"/>
    <x v="5"/>
    <x v="2"/>
    <x v="1"/>
    <n v="30000"/>
    <n v="0"/>
    <n v="-30000"/>
    <x v="0"/>
    <x v="1"/>
    <x v="35"/>
    <x v="94"/>
    <s v="Technische Anlagen und Maschinen im Bau"/>
    <s v="B0FE524A-9795-EA11-806F-9CB6D0F9CFB6"/>
  </r>
  <r>
    <x v="0"/>
    <x v="0"/>
    <x v="1"/>
    <x v="35"/>
    <x v="94"/>
    <x v="2"/>
    <x v="5"/>
    <x v="2"/>
    <x v="0"/>
    <n v="31000"/>
    <n v="0"/>
    <n v="-31000"/>
    <x v="0"/>
    <x v="1"/>
    <x v="35"/>
    <x v="94"/>
    <s v="Technische Anlagen und Maschinen im Bau"/>
    <s v="B0FE524A-9795-EA11-806F-9CB6D0F9CFB6"/>
  </r>
  <r>
    <x v="0"/>
    <x v="1"/>
    <x v="3"/>
    <x v="3"/>
    <x v="6"/>
    <x v="2"/>
    <x v="5"/>
    <x v="2"/>
    <x v="1"/>
    <n v="12257"/>
    <n v="12257"/>
    <n v="0"/>
    <x v="1"/>
    <x v="3"/>
    <x v="3"/>
    <x v="6"/>
    <s v="Forderungen aus Lieferungen und Leistungen"/>
    <s v="B0FE524A-9795-EA11-806F-9CB6D0F9CFB6"/>
  </r>
  <r>
    <x v="0"/>
    <x v="1"/>
    <x v="3"/>
    <x v="3"/>
    <x v="6"/>
    <x v="2"/>
    <x v="5"/>
    <x v="2"/>
    <x v="0"/>
    <n v="0"/>
    <n v="0"/>
    <n v="0"/>
    <x v="1"/>
    <x v="3"/>
    <x v="3"/>
    <x v="6"/>
    <s v="Forderungen aus Lieferungen und Leistungen"/>
    <s v="B0FE524A-9795-EA11-806F-9CB6D0F9CFB6"/>
  </r>
  <r>
    <x v="0"/>
    <x v="1"/>
    <x v="3"/>
    <x v="4"/>
    <x v="9"/>
    <x v="2"/>
    <x v="5"/>
    <x v="2"/>
    <x v="1"/>
    <n v="9969.31"/>
    <n v="0"/>
    <n v="-9969.31"/>
    <x v="1"/>
    <x v="3"/>
    <x v="4"/>
    <x v="9"/>
    <s v="Abziehbare Vorsteuer 19 %"/>
    <s v="B0FE524A-9795-EA11-806F-9CB6D0F9CFB6"/>
  </r>
  <r>
    <x v="0"/>
    <x v="1"/>
    <x v="3"/>
    <x v="4"/>
    <x v="9"/>
    <x v="2"/>
    <x v="5"/>
    <x v="2"/>
    <x v="0"/>
    <n v="2375"/>
    <n v="0"/>
    <n v="-2375"/>
    <x v="1"/>
    <x v="3"/>
    <x v="4"/>
    <x v="9"/>
    <s v="Abziehbare Vorsteuer 19 %"/>
    <s v="B0FE524A-9795-EA11-806F-9CB6D0F9CFB6"/>
  </r>
  <r>
    <x v="0"/>
    <x v="1"/>
    <x v="4"/>
    <x v="5"/>
    <x v="115"/>
    <x v="2"/>
    <x v="5"/>
    <x v="2"/>
    <x v="1"/>
    <n v="591177.93000000005"/>
    <n v="258749.4"/>
    <n v="-332428.53000000003"/>
    <x v="1"/>
    <x v="4"/>
    <x v="5"/>
    <x v="115"/>
    <s v="Bank"/>
    <s v="B0FE524A-9795-EA11-806F-9CB6D0F9CFB6"/>
  </r>
  <r>
    <x v="0"/>
    <x v="1"/>
    <x v="4"/>
    <x v="5"/>
    <x v="115"/>
    <x v="2"/>
    <x v="5"/>
    <x v="2"/>
    <x v="0"/>
    <n v="2375"/>
    <n v="35978.629999999997"/>
    <n v="33603.629999999997"/>
    <x v="1"/>
    <x v="4"/>
    <x v="5"/>
    <x v="115"/>
    <s v="Bank"/>
    <s v="B0FE524A-9795-EA11-806F-9CB6D0F9CFB6"/>
  </r>
  <r>
    <x v="0"/>
    <x v="2"/>
    <x v="5"/>
    <x v="6"/>
    <x v="15"/>
    <x v="2"/>
    <x v="5"/>
    <x v="2"/>
    <x v="1"/>
    <n v="0"/>
    <n v="1834.83"/>
    <n v="1834.83"/>
    <x v="2"/>
    <x v="5"/>
    <x v="6"/>
    <x v="15"/>
    <s v="Aktive Rechnungsabgrenzung"/>
    <s v="B0FE524A-9795-EA11-806F-9CB6D0F9CFB6"/>
  </r>
  <r>
    <x v="1"/>
    <x v="5"/>
    <x v="11"/>
    <x v="13"/>
    <x v="25"/>
    <x v="2"/>
    <x v="5"/>
    <x v="2"/>
    <x v="1"/>
    <n v="119948.46"/>
    <n v="45573.46"/>
    <n v="-74375"/>
    <x v="5"/>
    <x v="11"/>
    <x v="13"/>
    <x v="25"/>
    <s v="Verbindlichkeiten aus Lieferungen und Leistungen m"/>
    <s v="B0FE524A-9795-EA11-806F-9CB6D0F9CFB6"/>
  </r>
  <r>
    <x v="1"/>
    <x v="5"/>
    <x v="12"/>
    <x v="14"/>
    <x v="33"/>
    <x v="2"/>
    <x v="5"/>
    <x v="2"/>
    <x v="1"/>
    <n v="0"/>
    <n v="1957"/>
    <n v="1957"/>
    <x v="5"/>
    <x v="12"/>
    <x v="14"/>
    <x v="33"/>
    <s v="Umsatzsteuer 19 %"/>
    <s v="B0FE524A-9795-EA11-806F-9CB6D0F9CFB6"/>
  </r>
  <r>
    <x v="1"/>
    <x v="5"/>
    <x v="12"/>
    <x v="14"/>
    <x v="33"/>
    <x v="2"/>
    <x v="5"/>
    <x v="2"/>
    <x v="0"/>
    <n v="0"/>
    <n v="0"/>
    <n v="0"/>
    <x v="5"/>
    <x v="12"/>
    <x v="14"/>
    <x v="33"/>
    <s v="Umsatzsteuer 19 %"/>
    <s v="B0FE524A-9795-EA11-806F-9CB6D0F9CFB6"/>
  </r>
  <r>
    <x v="1"/>
    <x v="5"/>
    <x v="12"/>
    <x v="14"/>
    <x v="75"/>
    <x v="2"/>
    <x v="5"/>
    <x v="2"/>
    <x v="1"/>
    <n v="1957"/>
    <n v="44027.93"/>
    <n v="42070.93"/>
    <x v="5"/>
    <x v="12"/>
    <x v="14"/>
    <x v="75"/>
    <s v="Umsatzsteuer-Vorauszahlungen"/>
    <s v="B0FE524A-9795-EA11-806F-9CB6D0F9CFB6"/>
  </r>
  <r>
    <x v="1"/>
    <x v="5"/>
    <x v="12"/>
    <x v="14"/>
    <x v="75"/>
    <x v="2"/>
    <x v="5"/>
    <x v="2"/>
    <x v="0"/>
    <n v="0"/>
    <n v="2375"/>
    <n v="2375"/>
    <x v="5"/>
    <x v="12"/>
    <x v="14"/>
    <x v="75"/>
    <s v="Umsatzsteuer-Vorauszahlungen"/>
    <s v="B0FE524A-9795-EA11-806F-9CB6D0F9CFB6"/>
  </r>
  <r>
    <x v="1"/>
    <x v="6"/>
    <x v="13"/>
    <x v="15"/>
    <x v="35"/>
    <x v="2"/>
    <x v="5"/>
    <x v="2"/>
    <x v="1"/>
    <n v="67000"/>
    <n v="534893"/>
    <n v="467893"/>
    <x v="6"/>
    <x v="13"/>
    <x v="15"/>
    <x v="35"/>
    <s v="Passive Rechnungsabgrenzung"/>
    <s v="B0FE524A-9795-EA11-806F-9CB6D0F9CFB6"/>
  </r>
  <r>
    <x v="2"/>
    <x v="7"/>
    <x v="14"/>
    <x v="16"/>
    <x v="36"/>
    <x v="2"/>
    <x v="5"/>
    <x v="2"/>
    <x v="1"/>
    <n v="0"/>
    <n v="10300"/>
    <n v="10300"/>
    <x v="7"/>
    <x v="14"/>
    <x v="16"/>
    <x v="36"/>
    <s v="Erlöse zum allgemeinen Umsatzsteuersatz"/>
    <s v="B0FE524A-9795-EA11-806F-9CB6D0F9CFB6"/>
  </r>
  <r>
    <x v="2"/>
    <x v="7"/>
    <x v="14"/>
    <x v="16"/>
    <x v="36"/>
    <x v="2"/>
    <x v="5"/>
    <x v="2"/>
    <x v="0"/>
    <n v="0"/>
    <n v="0"/>
    <n v="0"/>
    <x v="7"/>
    <x v="14"/>
    <x v="16"/>
    <x v="36"/>
    <s v="Erlöse zum allgemeinen Umsatzsteuersatz"/>
    <s v="B0FE524A-9795-EA11-806F-9CB6D0F9CFB6"/>
  </r>
  <r>
    <x v="2"/>
    <x v="7"/>
    <x v="15"/>
    <x v="17"/>
    <x v="38"/>
    <x v="2"/>
    <x v="5"/>
    <x v="2"/>
    <x v="1"/>
    <n v="0"/>
    <n v="30000"/>
    <n v="30000"/>
    <x v="7"/>
    <x v="15"/>
    <x v="17"/>
    <x v="38"/>
    <s v="Andere aktivierte Eigenleistungen"/>
    <s v="B0FE524A-9795-EA11-806F-9CB6D0F9CFB6"/>
  </r>
  <r>
    <x v="2"/>
    <x v="7"/>
    <x v="15"/>
    <x v="17"/>
    <x v="38"/>
    <x v="2"/>
    <x v="5"/>
    <x v="2"/>
    <x v="0"/>
    <n v="0"/>
    <n v="31000"/>
    <n v="31000"/>
    <x v="7"/>
    <x v="15"/>
    <x v="17"/>
    <x v="38"/>
    <s v="Andere aktivierte Eigenleistungen"/>
    <s v="B0FE524A-9795-EA11-806F-9CB6D0F9CFB6"/>
  </r>
  <r>
    <x v="2"/>
    <x v="7"/>
    <x v="16"/>
    <x v="18"/>
    <x v="39"/>
    <x v="2"/>
    <x v="5"/>
    <x v="2"/>
    <x v="1"/>
    <n v="0"/>
    <n v="67000"/>
    <n v="67000"/>
    <x v="7"/>
    <x v="16"/>
    <x v="18"/>
    <x v="39"/>
    <s v="Sonstige betriebliche Erträge"/>
    <s v="B0FE524A-9795-EA11-806F-9CB6D0F9CFB6"/>
  </r>
  <r>
    <x v="2"/>
    <x v="8"/>
    <x v="17"/>
    <x v="19"/>
    <x v="116"/>
    <x v="2"/>
    <x v="5"/>
    <x v="2"/>
    <x v="1"/>
    <n v="2688.49"/>
    <n v="0"/>
    <n v="-2688.49"/>
    <x v="8"/>
    <x v="17"/>
    <x v="19"/>
    <x v="116"/>
    <s v="Roh-, Hilfs- und Betriebsstoffe"/>
    <s v="B0FE524A-9795-EA11-806F-9CB6D0F9CFB6"/>
  </r>
  <r>
    <x v="2"/>
    <x v="8"/>
    <x v="18"/>
    <x v="20"/>
    <x v="41"/>
    <x v="2"/>
    <x v="5"/>
    <x v="2"/>
    <x v="1"/>
    <n v="75337.66"/>
    <n v="0"/>
    <n v="-75337.66"/>
    <x v="8"/>
    <x v="18"/>
    <x v="20"/>
    <x v="41"/>
    <s v="Gehälter"/>
    <s v="B0FE524A-9795-EA11-806F-9CB6D0F9CFB6"/>
  </r>
  <r>
    <x v="2"/>
    <x v="8"/>
    <x v="18"/>
    <x v="20"/>
    <x v="41"/>
    <x v="2"/>
    <x v="5"/>
    <x v="2"/>
    <x v="0"/>
    <n v="15965"/>
    <n v="0"/>
    <n v="-15965"/>
    <x v="8"/>
    <x v="18"/>
    <x v="20"/>
    <x v="41"/>
    <s v="Gehälter"/>
    <s v="B0FE524A-9795-EA11-806F-9CB6D0F9CFB6"/>
  </r>
  <r>
    <x v="2"/>
    <x v="8"/>
    <x v="18"/>
    <x v="20"/>
    <x v="42"/>
    <x v="2"/>
    <x v="5"/>
    <x v="2"/>
    <x v="1"/>
    <n v="10000"/>
    <n v="0"/>
    <n v="-10000"/>
    <x v="8"/>
    <x v="18"/>
    <x v="20"/>
    <x v="42"/>
    <s v="Geschäftsführergehälter der GmbH-Gesellschafter"/>
    <s v="B0FE524A-9795-EA11-806F-9CB6D0F9CFB6"/>
  </r>
  <r>
    <x v="2"/>
    <x v="8"/>
    <x v="18"/>
    <x v="20"/>
    <x v="70"/>
    <x v="2"/>
    <x v="5"/>
    <x v="2"/>
    <x v="1"/>
    <n v="500"/>
    <n v="0"/>
    <n v="-500"/>
    <x v="8"/>
    <x v="18"/>
    <x v="20"/>
    <x v="70"/>
    <s v="Sonstiges Personalkosten"/>
    <s v="B0FE524A-9795-EA11-806F-9CB6D0F9CFB6"/>
  </r>
  <r>
    <x v="2"/>
    <x v="8"/>
    <x v="18"/>
    <x v="20"/>
    <x v="70"/>
    <x v="2"/>
    <x v="5"/>
    <x v="2"/>
    <x v="0"/>
    <n v="400"/>
    <n v="0"/>
    <n v="-400"/>
    <x v="8"/>
    <x v="18"/>
    <x v="20"/>
    <x v="70"/>
    <s v="Sonstiges Personalkosten"/>
    <s v="B0FE524A-9795-EA11-806F-9CB6D0F9CFB6"/>
  </r>
  <r>
    <x v="2"/>
    <x v="8"/>
    <x v="18"/>
    <x v="21"/>
    <x v="43"/>
    <x v="2"/>
    <x v="5"/>
    <x v="2"/>
    <x v="1"/>
    <n v="14843.99"/>
    <n v="0"/>
    <n v="-14843.99"/>
    <x v="8"/>
    <x v="18"/>
    <x v="21"/>
    <x v="43"/>
    <s v="Gesetzliche soziale Aufwendungen"/>
    <s v="B0FE524A-9795-EA11-806F-9CB6D0F9CFB6"/>
  </r>
  <r>
    <x v="2"/>
    <x v="8"/>
    <x v="18"/>
    <x v="21"/>
    <x v="43"/>
    <x v="2"/>
    <x v="5"/>
    <x v="2"/>
    <x v="0"/>
    <n v="3427.14"/>
    <n v="0"/>
    <n v="-3427.14"/>
    <x v="8"/>
    <x v="18"/>
    <x v="21"/>
    <x v="43"/>
    <s v="Gesetzliche soziale Aufwendungen"/>
    <s v="B0FE524A-9795-EA11-806F-9CB6D0F9CFB6"/>
  </r>
  <r>
    <x v="2"/>
    <x v="8"/>
    <x v="18"/>
    <x v="21"/>
    <x v="44"/>
    <x v="2"/>
    <x v="5"/>
    <x v="2"/>
    <x v="1"/>
    <n v="337.05"/>
    <n v="0"/>
    <n v="-337.05"/>
    <x v="8"/>
    <x v="18"/>
    <x v="21"/>
    <x v="44"/>
    <s v="Umlagebeiträge"/>
    <s v="B0FE524A-9795-EA11-806F-9CB6D0F9CFB6"/>
  </r>
  <r>
    <x v="2"/>
    <x v="8"/>
    <x v="18"/>
    <x v="21"/>
    <x v="44"/>
    <x v="2"/>
    <x v="5"/>
    <x v="2"/>
    <x v="0"/>
    <n v="71.84"/>
    <n v="0"/>
    <n v="-71.84"/>
    <x v="8"/>
    <x v="18"/>
    <x v="21"/>
    <x v="44"/>
    <s v="Umlagebeiträge"/>
    <s v="B0FE524A-9795-EA11-806F-9CB6D0F9CFB6"/>
  </r>
  <r>
    <x v="2"/>
    <x v="8"/>
    <x v="18"/>
    <x v="21"/>
    <x v="45"/>
    <x v="2"/>
    <x v="5"/>
    <x v="2"/>
    <x v="1"/>
    <n v="853.37"/>
    <n v="0"/>
    <n v="-853.37"/>
    <x v="8"/>
    <x v="18"/>
    <x v="21"/>
    <x v="45"/>
    <s v="Beiträge zur Berufsgenossenschaft"/>
    <s v="B0FE524A-9795-EA11-806F-9CB6D0F9CFB6"/>
  </r>
  <r>
    <x v="2"/>
    <x v="8"/>
    <x v="18"/>
    <x v="21"/>
    <x v="45"/>
    <x v="2"/>
    <x v="5"/>
    <x v="2"/>
    <x v="0"/>
    <n v="159.65"/>
    <n v="0"/>
    <n v="-159.65"/>
    <x v="8"/>
    <x v="18"/>
    <x v="21"/>
    <x v="45"/>
    <s v="Beiträge zur Berufsgenossenschaft"/>
    <s v="B0FE524A-9795-EA11-806F-9CB6D0F9CFB6"/>
  </r>
  <r>
    <x v="2"/>
    <x v="8"/>
    <x v="18"/>
    <x v="21"/>
    <x v="100"/>
    <x v="2"/>
    <x v="5"/>
    <x v="2"/>
    <x v="1"/>
    <n v="300"/>
    <n v="0"/>
    <n v="-300"/>
    <x v="8"/>
    <x v="18"/>
    <x v="21"/>
    <x v="100"/>
    <s v="Aufwendungen für Altersversorgung"/>
    <s v="B0FE524A-9795-EA11-806F-9CB6D0F9CFB6"/>
  </r>
  <r>
    <x v="2"/>
    <x v="8"/>
    <x v="22"/>
    <x v="33"/>
    <x v="89"/>
    <x v="2"/>
    <x v="5"/>
    <x v="2"/>
    <x v="1"/>
    <n v="6000"/>
    <n v="0"/>
    <n v="-6000"/>
    <x v="8"/>
    <x v="22"/>
    <x v="33"/>
    <x v="89"/>
    <s v="Abschreibungen auf selbst geschaffene immaterielle Vermögensgegenstände"/>
    <s v="B0FE524A-9795-EA11-806F-9CB6D0F9CFB6"/>
  </r>
  <r>
    <x v="2"/>
    <x v="8"/>
    <x v="22"/>
    <x v="34"/>
    <x v="90"/>
    <x v="2"/>
    <x v="5"/>
    <x v="2"/>
    <x v="1"/>
    <n v="820.83"/>
    <n v="0"/>
    <n v="-820.83"/>
    <x v="8"/>
    <x v="22"/>
    <x v="34"/>
    <x v="90"/>
    <s v="Abschreibungen auf Sachanlagen (ohne AfA auf Kfz und Gebäude)"/>
    <s v="B0FE524A-9795-EA11-806F-9CB6D0F9CFB6"/>
  </r>
  <r>
    <x v="2"/>
    <x v="8"/>
    <x v="22"/>
    <x v="34"/>
    <x v="91"/>
    <x v="2"/>
    <x v="5"/>
    <x v="2"/>
    <x v="1"/>
    <n v="800"/>
    <n v="0"/>
    <n v="-800"/>
    <x v="8"/>
    <x v="22"/>
    <x v="34"/>
    <x v="91"/>
    <s v="Sofortabschreibung geringwertige Wirtschaftsgüter"/>
    <s v="B0FE524A-9795-EA11-806F-9CB6D0F9CFB6"/>
  </r>
  <r>
    <x v="2"/>
    <x v="8"/>
    <x v="19"/>
    <x v="22"/>
    <x v="78"/>
    <x v="2"/>
    <x v="5"/>
    <x v="2"/>
    <x v="1"/>
    <n v="6872.5"/>
    <n v="0"/>
    <n v="-6872.5"/>
    <x v="8"/>
    <x v="19"/>
    <x v="22"/>
    <x v="78"/>
    <s v="Sonstige Fremdleistungen"/>
    <s v="B0FE524A-9795-EA11-806F-9CB6D0F9CFB6"/>
  </r>
  <r>
    <x v="2"/>
    <x v="8"/>
    <x v="19"/>
    <x v="23"/>
    <x v="47"/>
    <x v="2"/>
    <x v="5"/>
    <x v="2"/>
    <x v="1"/>
    <n v="6100"/>
    <n v="0"/>
    <n v="-6100"/>
    <x v="8"/>
    <x v="19"/>
    <x v="23"/>
    <x v="47"/>
    <s v="Miete (unbewegliche Wirtschaftsgüter)"/>
    <s v="B0FE524A-9795-EA11-806F-9CB6D0F9CFB6"/>
  </r>
  <r>
    <x v="2"/>
    <x v="8"/>
    <x v="19"/>
    <x v="23"/>
    <x v="48"/>
    <x v="2"/>
    <x v="5"/>
    <x v="2"/>
    <x v="1"/>
    <n v="1350"/>
    <n v="0"/>
    <n v="-1350"/>
    <x v="8"/>
    <x v="19"/>
    <x v="23"/>
    <x v="48"/>
    <s v="Gas, Strom, Wasser"/>
    <s v="B0FE524A-9795-EA11-806F-9CB6D0F9CFB6"/>
  </r>
  <r>
    <x v="2"/>
    <x v="8"/>
    <x v="19"/>
    <x v="23"/>
    <x v="49"/>
    <x v="2"/>
    <x v="5"/>
    <x v="2"/>
    <x v="1"/>
    <n v="1500.4"/>
    <n v="0"/>
    <n v="-1500.4"/>
    <x v="8"/>
    <x v="19"/>
    <x v="23"/>
    <x v="49"/>
    <s v="Reinigung"/>
    <s v="B0FE524A-9795-EA11-806F-9CB6D0F9CFB6"/>
  </r>
  <r>
    <x v="2"/>
    <x v="8"/>
    <x v="19"/>
    <x v="24"/>
    <x v="50"/>
    <x v="2"/>
    <x v="5"/>
    <x v="2"/>
    <x v="1"/>
    <n v="1143.1600000000001"/>
    <n v="0"/>
    <n v="-1143.1600000000001"/>
    <x v="8"/>
    <x v="19"/>
    <x v="24"/>
    <x v="50"/>
    <s v="Versicherungen"/>
    <s v="B0FE524A-9795-EA11-806F-9CB6D0F9CFB6"/>
  </r>
  <r>
    <x v="2"/>
    <x v="8"/>
    <x v="19"/>
    <x v="24"/>
    <x v="51"/>
    <x v="2"/>
    <x v="5"/>
    <x v="2"/>
    <x v="1"/>
    <n v="691.67"/>
    <n v="0"/>
    <n v="-691.67"/>
    <x v="8"/>
    <x v="19"/>
    <x v="24"/>
    <x v="51"/>
    <s v="Beiträge"/>
    <s v="B0FE524A-9795-EA11-806F-9CB6D0F9CFB6"/>
  </r>
  <r>
    <x v="2"/>
    <x v="8"/>
    <x v="19"/>
    <x v="25"/>
    <x v="52"/>
    <x v="2"/>
    <x v="5"/>
    <x v="2"/>
    <x v="1"/>
    <n v="1298.76"/>
    <n v="0"/>
    <n v="-1298.76"/>
    <x v="8"/>
    <x v="19"/>
    <x v="25"/>
    <x v="52"/>
    <s v="Reparaturen und Instandhaltung von anderen Anlagen und Betriebs- und Geschäftsausstattung"/>
    <s v="B0FE524A-9795-EA11-806F-9CB6D0F9CFB6"/>
  </r>
  <r>
    <x v="2"/>
    <x v="8"/>
    <x v="19"/>
    <x v="25"/>
    <x v="53"/>
    <x v="2"/>
    <x v="5"/>
    <x v="2"/>
    <x v="1"/>
    <n v="1500"/>
    <n v="0"/>
    <n v="-1500"/>
    <x v="8"/>
    <x v="19"/>
    <x v="25"/>
    <x v="53"/>
    <s v="Wartungskosten für Hard- und Software"/>
    <s v="B0FE524A-9795-EA11-806F-9CB6D0F9CFB6"/>
  </r>
  <r>
    <x v="2"/>
    <x v="8"/>
    <x v="19"/>
    <x v="37"/>
    <x v="118"/>
    <x v="2"/>
    <x v="5"/>
    <x v="2"/>
    <x v="1"/>
    <n v="1800"/>
    <n v="0"/>
    <n v="-1800"/>
    <x v="8"/>
    <x v="19"/>
    <x v="37"/>
    <x v="118"/>
    <s v="Mietleasing Kfz"/>
    <s v="B0FE524A-9795-EA11-806F-9CB6D0F9CFB6"/>
  </r>
  <r>
    <x v="2"/>
    <x v="8"/>
    <x v="19"/>
    <x v="26"/>
    <x v="71"/>
    <x v="2"/>
    <x v="5"/>
    <x v="2"/>
    <x v="1"/>
    <n v="1645"/>
    <n v="0"/>
    <n v="-1645"/>
    <x v="8"/>
    <x v="19"/>
    <x v="26"/>
    <x v="71"/>
    <s v="Werbekosten"/>
    <s v="B0FE524A-9795-EA11-806F-9CB6D0F9CFB6"/>
  </r>
  <r>
    <x v="2"/>
    <x v="8"/>
    <x v="19"/>
    <x v="26"/>
    <x v="54"/>
    <x v="2"/>
    <x v="5"/>
    <x v="2"/>
    <x v="1"/>
    <n v="559"/>
    <n v="0"/>
    <n v="-559"/>
    <x v="8"/>
    <x v="19"/>
    <x v="26"/>
    <x v="54"/>
    <s v="Bewirtungskosten"/>
    <s v="B0FE524A-9795-EA11-806F-9CB6D0F9CFB6"/>
  </r>
  <r>
    <x v="2"/>
    <x v="8"/>
    <x v="19"/>
    <x v="26"/>
    <x v="55"/>
    <x v="2"/>
    <x v="5"/>
    <x v="2"/>
    <x v="1"/>
    <n v="4418.6000000000004"/>
    <n v="0"/>
    <n v="-4418.6000000000004"/>
    <x v="8"/>
    <x v="19"/>
    <x v="26"/>
    <x v="55"/>
    <s v="Reisekosten Arbeitnehmer"/>
    <s v="B0FE524A-9795-EA11-806F-9CB6D0F9CFB6"/>
  </r>
  <r>
    <x v="2"/>
    <x v="8"/>
    <x v="19"/>
    <x v="26"/>
    <x v="55"/>
    <x v="2"/>
    <x v="5"/>
    <x v="2"/>
    <x v="0"/>
    <n v="800"/>
    <n v="0"/>
    <n v="-800"/>
    <x v="8"/>
    <x v="19"/>
    <x v="26"/>
    <x v="55"/>
    <s v="Reisekosten Arbeitnehmer"/>
    <s v="B0FE524A-9795-EA11-806F-9CB6D0F9CFB6"/>
  </r>
  <r>
    <x v="2"/>
    <x v="8"/>
    <x v="19"/>
    <x v="27"/>
    <x v="79"/>
    <x v="2"/>
    <x v="5"/>
    <x v="2"/>
    <x v="1"/>
    <n v="100"/>
    <n v="0"/>
    <n v="-100"/>
    <x v="8"/>
    <x v="19"/>
    <x v="27"/>
    <x v="79"/>
    <s v="Porto"/>
    <s v="B0FE524A-9795-EA11-806F-9CB6D0F9CFB6"/>
  </r>
  <r>
    <x v="2"/>
    <x v="8"/>
    <x v="19"/>
    <x v="27"/>
    <x v="58"/>
    <x v="2"/>
    <x v="5"/>
    <x v="2"/>
    <x v="1"/>
    <n v="700"/>
    <n v="0"/>
    <n v="-700"/>
    <x v="8"/>
    <x v="19"/>
    <x v="27"/>
    <x v="58"/>
    <s v="Telefon"/>
    <s v="B0FE524A-9795-EA11-806F-9CB6D0F9CFB6"/>
  </r>
  <r>
    <x v="2"/>
    <x v="8"/>
    <x v="19"/>
    <x v="27"/>
    <x v="58"/>
    <x v="2"/>
    <x v="5"/>
    <x v="2"/>
    <x v="0"/>
    <n v="200"/>
    <n v="0"/>
    <n v="-200"/>
    <x v="8"/>
    <x v="19"/>
    <x v="27"/>
    <x v="58"/>
    <s v="Telefon"/>
    <s v="B0FE524A-9795-EA11-806F-9CB6D0F9CFB6"/>
  </r>
  <r>
    <x v="2"/>
    <x v="8"/>
    <x v="19"/>
    <x v="27"/>
    <x v="73"/>
    <x v="2"/>
    <x v="5"/>
    <x v="2"/>
    <x v="1"/>
    <n v="506"/>
    <n v="0"/>
    <n v="-506"/>
    <x v="8"/>
    <x v="19"/>
    <x v="27"/>
    <x v="73"/>
    <s v="Bürobedarf"/>
    <s v="B0FE524A-9795-EA11-806F-9CB6D0F9CFB6"/>
  </r>
  <r>
    <x v="2"/>
    <x v="8"/>
    <x v="19"/>
    <x v="27"/>
    <x v="106"/>
    <x v="2"/>
    <x v="5"/>
    <x v="2"/>
    <x v="1"/>
    <n v="100"/>
    <n v="0"/>
    <n v="-100"/>
    <x v="8"/>
    <x v="19"/>
    <x v="27"/>
    <x v="106"/>
    <s v="Zeitschriften, Bücher (Fachliteratur)"/>
    <s v="B0FE524A-9795-EA11-806F-9CB6D0F9CFB6"/>
  </r>
  <r>
    <x v="2"/>
    <x v="8"/>
    <x v="18"/>
    <x v="21"/>
    <x v="74"/>
    <x v="2"/>
    <x v="5"/>
    <x v="2"/>
    <x v="1"/>
    <n v="1000"/>
    <n v="0"/>
    <n v="-1000"/>
    <x v="8"/>
    <x v="18"/>
    <x v="21"/>
    <x v="74"/>
    <s v="Fortbildungskosten"/>
    <s v="B0FE524A-9795-EA11-806F-9CB6D0F9CFB6"/>
  </r>
  <r>
    <x v="2"/>
    <x v="8"/>
    <x v="19"/>
    <x v="28"/>
    <x v="59"/>
    <x v="2"/>
    <x v="5"/>
    <x v="2"/>
    <x v="1"/>
    <n v="4500"/>
    <n v="0"/>
    <n v="-4500"/>
    <x v="8"/>
    <x v="19"/>
    <x v="28"/>
    <x v="59"/>
    <s v="Rechts- und Beratungskosten"/>
    <s v="B0FE524A-9795-EA11-806F-9CB6D0F9CFB6"/>
  </r>
  <r>
    <x v="2"/>
    <x v="8"/>
    <x v="19"/>
    <x v="28"/>
    <x v="59"/>
    <x v="2"/>
    <x v="5"/>
    <x v="2"/>
    <x v="0"/>
    <n v="5000"/>
    <n v="0"/>
    <n v="-5000"/>
    <x v="8"/>
    <x v="19"/>
    <x v="28"/>
    <x v="59"/>
    <s v="Rechts- und Beratungskosten"/>
    <s v="B0FE524A-9795-EA11-806F-9CB6D0F9CFB6"/>
  </r>
  <r>
    <x v="2"/>
    <x v="8"/>
    <x v="19"/>
    <x v="28"/>
    <x v="101"/>
    <x v="2"/>
    <x v="5"/>
    <x v="2"/>
    <x v="1"/>
    <n v="2024"/>
    <n v="0"/>
    <n v="-2024"/>
    <x v="8"/>
    <x v="19"/>
    <x v="28"/>
    <x v="101"/>
    <s v="Buchführungskosten"/>
    <s v="B0FE524A-9795-EA11-806F-9CB6D0F9CFB6"/>
  </r>
  <r>
    <x v="2"/>
    <x v="8"/>
    <x v="19"/>
    <x v="28"/>
    <x v="101"/>
    <x v="2"/>
    <x v="5"/>
    <x v="2"/>
    <x v="0"/>
    <n v="80"/>
    <n v="0"/>
    <n v="-80"/>
    <x v="8"/>
    <x v="19"/>
    <x v="28"/>
    <x v="101"/>
    <s v="Buchführungskosten"/>
    <s v="B0FE524A-9795-EA11-806F-9CB6D0F9CFB6"/>
  </r>
  <r>
    <x v="2"/>
    <x v="8"/>
    <x v="19"/>
    <x v="22"/>
    <x v="111"/>
    <x v="2"/>
    <x v="5"/>
    <x v="2"/>
    <x v="1"/>
    <n v="760"/>
    <n v="0"/>
    <n v="-760"/>
    <x v="8"/>
    <x v="19"/>
    <x v="22"/>
    <x v="111"/>
    <s v="Aufwendungen für die zeitlich befristete Überlassu"/>
    <s v="B0FE524A-9795-EA11-806F-9CB6D0F9CFB6"/>
  </r>
  <r>
    <x v="2"/>
    <x v="8"/>
    <x v="19"/>
    <x v="29"/>
    <x v="60"/>
    <x v="2"/>
    <x v="5"/>
    <x v="2"/>
    <x v="1"/>
    <n v="250"/>
    <n v="0"/>
    <n v="-250"/>
    <x v="8"/>
    <x v="19"/>
    <x v="29"/>
    <x v="60"/>
    <s v="Sonstiger Betriebsbedarf"/>
    <s v="B0FE524A-9795-EA11-806F-9CB6D0F9CFB6"/>
  </r>
  <r>
    <x v="2"/>
    <x v="8"/>
    <x v="19"/>
    <x v="29"/>
    <x v="61"/>
    <x v="2"/>
    <x v="5"/>
    <x v="2"/>
    <x v="1"/>
    <n v="356"/>
    <n v="0"/>
    <n v="-356"/>
    <x v="8"/>
    <x v="19"/>
    <x v="29"/>
    <x v="61"/>
    <s v="Nebenkosten des Geldverkehrs"/>
    <s v="B0FE524A-9795-EA11-806F-9CB6D0F9CFB6"/>
  </r>
  <r>
    <x v="2"/>
    <x v="8"/>
    <x v="19"/>
    <x v="29"/>
    <x v="62"/>
    <x v="2"/>
    <x v="5"/>
    <x v="2"/>
    <x v="1"/>
    <n v="1663.56"/>
    <n v="0"/>
    <n v="-1663.56"/>
    <x v="8"/>
    <x v="19"/>
    <x v="29"/>
    <x v="62"/>
    <s v="Aufwendungen für Abraum- und Abfallbeseitigung"/>
    <s v="B0FE524A-9795-EA11-806F-9CB6D0F9CFB6"/>
  </r>
  <r>
    <x v="2"/>
    <x v="10"/>
    <x v="21"/>
    <x v="32"/>
    <x v="99"/>
    <x v="2"/>
    <x v="5"/>
    <x v="2"/>
    <x v="1"/>
    <n v="800"/>
    <n v="0"/>
    <n v="-800"/>
    <x v="10"/>
    <x v="21"/>
    <x v="32"/>
    <x v="99"/>
    <s v="Zinsaufwendungen für kurzfristige Verbindlichkeite"/>
    <s v="B0FE524A-9795-EA11-806F-9CB6D0F9CFB6"/>
  </r>
  <r>
    <x v="2"/>
    <x v="10"/>
    <x v="21"/>
    <x v="32"/>
    <x v="83"/>
    <x v="2"/>
    <x v="5"/>
    <x v="2"/>
    <x v="1"/>
    <n v="17200"/>
    <n v="0"/>
    <n v="-17200"/>
    <x v="10"/>
    <x v="21"/>
    <x v="32"/>
    <x v="83"/>
    <s v="Zinsaufwendungen für langfristige Verbindlichkeite"/>
    <s v="B0FE524A-9795-EA11-806F-9CB6D0F9CFB6"/>
  </r>
  <r>
    <x v="2"/>
    <x v="10"/>
    <x v="21"/>
    <x v="32"/>
    <x v="83"/>
    <x v="2"/>
    <x v="5"/>
    <x v="2"/>
    <x v="0"/>
    <n v="7500"/>
    <n v="0"/>
    <n v="-7500"/>
    <x v="10"/>
    <x v="21"/>
    <x v="32"/>
    <x v="83"/>
    <s v="Zinsaufwendungen für langfristige Verbindlichkeite"/>
    <s v="B0FE524A-9795-EA11-806F-9CB6D0F9CFB6"/>
  </r>
  <r>
    <x v="0"/>
    <x v="0"/>
    <x v="0"/>
    <x v="0"/>
    <x v="0"/>
    <x v="2"/>
    <x v="6"/>
    <x v="2"/>
    <x v="1"/>
    <n v="19978.41"/>
    <n v="6000"/>
    <n v="-13978.41"/>
    <x v="0"/>
    <x v="0"/>
    <x v="0"/>
    <x v="0"/>
    <s v="Selbst geschaffene immaterielle VermG"/>
    <s v="B0FE524A-9795-EA11-806F-9CB6D0F9CFB6"/>
  </r>
  <r>
    <x v="0"/>
    <x v="0"/>
    <x v="1"/>
    <x v="1"/>
    <x v="2"/>
    <x v="2"/>
    <x v="6"/>
    <x v="2"/>
    <x v="1"/>
    <n v="9935.7099999999991"/>
    <n v="520.83000000000004"/>
    <n v="-9414.8799999999992"/>
    <x v="0"/>
    <x v="1"/>
    <x v="1"/>
    <x v="2"/>
    <s v="Betriebsausstattung"/>
    <s v="B0FE524A-9795-EA11-806F-9CB6D0F9CFB6"/>
  </r>
  <r>
    <x v="0"/>
    <x v="0"/>
    <x v="1"/>
    <x v="1"/>
    <x v="3"/>
    <x v="2"/>
    <x v="6"/>
    <x v="2"/>
    <x v="1"/>
    <n v="3648"/>
    <n v="1100"/>
    <n v="-2548"/>
    <x v="0"/>
    <x v="1"/>
    <x v="1"/>
    <x v="3"/>
    <s v="Büroeinrichtung"/>
    <s v="B0FE524A-9795-EA11-806F-9CB6D0F9CFB6"/>
  </r>
  <r>
    <x v="0"/>
    <x v="0"/>
    <x v="1"/>
    <x v="1"/>
    <x v="4"/>
    <x v="2"/>
    <x v="6"/>
    <x v="2"/>
    <x v="1"/>
    <n v="800"/>
    <n v="800"/>
    <n v="0"/>
    <x v="0"/>
    <x v="1"/>
    <x v="1"/>
    <x v="4"/>
    <s v="Geringwertige Wirtschaftsgüter"/>
    <s v="B0FE524A-9795-EA11-806F-9CB6D0F9CFB6"/>
  </r>
  <r>
    <x v="0"/>
    <x v="0"/>
    <x v="1"/>
    <x v="35"/>
    <x v="94"/>
    <x v="2"/>
    <x v="6"/>
    <x v="2"/>
    <x v="1"/>
    <n v="77000"/>
    <n v="0"/>
    <n v="-77000"/>
    <x v="0"/>
    <x v="1"/>
    <x v="35"/>
    <x v="94"/>
    <s v="Technische Anlagen und Maschinen im Bau"/>
    <s v="B0FE524A-9795-EA11-806F-9CB6D0F9CFB6"/>
  </r>
  <r>
    <x v="0"/>
    <x v="0"/>
    <x v="1"/>
    <x v="35"/>
    <x v="94"/>
    <x v="2"/>
    <x v="6"/>
    <x v="2"/>
    <x v="0"/>
    <n v="31000"/>
    <n v="0"/>
    <n v="-31000"/>
    <x v="0"/>
    <x v="1"/>
    <x v="35"/>
    <x v="94"/>
    <s v="Technische Anlagen und Maschinen im Bau"/>
    <s v="B0FE524A-9795-EA11-806F-9CB6D0F9CFB6"/>
  </r>
  <r>
    <x v="0"/>
    <x v="1"/>
    <x v="3"/>
    <x v="3"/>
    <x v="6"/>
    <x v="2"/>
    <x v="6"/>
    <x v="2"/>
    <x v="1"/>
    <n v="58271.5"/>
    <n v="12257"/>
    <n v="-46014.5"/>
    <x v="1"/>
    <x v="3"/>
    <x v="3"/>
    <x v="6"/>
    <s v="Forderungen aus Lieferungen und Leistungen"/>
    <s v="B0FE524A-9795-EA11-806F-9CB6D0F9CFB6"/>
  </r>
  <r>
    <x v="0"/>
    <x v="1"/>
    <x v="3"/>
    <x v="3"/>
    <x v="6"/>
    <x v="2"/>
    <x v="6"/>
    <x v="2"/>
    <x v="0"/>
    <n v="0"/>
    <n v="0"/>
    <n v="0"/>
    <x v="1"/>
    <x v="3"/>
    <x v="3"/>
    <x v="6"/>
    <s v="Forderungen aus Lieferungen und Leistungen"/>
    <s v="B0FE524A-9795-EA11-806F-9CB6D0F9CFB6"/>
  </r>
  <r>
    <x v="0"/>
    <x v="1"/>
    <x v="3"/>
    <x v="4"/>
    <x v="9"/>
    <x v="2"/>
    <x v="6"/>
    <x v="2"/>
    <x v="1"/>
    <n v="27782.93"/>
    <n v="0"/>
    <n v="-27782.93"/>
    <x v="1"/>
    <x v="3"/>
    <x v="4"/>
    <x v="9"/>
    <s v="Abziehbare Vorsteuer 19 %"/>
    <s v="B0FE524A-9795-EA11-806F-9CB6D0F9CFB6"/>
  </r>
  <r>
    <x v="0"/>
    <x v="1"/>
    <x v="3"/>
    <x v="4"/>
    <x v="9"/>
    <x v="2"/>
    <x v="6"/>
    <x v="2"/>
    <x v="0"/>
    <n v="7600"/>
    <n v="0"/>
    <n v="-7600"/>
    <x v="1"/>
    <x v="3"/>
    <x v="4"/>
    <x v="9"/>
    <s v="Abziehbare Vorsteuer 19 %"/>
    <s v="B0FE524A-9795-EA11-806F-9CB6D0F9CFB6"/>
  </r>
  <r>
    <x v="0"/>
    <x v="1"/>
    <x v="4"/>
    <x v="5"/>
    <x v="115"/>
    <x v="2"/>
    <x v="6"/>
    <x v="2"/>
    <x v="1"/>
    <n v="34101.31"/>
    <n v="189301"/>
    <n v="155199.69"/>
    <x v="1"/>
    <x v="4"/>
    <x v="5"/>
    <x v="115"/>
    <s v="Bank"/>
    <s v="B0FE524A-9795-EA11-806F-9CB6D0F9CFB6"/>
  </r>
  <r>
    <x v="0"/>
    <x v="1"/>
    <x v="4"/>
    <x v="5"/>
    <x v="115"/>
    <x v="2"/>
    <x v="6"/>
    <x v="2"/>
    <x v="0"/>
    <n v="2375"/>
    <n v="68703.63"/>
    <n v="66328.63"/>
    <x v="1"/>
    <x v="4"/>
    <x v="5"/>
    <x v="115"/>
    <s v="Bank"/>
    <s v="B0FE524A-9795-EA11-806F-9CB6D0F9CFB6"/>
  </r>
  <r>
    <x v="0"/>
    <x v="2"/>
    <x v="5"/>
    <x v="6"/>
    <x v="15"/>
    <x v="2"/>
    <x v="6"/>
    <x v="2"/>
    <x v="1"/>
    <n v="9155.7800000000007"/>
    <n v="2255.64"/>
    <n v="-6900.14"/>
    <x v="2"/>
    <x v="5"/>
    <x v="6"/>
    <x v="15"/>
    <s v="Aktive Rechnungsabgrenzung"/>
    <s v="B0FE524A-9795-EA11-806F-9CB6D0F9CFB6"/>
  </r>
  <r>
    <x v="1"/>
    <x v="5"/>
    <x v="23"/>
    <x v="38"/>
    <x v="120"/>
    <x v="2"/>
    <x v="6"/>
    <x v="2"/>
    <x v="1"/>
    <n v="19720.5"/>
    <n v="0"/>
    <n v="-19720.5"/>
    <x v="5"/>
    <x v="23"/>
    <x v="38"/>
    <x v="120"/>
    <s v="Erhaltene Anzahlungen - Restlaufzeit bis 1 Jahr"/>
    <s v="B0FE524A-9795-EA11-806F-9CB6D0F9CFB6"/>
  </r>
  <r>
    <x v="1"/>
    <x v="5"/>
    <x v="11"/>
    <x v="13"/>
    <x v="25"/>
    <x v="2"/>
    <x v="6"/>
    <x v="2"/>
    <x v="1"/>
    <n v="45573.46"/>
    <n v="161372.15"/>
    <n v="115798.69"/>
    <x v="5"/>
    <x v="11"/>
    <x v="13"/>
    <x v="25"/>
    <s v="Verbindlichkeiten aus Lieferungen und Leistungen m"/>
    <s v="B0FE524A-9795-EA11-806F-9CB6D0F9CFB6"/>
  </r>
  <r>
    <x v="1"/>
    <x v="5"/>
    <x v="12"/>
    <x v="14"/>
    <x v="33"/>
    <x v="2"/>
    <x v="6"/>
    <x v="2"/>
    <x v="1"/>
    <n v="0"/>
    <n v="1957"/>
    <n v="1957"/>
    <x v="5"/>
    <x v="12"/>
    <x v="14"/>
    <x v="33"/>
    <s v="Umsatzsteuer 19 %"/>
    <s v="B0FE524A-9795-EA11-806F-9CB6D0F9CFB6"/>
  </r>
  <r>
    <x v="1"/>
    <x v="5"/>
    <x v="12"/>
    <x v="14"/>
    <x v="33"/>
    <x v="2"/>
    <x v="6"/>
    <x v="2"/>
    <x v="0"/>
    <n v="0"/>
    <n v="0"/>
    <n v="0"/>
    <x v="5"/>
    <x v="12"/>
    <x v="14"/>
    <x v="33"/>
    <s v="Umsatzsteuer 19 %"/>
    <s v="B0FE524A-9795-EA11-806F-9CB6D0F9CFB6"/>
  </r>
  <r>
    <x v="1"/>
    <x v="5"/>
    <x v="12"/>
    <x v="14"/>
    <x v="75"/>
    <x v="2"/>
    <x v="6"/>
    <x v="2"/>
    <x v="1"/>
    <n v="1957"/>
    <n v="21844.31"/>
    <n v="19887.310000000001"/>
    <x v="5"/>
    <x v="12"/>
    <x v="14"/>
    <x v="75"/>
    <s v="Umsatzsteuer-Vorauszahlungen"/>
    <s v="B0FE524A-9795-EA11-806F-9CB6D0F9CFB6"/>
  </r>
  <r>
    <x v="1"/>
    <x v="5"/>
    <x v="12"/>
    <x v="14"/>
    <x v="75"/>
    <x v="2"/>
    <x v="6"/>
    <x v="2"/>
    <x v="0"/>
    <n v="0"/>
    <n v="2375"/>
    <n v="2375"/>
    <x v="5"/>
    <x v="12"/>
    <x v="14"/>
    <x v="75"/>
    <s v="Umsatzsteuer-Vorauszahlungen"/>
    <s v="B0FE524A-9795-EA11-806F-9CB6D0F9CFB6"/>
  </r>
  <r>
    <x v="1"/>
    <x v="6"/>
    <x v="13"/>
    <x v="15"/>
    <x v="35"/>
    <x v="2"/>
    <x v="6"/>
    <x v="2"/>
    <x v="1"/>
    <n v="67000"/>
    <n v="0"/>
    <n v="-67000"/>
    <x v="6"/>
    <x v="13"/>
    <x v="15"/>
    <x v="35"/>
    <s v="Passive Rechnungsabgrenzung"/>
    <s v="B0FE524A-9795-EA11-806F-9CB6D0F9CFB6"/>
  </r>
  <r>
    <x v="2"/>
    <x v="7"/>
    <x v="14"/>
    <x v="16"/>
    <x v="80"/>
    <x v="2"/>
    <x v="6"/>
    <x v="2"/>
    <x v="1"/>
    <n v="0"/>
    <n v="65735"/>
    <n v="65735"/>
    <x v="7"/>
    <x v="14"/>
    <x v="16"/>
    <x v="80"/>
    <s v="Nicht steuerbare s. Leistung § 18b UStG"/>
    <s v="B0FE524A-9795-EA11-806F-9CB6D0F9CFB6"/>
  </r>
  <r>
    <x v="2"/>
    <x v="7"/>
    <x v="14"/>
    <x v="16"/>
    <x v="36"/>
    <x v="2"/>
    <x v="6"/>
    <x v="2"/>
    <x v="1"/>
    <n v="0"/>
    <n v="10300"/>
    <n v="10300"/>
    <x v="7"/>
    <x v="14"/>
    <x v="16"/>
    <x v="36"/>
    <s v="Erlöse zum allgemeinen Umsatzsteuersatz"/>
    <s v="B0FE524A-9795-EA11-806F-9CB6D0F9CFB6"/>
  </r>
  <r>
    <x v="2"/>
    <x v="7"/>
    <x v="14"/>
    <x v="16"/>
    <x v="36"/>
    <x v="2"/>
    <x v="6"/>
    <x v="2"/>
    <x v="0"/>
    <n v="0"/>
    <n v="0"/>
    <n v="0"/>
    <x v="7"/>
    <x v="14"/>
    <x v="16"/>
    <x v="36"/>
    <s v="Erlöse zum allgemeinen Umsatzsteuersatz"/>
    <s v="B0FE524A-9795-EA11-806F-9CB6D0F9CFB6"/>
  </r>
  <r>
    <x v="2"/>
    <x v="7"/>
    <x v="15"/>
    <x v="17"/>
    <x v="38"/>
    <x v="2"/>
    <x v="6"/>
    <x v="2"/>
    <x v="1"/>
    <n v="0"/>
    <n v="30000"/>
    <n v="30000"/>
    <x v="7"/>
    <x v="15"/>
    <x v="17"/>
    <x v="38"/>
    <s v="Andere aktivierte Eigenleistungen"/>
    <s v="B0FE524A-9795-EA11-806F-9CB6D0F9CFB6"/>
  </r>
  <r>
    <x v="2"/>
    <x v="7"/>
    <x v="15"/>
    <x v="17"/>
    <x v="38"/>
    <x v="2"/>
    <x v="6"/>
    <x v="2"/>
    <x v="0"/>
    <n v="0"/>
    <n v="31000"/>
    <n v="31000"/>
    <x v="7"/>
    <x v="15"/>
    <x v="17"/>
    <x v="38"/>
    <s v="Andere aktivierte Eigenleistungen"/>
    <s v="B0FE524A-9795-EA11-806F-9CB6D0F9CFB6"/>
  </r>
  <r>
    <x v="2"/>
    <x v="7"/>
    <x v="16"/>
    <x v="18"/>
    <x v="39"/>
    <x v="2"/>
    <x v="6"/>
    <x v="2"/>
    <x v="1"/>
    <n v="0"/>
    <n v="67000"/>
    <n v="67000"/>
    <x v="7"/>
    <x v="16"/>
    <x v="18"/>
    <x v="39"/>
    <s v="Sonstige betriebliche Erträge"/>
    <s v="B0FE524A-9795-EA11-806F-9CB6D0F9CFB6"/>
  </r>
  <r>
    <x v="2"/>
    <x v="8"/>
    <x v="17"/>
    <x v="19"/>
    <x v="116"/>
    <x v="2"/>
    <x v="6"/>
    <x v="2"/>
    <x v="1"/>
    <n v="2688.49"/>
    <n v="0"/>
    <n v="-2688.49"/>
    <x v="8"/>
    <x v="17"/>
    <x v="19"/>
    <x v="116"/>
    <s v="Roh-, Hilfs- und Betriebsstoffe"/>
    <s v="B0FE524A-9795-EA11-806F-9CB6D0F9CFB6"/>
  </r>
  <r>
    <x v="2"/>
    <x v="8"/>
    <x v="18"/>
    <x v="20"/>
    <x v="41"/>
    <x v="2"/>
    <x v="6"/>
    <x v="2"/>
    <x v="1"/>
    <n v="75337.66"/>
    <n v="0"/>
    <n v="-75337.66"/>
    <x v="8"/>
    <x v="18"/>
    <x v="20"/>
    <x v="41"/>
    <s v="Gehälter"/>
    <s v="B0FE524A-9795-EA11-806F-9CB6D0F9CFB6"/>
  </r>
  <r>
    <x v="2"/>
    <x v="8"/>
    <x v="18"/>
    <x v="20"/>
    <x v="41"/>
    <x v="2"/>
    <x v="6"/>
    <x v="2"/>
    <x v="0"/>
    <n v="15965"/>
    <n v="0"/>
    <n v="-15965"/>
    <x v="8"/>
    <x v="18"/>
    <x v="20"/>
    <x v="41"/>
    <s v="Gehälter"/>
    <s v="B0FE524A-9795-EA11-806F-9CB6D0F9CFB6"/>
  </r>
  <r>
    <x v="2"/>
    <x v="8"/>
    <x v="18"/>
    <x v="20"/>
    <x v="42"/>
    <x v="2"/>
    <x v="6"/>
    <x v="2"/>
    <x v="1"/>
    <n v="10000"/>
    <n v="0"/>
    <n v="-10000"/>
    <x v="8"/>
    <x v="18"/>
    <x v="20"/>
    <x v="42"/>
    <s v="Geschäftsführergehälter der GmbH-Gesellschafter"/>
    <s v="B0FE524A-9795-EA11-806F-9CB6D0F9CFB6"/>
  </r>
  <r>
    <x v="2"/>
    <x v="8"/>
    <x v="18"/>
    <x v="20"/>
    <x v="70"/>
    <x v="2"/>
    <x v="6"/>
    <x v="2"/>
    <x v="1"/>
    <n v="500"/>
    <n v="0"/>
    <n v="-500"/>
    <x v="8"/>
    <x v="18"/>
    <x v="20"/>
    <x v="70"/>
    <s v="Sonstiges Personalkosten"/>
    <s v="B0FE524A-9795-EA11-806F-9CB6D0F9CFB6"/>
  </r>
  <r>
    <x v="2"/>
    <x v="8"/>
    <x v="18"/>
    <x v="20"/>
    <x v="70"/>
    <x v="2"/>
    <x v="6"/>
    <x v="2"/>
    <x v="0"/>
    <n v="400"/>
    <n v="0"/>
    <n v="-400"/>
    <x v="8"/>
    <x v="18"/>
    <x v="20"/>
    <x v="70"/>
    <s v="Sonstiges Personalkosten"/>
    <s v="B0FE524A-9795-EA11-806F-9CB6D0F9CFB6"/>
  </r>
  <r>
    <x v="2"/>
    <x v="8"/>
    <x v="18"/>
    <x v="21"/>
    <x v="43"/>
    <x v="2"/>
    <x v="6"/>
    <x v="2"/>
    <x v="1"/>
    <n v="14843.99"/>
    <n v="0"/>
    <n v="-14843.99"/>
    <x v="8"/>
    <x v="18"/>
    <x v="21"/>
    <x v="43"/>
    <s v="Gesetzliche soziale Aufwendungen"/>
    <s v="B0FE524A-9795-EA11-806F-9CB6D0F9CFB6"/>
  </r>
  <r>
    <x v="2"/>
    <x v="8"/>
    <x v="18"/>
    <x v="21"/>
    <x v="43"/>
    <x v="2"/>
    <x v="6"/>
    <x v="2"/>
    <x v="0"/>
    <n v="3427.14"/>
    <n v="0"/>
    <n v="-3427.14"/>
    <x v="8"/>
    <x v="18"/>
    <x v="21"/>
    <x v="43"/>
    <s v="Gesetzliche soziale Aufwendungen"/>
    <s v="B0FE524A-9795-EA11-806F-9CB6D0F9CFB6"/>
  </r>
  <r>
    <x v="2"/>
    <x v="8"/>
    <x v="18"/>
    <x v="21"/>
    <x v="44"/>
    <x v="2"/>
    <x v="6"/>
    <x v="2"/>
    <x v="1"/>
    <n v="337.05"/>
    <n v="0"/>
    <n v="-337.05"/>
    <x v="8"/>
    <x v="18"/>
    <x v="21"/>
    <x v="44"/>
    <s v="Umlagebeiträge"/>
    <s v="B0FE524A-9795-EA11-806F-9CB6D0F9CFB6"/>
  </r>
  <r>
    <x v="2"/>
    <x v="8"/>
    <x v="18"/>
    <x v="21"/>
    <x v="44"/>
    <x v="2"/>
    <x v="6"/>
    <x v="2"/>
    <x v="0"/>
    <n v="71.84"/>
    <n v="0"/>
    <n v="-71.84"/>
    <x v="8"/>
    <x v="18"/>
    <x v="21"/>
    <x v="44"/>
    <s v="Umlagebeiträge"/>
    <s v="B0FE524A-9795-EA11-806F-9CB6D0F9CFB6"/>
  </r>
  <r>
    <x v="2"/>
    <x v="8"/>
    <x v="18"/>
    <x v="21"/>
    <x v="45"/>
    <x v="2"/>
    <x v="6"/>
    <x v="2"/>
    <x v="1"/>
    <n v="853.37"/>
    <n v="0"/>
    <n v="-853.37"/>
    <x v="8"/>
    <x v="18"/>
    <x v="21"/>
    <x v="45"/>
    <s v="Beiträge zur Berufsgenossenschaft"/>
    <s v="B0FE524A-9795-EA11-806F-9CB6D0F9CFB6"/>
  </r>
  <r>
    <x v="2"/>
    <x v="8"/>
    <x v="18"/>
    <x v="21"/>
    <x v="45"/>
    <x v="2"/>
    <x v="6"/>
    <x v="2"/>
    <x v="0"/>
    <n v="159.65"/>
    <n v="0"/>
    <n v="-159.65"/>
    <x v="8"/>
    <x v="18"/>
    <x v="21"/>
    <x v="45"/>
    <s v="Beiträge zur Berufsgenossenschaft"/>
    <s v="B0FE524A-9795-EA11-806F-9CB6D0F9CFB6"/>
  </r>
  <r>
    <x v="2"/>
    <x v="8"/>
    <x v="18"/>
    <x v="21"/>
    <x v="100"/>
    <x v="2"/>
    <x v="6"/>
    <x v="2"/>
    <x v="1"/>
    <n v="300"/>
    <n v="0"/>
    <n v="-300"/>
    <x v="8"/>
    <x v="18"/>
    <x v="21"/>
    <x v="100"/>
    <s v="Aufwendungen für Altersversorgung"/>
    <s v="B0FE524A-9795-EA11-806F-9CB6D0F9CFB6"/>
  </r>
  <r>
    <x v="2"/>
    <x v="8"/>
    <x v="22"/>
    <x v="33"/>
    <x v="89"/>
    <x v="2"/>
    <x v="6"/>
    <x v="2"/>
    <x v="1"/>
    <n v="6000"/>
    <n v="0"/>
    <n v="-6000"/>
    <x v="8"/>
    <x v="22"/>
    <x v="33"/>
    <x v="89"/>
    <s v="Abschreibungen auf selbst geschaffene immaterielle Vermögensgegenstände"/>
    <s v="B0FE524A-9795-EA11-806F-9CB6D0F9CFB6"/>
  </r>
  <r>
    <x v="2"/>
    <x v="8"/>
    <x v="22"/>
    <x v="34"/>
    <x v="90"/>
    <x v="2"/>
    <x v="6"/>
    <x v="2"/>
    <x v="1"/>
    <n v="820.83"/>
    <n v="0"/>
    <n v="-820.83"/>
    <x v="8"/>
    <x v="22"/>
    <x v="34"/>
    <x v="90"/>
    <s v="Abschreibungen auf Sachanlagen (ohne AfA auf Kfz und Gebäude)"/>
    <s v="B0FE524A-9795-EA11-806F-9CB6D0F9CFB6"/>
  </r>
  <r>
    <x v="2"/>
    <x v="8"/>
    <x v="22"/>
    <x v="34"/>
    <x v="91"/>
    <x v="2"/>
    <x v="6"/>
    <x v="2"/>
    <x v="1"/>
    <n v="800"/>
    <n v="0"/>
    <n v="-800"/>
    <x v="8"/>
    <x v="22"/>
    <x v="34"/>
    <x v="91"/>
    <s v="Sofortabschreibung geringwertige Wirtschaftsgüter"/>
    <s v="B0FE524A-9795-EA11-806F-9CB6D0F9CFB6"/>
  </r>
  <r>
    <x v="2"/>
    <x v="8"/>
    <x v="19"/>
    <x v="22"/>
    <x v="78"/>
    <x v="2"/>
    <x v="6"/>
    <x v="2"/>
    <x v="1"/>
    <n v="11872.5"/>
    <n v="0"/>
    <n v="-11872.5"/>
    <x v="8"/>
    <x v="19"/>
    <x v="22"/>
    <x v="78"/>
    <s v="Sonstige Fremdleistungen"/>
    <s v="B0FE524A-9795-EA11-806F-9CB6D0F9CFB6"/>
  </r>
  <r>
    <x v="2"/>
    <x v="8"/>
    <x v="19"/>
    <x v="22"/>
    <x v="121"/>
    <x v="2"/>
    <x v="6"/>
    <x v="2"/>
    <x v="1"/>
    <n v="10277.48"/>
    <n v="0"/>
    <n v="-10277.48"/>
    <x v="8"/>
    <x v="19"/>
    <x v="22"/>
    <x v="121"/>
    <s v="Sonstige Aufwendungen betrieblich und regelmäßig"/>
    <s v="B0FE524A-9795-EA11-806F-9CB6D0F9CFB6"/>
  </r>
  <r>
    <x v="2"/>
    <x v="8"/>
    <x v="19"/>
    <x v="23"/>
    <x v="47"/>
    <x v="2"/>
    <x v="6"/>
    <x v="2"/>
    <x v="1"/>
    <n v="6100"/>
    <n v="0"/>
    <n v="-6100"/>
    <x v="8"/>
    <x v="19"/>
    <x v="23"/>
    <x v="47"/>
    <s v="Miete (unbewegliche Wirtschaftsgüter)"/>
    <s v="B0FE524A-9795-EA11-806F-9CB6D0F9CFB6"/>
  </r>
  <r>
    <x v="2"/>
    <x v="8"/>
    <x v="19"/>
    <x v="23"/>
    <x v="48"/>
    <x v="2"/>
    <x v="6"/>
    <x v="2"/>
    <x v="1"/>
    <n v="1350"/>
    <n v="0"/>
    <n v="-1350"/>
    <x v="8"/>
    <x v="19"/>
    <x v="23"/>
    <x v="48"/>
    <s v="Gas, Strom, Wasser"/>
    <s v="B0FE524A-9795-EA11-806F-9CB6D0F9CFB6"/>
  </r>
  <r>
    <x v="2"/>
    <x v="8"/>
    <x v="19"/>
    <x v="23"/>
    <x v="49"/>
    <x v="2"/>
    <x v="6"/>
    <x v="2"/>
    <x v="1"/>
    <n v="1500.4"/>
    <n v="0"/>
    <n v="-1500.4"/>
    <x v="8"/>
    <x v="19"/>
    <x v="23"/>
    <x v="49"/>
    <s v="Reinigung"/>
    <s v="B0FE524A-9795-EA11-806F-9CB6D0F9CFB6"/>
  </r>
  <r>
    <x v="2"/>
    <x v="8"/>
    <x v="19"/>
    <x v="24"/>
    <x v="50"/>
    <x v="2"/>
    <x v="6"/>
    <x v="2"/>
    <x v="1"/>
    <n v="1563.97"/>
    <n v="0"/>
    <n v="-1563.97"/>
    <x v="8"/>
    <x v="19"/>
    <x v="24"/>
    <x v="50"/>
    <s v="Versicherungen"/>
    <s v="B0FE524A-9795-EA11-806F-9CB6D0F9CFB6"/>
  </r>
  <r>
    <x v="2"/>
    <x v="8"/>
    <x v="19"/>
    <x v="24"/>
    <x v="51"/>
    <x v="2"/>
    <x v="6"/>
    <x v="2"/>
    <x v="1"/>
    <n v="691.67"/>
    <n v="0"/>
    <n v="-691.67"/>
    <x v="8"/>
    <x v="19"/>
    <x v="24"/>
    <x v="51"/>
    <s v="Beiträge"/>
    <s v="B0FE524A-9795-EA11-806F-9CB6D0F9CFB6"/>
  </r>
  <r>
    <x v="2"/>
    <x v="8"/>
    <x v="19"/>
    <x v="25"/>
    <x v="52"/>
    <x v="2"/>
    <x v="6"/>
    <x v="2"/>
    <x v="1"/>
    <n v="1298.76"/>
    <n v="0"/>
    <n v="-1298.76"/>
    <x v="8"/>
    <x v="19"/>
    <x v="25"/>
    <x v="52"/>
    <s v="Reparaturen und Instandhaltung von anderen Anlagen und Betriebs- und Geschäftsausstattung"/>
    <s v="B0FE524A-9795-EA11-806F-9CB6D0F9CFB6"/>
  </r>
  <r>
    <x v="2"/>
    <x v="8"/>
    <x v="19"/>
    <x v="25"/>
    <x v="53"/>
    <x v="2"/>
    <x v="6"/>
    <x v="2"/>
    <x v="1"/>
    <n v="1500"/>
    <n v="0"/>
    <n v="-1500"/>
    <x v="8"/>
    <x v="19"/>
    <x v="25"/>
    <x v="53"/>
    <s v="Wartungskosten für Hard- und Software"/>
    <s v="B0FE524A-9795-EA11-806F-9CB6D0F9CFB6"/>
  </r>
  <r>
    <x v="2"/>
    <x v="8"/>
    <x v="19"/>
    <x v="37"/>
    <x v="118"/>
    <x v="2"/>
    <x v="6"/>
    <x v="2"/>
    <x v="1"/>
    <n v="1800"/>
    <n v="0"/>
    <n v="-1800"/>
    <x v="8"/>
    <x v="19"/>
    <x v="37"/>
    <x v="118"/>
    <s v="Mietleasing Kfz"/>
    <s v="B0FE524A-9795-EA11-806F-9CB6D0F9CFB6"/>
  </r>
  <r>
    <x v="2"/>
    <x v="8"/>
    <x v="19"/>
    <x v="26"/>
    <x v="71"/>
    <x v="2"/>
    <x v="6"/>
    <x v="2"/>
    <x v="1"/>
    <n v="6645"/>
    <n v="0"/>
    <n v="-6645"/>
    <x v="8"/>
    <x v="19"/>
    <x v="26"/>
    <x v="71"/>
    <s v="Werbekosten"/>
    <s v="B0FE524A-9795-EA11-806F-9CB6D0F9CFB6"/>
  </r>
  <r>
    <x v="2"/>
    <x v="8"/>
    <x v="19"/>
    <x v="26"/>
    <x v="54"/>
    <x v="2"/>
    <x v="6"/>
    <x v="2"/>
    <x v="1"/>
    <n v="559"/>
    <n v="0"/>
    <n v="-559"/>
    <x v="8"/>
    <x v="19"/>
    <x v="26"/>
    <x v="54"/>
    <s v="Bewirtungskosten"/>
    <s v="B0FE524A-9795-EA11-806F-9CB6D0F9CFB6"/>
  </r>
  <r>
    <x v="2"/>
    <x v="8"/>
    <x v="19"/>
    <x v="26"/>
    <x v="55"/>
    <x v="2"/>
    <x v="6"/>
    <x v="2"/>
    <x v="1"/>
    <n v="4418.6000000000004"/>
    <n v="0"/>
    <n v="-4418.6000000000004"/>
    <x v="8"/>
    <x v="19"/>
    <x v="26"/>
    <x v="55"/>
    <s v="Reisekosten Arbeitnehmer"/>
    <s v="B0FE524A-9795-EA11-806F-9CB6D0F9CFB6"/>
  </r>
  <r>
    <x v="2"/>
    <x v="8"/>
    <x v="19"/>
    <x v="26"/>
    <x v="55"/>
    <x v="2"/>
    <x v="6"/>
    <x v="2"/>
    <x v="0"/>
    <n v="800"/>
    <n v="0"/>
    <n v="-800"/>
    <x v="8"/>
    <x v="19"/>
    <x v="26"/>
    <x v="55"/>
    <s v="Reisekosten Arbeitnehmer"/>
    <s v="B0FE524A-9795-EA11-806F-9CB6D0F9CFB6"/>
  </r>
  <r>
    <x v="2"/>
    <x v="8"/>
    <x v="19"/>
    <x v="27"/>
    <x v="79"/>
    <x v="2"/>
    <x v="6"/>
    <x v="2"/>
    <x v="1"/>
    <n v="100"/>
    <n v="0"/>
    <n v="-100"/>
    <x v="8"/>
    <x v="19"/>
    <x v="27"/>
    <x v="79"/>
    <s v="Porto"/>
    <s v="B0FE524A-9795-EA11-806F-9CB6D0F9CFB6"/>
  </r>
  <r>
    <x v="2"/>
    <x v="8"/>
    <x v="19"/>
    <x v="27"/>
    <x v="58"/>
    <x v="2"/>
    <x v="6"/>
    <x v="2"/>
    <x v="1"/>
    <n v="700"/>
    <n v="0"/>
    <n v="-700"/>
    <x v="8"/>
    <x v="19"/>
    <x v="27"/>
    <x v="58"/>
    <s v="Telefon"/>
    <s v="B0FE524A-9795-EA11-806F-9CB6D0F9CFB6"/>
  </r>
  <r>
    <x v="2"/>
    <x v="8"/>
    <x v="19"/>
    <x v="27"/>
    <x v="58"/>
    <x v="2"/>
    <x v="6"/>
    <x v="2"/>
    <x v="0"/>
    <n v="200"/>
    <n v="0"/>
    <n v="-200"/>
    <x v="8"/>
    <x v="19"/>
    <x v="27"/>
    <x v="58"/>
    <s v="Telefon"/>
    <s v="B0FE524A-9795-EA11-806F-9CB6D0F9CFB6"/>
  </r>
  <r>
    <x v="2"/>
    <x v="8"/>
    <x v="19"/>
    <x v="27"/>
    <x v="73"/>
    <x v="2"/>
    <x v="6"/>
    <x v="2"/>
    <x v="1"/>
    <n v="506"/>
    <n v="0"/>
    <n v="-506"/>
    <x v="8"/>
    <x v="19"/>
    <x v="27"/>
    <x v="73"/>
    <s v="Bürobedarf"/>
    <s v="B0FE524A-9795-EA11-806F-9CB6D0F9CFB6"/>
  </r>
  <r>
    <x v="2"/>
    <x v="8"/>
    <x v="19"/>
    <x v="27"/>
    <x v="106"/>
    <x v="2"/>
    <x v="6"/>
    <x v="2"/>
    <x v="1"/>
    <n v="100"/>
    <n v="0"/>
    <n v="-100"/>
    <x v="8"/>
    <x v="19"/>
    <x v="27"/>
    <x v="106"/>
    <s v="Zeitschriften, Bücher (Fachliteratur)"/>
    <s v="B0FE524A-9795-EA11-806F-9CB6D0F9CFB6"/>
  </r>
  <r>
    <x v="2"/>
    <x v="8"/>
    <x v="18"/>
    <x v="21"/>
    <x v="74"/>
    <x v="2"/>
    <x v="6"/>
    <x v="2"/>
    <x v="1"/>
    <n v="1000"/>
    <n v="0"/>
    <n v="-1000"/>
    <x v="8"/>
    <x v="18"/>
    <x v="21"/>
    <x v="74"/>
    <s v="Fortbildungskosten"/>
    <s v="B0FE524A-9795-EA11-806F-9CB6D0F9CFB6"/>
  </r>
  <r>
    <x v="2"/>
    <x v="8"/>
    <x v="19"/>
    <x v="28"/>
    <x v="59"/>
    <x v="2"/>
    <x v="6"/>
    <x v="2"/>
    <x v="1"/>
    <n v="7000"/>
    <n v="0"/>
    <n v="-7000"/>
    <x v="8"/>
    <x v="19"/>
    <x v="28"/>
    <x v="59"/>
    <s v="Rechts- und Beratungskosten"/>
    <s v="B0FE524A-9795-EA11-806F-9CB6D0F9CFB6"/>
  </r>
  <r>
    <x v="2"/>
    <x v="8"/>
    <x v="19"/>
    <x v="28"/>
    <x v="59"/>
    <x v="2"/>
    <x v="6"/>
    <x v="2"/>
    <x v="0"/>
    <n v="5000"/>
    <n v="0"/>
    <n v="-5000"/>
    <x v="8"/>
    <x v="19"/>
    <x v="28"/>
    <x v="59"/>
    <s v="Rechts- und Beratungskosten"/>
    <s v="B0FE524A-9795-EA11-806F-9CB6D0F9CFB6"/>
  </r>
  <r>
    <x v="2"/>
    <x v="8"/>
    <x v="19"/>
    <x v="28"/>
    <x v="101"/>
    <x v="2"/>
    <x v="6"/>
    <x v="2"/>
    <x v="1"/>
    <n v="2024"/>
    <n v="0"/>
    <n v="-2024"/>
    <x v="8"/>
    <x v="19"/>
    <x v="28"/>
    <x v="101"/>
    <s v="Buchführungskosten"/>
    <s v="B0FE524A-9795-EA11-806F-9CB6D0F9CFB6"/>
  </r>
  <r>
    <x v="2"/>
    <x v="8"/>
    <x v="19"/>
    <x v="28"/>
    <x v="101"/>
    <x v="2"/>
    <x v="6"/>
    <x v="2"/>
    <x v="0"/>
    <n v="80"/>
    <n v="0"/>
    <n v="-80"/>
    <x v="8"/>
    <x v="19"/>
    <x v="28"/>
    <x v="101"/>
    <s v="Buchführungskosten"/>
    <s v="B0FE524A-9795-EA11-806F-9CB6D0F9CFB6"/>
  </r>
  <r>
    <x v="2"/>
    <x v="8"/>
    <x v="19"/>
    <x v="22"/>
    <x v="111"/>
    <x v="2"/>
    <x v="6"/>
    <x v="2"/>
    <x v="1"/>
    <n v="1760"/>
    <n v="0"/>
    <n v="-1760"/>
    <x v="8"/>
    <x v="19"/>
    <x v="22"/>
    <x v="111"/>
    <s v="Aufwendungen für die zeitlich befristete Überlassu"/>
    <s v="B0FE524A-9795-EA11-806F-9CB6D0F9CFB6"/>
  </r>
  <r>
    <x v="2"/>
    <x v="8"/>
    <x v="19"/>
    <x v="29"/>
    <x v="60"/>
    <x v="2"/>
    <x v="6"/>
    <x v="2"/>
    <x v="1"/>
    <n v="250"/>
    <n v="0"/>
    <n v="-250"/>
    <x v="8"/>
    <x v="19"/>
    <x v="29"/>
    <x v="60"/>
    <s v="Sonstiger Betriebsbedarf"/>
    <s v="B0FE524A-9795-EA11-806F-9CB6D0F9CFB6"/>
  </r>
  <r>
    <x v="2"/>
    <x v="8"/>
    <x v="19"/>
    <x v="29"/>
    <x v="61"/>
    <x v="2"/>
    <x v="6"/>
    <x v="2"/>
    <x v="1"/>
    <n v="356"/>
    <n v="0"/>
    <n v="-356"/>
    <x v="8"/>
    <x v="19"/>
    <x v="29"/>
    <x v="61"/>
    <s v="Nebenkosten des Geldverkehrs"/>
    <s v="B0FE524A-9795-EA11-806F-9CB6D0F9CFB6"/>
  </r>
  <r>
    <x v="2"/>
    <x v="8"/>
    <x v="19"/>
    <x v="29"/>
    <x v="62"/>
    <x v="2"/>
    <x v="6"/>
    <x v="2"/>
    <x v="1"/>
    <n v="1663.56"/>
    <n v="0"/>
    <n v="-1663.56"/>
    <x v="8"/>
    <x v="19"/>
    <x v="29"/>
    <x v="62"/>
    <s v="Aufwendungen für Abraum- und Abfallbeseitigung"/>
    <s v="B0FE524A-9795-EA11-806F-9CB6D0F9CFB6"/>
  </r>
  <r>
    <x v="2"/>
    <x v="10"/>
    <x v="21"/>
    <x v="32"/>
    <x v="99"/>
    <x v="2"/>
    <x v="6"/>
    <x v="2"/>
    <x v="1"/>
    <n v="800"/>
    <n v="0"/>
    <n v="-800"/>
    <x v="10"/>
    <x v="21"/>
    <x v="32"/>
    <x v="99"/>
    <s v="Zinsaufwendungen für kurzfristige Verbindlichkeite"/>
    <s v="B0FE524A-9795-EA11-806F-9CB6D0F9CFB6"/>
  </r>
  <r>
    <x v="2"/>
    <x v="10"/>
    <x v="21"/>
    <x v="32"/>
    <x v="83"/>
    <x v="2"/>
    <x v="6"/>
    <x v="2"/>
    <x v="1"/>
    <n v="17200"/>
    <n v="0"/>
    <n v="-17200"/>
    <x v="10"/>
    <x v="21"/>
    <x v="32"/>
    <x v="83"/>
    <s v="Zinsaufwendungen für langfristige Verbindlichkeite"/>
    <s v="B0FE524A-9795-EA11-806F-9CB6D0F9CFB6"/>
  </r>
  <r>
    <x v="2"/>
    <x v="10"/>
    <x v="21"/>
    <x v="32"/>
    <x v="83"/>
    <x v="2"/>
    <x v="6"/>
    <x v="2"/>
    <x v="0"/>
    <n v="35000"/>
    <n v="0"/>
    <n v="-35000"/>
    <x v="10"/>
    <x v="21"/>
    <x v="32"/>
    <x v="83"/>
    <s v="Zinsaufwendungen für langfristige Verbindlichkeite"/>
    <s v="B0FE524A-9795-EA11-806F-9CB6D0F9CFB6"/>
  </r>
  <r>
    <x v="0"/>
    <x v="0"/>
    <x v="0"/>
    <x v="0"/>
    <x v="0"/>
    <x v="2"/>
    <x v="7"/>
    <x v="2"/>
    <x v="1"/>
    <n v="0"/>
    <n v="6000"/>
    <n v="6000"/>
    <x v="0"/>
    <x v="0"/>
    <x v="0"/>
    <x v="0"/>
    <s v="Selbst geschaffene immaterielle VermG"/>
    <s v="B0FE524A-9795-EA11-806F-9CB6D0F9CFB6"/>
  </r>
  <r>
    <x v="0"/>
    <x v="0"/>
    <x v="1"/>
    <x v="1"/>
    <x v="2"/>
    <x v="2"/>
    <x v="7"/>
    <x v="2"/>
    <x v="1"/>
    <n v="6935.71"/>
    <n v="520.83000000000004"/>
    <n v="-6414.88"/>
    <x v="0"/>
    <x v="1"/>
    <x v="1"/>
    <x v="2"/>
    <s v="Betriebsausstattung"/>
    <s v="B0FE524A-9795-EA11-806F-9CB6D0F9CFB6"/>
  </r>
  <r>
    <x v="0"/>
    <x v="0"/>
    <x v="1"/>
    <x v="1"/>
    <x v="3"/>
    <x v="2"/>
    <x v="7"/>
    <x v="2"/>
    <x v="1"/>
    <n v="3648"/>
    <n v="1100"/>
    <n v="-2548"/>
    <x v="0"/>
    <x v="1"/>
    <x v="1"/>
    <x v="3"/>
    <s v="Büroeinrichtung"/>
    <s v="B0FE524A-9795-EA11-806F-9CB6D0F9CFB6"/>
  </r>
  <r>
    <x v="0"/>
    <x v="0"/>
    <x v="1"/>
    <x v="1"/>
    <x v="4"/>
    <x v="2"/>
    <x v="7"/>
    <x v="2"/>
    <x v="1"/>
    <n v="800"/>
    <n v="800"/>
    <n v="0"/>
    <x v="0"/>
    <x v="1"/>
    <x v="1"/>
    <x v="4"/>
    <s v="Geringwertige Wirtschaftsgüter"/>
    <s v="B0FE524A-9795-EA11-806F-9CB6D0F9CFB6"/>
  </r>
  <r>
    <x v="0"/>
    <x v="0"/>
    <x v="1"/>
    <x v="35"/>
    <x v="94"/>
    <x v="2"/>
    <x v="7"/>
    <x v="2"/>
    <x v="1"/>
    <n v="30000"/>
    <n v="0"/>
    <n v="-30000"/>
    <x v="0"/>
    <x v="1"/>
    <x v="35"/>
    <x v="94"/>
    <s v="Technische Anlagen und Maschinen im Bau"/>
    <s v="B0FE524A-9795-EA11-806F-9CB6D0F9CFB6"/>
  </r>
  <r>
    <x v="0"/>
    <x v="0"/>
    <x v="1"/>
    <x v="35"/>
    <x v="94"/>
    <x v="2"/>
    <x v="7"/>
    <x v="2"/>
    <x v="0"/>
    <n v="31000"/>
    <n v="0"/>
    <n v="-31000"/>
    <x v="0"/>
    <x v="1"/>
    <x v="35"/>
    <x v="94"/>
    <s v="Technische Anlagen und Maschinen im Bau"/>
    <s v="B0FE524A-9795-EA11-806F-9CB6D0F9CFB6"/>
  </r>
  <r>
    <x v="0"/>
    <x v="1"/>
    <x v="3"/>
    <x v="3"/>
    <x v="6"/>
    <x v="2"/>
    <x v="7"/>
    <x v="2"/>
    <x v="1"/>
    <n v="151546.5"/>
    <n v="12257"/>
    <n v="-139289.5"/>
    <x v="1"/>
    <x v="3"/>
    <x v="3"/>
    <x v="6"/>
    <s v="Forderungen aus Lieferungen und Leistungen"/>
    <s v="B0FE524A-9795-EA11-806F-9CB6D0F9CFB6"/>
  </r>
  <r>
    <x v="0"/>
    <x v="1"/>
    <x v="3"/>
    <x v="3"/>
    <x v="6"/>
    <x v="2"/>
    <x v="7"/>
    <x v="2"/>
    <x v="0"/>
    <n v="0"/>
    <n v="0"/>
    <n v="0"/>
    <x v="1"/>
    <x v="3"/>
    <x v="3"/>
    <x v="6"/>
    <s v="Forderungen aus Lieferungen und Leistungen"/>
    <s v="B0FE524A-9795-EA11-806F-9CB6D0F9CFB6"/>
  </r>
  <r>
    <x v="0"/>
    <x v="1"/>
    <x v="3"/>
    <x v="4"/>
    <x v="9"/>
    <x v="2"/>
    <x v="7"/>
    <x v="2"/>
    <x v="1"/>
    <n v="14317.97"/>
    <n v="0"/>
    <n v="-14317.97"/>
    <x v="1"/>
    <x v="3"/>
    <x v="4"/>
    <x v="9"/>
    <s v="Abziehbare Vorsteuer 19 %"/>
    <s v="B0FE524A-9795-EA11-806F-9CB6D0F9CFB6"/>
  </r>
  <r>
    <x v="0"/>
    <x v="1"/>
    <x v="3"/>
    <x v="4"/>
    <x v="9"/>
    <x v="2"/>
    <x v="7"/>
    <x v="2"/>
    <x v="0"/>
    <n v="2375"/>
    <n v="0"/>
    <n v="-2375"/>
    <x v="1"/>
    <x v="3"/>
    <x v="4"/>
    <x v="9"/>
    <s v="Abziehbare Vorsteuer 19 %"/>
    <s v="B0FE524A-9795-EA11-806F-9CB6D0F9CFB6"/>
  </r>
  <r>
    <x v="0"/>
    <x v="1"/>
    <x v="4"/>
    <x v="5"/>
    <x v="115"/>
    <x v="2"/>
    <x v="7"/>
    <x v="2"/>
    <x v="1"/>
    <n v="42822.81"/>
    <n v="331462.76"/>
    <n v="288639.95"/>
    <x v="1"/>
    <x v="4"/>
    <x v="5"/>
    <x v="115"/>
    <s v="Bank"/>
    <s v="B0FE524A-9795-EA11-806F-9CB6D0F9CFB6"/>
  </r>
  <r>
    <x v="0"/>
    <x v="1"/>
    <x v="4"/>
    <x v="5"/>
    <x v="115"/>
    <x v="2"/>
    <x v="7"/>
    <x v="2"/>
    <x v="0"/>
    <n v="7600"/>
    <n v="35978.629999999997"/>
    <n v="28378.63"/>
    <x v="1"/>
    <x v="4"/>
    <x v="5"/>
    <x v="115"/>
    <s v="Bank"/>
    <s v="B0FE524A-9795-EA11-806F-9CB6D0F9CFB6"/>
  </r>
  <r>
    <x v="0"/>
    <x v="2"/>
    <x v="5"/>
    <x v="6"/>
    <x v="15"/>
    <x v="2"/>
    <x v="7"/>
    <x v="2"/>
    <x v="1"/>
    <n v="913.48"/>
    <n v="2331.77"/>
    <n v="1418.29"/>
    <x v="2"/>
    <x v="5"/>
    <x v="6"/>
    <x v="15"/>
    <s v="Aktive Rechnungsabgrenzung"/>
    <s v="B0FE524A-9795-EA11-806F-9CB6D0F9CFB6"/>
  </r>
  <r>
    <x v="1"/>
    <x v="5"/>
    <x v="23"/>
    <x v="38"/>
    <x v="120"/>
    <x v="2"/>
    <x v="7"/>
    <x v="2"/>
    <x v="1"/>
    <n v="0"/>
    <n v="20596.5"/>
    <n v="20596.5"/>
    <x v="5"/>
    <x v="23"/>
    <x v="38"/>
    <x v="120"/>
    <s v="Erhaltene Anzahlungen - Restlaufzeit bis 1 Jahr"/>
    <s v="B0FE524A-9795-EA11-806F-9CB6D0F9CFB6"/>
  </r>
  <r>
    <x v="1"/>
    <x v="5"/>
    <x v="11"/>
    <x v="13"/>
    <x v="25"/>
    <x v="2"/>
    <x v="7"/>
    <x v="2"/>
    <x v="1"/>
    <n v="161372.15"/>
    <n v="46033.599999999999"/>
    <n v="-115338.55"/>
    <x v="5"/>
    <x v="11"/>
    <x v="13"/>
    <x v="25"/>
    <s v="Verbindlichkeiten aus Lieferungen und Leistungen m"/>
    <s v="B0FE524A-9795-EA11-806F-9CB6D0F9CFB6"/>
  </r>
  <r>
    <x v="1"/>
    <x v="5"/>
    <x v="12"/>
    <x v="14"/>
    <x v="33"/>
    <x v="2"/>
    <x v="7"/>
    <x v="2"/>
    <x v="1"/>
    <n v="0"/>
    <n v="24196.5"/>
    <n v="24196.5"/>
    <x v="5"/>
    <x v="12"/>
    <x v="14"/>
    <x v="33"/>
    <s v="Umsatzsteuer 19 %"/>
    <s v="B0FE524A-9795-EA11-806F-9CB6D0F9CFB6"/>
  </r>
  <r>
    <x v="1"/>
    <x v="5"/>
    <x v="12"/>
    <x v="14"/>
    <x v="33"/>
    <x v="2"/>
    <x v="7"/>
    <x v="2"/>
    <x v="0"/>
    <n v="0"/>
    <n v="0"/>
    <n v="0"/>
    <x v="5"/>
    <x v="12"/>
    <x v="14"/>
    <x v="33"/>
    <s v="Umsatzsteuer 19 %"/>
    <s v="B0FE524A-9795-EA11-806F-9CB6D0F9CFB6"/>
  </r>
  <r>
    <x v="1"/>
    <x v="5"/>
    <x v="12"/>
    <x v="14"/>
    <x v="75"/>
    <x v="2"/>
    <x v="7"/>
    <x v="2"/>
    <x v="1"/>
    <n v="1957"/>
    <n v="9969.31"/>
    <n v="8012.31"/>
    <x v="5"/>
    <x v="12"/>
    <x v="14"/>
    <x v="75"/>
    <s v="Umsatzsteuer-Vorauszahlungen"/>
    <s v="B0FE524A-9795-EA11-806F-9CB6D0F9CFB6"/>
  </r>
  <r>
    <x v="1"/>
    <x v="5"/>
    <x v="12"/>
    <x v="14"/>
    <x v="75"/>
    <x v="2"/>
    <x v="7"/>
    <x v="2"/>
    <x v="0"/>
    <n v="0"/>
    <n v="7600"/>
    <n v="7600"/>
    <x v="5"/>
    <x v="12"/>
    <x v="14"/>
    <x v="75"/>
    <s v="Umsatzsteuer-Vorauszahlungen"/>
    <s v="B0FE524A-9795-EA11-806F-9CB6D0F9CFB6"/>
  </r>
  <r>
    <x v="1"/>
    <x v="6"/>
    <x v="13"/>
    <x v="15"/>
    <x v="35"/>
    <x v="2"/>
    <x v="7"/>
    <x v="2"/>
    <x v="1"/>
    <n v="67000"/>
    <n v="0"/>
    <n v="-67000"/>
    <x v="6"/>
    <x v="13"/>
    <x v="15"/>
    <x v="35"/>
    <s v="Passive Rechnungsabgrenzung"/>
    <s v="B0FE524A-9795-EA11-806F-9CB6D0F9CFB6"/>
  </r>
  <r>
    <x v="2"/>
    <x v="7"/>
    <x v="14"/>
    <x v="16"/>
    <x v="36"/>
    <x v="2"/>
    <x v="7"/>
    <x v="2"/>
    <x v="1"/>
    <n v="0"/>
    <n v="127350"/>
    <n v="127350"/>
    <x v="7"/>
    <x v="14"/>
    <x v="16"/>
    <x v="36"/>
    <s v="Erlöse zum allgemeinen Umsatzsteuersatz"/>
    <s v="B0FE524A-9795-EA11-806F-9CB6D0F9CFB6"/>
  </r>
  <r>
    <x v="2"/>
    <x v="7"/>
    <x v="14"/>
    <x v="16"/>
    <x v="36"/>
    <x v="2"/>
    <x v="7"/>
    <x v="2"/>
    <x v="0"/>
    <n v="0"/>
    <n v="0"/>
    <n v="0"/>
    <x v="7"/>
    <x v="14"/>
    <x v="16"/>
    <x v="36"/>
    <s v="Erlöse zum allgemeinen Umsatzsteuersatz"/>
    <s v="B0FE524A-9795-EA11-806F-9CB6D0F9CFB6"/>
  </r>
  <r>
    <x v="2"/>
    <x v="7"/>
    <x v="15"/>
    <x v="17"/>
    <x v="38"/>
    <x v="2"/>
    <x v="7"/>
    <x v="2"/>
    <x v="1"/>
    <n v="0"/>
    <n v="30000"/>
    <n v="30000"/>
    <x v="7"/>
    <x v="15"/>
    <x v="17"/>
    <x v="38"/>
    <s v="Andere aktivierte Eigenleistungen"/>
    <s v="B0FE524A-9795-EA11-806F-9CB6D0F9CFB6"/>
  </r>
  <r>
    <x v="2"/>
    <x v="7"/>
    <x v="15"/>
    <x v="17"/>
    <x v="38"/>
    <x v="2"/>
    <x v="7"/>
    <x v="2"/>
    <x v="0"/>
    <n v="0"/>
    <n v="31000"/>
    <n v="31000"/>
    <x v="7"/>
    <x v="15"/>
    <x v="17"/>
    <x v="38"/>
    <s v="Andere aktivierte Eigenleistungen"/>
    <s v="B0FE524A-9795-EA11-806F-9CB6D0F9CFB6"/>
  </r>
  <r>
    <x v="2"/>
    <x v="7"/>
    <x v="16"/>
    <x v="18"/>
    <x v="39"/>
    <x v="2"/>
    <x v="7"/>
    <x v="2"/>
    <x v="1"/>
    <n v="0"/>
    <n v="67000"/>
    <n v="67000"/>
    <x v="7"/>
    <x v="16"/>
    <x v="18"/>
    <x v="39"/>
    <s v="Sonstige betriebliche Erträge"/>
    <s v="B0FE524A-9795-EA11-806F-9CB6D0F9CFB6"/>
  </r>
  <r>
    <x v="2"/>
    <x v="8"/>
    <x v="17"/>
    <x v="19"/>
    <x v="116"/>
    <x v="2"/>
    <x v="7"/>
    <x v="2"/>
    <x v="1"/>
    <n v="2855.16"/>
    <n v="0"/>
    <n v="-2855.16"/>
    <x v="8"/>
    <x v="17"/>
    <x v="19"/>
    <x v="116"/>
    <s v="Roh-, Hilfs- und Betriebsstoffe"/>
    <s v="B0FE524A-9795-EA11-806F-9CB6D0F9CFB6"/>
  </r>
  <r>
    <x v="2"/>
    <x v="8"/>
    <x v="18"/>
    <x v="20"/>
    <x v="41"/>
    <x v="2"/>
    <x v="7"/>
    <x v="2"/>
    <x v="1"/>
    <n v="75337.66"/>
    <n v="0"/>
    <n v="-75337.66"/>
    <x v="8"/>
    <x v="18"/>
    <x v="20"/>
    <x v="41"/>
    <s v="Gehälter"/>
    <s v="B0FE524A-9795-EA11-806F-9CB6D0F9CFB6"/>
  </r>
  <r>
    <x v="2"/>
    <x v="8"/>
    <x v="18"/>
    <x v="20"/>
    <x v="41"/>
    <x v="2"/>
    <x v="7"/>
    <x v="2"/>
    <x v="0"/>
    <n v="15965"/>
    <n v="0"/>
    <n v="-15965"/>
    <x v="8"/>
    <x v="18"/>
    <x v="20"/>
    <x v="41"/>
    <s v="Gehälter"/>
    <s v="B0FE524A-9795-EA11-806F-9CB6D0F9CFB6"/>
  </r>
  <r>
    <x v="2"/>
    <x v="8"/>
    <x v="18"/>
    <x v="20"/>
    <x v="42"/>
    <x v="2"/>
    <x v="7"/>
    <x v="2"/>
    <x v="1"/>
    <n v="10000"/>
    <n v="0"/>
    <n v="-10000"/>
    <x v="8"/>
    <x v="18"/>
    <x v="20"/>
    <x v="42"/>
    <s v="Geschäftsführergehälter der GmbH-Gesellschafter"/>
    <s v="B0FE524A-9795-EA11-806F-9CB6D0F9CFB6"/>
  </r>
  <r>
    <x v="2"/>
    <x v="8"/>
    <x v="18"/>
    <x v="20"/>
    <x v="70"/>
    <x v="2"/>
    <x v="7"/>
    <x v="2"/>
    <x v="1"/>
    <n v="500"/>
    <n v="0"/>
    <n v="-500"/>
    <x v="8"/>
    <x v="18"/>
    <x v="20"/>
    <x v="70"/>
    <s v="Sonstiges Personalkosten"/>
    <s v="B0FE524A-9795-EA11-806F-9CB6D0F9CFB6"/>
  </r>
  <r>
    <x v="2"/>
    <x v="8"/>
    <x v="18"/>
    <x v="20"/>
    <x v="70"/>
    <x v="2"/>
    <x v="7"/>
    <x v="2"/>
    <x v="0"/>
    <n v="400"/>
    <n v="0"/>
    <n v="-400"/>
    <x v="8"/>
    <x v="18"/>
    <x v="20"/>
    <x v="70"/>
    <s v="Sonstiges Personalkosten"/>
    <s v="B0FE524A-9795-EA11-806F-9CB6D0F9CFB6"/>
  </r>
  <r>
    <x v="2"/>
    <x v="8"/>
    <x v="18"/>
    <x v="21"/>
    <x v="43"/>
    <x v="2"/>
    <x v="7"/>
    <x v="2"/>
    <x v="1"/>
    <n v="14843.99"/>
    <n v="0"/>
    <n v="-14843.99"/>
    <x v="8"/>
    <x v="18"/>
    <x v="21"/>
    <x v="43"/>
    <s v="Gesetzliche soziale Aufwendungen"/>
    <s v="B0FE524A-9795-EA11-806F-9CB6D0F9CFB6"/>
  </r>
  <r>
    <x v="2"/>
    <x v="8"/>
    <x v="18"/>
    <x v="21"/>
    <x v="43"/>
    <x v="2"/>
    <x v="7"/>
    <x v="2"/>
    <x v="0"/>
    <n v="3427.14"/>
    <n v="0"/>
    <n v="-3427.14"/>
    <x v="8"/>
    <x v="18"/>
    <x v="21"/>
    <x v="43"/>
    <s v="Gesetzliche soziale Aufwendungen"/>
    <s v="B0FE524A-9795-EA11-806F-9CB6D0F9CFB6"/>
  </r>
  <r>
    <x v="2"/>
    <x v="8"/>
    <x v="18"/>
    <x v="21"/>
    <x v="44"/>
    <x v="2"/>
    <x v="7"/>
    <x v="2"/>
    <x v="1"/>
    <n v="337.05"/>
    <n v="0"/>
    <n v="-337.05"/>
    <x v="8"/>
    <x v="18"/>
    <x v="21"/>
    <x v="44"/>
    <s v="Umlagebeiträge"/>
    <s v="B0FE524A-9795-EA11-806F-9CB6D0F9CFB6"/>
  </r>
  <r>
    <x v="2"/>
    <x v="8"/>
    <x v="18"/>
    <x v="21"/>
    <x v="44"/>
    <x v="2"/>
    <x v="7"/>
    <x v="2"/>
    <x v="0"/>
    <n v="71.84"/>
    <n v="0"/>
    <n v="-71.84"/>
    <x v="8"/>
    <x v="18"/>
    <x v="21"/>
    <x v="44"/>
    <s v="Umlagebeiträge"/>
    <s v="B0FE524A-9795-EA11-806F-9CB6D0F9CFB6"/>
  </r>
  <r>
    <x v="2"/>
    <x v="8"/>
    <x v="18"/>
    <x v="21"/>
    <x v="45"/>
    <x v="2"/>
    <x v="7"/>
    <x v="2"/>
    <x v="1"/>
    <n v="853.37"/>
    <n v="0"/>
    <n v="-853.37"/>
    <x v="8"/>
    <x v="18"/>
    <x v="21"/>
    <x v="45"/>
    <s v="Beiträge zur Berufsgenossenschaft"/>
    <s v="B0FE524A-9795-EA11-806F-9CB6D0F9CFB6"/>
  </r>
  <r>
    <x v="2"/>
    <x v="8"/>
    <x v="18"/>
    <x v="21"/>
    <x v="45"/>
    <x v="2"/>
    <x v="7"/>
    <x v="2"/>
    <x v="0"/>
    <n v="159.65"/>
    <n v="0"/>
    <n v="-159.65"/>
    <x v="8"/>
    <x v="18"/>
    <x v="21"/>
    <x v="45"/>
    <s v="Beiträge zur Berufsgenossenschaft"/>
    <s v="B0FE524A-9795-EA11-806F-9CB6D0F9CFB6"/>
  </r>
  <r>
    <x v="2"/>
    <x v="8"/>
    <x v="18"/>
    <x v="21"/>
    <x v="100"/>
    <x v="2"/>
    <x v="7"/>
    <x v="2"/>
    <x v="1"/>
    <n v="300"/>
    <n v="0"/>
    <n v="-300"/>
    <x v="8"/>
    <x v="18"/>
    <x v="21"/>
    <x v="100"/>
    <s v="Aufwendungen für Altersversorgung"/>
    <s v="B0FE524A-9795-EA11-806F-9CB6D0F9CFB6"/>
  </r>
  <r>
    <x v="2"/>
    <x v="8"/>
    <x v="22"/>
    <x v="33"/>
    <x v="89"/>
    <x v="2"/>
    <x v="7"/>
    <x v="2"/>
    <x v="1"/>
    <n v="6000"/>
    <n v="0"/>
    <n v="-6000"/>
    <x v="8"/>
    <x v="22"/>
    <x v="33"/>
    <x v="89"/>
    <s v="Abschreibungen auf selbst geschaffene immaterielle Vermögensgegenstände"/>
    <s v="B0FE524A-9795-EA11-806F-9CB6D0F9CFB6"/>
  </r>
  <r>
    <x v="2"/>
    <x v="8"/>
    <x v="22"/>
    <x v="34"/>
    <x v="90"/>
    <x v="2"/>
    <x v="7"/>
    <x v="2"/>
    <x v="1"/>
    <n v="820.83"/>
    <n v="0"/>
    <n v="-820.83"/>
    <x v="8"/>
    <x v="22"/>
    <x v="34"/>
    <x v="90"/>
    <s v="Abschreibungen auf Sachanlagen (ohne AfA auf Kfz und Gebäude)"/>
    <s v="B0FE524A-9795-EA11-806F-9CB6D0F9CFB6"/>
  </r>
  <r>
    <x v="2"/>
    <x v="8"/>
    <x v="22"/>
    <x v="34"/>
    <x v="91"/>
    <x v="2"/>
    <x v="7"/>
    <x v="2"/>
    <x v="1"/>
    <n v="800"/>
    <n v="0"/>
    <n v="-800"/>
    <x v="8"/>
    <x v="22"/>
    <x v="34"/>
    <x v="91"/>
    <s v="Sofortabschreibung geringwertige Wirtschaftsgüter"/>
    <s v="B0FE524A-9795-EA11-806F-9CB6D0F9CFB6"/>
  </r>
  <r>
    <x v="2"/>
    <x v="8"/>
    <x v="19"/>
    <x v="22"/>
    <x v="78"/>
    <x v="2"/>
    <x v="7"/>
    <x v="2"/>
    <x v="1"/>
    <n v="6742.5"/>
    <n v="0"/>
    <n v="-6742.5"/>
    <x v="8"/>
    <x v="19"/>
    <x v="22"/>
    <x v="78"/>
    <s v="Sonstige Fremdleistungen"/>
    <s v="B0FE524A-9795-EA11-806F-9CB6D0F9CFB6"/>
  </r>
  <r>
    <x v="2"/>
    <x v="8"/>
    <x v="19"/>
    <x v="23"/>
    <x v="47"/>
    <x v="2"/>
    <x v="7"/>
    <x v="2"/>
    <x v="1"/>
    <n v="26460"/>
    <n v="0"/>
    <n v="-26460"/>
    <x v="8"/>
    <x v="19"/>
    <x v="23"/>
    <x v="47"/>
    <s v="Miete (unbewegliche Wirtschaftsgüter)"/>
    <s v="B0FE524A-9795-EA11-806F-9CB6D0F9CFB6"/>
  </r>
  <r>
    <x v="2"/>
    <x v="8"/>
    <x v="19"/>
    <x v="23"/>
    <x v="48"/>
    <x v="2"/>
    <x v="7"/>
    <x v="2"/>
    <x v="1"/>
    <n v="3491"/>
    <n v="0"/>
    <n v="-3491"/>
    <x v="8"/>
    <x v="19"/>
    <x v="23"/>
    <x v="48"/>
    <s v="Gas, Strom, Wasser"/>
    <s v="B0FE524A-9795-EA11-806F-9CB6D0F9CFB6"/>
  </r>
  <r>
    <x v="2"/>
    <x v="8"/>
    <x v="19"/>
    <x v="23"/>
    <x v="49"/>
    <x v="2"/>
    <x v="7"/>
    <x v="2"/>
    <x v="1"/>
    <n v="1500.4"/>
    <n v="0"/>
    <n v="-1500.4"/>
    <x v="8"/>
    <x v="19"/>
    <x v="23"/>
    <x v="49"/>
    <s v="Reinigung"/>
    <s v="B0FE524A-9795-EA11-806F-9CB6D0F9CFB6"/>
  </r>
  <r>
    <x v="2"/>
    <x v="8"/>
    <x v="19"/>
    <x v="24"/>
    <x v="50"/>
    <x v="2"/>
    <x v="7"/>
    <x v="2"/>
    <x v="1"/>
    <n v="1640.1"/>
    <n v="0"/>
    <n v="-1640.1"/>
    <x v="8"/>
    <x v="19"/>
    <x v="24"/>
    <x v="50"/>
    <s v="Versicherungen"/>
    <s v="B0FE524A-9795-EA11-806F-9CB6D0F9CFB6"/>
  </r>
  <r>
    <x v="2"/>
    <x v="8"/>
    <x v="19"/>
    <x v="24"/>
    <x v="51"/>
    <x v="2"/>
    <x v="7"/>
    <x v="2"/>
    <x v="1"/>
    <n v="691.67"/>
    <n v="0"/>
    <n v="-691.67"/>
    <x v="8"/>
    <x v="19"/>
    <x v="24"/>
    <x v="51"/>
    <s v="Beiträge"/>
    <s v="B0FE524A-9795-EA11-806F-9CB6D0F9CFB6"/>
  </r>
  <r>
    <x v="2"/>
    <x v="8"/>
    <x v="19"/>
    <x v="25"/>
    <x v="52"/>
    <x v="2"/>
    <x v="7"/>
    <x v="2"/>
    <x v="1"/>
    <n v="1298.76"/>
    <n v="0"/>
    <n v="-1298.76"/>
    <x v="8"/>
    <x v="19"/>
    <x v="25"/>
    <x v="52"/>
    <s v="Reparaturen und Instandhaltung von anderen Anlagen und Betriebs- und Geschäftsausstattung"/>
    <s v="B0FE524A-9795-EA11-806F-9CB6D0F9CFB6"/>
  </r>
  <r>
    <x v="2"/>
    <x v="8"/>
    <x v="19"/>
    <x v="25"/>
    <x v="53"/>
    <x v="2"/>
    <x v="7"/>
    <x v="2"/>
    <x v="1"/>
    <n v="1500"/>
    <n v="0"/>
    <n v="-1500"/>
    <x v="8"/>
    <x v="19"/>
    <x v="25"/>
    <x v="53"/>
    <s v="Wartungskosten für Hard- und Software"/>
    <s v="B0FE524A-9795-EA11-806F-9CB6D0F9CFB6"/>
  </r>
  <r>
    <x v="2"/>
    <x v="8"/>
    <x v="19"/>
    <x v="37"/>
    <x v="118"/>
    <x v="2"/>
    <x v="7"/>
    <x v="2"/>
    <x v="1"/>
    <n v="1800"/>
    <n v="0"/>
    <n v="-1800"/>
    <x v="8"/>
    <x v="19"/>
    <x v="37"/>
    <x v="118"/>
    <s v="Mietleasing Kfz"/>
    <s v="B0FE524A-9795-EA11-806F-9CB6D0F9CFB6"/>
  </r>
  <r>
    <x v="2"/>
    <x v="8"/>
    <x v="19"/>
    <x v="26"/>
    <x v="71"/>
    <x v="2"/>
    <x v="7"/>
    <x v="2"/>
    <x v="1"/>
    <n v="1645"/>
    <n v="0"/>
    <n v="-1645"/>
    <x v="8"/>
    <x v="19"/>
    <x v="26"/>
    <x v="71"/>
    <s v="Werbekosten"/>
    <s v="B0FE524A-9795-EA11-806F-9CB6D0F9CFB6"/>
  </r>
  <r>
    <x v="2"/>
    <x v="8"/>
    <x v="19"/>
    <x v="26"/>
    <x v="54"/>
    <x v="2"/>
    <x v="7"/>
    <x v="2"/>
    <x v="1"/>
    <n v="559"/>
    <n v="0"/>
    <n v="-559"/>
    <x v="8"/>
    <x v="19"/>
    <x v="26"/>
    <x v="54"/>
    <s v="Bewirtungskosten"/>
    <s v="B0FE524A-9795-EA11-806F-9CB6D0F9CFB6"/>
  </r>
  <r>
    <x v="2"/>
    <x v="8"/>
    <x v="19"/>
    <x v="26"/>
    <x v="55"/>
    <x v="2"/>
    <x v="7"/>
    <x v="2"/>
    <x v="1"/>
    <n v="4418.6000000000004"/>
    <n v="0"/>
    <n v="-4418.6000000000004"/>
    <x v="8"/>
    <x v="19"/>
    <x v="26"/>
    <x v="55"/>
    <s v="Reisekosten Arbeitnehmer"/>
    <s v="B0FE524A-9795-EA11-806F-9CB6D0F9CFB6"/>
  </r>
  <r>
    <x v="2"/>
    <x v="8"/>
    <x v="19"/>
    <x v="26"/>
    <x v="55"/>
    <x v="2"/>
    <x v="7"/>
    <x v="2"/>
    <x v="0"/>
    <n v="800"/>
    <n v="0"/>
    <n v="-800"/>
    <x v="8"/>
    <x v="19"/>
    <x v="26"/>
    <x v="55"/>
    <s v="Reisekosten Arbeitnehmer"/>
    <s v="B0FE524A-9795-EA11-806F-9CB6D0F9CFB6"/>
  </r>
  <r>
    <x v="2"/>
    <x v="8"/>
    <x v="19"/>
    <x v="27"/>
    <x v="79"/>
    <x v="2"/>
    <x v="7"/>
    <x v="2"/>
    <x v="1"/>
    <n v="100"/>
    <n v="0"/>
    <n v="-100"/>
    <x v="8"/>
    <x v="19"/>
    <x v="27"/>
    <x v="79"/>
    <s v="Porto"/>
    <s v="B0FE524A-9795-EA11-806F-9CB6D0F9CFB6"/>
  </r>
  <r>
    <x v="2"/>
    <x v="8"/>
    <x v="19"/>
    <x v="27"/>
    <x v="58"/>
    <x v="2"/>
    <x v="7"/>
    <x v="2"/>
    <x v="1"/>
    <n v="700"/>
    <n v="0"/>
    <n v="-700"/>
    <x v="8"/>
    <x v="19"/>
    <x v="27"/>
    <x v="58"/>
    <s v="Telefon"/>
    <s v="B0FE524A-9795-EA11-806F-9CB6D0F9CFB6"/>
  </r>
  <r>
    <x v="2"/>
    <x v="8"/>
    <x v="19"/>
    <x v="27"/>
    <x v="58"/>
    <x v="2"/>
    <x v="7"/>
    <x v="2"/>
    <x v="0"/>
    <n v="200"/>
    <n v="0"/>
    <n v="-200"/>
    <x v="8"/>
    <x v="19"/>
    <x v="27"/>
    <x v="58"/>
    <s v="Telefon"/>
    <s v="B0FE524A-9795-EA11-806F-9CB6D0F9CFB6"/>
  </r>
  <r>
    <x v="2"/>
    <x v="8"/>
    <x v="19"/>
    <x v="27"/>
    <x v="73"/>
    <x v="2"/>
    <x v="7"/>
    <x v="2"/>
    <x v="1"/>
    <n v="506"/>
    <n v="0"/>
    <n v="-506"/>
    <x v="8"/>
    <x v="19"/>
    <x v="27"/>
    <x v="73"/>
    <s v="Bürobedarf"/>
    <s v="B0FE524A-9795-EA11-806F-9CB6D0F9CFB6"/>
  </r>
  <r>
    <x v="2"/>
    <x v="8"/>
    <x v="19"/>
    <x v="27"/>
    <x v="106"/>
    <x v="2"/>
    <x v="7"/>
    <x v="2"/>
    <x v="1"/>
    <n v="450"/>
    <n v="0"/>
    <n v="-450"/>
    <x v="8"/>
    <x v="19"/>
    <x v="27"/>
    <x v="106"/>
    <s v="Zeitschriften, Bücher (Fachliteratur)"/>
    <s v="B0FE524A-9795-EA11-806F-9CB6D0F9CFB6"/>
  </r>
  <r>
    <x v="2"/>
    <x v="8"/>
    <x v="18"/>
    <x v="21"/>
    <x v="74"/>
    <x v="2"/>
    <x v="7"/>
    <x v="2"/>
    <x v="1"/>
    <n v="1000"/>
    <n v="0"/>
    <n v="-1000"/>
    <x v="8"/>
    <x v="18"/>
    <x v="21"/>
    <x v="74"/>
    <s v="Fortbildungskosten"/>
    <s v="B0FE524A-9795-EA11-806F-9CB6D0F9CFB6"/>
  </r>
  <r>
    <x v="2"/>
    <x v="8"/>
    <x v="19"/>
    <x v="28"/>
    <x v="59"/>
    <x v="2"/>
    <x v="7"/>
    <x v="2"/>
    <x v="1"/>
    <n v="4500"/>
    <n v="0"/>
    <n v="-4500"/>
    <x v="8"/>
    <x v="19"/>
    <x v="28"/>
    <x v="59"/>
    <s v="Rechts- und Beratungskosten"/>
    <s v="B0FE524A-9795-EA11-806F-9CB6D0F9CFB6"/>
  </r>
  <r>
    <x v="2"/>
    <x v="8"/>
    <x v="19"/>
    <x v="28"/>
    <x v="59"/>
    <x v="2"/>
    <x v="7"/>
    <x v="2"/>
    <x v="0"/>
    <n v="5000"/>
    <n v="0"/>
    <n v="-5000"/>
    <x v="8"/>
    <x v="19"/>
    <x v="28"/>
    <x v="59"/>
    <s v="Rechts- und Beratungskosten"/>
    <s v="B0FE524A-9795-EA11-806F-9CB6D0F9CFB6"/>
  </r>
  <r>
    <x v="2"/>
    <x v="8"/>
    <x v="19"/>
    <x v="28"/>
    <x v="101"/>
    <x v="2"/>
    <x v="7"/>
    <x v="2"/>
    <x v="1"/>
    <n v="2024"/>
    <n v="0"/>
    <n v="-2024"/>
    <x v="8"/>
    <x v="19"/>
    <x v="28"/>
    <x v="101"/>
    <s v="Buchführungskosten"/>
    <s v="B0FE524A-9795-EA11-806F-9CB6D0F9CFB6"/>
  </r>
  <r>
    <x v="2"/>
    <x v="8"/>
    <x v="19"/>
    <x v="28"/>
    <x v="101"/>
    <x v="2"/>
    <x v="7"/>
    <x v="2"/>
    <x v="0"/>
    <n v="80"/>
    <n v="0"/>
    <n v="-80"/>
    <x v="8"/>
    <x v="19"/>
    <x v="28"/>
    <x v="101"/>
    <s v="Buchführungskosten"/>
    <s v="B0FE524A-9795-EA11-806F-9CB6D0F9CFB6"/>
  </r>
  <r>
    <x v="2"/>
    <x v="8"/>
    <x v="19"/>
    <x v="22"/>
    <x v="111"/>
    <x v="2"/>
    <x v="7"/>
    <x v="2"/>
    <x v="1"/>
    <n v="760"/>
    <n v="0"/>
    <n v="-760"/>
    <x v="8"/>
    <x v="19"/>
    <x v="22"/>
    <x v="111"/>
    <s v="Aufwendungen für die zeitlich befristete Überlassu"/>
    <s v="B0FE524A-9795-EA11-806F-9CB6D0F9CFB6"/>
  </r>
  <r>
    <x v="2"/>
    <x v="8"/>
    <x v="19"/>
    <x v="29"/>
    <x v="60"/>
    <x v="2"/>
    <x v="7"/>
    <x v="2"/>
    <x v="1"/>
    <n v="250"/>
    <n v="0"/>
    <n v="-250"/>
    <x v="8"/>
    <x v="19"/>
    <x v="29"/>
    <x v="60"/>
    <s v="Sonstiger Betriebsbedarf"/>
    <s v="B0FE524A-9795-EA11-806F-9CB6D0F9CFB6"/>
  </r>
  <r>
    <x v="2"/>
    <x v="8"/>
    <x v="19"/>
    <x v="29"/>
    <x v="61"/>
    <x v="2"/>
    <x v="7"/>
    <x v="2"/>
    <x v="1"/>
    <n v="356"/>
    <n v="0"/>
    <n v="-356"/>
    <x v="8"/>
    <x v="19"/>
    <x v="29"/>
    <x v="61"/>
    <s v="Nebenkosten des Geldverkehrs"/>
    <s v="B0FE524A-9795-EA11-806F-9CB6D0F9CFB6"/>
  </r>
  <r>
    <x v="2"/>
    <x v="8"/>
    <x v="19"/>
    <x v="29"/>
    <x v="62"/>
    <x v="2"/>
    <x v="7"/>
    <x v="2"/>
    <x v="1"/>
    <n v="1663.56"/>
    <n v="0"/>
    <n v="-1663.56"/>
    <x v="8"/>
    <x v="19"/>
    <x v="29"/>
    <x v="62"/>
    <s v="Aufwendungen für Abraum- und Abfallbeseitigung"/>
    <s v="B0FE524A-9795-EA11-806F-9CB6D0F9CFB6"/>
  </r>
  <r>
    <x v="2"/>
    <x v="10"/>
    <x v="21"/>
    <x v="32"/>
    <x v="99"/>
    <x v="2"/>
    <x v="7"/>
    <x v="2"/>
    <x v="1"/>
    <n v="800"/>
    <n v="0"/>
    <n v="-800"/>
    <x v="10"/>
    <x v="21"/>
    <x v="32"/>
    <x v="99"/>
    <s v="Zinsaufwendungen für kurzfristige Verbindlichkeite"/>
    <s v="B0FE524A-9795-EA11-806F-9CB6D0F9CFB6"/>
  </r>
  <r>
    <x v="2"/>
    <x v="10"/>
    <x v="21"/>
    <x v="32"/>
    <x v="83"/>
    <x v="2"/>
    <x v="7"/>
    <x v="2"/>
    <x v="1"/>
    <n v="20800"/>
    <n v="0"/>
    <n v="-20800"/>
    <x v="10"/>
    <x v="21"/>
    <x v="32"/>
    <x v="83"/>
    <s v="Zinsaufwendungen für langfristige Verbindlichkeite"/>
    <s v="B0FE524A-9795-EA11-806F-9CB6D0F9CFB6"/>
  </r>
  <r>
    <x v="2"/>
    <x v="10"/>
    <x v="21"/>
    <x v="32"/>
    <x v="83"/>
    <x v="2"/>
    <x v="7"/>
    <x v="2"/>
    <x v="0"/>
    <n v="7500"/>
    <n v="0"/>
    <n v="-7500"/>
    <x v="10"/>
    <x v="21"/>
    <x v="32"/>
    <x v="83"/>
    <s v="Zinsaufwendungen für langfristige Verbindlichkeite"/>
    <s v="B0FE524A-9795-EA11-806F-9CB6D0F9CFB6"/>
  </r>
  <r>
    <x v="0"/>
    <x v="0"/>
    <x v="0"/>
    <x v="0"/>
    <x v="0"/>
    <x v="2"/>
    <x v="8"/>
    <x v="2"/>
    <x v="1"/>
    <n v="0"/>
    <n v="6000"/>
    <n v="6000"/>
    <x v="0"/>
    <x v="0"/>
    <x v="0"/>
    <x v="0"/>
    <s v="Selbst geschaffene immaterielle VermG"/>
    <s v="B0FE524A-9795-EA11-806F-9CB6D0F9CFB6"/>
  </r>
  <r>
    <x v="0"/>
    <x v="0"/>
    <x v="1"/>
    <x v="1"/>
    <x v="2"/>
    <x v="2"/>
    <x v="8"/>
    <x v="2"/>
    <x v="1"/>
    <n v="7650"/>
    <n v="520.83000000000004"/>
    <n v="-7129.17"/>
    <x v="0"/>
    <x v="1"/>
    <x v="1"/>
    <x v="2"/>
    <s v="Betriebsausstattung"/>
    <s v="B0FE524A-9795-EA11-806F-9CB6D0F9CFB6"/>
  </r>
  <r>
    <x v="0"/>
    <x v="0"/>
    <x v="1"/>
    <x v="1"/>
    <x v="3"/>
    <x v="2"/>
    <x v="8"/>
    <x v="2"/>
    <x v="1"/>
    <n v="3648"/>
    <n v="1100"/>
    <n v="-2548"/>
    <x v="0"/>
    <x v="1"/>
    <x v="1"/>
    <x v="3"/>
    <s v="Büroeinrichtung"/>
    <s v="B0FE524A-9795-EA11-806F-9CB6D0F9CFB6"/>
  </r>
  <r>
    <x v="0"/>
    <x v="0"/>
    <x v="1"/>
    <x v="1"/>
    <x v="4"/>
    <x v="2"/>
    <x v="8"/>
    <x v="2"/>
    <x v="1"/>
    <n v="800"/>
    <n v="800"/>
    <n v="0"/>
    <x v="0"/>
    <x v="1"/>
    <x v="1"/>
    <x v="4"/>
    <s v="Geringwertige Wirtschaftsgüter"/>
    <s v="B0FE524A-9795-EA11-806F-9CB6D0F9CFB6"/>
  </r>
  <r>
    <x v="0"/>
    <x v="0"/>
    <x v="1"/>
    <x v="35"/>
    <x v="94"/>
    <x v="2"/>
    <x v="8"/>
    <x v="2"/>
    <x v="1"/>
    <n v="30000"/>
    <n v="0"/>
    <n v="-30000"/>
    <x v="0"/>
    <x v="1"/>
    <x v="35"/>
    <x v="94"/>
    <s v="Technische Anlagen und Maschinen im Bau"/>
    <s v="B0FE524A-9795-EA11-806F-9CB6D0F9CFB6"/>
  </r>
  <r>
    <x v="0"/>
    <x v="0"/>
    <x v="1"/>
    <x v="35"/>
    <x v="94"/>
    <x v="2"/>
    <x v="8"/>
    <x v="2"/>
    <x v="0"/>
    <n v="31000"/>
    <n v="0"/>
    <n v="-31000"/>
    <x v="0"/>
    <x v="1"/>
    <x v="35"/>
    <x v="94"/>
    <s v="Technische Anlagen und Maschinen im Bau"/>
    <s v="B0FE524A-9795-EA11-806F-9CB6D0F9CFB6"/>
  </r>
  <r>
    <x v="0"/>
    <x v="1"/>
    <x v="3"/>
    <x v="3"/>
    <x v="6"/>
    <x v="2"/>
    <x v="8"/>
    <x v="2"/>
    <x v="1"/>
    <n v="12257"/>
    <n v="197561"/>
    <n v="185304"/>
    <x v="1"/>
    <x v="3"/>
    <x v="3"/>
    <x v="6"/>
    <s v="Forderungen aus Lieferungen und Leistungen"/>
    <s v="B0FE524A-9795-EA11-806F-9CB6D0F9CFB6"/>
  </r>
  <r>
    <x v="0"/>
    <x v="1"/>
    <x v="3"/>
    <x v="3"/>
    <x v="6"/>
    <x v="2"/>
    <x v="8"/>
    <x v="2"/>
    <x v="0"/>
    <n v="0"/>
    <n v="0"/>
    <n v="0"/>
    <x v="1"/>
    <x v="3"/>
    <x v="3"/>
    <x v="6"/>
    <s v="Forderungen aus Lieferungen und Leistungen"/>
    <s v="B0FE524A-9795-EA11-806F-9CB6D0F9CFB6"/>
  </r>
  <r>
    <x v="0"/>
    <x v="1"/>
    <x v="3"/>
    <x v="4"/>
    <x v="9"/>
    <x v="2"/>
    <x v="8"/>
    <x v="2"/>
    <x v="1"/>
    <n v="13902.68"/>
    <n v="0"/>
    <n v="-13902.68"/>
    <x v="1"/>
    <x v="3"/>
    <x v="4"/>
    <x v="9"/>
    <s v="Abziehbare Vorsteuer 19 %"/>
    <s v="B0FE524A-9795-EA11-806F-9CB6D0F9CFB6"/>
  </r>
  <r>
    <x v="0"/>
    <x v="1"/>
    <x v="3"/>
    <x v="4"/>
    <x v="9"/>
    <x v="2"/>
    <x v="8"/>
    <x v="2"/>
    <x v="0"/>
    <n v="2375"/>
    <n v="0"/>
    <n v="-2375"/>
    <x v="1"/>
    <x v="3"/>
    <x v="4"/>
    <x v="9"/>
    <s v="Abziehbare Vorsteuer 19 %"/>
    <s v="B0FE524A-9795-EA11-806F-9CB6D0F9CFB6"/>
  </r>
  <r>
    <x v="0"/>
    <x v="1"/>
    <x v="4"/>
    <x v="5"/>
    <x v="115"/>
    <x v="2"/>
    <x v="8"/>
    <x v="2"/>
    <x v="1"/>
    <n v="229619.12"/>
    <n v="211610.73"/>
    <n v="-18008.39"/>
    <x v="1"/>
    <x v="4"/>
    <x v="5"/>
    <x v="115"/>
    <s v="Bank"/>
    <s v="B0FE524A-9795-EA11-806F-9CB6D0F9CFB6"/>
  </r>
  <r>
    <x v="0"/>
    <x v="1"/>
    <x v="4"/>
    <x v="5"/>
    <x v="115"/>
    <x v="2"/>
    <x v="8"/>
    <x v="2"/>
    <x v="0"/>
    <n v="2375"/>
    <n v="35978.629999999997"/>
    <n v="33603.629999999997"/>
    <x v="1"/>
    <x v="4"/>
    <x v="5"/>
    <x v="115"/>
    <s v="Bank"/>
    <s v="B0FE524A-9795-EA11-806F-9CB6D0F9CFB6"/>
  </r>
  <r>
    <x v="0"/>
    <x v="2"/>
    <x v="5"/>
    <x v="6"/>
    <x v="15"/>
    <x v="2"/>
    <x v="8"/>
    <x v="2"/>
    <x v="1"/>
    <n v="0"/>
    <n v="2331.77"/>
    <n v="2331.77"/>
    <x v="2"/>
    <x v="5"/>
    <x v="6"/>
    <x v="15"/>
    <s v="Aktive Rechnungsabgrenzung"/>
    <s v="B0FE524A-9795-EA11-806F-9CB6D0F9CFB6"/>
  </r>
  <r>
    <x v="1"/>
    <x v="5"/>
    <x v="11"/>
    <x v="13"/>
    <x v="25"/>
    <x v="2"/>
    <x v="8"/>
    <x v="2"/>
    <x v="1"/>
    <n v="46033.599999999999"/>
    <n v="43432.59"/>
    <n v="-2601.0100000000002"/>
    <x v="5"/>
    <x v="11"/>
    <x v="13"/>
    <x v="25"/>
    <s v="Verbindlichkeiten aus Lieferungen und Leistungen m"/>
    <s v="B0FE524A-9795-EA11-806F-9CB6D0F9CFB6"/>
  </r>
  <r>
    <x v="1"/>
    <x v="5"/>
    <x v="12"/>
    <x v="14"/>
    <x v="33"/>
    <x v="2"/>
    <x v="8"/>
    <x v="2"/>
    <x v="1"/>
    <n v="0"/>
    <n v="1957"/>
    <n v="1957"/>
    <x v="5"/>
    <x v="12"/>
    <x v="14"/>
    <x v="33"/>
    <s v="Umsatzsteuer 19 %"/>
    <s v="B0FE524A-9795-EA11-806F-9CB6D0F9CFB6"/>
  </r>
  <r>
    <x v="1"/>
    <x v="5"/>
    <x v="12"/>
    <x v="14"/>
    <x v="33"/>
    <x v="2"/>
    <x v="8"/>
    <x v="2"/>
    <x v="0"/>
    <n v="0"/>
    <n v="0"/>
    <n v="0"/>
    <x v="5"/>
    <x v="12"/>
    <x v="14"/>
    <x v="33"/>
    <s v="Umsatzsteuer 19 %"/>
    <s v="B0FE524A-9795-EA11-806F-9CB6D0F9CFB6"/>
  </r>
  <r>
    <x v="1"/>
    <x v="5"/>
    <x v="12"/>
    <x v="14"/>
    <x v="75"/>
    <x v="2"/>
    <x v="8"/>
    <x v="2"/>
    <x v="1"/>
    <n v="1957"/>
    <n v="32058.12"/>
    <n v="30101.119999999999"/>
    <x v="5"/>
    <x v="12"/>
    <x v="14"/>
    <x v="75"/>
    <s v="Umsatzsteuer-Vorauszahlungen"/>
    <s v="B0FE524A-9795-EA11-806F-9CB6D0F9CFB6"/>
  </r>
  <r>
    <x v="1"/>
    <x v="5"/>
    <x v="12"/>
    <x v="14"/>
    <x v="75"/>
    <x v="2"/>
    <x v="8"/>
    <x v="2"/>
    <x v="0"/>
    <n v="0"/>
    <n v="2375"/>
    <n v="2375"/>
    <x v="5"/>
    <x v="12"/>
    <x v="14"/>
    <x v="75"/>
    <s v="Umsatzsteuer-Vorauszahlungen"/>
    <s v="B0FE524A-9795-EA11-806F-9CB6D0F9CFB6"/>
  </r>
  <r>
    <x v="1"/>
    <x v="6"/>
    <x v="13"/>
    <x v="15"/>
    <x v="35"/>
    <x v="2"/>
    <x v="8"/>
    <x v="2"/>
    <x v="1"/>
    <n v="67000"/>
    <n v="0"/>
    <n v="-67000"/>
    <x v="6"/>
    <x v="13"/>
    <x v="15"/>
    <x v="35"/>
    <s v="Passive Rechnungsabgrenzung"/>
    <s v="B0FE524A-9795-EA11-806F-9CB6D0F9CFB6"/>
  </r>
  <r>
    <x v="2"/>
    <x v="7"/>
    <x v="14"/>
    <x v="16"/>
    <x v="36"/>
    <x v="2"/>
    <x v="8"/>
    <x v="2"/>
    <x v="1"/>
    <n v="0"/>
    <n v="10300"/>
    <n v="10300"/>
    <x v="7"/>
    <x v="14"/>
    <x v="16"/>
    <x v="36"/>
    <s v="Erlöse zum allgemeinen Umsatzsteuersatz"/>
    <s v="B0FE524A-9795-EA11-806F-9CB6D0F9CFB6"/>
  </r>
  <r>
    <x v="2"/>
    <x v="7"/>
    <x v="14"/>
    <x v="16"/>
    <x v="36"/>
    <x v="2"/>
    <x v="8"/>
    <x v="2"/>
    <x v="0"/>
    <n v="0"/>
    <n v="0"/>
    <n v="0"/>
    <x v="7"/>
    <x v="14"/>
    <x v="16"/>
    <x v="36"/>
    <s v="Erlöse zum allgemeinen Umsatzsteuersatz"/>
    <s v="B0FE524A-9795-EA11-806F-9CB6D0F9CFB6"/>
  </r>
  <r>
    <x v="2"/>
    <x v="7"/>
    <x v="15"/>
    <x v="17"/>
    <x v="38"/>
    <x v="2"/>
    <x v="8"/>
    <x v="2"/>
    <x v="1"/>
    <n v="0"/>
    <n v="30000"/>
    <n v="30000"/>
    <x v="7"/>
    <x v="15"/>
    <x v="17"/>
    <x v="38"/>
    <s v="Andere aktivierte Eigenleistungen"/>
    <s v="B0FE524A-9795-EA11-806F-9CB6D0F9CFB6"/>
  </r>
  <r>
    <x v="2"/>
    <x v="7"/>
    <x v="15"/>
    <x v="17"/>
    <x v="38"/>
    <x v="2"/>
    <x v="8"/>
    <x v="2"/>
    <x v="0"/>
    <n v="0"/>
    <n v="31000"/>
    <n v="31000"/>
    <x v="7"/>
    <x v="15"/>
    <x v="17"/>
    <x v="38"/>
    <s v="Andere aktivierte Eigenleistungen"/>
    <s v="B0FE524A-9795-EA11-806F-9CB6D0F9CFB6"/>
  </r>
  <r>
    <x v="2"/>
    <x v="7"/>
    <x v="16"/>
    <x v="18"/>
    <x v="39"/>
    <x v="2"/>
    <x v="8"/>
    <x v="2"/>
    <x v="1"/>
    <n v="0"/>
    <n v="67000"/>
    <n v="67000"/>
    <x v="7"/>
    <x v="16"/>
    <x v="18"/>
    <x v="39"/>
    <s v="Sonstige betriebliche Erträge"/>
    <s v="B0FE524A-9795-EA11-806F-9CB6D0F9CFB6"/>
  </r>
  <r>
    <x v="2"/>
    <x v="8"/>
    <x v="17"/>
    <x v="19"/>
    <x v="116"/>
    <x v="2"/>
    <x v="8"/>
    <x v="2"/>
    <x v="1"/>
    <n v="4890.87"/>
    <n v="0"/>
    <n v="-4890.87"/>
    <x v="8"/>
    <x v="17"/>
    <x v="19"/>
    <x v="116"/>
    <s v="Roh-, Hilfs- und Betriebsstoffe"/>
    <s v="B0FE524A-9795-EA11-806F-9CB6D0F9CFB6"/>
  </r>
  <r>
    <x v="2"/>
    <x v="8"/>
    <x v="18"/>
    <x v="20"/>
    <x v="41"/>
    <x v="2"/>
    <x v="8"/>
    <x v="2"/>
    <x v="1"/>
    <n v="75337.66"/>
    <n v="0"/>
    <n v="-75337.66"/>
    <x v="8"/>
    <x v="18"/>
    <x v="20"/>
    <x v="41"/>
    <s v="Gehälter"/>
    <s v="B0FE524A-9795-EA11-806F-9CB6D0F9CFB6"/>
  </r>
  <r>
    <x v="2"/>
    <x v="8"/>
    <x v="18"/>
    <x v="20"/>
    <x v="41"/>
    <x v="2"/>
    <x v="8"/>
    <x v="2"/>
    <x v="0"/>
    <n v="15965"/>
    <n v="0"/>
    <n v="-15965"/>
    <x v="8"/>
    <x v="18"/>
    <x v="20"/>
    <x v="41"/>
    <s v="Gehälter"/>
    <s v="B0FE524A-9795-EA11-806F-9CB6D0F9CFB6"/>
  </r>
  <r>
    <x v="2"/>
    <x v="8"/>
    <x v="18"/>
    <x v="20"/>
    <x v="42"/>
    <x v="2"/>
    <x v="8"/>
    <x v="2"/>
    <x v="1"/>
    <n v="10000"/>
    <n v="0"/>
    <n v="-10000"/>
    <x v="8"/>
    <x v="18"/>
    <x v="20"/>
    <x v="42"/>
    <s v="Geschäftsführergehälter der GmbH-Gesellschafter"/>
    <s v="B0FE524A-9795-EA11-806F-9CB6D0F9CFB6"/>
  </r>
  <r>
    <x v="2"/>
    <x v="8"/>
    <x v="18"/>
    <x v="20"/>
    <x v="70"/>
    <x v="2"/>
    <x v="8"/>
    <x v="2"/>
    <x v="1"/>
    <n v="500"/>
    <n v="0"/>
    <n v="-500"/>
    <x v="8"/>
    <x v="18"/>
    <x v="20"/>
    <x v="70"/>
    <s v="Sonstiges Personalkosten"/>
    <s v="B0FE524A-9795-EA11-806F-9CB6D0F9CFB6"/>
  </r>
  <r>
    <x v="2"/>
    <x v="8"/>
    <x v="18"/>
    <x v="20"/>
    <x v="70"/>
    <x v="2"/>
    <x v="8"/>
    <x v="2"/>
    <x v="0"/>
    <n v="400"/>
    <n v="0"/>
    <n v="-400"/>
    <x v="8"/>
    <x v="18"/>
    <x v="20"/>
    <x v="70"/>
    <s v="Sonstiges Personalkosten"/>
    <s v="B0FE524A-9795-EA11-806F-9CB6D0F9CFB6"/>
  </r>
  <r>
    <x v="2"/>
    <x v="8"/>
    <x v="18"/>
    <x v="21"/>
    <x v="43"/>
    <x v="2"/>
    <x v="8"/>
    <x v="2"/>
    <x v="1"/>
    <n v="14843.99"/>
    <n v="0"/>
    <n v="-14843.99"/>
    <x v="8"/>
    <x v="18"/>
    <x v="21"/>
    <x v="43"/>
    <s v="Gesetzliche soziale Aufwendungen"/>
    <s v="B0FE524A-9795-EA11-806F-9CB6D0F9CFB6"/>
  </r>
  <r>
    <x v="2"/>
    <x v="8"/>
    <x v="18"/>
    <x v="21"/>
    <x v="43"/>
    <x v="2"/>
    <x v="8"/>
    <x v="2"/>
    <x v="0"/>
    <n v="3427.14"/>
    <n v="0"/>
    <n v="-3427.14"/>
    <x v="8"/>
    <x v="18"/>
    <x v="21"/>
    <x v="43"/>
    <s v="Gesetzliche soziale Aufwendungen"/>
    <s v="B0FE524A-9795-EA11-806F-9CB6D0F9CFB6"/>
  </r>
  <r>
    <x v="2"/>
    <x v="8"/>
    <x v="18"/>
    <x v="21"/>
    <x v="44"/>
    <x v="2"/>
    <x v="8"/>
    <x v="2"/>
    <x v="1"/>
    <n v="337.05"/>
    <n v="0"/>
    <n v="-337.05"/>
    <x v="8"/>
    <x v="18"/>
    <x v="21"/>
    <x v="44"/>
    <s v="Umlagebeiträge"/>
    <s v="B0FE524A-9795-EA11-806F-9CB6D0F9CFB6"/>
  </r>
  <r>
    <x v="2"/>
    <x v="8"/>
    <x v="18"/>
    <x v="21"/>
    <x v="44"/>
    <x v="2"/>
    <x v="8"/>
    <x v="2"/>
    <x v="0"/>
    <n v="71.84"/>
    <n v="0"/>
    <n v="-71.84"/>
    <x v="8"/>
    <x v="18"/>
    <x v="21"/>
    <x v="44"/>
    <s v="Umlagebeiträge"/>
    <s v="B0FE524A-9795-EA11-806F-9CB6D0F9CFB6"/>
  </r>
  <r>
    <x v="2"/>
    <x v="8"/>
    <x v="18"/>
    <x v="21"/>
    <x v="45"/>
    <x v="2"/>
    <x v="8"/>
    <x v="2"/>
    <x v="1"/>
    <n v="853.37"/>
    <n v="0"/>
    <n v="-853.37"/>
    <x v="8"/>
    <x v="18"/>
    <x v="21"/>
    <x v="45"/>
    <s v="Beiträge zur Berufsgenossenschaft"/>
    <s v="B0FE524A-9795-EA11-806F-9CB6D0F9CFB6"/>
  </r>
  <r>
    <x v="2"/>
    <x v="8"/>
    <x v="18"/>
    <x v="21"/>
    <x v="45"/>
    <x v="2"/>
    <x v="8"/>
    <x v="2"/>
    <x v="0"/>
    <n v="159.65"/>
    <n v="0"/>
    <n v="-159.65"/>
    <x v="8"/>
    <x v="18"/>
    <x v="21"/>
    <x v="45"/>
    <s v="Beiträge zur Berufsgenossenschaft"/>
    <s v="B0FE524A-9795-EA11-806F-9CB6D0F9CFB6"/>
  </r>
  <r>
    <x v="2"/>
    <x v="8"/>
    <x v="18"/>
    <x v="21"/>
    <x v="100"/>
    <x v="2"/>
    <x v="8"/>
    <x v="2"/>
    <x v="1"/>
    <n v="300"/>
    <n v="0"/>
    <n v="-300"/>
    <x v="8"/>
    <x v="18"/>
    <x v="21"/>
    <x v="100"/>
    <s v="Aufwendungen für Altersversorgung"/>
    <s v="B0FE524A-9795-EA11-806F-9CB6D0F9CFB6"/>
  </r>
  <r>
    <x v="2"/>
    <x v="8"/>
    <x v="22"/>
    <x v="33"/>
    <x v="89"/>
    <x v="2"/>
    <x v="8"/>
    <x v="2"/>
    <x v="1"/>
    <n v="6000"/>
    <n v="0"/>
    <n v="-6000"/>
    <x v="8"/>
    <x v="22"/>
    <x v="33"/>
    <x v="89"/>
    <s v="Abschreibungen auf selbst geschaffene immaterielle Vermögensgegenstände"/>
    <s v="B0FE524A-9795-EA11-806F-9CB6D0F9CFB6"/>
  </r>
  <r>
    <x v="2"/>
    <x v="8"/>
    <x v="22"/>
    <x v="34"/>
    <x v="90"/>
    <x v="2"/>
    <x v="8"/>
    <x v="2"/>
    <x v="1"/>
    <n v="820.83"/>
    <n v="0"/>
    <n v="-820.83"/>
    <x v="8"/>
    <x v="22"/>
    <x v="34"/>
    <x v="90"/>
    <s v="Abschreibungen auf Sachanlagen (ohne AfA auf Kfz und Gebäude)"/>
    <s v="B0FE524A-9795-EA11-806F-9CB6D0F9CFB6"/>
  </r>
  <r>
    <x v="2"/>
    <x v="8"/>
    <x v="22"/>
    <x v="34"/>
    <x v="91"/>
    <x v="2"/>
    <x v="8"/>
    <x v="2"/>
    <x v="1"/>
    <n v="800"/>
    <n v="0"/>
    <n v="-800"/>
    <x v="8"/>
    <x v="22"/>
    <x v="34"/>
    <x v="91"/>
    <s v="Sofortabschreibung geringwertige Wirtschaftsgüter"/>
    <s v="B0FE524A-9795-EA11-806F-9CB6D0F9CFB6"/>
  </r>
  <r>
    <x v="2"/>
    <x v="8"/>
    <x v="19"/>
    <x v="22"/>
    <x v="78"/>
    <x v="2"/>
    <x v="8"/>
    <x v="2"/>
    <x v="1"/>
    <n v="742.5"/>
    <n v="0"/>
    <n v="-742.5"/>
    <x v="8"/>
    <x v="19"/>
    <x v="22"/>
    <x v="78"/>
    <s v="Sonstige Fremdleistungen"/>
    <s v="B0FE524A-9795-EA11-806F-9CB6D0F9CFB6"/>
  </r>
  <r>
    <x v="2"/>
    <x v="8"/>
    <x v="19"/>
    <x v="23"/>
    <x v="47"/>
    <x v="2"/>
    <x v="8"/>
    <x v="2"/>
    <x v="1"/>
    <n v="26460"/>
    <n v="0"/>
    <n v="-26460"/>
    <x v="8"/>
    <x v="19"/>
    <x v="23"/>
    <x v="47"/>
    <s v="Miete (unbewegliche Wirtschaftsgüter)"/>
    <s v="B0FE524A-9795-EA11-806F-9CB6D0F9CFB6"/>
  </r>
  <r>
    <x v="2"/>
    <x v="8"/>
    <x v="19"/>
    <x v="23"/>
    <x v="48"/>
    <x v="2"/>
    <x v="8"/>
    <x v="2"/>
    <x v="1"/>
    <n v="3491"/>
    <n v="0"/>
    <n v="-3491"/>
    <x v="8"/>
    <x v="19"/>
    <x v="23"/>
    <x v="48"/>
    <s v="Gas, Strom, Wasser"/>
    <s v="B0FE524A-9795-EA11-806F-9CB6D0F9CFB6"/>
  </r>
  <r>
    <x v="2"/>
    <x v="8"/>
    <x v="19"/>
    <x v="23"/>
    <x v="49"/>
    <x v="2"/>
    <x v="8"/>
    <x v="2"/>
    <x v="1"/>
    <n v="1500.4"/>
    <n v="0"/>
    <n v="-1500.4"/>
    <x v="8"/>
    <x v="19"/>
    <x v="23"/>
    <x v="49"/>
    <s v="Reinigung"/>
    <s v="B0FE524A-9795-EA11-806F-9CB6D0F9CFB6"/>
  </r>
  <r>
    <x v="2"/>
    <x v="8"/>
    <x v="19"/>
    <x v="24"/>
    <x v="50"/>
    <x v="2"/>
    <x v="8"/>
    <x v="2"/>
    <x v="1"/>
    <n v="1640.1"/>
    <n v="0"/>
    <n v="-1640.1"/>
    <x v="8"/>
    <x v="19"/>
    <x v="24"/>
    <x v="50"/>
    <s v="Versicherungen"/>
    <s v="B0FE524A-9795-EA11-806F-9CB6D0F9CFB6"/>
  </r>
  <r>
    <x v="2"/>
    <x v="8"/>
    <x v="19"/>
    <x v="24"/>
    <x v="51"/>
    <x v="2"/>
    <x v="8"/>
    <x v="2"/>
    <x v="1"/>
    <n v="691.67"/>
    <n v="0"/>
    <n v="-691.67"/>
    <x v="8"/>
    <x v="19"/>
    <x v="24"/>
    <x v="51"/>
    <s v="Beiträge"/>
    <s v="B0FE524A-9795-EA11-806F-9CB6D0F9CFB6"/>
  </r>
  <r>
    <x v="2"/>
    <x v="8"/>
    <x v="19"/>
    <x v="25"/>
    <x v="52"/>
    <x v="2"/>
    <x v="8"/>
    <x v="2"/>
    <x v="1"/>
    <n v="1298.76"/>
    <n v="0"/>
    <n v="-1298.76"/>
    <x v="8"/>
    <x v="19"/>
    <x v="25"/>
    <x v="52"/>
    <s v="Reparaturen und Instandhaltung von anderen Anlagen und Betriebs- und Geschäftsausstattung"/>
    <s v="B0FE524A-9795-EA11-806F-9CB6D0F9CFB6"/>
  </r>
  <r>
    <x v="2"/>
    <x v="8"/>
    <x v="19"/>
    <x v="25"/>
    <x v="53"/>
    <x v="2"/>
    <x v="8"/>
    <x v="2"/>
    <x v="1"/>
    <n v="1500"/>
    <n v="0"/>
    <n v="-1500"/>
    <x v="8"/>
    <x v="19"/>
    <x v="25"/>
    <x v="53"/>
    <s v="Wartungskosten für Hard- und Software"/>
    <s v="B0FE524A-9795-EA11-806F-9CB6D0F9CFB6"/>
  </r>
  <r>
    <x v="2"/>
    <x v="8"/>
    <x v="19"/>
    <x v="37"/>
    <x v="118"/>
    <x v="2"/>
    <x v="8"/>
    <x v="2"/>
    <x v="1"/>
    <n v="1800"/>
    <n v="0"/>
    <n v="-1800"/>
    <x v="8"/>
    <x v="19"/>
    <x v="37"/>
    <x v="118"/>
    <s v="Mietleasing Kfz"/>
    <s v="B0FE524A-9795-EA11-806F-9CB6D0F9CFB6"/>
  </r>
  <r>
    <x v="2"/>
    <x v="8"/>
    <x v="19"/>
    <x v="26"/>
    <x v="71"/>
    <x v="2"/>
    <x v="8"/>
    <x v="2"/>
    <x v="1"/>
    <n v="1645"/>
    <n v="0"/>
    <n v="-1645"/>
    <x v="8"/>
    <x v="19"/>
    <x v="26"/>
    <x v="71"/>
    <s v="Werbekosten"/>
    <s v="B0FE524A-9795-EA11-806F-9CB6D0F9CFB6"/>
  </r>
  <r>
    <x v="2"/>
    <x v="8"/>
    <x v="19"/>
    <x v="26"/>
    <x v="54"/>
    <x v="2"/>
    <x v="8"/>
    <x v="2"/>
    <x v="1"/>
    <n v="559"/>
    <n v="0"/>
    <n v="-559"/>
    <x v="8"/>
    <x v="19"/>
    <x v="26"/>
    <x v="54"/>
    <s v="Bewirtungskosten"/>
    <s v="B0FE524A-9795-EA11-806F-9CB6D0F9CFB6"/>
  </r>
  <r>
    <x v="2"/>
    <x v="8"/>
    <x v="19"/>
    <x v="26"/>
    <x v="55"/>
    <x v="2"/>
    <x v="8"/>
    <x v="2"/>
    <x v="1"/>
    <n v="4654.3100000000004"/>
    <n v="0"/>
    <n v="-4654.3100000000004"/>
    <x v="8"/>
    <x v="19"/>
    <x v="26"/>
    <x v="55"/>
    <s v="Reisekosten Arbeitnehmer"/>
    <s v="B0FE524A-9795-EA11-806F-9CB6D0F9CFB6"/>
  </r>
  <r>
    <x v="2"/>
    <x v="8"/>
    <x v="19"/>
    <x v="26"/>
    <x v="55"/>
    <x v="2"/>
    <x v="8"/>
    <x v="2"/>
    <x v="0"/>
    <n v="800"/>
    <n v="0"/>
    <n v="-800"/>
    <x v="8"/>
    <x v="19"/>
    <x v="26"/>
    <x v="55"/>
    <s v="Reisekosten Arbeitnehmer"/>
    <s v="B0FE524A-9795-EA11-806F-9CB6D0F9CFB6"/>
  </r>
  <r>
    <x v="2"/>
    <x v="8"/>
    <x v="19"/>
    <x v="27"/>
    <x v="79"/>
    <x v="2"/>
    <x v="8"/>
    <x v="2"/>
    <x v="1"/>
    <n v="100"/>
    <n v="0"/>
    <n v="-100"/>
    <x v="8"/>
    <x v="19"/>
    <x v="27"/>
    <x v="79"/>
    <s v="Porto"/>
    <s v="B0FE524A-9795-EA11-806F-9CB6D0F9CFB6"/>
  </r>
  <r>
    <x v="2"/>
    <x v="8"/>
    <x v="19"/>
    <x v="27"/>
    <x v="58"/>
    <x v="2"/>
    <x v="8"/>
    <x v="2"/>
    <x v="1"/>
    <n v="700"/>
    <n v="0"/>
    <n v="-700"/>
    <x v="8"/>
    <x v="19"/>
    <x v="27"/>
    <x v="58"/>
    <s v="Telefon"/>
    <s v="B0FE524A-9795-EA11-806F-9CB6D0F9CFB6"/>
  </r>
  <r>
    <x v="2"/>
    <x v="8"/>
    <x v="19"/>
    <x v="27"/>
    <x v="58"/>
    <x v="2"/>
    <x v="8"/>
    <x v="2"/>
    <x v="0"/>
    <n v="200"/>
    <n v="0"/>
    <n v="-200"/>
    <x v="8"/>
    <x v="19"/>
    <x v="27"/>
    <x v="58"/>
    <s v="Telefon"/>
    <s v="B0FE524A-9795-EA11-806F-9CB6D0F9CFB6"/>
  </r>
  <r>
    <x v="2"/>
    <x v="8"/>
    <x v="19"/>
    <x v="27"/>
    <x v="73"/>
    <x v="2"/>
    <x v="8"/>
    <x v="2"/>
    <x v="1"/>
    <n v="506"/>
    <n v="0"/>
    <n v="-506"/>
    <x v="8"/>
    <x v="19"/>
    <x v="27"/>
    <x v="73"/>
    <s v="Bürobedarf"/>
    <s v="B0FE524A-9795-EA11-806F-9CB6D0F9CFB6"/>
  </r>
  <r>
    <x v="2"/>
    <x v="8"/>
    <x v="19"/>
    <x v="27"/>
    <x v="106"/>
    <x v="2"/>
    <x v="8"/>
    <x v="2"/>
    <x v="1"/>
    <n v="100"/>
    <n v="0"/>
    <n v="-100"/>
    <x v="8"/>
    <x v="19"/>
    <x v="27"/>
    <x v="106"/>
    <s v="Zeitschriften, Bücher (Fachliteratur)"/>
    <s v="B0FE524A-9795-EA11-806F-9CB6D0F9CFB6"/>
  </r>
  <r>
    <x v="2"/>
    <x v="8"/>
    <x v="18"/>
    <x v="21"/>
    <x v="74"/>
    <x v="2"/>
    <x v="8"/>
    <x v="2"/>
    <x v="1"/>
    <n v="1000"/>
    <n v="0"/>
    <n v="-1000"/>
    <x v="8"/>
    <x v="18"/>
    <x v="21"/>
    <x v="74"/>
    <s v="Fortbildungskosten"/>
    <s v="B0FE524A-9795-EA11-806F-9CB6D0F9CFB6"/>
  </r>
  <r>
    <x v="2"/>
    <x v="8"/>
    <x v="19"/>
    <x v="28"/>
    <x v="59"/>
    <x v="2"/>
    <x v="8"/>
    <x v="2"/>
    <x v="1"/>
    <n v="4500"/>
    <n v="0"/>
    <n v="-4500"/>
    <x v="8"/>
    <x v="19"/>
    <x v="28"/>
    <x v="59"/>
    <s v="Rechts- und Beratungskosten"/>
    <s v="B0FE524A-9795-EA11-806F-9CB6D0F9CFB6"/>
  </r>
  <r>
    <x v="2"/>
    <x v="8"/>
    <x v="19"/>
    <x v="28"/>
    <x v="59"/>
    <x v="2"/>
    <x v="8"/>
    <x v="2"/>
    <x v="0"/>
    <n v="5000"/>
    <n v="0"/>
    <n v="-5000"/>
    <x v="8"/>
    <x v="19"/>
    <x v="28"/>
    <x v="59"/>
    <s v="Rechts- und Beratungskosten"/>
    <s v="B0FE524A-9795-EA11-806F-9CB6D0F9CFB6"/>
  </r>
  <r>
    <x v="2"/>
    <x v="8"/>
    <x v="19"/>
    <x v="28"/>
    <x v="101"/>
    <x v="2"/>
    <x v="8"/>
    <x v="2"/>
    <x v="1"/>
    <n v="2024"/>
    <n v="0"/>
    <n v="-2024"/>
    <x v="8"/>
    <x v="19"/>
    <x v="28"/>
    <x v="101"/>
    <s v="Buchführungskosten"/>
    <s v="B0FE524A-9795-EA11-806F-9CB6D0F9CFB6"/>
  </r>
  <r>
    <x v="2"/>
    <x v="8"/>
    <x v="19"/>
    <x v="28"/>
    <x v="101"/>
    <x v="2"/>
    <x v="8"/>
    <x v="2"/>
    <x v="0"/>
    <n v="80"/>
    <n v="0"/>
    <n v="-80"/>
    <x v="8"/>
    <x v="19"/>
    <x v="28"/>
    <x v="101"/>
    <s v="Buchführungskosten"/>
    <s v="B0FE524A-9795-EA11-806F-9CB6D0F9CFB6"/>
  </r>
  <r>
    <x v="2"/>
    <x v="8"/>
    <x v="19"/>
    <x v="22"/>
    <x v="111"/>
    <x v="2"/>
    <x v="8"/>
    <x v="2"/>
    <x v="1"/>
    <n v="760"/>
    <n v="0"/>
    <n v="-760"/>
    <x v="8"/>
    <x v="19"/>
    <x v="22"/>
    <x v="111"/>
    <s v="Aufwendungen für die zeitlich befristete Überlassu"/>
    <s v="B0FE524A-9795-EA11-806F-9CB6D0F9CFB6"/>
  </r>
  <r>
    <x v="2"/>
    <x v="8"/>
    <x v="19"/>
    <x v="29"/>
    <x v="60"/>
    <x v="2"/>
    <x v="8"/>
    <x v="2"/>
    <x v="1"/>
    <n v="250"/>
    <n v="0"/>
    <n v="-250"/>
    <x v="8"/>
    <x v="19"/>
    <x v="29"/>
    <x v="60"/>
    <s v="Sonstiger Betriebsbedarf"/>
    <s v="B0FE524A-9795-EA11-806F-9CB6D0F9CFB6"/>
  </r>
  <r>
    <x v="2"/>
    <x v="8"/>
    <x v="19"/>
    <x v="29"/>
    <x v="61"/>
    <x v="2"/>
    <x v="8"/>
    <x v="2"/>
    <x v="1"/>
    <n v="356"/>
    <n v="0"/>
    <n v="-356"/>
    <x v="8"/>
    <x v="19"/>
    <x v="29"/>
    <x v="61"/>
    <s v="Nebenkosten des Geldverkehrs"/>
    <s v="B0FE524A-9795-EA11-806F-9CB6D0F9CFB6"/>
  </r>
  <r>
    <x v="2"/>
    <x v="8"/>
    <x v="19"/>
    <x v="29"/>
    <x v="62"/>
    <x v="2"/>
    <x v="8"/>
    <x v="2"/>
    <x v="1"/>
    <n v="2842.13"/>
    <n v="0"/>
    <n v="-2842.13"/>
    <x v="8"/>
    <x v="19"/>
    <x v="29"/>
    <x v="62"/>
    <s v="Aufwendungen für Abraum- und Abfallbeseitigung"/>
    <s v="B0FE524A-9795-EA11-806F-9CB6D0F9CFB6"/>
  </r>
  <r>
    <x v="2"/>
    <x v="10"/>
    <x v="21"/>
    <x v="32"/>
    <x v="99"/>
    <x v="2"/>
    <x v="8"/>
    <x v="2"/>
    <x v="1"/>
    <n v="800"/>
    <n v="0"/>
    <n v="-800"/>
    <x v="10"/>
    <x v="21"/>
    <x v="32"/>
    <x v="99"/>
    <s v="Zinsaufwendungen für kurzfristige Verbindlichkeite"/>
    <s v="B0FE524A-9795-EA11-806F-9CB6D0F9CFB6"/>
  </r>
  <r>
    <x v="2"/>
    <x v="10"/>
    <x v="21"/>
    <x v="32"/>
    <x v="83"/>
    <x v="2"/>
    <x v="8"/>
    <x v="2"/>
    <x v="1"/>
    <n v="17200"/>
    <n v="0"/>
    <n v="-17200"/>
    <x v="10"/>
    <x v="21"/>
    <x v="32"/>
    <x v="83"/>
    <s v="Zinsaufwendungen für langfristige Verbindlichkeite"/>
    <s v="B0FE524A-9795-EA11-806F-9CB6D0F9CFB6"/>
  </r>
  <r>
    <x v="2"/>
    <x v="10"/>
    <x v="21"/>
    <x v="32"/>
    <x v="83"/>
    <x v="2"/>
    <x v="8"/>
    <x v="2"/>
    <x v="0"/>
    <n v="7500"/>
    <n v="0"/>
    <n v="-7500"/>
    <x v="10"/>
    <x v="21"/>
    <x v="32"/>
    <x v="83"/>
    <s v="Zinsaufwendungen für langfristige Verbindlichkeite"/>
    <s v="B0FE524A-9795-EA11-806F-9CB6D0F9CFB6"/>
  </r>
  <r>
    <x v="0"/>
    <x v="0"/>
    <x v="0"/>
    <x v="0"/>
    <x v="0"/>
    <x v="2"/>
    <x v="9"/>
    <x v="2"/>
    <x v="1"/>
    <n v="19978.41"/>
    <n v="6000"/>
    <n v="-13978.41"/>
    <x v="0"/>
    <x v="0"/>
    <x v="0"/>
    <x v="0"/>
    <s v="Selbst geschaffene immaterielle VermG"/>
    <s v="B0FE524A-9795-EA11-806F-9CB6D0F9CFB6"/>
  </r>
  <r>
    <x v="0"/>
    <x v="0"/>
    <x v="1"/>
    <x v="1"/>
    <x v="2"/>
    <x v="2"/>
    <x v="9"/>
    <x v="2"/>
    <x v="1"/>
    <n v="7650"/>
    <n v="520.83000000000004"/>
    <n v="-7129.17"/>
    <x v="0"/>
    <x v="1"/>
    <x v="1"/>
    <x v="2"/>
    <s v="Betriebsausstattung"/>
    <s v="B0FE524A-9795-EA11-806F-9CB6D0F9CFB6"/>
  </r>
  <r>
    <x v="0"/>
    <x v="0"/>
    <x v="1"/>
    <x v="1"/>
    <x v="3"/>
    <x v="2"/>
    <x v="9"/>
    <x v="2"/>
    <x v="1"/>
    <n v="3648"/>
    <n v="1100"/>
    <n v="-2548"/>
    <x v="0"/>
    <x v="1"/>
    <x v="1"/>
    <x v="3"/>
    <s v="Büroeinrichtung"/>
    <s v="B0FE524A-9795-EA11-806F-9CB6D0F9CFB6"/>
  </r>
  <r>
    <x v="0"/>
    <x v="0"/>
    <x v="1"/>
    <x v="1"/>
    <x v="4"/>
    <x v="2"/>
    <x v="9"/>
    <x v="2"/>
    <x v="1"/>
    <n v="800"/>
    <n v="800"/>
    <n v="0"/>
    <x v="0"/>
    <x v="1"/>
    <x v="1"/>
    <x v="4"/>
    <s v="Geringwertige Wirtschaftsgüter"/>
    <s v="B0FE524A-9795-EA11-806F-9CB6D0F9CFB6"/>
  </r>
  <r>
    <x v="0"/>
    <x v="0"/>
    <x v="1"/>
    <x v="35"/>
    <x v="94"/>
    <x v="2"/>
    <x v="9"/>
    <x v="2"/>
    <x v="1"/>
    <n v="30000"/>
    <n v="0"/>
    <n v="-30000"/>
    <x v="0"/>
    <x v="1"/>
    <x v="35"/>
    <x v="94"/>
    <s v="Technische Anlagen und Maschinen im Bau"/>
    <s v="B0FE524A-9795-EA11-806F-9CB6D0F9CFB6"/>
  </r>
  <r>
    <x v="0"/>
    <x v="0"/>
    <x v="1"/>
    <x v="35"/>
    <x v="94"/>
    <x v="2"/>
    <x v="9"/>
    <x v="2"/>
    <x v="0"/>
    <n v="31000"/>
    <n v="0"/>
    <n v="-31000"/>
    <x v="0"/>
    <x v="1"/>
    <x v="35"/>
    <x v="94"/>
    <s v="Technische Anlagen und Maschinen im Bau"/>
    <s v="B0FE524A-9795-EA11-806F-9CB6D0F9CFB6"/>
  </r>
  <r>
    <x v="0"/>
    <x v="1"/>
    <x v="3"/>
    <x v="3"/>
    <x v="6"/>
    <x v="2"/>
    <x v="9"/>
    <x v="2"/>
    <x v="1"/>
    <n v="37901.5"/>
    <n v="12257"/>
    <n v="-25644.5"/>
    <x v="1"/>
    <x v="3"/>
    <x v="3"/>
    <x v="6"/>
    <s v="Forderungen aus Lieferungen und Leistungen"/>
    <s v="B0FE524A-9795-EA11-806F-9CB6D0F9CFB6"/>
  </r>
  <r>
    <x v="0"/>
    <x v="1"/>
    <x v="3"/>
    <x v="3"/>
    <x v="6"/>
    <x v="2"/>
    <x v="9"/>
    <x v="2"/>
    <x v="0"/>
    <n v="0"/>
    <n v="0"/>
    <n v="0"/>
    <x v="1"/>
    <x v="3"/>
    <x v="3"/>
    <x v="6"/>
    <s v="Forderungen aus Lieferungen und Leistungen"/>
    <s v="B0FE524A-9795-EA11-806F-9CB6D0F9CFB6"/>
  </r>
  <r>
    <x v="0"/>
    <x v="1"/>
    <x v="3"/>
    <x v="4"/>
    <x v="9"/>
    <x v="2"/>
    <x v="9"/>
    <x v="2"/>
    <x v="1"/>
    <n v="20601.3"/>
    <n v="0"/>
    <n v="-20601.3"/>
    <x v="1"/>
    <x v="3"/>
    <x v="4"/>
    <x v="9"/>
    <s v="Abziehbare Vorsteuer 19 %"/>
    <s v="B0FE524A-9795-EA11-806F-9CB6D0F9CFB6"/>
  </r>
  <r>
    <x v="0"/>
    <x v="1"/>
    <x v="3"/>
    <x v="4"/>
    <x v="9"/>
    <x v="2"/>
    <x v="9"/>
    <x v="2"/>
    <x v="0"/>
    <n v="7600"/>
    <n v="0"/>
    <n v="-7600"/>
    <x v="1"/>
    <x v="3"/>
    <x v="4"/>
    <x v="9"/>
    <s v="Abziehbare Vorsteuer 19 %"/>
    <s v="B0FE524A-9795-EA11-806F-9CB6D0F9CFB6"/>
  </r>
  <r>
    <x v="0"/>
    <x v="1"/>
    <x v="4"/>
    <x v="5"/>
    <x v="115"/>
    <x v="2"/>
    <x v="9"/>
    <x v="2"/>
    <x v="1"/>
    <n v="26574.97"/>
    <n v="234224.22"/>
    <n v="207649.25"/>
    <x v="1"/>
    <x v="4"/>
    <x v="5"/>
    <x v="115"/>
    <s v="Bank"/>
    <s v="B0FE524A-9795-EA11-806F-9CB6D0F9CFB6"/>
  </r>
  <r>
    <x v="0"/>
    <x v="1"/>
    <x v="4"/>
    <x v="5"/>
    <x v="115"/>
    <x v="2"/>
    <x v="9"/>
    <x v="2"/>
    <x v="0"/>
    <n v="2375"/>
    <n v="68703.63"/>
    <n v="66328.63"/>
    <x v="1"/>
    <x v="4"/>
    <x v="5"/>
    <x v="115"/>
    <s v="Bank"/>
    <s v="B0FE524A-9795-EA11-806F-9CB6D0F9CFB6"/>
  </r>
  <r>
    <x v="0"/>
    <x v="2"/>
    <x v="5"/>
    <x v="6"/>
    <x v="15"/>
    <x v="2"/>
    <x v="9"/>
    <x v="2"/>
    <x v="1"/>
    <n v="0"/>
    <n v="2331.77"/>
    <n v="2331.77"/>
    <x v="2"/>
    <x v="5"/>
    <x v="6"/>
    <x v="15"/>
    <s v="Aktive Rechnungsabgrenzung"/>
    <s v="B0FE524A-9795-EA11-806F-9CB6D0F9CFB6"/>
  </r>
  <r>
    <x v="1"/>
    <x v="5"/>
    <x v="11"/>
    <x v="13"/>
    <x v="25"/>
    <x v="2"/>
    <x v="9"/>
    <x v="2"/>
    <x v="1"/>
    <n v="43432.59"/>
    <n v="82412.100000000006"/>
    <n v="38979.51"/>
    <x v="5"/>
    <x v="11"/>
    <x v="13"/>
    <x v="25"/>
    <s v="Verbindlichkeiten aus Lieferungen und Leistungen m"/>
    <s v="B0FE524A-9795-EA11-806F-9CB6D0F9CFB6"/>
  </r>
  <r>
    <x v="1"/>
    <x v="5"/>
    <x v="12"/>
    <x v="14"/>
    <x v="33"/>
    <x v="2"/>
    <x v="9"/>
    <x v="2"/>
    <x v="1"/>
    <n v="0"/>
    <n v="6051.5"/>
    <n v="6051.5"/>
    <x v="5"/>
    <x v="12"/>
    <x v="14"/>
    <x v="33"/>
    <s v="Umsatzsteuer 19 %"/>
    <s v="B0FE524A-9795-EA11-806F-9CB6D0F9CFB6"/>
  </r>
  <r>
    <x v="1"/>
    <x v="5"/>
    <x v="12"/>
    <x v="14"/>
    <x v="33"/>
    <x v="2"/>
    <x v="9"/>
    <x v="2"/>
    <x v="0"/>
    <n v="0"/>
    <n v="0"/>
    <n v="0"/>
    <x v="5"/>
    <x v="12"/>
    <x v="14"/>
    <x v="33"/>
    <s v="Umsatzsteuer 19 %"/>
    <s v="B0FE524A-9795-EA11-806F-9CB6D0F9CFB6"/>
  </r>
  <r>
    <x v="1"/>
    <x v="5"/>
    <x v="12"/>
    <x v="14"/>
    <x v="75"/>
    <x v="2"/>
    <x v="9"/>
    <x v="2"/>
    <x v="1"/>
    <n v="24196.5"/>
    <n v="14317.97"/>
    <n v="-9878.5300000000007"/>
    <x v="5"/>
    <x v="12"/>
    <x v="14"/>
    <x v="75"/>
    <s v="Umsatzsteuer-Vorauszahlungen"/>
    <s v="B0FE524A-9795-EA11-806F-9CB6D0F9CFB6"/>
  </r>
  <r>
    <x v="1"/>
    <x v="5"/>
    <x v="12"/>
    <x v="14"/>
    <x v="75"/>
    <x v="2"/>
    <x v="9"/>
    <x v="2"/>
    <x v="0"/>
    <n v="0"/>
    <n v="2375"/>
    <n v="2375"/>
    <x v="5"/>
    <x v="12"/>
    <x v="14"/>
    <x v="75"/>
    <s v="Umsatzsteuer-Vorauszahlungen"/>
    <s v="B0FE524A-9795-EA11-806F-9CB6D0F9CFB6"/>
  </r>
  <r>
    <x v="1"/>
    <x v="6"/>
    <x v="13"/>
    <x v="15"/>
    <x v="35"/>
    <x v="2"/>
    <x v="9"/>
    <x v="2"/>
    <x v="1"/>
    <n v="67000"/>
    <n v="0"/>
    <n v="-67000"/>
    <x v="6"/>
    <x v="13"/>
    <x v="15"/>
    <x v="35"/>
    <s v="Passive Rechnungsabgrenzung"/>
    <s v="B0FE524A-9795-EA11-806F-9CB6D0F9CFB6"/>
  </r>
  <r>
    <x v="2"/>
    <x v="7"/>
    <x v="14"/>
    <x v="16"/>
    <x v="36"/>
    <x v="2"/>
    <x v="9"/>
    <x v="2"/>
    <x v="1"/>
    <n v="0"/>
    <n v="31850"/>
    <n v="31850"/>
    <x v="7"/>
    <x v="14"/>
    <x v="16"/>
    <x v="36"/>
    <s v="Erlöse zum allgemeinen Umsatzsteuersatz"/>
    <s v="B0FE524A-9795-EA11-806F-9CB6D0F9CFB6"/>
  </r>
  <r>
    <x v="2"/>
    <x v="7"/>
    <x v="14"/>
    <x v="16"/>
    <x v="36"/>
    <x v="2"/>
    <x v="9"/>
    <x v="2"/>
    <x v="0"/>
    <n v="0"/>
    <n v="0"/>
    <n v="0"/>
    <x v="7"/>
    <x v="14"/>
    <x v="16"/>
    <x v="36"/>
    <s v="Erlöse zum allgemeinen Umsatzsteuersatz"/>
    <s v="B0FE524A-9795-EA11-806F-9CB6D0F9CFB6"/>
  </r>
  <r>
    <x v="2"/>
    <x v="7"/>
    <x v="15"/>
    <x v="17"/>
    <x v="38"/>
    <x v="2"/>
    <x v="9"/>
    <x v="2"/>
    <x v="1"/>
    <n v="0"/>
    <n v="30000"/>
    <n v="30000"/>
    <x v="7"/>
    <x v="15"/>
    <x v="17"/>
    <x v="38"/>
    <s v="Andere aktivierte Eigenleistungen"/>
    <s v="B0FE524A-9795-EA11-806F-9CB6D0F9CFB6"/>
  </r>
  <r>
    <x v="2"/>
    <x v="7"/>
    <x v="15"/>
    <x v="17"/>
    <x v="38"/>
    <x v="2"/>
    <x v="9"/>
    <x v="2"/>
    <x v="0"/>
    <n v="0"/>
    <n v="31000"/>
    <n v="31000"/>
    <x v="7"/>
    <x v="15"/>
    <x v="17"/>
    <x v="38"/>
    <s v="Andere aktivierte Eigenleistungen"/>
    <s v="B0FE524A-9795-EA11-806F-9CB6D0F9CFB6"/>
  </r>
  <r>
    <x v="2"/>
    <x v="7"/>
    <x v="16"/>
    <x v="18"/>
    <x v="39"/>
    <x v="2"/>
    <x v="9"/>
    <x v="2"/>
    <x v="1"/>
    <n v="0"/>
    <n v="67000"/>
    <n v="67000"/>
    <x v="7"/>
    <x v="16"/>
    <x v="18"/>
    <x v="39"/>
    <s v="Sonstige betriebliche Erträge"/>
    <s v="B0FE524A-9795-EA11-806F-9CB6D0F9CFB6"/>
  </r>
  <r>
    <x v="2"/>
    <x v="8"/>
    <x v="17"/>
    <x v="19"/>
    <x v="116"/>
    <x v="2"/>
    <x v="9"/>
    <x v="2"/>
    <x v="1"/>
    <n v="4890.87"/>
    <n v="0"/>
    <n v="-4890.87"/>
    <x v="8"/>
    <x v="17"/>
    <x v="19"/>
    <x v="116"/>
    <s v="Roh-, Hilfs- und Betriebsstoffe"/>
    <s v="B0FE524A-9795-EA11-806F-9CB6D0F9CFB6"/>
  </r>
  <r>
    <x v="2"/>
    <x v="8"/>
    <x v="18"/>
    <x v="20"/>
    <x v="41"/>
    <x v="2"/>
    <x v="9"/>
    <x v="2"/>
    <x v="1"/>
    <n v="75337.66"/>
    <n v="0"/>
    <n v="-75337.66"/>
    <x v="8"/>
    <x v="18"/>
    <x v="20"/>
    <x v="41"/>
    <s v="Gehälter"/>
    <s v="B0FE524A-9795-EA11-806F-9CB6D0F9CFB6"/>
  </r>
  <r>
    <x v="2"/>
    <x v="8"/>
    <x v="18"/>
    <x v="20"/>
    <x v="41"/>
    <x v="2"/>
    <x v="9"/>
    <x v="2"/>
    <x v="0"/>
    <n v="15965"/>
    <n v="0"/>
    <n v="-15965"/>
    <x v="8"/>
    <x v="18"/>
    <x v="20"/>
    <x v="41"/>
    <s v="Gehälter"/>
    <s v="B0FE524A-9795-EA11-806F-9CB6D0F9CFB6"/>
  </r>
  <r>
    <x v="2"/>
    <x v="8"/>
    <x v="18"/>
    <x v="20"/>
    <x v="42"/>
    <x v="2"/>
    <x v="9"/>
    <x v="2"/>
    <x v="1"/>
    <n v="10000"/>
    <n v="0"/>
    <n v="-10000"/>
    <x v="8"/>
    <x v="18"/>
    <x v="20"/>
    <x v="42"/>
    <s v="Geschäftsführergehälter der GmbH-Gesellschafter"/>
    <s v="B0FE524A-9795-EA11-806F-9CB6D0F9CFB6"/>
  </r>
  <r>
    <x v="2"/>
    <x v="8"/>
    <x v="18"/>
    <x v="20"/>
    <x v="70"/>
    <x v="2"/>
    <x v="9"/>
    <x v="2"/>
    <x v="1"/>
    <n v="500"/>
    <n v="0"/>
    <n v="-500"/>
    <x v="8"/>
    <x v="18"/>
    <x v="20"/>
    <x v="70"/>
    <s v="Sonstiges Personalkosten"/>
    <s v="B0FE524A-9795-EA11-806F-9CB6D0F9CFB6"/>
  </r>
  <r>
    <x v="2"/>
    <x v="8"/>
    <x v="18"/>
    <x v="20"/>
    <x v="70"/>
    <x v="2"/>
    <x v="9"/>
    <x v="2"/>
    <x v="0"/>
    <n v="400"/>
    <n v="0"/>
    <n v="-400"/>
    <x v="8"/>
    <x v="18"/>
    <x v="20"/>
    <x v="70"/>
    <s v="Sonstiges Personalkosten"/>
    <s v="B0FE524A-9795-EA11-806F-9CB6D0F9CFB6"/>
  </r>
  <r>
    <x v="2"/>
    <x v="8"/>
    <x v="18"/>
    <x v="21"/>
    <x v="43"/>
    <x v="2"/>
    <x v="9"/>
    <x v="2"/>
    <x v="1"/>
    <n v="14843.99"/>
    <n v="0"/>
    <n v="-14843.99"/>
    <x v="8"/>
    <x v="18"/>
    <x v="21"/>
    <x v="43"/>
    <s v="Gesetzliche soziale Aufwendungen"/>
    <s v="B0FE524A-9795-EA11-806F-9CB6D0F9CFB6"/>
  </r>
  <r>
    <x v="2"/>
    <x v="8"/>
    <x v="18"/>
    <x v="21"/>
    <x v="43"/>
    <x v="2"/>
    <x v="9"/>
    <x v="2"/>
    <x v="0"/>
    <n v="3427.14"/>
    <n v="0"/>
    <n v="-3427.14"/>
    <x v="8"/>
    <x v="18"/>
    <x v="21"/>
    <x v="43"/>
    <s v="Gesetzliche soziale Aufwendungen"/>
    <s v="B0FE524A-9795-EA11-806F-9CB6D0F9CFB6"/>
  </r>
  <r>
    <x v="2"/>
    <x v="8"/>
    <x v="18"/>
    <x v="21"/>
    <x v="44"/>
    <x v="2"/>
    <x v="9"/>
    <x v="2"/>
    <x v="1"/>
    <n v="337.05"/>
    <n v="0"/>
    <n v="-337.05"/>
    <x v="8"/>
    <x v="18"/>
    <x v="21"/>
    <x v="44"/>
    <s v="Umlagebeiträge"/>
    <s v="B0FE524A-9795-EA11-806F-9CB6D0F9CFB6"/>
  </r>
  <r>
    <x v="2"/>
    <x v="8"/>
    <x v="18"/>
    <x v="21"/>
    <x v="44"/>
    <x v="2"/>
    <x v="9"/>
    <x v="2"/>
    <x v="0"/>
    <n v="71.84"/>
    <n v="0"/>
    <n v="-71.84"/>
    <x v="8"/>
    <x v="18"/>
    <x v="21"/>
    <x v="44"/>
    <s v="Umlagebeiträge"/>
    <s v="B0FE524A-9795-EA11-806F-9CB6D0F9CFB6"/>
  </r>
  <r>
    <x v="2"/>
    <x v="8"/>
    <x v="18"/>
    <x v="21"/>
    <x v="45"/>
    <x v="2"/>
    <x v="9"/>
    <x v="2"/>
    <x v="1"/>
    <n v="853.37"/>
    <n v="0"/>
    <n v="-853.37"/>
    <x v="8"/>
    <x v="18"/>
    <x v="21"/>
    <x v="45"/>
    <s v="Beiträge zur Berufsgenossenschaft"/>
    <s v="B0FE524A-9795-EA11-806F-9CB6D0F9CFB6"/>
  </r>
  <r>
    <x v="2"/>
    <x v="8"/>
    <x v="18"/>
    <x v="21"/>
    <x v="45"/>
    <x v="2"/>
    <x v="9"/>
    <x v="2"/>
    <x v="0"/>
    <n v="159.65"/>
    <n v="0"/>
    <n v="-159.65"/>
    <x v="8"/>
    <x v="18"/>
    <x v="21"/>
    <x v="45"/>
    <s v="Beiträge zur Berufsgenossenschaft"/>
    <s v="B0FE524A-9795-EA11-806F-9CB6D0F9CFB6"/>
  </r>
  <r>
    <x v="2"/>
    <x v="8"/>
    <x v="18"/>
    <x v="21"/>
    <x v="100"/>
    <x v="2"/>
    <x v="9"/>
    <x v="2"/>
    <x v="1"/>
    <n v="300"/>
    <n v="0"/>
    <n v="-300"/>
    <x v="8"/>
    <x v="18"/>
    <x v="21"/>
    <x v="100"/>
    <s v="Aufwendungen für Altersversorgung"/>
    <s v="B0FE524A-9795-EA11-806F-9CB6D0F9CFB6"/>
  </r>
  <r>
    <x v="2"/>
    <x v="8"/>
    <x v="22"/>
    <x v="33"/>
    <x v="89"/>
    <x v="2"/>
    <x v="9"/>
    <x v="2"/>
    <x v="1"/>
    <n v="6000"/>
    <n v="0"/>
    <n v="-6000"/>
    <x v="8"/>
    <x v="22"/>
    <x v="33"/>
    <x v="89"/>
    <s v="Abschreibungen auf selbst geschaffene immaterielle Vermögensgegenstände"/>
    <s v="B0FE524A-9795-EA11-806F-9CB6D0F9CFB6"/>
  </r>
  <r>
    <x v="2"/>
    <x v="8"/>
    <x v="22"/>
    <x v="34"/>
    <x v="90"/>
    <x v="2"/>
    <x v="9"/>
    <x v="2"/>
    <x v="1"/>
    <n v="820.83"/>
    <n v="0"/>
    <n v="-820.83"/>
    <x v="8"/>
    <x v="22"/>
    <x v="34"/>
    <x v="90"/>
    <s v="Abschreibungen auf Sachanlagen (ohne AfA auf Kfz und Gebäude)"/>
    <s v="B0FE524A-9795-EA11-806F-9CB6D0F9CFB6"/>
  </r>
  <r>
    <x v="2"/>
    <x v="8"/>
    <x v="22"/>
    <x v="34"/>
    <x v="91"/>
    <x v="2"/>
    <x v="9"/>
    <x v="2"/>
    <x v="1"/>
    <n v="800"/>
    <n v="0"/>
    <n v="-800"/>
    <x v="8"/>
    <x v="22"/>
    <x v="34"/>
    <x v="91"/>
    <s v="Sofortabschreibung geringwertige Wirtschaftsgüter"/>
    <s v="B0FE524A-9795-EA11-806F-9CB6D0F9CFB6"/>
  </r>
  <r>
    <x v="2"/>
    <x v="8"/>
    <x v="19"/>
    <x v="22"/>
    <x v="78"/>
    <x v="2"/>
    <x v="9"/>
    <x v="2"/>
    <x v="1"/>
    <n v="742.5"/>
    <n v="0"/>
    <n v="-742.5"/>
    <x v="8"/>
    <x v="19"/>
    <x v="22"/>
    <x v="78"/>
    <s v="Sonstige Fremdleistungen"/>
    <s v="B0FE524A-9795-EA11-806F-9CB6D0F9CFB6"/>
  </r>
  <r>
    <x v="2"/>
    <x v="8"/>
    <x v="19"/>
    <x v="22"/>
    <x v="121"/>
    <x v="2"/>
    <x v="9"/>
    <x v="2"/>
    <x v="1"/>
    <n v="10277.48"/>
    <n v="0"/>
    <n v="-10277.48"/>
    <x v="8"/>
    <x v="19"/>
    <x v="22"/>
    <x v="121"/>
    <s v="Sonstige Aufwendungen betrieblich und regelmäßig"/>
    <s v="B0FE524A-9795-EA11-806F-9CB6D0F9CFB6"/>
  </r>
  <r>
    <x v="2"/>
    <x v="8"/>
    <x v="19"/>
    <x v="23"/>
    <x v="47"/>
    <x v="2"/>
    <x v="9"/>
    <x v="2"/>
    <x v="1"/>
    <n v="26460"/>
    <n v="0"/>
    <n v="-26460"/>
    <x v="8"/>
    <x v="19"/>
    <x v="23"/>
    <x v="47"/>
    <s v="Miete (unbewegliche Wirtschaftsgüter)"/>
    <s v="B0FE524A-9795-EA11-806F-9CB6D0F9CFB6"/>
  </r>
  <r>
    <x v="2"/>
    <x v="8"/>
    <x v="19"/>
    <x v="23"/>
    <x v="48"/>
    <x v="2"/>
    <x v="9"/>
    <x v="2"/>
    <x v="1"/>
    <n v="3491"/>
    <n v="0"/>
    <n v="-3491"/>
    <x v="8"/>
    <x v="19"/>
    <x v="23"/>
    <x v="48"/>
    <s v="Gas, Strom, Wasser"/>
    <s v="B0FE524A-9795-EA11-806F-9CB6D0F9CFB6"/>
  </r>
  <r>
    <x v="2"/>
    <x v="8"/>
    <x v="19"/>
    <x v="23"/>
    <x v="49"/>
    <x v="2"/>
    <x v="9"/>
    <x v="2"/>
    <x v="1"/>
    <n v="1500.4"/>
    <n v="0"/>
    <n v="-1500.4"/>
    <x v="8"/>
    <x v="19"/>
    <x v="23"/>
    <x v="49"/>
    <s v="Reinigung"/>
    <s v="B0FE524A-9795-EA11-806F-9CB6D0F9CFB6"/>
  </r>
  <r>
    <x v="2"/>
    <x v="8"/>
    <x v="19"/>
    <x v="24"/>
    <x v="50"/>
    <x v="2"/>
    <x v="9"/>
    <x v="2"/>
    <x v="1"/>
    <n v="1640.1"/>
    <n v="0"/>
    <n v="-1640.1"/>
    <x v="8"/>
    <x v="19"/>
    <x v="24"/>
    <x v="50"/>
    <s v="Versicherungen"/>
    <s v="B0FE524A-9795-EA11-806F-9CB6D0F9CFB6"/>
  </r>
  <r>
    <x v="2"/>
    <x v="8"/>
    <x v="19"/>
    <x v="24"/>
    <x v="51"/>
    <x v="2"/>
    <x v="9"/>
    <x v="2"/>
    <x v="1"/>
    <n v="691.67"/>
    <n v="0"/>
    <n v="-691.67"/>
    <x v="8"/>
    <x v="19"/>
    <x v="24"/>
    <x v="51"/>
    <s v="Beiträge"/>
    <s v="B0FE524A-9795-EA11-806F-9CB6D0F9CFB6"/>
  </r>
  <r>
    <x v="2"/>
    <x v="8"/>
    <x v="19"/>
    <x v="25"/>
    <x v="52"/>
    <x v="2"/>
    <x v="9"/>
    <x v="2"/>
    <x v="1"/>
    <n v="1298.76"/>
    <n v="0"/>
    <n v="-1298.76"/>
    <x v="8"/>
    <x v="19"/>
    <x v="25"/>
    <x v="52"/>
    <s v="Reparaturen und Instandhaltung von anderen Anlagen und Betriebs- und Geschäftsausstattung"/>
    <s v="B0FE524A-9795-EA11-806F-9CB6D0F9CFB6"/>
  </r>
  <r>
    <x v="2"/>
    <x v="8"/>
    <x v="19"/>
    <x v="25"/>
    <x v="53"/>
    <x v="2"/>
    <x v="9"/>
    <x v="2"/>
    <x v="1"/>
    <n v="1500"/>
    <n v="0"/>
    <n v="-1500"/>
    <x v="8"/>
    <x v="19"/>
    <x v="25"/>
    <x v="53"/>
    <s v="Wartungskosten für Hard- und Software"/>
    <s v="B0FE524A-9795-EA11-806F-9CB6D0F9CFB6"/>
  </r>
  <r>
    <x v="2"/>
    <x v="8"/>
    <x v="19"/>
    <x v="37"/>
    <x v="118"/>
    <x v="2"/>
    <x v="9"/>
    <x v="2"/>
    <x v="1"/>
    <n v="1800"/>
    <n v="0"/>
    <n v="-1800"/>
    <x v="8"/>
    <x v="19"/>
    <x v="37"/>
    <x v="118"/>
    <s v="Mietleasing Kfz"/>
    <s v="B0FE524A-9795-EA11-806F-9CB6D0F9CFB6"/>
  </r>
  <r>
    <x v="2"/>
    <x v="8"/>
    <x v="19"/>
    <x v="26"/>
    <x v="71"/>
    <x v="2"/>
    <x v="9"/>
    <x v="2"/>
    <x v="1"/>
    <n v="1645"/>
    <n v="0"/>
    <n v="-1645"/>
    <x v="8"/>
    <x v="19"/>
    <x v="26"/>
    <x v="71"/>
    <s v="Werbekosten"/>
    <s v="B0FE524A-9795-EA11-806F-9CB6D0F9CFB6"/>
  </r>
  <r>
    <x v="2"/>
    <x v="8"/>
    <x v="19"/>
    <x v="26"/>
    <x v="81"/>
    <x v="2"/>
    <x v="9"/>
    <x v="2"/>
    <x v="1"/>
    <n v="2500"/>
    <n v="0"/>
    <n v="-2500"/>
    <x v="8"/>
    <x v="19"/>
    <x v="26"/>
    <x v="81"/>
    <s v="Messekosten/Standgebühr"/>
    <s v="B0FE524A-9795-EA11-806F-9CB6D0F9CFB6"/>
  </r>
  <r>
    <x v="2"/>
    <x v="8"/>
    <x v="19"/>
    <x v="26"/>
    <x v="54"/>
    <x v="2"/>
    <x v="9"/>
    <x v="2"/>
    <x v="1"/>
    <n v="559"/>
    <n v="0"/>
    <n v="-559"/>
    <x v="8"/>
    <x v="19"/>
    <x v="26"/>
    <x v="54"/>
    <s v="Bewirtungskosten"/>
    <s v="B0FE524A-9795-EA11-806F-9CB6D0F9CFB6"/>
  </r>
  <r>
    <x v="2"/>
    <x v="8"/>
    <x v="19"/>
    <x v="26"/>
    <x v="55"/>
    <x v="2"/>
    <x v="9"/>
    <x v="2"/>
    <x v="1"/>
    <n v="4654.3100000000004"/>
    <n v="0"/>
    <n v="-4654.3100000000004"/>
    <x v="8"/>
    <x v="19"/>
    <x v="26"/>
    <x v="55"/>
    <s v="Reisekosten Arbeitnehmer"/>
    <s v="B0FE524A-9795-EA11-806F-9CB6D0F9CFB6"/>
  </r>
  <r>
    <x v="2"/>
    <x v="8"/>
    <x v="19"/>
    <x v="26"/>
    <x v="55"/>
    <x v="2"/>
    <x v="9"/>
    <x v="2"/>
    <x v="0"/>
    <n v="800"/>
    <n v="0"/>
    <n v="-800"/>
    <x v="8"/>
    <x v="19"/>
    <x v="26"/>
    <x v="55"/>
    <s v="Reisekosten Arbeitnehmer"/>
    <s v="B0FE524A-9795-EA11-806F-9CB6D0F9CFB6"/>
  </r>
  <r>
    <x v="2"/>
    <x v="8"/>
    <x v="19"/>
    <x v="27"/>
    <x v="79"/>
    <x v="2"/>
    <x v="9"/>
    <x v="2"/>
    <x v="1"/>
    <n v="100"/>
    <n v="0"/>
    <n v="-100"/>
    <x v="8"/>
    <x v="19"/>
    <x v="27"/>
    <x v="79"/>
    <s v="Porto"/>
    <s v="B0FE524A-9795-EA11-806F-9CB6D0F9CFB6"/>
  </r>
  <r>
    <x v="2"/>
    <x v="8"/>
    <x v="19"/>
    <x v="27"/>
    <x v="58"/>
    <x v="2"/>
    <x v="9"/>
    <x v="2"/>
    <x v="1"/>
    <n v="700"/>
    <n v="0"/>
    <n v="-700"/>
    <x v="8"/>
    <x v="19"/>
    <x v="27"/>
    <x v="58"/>
    <s v="Telefon"/>
    <s v="B0FE524A-9795-EA11-806F-9CB6D0F9CFB6"/>
  </r>
  <r>
    <x v="2"/>
    <x v="8"/>
    <x v="19"/>
    <x v="27"/>
    <x v="58"/>
    <x v="2"/>
    <x v="9"/>
    <x v="2"/>
    <x v="0"/>
    <n v="200"/>
    <n v="0"/>
    <n v="-200"/>
    <x v="8"/>
    <x v="19"/>
    <x v="27"/>
    <x v="58"/>
    <s v="Telefon"/>
    <s v="B0FE524A-9795-EA11-806F-9CB6D0F9CFB6"/>
  </r>
  <r>
    <x v="2"/>
    <x v="8"/>
    <x v="19"/>
    <x v="27"/>
    <x v="73"/>
    <x v="2"/>
    <x v="9"/>
    <x v="2"/>
    <x v="1"/>
    <n v="506"/>
    <n v="0"/>
    <n v="-506"/>
    <x v="8"/>
    <x v="19"/>
    <x v="27"/>
    <x v="73"/>
    <s v="Bürobedarf"/>
    <s v="B0FE524A-9795-EA11-806F-9CB6D0F9CFB6"/>
  </r>
  <r>
    <x v="2"/>
    <x v="8"/>
    <x v="19"/>
    <x v="27"/>
    <x v="106"/>
    <x v="2"/>
    <x v="9"/>
    <x v="2"/>
    <x v="1"/>
    <n v="100"/>
    <n v="0"/>
    <n v="-100"/>
    <x v="8"/>
    <x v="19"/>
    <x v="27"/>
    <x v="106"/>
    <s v="Zeitschriften, Bücher (Fachliteratur)"/>
    <s v="B0FE524A-9795-EA11-806F-9CB6D0F9CFB6"/>
  </r>
  <r>
    <x v="2"/>
    <x v="8"/>
    <x v="18"/>
    <x v="21"/>
    <x v="74"/>
    <x v="2"/>
    <x v="9"/>
    <x v="2"/>
    <x v="1"/>
    <n v="1000"/>
    <n v="0"/>
    <n v="-1000"/>
    <x v="8"/>
    <x v="18"/>
    <x v="21"/>
    <x v="74"/>
    <s v="Fortbildungskosten"/>
    <s v="B0FE524A-9795-EA11-806F-9CB6D0F9CFB6"/>
  </r>
  <r>
    <x v="2"/>
    <x v="8"/>
    <x v="19"/>
    <x v="28"/>
    <x v="59"/>
    <x v="2"/>
    <x v="9"/>
    <x v="2"/>
    <x v="1"/>
    <n v="7000"/>
    <n v="0"/>
    <n v="-7000"/>
    <x v="8"/>
    <x v="19"/>
    <x v="28"/>
    <x v="59"/>
    <s v="Rechts- und Beratungskosten"/>
    <s v="B0FE524A-9795-EA11-806F-9CB6D0F9CFB6"/>
  </r>
  <r>
    <x v="2"/>
    <x v="8"/>
    <x v="19"/>
    <x v="28"/>
    <x v="59"/>
    <x v="2"/>
    <x v="9"/>
    <x v="2"/>
    <x v="0"/>
    <n v="5000"/>
    <n v="0"/>
    <n v="-5000"/>
    <x v="8"/>
    <x v="19"/>
    <x v="28"/>
    <x v="59"/>
    <s v="Rechts- und Beratungskosten"/>
    <s v="B0FE524A-9795-EA11-806F-9CB6D0F9CFB6"/>
  </r>
  <r>
    <x v="2"/>
    <x v="8"/>
    <x v="19"/>
    <x v="28"/>
    <x v="101"/>
    <x v="2"/>
    <x v="9"/>
    <x v="2"/>
    <x v="1"/>
    <n v="2024"/>
    <n v="0"/>
    <n v="-2024"/>
    <x v="8"/>
    <x v="19"/>
    <x v="28"/>
    <x v="101"/>
    <s v="Buchführungskosten"/>
    <s v="B0FE524A-9795-EA11-806F-9CB6D0F9CFB6"/>
  </r>
  <r>
    <x v="2"/>
    <x v="8"/>
    <x v="19"/>
    <x v="28"/>
    <x v="101"/>
    <x v="2"/>
    <x v="9"/>
    <x v="2"/>
    <x v="0"/>
    <n v="80"/>
    <n v="0"/>
    <n v="-80"/>
    <x v="8"/>
    <x v="19"/>
    <x v="28"/>
    <x v="101"/>
    <s v="Buchführungskosten"/>
    <s v="B0FE524A-9795-EA11-806F-9CB6D0F9CFB6"/>
  </r>
  <r>
    <x v="2"/>
    <x v="8"/>
    <x v="19"/>
    <x v="22"/>
    <x v="111"/>
    <x v="2"/>
    <x v="9"/>
    <x v="2"/>
    <x v="1"/>
    <n v="760"/>
    <n v="0"/>
    <n v="-760"/>
    <x v="8"/>
    <x v="19"/>
    <x v="22"/>
    <x v="111"/>
    <s v="Aufwendungen für die zeitlich befristete Überlassu"/>
    <s v="B0FE524A-9795-EA11-806F-9CB6D0F9CFB6"/>
  </r>
  <r>
    <x v="2"/>
    <x v="8"/>
    <x v="19"/>
    <x v="29"/>
    <x v="60"/>
    <x v="2"/>
    <x v="9"/>
    <x v="2"/>
    <x v="1"/>
    <n v="250"/>
    <n v="0"/>
    <n v="-250"/>
    <x v="8"/>
    <x v="19"/>
    <x v="29"/>
    <x v="60"/>
    <s v="Sonstiger Betriebsbedarf"/>
    <s v="B0FE524A-9795-EA11-806F-9CB6D0F9CFB6"/>
  </r>
  <r>
    <x v="2"/>
    <x v="8"/>
    <x v="19"/>
    <x v="29"/>
    <x v="61"/>
    <x v="2"/>
    <x v="9"/>
    <x v="2"/>
    <x v="1"/>
    <n v="356"/>
    <n v="0"/>
    <n v="-356"/>
    <x v="8"/>
    <x v="19"/>
    <x v="29"/>
    <x v="61"/>
    <s v="Nebenkosten des Geldverkehrs"/>
    <s v="B0FE524A-9795-EA11-806F-9CB6D0F9CFB6"/>
  </r>
  <r>
    <x v="2"/>
    <x v="8"/>
    <x v="19"/>
    <x v="29"/>
    <x v="62"/>
    <x v="2"/>
    <x v="9"/>
    <x v="2"/>
    <x v="1"/>
    <n v="2842.13"/>
    <n v="0"/>
    <n v="-2842.13"/>
    <x v="8"/>
    <x v="19"/>
    <x v="29"/>
    <x v="62"/>
    <s v="Aufwendungen für Abraum- und Abfallbeseitigung"/>
    <s v="B0FE524A-9795-EA11-806F-9CB6D0F9CFB6"/>
  </r>
  <r>
    <x v="2"/>
    <x v="10"/>
    <x v="21"/>
    <x v="32"/>
    <x v="99"/>
    <x v="2"/>
    <x v="9"/>
    <x v="2"/>
    <x v="1"/>
    <n v="800"/>
    <n v="0"/>
    <n v="-800"/>
    <x v="10"/>
    <x v="21"/>
    <x v="32"/>
    <x v="99"/>
    <s v="Zinsaufwendungen für kurzfristige Verbindlichkeite"/>
    <s v="B0FE524A-9795-EA11-806F-9CB6D0F9CFB6"/>
  </r>
  <r>
    <x v="2"/>
    <x v="10"/>
    <x v="21"/>
    <x v="32"/>
    <x v="83"/>
    <x v="2"/>
    <x v="9"/>
    <x v="2"/>
    <x v="1"/>
    <n v="17200"/>
    <n v="0"/>
    <n v="-17200"/>
    <x v="10"/>
    <x v="21"/>
    <x v="32"/>
    <x v="83"/>
    <s v="Zinsaufwendungen für langfristige Verbindlichkeite"/>
    <s v="B0FE524A-9795-EA11-806F-9CB6D0F9CFB6"/>
  </r>
  <r>
    <x v="2"/>
    <x v="10"/>
    <x v="21"/>
    <x v="32"/>
    <x v="83"/>
    <x v="2"/>
    <x v="9"/>
    <x v="2"/>
    <x v="0"/>
    <n v="35000"/>
    <n v="0"/>
    <n v="-35000"/>
    <x v="10"/>
    <x v="21"/>
    <x v="32"/>
    <x v="83"/>
    <s v="Zinsaufwendungen für langfristige Verbindlichkeite"/>
    <s v="B0FE524A-9795-EA11-806F-9CB6D0F9CFB6"/>
  </r>
  <r>
    <x v="0"/>
    <x v="0"/>
    <x v="0"/>
    <x v="0"/>
    <x v="0"/>
    <x v="2"/>
    <x v="10"/>
    <x v="2"/>
    <x v="1"/>
    <n v="0"/>
    <n v="6000"/>
    <n v="6000"/>
    <x v="0"/>
    <x v="0"/>
    <x v="0"/>
    <x v="0"/>
    <s v="Selbst geschaffene immaterielle VermG"/>
    <s v="B0FE524A-9795-EA11-806F-9CB6D0F9CFB6"/>
  </r>
  <r>
    <x v="0"/>
    <x v="0"/>
    <x v="1"/>
    <x v="1"/>
    <x v="2"/>
    <x v="2"/>
    <x v="10"/>
    <x v="2"/>
    <x v="1"/>
    <n v="7721.43"/>
    <n v="520.83000000000004"/>
    <n v="-7200.6"/>
    <x v="0"/>
    <x v="1"/>
    <x v="1"/>
    <x v="2"/>
    <s v="Betriebsausstattung"/>
    <s v="B0FE524A-9795-EA11-806F-9CB6D0F9CFB6"/>
  </r>
  <r>
    <x v="0"/>
    <x v="0"/>
    <x v="1"/>
    <x v="1"/>
    <x v="3"/>
    <x v="2"/>
    <x v="10"/>
    <x v="2"/>
    <x v="1"/>
    <n v="3648"/>
    <n v="1100"/>
    <n v="-2548"/>
    <x v="0"/>
    <x v="1"/>
    <x v="1"/>
    <x v="3"/>
    <s v="Büroeinrichtung"/>
    <s v="B0FE524A-9795-EA11-806F-9CB6D0F9CFB6"/>
  </r>
  <r>
    <x v="0"/>
    <x v="0"/>
    <x v="1"/>
    <x v="1"/>
    <x v="4"/>
    <x v="2"/>
    <x v="10"/>
    <x v="2"/>
    <x v="1"/>
    <n v="800"/>
    <n v="800"/>
    <n v="0"/>
    <x v="0"/>
    <x v="1"/>
    <x v="1"/>
    <x v="4"/>
    <s v="Geringwertige Wirtschaftsgüter"/>
    <s v="B0FE524A-9795-EA11-806F-9CB6D0F9CFB6"/>
  </r>
  <r>
    <x v="0"/>
    <x v="0"/>
    <x v="1"/>
    <x v="35"/>
    <x v="94"/>
    <x v="2"/>
    <x v="10"/>
    <x v="2"/>
    <x v="1"/>
    <n v="30000"/>
    <n v="0"/>
    <n v="-30000"/>
    <x v="0"/>
    <x v="1"/>
    <x v="35"/>
    <x v="94"/>
    <s v="Technische Anlagen und Maschinen im Bau"/>
    <s v="B0FE524A-9795-EA11-806F-9CB6D0F9CFB6"/>
  </r>
  <r>
    <x v="0"/>
    <x v="0"/>
    <x v="1"/>
    <x v="35"/>
    <x v="94"/>
    <x v="2"/>
    <x v="10"/>
    <x v="2"/>
    <x v="0"/>
    <n v="31000"/>
    <n v="0"/>
    <n v="-31000"/>
    <x v="0"/>
    <x v="1"/>
    <x v="35"/>
    <x v="94"/>
    <s v="Technische Anlagen und Maschinen im Bau"/>
    <s v="B0FE524A-9795-EA11-806F-9CB6D0F9CFB6"/>
  </r>
  <r>
    <x v="0"/>
    <x v="1"/>
    <x v="3"/>
    <x v="3"/>
    <x v="6"/>
    <x v="2"/>
    <x v="10"/>
    <x v="2"/>
    <x v="1"/>
    <n v="12257"/>
    <n v="37901.5"/>
    <n v="25644.5"/>
    <x v="1"/>
    <x v="3"/>
    <x v="3"/>
    <x v="6"/>
    <s v="Forderungen aus Lieferungen und Leistungen"/>
    <s v="B0FE524A-9795-EA11-806F-9CB6D0F9CFB6"/>
  </r>
  <r>
    <x v="0"/>
    <x v="1"/>
    <x v="3"/>
    <x v="3"/>
    <x v="6"/>
    <x v="2"/>
    <x v="10"/>
    <x v="2"/>
    <x v="0"/>
    <n v="0"/>
    <n v="0"/>
    <n v="0"/>
    <x v="1"/>
    <x v="3"/>
    <x v="3"/>
    <x v="6"/>
    <s v="Forderungen aus Lieferungen und Leistungen"/>
    <s v="B0FE524A-9795-EA11-806F-9CB6D0F9CFB6"/>
  </r>
  <r>
    <x v="0"/>
    <x v="1"/>
    <x v="3"/>
    <x v="4"/>
    <x v="9"/>
    <x v="2"/>
    <x v="10"/>
    <x v="2"/>
    <x v="1"/>
    <n v="16545.71"/>
    <n v="0"/>
    <n v="-16545.71"/>
    <x v="1"/>
    <x v="3"/>
    <x v="4"/>
    <x v="9"/>
    <s v="Abziehbare Vorsteuer 19 %"/>
    <s v="B0FE524A-9795-EA11-806F-9CB6D0F9CFB6"/>
  </r>
  <r>
    <x v="0"/>
    <x v="1"/>
    <x v="3"/>
    <x v="4"/>
    <x v="9"/>
    <x v="2"/>
    <x v="10"/>
    <x v="2"/>
    <x v="0"/>
    <n v="950"/>
    <n v="0"/>
    <n v="-950"/>
    <x v="1"/>
    <x v="3"/>
    <x v="4"/>
    <x v="9"/>
    <s v="Abziehbare Vorsteuer 19 %"/>
    <s v="B0FE524A-9795-EA11-806F-9CB6D0F9CFB6"/>
  </r>
  <r>
    <x v="0"/>
    <x v="1"/>
    <x v="4"/>
    <x v="5"/>
    <x v="115"/>
    <x v="2"/>
    <x v="10"/>
    <x v="2"/>
    <x v="1"/>
    <n v="51804.18"/>
    <n v="254734.23"/>
    <n v="202930.05"/>
    <x v="1"/>
    <x v="4"/>
    <x v="5"/>
    <x v="115"/>
    <s v="Bank"/>
    <s v="B0FE524A-9795-EA11-806F-9CB6D0F9CFB6"/>
  </r>
  <r>
    <x v="0"/>
    <x v="1"/>
    <x v="4"/>
    <x v="5"/>
    <x v="115"/>
    <x v="2"/>
    <x v="10"/>
    <x v="2"/>
    <x v="0"/>
    <n v="7600"/>
    <n v="27053.63"/>
    <n v="19453.63"/>
    <x v="1"/>
    <x v="4"/>
    <x v="5"/>
    <x v="115"/>
    <s v="Bank"/>
    <s v="B0FE524A-9795-EA11-806F-9CB6D0F9CFB6"/>
  </r>
  <r>
    <x v="0"/>
    <x v="2"/>
    <x v="5"/>
    <x v="6"/>
    <x v="15"/>
    <x v="2"/>
    <x v="10"/>
    <x v="2"/>
    <x v="1"/>
    <n v="0"/>
    <n v="2331.77"/>
    <n v="2331.77"/>
    <x v="2"/>
    <x v="5"/>
    <x v="6"/>
    <x v="15"/>
    <s v="Aktive Rechnungsabgrenzung"/>
    <s v="B0FE524A-9795-EA11-806F-9CB6D0F9CFB6"/>
  </r>
  <r>
    <x v="1"/>
    <x v="5"/>
    <x v="11"/>
    <x v="13"/>
    <x v="25"/>
    <x v="2"/>
    <x v="10"/>
    <x v="2"/>
    <x v="1"/>
    <n v="82412.100000000006"/>
    <n v="57011.33"/>
    <n v="-25400.77"/>
    <x v="5"/>
    <x v="11"/>
    <x v="13"/>
    <x v="25"/>
    <s v="Verbindlichkeiten aus Lieferungen und Leistungen m"/>
    <s v="B0FE524A-9795-EA11-806F-9CB6D0F9CFB6"/>
  </r>
  <r>
    <x v="1"/>
    <x v="5"/>
    <x v="12"/>
    <x v="14"/>
    <x v="33"/>
    <x v="2"/>
    <x v="10"/>
    <x v="2"/>
    <x v="1"/>
    <n v="0"/>
    <n v="1957"/>
    <n v="1957"/>
    <x v="5"/>
    <x v="12"/>
    <x v="14"/>
    <x v="33"/>
    <s v="Umsatzsteuer 19 %"/>
    <s v="B0FE524A-9795-EA11-806F-9CB6D0F9CFB6"/>
  </r>
  <r>
    <x v="1"/>
    <x v="5"/>
    <x v="12"/>
    <x v="14"/>
    <x v="33"/>
    <x v="2"/>
    <x v="10"/>
    <x v="2"/>
    <x v="0"/>
    <n v="0"/>
    <n v="0"/>
    <n v="0"/>
    <x v="5"/>
    <x v="12"/>
    <x v="14"/>
    <x v="33"/>
    <s v="Umsatzsteuer 19 %"/>
    <s v="B0FE524A-9795-EA11-806F-9CB6D0F9CFB6"/>
  </r>
  <r>
    <x v="1"/>
    <x v="5"/>
    <x v="12"/>
    <x v="14"/>
    <x v="75"/>
    <x v="2"/>
    <x v="10"/>
    <x v="2"/>
    <x v="1"/>
    <n v="1957"/>
    <n v="13902.68"/>
    <n v="11945.68"/>
    <x v="5"/>
    <x v="12"/>
    <x v="14"/>
    <x v="75"/>
    <s v="Umsatzsteuer-Vorauszahlungen"/>
    <s v="B0FE524A-9795-EA11-806F-9CB6D0F9CFB6"/>
  </r>
  <r>
    <x v="1"/>
    <x v="5"/>
    <x v="12"/>
    <x v="14"/>
    <x v="75"/>
    <x v="2"/>
    <x v="10"/>
    <x v="2"/>
    <x v="0"/>
    <n v="0"/>
    <n v="7600"/>
    <n v="7600"/>
    <x v="5"/>
    <x v="12"/>
    <x v="14"/>
    <x v="75"/>
    <s v="Umsatzsteuer-Vorauszahlungen"/>
    <s v="B0FE524A-9795-EA11-806F-9CB6D0F9CFB6"/>
  </r>
  <r>
    <x v="1"/>
    <x v="6"/>
    <x v="13"/>
    <x v="15"/>
    <x v="35"/>
    <x v="2"/>
    <x v="10"/>
    <x v="2"/>
    <x v="1"/>
    <n v="67000"/>
    <n v="0"/>
    <n v="-67000"/>
    <x v="6"/>
    <x v="13"/>
    <x v="15"/>
    <x v="35"/>
    <s v="Passive Rechnungsabgrenzung"/>
    <s v="B0FE524A-9795-EA11-806F-9CB6D0F9CFB6"/>
  </r>
  <r>
    <x v="2"/>
    <x v="7"/>
    <x v="14"/>
    <x v="16"/>
    <x v="36"/>
    <x v="2"/>
    <x v="10"/>
    <x v="2"/>
    <x v="1"/>
    <n v="0"/>
    <n v="10300"/>
    <n v="10300"/>
    <x v="7"/>
    <x v="14"/>
    <x v="16"/>
    <x v="36"/>
    <s v="Erlöse zum allgemeinen Umsatzsteuersatz"/>
    <s v="B0FE524A-9795-EA11-806F-9CB6D0F9CFB6"/>
  </r>
  <r>
    <x v="2"/>
    <x v="7"/>
    <x v="14"/>
    <x v="16"/>
    <x v="36"/>
    <x v="2"/>
    <x v="10"/>
    <x v="2"/>
    <x v="0"/>
    <n v="0"/>
    <n v="0"/>
    <n v="0"/>
    <x v="7"/>
    <x v="14"/>
    <x v="16"/>
    <x v="36"/>
    <s v="Erlöse zum allgemeinen Umsatzsteuersatz"/>
    <s v="B0FE524A-9795-EA11-806F-9CB6D0F9CFB6"/>
  </r>
  <r>
    <x v="2"/>
    <x v="7"/>
    <x v="15"/>
    <x v="17"/>
    <x v="38"/>
    <x v="2"/>
    <x v="10"/>
    <x v="2"/>
    <x v="1"/>
    <n v="0"/>
    <n v="30000"/>
    <n v="30000"/>
    <x v="7"/>
    <x v="15"/>
    <x v="17"/>
    <x v="38"/>
    <s v="Andere aktivierte Eigenleistungen"/>
    <s v="B0FE524A-9795-EA11-806F-9CB6D0F9CFB6"/>
  </r>
  <r>
    <x v="2"/>
    <x v="7"/>
    <x v="15"/>
    <x v="17"/>
    <x v="38"/>
    <x v="2"/>
    <x v="10"/>
    <x v="2"/>
    <x v="0"/>
    <n v="0"/>
    <n v="31000"/>
    <n v="31000"/>
    <x v="7"/>
    <x v="15"/>
    <x v="17"/>
    <x v="38"/>
    <s v="Andere aktivierte Eigenleistungen"/>
    <s v="B0FE524A-9795-EA11-806F-9CB6D0F9CFB6"/>
  </r>
  <r>
    <x v="2"/>
    <x v="7"/>
    <x v="16"/>
    <x v="18"/>
    <x v="39"/>
    <x v="2"/>
    <x v="10"/>
    <x v="2"/>
    <x v="1"/>
    <n v="0"/>
    <n v="67000"/>
    <n v="67000"/>
    <x v="7"/>
    <x v="16"/>
    <x v="18"/>
    <x v="39"/>
    <s v="Sonstige betriebliche Erträge"/>
    <s v="B0FE524A-9795-EA11-806F-9CB6D0F9CFB6"/>
  </r>
  <r>
    <x v="2"/>
    <x v="8"/>
    <x v="17"/>
    <x v="19"/>
    <x v="116"/>
    <x v="2"/>
    <x v="10"/>
    <x v="2"/>
    <x v="1"/>
    <n v="2640.87"/>
    <n v="0"/>
    <n v="-2640.87"/>
    <x v="8"/>
    <x v="17"/>
    <x v="19"/>
    <x v="116"/>
    <s v="Roh-, Hilfs- und Betriebsstoffe"/>
    <s v="B0FE524A-9795-EA11-806F-9CB6D0F9CFB6"/>
  </r>
  <r>
    <x v="2"/>
    <x v="8"/>
    <x v="18"/>
    <x v="20"/>
    <x v="41"/>
    <x v="2"/>
    <x v="10"/>
    <x v="2"/>
    <x v="1"/>
    <n v="75337.66"/>
    <n v="0"/>
    <n v="-75337.66"/>
    <x v="8"/>
    <x v="18"/>
    <x v="20"/>
    <x v="41"/>
    <s v="Gehälter"/>
    <s v="B0FE524A-9795-EA11-806F-9CB6D0F9CFB6"/>
  </r>
  <r>
    <x v="2"/>
    <x v="8"/>
    <x v="18"/>
    <x v="20"/>
    <x v="41"/>
    <x v="2"/>
    <x v="10"/>
    <x v="2"/>
    <x v="0"/>
    <n v="15965"/>
    <n v="0"/>
    <n v="-15965"/>
    <x v="8"/>
    <x v="18"/>
    <x v="20"/>
    <x v="41"/>
    <s v="Gehälter"/>
    <s v="B0FE524A-9795-EA11-806F-9CB6D0F9CFB6"/>
  </r>
  <r>
    <x v="2"/>
    <x v="8"/>
    <x v="18"/>
    <x v="20"/>
    <x v="42"/>
    <x v="2"/>
    <x v="10"/>
    <x v="2"/>
    <x v="1"/>
    <n v="10000"/>
    <n v="0"/>
    <n v="-10000"/>
    <x v="8"/>
    <x v="18"/>
    <x v="20"/>
    <x v="42"/>
    <s v="Geschäftsführergehälter der GmbH-Gesellschafter"/>
    <s v="B0FE524A-9795-EA11-806F-9CB6D0F9CFB6"/>
  </r>
  <r>
    <x v="2"/>
    <x v="8"/>
    <x v="18"/>
    <x v="20"/>
    <x v="70"/>
    <x v="2"/>
    <x v="10"/>
    <x v="2"/>
    <x v="1"/>
    <n v="500"/>
    <n v="0"/>
    <n v="-500"/>
    <x v="8"/>
    <x v="18"/>
    <x v="20"/>
    <x v="70"/>
    <s v="Sonstiges Personalkosten"/>
    <s v="B0FE524A-9795-EA11-806F-9CB6D0F9CFB6"/>
  </r>
  <r>
    <x v="2"/>
    <x v="8"/>
    <x v="18"/>
    <x v="20"/>
    <x v="70"/>
    <x v="2"/>
    <x v="10"/>
    <x v="2"/>
    <x v="0"/>
    <n v="400"/>
    <n v="0"/>
    <n v="-400"/>
    <x v="8"/>
    <x v="18"/>
    <x v="20"/>
    <x v="70"/>
    <s v="Sonstiges Personalkosten"/>
    <s v="B0FE524A-9795-EA11-806F-9CB6D0F9CFB6"/>
  </r>
  <r>
    <x v="2"/>
    <x v="8"/>
    <x v="18"/>
    <x v="21"/>
    <x v="43"/>
    <x v="2"/>
    <x v="10"/>
    <x v="2"/>
    <x v="1"/>
    <n v="14843.99"/>
    <n v="0"/>
    <n v="-14843.99"/>
    <x v="8"/>
    <x v="18"/>
    <x v="21"/>
    <x v="43"/>
    <s v="Gesetzliche soziale Aufwendungen"/>
    <s v="B0FE524A-9795-EA11-806F-9CB6D0F9CFB6"/>
  </r>
  <r>
    <x v="2"/>
    <x v="8"/>
    <x v="18"/>
    <x v="21"/>
    <x v="43"/>
    <x v="2"/>
    <x v="10"/>
    <x v="2"/>
    <x v="0"/>
    <n v="3427.14"/>
    <n v="0"/>
    <n v="-3427.14"/>
    <x v="8"/>
    <x v="18"/>
    <x v="21"/>
    <x v="43"/>
    <s v="Gesetzliche soziale Aufwendungen"/>
    <s v="B0FE524A-9795-EA11-806F-9CB6D0F9CFB6"/>
  </r>
  <r>
    <x v="2"/>
    <x v="8"/>
    <x v="18"/>
    <x v="21"/>
    <x v="44"/>
    <x v="2"/>
    <x v="10"/>
    <x v="2"/>
    <x v="1"/>
    <n v="337.05"/>
    <n v="0"/>
    <n v="-337.05"/>
    <x v="8"/>
    <x v="18"/>
    <x v="21"/>
    <x v="44"/>
    <s v="Umlagebeiträge"/>
    <s v="B0FE524A-9795-EA11-806F-9CB6D0F9CFB6"/>
  </r>
  <r>
    <x v="2"/>
    <x v="8"/>
    <x v="18"/>
    <x v="21"/>
    <x v="44"/>
    <x v="2"/>
    <x v="10"/>
    <x v="2"/>
    <x v="0"/>
    <n v="71.84"/>
    <n v="0"/>
    <n v="-71.84"/>
    <x v="8"/>
    <x v="18"/>
    <x v="21"/>
    <x v="44"/>
    <s v="Umlagebeiträge"/>
    <s v="B0FE524A-9795-EA11-806F-9CB6D0F9CFB6"/>
  </r>
  <r>
    <x v="2"/>
    <x v="8"/>
    <x v="18"/>
    <x v="21"/>
    <x v="45"/>
    <x v="2"/>
    <x v="10"/>
    <x v="2"/>
    <x v="1"/>
    <n v="853.37"/>
    <n v="0"/>
    <n v="-853.37"/>
    <x v="8"/>
    <x v="18"/>
    <x v="21"/>
    <x v="45"/>
    <s v="Beiträge zur Berufsgenossenschaft"/>
    <s v="B0FE524A-9795-EA11-806F-9CB6D0F9CFB6"/>
  </r>
  <r>
    <x v="2"/>
    <x v="8"/>
    <x v="18"/>
    <x v="21"/>
    <x v="45"/>
    <x v="2"/>
    <x v="10"/>
    <x v="2"/>
    <x v="0"/>
    <n v="159.65"/>
    <n v="0"/>
    <n v="-159.65"/>
    <x v="8"/>
    <x v="18"/>
    <x v="21"/>
    <x v="45"/>
    <s v="Beiträge zur Berufsgenossenschaft"/>
    <s v="B0FE524A-9795-EA11-806F-9CB6D0F9CFB6"/>
  </r>
  <r>
    <x v="2"/>
    <x v="8"/>
    <x v="18"/>
    <x v="21"/>
    <x v="100"/>
    <x v="2"/>
    <x v="10"/>
    <x v="2"/>
    <x v="1"/>
    <n v="300"/>
    <n v="0"/>
    <n v="-300"/>
    <x v="8"/>
    <x v="18"/>
    <x v="21"/>
    <x v="100"/>
    <s v="Aufwendungen für Altersversorgung"/>
    <s v="B0FE524A-9795-EA11-806F-9CB6D0F9CFB6"/>
  </r>
  <r>
    <x v="2"/>
    <x v="8"/>
    <x v="22"/>
    <x v="33"/>
    <x v="89"/>
    <x v="2"/>
    <x v="10"/>
    <x v="2"/>
    <x v="1"/>
    <n v="6000"/>
    <n v="0"/>
    <n v="-6000"/>
    <x v="8"/>
    <x v="22"/>
    <x v="33"/>
    <x v="89"/>
    <s v="Abschreibungen auf selbst geschaffene immaterielle Vermögensgegenstände"/>
    <s v="B0FE524A-9795-EA11-806F-9CB6D0F9CFB6"/>
  </r>
  <r>
    <x v="2"/>
    <x v="8"/>
    <x v="22"/>
    <x v="34"/>
    <x v="90"/>
    <x v="2"/>
    <x v="10"/>
    <x v="2"/>
    <x v="1"/>
    <n v="820.83"/>
    <n v="0"/>
    <n v="-820.83"/>
    <x v="8"/>
    <x v="22"/>
    <x v="34"/>
    <x v="90"/>
    <s v="Abschreibungen auf Sachanlagen (ohne AfA auf Kfz und Gebäude)"/>
    <s v="B0FE524A-9795-EA11-806F-9CB6D0F9CFB6"/>
  </r>
  <r>
    <x v="2"/>
    <x v="8"/>
    <x v="22"/>
    <x v="34"/>
    <x v="91"/>
    <x v="2"/>
    <x v="10"/>
    <x v="2"/>
    <x v="1"/>
    <n v="800"/>
    <n v="0"/>
    <n v="-800"/>
    <x v="8"/>
    <x v="22"/>
    <x v="34"/>
    <x v="91"/>
    <s v="Sofortabschreibung geringwertige Wirtschaftsgüter"/>
    <s v="B0FE524A-9795-EA11-806F-9CB6D0F9CFB6"/>
  </r>
  <r>
    <x v="2"/>
    <x v="8"/>
    <x v="19"/>
    <x v="22"/>
    <x v="78"/>
    <x v="2"/>
    <x v="10"/>
    <x v="2"/>
    <x v="1"/>
    <n v="12671.07"/>
    <n v="0"/>
    <n v="-12671.07"/>
    <x v="8"/>
    <x v="19"/>
    <x v="22"/>
    <x v="78"/>
    <s v="Sonstige Fremdleistungen"/>
    <s v="B0FE524A-9795-EA11-806F-9CB6D0F9CFB6"/>
  </r>
  <r>
    <x v="2"/>
    <x v="8"/>
    <x v="19"/>
    <x v="23"/>
    <x v="47"/>
    <x v="2"/>
    <x v="10"/>
    <x v="2"/>
    <x v="1"/>
    <n v="26460"/>
    <n v="0"/>
    <n v="-26460"/>
    <x v="8"/>
    <x v="19"/>
    <x v="23"/>
    <x v="47"/>
    <s v="Miete (unbewegliche Wirtschaftsgüter)"/>
    <s v="B0FE524A-9795-EA11-806F-9CB6D0F9CFB6"/>
  </r>
  <r>
    <x v="2"/>
    <x v="8"/>
    <x v="19"/>
    <x v="23"/>
    <x v="48"/>
    <x v="2"/>
    <x v="10"/>
    <x v="2"/>
    <x v="1"/>
    <n v="3491"/>
    <n v="0"/>
    <n v="-3491"/>
    <x v="8"/>
    <x v="19"/>
    <x v="23"/>
    <x v="48"/>
    <s v="Gas, Strom, Wasser"/>
    <s v="B0FE524A-9795-EA11-806F-9CB6D0F9CFB6"/>
  </r>
  <r>
    <x v="2"/>
    <x v="8"/>
    <x v="19"/>
    <x v="23"/>
    <x v="49"/>
    <x v="2"/>
    <x v="10"/>
    <x v="2"/>
    <x v="1"/>
    <n v="1500.4"/>
    <n v="0"/>
    <n v="-1500.4"/>
    <x v="8"/>
    <x v="19"/>
    <x v="23"/>
    <x v="49"/>
    <s v="Reinigung"/>
    <s v="B0FE524A-9795-EA11-806F-9CB6D0F9CFB6"/>
  </r>
  <r>
    <x v="2"/>
    <x v="8"/>
    <x v="19"/>
    <x v="24"/>
    <x v="50"/>
    <x v="2"/>
    <x v="10"/>
    <x v="2"/>
    <x v="1"/>
    <n v="1640.1"/>
    <n v="0"/>
    <n v="-1640.1"/>
    <x v="8"/>
    <x v="19"/>
    <x v="24"/>
    <x v="50"/>
    <s v="Versicherungen"/>
    <s v="B0FE524A-9795-EA11-806F-9CB6D0F9CFB6"/>
  </r>
  <r>
    <x v="2"/>
    <x v="8"/>
    <x v="19"/>
    <x v="24"/>
    <x v="51"/>
    <x v="2"/>
    <x v="10"/>
    <x v="2"/>
    <x v="1"/>
    <n v="861.67"/>
    <n v="0"/>
    <n v="-861.67"/>
    <x v="8"/>
    <x v="19"/>
    <x v="24"/>
    <x v="51"/>
    <s v="Beiträge"/>
    <s v="B0FE524A-9795-EA11-806F-9CB6D0F9CFB6"/>
  </r>
  <r>
    <x v="2"/>
    <x v="8"/>
    <x v="19"/>
    <x v="25"/>
    <x v="52"/>
    <x v="2"/>
    <x v="10"/>
    <x v="2"/>
    <x v="1"/>
    <n v="2859.47"/>
    <n v="0"/>
    <n v="-2859.47"/>
    <x v="8"/>
    <x v="19"/>
    <x v="25"/>
    <x v="52"/>
    <s v="Reparaturen und Instandhaltung von anderen Anlagen und Betriebs- und Geschäftsausstattung"/>
    <s v="B0FE524A-9795-EA11-806F-9CB6D0F9CFB6"/>
  </r>
  <r>
    <x v="2"/>
    <x v="8"/>
    <x v="19"/>
    <x v="25"/>
    <x v="53"/>
    <x v="2"/>
    <x v="10"/>
    <x v="2"/>
    <x v="1"/>
    <n v="1500"/>
    <n v="0"/>
    <n v="-1500"/>
    <x v="8"/>
    <x v="19"/>
    <x v="25"/>
    <x v="53"/>
    <s v="Wartungskosten für Hard- und Software"/>
    <s v="B0FE524A-9795-EA11-806F-9CB6D0F9CFB6"/>
  </r>
  <r>
    <x v="2"/>
    <x v="8"/>
    <x v="19"/>
    <x v="37"/>
    <x v="118"/>
    <x v="2"/>
    <x v="10"/>
    <x v="2"/>
    <x v="1"/>
    <n v="1800"/>
    <n v="0"/>
    <n v="-1800"/>
    <x v="8"/>
    <x v="19"/>
    <x v="37"/>
    <x v="118"/>
    <s v="Mietleasing Kfz"/>
    <s v="B0FE524A-9795-EA11-806F-9CB6D0F9CFB6"/>
  </r>
  <r>
    <x v="2"/>
    <x v="8"/>
    <x v="19"/>
    <x v="26"/>
    <x v="71"/>
    <x v="2"/>
    <x v="10"/>
    <x v="2"/>
    <x v="1"/>
    <n v="1645"/>
    <n v="0"/>
    <n v="-1645"/>
    <x v="8"/>
    <x v="19"/>
    <x v="26"/>
    <x v="71"/>
    <s v="Werbekosten"/>
    <s v="B0FE524A-9795-EA11-806F-9CB6D0F9CFB6"/>
  </r>
  <r>
    <x v="2"/>
    <x v="8"/>
    <x v="19"/>
    <x v="26"/>
    <x v="81"/>
    <x v="2"/>
    <x v="10"/>
    <x v="2"/>
    <x v="1"/>
    <n v="2500"/>
    <n v="0"/>
    <n v="-2500"/>
    <x v="8"/>
    <x v="19"/>
    <x v="26"/>
    <x v="81"/>
    <s v="Messekosten/Standgebühr"/>
    <s v="B0FE524A-9795-EA11-806F-9CB6D0F9CFB6"/>
  </r>
  <r>
    <x v="2"/>
    <x v="8"/>
    <x v="19"/>
    <x v="26"/>
    <x v="54"/>
    <x v="2"/>
    <x v="10"/>
    <x v="2"/>
    <x v="1"/>
    <n v="559"/>
    <n v="0"/>
    <n v="-559"/>
    <x v="8"/>
    <x v="19"/>
    <x v="26"/>
    <x v="54"/>
    <s v="Bewirtungskosten"/>
    <s v="B0FE524A-9795-EA11-806F-9CB6D0F9CFB6"/>
  </r>
  <r>
    <x v="2"/>
    <x v="8"/>
    <x v="19"/>
    <x v="26"/>
    <x v="55"/>
    <x v="2"/>
    <x v="10"/>
    <x v="2"/>
    <x v="1"/>
    <n v="5704.31"/>
    <n v="0"/>
    <n v="-5704.31"/>
    <x v="8"/>
    <x v="19"/>
    <x v="26"/>
    <x v="55"/>
    <s v="Reisekosten Arbeitnehmer"/>
    <s v="B0FE524A-9795-EA11-806F-9CB6D0F9CFB6"/>
  </r>
  <r>
    <x v="2"/>
    <x v="8"/>
    <x v="19"/>
    <x v="26"/>
    <x v="55"/>
    <x v="2"/>
    <x v="10"/>
    <x v="2"/>
    <x v="0"/>
    <n v="800"/>
    <n v="0"/>
    <n v="-800"/>
    <x v="8"/>
    <x v="19"/>
    <x v="26"/>
    <x v="55"/>
    <s v="Reisekosten Arbeitnehmer"/>
    <s v="B0FE524A-9795-EA11-806F-9CB6D0F9CFB6"/>
  </r>
  <r>
    <x v="2"/>
    <x v="8"/>
    <x v="19"/>
    <x v="27"/>
    <x v="79"/>
    <x v="2"/>
    <x v="10"/>
    <x v="2"/>
    <x v="1"/>
    <n v="100"/>
    <n v="0"/>
    <n v="-100"/>
    <x v="8"/>
    <x v="19"/>
    <x v="27"/>
    <x v="79"/>
    <s v="Porto"/>
    <s v="B0FE524A-9795-EA11-806F-9CB6D0F9CFB6"/>
  </r>
  <r>
    <x v="2"/>
    <x v="8"/>
    <x v="19"/>
    <x v="27"/>
    <x v="58"/>
    <x v="2"/>
    <x v="10"/>
    <x v="2"/>
    <x v="1"/>
    <n v="700"/>
    <n v="0"/>
    <n v="-700"/>
    <x v="8"/>
    <x v="19"/>
    <x v="27"/>
    <x v="58"/>
    <s v="Telefon"/>
    <s v="B0FE524A-9795-EA11-806F-9CB6D0F9CFB6"/>
  </r>
  <r>
    <x v="2"/>
    <x v="8"/>
    <x v="19"/>
    <x v="27"/>
    <x v="58"/>
    <x v="2"/>
    <x v="10"/>
    <x v="2"/>
    <x v="0"/>
    <n v="200"/>
    <n v="0"/>
    <n v="-200"/>
    <x v="8"/>
    <x v="19"/>
    <x v="27"/>
    <x v="58"/>
    <s v="Telefon"/>
    <s v="B0FE524A-9795-EA11-806F-9CB6D0F9CFB6"/>
  </r>
  <r>
    <x v="2"/>
    <x v="8"/>
    <x v="19"/>
    <x v="27"/>
    <x v="73"/>
    <x v="2"/>
    <x v="10"/>
    <x v="2"/>
    <x v="1"/>
    <n v="506"/>
    <n v="0"/>
    <n v="-506"/>
    <x v="8"/>
    <x v="19"/>
    <x v="27"/>
    <x v="73"/>
    <s v="Bürobedarf"/>
    <s v="B0FE524A-9795-EA11-806F-9CB6D0F9CFB6"/>
  </r>
  <r>
    <x v="2"/>
    <x v="8"/>
    <x v="19"/>
    <x v="27"/>
    <x v="106"/>
    <x v="2"/>
    <x v="10"/>
    <x v="2"/>
    <x v="1"/>
    <n v="400"/>
    <n v="0"/>
    <n v="-400"/>
    <x v="8"/>
    <x v="19"/>
    <x v="27"/>
    <x v="106"/>
    <s v="Zeitschriften, Bücher (Fachliteratur)"/>
    <s v="B0FE524A-9795-EA11-806F-9CB6D0F9CFB6"/>
  </r>
  <r>
    <x v="2"/>
    <x v="8"/>
    <x v="18"/>
    <x v="21"/>
    <x v="74"/>
    <x v="2"/>
    <x v="10"/>
    <x v="2"/>
    <x v="1"/>
    <n v="1000"/>
    <n v="0"/>
    <n v="-1000"/>
    <x v="8"/>
    <x v="18"/>
    <x v="21"/>
    <x v="74"/>
    <s v="Fortbildungskosten"/>
    <s v="B0FE524A-9795-EA11-806F-9CB6D0F9CFB6"/>
  </r>
  <r>
    <x v="2"/>
    <x v="8"/>
    <x v="19"/>
    <x v="28"/>
    <x v="59"/>
    <x v="2"/>
    <x v="10"/>
    <x v="2"/>
    <x v="1"/>
    <n v="4500"/>
    <n v="0"/>
    <n v="-4500"/>
    <x v="8"/>
    <x v="19"/>
    <x v="28"/>
    <x v="59"/>
    <s v="Rechts- und Beratungskosten"/>
    <s v="B0FE524A-9795-EA11-806F-9CB6D0F9CFB6"/>
  </r>
  <r>
    <x v="2"/>
    <x v="8"/>
    <x v="19"/>
    <x v="28"/>
    <x v="59"/>
    <x v="2"/>
    <x v="10"/>
    <x v="2"/>
    <x v="0"/>
    <n v="5000"/>
    <n v="0"/>
    <n v="-5000"/>
    <x v="8"/>
    <x v="19"/>
    <x v="28"/>
    <x v="59"/>
    <s v="Rechts- und Beratungskosten"/>
    <s v="B0FE524A-9795-EA11-806F-9CB6D0F9CFB6"/>
  </r>
  <r>
    <x v="2"/>
    <x v="8"/>
    <x v="19"/>
    <x v="28"/>
    <x v="101"/>
    <x v="2"/>
    <x v="10"/>
    <x v="2"/>
    <x v="1"/>
    <n v="2024"/>
    <n v="0"/>
    <n v="-2024"/>
    <x v="8"/>
    <x v="19"/>
    <x v="28"/>
    <x v="101"/>
    <s v="Buchführungskosten"/>
    <s v="B0FE524A-9795-EA11-806F-9CB6D0F9CFB6"/>
  </r>
  <r>
    <x v="2"/>
    <x v="8"/>
    <x v="19"/>
    <x v="28"/>
    <x v="101"/>
    <x v="2"/>
    <x v="10"/>
    <x v="2"/>
    <x v="0"/>
    <n v="80"/>
    <n v="0"/>
    <n v="-80"/>
    <x v="8"/>
    <x v="19"/>
    <x v="28"/>
    <x v="101"/>
    <s v="Buchführungskosten"/>
    <s v="B0FE524A-9795-EA11-806F-9CB6D0F9CFB6"/>
  </r>
  <r>
    <x v="2"/>
    <x v="8"/>
    <x v="19"/>
    <x v="22"/>
    <x v="111"/>
    <x v="2"/>
    <x v="10"/>
    <x v="2"/>
    <x v="1"/>
    <n v="760"/>
    <n v="0"/>
    <n v="-760"/>
    <x v="8"/>
    <x v="19"/>
    <x v="22"/>
    <x v="111"/>
    <s v="Aufwendungen für die zeitlich befristete Überlassu"/>
    <s v="B0FE524A-9795-EA11-806F-9CB6D0F9CFB6"/>
  </r>
  <r>
    <x v="2"/>
    <x v="8"/>
    <x v="19"/>
    <x v="29"/>
    <x v="60"/>
    <x v="2"/>
    <x v="10"/>
    <x v="2"/>
    <x v="1"/>
    <n v="250"/>
    <n v="0"/>
    <n v="-250"/>
    <x v="8"/>
    <x v="19"/>
    <x v="29"/>
    <x v="60"/>
    <s v="Sonstiger Betriebsbedarf"/>
    <s v="B0FE524A-9795-EA11-806F-9CB6D0F9CFB6"/>
  </r>
  <r>
    <x v="2"/>
    <x v="8"/>
    <x v="19"/>
    <x v="29"/>
    <x v="61"/>
    <x v="2"/>
    <x v="10"/>
    <x v="2"/>
    <x v="1"/>
    <n v="356"/>
    <n v="0"/>
    <n v="-356"/>
    <x v="8"/>
    <x v="19"/>
    <x v="29"/>
    <x v="61"/>
    <s v="Nebenkosten des Geldverkehrs"/>
    <s v="B0FE524A-9795-EA11-806F-9CB6D0F9CFB6"/>
  </r>
  <r>
    <x v="2"/>
    <x v="8"/>
    <x v="19"/>
    <x v="29"/>
    <x v="62"/>
    <x v="2"/>
    <x v="10"/>
    <x v="2"/>
    <x v="1"/>
    <n v="1592.13"/>
    <n v="0"/>
    <n v="-1592.13"/>
    <x v="8"/>
    <x v="19"/>
    <x v="29"/>
    <x v="62"/>
    <s v="Aufwendungen für Abraum- und Abfallbeseitigung"/>
    <s v="B0FE524A-9795-EA11-806F-9CB6D0F9CFB6"/>
  </r>
  <r>
    <x v="2"/>
    <x v="10"/>
    <x v="21"/>
    <x v="32"/>
    <x v="99"/>
    <x v="2"/>
    <x v="10"/>
    <x v="2"/>
    <x v="1"/>
    <n v="800"/>
    <n v="0"/>
    <n v="-800"/>
    <x v="10"/>
    <x v="21"/>
    <x v="32"/>
    <x v="99"/>
    <s v="Zinsaufwendungen für kurzfristige Verbindlichkeite"/>
    <s v="B0FE524A-9795-EA11-806F-9CB6D0F9CFB6"/>
  </r>
  <r>
    <x v="2"/>
    <x v="10"/>
    <x v="21"/>
    <x v="32"/>
    <x v="83"/>
    <x v="2"/>
    <x v="10"/>
    <x v="2"/>
    <x v="1"/>
    <n v="20800"/>
    <n v="0"/>
    <n v="-20800"/>
    <x v="10"/>
    <x v="21"/>
    <x v="32"/>
    <x v="83"/>
    <s v="Zinsaufwendungen für langfristige Verbindlichkeite"/>
    <s v="B0FE524A-9795-EA11-806F-9CB6D0F9CFB6"/>
  </r>
  <r>
    <x v="0"/>
    <x v="0"/>
    <x v="0"/>
    <x v="0"/>
    <x v="0"/>
    <x v="2"/>
    <x v="11"/>
    <x v="2"/>
    <x v="1"/>
    <n v="0"/>
    <n v="6000"/>
    <n v="6000"/>
    <x v="0"/>
    <x v="0"/>
    <x v="0"/>
    <x v="0"/>
    <s v="Selbst geschaffene immaterielle VermG"/>
    <s v="B0FE524A-9795-EA11-806F-9CB6D0F9CFB6"/>
  </r>
  <r>
    <x v="0"/>
    <x v="0"/>
    <x v="1"/>
    <x v="1"/>
    <x v="2"/>
    <x v="2"/>
    <x v="11"/>
    <x v="2"/>
    <x v="1"/>
    <n v="7721.43"/>
    <n v="520.83000000000004"/>
    <n v="-7200.6"/>
    <x v="0"/>
    <x v="1"/>
    <x v="1"/>
    <x v="2"/>
    <s v="Betriebsausstattung"/>
    <s v="B0FE524A-9795-EA11-806F-9CB6D0F9CFB6"/>
  </r>
  <r>
    <x v="0"/>
    <x v="0"/>
    <x v="1"/>
    <x v="1"/>
    <x v="3"/>
    <x v="2"/>
    <x v="11"/>
    <x v="2"/>
    <x v="1"/>
    <n v="3648"/>
    <n v="1100"/>
    <n v="-2548"/>
    <x v="0"/>
    <x v="1"/>
    <x v="1"/>
    <x v="3"/>
    <s v="Büroeinrichtung"/>
    <s v="B0FE524A-9795-EA11-806F-9CB6D0F9CFB6"/>
  </r>
  <r>
    <x v="0"/>
    <x v="0"/>
    <x v="1"/>
    <x v="1"/>
    <x v="4"/>
    <x v="2"/>
    <x v="11"/>
    <x v="2"/>
    <x v="1"/>
    <n v="800"/>
    <n v="800"/>
    <n v="0"/>
    <x v="0"/>
    <x v="1"/>
    <x v="1"/>
    <x v="4"/>
    <s v="Geringwertige Wirtschaftsgüter"/>
    <s v="B0FE524A-9795-EA11-806F-9CB6D0F9CFB6"/>
  </r>
  <r>
    <x v="0"/>
    <x v="0"/>
    <x v="1"/>
    <x v="35"/>
    <x v="94"/>
    <x v="2"/>
    <x v="11"/>
    <x v="2"/>
    <x v="1"/>
    <n v="30000"/>
    <n v="0"/>
    <n v="-30000"/>
    <x v="0"/>
    <x v="1"/>
    <x v="35"/>
    <x v="94"/>
    <s v="Technische Anlagen und Maschinen im Bau"/>
    <s v="B0FE524A-9795-EA11-806F-9CB6D0F9CFB6"/>
  </r>
  <r>
    <x v="0"/>
    <x v="0"/>
    <x v="1"/>
    <x v="35"/>
    <x v="94"/>
    <x v="2"/>
    <x v="11"/>
    <x v="2"/>
    <x v="0"/>
    <n v="31000"/>
    <n v="0"/>
    <n v="-31000"/>
    <x v="0"/>
    <x v="1"/>
    <x v="35"/>
    <x v="94"/>
    <s v="Technische Anlagen und Maschinen im Bau"/>
    <s v="B0FE524A-9795-EA11-806F-9CB6D0F9CFB6"/>
  </r>
  <r>
    <x v="0"/>
    <x v="1"/>
    <x v="3"/>
    <x v="3"/>
    <x v="6"/>
    <x v="2"/>
    <x v="11"/>
    <x v="2"/>
    <x v="1"/>
    <n v="12257"/>
    <n v="12257"/>
    <n v="0"/>
    <x v="1"/>
    <x v="3"/>
    <x v="3"/>
    <x v="6"/>
    <s v="Forderungen aus Lieferungen und Leistungen"/>
    <s v="B0FE524A-9795-EA11-806F-9CB6D0F9CFB6"/>
  </r>
  <r>
    <x v="0"/>
    <x v="1"/>
    <x v="3"/>
    <x v="3"/>
    <x v="6"/>
    <x v="2"/>
    <x v="11"/>
    <x v="2"/>
    <x v="0"/>
    <n v="0"/>
    <n v="0"/>
    <n v="0"/>
    <x v="1"/>
    <x v="3"/>
    <x v="3"/>
    <x v="6"/>
    <s v="Forderungen aus Lieferungen und Leistungen"/>
    <s v="B0FE524A-9795-EA11-806F-9CB6D0F9CFB6"/>
  </r>
  <r>
    <x v="0"/>
    <x v="1"/>
    <x v="3"/>
    <x v="4"/>
    <x v="9"/>
    <x v="2"/>
    <x v="11"/>
    <x v="2"/>
    <x v="1"/>
    <n v="16013.71"/>
    <n v="0"/>
    <n v="-16013.71"/>
    <x v="1"/>
    <x v="3"/>
    <x v="4"/>
    <x v="9"/>
    <s v="Abziehbare Vorsteuer 19 %"/>
    <s v="B0FE524A-9795-EA11-806F-9CB6D0F9CFB6"/>
  </r>
  <r>
    <x v="0"/>
    <x v="1"/>
    <x v="3"/>
    <x v="4"/>
    <x v="9"/>
    <x v="2"/>
    <x v="11"/>
    <x v="2"/>
    <x v="0"/>
    <n v="950"/>
    <n v="0"/>
    <n v="-950"/>
    <x v="1"/>
    <x v="3"/>
    <x v="4"/>
    <x v="9"/>
    <s v="Abziehbare Vorsteuer 19 %"/>
    <s v="B0FE524A-9795-EA11-806F-9CB6D0F9CFB6"/>
  </r>
  <r>
    <x v="0"/>
    <x v="1"/>
    <x v="4"/>
    <x v="5"/>
    <x v="115"/>
    <x v="2"/>
    <x v="11"/>
    <x v="2"/>
    <x v="1"/>
    <n v="32858.300000000003"/>
    <n v="226682.96"/>
    <n v="193824.66"/>
    <x v="1"/>
    <x v="4"/>
    <x v="5"/>
    <x v="115"/>
    <s v="Bank"/>
    <s v="B0FE524A-9795-EA11-806F-9CB6D0F9CFB6"/>
  </r>
  <r>
    <x v="0"/>
    <x v="1"/>
    <x v="4"/>
    <x v="5"/>
    <x v="115"/>
    <x v="2"/>
    <x v="11"/>
    <x v="2"/>
    <x v="0"/>
    <n v="950"/>
    <n v="27053.63"/>
    <n v="26103.63"/>
    <x v="1"/>
    <x v="4"/>
    <x v="5"/>
    <x v="115"/>
    <s v="Bank"/>
    <s v="B0FE524A-9795-EA11-806F-9CB6D0F9CFB6"/>
  </r>
  <r>
    <x v="0"/>
    <x v="2"/>
    <x v="5"/>
    <x v="6"/>
    <x v="15"/>
    <x v="2"/>
    <x v="11"/>
    <x v="2"/>
    <x v="1"/>
    <n v="0"/>
    <n v="2331.77"/>
    <n v="2331.77"/>
    <x v="2"/>
    <x v="5"/>
    <x v="6"/>
    <x v="15"/>
    <s v="Aktive Rechnungsabgrenzung"/>
    <s v="B0FE524A-9795-EA11-806F-9CB6D0F9CFB6"/>
  </r>
  <r>
    <x v="1"/>
    <x v="5"/>
    <x v="11"/>
    <x v="13"/>
    <x v="25"/>
    <x v="2"/>
    <x v="11"/>
    <x v="2"/>
    <x v="1"/>
    <n v="57011.33"/>
    <n v="56654.33"/>
    <n v="-357"/>
    <x v="5"/>
    <x v="11"/>
    <x v="13"/>
    <x v="25"/>
    <s v="Verbindlichkeiten aus Lieferungen und Leistungen m"/>
    <s v="B0FE524A-9795-EA11-806F-9CB6D0F9CFB6"/>
  </r>
  <r>
    <x v="1"/>
    <x v="5"/>
    <x v="12"/>
    <x v="14"/>
    <x v="33"/>
    <x v="2"/>
    <x v="11"/>
    <x v="2"/>
    <x v="1"/>
    <n v="0"/>
    <n v="1957"/>
    <n v="1957"/>
    <x v="5"/>
    <x v="12"/>
    <x v="14"/>
    <x v="33"/>
    <s v="Umsatzsteuer 19 %"/>
    <s v="B0FE524A-9795-EA11-806F-9CB6D0F9CFB6"/>
  </r>
  <r>
    <x v="1"/>
    <x v="5"/>
    <x v="12"/>
    <x v="14"/>
    <x v="33"/>
    <x v="2"/>
    <x v="11"/>
    <x v="2"/>
    <x v="0"/>
    <n v="0"/>
    <n v="0"/>
    <n v="0"/>
    <x v="5"/>
    <x v="12"/>
    <x v="14"/>
    <x v="33"/>
    <s v="Umsatzsteuer 19 %"/>
    <s v="B0FE524A-9795-EA11-806F-9CB6D0F9CFB6"/>
  </r>
  <r>
    <x v="1"/>
    <x v="5"/>
    <x v="12"/>
    <x v="14"/>
    <x v="75"/>
    <x v="2"/>
    <x v="11"/>
    <x v="2"/>
    <x v="1"/>
    <n v="6051.5"/>
    <n v="20601.3"/>
    <n v="14549.8"/>
    <x v="5"/>
    <x v="12"/>
    <x v="14"/>
    <x v="75"/>
    <s v="Umsatzsteuer-Vorauszahlungen"/>
    <s v="B0FE524A-9795-EA11-806F-9CB6D0F9CFB6"/>
  </r>
  <r>
    <x v="1"/>
    <x v="5"/>
    <x v="12"/>
    <x v="14"/>
    <x v="75"/>
    <x v="2"/>
    <x v="11"/>
    <x v="2"/>
    <x v="0"/>
    <n v="0"/>
    <n v="950"/>
    <n v="950"/>
    <x v="5"/>
    <x v="12"/>
    <x v="14"/>
    <x v="75"/>
    <s v="Umsatzsteuer-Vorauszahlungen"/>
    <s v="B0FE524A-9795-EA11-806F-9CB6D0F9CFB6"/>
  </r>
  <r>
    <x v="1"/>
    <x v="6"/>
    <x v="13"/>
    <x v="15"/>
    <x v="35"/>
    <x v="2"/>
    <x v="11"/>
    <x v="2"/>
    <x v="1"/>
    <n v="67000"/>
    <n v="0"/>
    <n v="-67000"/>
    <x v="6"/>
    <x v="13"/>
    <x v="15"/>
    <x v="35"/>
    <s v="Passive Rechnungsabgrenzung"/>
    <s v="B0FE524A-9795-EA11-806F-9CB6D0F9CFB6"/>
  </r>
  <r>
    <x v="2"/>
    <x v="7"/>
    <x v="14"/>
    <x v="16"/>
    <x v="36"/>
    <x v="2"/>
    <x v="11"/>
    <x v="2"/>
    <x v="1"/>
    <n v="0"/>
    <n v="10300"/>
    <n v="10300"/>
    <x v="7"/>
    <x v="14"/>
    <x v="16"/>
    <x v="36"/>
    <s v="Erlöse zum allgemeinen Umsatzsteuersatz"/>
    <s v="B0FE524A-9795-EA11-806F-9CB6D0F9CFB6"/>
  </r>
  <r>
    <x v="2"/>
    <x v="7"/>
    <x v="14"/>
    <x v="16"/>
    <x v="36"/>
    <x v="2"/>
    <x v="11"/>
    <x v="2"/>
    <x v="0"/>
    <n v="0"/>
    <n v="0"/>
    <n v="0"/>
    <x v="7"/>
    <x v="14"/>
    <x v="16"/>
    <x v="36"/>
    <s v="Erlöse zum allgemeinen Umsatzsteuersatz"/>
    <s v="B0FE524A-9795-EA11-806F-9CB6D0F9CFB6"/>
  </r>
  <r>
    <x v="2"/>
    <x v="7"/>
    <x v="15"/>
    <x v="17"/>
    <x v="38"/>
    <x v="2"/>
    <x v="11"/>
    <x v="2"/>
    <x v="1"/>
    <n v="0"/>
    <n v="30000"/>
    <n v="30000"/>
    <x v="7"/>
    <x v="15"/>
    <x v="17"/>
    <x v="38"/>
    <s v="Andere aktivierte Eigenleistungen"/>
    <s v="B0FE524A-9795-EA11-806F-9CB6D0F9CFB6"/>
  </r>
  <r>
    <x v="2"/>
    <x v="7"/>
    <x v="15"/>
    <x v="17"/>
    <x v="38"/>
    <x v="2"/>
    <x v="11"/>
    <x v="2"/>
    <x v="0"/>
    <n v="0"/>
    <n v="31000"/>
    <n v="31000"/>
    <x v="7"/>
    <x v="15"/>
    <x v="17"/>
    <x v="38"/>
    <s v="Andere aktivierte Eigenleistungen"/>
    <s v="B0FE524A-9795-EA11-806F-9CB6D0F9CFB6"/>
  </r>
  <r>
    <x v="2"/>
    <x v="7"/>
    <x v="16"/>
    <x v="18"/>
    <x v="39"/>
    <x v="2"/>
    <x v="11"/>
    <x v="2"/>
    <x v="1"/>
    <n v="0"/>
    <n v="67000"/>
    <n v="67000"/>
    <x v="7"/>
    <x v="16"/>
    <x v="18"/>
    <x v="39"/>
    <s v="Sonstige betriebliche Erträge"/>
    <s v="B0FE524A-9795-EA11-806F-9CB6D0F9CFB6"/>
  </r>
  <r>
    <x v="2"/>
    <x v="8"/>
    <x v="17"/>
    <x v="19"/>
    <x v="116"/>
    <x v="2"/>
    <x v="11"/>
    <x v="2"/>
    <x v="1"/>
    <n v="2640.87"/>
    <n v="0"/>
    <n v="-2640.87"/>
    <x v="8"/>
    <x v="17"/>
    <x v="19"/>
    <x v="116"/>
    <s v="Roh-, Hilfs- und Betriebsstoffe"/>
    <s v="B0FE524A-9795-EA11-806F-9CB6D0F9CFB6"/>
  </r>
  <r>
    <x v="2"/>
    <x v="8"/>
    <x v="18"/>
    <x v="20"/>
    <x v="41"/>
    <x v="2"/>
    <x v="11"/>
    <x v="2"/>
    <x v="1"/>
    <n v="75337.66"/>
    <n v="0"/>
    <n v="-75337.66"/>
    <x v="8"/>
    <x v="18"/>
    <x v="20"/>
    <x v="41"/>
    <s v="Gehälter"/>
    <s v="B0FE524A-9795-EA11-806F-9CB6D0F9CFB6"/>
  </r>
  <r>
    <x v="2"/>
    <x v="8"/>
    <x v="18"/>
    <x v="20"/>
    <x v="41"/>
    <x v="2"/>
    <x v="11"/>
    <x v="2"/>
    <x v="0"/>
    <n v="15965"/>
    <n v="0"/>
    <n v="-15965"/>
    <x v="8"/>
    <x v="18"/>
    <x v="20"/>
    <x v="41"/>
    <s v="Gehälter"/>
    <s v="B0FE524A-9795-EA11-806F-9CB6D0F9CFB6"/>
  </r>
  <r>
    <x v="2"/>
    <x v="8"/>
    <x v="18"/>
    <x v="20"/>
    <x v="42"/>
    <x v="2"/>
    <x v="11"/>
    <x v="2"/>
    <x v="1"/>
    <n v="10000"/>
    <n v="0"/>
    <n v="-10000"/>
    <x v="8"/>
    <x v="18"/>
    <x v="20"/>
    <x v="42"/>
    <s v="Geschäftsführergehälter der GmbH-Gesellschafter"/>
    <s v="B0FE524A-9795-EA11-806F-9CB6D0F9CFB6"/>
  </r>
  <r>
    <x v="2"/>
    <x v="8"/>
    <x v="18"/>
    <x v="20"/>
    <x v="70"/>
    <x v="2"/>
    <x v="11"/>
    <x v="2"/>
    <x v="1"/>
    <n v="500"/>
    <n v="0"/>
    <n v="-500"/>
    <x v="8"/>
    <x v="18"/>
    <x v="20"/>
    <x v="70"/>
    <s v="Sonstiges Personalkosten"/>
    <s v="B0FE524A-9795-EA11-806F-9CB6D0F9CFB6"/>
  </r>
  <r>
    <x v="2"/>
    <x v="8"/>
    <x v="18"/>
    <x v="20"/>
    <x v="70"/>
    <x v="2"/>
    <x v="11"/>
    <x v="2"/>
    <x v="0"/>
    <n v="400"/>
    <n v="0"/>
    <n v="-400"/>
    <x v="8"/>
    <x v="18"/>
    <x v="20"/>
    <x v="70"/>
    <s v="Sonstiges Personalkosten"/>
    <s v="B0FE524A-9795-EA11-806F-9CB6D0F9CFB6"/>
  </r>
  <r>
    <x v="2"/>
    <x v="8"/>
    <x v="18"/>
    <x v="21"/>
    <x v="43"/>
    <x v="2"/>
    <x v="11"/>
    <x v="2"/>
    <x v="1"/>
    <n v="14843.99"/>
    <n v="0"/>
    <n v="-14843.99"/>
    <x v="8"/>
    <x v="18"/>
    <x v="21"/>
    <x v="43"/>
    <s v="Gesetzliche soziale Aufwendungen"/>
    <s v="B0FE524A-9795-EA11-806F-9CB6D0F9CFB6"/>
  </r>
  <r>
    <x v="2"/>
    <x v="8"/>
    <x v="18"/>
    <x v="21"/>
    <x v="43"/>
    <x v="2"/>
    <x v="11"/>
    <x v="2"/>
    <x v="0"/>
    <n v="3427.14"/>
    <n v="0"/>
    <n v="-3427.14"/>
    <x v="8"/>
    <x v="18"/>
    <x v="21"/>
    <x v="43"/>
    <s v="Gesetzliche soziale Aufwendungen"/>
    <s v="B0FE524A-9795-EA11-806F-9CB6D0F9CFB6"/>
  </r>
  <r>
    <x v="2"/>
    <x v="8"/>
    <x v="18"/>
    <x v="21"/>
    <x v="44"/>
    <x v="2"/>
    <x v="11"/>
    <x v="2"/>
    <x v="1"/>
    <n v="337.05"/>
    <n v="0"/>
    <n v="-337.05"/>
    <x v="8"/>
    <x v="18"/>
    <x v="21"/>
    <x v="44"/>
    <s v="Umlagebeiträge"/>
    <s v="B0FE524A-9795-EA11-806F-9CB6D0F9CFB6"/>
  </r>
  <r>
    <x v="2"/>
    <x v="8"/>
    <x v="18"/>
    <x v="21"/>
    <x v="44"/>
    <x v="2"/>
    <x v="11"/>
    <x v="2"/>
    <x v="0"/>
    <n v="71.84"/>
    <n v="0"/>
    <n v="-71.84"/>
    <x v="8"/>
    <x v="18"/>
    <x v="21"/>
    <x v="44"/>
    <s v="Umlagebeiträge"/>
    <s v="B0FE524A-9795-EA11-806F-9CB6D0F9CFB6"/>
  </r>
  <r>
    <x v="2"/>
    <x v="8"/>
    <x v="18"/>
    <x v="21"/>
    <x v="45"/>
    <x v="2"/>
    <x v="11"/>
    <x v="2"/>
    <x v="1"/>
    <n v="853.37"/>
    <n v="0"/>
    <n v="-853.37"/>
    <x v="8"/>
    <x v="18"/>
    <x v="21"/>
    <x v="45"/>
    <s v="Beiträge zur Berufsgenossenschaft"/>
    <s v="B0FE524A-9795-EA11-806F-9CB6D0F9CFB6"/>
  </r>
  <r>
    <x v="2"/>
    <x v="8"/>
    <x v="18"/>
    <x v="21"/>
    <x v="45"/>
    <x v="2"/>
    <x v="11"/>
    <x v="2"/>
    <x v="0"/>
    <n v="159.65"/>
    <n v="0"/>
    <n v="-159.65"/>
    <x v="8"/>
    <x v="18"/>
    <x v="21"/>
    <x v="45"/>
    <s v="Beiträge zur Berufsgenossenschaft"/>
    <s v="B0FE524A-9795-EA11-806F-9CB6D0F9CFB6"/>
  </r>
  <r>
    <x v="2"/>
    <x v="8"/>
    <x v="18"/>
    <x v="21"/>
    <x v="100"/>
    <x v="2"/>
    <x v="11"/>
    <x v="2"/>
    <x v="1"/>
    <n v="300"/>
    <n v="0"/>
    <n v="-300"/>
    <x v="8"/>
    <x v="18"/>
    <x v="21"/>
    <x v="100"/>
    <s v="Aufwendungen für Altersversorgung"/>
    <s v="B0FE524A-9795-EA11-806F-9CB6D0F9CFB6"/>
  </r>
  <r>
    <x v="2"/>
    <x v="8"/>
    <x v="22"/>
    <x v="33"/>
    <x v="89"/>
    <x v="2"/>
    <x v="11"/>
    <x v="2"/>
    <x v="1"/>
    <n v="6000"/>
    <n v="0"/>
    <n v="-6000"/>
    <x v="8"/>
    <x v="22"/>
    <x v="33"/>
    <x v="89"/>
    <s v="Abschreibungen auf selbst geschaffene immaterielle Vermögensgegenstände"/>
    <s v="B0FE524A-9795-EA11-806F-9CB6D0F9CFB6"/>
  </r>
  <r>
    <x v="2"/>
    <x v="8"/>
    <x v="22"/>
    <x v="34"/>
    <x v="90"/>
    <x v="2"/>
    <x v="11"/>
    <x v="2"/>
    <x v="1"/>
    <n v="820.83"/>
    <n v="0"/>
    <n v="-820.83"/>
    <x v="8"/>
    <x v="22"/>
    <x v="34"/>
    <x v="90"/>
    <s v="Abschreibungen auf Sachanlagen (ohne AfA auf Kfz und Gebäude)"/>
    <s v="B0FE524A-9795-EA11-806F-9CB6D0F9CFB6"/>
  </r>
  <r>
    <x v="2"/>
    <x v="8"/>
    <x v="22"/>
    <x v="34"/>
    <x v="91"/>
    <x v="2"/>
    <x v="11"/>
    <x v="2"/>
    <x v="1"/>
    <n v="800"/>
    <n v="0"/>
    <n v="-800"/>
    <x v="8"/>
    <x v="22"/>
    <x v="34"/>
    <x v="91"/>
    <s v="Sofortabschreibung geringwertige Wirtschaftsgüter"/>
    <s v="B0FE524A-9795-EA11-806F-9CB6D0F9CFB6"/>
  </r>
  <r>
    <x v="2"/>
    <x v="8"/>
    <x v="19"/>
    <x v="22"/>
    <x v="78"/>
    <x v="2"/>
    <x v="11"/>
    <x v="2"/>
    <x v="1"/>
    <n v="12671.07"/>
    <n v="0"/>
    <n v="-12671.07"/>
    <x v="8"/>
    <x v="19"/>
    <x v="22"/>
    <x v="78"/>
    <s v="Sonstige Fremdleistungen"/>
    <s v="B0FE524A-9795-EA11-806F-9CB6D0F9CFB6"/>
  </r>
  <r>
    <x v="2"/>
    <x v="8"/>
    <x v="19"/>
    <x v="23"/>
    <x v="47"/>
    <x v="2"/>
    <x v="11"/>
    <x v="2"/>
    <x v="1"/>
    <n v="26460"/>
    <n v="0"/>
    <n v="-26460"/>
    <x v="8"/>
    <x v="19"/>
    <x v="23"/>
    <x v="47"/>
    <s v="Miete (unbewegliche Wirtschaftsgüter)"/>
    <s v="B0FE524A-9795-EA11-806F-9CB6D0F9CFB6"/>
  </r>
  <r>
    <x v="2"/>
    <x v="8"/>
    <x v="19"/>
    <x v="23"/>
    <x v="48"/>
    <x v="2"/>
    <x v="11"/>
    <x v="2"/>
    <x v="1"/>
    <n v="3491"/>
    <n v="0"/>
    <n v="-3491"/>
    <x v="8"/>
    <x v="19"/>
    <x v="23"/>
    <x v="48"/>
    <s v="Gas, Strom, Wasser"/>
    <s v="B0FE524A-9795-EA11-806F-9CB6D0F9CFB6"/>
  </r>
  <r>
    <x v="2"/>
    <x v="8"/>
    <x v="19"/>
    <x v="23"/>
    <x v="49"/>
    <x v="2"/>
    <x v="11"/>
    <x v="2"/>
    <x v="1"/>
    <n v="1500.4"/>
    <n v="0"/>
    <n v="-1500.4"/>
    <x v="8"/>
    <x v="19"/>
    <x v="23"/>
    <x v="49"/>
    <s v="Reinigung"/>
    <s v="B0FE524A-9795-EA11-806F-9CB6D0F9CFB6"/>
  </r>
  <r>
    <x v="2"/>
    <x v="8"/>
    <x v="19"/>
    <x v="24"/>
    <x v="50"/>
    <x v="2"/>
    <x v="11"/>
    <x v="2"/>
    <x v="1"/>
    <n v="1640.1"/>
    <n v="0"/>
    <n v="-1640.1"/>
    <x v="8"/>
    <x v="19"/>
    <x v="24"/>
    <x v="50"/>
    <s v="Versicherungen"/>
    <s v="B0FE524A-9795-EA11-806F-9CB6D0F9CFB6"/>
  </r>
  <r>
    <x v="2"/>
    <x v="8"/>
    <x v="19"/>
    <x v="24"/>
    <x v="51"/>
    <x v="2"/>
    <x v="11"/>
    <x v="2"/>
    <x v="1"/>
    <n v="691.67"/>
    <n v="0"/>
    <n v="-691.67"/>
    <x v="8"/>
    <x v="19"/>
    <x v="24"/>
    <x v="51"/>
    <s v="Beiträge"/>
    <s v="B0FE524A-9795-EA11-806F-9CB6D0F9CFB6"/>
  </r>
  <r>
    <x v="2"/>
    <x v="8"/>
    <x v="19"/>
    <x v="25"/>
    <x v="52"/>
    <x v="2"/>
    <x v="11"/>
    <x v="2"/>
    <x v="1"/>
    <n v="2859.47"/>
    <n v="0"/>
    <n v="-2859.47"/>
    <x v="8"/>
    <x v="19"/>
    <x v="25"/>
    <x v="52"/>
    <s v="Reparaturen und Instandhaltung von anderen Anlagen und Betriebs- und Geschäftsausstattung"/>
    <s v="B0FE524A-9795-EA11-806F-9CB6D0F9CFB6"/>
  </r>
  <r>
    <x v="2"/>
    <x v="8"/>
    <x v="19"/>
    <x v="25"/>
    <x v="53"/>
    <x v="2"/>
    <x v="11"/>
    <x v="2"/>
    <x v="1"/>
    <n v="1500"/>
    <n v="0"/>
    <n v="-1500"/>
    <x v="8"/>
    <x v="19"/>
    <x v="25"/>
    <x v="53"/>
    <s v="Wartungskosten für Hard- und Software"/>
    <s v="B0FE524A-9795-EA11-806F-9CB6D0F9CFB6"/>
  </r>
  <r>
    <x v="2"/>
    <x v="8"/>
    <x v="19"/>
    <x v="37"/>
    <x v="118"/>
    <x v="2"/>
    <x v="11"/>
    <x v="2"/>
    <x v="1"/>
    <n v="1800"/>
    <n v="0"/>
    <n v="-1800"/>
    <x v="8"/>
    <x v="19"/>
    <x v="37"/>
    <x v="118"/>
    <s v="Mietleasing Kfz"/>
    <s v="B0FE524A-9795-EA11-806F-9CB6D0F9CFB6"/>
  </r>
  <r>
    <x v="2"/>
    <x v="8"/>
    <x v="19"/>
    <x v="26"/>
    <x v="71"/>
    <x v="2"/>
    <x v="11"/>
    <x v="2"/>
    <x v="1"/>
    <n v="1645"/>
    <n v="0"/>
    <n v="-1645"/>
    <x v="8"/>
    <x v="19"/>
    <x v="26"/>
    <x v="71"/>
    <s v="Werbekosten"/>
    <s v="B0FE524A-9795-EA11-806F-9CB6D0F9CFB6"/>
  </r>
  <r>
    <x v="2"/>
    <x v="8"/>
    <x v="19"/>
    <x v="26"/>
    <x v="54"/>
    <x v="2"/>
    <x v="11"/>
    <x v="2"/>
    <x v="1"/>
    <n v="559"/>
    <n v="0"/>
    <n v="-559"/>
    <x v="8"/>
    <x v="19"/>
    <x v="26"/>
    <x v="54"/>
    <s v="Bewirtungskosten"/>
    <s v="B0FE524A-9795-EA11-806F-9CB6D0F9CFB6"/>
  </r>
  <r>
    <x v="2"/>
    <x v="8"/>
    <x v="19"/>
    <x v="26"/>
    <x v="55"/>
    <x v="2"/>
    <x v="11"/>
    <x v="2"/>
    <x v="1"/>
    <n v="5704.31"/>
    <n v="0"/>
    <n v="-5704.31"/>
    <x v="8"/>
    <x v="19"/>
    <x v="26"/>
    <x v="55"/>
    <s v="Reisekosten Arbeitnehmer"/>
    <s v="B0FE524A-9795-EA11-806F-9CB6D0F9CFB6"/>
  </r>
  <r>
    <x v="2"/>
    <x v="8"/>
    <x v="19"/>
    <x v="26"/>
    <x v="55"/>
    <x v="2"/>
    <x v="11"/>
    <x v="2"/>
    <x v="0"/>
    <n v="800"/>
    <n v="0"/>
    <n v="-800"/>
    <x v="8"/>
    <x v="19"/>
    <x v="26"/>
    <x v="55"/>
    <s v="Reisekosten Arbeitnehmer"/>
    <s v="B0FE524A-9795-EA11-806F-9CB6D0F9CFB6"/>
  </r>
  <r>
    <x v="2"/>
    <x v="8"/>
    <x v="19"/>
    <x v="27"/>
    <x v="79"/>
    <x v="2"/>
    <x v="11"/>
    <x v="2"/>
    <x v="1"/>
    <n v="100"/>
    <n v="0"/>
    <n v="-100"/>
    <x v="8"/>
    <x v="19"/>
    <x v="27"/>
    <x v="79"/>
    <s v="Porto"/>
    <s v="B0FE524A-9795-EA11-806F-9CB6D0F9CFB6"/>
  </r>
  <r>
    <x v="2"/>
    <x v="8"/>
    <x v="19"/>
    <x v="27"/>
    <x v="58"/>
    <x v="2"/>
    <x v="11"/>
    <x v="2"/>
    <x v="1"/>
    <n v="700"/>
    <n v="0"/>
    <n v="-700"/>
    <x v="8"/>
    <x v="19"/>
    <x v="27"/>
    <x v="58"/>
    <s v="Telefon"/>
    <s v="B0FE524A-9795-EA11-806F-9CB6D0F9CFB6"/>
  </r>
  <r>
    <x v="2"/>
    <x v="8"/>
    <x v="19"/>
    <x v="27"/>
    <x v="58"/>
    <x v="2"/>
    <x v="11"/>
    <x v="2"/>
    <x v="0"/>
    <n v="200"/>
    <n v="0"/>
    <n v="-200"/>
    <x v="8"/>
    <x v="19"/>
    <x v="27"/>
    <x v="58"/>
    <s v="Telefon"/>
    <s v="B0FE524A-9795-EA11-806F-9CB6D0F9CFB6"/>
  </r>
  <r>
    <x v="2"/>
    <x v="8"/>
    <x v="19"/>
    <x v="27"/>
    <x v="73"/>
    <x v="2"/>
    <x v="11"/>
    <x v="2"/>
    <x v="1"/>
    <n v="506"/>
    <n v="0"/>
    <n v="-506"/>
    <x v="8"/>
    <x v="19"/>
    <x v="27"/>
    <x v="73"/>
    <s v="Bürobedarf"/>
    <s v="B0FE524A-9795-EA11-806F-9CB6D0F9CFB6"/>
  </r>
  <r>
    <x v="2"/>
    <x v="8"/>
    <x v="19"/>
    <x v="27"/>
    <x v="106"/>
    <x v="2"/>
    <x v="11"/>
    <x v="2"/>
    <x v="1"/>
    <n v="100"/>
    <n v="0"/>
    <n v="-100"/>
    <x v="8"/>
    <x v="19"/>
    <x v="27"/>
    <x v="106"/>
    <s v="Zeitschriften, Bücher (Fachliteratur)"/>
    <s v="B0FE524A-9795-EA11-806F-9CB6D0F9CFB6"/>
  </r>
  <r>
    <x v="2"/>
    <x v="8"/>
    <x v="18"/>
    <x v="21"/>
    <x v="74"/>
    <x v="2"/>
    <x v="11"/>
    <x v="2"/>
    <x v="1"/>
    <n v="1000"/>
    <n v="0"/>
    <n v="-1000"/>
    <x v="8"/>
    <x v="18"/>
    <x v="21"/>
    <x v="74"/>
    <s v="Fortbildungskosten"/>
    <s v="B0FE524A-9795-EA11-806F-9CB6D0F9CFB6"/>
  </r>
  <r>
    <x v="2"/>
    <x v="8"/>
    <x v="19"/>
    <x v="28"/>
    <x v="59"/>
    <x v="2"/>
    <x v="11"/>
    <x v="2"/>
    <x v="1"/>
    <n v="4500"/>
    <n v="0"/>
    <n v="-4500"/>
    <x v="8"/>
    <x v="19"/>
    <x v="28"/>
    <x v="59"/>
    <s v="Rechts- und Beratungskosten"/>
    <s v="B0FE524A-9795-EA11-806F-9CB6D0F9CFB6"/>
  </r>
  <r>
    <x v="2"/>
    <x v="8"/>
    <x v="19"/>
    <x v="28"/>
    <x v="59"/>
    <x v="2"/>
    <x v="11"/>
    <x v="2"/>
    <x v="0"/>
    <n v="5000"/>
    <n v="0"/>
    <n v="-5000"/>
    <x v="8"/>
    <x v="19"/>
    <x v="28"/>
    <x v="59"/>
    <s v="Rechts- und Beratungskosten"/>
    <s v="B0FE524A-9795-EA11-806F-9CB6D0F9CFB6"/>
  </r>
  <r>
    <x v="2"/>
    <x v="8"/>
    <x v="19"/>
    <x v="28"/>
    <x v="101"/>
    <x v="2"/>
    <x v="11"/>
    <x v="2"/>
    <x v="1"/>
    <n v="2024"/>
    <n v="0"/>
    <n v="-2024"/>
    <x v="8"/>
    <x v="19"/>
    <x v="28"/>
    <x v="101"/>
    <s v="Buchführungskosten"/>
    <s v="B0FE524A-9795-EA11-806F-9CB6D0F9CFB6"/>
  </r>
  <r>
    <x v="2"/>
    <x v="8"/>
    <x v="19"/>
    <x v="28"/>
    <x v="101"/>
    <x v="2"/>
    <x v="11"/>
    <x v="2"/>
    <x v="0"/>
    <n v="80"/>
    <n v="0"/>
    <n v="-80"/>
    <x v="8"/>
    <x v="19"/>
    <x v="28"/>
    <x v="101"/>
    <s v="Buchführungskosten"/>
    <s v="B0FE524A-9795-EA11-806F-9CB6D0F9CFB6"/>
  </r>
  <r>
    <x v="2"/>
    <x v="8"/>
    <x v="19"/>
    <x v="22"/>
    <x v="111"/>
    <x v="2"/>
    <x v="11"/>
    <x v="2"/>
    <x v="1"/>
    <n v="760"/>
    <n v="0"/>
    <n v="-760"/>
    <x v="8"/>
    <x v="19"/>
    <x v="22"/>
    <x v="111"/>
    <s v="Aufwendungen für die zeitlich befristete Überlassu"/>
    <s v="B0FE524A-9795-EA11-806F-9CB6D0F9CFB6"/>
  </r>
  <r>
    <x v="2"/>
    <x v="8"/>
    <x v="19"/>
    <x v="29"/>
    <x v="60"/>
    <x v="2"/>
    <x v="11"/>
    <x v="2"/>
    <x v="1"/>
    <n v="250"/>
    <n v="0"/>
    <n v="-250"/>
    <x v="8"/>
    <x v="19"/>
    <x v="29"/>
    <x v="60"/>
    <s v="Sonstiger Betriebsbedarf"/>
    <s v="B0FE524A-9795-EA11-806F-9CB6D0F9CFB6"/>
  </r>
  <r>
    <x v="2"/>
    <x v="8"/>
    <x v="19"/>
    <x v="29"/>
    <x v="61"/>
    <x v="2"/>
    <x v="11"/>
    <x v="2"/>
    <x v="1"/>
    <n v="356"/>
    <n v="0"/>
    <n v="-356"/>
    <x v="8"/>
    <x v="19"/>
    <x v="29"/>
    <x v="61"/>
    <s v="Nebenkosten des Geldverkehrs"/>
    <s v="B0FE524A-9795-EA11-806F-9CB6D0F9CFB6"/>
  </r>
  <r>
    <x v="2"/>
    <x v="8"/>
    <x v="19"/>
    <x v="29"/>
    <x v="62"/>
    <x v="2"/>
    <x v="11"/>
    <x v="2"/>
    <x v="1"/>
    <n v="1592.13"/>
    <n v="0"/>
    <n v="-1592.13"/>
    <x v="8"/>
    <x v="19"/>
    <x v="29"/>
    <x v="62"/>
    <s v="Aufwendungen für Abraum- und Abfallbeseitigung"/>
    <s v="B0FE524A-9795-EA11-806F-9CB6D0F9CFB6"/>
  </r>
  <r>
    <x v="2"/>
    <x v="10"/>
    <x v="21"/>
    <x v="32"/>
    <x v="99"/>
    <x v="2"/>
    <x v="11"/>
    <x v="2"/>
    <x v="1"/>
    <n v="800"/>
    <n v="0"/>
    <n v="-800"/>
    <x v="10"/>
    <x v="21"/>
    <x v="32"/>
    <x v="99"/>
    <s v="Zinsaufwendungen für kurzfristige Verbindlichkeite"/>
    <s v="B0FE524A-9795-EA11-806F-9CB6D0F9CFB6"/>
  </r>
  <r>
    <x v="2"/>
    <x v="10"/>
    <x v="21"/>
    <x v="32"/>
    <x v="83"/>
    <x v="2"/>
    <x v="11"/>
    <x v="2"/>
    <x v="1"/>
    <n v="17200"/>
    <n v="0"/>
    <n v="-17200"/>
    <x v="10"/>
    <x v="21"/>
    <x v="32"/>
    <x v="83"/>
    <s v="Zinsaufwendungen für langfristige Verbindlichkeite"/>
    <s v="B0FE524A-9795-EA11-806F-9CB6D0F9CFB6"/>
  </r>
  <r>
    <x v="0"/>
    <x v="0"/>
    <x v="0"/>
    <x v="0"/>
    <x v="0"/>
    <x v="2"/>
    <x v="12"/>
    <x v="2"/>
    <x v="1"/>
    <n v="19978.41"/>
    <n v="6000"/>
    <n v="-13978.41"/>
    <x v="0"/>
    <x v="0"/>
    <x v="0"/>
    <x v="0"/>
    <s v="Selbst geschaffene immaterielle VermG"/>
    <s v="B0FE524A-9795-EA11-806F-9CB6D0F9CFB6"/>
  </r>
  <r>
    <x v="0"/>
    <x v="0"/>
    <x v="1"/>
    <x v="1"/>
    <x v="2"/>
    <x v="2"/>
    <x v="12"/>
    <x v="2"/>
    <x v="1"/>
    <n v="7721.43"/>
    <n v="520.83000000000004"/>
    <n v="-7200.6"/>
    <x v="0"/>
    <x v="1"/>
    <x v="1"/>
    <x v="2"/>
    <s v="Betriebsausstattung"/>
    <s v="B0FE524A-9795-EA11-806F-9CB6D0F9CFB6"/>
  </r>
  <r>
    <x v="0"/>
    <x v="0"/>
    <x v="1"/>
    <x v="1"/>
    <x v="3"/>
    <x v="2"/>
    <x v="12"/>
    <x v="2"/>
    <x v="1"/>
    <n v="3648"/>
    <n v="1100"/>
    <n v="-2548"/>
    <x v="0"/>
    <x v="1"/>
    <x v="1"/>
    <x v="3"/>
    <s v="Büroeinrichtung"/>
    <s v="B0FE524A-9795-EA11-806F-9CB6D0F9CFB6"/>
  </r>
  <r>
    <x v="0"/>
    <x v="0"/>
    <x v="1"/>
    <x v="1"/>
    <x v="4"/>
    <x v="2"/>
    <x v="12"/>
    <x v="2"/>
    <x v="1"/>
    <n v="800"/>
    <n v="800"/>
    <n v="0"/>
    <x v="0"/>
    <x v="1"/>
    <x v="1"/>
    <x v="4"/>
    <s v="Geringwertige Wirtschaftsgüter"/>
    <s v="B0FE524A-9795-EA11-806F-9CB6D0F9CFB6"/>
  </r>
  <r>
    <x v="0"/>
    <x v="0"/>
    <x v="1"/>
    <x v="35"/>
    <x v="94"/>
    <x v="2"/>
    <x v="12"/>
    <x v="2"/>
    <x v="1"/>
    <n v="30000"/>
    <n v="0"/>
    <n v="-30000"/>
    <x v="0"/>
    <x v="1"/>
    <x v="35"/>
    <x v="94"/>
    <s v="Technische Anlagen und Maschinen im Bau"/>
    <s v="B0FE524A-9795-EA11-806F-9CB6D0F9CFB6"/>
  </r>
  <r>
    <x v="0"/>
    <x v="0"/>
    <x v="1"/>
    <x v="35"/>
    <x v="94"/>
    <x v="2"/>
    <x v="12"/>
    <x v="2"/>
    <x v="0"/>
    <n v="31000"/>
    <n v="0"/>
    <n v="-31000"/>
    <x v="0"/>
    <x v="1"/>
    <x v="35"/>
    <x v="94"/>
    <s v="Technische Anlagen und Maschinen im Bau"/>
    <s v="B0FE524A-9795-EA11-806F-9CB6D0F9CFB6"/>
  </r>
  <r>
    <x v="0"/>
    <x v="1"/>
    <x v="3"/>
    <x v="3"/>
    <x v="6"/>
    <x v="2"/>
    <x v="12"/>
    <x v="2"/>
    <x v="1"/>
    <n v="101608.99"/>
    <n v="12257"/>
    <n v="-89351.99"/>
    <x v="1"/>
    <x v="3"/>
    <x v="3"/>
    <x v="6"/>
    <s v="Forderungen aus Lieferungen und Leistungen"/>
    <s v="B0FE524A-9795-EA11-806F-9CB6D0F9CFB6"/>
  </r>
  <r>
    <x v="0"/>
    <x v="1"/>
    <x v="3"/>
    <x v="3"/>
    <x v="6"/>
    <x v="2"/>
    <x v="12"/>
    <x v="2"/>
    <x v="0"/>
    <n v="0"/>
    <n v="0"/>
    <n v="0"/>
    <x v="1"/>
    <x v="3"/>
    <x v="3"/>
    <x v="6"/>
    <s v="Forderungen aus Lieferungen und Leistungen"/>
    <s v="B0FE524A-9795-EA11-806F-9CB6D0F9CFB6"/>
  </r>
  <r>
    <x v="0"/>
    <x v="1"/>
    <x v="3"/>
    <x v="4"/>
    <x v="9"/>
    <x v="2"/>
    <x v="12"/>
    <x v="2"/>
    <x v="1"/>
    <n v="22237.33"/>
    <n v="0"/>
    <n v="-22237.33"/>
    <x v="1"/>
    <x v="3"/>
    <x v="4"/>
    <x v="9"/>
    <s v="Abziehbare Vorsteuer 19 %"/>
    <s v="B0FE524A-9795-EA11-806F-9CB6D0F9CFB6"/>
  </r>
  <r>
    <x v="0"/>
    <x v="1"/>
    <x v="3"/>
    <x v="4"/>
    <x v="9"/>
    <x v="2"/>
    <x v="12"/>
    <x v="2"/>
    <x v="0"/>
    <n v="950"/>
    <n v="0"/>
    <n v="-950"/>
    <x v="1"/>
    <x v="3"/>
    <x v="4"/>
    <x v="9"/>
    <s v="Abziehbare Vorsteuer 19 %"/>
    <s v="B0FE524A-9795-EA11-806F-9CB6D0F9CFB6"/>
  </r>
  <r>
    <x v="0"/>
    <x v="1"/>
    <x v="4"/>
    <x v="5"/>
    <x v="115"/>
    <x v="2"/>
    <x v="12"/>
    <x v="2"/>
    <x v="1"/>
    <n v="28802.71"/>
    <n v="247178.35"/>
    <n v="218375.64"/>
    <x v="1"/>
    <x v="4"/>
    <x v="5"/>
    <x v="115"/>
    <s v="Bank"/>
    <s v="B0FE524A-9795-EA11-806F-9CB6D0F9CFB6"/>
  </r>
  <r>
    <x v="0"/>
    <x v="1"/>
    <x v="4"/>
    <x v="5"/>
    <x v="115"/>
    <x v="2"/>
    <x v="12"/>
    <x v="2"/>
    <x v="0"/>
    <n v="950"/>
    <n v="32910.730000000003"/>
    <n v="31960.73"/>
    <x v="1"/>
    <x v="4"/>
    <x v="5"/>
    <x v="115"/>
    <s v="Bank"/>
    <s v="B0FE524A-9795-EA11-806F-9CB6D0F9CFB6"/>
  </r>
  <r>
    <x v="0"/>
    <x v="2"/>
    <x v="5"/>
    <x v="6"/>
    <x v="15"/>
    <x v="2"/>
    <x v="12"/>
    <x v="2"/>
    <x v="1"/>
    <n v="3040.83"/>
    <n v="2331.77"/>
    <n v="-709.06"/>
    <x v="2"/>
    <x v="5"/>
    <x v="6"/>
    <x v="15"/>
    <s v="Aktive Rechnungsabgrenzung"/>
    <s v="B0FE524A-9795-EA11-806F-9CB6D0F9CFB6"/>
  </r>
  <r>
    <x v="1"/>
    <x v="4"/>
    <x v="10"/>
    <x v="12"/>
    <x v="24"/>
    <x v="2"/>
    <x v="12"/>
    <x v="2"/>
    <x v="1"/>
    <n v="0"/>
    <n v="13000"/>
    <n v="13000"/>
    <x v="4"/>
    <x v="10"/>
    <x v="12"/>
    <x v="24"/>
    <s v="Rückstellungen für Abschluss- und Prüfungskosten"/>
    <s v="B0FE524A-9795-EA11-806F-9CB6D0F9CFB6"/>
  </r>
  <r>
    <x v="1"/>
    <x v="5"/>
    <x v="11"/>
    <x v="13"/>
    <x v="25"/>
    <x v="2"/>
    <x v="12"/>
    <x v="2"/>
    <x v="1"/>
    <n v="56654.33"/>
    <n v="95633.84"/>
    <n v="38979.51"/>
    <x v="5"/>
    <x v="11"/>
    <x v="13"/>
    <x v="25"/>
    <s v="Verbindlichkeiten aus Lieferungen und Leistungen m"/>
    <s v="B0FE524A-9795-EA11-806F-9CB6D0F9CFB6"/>
  </r>
  <r>
    <x v="1"/>
    <x v="5"/>
    <x v="12"/>
    <x v="14"/>
    <x v="33"/>
    <x v="2"/>
    <x v="12"/>
    <x v="2"/>
    <x v="1"/>
    <n v="0"/>
    <n v="16223.28"/>
    <n v="16223.28"/>
    <x v="5"/>
    <x v="12"/>
    <x v="14"/>
    <x v="33"/>
    <s v="Umsatzsteuer 19 %"/>
    <s v="B0FE524A-9795-EA11-806F-9CB6D0F9CFB6"/>
  </r>
  <r>
    <x v="1"/>
    <x v="5"/>
    <x v="12"/>
    <x v="14"/>
    <x v="33"/>
    <x v="2"/>
    <x v="12"/>
    <x v="2"/>
    <x v="0"/>
    <n v="0"/>
    <n v="0"/>
    <n v="0"/>
    <x v="5"/>
    <x v="12"/>
    <x v="14"/>
    <x v="33"/>
    <s v="Umsatzsteuer 19 %"/>
    <s v="B0FE524A-9795-EA11-806F-9CB6D0F9CFB6"/>
  </r>
  <r>
    <x v="1"/>
    <x v="5"/>
    <x v="12"/>
    <x v="14"/>
    <x v="75"/>
    <x v="2"/>
    <x v="12"/>
    <x v="2"/>
    <x v="1"/>
    <n v="1957"/>
    <n v="16545.71"/>
    <n v="14588.71"/>
    <x v="5"/>
    <x v="12"/>
    <x v="14"/>
    <x v="75"/>
    <s v="Umsatzsteuer-Vorauszahlungen"/>
    <s v="B0FE524A-9795-EA11-806F-9CB6D0F9CFB6"/>
  </r>
  <r>
    <x v="1"/>
    <x v="5"/>
    <x v="12"/>
    <x v="14"/>
    <x v="75"/>
    <x v="2"/>
    <x v="12"/>
    <x v="2"/>
    <x v="0"/>
    <n v="0"/>
    <n v="950"/>
    <n v="950"/>
    <x v="5"/>
    <x v="12"/>
    <x v="14"/>
    <x v="75"/>
    <s v="Umsatzsteuer-Vorauszahlungen"/>
    <s v="B0FE524A-9795-EA11-806F-9CB6D0F9CFB6"/>
  </r>
  <r>
    <x v="1"/>
    <x v="6"/>
    <x v="13"/>
    <x v="15"/>
    <x v="35"/>
    <x v="2"/>
    <x v="12"/>
    <x v="2"/>
    <x v="1"/>
    <n v="67000"/>
    <n v="0"/>
    <n v="-67000"/>
    <x v="6"/>
    <x v="13"/>
    <x v="15"/>
    <x v="35"/>
    <s v="Passive Rechnungsabgrenzung"/>
    <s v="B0FE524A-9795-EA11-806F-9CB6D0F9CFB6"/>
  </r>
  <r>
    <x v="2"/>
    <x v="7"/>
    <x v="14"/>
    <x v="16"/>
    <x v="36"/>
    <x v="2"/>
    <x v="12"/>
    <x v="2"/>
    <x v="1"/>
    <n v="0"/>
    <n v="85385.71"/>
    <n v="85385.71"/>
    <x v="7"/>
    <x v="14"/>
    <x v="16"/>
    <x v="36"/>
    <s v="Erlöse zum allgemeinen Umsatzsteuersatz"/>
    <s v="B0FE524A-9795-EA11-806F-9CB6D0F9CFB6"/>
  </r>
  <r>
    <x v="2"/>
    <x v="7"/>
    <x v="14"/>
    <x v="16"/>
    <x v="36"/>
    <x v="2"/>
    <x v="12"/>
    <x v="2"/>
    <x v="0"/>
    <n v="0"/>
    <n v="0"/>
    <n v="0"/>
    <x v="7"/>
    <x v="14"/>
    <x v="16"/>
    <x v="36"/>
    <s v="Erlöse zum allgemeinen Umsatzsteuersatz"/>
    <s v="B0FE524A-9795-EA11-806F-9CB6D0F9CFB6"/>
  </r>
  <r>
    <x v="2"/>
    <x v="7"/>
    <x v="15"/>
    <x v="17"/>
    <x v="38"/>
    <x v="2"/>
    <x v="12"/>
    <x v="2"/>
    <x v="1"/>
    <n v="0"/>
    <n v="30000"/>
    <n v="30000"/>
    <x v="7"/>
    <x v="15"/>
    <x v="17"/>
    <x v="38"/>
    <s v="Andere aktivierte Eigenleistungen"/>
    <s v="B0FE524A-9795-EA11-806F-9CB6D0F9CFB6"/>
  </r>
  <r>
    <x v="2"/>
    <x v="7"/>
    <x v="15"/>
    <x v="17"/>
    <x v="38"/>
    <x v="2"/>
    <x v="12"/>
    <x v="2"/>
    <x v="0"/>
    <n v="0"/>
    <n v="31000"/>
    <n v="31000"/>
    <x v="7"/>
    <x v="15"/>
    <x v="17"/>
    <x v="38"/>
    <s v="Andere aktivierte Eigenleistungen"/>
    <s v="B0FE524A-9795-EA11-806F-9CB6D0F9CFB6"/>
  </r>
  <r>
    <x v="2"/>
    <x v="7"/>
    <x v="16"/>
    <x v="18"/>
    <x v="39"/>
    <x v="2"/>
    <x v="12"/>
    <x v="2"/>
    <x v="1"/>
    <n v="0"/>
    <n v="67000"/>
    <n v="67000"/>
    <x v="7"/>
    <x v="16"/>
    <x v="18"/>
    <x v="39"/>
    <s v="Sonstige betriebliche Erträge"/>
    <s v="B0FE524A-9795-EA11-806F-9CB6D0F9CFB6"/>
  </r>
  <r>
    <x v="2"/>
    <x v="8"/>
    <x v="17"/>
    <x v="19"/>
    <x v="116"/>
    <x v="2"/>
    <x v="12"/>
    <x v="2"/>
    <x v="1"/>
    <n v="2640.87"/>
    <n v="0"/>
    <n v="-2640.87"/>
    <x v="8"/>
    <x v="17"/>
    <x v="19"/>
    <x v="116"/>
    <s v="Roh-, Hilfs- und Betriebsstoffe"/>
    <s v="B0FE524A-9795-EA11-806F-9CB6D0F9CFB6"/>
  </r>
  <r>
    <x v="2"/>
    <x v="8"/>
    <x v="18"/>
    <x v="20"/>
    <x v="41"/>
    <x v="2"/>
    <x v="12"/>
    <x v="2"/>
    <x v="1"/>
    <n v="93887.66"/>
    <n v="0"/>
    <n v="-93887.66"/>
    <x v="8"/>
    <x v="18"/>
    <x v="20"/>
    <x v="41"/>
    <s v="Gehälter"/>
    <s v="B0FE524A-9795-EA11-806F-9CB6D0F9CFB6"/>
  </r>
  <r>
    <x v="2"/>
    <x v="8"/>
    <x v="18"/>
    <x v="20"/>
    <x v="41"/>
    <x v="2"/>
    <x v="12"/>
    <x v="2"/>
    <x v="0"/>
    <n v="21115"/>
    <n v="0"/>
    <n v="-21115"/>
    <x v="8"/>
    <x v="18"/>
    <x v="20"/>
    <x v="41"/>
    <s v="Gehälter"/>
    <s v="B0FE524A-9795-EA11-806F-9CB6D0F9CFB6"/>
  </r>
  <r>
    <x v="2"/>
    <x v="8"/>
    <x v="18"/>
    <x v="20"/>
    <x v="42"/>
    <x v="2"/>
    <x v="12"/>
    <x v="2"/>
    <x v="1"/>
    <n v="10000"/>
    <n v="0"/>
    <n v="-10000"/>
    <x v="8"/>
    <x v="18"/>
    <x v="20"/>
    <x v="42"/>
    <s v="Geschäftsführergehälter der GmbH-Gesellschafter"/>
    <s v="B0FE524A-9795-EA11-806F-9CB6D0F9CFB6"/>
  </r>
  <r>
    <x v="2"/>
    <x v="8"/>
    <x v="18"/>
    <x v="20"/>
    <x v="70"/>
    <x v="2"/>
    <x v="12"/>
    <x v="2"/>
    <x v="1"/>
    <n v="500"/>
    <n v="0"/>
    <n v="-500"/>
    <x v="8"/>
    <x v="18"/>
    <x v="20"/>
    <x v="70"/>
    <s v="Sonstiges Personalkosten"/>
    <s v="B0FE524A-9795-EA11-806F-9CB6D0F9CFB6"/>
  </r>
  <r>
    <x v="2"/>
    <x v="8"/>
    <x v="18"/>
    <x v="20"/>
    <x v="70"/>
    <x v="2"/>
    <x v="12"/>
    <x v="2"/>
    <x v="0"/>
    <n v="400"/>
    <n v="0"/>
    <n v="-400"/>
    <x v="8"/>
    <x v="18"/>
    <x v="20"/>
    <x v="70"/>
    <s v="Sonstiges Personalkosten"/>
    <s v="B0FE524A-9795-EA11-806F-9CB6D0F9CFB6"/>
  </r>
  <r>
    <x v="2"/>
    <x v="8"/>
    <x v="18"/>
    <x v="21"/>
    <x v="43"/>
    <x v="2"/>
    <x v="12"/>
    <x v="2"/>
    <x v="1"/>
    <n v="17931.080000000002"/>
    <n v="0"/>
    <n v="-17931.080000000002"/>
    <x v="8"/>
    <x v="18"/>
    <x v="21"/>
    <x v="43"/>
    <s v="Gesetzliche soziale Aufwendungen"/>
    <s v="B0FE524A-9795-EA11-806F-9CB6D0F9CFB6"/>
  </r>
  <r>
    <x v="2"/>
    <x v="8"/>
    <x v="18"/>
    <x v="21"/>
    <x v="43"/>
    <x v="2"/>
    <x v="12"/>
    <x v="2"/>
    <x v="0"/>
    <n v="4059.56"/>
    <n v="0"/>
    <n v="-4059.56"/>
    <x v="8"/>
    <x v="18"/>
    <x v="21"/>
    <x v="43"/>
    <s v="Gesetzliche soziale Aufwendungen"/>
    <s v="B0FE524A-9795-EA11-806F-9CB6D0F9CFB6"/>
  </r>
  <r>
    <x v="2"/>
    <x v="8"/>
    <x v="18"/>
    <x v="21"/>
    <x v="44"/>
    <x v="2"/>
    <x v="12"/>
    <x v="2"/>
    <x v="1"/>
    <n v="420.52"/>
    <n v="0"/>
    <n v="-420.52"/>
    <x v="8"/>
    <x v="18"/>
    <x v="21"/>
    <x v="44"/>
    <s v="Umlagebeiträge"/>
    <s v="B0FE524A-9795-EA11-806F-9CB6D0F9CFB6"/>
  </r>
  <r>
    <x v="2"/>
    <x v="8"/>
    <x v="18"/>
    <x v="21"/>
    <x v="44"/>
    <x v="2"/>
    <x v="12"/>
    <x v="2"/>
    <x v="0"/>
    <n v="95.02"/>
    <n v="0"/>
    <n v="-95.02"/>
    <x v="8"/>
    <x v="18"/>
    <x v="21"/>
    <x v="44"/>
    <s v="Umlagebeiträge"/>
    <s v="B0FE524A-9795-EA11-806F-9CB6D0F9CFB6"/>
  </r>
  <r>
    <x v="2"/>
    <x v="8"/>
    <x v="18"/>
    <x v="21"/>
    <x v="45"/>
    <x v="2"/>
    <x v="12"/>
    <x v="2"/>
    <x v="1"/>
    <n v="1038.8699999999999"/>
    <n v="0"/>
    <n v="-1038.8699999999999"/>
    <x v="8"/>
    <x v="18"/>
    <x v="21"/>
    <x v="45"/>
    <s v="Beiträge zur Berufsgenossenschaft"/>
    <s v="B0FE524A-9795-EA11-806F-9CB6D0F9CFB6"/>
  </r>
  <r>
    <x v="2"/>
    <x v="8"/>
    <x v="18"/>
    <x v="21"/>
    <x v="45"/>
    <x v="2"/>
    <x v="12"/>
    <x v="2"/>
    <x v="0"/>
    <n v="211.15"/>
    <n v="0"/>
    <n v="-211.15"/>
    <x v="8"/>
    <x v="18"/>
    <x v="21"/>
    <x v="45"/>
    <s v="Beiträge zur Berufsgenossenschaft"/>
    <s v="B0FE524A-9795-EA11-806F-9CB6D0F9CFB6"/>
  </r>
  <r>
    <x v="2"/>
    <x v="8"/>
    <x v="18"/>
    <x v="21"/>
    <x v="100"/>
    <x v="2"/>
    <x v="12"/>
    <x v="2"/>
    <x v="1"/>
    <n v="300"/>
    <n v="0"/>
    <n v="-300"/>
    <x v="8"/>
    <x v="18"/>
    <x v="21"/>
    <x v="100"/>
    <s v="Aufwendungen für Altersversorgung"/>
    <s v="B0FE524A-9795-EA11-806F-9CB6D0F9CFB6"/>
  </r>
  <r>
    <x v="2"/>
    <x v="8"/>
    <x v="22"/>
    <x v="33"/>
    <x v="89"/>
    <x v="2"/>
    <x v="12"/>
    <x v="2"/>
    <x v="1"/>
    <n v="6000"/>
    <n v="0"/>
    <n v="-6000"/>
    <x v="8"/>
    <x v="22"/>
    <x v="33"/>
    <x v="89"/>
    <s v="Abschreibungen auf selbst geschaffene immaterielle Vermögensgegenstände"/>
    <s v="B0FE524A-9795-EA11-806F-9CB6D0F9CFB6"/>
  </r>
  <r>
    <x v="2"/>
    <x v="8"/>
    <x v="22"/>
    <x v="34"/>
    <x v="90"/>
    <x v="2"/>
    <x v="12"/>
    <x v="2"/>
    <x v="1"/>
    <n v="820.83"/>
    <n v="0"/>
    <n v="-820.83"/>
    <x v="8"/>
    <x v="22"/>
    <x v="34"/>
    <x v="90"/>
    <s v="Abschreibungen auf Sachanlagen (ohne AfA auf Kfz und Gebäude)"/>
    <s v="B0FE524A-9795-EA11-806F-9CB6D0F9CFB6"/>
  </r>
  <r>
    <x v="2"/>
    <x v="8"/>
    <x v="22"/>
    <x v="34"/>
    <x v="91"/>
    <x v="2"/>
    <x v="12"/>
    <x v="2"/>
    <x v="1"/>
    <n v="800"/>
    <n v="0"/>
    <n v="-800"/>
    <x v="8"/>
    <x v="22"/>
    <x v="34"/>
    <x v="91"/>
    <s v="Sofortabschreibung geringwertige Wirtschaftsgüter"/>
    <s v="B0FE524A-9795-EA11-806F-9CB6D0F9CFB6"/>
  </r>
  <r>
    <x v="2"/>
    <x v="8"/>
    <x v="19"/>
    <x v="22"/>
    <x v="78"/>
    <x v="2"/>
    <x v="12"/>
    <x v="2"/>
    <x v="1"/>
    <n v="12671.07"/>
    <n v="0"/>
    <n v="-12671.07"/>
    <x v="8"/>
    <x v="19"/>
    <x v="22"/>
    <x v="78"/>
    <s v="Sonstige Fremdleistungen"/>
    <s v="B0FE524A-9795-EA11-806F-9CB6D0F9CFB6"/>
  </r>
  <r>
    <x v="2"/>
    <x v="8"/>
    <x v="19"/>
    <x v="22"/>
    <x v="121"/>
    <x v="2"/>
    <x v="12"/>
    <x v="2"/>
    <x v="1"/>
    <n v="10277.48"/>
    <n v="0"/>
    <n v="-10277.48"/>
    <x v="8"/>
    <x v="19"/>
    <x v="22"/>
    <x v="121"/>
    <s v="Sonstige Aufwendungen betrieblich und regelmäßig"/>
    <s v="B0FE524A-9795-EA11-806F-9CB6D0F9CFB6"/>
  </r>
  <r>
    <x v="2"/>
    <x v="8"/>
    <x v="19"/>
    <x v="23"/>
    <x v="47"/>
    <x v="2"/>
    <x v="12"/>
    <x v="2"/>
    <x v="1"/>
    <n v="26460"/>
    <n v="0"/>
    <n v="-26460"/>
    <x v="8"/>
    <x v="19"/>
    <x v="23"/>
    <x v="47"/>
    <s v="Miete (unbewegliche Wirtschaftsgüter)"/>
    <s v="B0FE524A-9795-EA11-806F-9CB6D0F9CFB6"/>
  </r>
  <r>
    <x v="2"/>
    <x v="8"/>
    <x v="19"/>
    <x v="23"/>
    <x v="48"/>
    <x v="2"/>
    <x v="12"/>
    <x v="2"/>
    <x v="1"/>
    <n v="3491"/>
    <n v="0"/>
    <n v="-3491"/>
    <x v="8"/>
    <x v="19"/>
    <x v="23"/>
    <x v="48"/>
    <s v="Gas, Strom, Wasser"/>
    <s v="B0FE524A-9795-EA11-806F-9CB6D0F9CFB6"/>
  </r>
  <r>
    <x v="2"/>
    <x v="8"/>
    <x v="19"/>
    <x v="23"/>
    <x v="49"/>
    <x v="2"/>
    <x v="12"/>
    <x v="2"/>
    <x v="1"/>
    <n v="1500.4"/>
    <n v="0"/>
    <n v="-1500.4"/>
    <x v="8"/>
    <x v="19"/>
    <x v="23"/>
    <x v="49"/>
    <s v="Reinigung"/>
    <s v="B0FE524A-9795-EA11-806F-9CB6D0F9CFB6"/>
  </r>
  <r>
    <x v="2"/>
    <x v="8"/>
    <x v="19"/>
    <x v="24"/>
    <x v="50"/>
    <x v="2"/>
    <x v="12"/>
    <x v="2"/>
    <x v="1"/>
    <n v="1640.1"/>
    <n v="0"/>
    <n v="-1640.1"/>
    <x v="8"/>
    <x v="19"/>
    <x v="24"/>
    <x v="50"/>
    <s v="Versicherungen"/>
    <s v="B0FE524A-9795-EA11-806F-9CB6D0F9CFB6"/>
  </r>
  <r>
    <x v="2"/>
    <x v="8"/>
    <x v="19"/>
    <x v="24"/>
    <x v="51"/>
    <x v="2"/>
    <x v="12"/>
    <x v="2"/>
    <x v="1"/>
    <n v="691.67"/>
    <n v="0"/>
    <n v="-691.67"/>
    <x v="8"/>
    <x v="19"/>
    <x v="24"/>
    <x v="51"/>
    <s v="Beiträge"/>
    <s v="B0FE524A-9795-EA11-806F-9CB6D0F9CFB6"/>
  </r>
  <r>
    <x v="2"/>
    <x v="8"/>
    <x v="19"/>
    <x v="25"/>
    <x v="52"/>
    <x v="2"/>
    <x v="12"/>
    <x v="2"/>
    <x v="1"/>
    <n v="2859.47"/>
    <n v="0"/>
    <n v="-2859.47"/>
    <x v="8"/>
    <x v="19"/>
    <x v="25"/>
    <x v="52"/>
    <s v="Reparaturen und Instandhaltung von anderen Anlagen und Betriebs- und Geschäftsausstattung"/>
    <s v="B0FE524A-9795-EA11-806F-9CB6D0F9CFB6"/>
  </r>
  <r>
    <x v="2"/>
    <x v="8"/>
    <x v="19"/>
    <x v="25"/>
    <x v="53"/>
    <x v="2"/>
    <x v="12"/>
    <x v="2"/>
    <x v="1"/>
    <n v="1500"/>
    <n v="0"/>
    <n v="-1500"/>
    <x v="8"/>
    <x v="19"/>
    <x v="25"/>
    <x v="53"/>
    <s v="Wartungskosten für Hard- und Software"/>
    <s v="B0FE524A-9795-EA11-806F-9CB6D0F9CFB6"/>
  </r>
  <r>
    <x v="2"/>
    <x v="8"/>
    <x v="19"/>
    <x v="37"/>
    <x v="118"/>
    <x v="2"/>
    <x v="12"/>
    <x v="2"/>
    <x v="1"/>
    <n v="1800"/>
    <n v="0"/>
    <n v="-1800"/>
    <x v="8"/>
    <x v="19"/>
    <x v="37"/>
    <x v="118"/>
    <s v="Mietleasing Kfz"/>
    <s v="B0FE524A-9795-EA11-806F-9CB6D0F9CFB6"/>
  </r>
  <r>
    <x v="2"/>
    <x v="8"/>
    <x v="19"/>
    <x v="26"/>
    <x v="71"/>
    <x v="2"/>
    <x v="12"/>
    <x v="2"/>
    <x v="1"/>
    <n v="1645"/>
    <n v="0"/>
    <n v="-1645"/>
    <x v="8"/>
    <x v="19"/>
    <x v="26"/>
    <x v="71"/>
    <s v="Werbekosten"/>
    <s v="B0FE524A-9795-EA11-806F-9CB6D0F9CFB6"/>
  </r>
  <r>
    <x v="2"/>
    <x v="8"/>
    <x v="19"/>
    <x v="26"/>
    <x v="54"/>
    <x v="2"/>
    <x v="12"/>
    <x v="2"/>
    <x v="1"/>
    <n v="559"/>
    <n v="0"/>
    <n v="-559"/>
    <x v="8"/>
    <x v="19"/>
    <x v="26"/>
    <x v="54"/>
    <s v="Bewirtungskosten"/>
    <s v="B0FE524A-9795-EA11-806F-9CB6D0F9CFB6"/>
  </r>
  <r>
    <x v="2"/>
    <x v="8"/>
    <x v="19"/>
    <x v="26"/>
    <x v="55"/>
    <x v="2"/>
    <x v="12"/>
    <x v="2"/>
    <x v="1"/>
    <n v="5704.31"/>
    <n v="0"/>
    <n v="-5704.31"/>
    <x v="8"/>
    <x v="19"/>
    <x v="26"/>
    <x v="55"/>
    <s v="Reisekosten Arbeitnehmer"/>
    <s v="B0FE524A-9795-EA11-806F-9CB6D0F9CFB6"/>
  </r>
  <r>
    <x v="2"/>
    <x v="8"/>
    <x v="19"/>
    <x v="26"/>
    <x v="55"/>
    <x v="2"/>
    <x v="12"/>
    <x v="2"/>
    <x v="0"/>
    <n v="800"/>
    <n v="0"/>
    <n v="-800"/>
    <x v="8"/>
    <x v="19"/>
    <x v="26"/>
    <x v="55"/>
    <s v="Reisekosten Arbeitnehmer"/>
    <s v="B0FE524A-9795-EA11-806F-9CB6D0F9CFB6"/>
  </r>
  <r>
    <x v="2"/>
    <x v="8"/>
    <x v="19"/>
    <x v="27"/>
    <x v="79"/>
    <x v="2"/>
    <x v="12"/>
    <x v="2"/>
    <x v="1"/>
    <n v="100"/>
    <n v="0"/>
    <n v="-100"/>
    <x v="8"/>
    <x v="19"/>
    <x v="27"/>
    <x v="79"/>
    <s v="Porto"/>
    <s v="B0FE524A-9795-EA11-806F-9CB6D0F9CFB6"/>
  </r>
  <r>
    <x v="2"/>
    <x v="8"/>
    <x v="19"/>
    <x v="27"/>
    <x v="58"/>
    <x v="2"/>
    <x v="12"/>
    <x v="2"/>
    <x v="1"/>
    <n v="700"/>
    <n v="0"/>
    <n v="-700"/>
    <x v="8"/>
    <x v="19"/>
    <x v="27"/>
    <x v="58"/>
    <s v="Telefon"/>
    <s v="B0FE524A-9795-EA11-806F-9CB6D0F9CFB6"/>
  </r>
  <r>
    <x v="2"/>
    <x v="8"/>
    <x v="19"/>
    <x v="27"/>
    <x v="58"/>
    <x v="2"/>
    <x v="12"/>
    <x v="2"/>
    <x v="0"/>
    <n v="200"/>
    <n v="0"/>
    <n v="-200"/>
    <x v="8"/>
    <x v="19"/>
    <x v="27"/>
    <x v="58"/>
    <s v="Telefon"/>
    <s v="B0FE524A-9795-EA11-806F-9CB6D0F9CFB6"/>
  </r>
  <r>
    <x v="2"/>
    <x v="8"/>
    <x v="19"/>
    <x v="27"/>
    <x v="73"/>
    <x v="2"/>
    <x v="12"/>
    <x v="2"/>
    <x v="1"/>
    <n v="506"/>
    <n v="0"/>
    <n v="-506"/>
    <x v="8"/>
    <x v="19"/>
    <x v="27"/>
    <x v="73"/>
    <s v="Bürobedarf"/>
    <s v="B0FE524A-9795-EA11-806F-9CB6D0F9CFB6"/>
  </r>
  <r>
    <x v="2"/>
    <x v="8"/>
    <x v="19"/>
    <x v="27"/>
    <x v="106"/>
    <x v="2"/>
    <x v="12"/>
    <x v="2"/>
    <x v="1"/>
    <n v="100"/>
    <n v="0"/>
    <n v="-100"/>
    <x v="8"/>
    <x v="19"/>
    <x v="27"/>
    <x v="106"/>
    <s v="Zeitschriften, Bücher (Fachliteratur)"/>
    <s v="B0FE524A-9795-EA11-806F-9CB6D0F9CFB6"/>
  </r>
  <r>
    <x v="2"/>
    <x v="8"/>
    <x v="18"/>
    <x v="21"/>
    <x v="74"/>
    <x v="2"/>
    <x v="12"/>
    <x v="2"/>
    <x v="1"/>
    <n v="1000"/>
    <n v="0"/>
    <n v="-1000"/>
    <x v="8"/>
    <x v="18"/>
    <x v="21"/>
    <x v="74"/>
    <s v="Fortbildungskosten"/>
    <s v="B0FE524A-9795-EA11-806F-9CB6D0F9CFB6"/>
  </r>
  <r>
    <x v="2"/>
    <x v="8"/>
    <x v="19"/>
    <x v="28"/>
    <x v="59"/>
    <x v="2"/>
    <x v="12"/>
    <x v="2"/>
    <x v="1"/>
    <n v="7000"/>
    <n v="0"/>
    <n v="-7000"/>
    <x v="8"/>
    <x v="19"/>
    <x v="28"/>
    <x v="59"/>
    <s v="Rechts- und Beratungskosten"/>
    <s v="B0FE524A-9795-EA11-806F-9CB6D0F9CFB6"/>
  </r>
  <r>
    <x v="2"/>
    <x v="8"/>
    <x v="19"/>
    <x v="28"/>
    <x v="59"/>
    <x v="2"/>
    <x v="12"/>
    <x v="2"/>
    <x v="0"/>
    <n v="5000"/>
    <n v="0"/>
    <n v="-5000"/>
    <x v="8"/>
    <x v="19"/>
    <x v="28"/>
    <x v="59"/>
    <s v="Rechts- und Beratungskosten"/>
    <s v="B0FE524A-9795-EA11-806F-9CB6D0F9CFB6"/>
  </r>
  <r>
    <x v="2"/>
    <x v="8"/>
    <x v="19"/>
    <x v="28"/>
    <x v="119"/>
    <x v="2"/>
    <x v="12"/>
    <x v="2"/>
    <x v="1"/>
    <n v="13000"/>
    <n v="0"/>
    <n v="-13000"/>
    <x v="8"/>
    <x v="19"/>
    <x v="28"/>
    <x v="119"/>
    <s v="Abschluss- und Prüfungskosten"/>
    <s v="B0FE524A-9795-EA11-806F-9CB6D0F9CFB6"/>
  </r>
  <r>
    <x v="2"/>
    <x v="8"/>
    <x v="19"/>
    <x v="28"/>
    <x v="101"/>
    <x v="2"/>
    <x v="12"/>
    <x v="2"/>
    <x v="1"/>
    <n v="2024"/>
    <n v="0"/>
    <n v="-2024"/>
    <x v="8"/>
    <x v="19"/>
    <x v="28"/>
    <x v="101"/>
    <s v="Buchführungskosten"/>
    <s v="B0FE524A-9795-EA11-806F-9CB6D0F9CFB6"/>
  </r>
  <r>
    <x v="2"/>
    <x v="8"/>
    <x v="19"/>
    <x v="28"/>
    <x v="101"/>
    <x v="2"/>
    <x v="12"/>
    <x v="2"/>
    <x v="0"/>
    <n v="80"/>
    <n v="0"/>
    <n v="-80"/>
    <x v="8"/>
    <x v="19"/>
    <x v="28"/>
    <x v="101"/>
    <s v="Buchführungskosten"/>
    <s v="B0FE524A-9795-EA11-806F-9CB6D0F9CFB6"/>
  </r>
  <r>
    <x v="2"/>
    <x v="8"/>
    <x v="19"/>
    <x v="22"/>
    <x v="111"/>
    <x v="2"/>
    <x v="12"/>
    <x v="2"/>
    <x v="1"/>
    <n v="760"/>
    <n v="0"/>
    <n v="-760"/>
    <x v="8"/>
    <x v="19"/>
    <x v="22"/>
    <x v="111"/>
    <s v="Aufwendungen für die zeitlich befristete Überlassu"/>
    <s v="B0FE524A-9795-EA11-806F-9CB6D0F9CFB6"/>
  </r>
  <r>
    <x v="2"/>
    <x v="8"/>
    <x v="19"/>
    <x v="29"/>
    <x v="60"/>
    <x v="2"/>
    <x v="12"/>
    <x v="2"/>
    <x v="1"/>
    <n v="250"/>
    <n v="0"/>
    <n v="-250"/>
    <x v="8"/>
    <x v="19"/>
    <x v="29"/>
    <x v="60"/>
    <s v="Sonstiger Betriebsbedarf"/>
    <s v="B0FE524A-9795-EA11-806F-9CB6D0F9CFB6"/>
  </r>
  <r>
    <x v="2"/>
    <x v="8"/>
    <x v="19"/>
    <x v="29"/>
    <x v="61"/>
    <x v="2"/>
    <x v="12"/>
    <x v="2"/>
    <x v="1"/>
    <n v="356"/>
    <n v="0"/>
    <n v="-356"/>
    <x v="8"/>
    <x v="19"/>
    <x v="29"/>
    <x v="61"/>
    <s v="Nebenkosten des Geldverkehrs"/>
    <s v="B0FE524A-9795-EA11-806F-9CB6D0F9CFB6"/>
  </r>
  <r>
    <x v="2"/>
    <x v="8"/>
    <x v="19"/>
    <x v="29"/>
    <x v="62"/>
    <x v="2"/>
    <x v="12"/>
    <x v="2"/>
    <x v="1"/>
    <n v="1592.13"/>
    <n v="0"/>
    <n v="-1592.13"/>
    <x v="8"/>
    <x v="19"/>
    <x v="29"/>
    <x v="62"/>
    <s v="Aufwendungen für Abraum- und Abfallbeseitigung"/>
    <s v="B0FE524A-9795-EA11-806F-9CB6D0F9CFB6"/>
  </r>
  <r>
    <x v="2"/>
    <x v="10"/>
    <x v="21"/>
    <x v="32"/>
    <x v="99"/>
    <x v="2"/>
    <x v="12"/>
    <x v="2"/>
    <x v="1"/>
    <n v="800"/>
    <n v="0"/>
    <n v="-800"/>
    <x v="10"/>
    <x v="21"/>
    <x v="32"/>
    <x v="99"/>
    <s v="Zinsaufwendungen für kurzfristige Verbindlichkeite"/>
    <s v="B0FE524A-9795-EA11-806F-9CB6D0F9CFB6"/>
  </r>
  <r>
    <x v="2"/>
    <x v="10"/>
    <x v="21"/>
    <x v="32"/>
    <x v="83"/>
    <x v="2"/>
    <x v="12"/>
    <x v="2"/>
    <x v="1"/>
    <n v="17200"/>
    <n v="0"/>
    <n v="-17200"/>
    <x v="10"/>
    <x v="21"/>
    <x v="32"/>
    <x v="83"/>
    <s v="Zinsaufwendungen für langfristige Verbindlichkeite"/>
    <s v="B0FE524A-9795-EA11-806F-9CB6D0F9CFB6"/>
  </r>
  <r>
    <x v="0"/>
    <x v="0"/>
    <x v="0"/>
    <x v="0"/>
    <x v="0"/>
    <x v="3"/>
    <x v="0"/>
    <x v="2"/>
    <x v="1"/>
    <n v="0"/>
    <n v="6000"/>
    <n v="6000"/>
    <x v="0"/>
    <x v="0"/>
    <x v="0"/>
    <x v="0"/>
    <s v="Selbst geschaffene immaterielle VermG"/>
    <s v="B0FE524A-9795-EA11-806F-9CB6D0F9CFB6"/>
  </r>
  <r>
    <x v="0"/>
    <x v="0"/>
    <x v="1"/>
    <x v="1"/>
    <x v="2"/>
    <x v="3"/>
    <x v="0"/>
    <x v="2"/>
    <x v="1"/>
    <n v="1071.43"/>
    <n v="520.83000000000004"/>
    <n v="-550.6"/>
    <x v="0"/>
    <x v="1"/>
    <x v="1"/>
    <x v="2"/>
    <s v="Betriebsausstattung"/>
    <s v="B0FE524A-9795-EA11-806F-9CB6D0F9CFB6"/>
  </r>
  <r>
    <x v="0"/>
    <x v="0"/>
    <x v="1"/>
    <x v="1"/>
    <x v="3"/>
    <x v="3"/>
    <x v="0"/>
    <x v="2"/>
    <x v="1"/>
    <n v="2000"/>
    <n v="1100"/>
    <n v="-900"/>
    <x v="0"/>
    <x v="1"/>
    <x v="1"/>
    <x v="3"/>
    <s v="Büroeinrichtung"/>
    <s v="B0FE524A-9795-EA11-806F-9CB6D0F9CFB6"/>
  </r>
  <r>
    <x v="0"/>
    <x v="0"/>
    <x v="1"/>
    <x v="1"/>
    <x v="4"/>
    <x v="3"/>
    <x v="0"/>
    <x v="2"/>
    <x v="1"/>
    <n v="800"/>
    <n v="800"/>
    <n v="0"/>
    <x v="0"/>
    <x v="1"/>
    <x v="1"/>
    <x v="4"/>
    <s v="Geringwertige Wirtschaftsgüter"/>
    <s v="B0FE524A-9795-EA11-806F-9CB6D0F9CFB6"/>
  </r>
  <r>
    <x v="0"/>
    <x v="1"/>
    <x v="3"/>
    <x v="3"/>
    <x v="6"/>
    <x v="3"/>
    <x v="0"/>
    <x v="2"/>
    <x v="1"/>
    <n v="0"/>
    <n v="89351.99"/>
    <n v="89351.99"/>
    <x v="1"/>
    <x v="3"/>
    <x v="3"/>
    <x v="6"/>
    <s v="Forderungen aus Lieferungen und Leistungen"/>
    <s v="B0FE524A-9795-EA11-806F-9CB6D0F9CFB6"/>
  </r>
  <r>
    <x v="0"/>
    <x v="1"/>
    <x v="3"/>
    <x v="4"/>
    <x v="9"/>
    <x v="3"/>
    <x v="0"/>
    <x v="2"/>
    <x v="1"/>
    <n v="13408.62"/>
    <n v="0"/>
    <n v="-13408.62"/>
    <x v="1"/>
    <x v="3"/>
    <x v="4"/>
    <x v="9"/>
    <s v="Abziehbare Vorsteuer 19 %"/>
    <s v="B0FE524A-9795-EA11-806F-9CB6D0F9CFB6"/>
  </r>
  <r>
    <x v="0"/>
    <x v="1"/>
    <x v="4"/>
    <x v="5"/>
    <x v="115"/>
    <x v="3"/>
    <x v="0"/>
    <x v="2"/>
    <x v="1"/>
    <n v="103678.05"/>
    <n v="257899.98"/>
    <n v="154221.93"/>
    <x v="1"/>
    <x v="4"/>
    <x v="5"/>
    <x v="115"/>
    <s v="Bank"/>
    <s v="B0FE524A-9795-EA11-806F-9CB6D0F9CFB6"/>
  </r>
  <r>
    <x v="0"/>
    <x v="2"/>
    <x v="5"/>
    <x v="6"/>
    <x v="15"/>
    <x v="3"/>
    <x v="0"/>
    <x v="2"/>
    <x v="1"/>
    <n v="12150.57"/>
    <n v="1733.32"/>
    <n v="-10417.25"/>
    <x v="2"/>
    <x v="5"/>
    <x v="6"/>
    <x v="15"/>
    <s v="Aktive Rechnungsabgrenzung"/>
    <s v="B0FE524A-9795-EA11-806F-9CB6D0F9CFB6"/>
  </r>
  <r>
    <x v="1"/>
    <x v="5"/>
    <x v="11"/>
    <x v="13"/>
    <x v="25"/>
    <x v="3"/>
    <x v="0"/>
    <x v="2"/>
    <x v="1"/>
    <n v="91981.26"/>
    <n v="46065.74"/>
    <n v="-45915.519999999997"/>
    <x v="5"/>
    <x v="11"/>
    <x v="13"/>
    <x v="25"/>
    <s v="Verbindlichkeiten aus Lieferungen und Leistungen m"/>
    <s v="B0FE524A-9795-EA11-806F-9CB6D0F9CFB6"/>
  </r>
  <r>
    <x v="1"/>
    <x v="5"/>
    <x v="12"/>
    <x v="14"/>
    <x v="75"/>
    <x v="3"/>
    <x v="0"/>
    <x v="2"/>
    <x v="1"/>
    <n v="0"/>
    <n v="14326.06"/>
    <n v="14326.06"/>
    <x v="5"/>
    <x v="12"/>
    <x v="14"/>
    <x v="75"/>
    <s v="Umsatzsteuer-Vorauszahlungen"/>
    <s v="B0FE524A-9795-EA11-806F-9CB6D0F9CFB6"/>
  </r>
  <r>
    <x v="1"/>
    <x v="6"/>
    <x v="13"/>
    <x v="15"/>
    <x v="35"/>
    <x v="3"/>
    <x v="0"/>
    <x v="2"/>
    <x v="1"/>
    <n v="67000"/>
    <n v="0"/>
    <n v="-67000"/>
    <x v="6"/>
    <x v="13"/>
    <x v="15"/>
    <x v="35"/>
    <s v="Passive Rechnungsabgrenzung"/>
    <s v="B0FE524A-9795-EA11-806F-9CB6D0F9CFB6"/>
  </r>
  <r>
    <x v="2"/>
    <x v="7"/>
    <x v="16"/>
    <x v="18"/>
    <x v="39"/>
    <x v="3"/>
    <x v="0"/>
    <x v="2"/>
    <x v="1"/>
    <n v="0"/>
    <n v="67000"/>
    <n v="67000"/>
    <x v="7"/>
    <x v="16"/>
    <x v="18"/>
    <x v="39"/>
    <s v="Sonstige betriebliche Erträge"/>
    <s v="B0FE524A-9795-EA11-806F-9CB6D0F9CFB6"/>
  </r>
  <r>
    <x v="2"/>
    <x v="8"/>
    <x v="18"/>
    <x v="20"/>
    <x v="41"/>
    <x v="3"/>
    <x v="0"/>
    <x v="2"/>
    <x v="1"/>
    <n v="76947.789999999994"/>
    <n v="0"/>
    <n v="-76947.789999999994"/>
    <x v="8"/>
    <x v="18"/>
    <x v="20"/>
    <x v="41"/>
    <s v="Gehälter"/>
    <s v="B0FE524A-9795-EA11-806F-9CB6D0F9CFB6"/>
  </r>
  <r>
    <x v="2"/>
    <x v="8"/>
    <x v="18"/>
    <x v="20"/>
    <x v="42"/>
    <x v="3"/>
    <x v="0"/>
    <x v="2"/>
    <x v="1"/>
    <n v="10300"/>
    <n v="0"/>
    <n v="-10300"/>
    <x v="8"/>
    <x v="18"/>
    <x v="20"/>
    <x v="42"/>
    <s v="Geschäftsführergehälter der GmbH-Gesellschafter"/>
    <s v="B0FE524A-9795-EA11-806F-9CB6D0F9CFB6"/>
  </r>
  <r>
    <x v="2"/>
    <x v="8"/>
    <x v="18"/>
    <x v="20"/>
    <x v="70"/>
    <x v="3"/>
    <x v="0"/>
    <x v="2"/>
    <x v="1"/>
    <n v="500"/>
    <n v="0"/>
    <n v="-500"/>
    <x v="8"/>
    <x v="18"/>
    <x v="20"/>
    <x v="70"/>
    <s v="Sonstiges Personalkosten"/>
    <s v="B0FE524A-9795-EA11-806F-9CB6D0F9CFB6"/>
  </r>
  <r>
    <x v="2"/>
    <x v="8"/>
    <x v="18"/>
    <x v="21"/>
    <x v="43"/>
    <x v="3"/>
    <x v="0"/>
    <x v="2"/>
    <x v="1"/>
    <n v="15286.38"/>
    <n v="0"/>
    <n v="-15286.38"/>
    <x v="8"/>
    <x v="18"/>
    <x v="21"/>
    <x v="43"/>
    <s v="Gesetzliche soziale Aufwendungen"/>
    <s v="B0FE524A-9795-EA11-806F-9CB6D0F9CFB6"/>
  </r>
  <r>
    <x v="2"/>
    <x v="8"/>
    <x v="18"/>
    <x v="21"/>
    <x v="44"/>
    <x v="3"/>
    <x v="0"/>
    <x v="2"/>
    <x v="1"/>
    <n v="346.92"/>
    <n v="0"/>
    <n v="-346.92"/>
    <x v="8"/>
    <x v="18"/>
    <x v="21"/>
    <x v="44"/>
    <s v="Umlagebeiträge"/>
    <s v="B0FE524A-9795-EA11-806F-9CB6D0F9CFB6"/>
  </r>
  <r>
    <x v="2"/>
    <x v="8"/>
    <x v="18"/>
    <x v="21"/>
    <x v="45"/>
    <x v="3"/>
    <x v="0"/>
    <x v="2"/>
    <x v="1"/>
    <n v="872.47"/>
    <n v="0"/>
    <n v="-872.47"/>
    <x v="8"/>
    <x v="18"/>
    <x v="21"/>
    <x v="45"/>
    <s v="Beiträge zur Berufsgenossenschaft"/>
    <s v="B0FE524A-9795-EA11-806F-9CB6D0F9CFB6"/>
  </r>
  <r>
    <x v="2"/>
    <x v="8"/>
    <x v="22"/>
    <x v="33"/>
    <x v="89"/>
    <x v="3"/>
    <x v="0"/>
    <x v="2"/>
    <x v="1"/>
    <n v="6000"/>
    <n v="0"/>
    <n v="-6000"/>
    <x v="8"/>
    <x v="22"/>
    <x v="33"/>
    <x v="89"/>
    <s v="Abschreibungen auf selbst geschaffene immaterielle Vermögensgegenstände"/>
    <s v="B0FE524A-9795-EA11-806F-9CB6D0F9CFB6"/>
  </r>
  <r>
    <x v="2"/>
    <x v="8"/>
    <x v="22"/>
    <x v="34"/>
    <x v="90"/>
    <x v="3"/>
    <x v="0"/>
    <x v="2"/>
    <x v="1"/>
    <n v="820.83"/>
    <n v="0"/>
    <n v="-820.83"/>
    <x v="8"/>
    <x v="22"/>
    <x v="34"/>
    <x v="90"/>
    <s v="Abschreibungen auf Sachanlagen (ohne AfA auf Kfz und Gebäude)"/>
    <s v="B0FE524A-9795-EA11-806F-9CB6D0F9CFB6"/>
  </r>
  <r>
    <x v="2"/>
    <x v="8"/>
    <x v="22"/>
    <x v="34"/>
    <x v="91"/>
    <x v="3"/>
    <x v="0"/>
    <x v="2"/>
    <x v="1"/>
    <n v="800"/>
    <n v="0"/>
    <n v="-800"/>
    <x v="8"/>
    <x v="22"/>
    <x v="34"/>
    <x v="91"/>
    <s v="Sofortabschreibung geringwertige Wirtschaftsgüter"/>
    <s v="B0FE524A-9795-EA11-806F-9CB6D0F9CFB6"/>
  </r>
  <r>
    <x v="2"/>
    <x v="8"/>
    <x v="19"/>
    <x v="22"/>
    <x v="78"/>
    <x v="3"/>
    <x v="0"/>
    <x v="2"/>
    <x v="1"/>
    <n v="11928.57"/>
    <n v="0"/>
    <n v="-11928.57"/>
    <x v="8"/>
    <x v="19"/>
    <x v="22"/>
    <x v="78"/>
    <s v="Sonstige Fremdleistungen"/>
    <s v="B0FE524A-9795-EA11-806F-9CB6D0F9CFB6"/>
  </r>
  <r>
    <x v="2"/>
    <x v="8"/>
    <x v="19"/>
    <x v="23"/>
    <x v="47"/>
    <x v="3"/>
    <x v="0"/>
    <x v="2"/>
    <x v="1"/>
    <n v="26460"/>
    <n v="0"/>
    <n v="-26460"/>
    <x v="8"/>
    <x v="19"/>
    <x v="23"/>
    <x v="47"/>
    <s v="Miete (unbewegliche Wirtschaftsgüter)"/>
    <s v="B0FE524A-9795-EA11-806F-9CB6D0F9CFB6"/>
  </r>
  <r>
    <x v="2"/>
    <x v="8"/>
    <x v="19"/>
    <x v="23"/>
    <x v="48"/>
    <x v="3"/>
    <x v="0"/>
    <x v="2"/>
    <x v="1"/>
    <n v="3491"/>
    <n v="0"/>
    <n v="-3491"/>
    <x v="8"/>
    <x v="19"/>
    <x v="23"/>
    <x v="48"/>
    <s v="Gas, Strom, Wasser"/>
    <s v="B0FE524A-9795-EA11-806F-9CB6D0F9CFB6"/>
  </r>
  <r>
    <x v="2"/>
    <x v="8"/>
    <x v="19"/>
    <x v="23"/>
    <x v="49"/>
    <x v="3"/>
    <x v="0"/>
    <x v="2"/>
    <x v="1"/>
    <n v="800"/>
    <n v="0"/>
    <n v="-800"/>
    <x v="8"/>
    <x v="19"/>
    <x v="23"/>
    <x v="49"/>
    <s v="Reinigung"/>
    <s v="B0FE524A-9795-EA11-806F-9CB6D0F9CFB6"/>
  </r>
  <r>
    <x v="2"/>
    <x v="8"/>
    <x v="19"/>
    <x v="24"/>
    <x v="50"/>
    <x v="3"/>
    <x v="0"/>
    <x v="2"/>
    <x v="1"/>
    <n v="1041.6500000000001"/>
    <n v="0"/>
    <n v="-1041.6500000000001"/>
    <x v="8"/>
    <x v="19"/>
    <x v="24"/>
    <x v="50"/>
    <s v="Versicherungen"/>
    <s v="B0FE524A-9795-EA11-806F-9CB6D0F9CFB6"/>
  </r>
  <r>
    <x v="2"/>
    <x v="8"/>
    <x v="19"/>
    <x v="24"/>
    <x v="51"/>
    <x v="3"/>
    <x v="0"/>
    <x v="2"/>
    <x v="1"/>
    <n v="691.67"/>
    <n v="0"/>
    <n v="-691.67"/>
    <x v="8"/>
    <x v="19"/>
    <x v="24"/>
    <x v="51"/>
    <s v="Beiträge"/>
    <s v="B0FE524A-9795-EA11-806F-9CB6D0F9CFB6"/>
  </r>
  <r>
    <x v="2"/>
    <x v="8"/>
    <x v="19"/>
    <x v="25"/>
    <x v="52"/>
    <x v="3"/>
    <x v="0"/>
    <x v="2"/>
    <x v="1"/>
    <n v="1560.71"/>
    <n v="0"/>
    <n v="-1560.71"/>
    <x v="8"/>
    <x v="19"/>
    <x v="25"/>
    <x v="52"/>
    <s v="Reparaturen und Instandhaltung von anderen Anlagen und Betriebs- und Geschäftsausstattung"/>
    <s v="B0FE524A-9795-EA11-806F-9CB6D0F9CFB6"/>
  </r>
  <r>
    <x v="2"/>
    <x v="8"/>
    <x v="19"/>
    <x v="25"/>
    <x v="53"/>
    <x v="3"/>
    <x v="0"/>
    <x v="2"/>
    <x v="1"/>
    <n v="1500"/>
    <n v="0"/>
    <n v="-1500"/>
    <x v="8"/>
    <x v="19"/>
    <x v="25"/>
    <x v="53"/>
    <s v="Wartungskosten für Hard- und Software"/>
    <s v="B0FE524A-9795-EA11-806F-9CB6D0F9CFB6"/>
  </r>
  <r>
    <x v="2"/>
    <x v="8"/>
    <x v="19"/>
    <x v="37"/>
    <x v="118"/>
    <x v="3"/>
    <x v="0"/>
    <x v="2"/>
    <x v="1"/>
    <n v="1800"/>
    <n v="0"/>
    <n v="-1800"/>
    <x v="8"/>
    <x v="19"/>
    <x v="37"/>
    <x v="118"/>
    <s v="Mietleasing Kfz"/>
    <s v="B0FE524A-9795-EA11-806F-9CB6D0F9CFB6"/>
  </r>
  <r>
    <x v="2"/>
    <x v="8"/>
    <x v="19"/>
    <x v="26"/>
    <x v="71"/>
    <x v="3"/>
    <x v="0"/>
    <x v="2"/>
    <x v="1"/>
    <n v="100"/>
    <n v="0"/>
    <n v="-100"/>
    <x v="8"/>
    <x v="19"/>
    <x v="26"/>
    <x v="71"/>
    <s v="Werbekosten"/>
    <s v="B0FE524A-9795-EA11-806F-9CB6D0F9CFB6"/>
  </r>
  <r>
    <x v="2"/>
    <x v="8"/>
    <x v="19"/>
    <x v="26"/>
    <x v="81"/>
    <x v="3"/>
    <x v="0"/>
    <x v="2"/>
    <x v="1"/>
    <n v="1000"/>
    <n v="0"/>
    <n v="-1000"/>
    <x v="8"/>
    <x v="19"/>
    <x v="26"/>
    <x v="81"/>
    <s v="Messekosten/Standgebühr"/>
    <s v="B0FE524A-9795-EA11-806F-9CB6D0F9CFB6"/>
  </r>
  <r>
    <x v="2"/>
    <x v="8"/>
    <x v="19"/>
    <x v="26"/>
    <x v="54"/>
    <x v="3"/>
    <x v="0"/>
    <x v="2"/>
    <x v="1"/>
    <n v="250"/>
    <n v="0"/>
    <n v="-250"/>
    <x v="8"/>
    <x v="19"/>
    <x v="26"/>
    <x v="54"/>
    <s v="Bewirtungskosten"/>
    <s v="B0FE524A-9795-EA11-806F-9CB6D0F9CFB6"/>
  </r>
  <r>
    <x v="2"/>
    <x v="8"/>
    <x v="19"/>
    <x v="26"/>
    <x v="55"/>
    <x v="3"/>
    <x v="0"/>
    <x v="2"/>
    <x v="1"/>
    <n v="2800"/>
    <n v="0"/>
    <n v="-2800"/>
    <x v="8"/>
    <x v="19"/>
    <x v="26"/>
    <x v="55"/>
    <s v="Reisekosten Arbeitnehmer"/>
    <s v="B0FE524A-9795-EA11-806F-9CB6D0F9CFB6"/>
  </r>
  <r>
    <x v="2"/>
    <x v="8"/>
    <x v="19"/>
    <x v="27"/>
    <x v="79"/>
    <x v="3"/>
    <x v="0"/>
    <x v="2"/>
    <x v="1"/>
    <n v="100"/>
    <n v="0"/>
    <n v="-100"/>
    <x v="8"/>
    <x v="19"/>
    <x v="27"/>
    <x v="79"/>
    <s v="Porto"/>
    <s v="B0FE524A-9795-EA11-806F-9CB6D0F9CFB6"/>
  </r>
  <r>
    <x v="2"/>
    <x v="8"/>
    <x v="19"/>
    <x v="27"/>
    <x v="58"/>
    <x v="3"/>
    <x v="0"/>
    <x v="2"/>
    <x v="1"/>
    <n v="700"/>
    <n v="0"/>
    <n v="-700"/>
    <x v="8"/>
    <x v="19"/>
    <x v="27"/>
    <x v="58"/>
    <s v="Telefon"/>
    <s v="B0FE524A-9795-EA11-806F-9CB6D0F9CFB6"/>
  </r>
  <r>
    <x v="2"/>
    <x v="8"/>
    <x v="19"/>
    <x v="27"/>
    <x v="73"/>
    <x v="3"/>
    <x v="0"/>
    <x v="2"/>
    <x v="1"/>
    <n v="300"/>
    <n v="0"/>
    <n v="-300"/>
    <x v="8"/>
    <x v="19"/>
    <x v="27"/>
    <x v="73"/>
    <s v="Bürobedarf"/>
    <s v="B0FE524A-9795-EA11-806F-9CB6D0F9CFB6"/>
  </r>
  <r>
    <x v="2"/>
    <x v="8"/>
    <x v="19"/>
    <x v="27"/>
    <x v="106"/>
    <x v="3"/>
    <x v="0"/>
    <x v="2"/>
    <x v="1"/>
    <n v="450"/>
    <n v="0"/>
    <n v="-450"/>
    <x v="8"/>
    <x v="19"/>
    <x v="27"/>
    <x v="106"/>
    <s v="Zeitschriften, Bücher (Fachliteratur)"/>
    <s v="B0FE524A-9795-EA11-806F-9CB6D0F9CFB6"/>
  </r>
  <r>
    <x v="2"/>
    <x v="8"/>
    <x v="18"/>
    <x v="21"/>
    <x v="74"/>
    <x v="3"/>
    <x v="0"/>
    <x v="2"/>
    <x v="1"/>
    <n v="1000"/>
    <n v="0"/>
    <n v="-1000"/>
    <x v="8"/>
    <x v="18"/>
    <x v="21"/>
    <x v="74"/>
    <s v="Fortbildungskosten"/>
    <s v="B0FE524A-9795-EA11-806F-9CB6D0F9CFB6"/>
  </r>
  <r>
    <x v="2"/>
    <x v="8"/>
    <x v="19"/>
    <x v="28"/>
    <x v="59"/>
    <x v="3"/>
    <x v="0"/>
    <x v="2"/>
    <x v="1"/>
    <n v="4500"/>
    <n v="0"/>
    <n v="-4500"/>
    <x v="8"/>
    <x v="19"/>
    <x v="28"/>
    <x v="59"/>
    <s v="Rechts- und Beratungskosten"/>
    <s v="B0FE524A-9795-EA11-806F-9CB6D0F9CFB6"/>
  </r>
  <r>
    <x v="2"/>
    <x v="8"/>
    <x v="19"/>
    <x v="28"/>
    <x v="101"/>
    <x v="3"/>
    <x v="0"/>
    <x v="2"/>
    <x v="1"/>
    <n v="1200"/>
    <n v="0"/>
    <n v="-1200"/>
    <x v="8"/>
    <x v="19"/>
    <x v="28"/>
    <x v="101"/>
    <s v="Buchführungskosten"/>
    <s v="B0FE524A-9795-EA11-806F-9CB6D0F9CFB6"/>
  </r>
  <r>
    <x v="2"/>
    <x v="8"/>
    <x v="19"/>
    <x v="22"/>
    <x v="111"/>
    <x v="3"/>
    <x v="0"/>
    <x v="2"/>
    <x v="1"/>
    <n v="760"/>
    <n v="0"/>
    <n v="-760"/>
    <x v="8"/>
    <x v="19"/>
    <x v="22"/>
    <x v="111"/>
    <s v="Aufwendungen für die zeitlich befristete Überlassu"/>
    <s v="B0FE524A-9795-EA11-806F-9CB6D0F9CFB6"/>
  </r>
  <r>
    <x v="2"/>
    <x v="8"/>
    <x v="19"/>
    <x v="29"/>
    <x v="60"/>
    <x v="3"/>
    <x v="0"/>
    <x v="2"/>
    <x v="1"/>
    <n v="250"/>
    <n v="0"/>
    <n v="-250"/>
    <x v="8"/>
    <x v="19"/>
    <x v="29"/>
    <x v="60"/>
    <s v="Sonstiger Betriebsbedarf"/>
    <s v="B0FE524A-9795-EA11-806F-9CB6D0F9CFB6"/>
  </r>
  <r>
    <x v="2"/>
    <x v="8"/>
    <x v="19"/>
    <x v="29"/>
    <x v="61"/>
    <x v="3"/>
    <x v="0"/>
    <x v="2"/>
    <x v="1"/>
    <n v="150"/>
    <n v="0"/>
    <n v="-150"/>
    <x v="8"/>
    <x v="19"/>
    <x v="29"/>
    <x v="61"/>
    <s v="Nebenkosten des Geldverkehrs"/>
    <s v="B0FE524A-9795-EA11-806F-9CB6D0F9CFB6"/>
  </r>
  <r>
    <x v="2"/>
    <x v="10"/>
    <x v="21"/>
    <x v="32"/>
    <x v="99"/>
    <x v="3"/>
    <x v="0"/>
    <x v="2"/>
    <x v="1"/>
    <n v="800"/>
    <n v="0"/>
    <n v="-800"/>
    <x v="10"/>
    <x v="21"/>
    <x v="32"/>
    <x v="99"/>
    <s v="Zinsaufwendungen für kurzfristige Verbindlichkeite"/>
    <s v="B0FE524A-9795-EA11-806F-9CB6D0F9CFB6"/>
  </r>
  <r>
    <x v="2"/>
    <x v="10"/>
    <x v="21"/>
    <x v="32"/>
    <x v="83"/>
    <x v="3"/>
    <x v="0"/>
    <x v="2"/>
    <x v="1"/>
    <n v="17200"/>
    <n v="0"/>
    <n v="-17200"/>
    <x v="10"/>
    <x v="21"/>
    <x v="32"/>
    <x v="83"/>
    <s v="Zinsaufwendungen für langfristige Verbindlichkeite"/>
    <s v="B0FE524A-9795-EA11-806F-9CB6D0F9CFB6"/>
  </r>
  <r>
    <x v="0"/>
    <x v="0"/>
    <x v="0"/>
    <x v="0"/>
    <x v="0"/>
    <x v="3"/>
    <x v="2"/>
    <x v="2"/>
    <x v="1"/>
    <n v="0"/>
    <n v="6000"/>
    <n v="6000"/>
    <x v="0"/>
    <x v="0"/>
    <x v="0"/>
    <x v="0"/>
    <s v="Selbst geschaffene immaterielle VermG"/>
    <s v="B0FE524A-9795-EA11-806F-9CB6D0F9CFB6"/>
  </r>
  <r>
    <x v="0"/>
    <x v="0"/>
    <x v="1"/>
    <x v="1"/>
    <x v="2"/>
    <x v="3"/>
    <x v="2"/>
    <x v="2"/>
    <x v="1"/>
    <n v="1071.43"/>
    <n v="520.83000000000004"/>
    <n v="-550.6"/>
    <x v="0"/>
    <x v="1"/>
    <x v="1"/>
    <x v="2"/>
    <s v="Betriebsausstattung"/>
    <s v="B0FE524A-9795-EA11-806F-9CB6D0F9CFB6"/>
  </r>
  <r>
    <x v="0"/>
    <x v="0"/>
    <x v="1"/>
    <x v="1"/>
    <x v="3"/>
    <x v="3"/>
    <x v="2"/>
    <x v="2"/>
    <x v="1"/>
    <n v="2000"/>
    <n v="1100"/>
    <n v="-900"/>
    <x v="0"/>
    <x v="1"/>
    <x v="1"/>
    <x v="3"/>
    <s v="Büroeinrichtung"/>
    <s v="B0FE524A-9795-EA11-806F-9CB6D0F9CFB6"/>
  </r>
  <r>
    <x v="0"/>
    <x v="0"/>
    <x v="1"/>
    <x v="1"/>
    <x v="4"/>
    <x v="3"/>
    <x v="2"/>
    <x v="2"/>
    <x v="1"/>
    <n v="800"/>
    <n v="800"/>
    <n v="0"/>
    <x v="0"/>
    <x v="1"/>
    <x v="1"/>
    <x v="4"/>
    <s v="Geringwertige Wirtschaftsgüter"/>
    <s v="B0FE524A-9795-EA11-806F-9CB6D0F9CFB6"/>
  </r>
  <r>
    <x v="0"/>
    <x v="1"/>
    <x v="3"/>
    <x v="3"/>
    <x v="6"/>
    <x v="3"/>
    <x v="2"/>
    <x v="2"/>
    <x v="1"/>
    <n v="48058.5"/>
    <n v="0"/>
    <n v="-48058.5"/>
    <x v="1"/>
    <x v="3"/>
    <x v="3"/>
    <x v="6"/>
    <s v="Forderungen aus Lieferungen und Leistungen"/>
    <s v="B0FE524A-9795-EA11-806F-9CB6D0F9CFB6"/>
  </r>
  <r>
    <x v="0"/>
    <x v="1"/>
    <x v="3"/>
    <x v="4"/>
    <x v="9"/>
    <x v="3"/>
    <x v="2"/>
    <x v="2"/>
    <x v="1"/>
    <n v="12639.12"/>
    <n v="0"/>
    <n v="-12639.12"/>
    <x v="1"/>
    <x v="3"/>
    <x v="4"/>
    <x v="9"/>
    <s v="Abziehbare Vorsteuer 19 %"/>
    <s v="B0FE524A-9795-EA11-806F-9CB6D0F9CFB6"/>
  </r>
  <r>
    <x v="0"/>
    <x v="1"/>
    <x v="4"/>
    <x v="5"/>
    <x v="115"/>
    <x v="3"/>
    <x v="2"/>
    <x v="2"/>
    <x v="1"/>
    <n v="14858.99"/>
    <n v="220220.17"/>
    <n v="205361.18"/>
    <x v="1"/>
    <x v="4"/>
    <x v="5"/>
    <x v="115"/>
    <s v="Bank"/>
    <s v="B0FE524A-9795-EA11-806F-9CB6D0F9CFB6"/>
  </r>
  <r>
    <x v="0"/>
    <x v="2"/>
    <x v="5"/>
    <x v="6"/>
    <x v="15"/>
    <x v="3"/>
    <x v="2"/>
    <x v="2"/>
    <x v="1"/>
    <n v="2300"/>
    <n v="1733.32"/>
    <n v="-566.67999999999995"/>
    <x v="2"/>
    <x v="5"/>
    <x v="6"/>
    <x v="15"/>
    <s v="Aktive Rechnungsabgrenzung"/>
    <s v="B0FE524A-9795-EA11-806F-9CB6D0F9CFB6"/>
  </r>
  <r>
    <x v="1"/>
    <x v="5"/>
    <x v="23"/>
    <x v="38"/>
    <x v="120"/>
    <x v="3"/>
    <x v="2"/>
    <x v="2"/>
    <x v="1"/>
    <n v="20596.5"/>
    <n v="0"/>
    <n v="-20596.5"/>
    <x v="5"/>
    <x v="23"/>
    <x v="38"/>
    <x v="120"/>
    <s v="Erhaltene Anzahlungen - Restlaufzeit bis 1 Jahr"/>
    <s v="B0FE524A-9795-EA11-806F-9CB6D0F9CFB6"/>
  </r>
  <r>
    <x v="1"/>
    <x v="5"/>
    <x v="11"/>
    <x v="13"/>
    <x v="25"/>
    <x v="3"/>
    <x v="2"/>
    <x v="2"/>
    <x v="1"/>
    <n v="46065.74"/>
    <n v="41246.239999999998"/>
    <n v="-4819.5"/>
    <x v="5"/>
    <x v="11"/>
    <x v="13"/>
    <x v="25"/>
    <s v="Verbindlichkeiten aus Lieferungen und Leistungen m"/>
    <s v="B0FE524A-9795-EA11-806F-9CB6D0F9CFB6"/>
  </r>
  <r>
    <x v="1"/>
    <x v="5"/>
    <x v="12"/>
    <x v="14"/>
    <x v="75"/>
    <x v="3"/>
    <x v="2"/>
    <x v="2"/>
    <x v="1"/>
    <n v="14266.28"/>
    <n v="14858.99"/>
    <n v="592.71"/>
    <x v="5"/>
    <x v="12"/>
    <x v="14"/>
    <x v="75"/>
    <s v="Umsatzsteuer-Vorauszahlungen"/>
    <s v="B0FE524A-9795-EA11-806F-9CB6D0F9CFB6"/>
  </r>
  <r>
    <x v="1"/>
    <x v="6"/>
    <x v="13"/>
    <x v="15"/>
    <x v="35"/>
    <x v="3"/>
    <x v="2"/>
    <x v="2"/>
    <x v="1"/>
    <n v="67000"/>
    <n v="0"/>
    <n v="-67000"/>
    <x v="6"/>
    <x v="13"/>
    <x v="15"/>
    <x v="35"/>
    <s v="Passive Rechnungsabgrenzung"/>
    <s v="B0FE524A-9795-EA11-806F-9CB6D0F9CFB6"/>
  </r>
  <r>
    <x v="2"/>
    <x v="7"/>
    <x v="14"/>
    <x v="16"/>
    <x v="80"/>
    <x v="3"/>
    <x v="2"/>
    <x v="2"/>
    <x v="1"/>
    <n v="0"/>
    <n v="68655"/>
    <n v="68655"/>
    <x v="7"/>
    <x v="14"/>
    <x v="16"/>
    <x v="80"/>
    <s v="Nicht steuerbare s. Leistung § 18b UStG"/>
    <s v="B0FE524A-9795-EA11-806F-9CB6D0F9CFB6"/>
  </r>
  <r>
    <x v="2"/>
    <x v="7"/>
    <x v="16"/>
    <x v="18"/>
    <x v="39"/>
    <x v="3"/>
    <x v="2"/>
    <x v="2"/>
    <x v="1"/>
    <n v="0"/>
    <n v="67000"/>
    <n v="67000"/>
    <x v="7"/>
    <x v="16"/>
    <x v="18"/>
    <x v="39"/>
    <s v="Sonstige betriebliche Erträge"/>
    <s v="B0FE524A-9795-EA11-806F-9CB6D0F9CFB6"/>
  </r>
  <r>
    <x v="2"/>
    <x v="8"/>
    <x v="18"/>
    <x v="20"/>
    <x v="41"/>
    <x v="3"/>
    <x v="2"/>
    <x v="2"/>
    <x v="1"/>
    <n v="76947.789999999994"/>
    <n v="0"/>
    <n v="-76947.789999999994"/>
    <x v="8"/>
    <x v="18"/>
    <x v="20"/>
    <x v="41"/>
    <s v="Gehälter"/>
    <s v="B0FE524A-9795-EA11-806F-9CB6D0F9CFB6"/>
  </r>
  <r>
    <x v="2"/>
    <x v="8"/>
    <x v="18"/>
    <x v="20"/>
    <x v="42"/>
    <x v="3"/>
    <x v="2"/>
    <x v="2"/>
    <x v="1"/>
    <n v="10300"/>
    <n v="0"/>
    <n v="-10300"/>
    <x v="8"/>
    <x v="18"/>
    <x v="20"/>
    <x v="42"/>
    <s v="Geschäftsführergehälter der GmbH-Gesellschafter"/>
    <s v="B0FE524A-9795-EA11-806F-9CB6D0F9CFB6"/>
  </r>
  <r>
    <x v="2"/>
    <x v="8"/>
    <x v="18"/>
    <x v="20"/>
    <x v="70"/>
    <x v="3"/>
    <x v="2"/>
    <x v="2"/>
    <x v="1"/>
    <n v="500"/>
    <n v="0"/>
    <n v="-500"/>
    <x v="8"/>
    <x v="18"/>
    <x v="20"/>
    <x v="70"/>
    <s v="Sonstiges Personalkosten"/>
    <s v="B0FE524A-9795-EA11-806F-9CB6D0F9CFB6"/>
  </r>
  <r>
    <x v="2"/>
    <x v="8"/>
    <x v="18"/>
    <x v="21"/>
    <x v="43"/>
    <x v="3"/>
    <x v="2"/>
    <x v="2"/>
    <x v="1"/>
    <n v="15286.38"/>
    <n v="0"/>
    <n v="-15286.38"/>
    <x v="8"/>
    <x v="18"/>
    <x v="21"/>
    <x v="43"/>
    <s v="Gesetzliche soziale Aufwendungen"/>
    <s v="B0FE524A-9795-EA11-806F-9CB6D0F9CFB6"/>
  </r>
  <r>
    <x v="2"/>
    <x v="8"/>
    <x v="18"/>
    <x v="21"/>
    <x v="44"/>
    <x v="3"/>
    <x v="2"/>
    <x v="2"/>
    <x v="1"/>
    <n v="346.92"/>
    <n v="0"/>
    <n v="-346.92"/>
    <x v="8"/>
    <x v="18"/>
    <x v="21"/>
    <x v="44"/>
    <s v="Umlagebeiträge"/>
    <s v="B0FE524A-9795-EA11-806F-9CB6D0F9CFB6"/>
  </r>
  <r>
    <x v="2"/>
    <x v="8"/>
    <x v="18"/>
    <x v="21"/>
    <x v="45"/>
    <x v="3"/>
    <x v="2"/>
    <x v="2"/>
    <x v="1"/>
    <n v="872.47"/>
    <n v="0"/>
    <n v="-872.47"/>
    <x v="8"/>
    <x v="18"/>
    <x v="21"/>
    <x v="45"/>
    <s v="Beiträge zur Berufsgenossenschaft"/>
    <s v="B0FE524A-9795-EA11-806F-9CB6D0F9CFB6"/>
  </r>
  <r>
    <x v="2"/>
    <x v="8"/>
    <x v="22"/>
    <x v="33"/>
    <x v="89"/>
    <x v="3"/>
    <x v="2"/>
    <x v="2"/>
    <x v="1"/>
    <n v="6000"/>
    <n v="0"/>
    <n v="-6000"/>
    <x v="8"/>
    <x v="22"/>
    <x v="33"/>
    <x v="89"/>
    <s v="Abschreibungen auf selbst geschaffene immaterielle Vermögensgegenstände"/>
    <s v="B0FE524A-9795-EA11-806F-9CB6D0F9CFB6"/>
  </r>
  <r>
    <x v="2"/>
    <x v="8"/>
    <x v="22"/>
    <x v="34"/>
    <x v="90"/>
    <x v="3"/>
    <x v="2"/>
    <x v="2"/>
    <x v="1"/>
    <n v="820.83"/>
    <n v="0"/>
    <n v="-820.83"/>
    <x v="8"/>
    <x v="22"/>
    <x v="34"/>
    <x v="90"/>
    <s v="Abschreibungen auf Sachanlagen (ohne AfA auf Kfz und Gebäude)"/>
    <s v="B0FE524A-9795-EA11-806F-9CB6D0F9CFB6"/>
  </r>
  <r>
    <x v="2"/>
    <x v="8"/>
    <x v="22"/>
    <x v="34"/>
    <x v="91"/>
    <x v="3"/>
    <x v="2"/>
    <x v="2"/>
    <x v="1"/>
    <n v="800"/>
    <n v="0"/>
    <n v="-800"/>
    <x v="8"/>
    <x v="22"/>
    <x v="34"/>
    <x v="91"/>
    <s v="Sofortabschreibung geringwertige Wirtschaftsgüter"/>
    <s v="B0FE524A-9795-EA11-806F-9CB6D0F9CFB6"/>
  </r>
  <r>
    <x v="2"/>
    <x v="8"/>
    <x v="19"/>
    <x v="22"/>
    <x v="78"/>
    <x v="3"/>
    <x v="2"/>
    <x v="2"/>
    <x v="1"/>
    <n v="11928.57"/>
    <n v="0"/>
    <n v="-11928.57"/>
    <x v="8"/>
    <x v="19"/>
    <x v="22"/>
    <x v="78"/>
    <s v="Sonstige Fremdleistungen"/>
    <s v="B0FE524A-9795-EA11-806F-9CB6D0F9CFB6"/>
  </r>
  <r>
    <x v="2"/>
    <x v="8"/>
    <x v="19"/>
    <x v="23"/>
    <x v="47"/>
    <x v="3"/>
    <x v="2"/>
    <x v="2"/>
    <x v="1"/>
    <n v="26460"/>
    <n v="0"/>
    <n v="-26460"/>
    <x v="8"/>
    <x v="19"/>
    <x v="23"/>
    <x v="47"/>
    <s v="Miete (unbewegliche Wirtschaftsgüter)"/>
    <s v="B0FE524A-9795-EA11-806F-9CB6D0F9CFB6"/>
  </r>
  <r>
    <x v="2"/>
    <x v="8"/>
    <x v="19"/>
    <x v="23"/>
    <x v="48"/>
    <x v="3"/>
    <x v="2"/>
    <x v="2"/>
    <x v="1"/>
    <n v="3491"/>
    <n v="0"/>
    <n v="-3491"/>
    <x v="8"/>
    <x v="19"/>
    <x v="23"/>
    <x v="48"/>
    <s v="Gas, Strom, Wasser"/>
    <s v="B0FE524A-9795-EA11-806F-9CB6D0F9CFB6"/>
  </r>
  <r>
    <x v="2"/>
    <x v="8"/>
    <x v="19"/>
    <x v="23"/>
    <x v="49"/>
    <x v="3"/>
    <x v="2"/>
    <x v="2"/>
    <x v="1"/>
    <n v="800"/>
    <n v="0"/>
    <n v="-800"/>
    <x v="8"/>
    <x v="19"/>
    <x v="23"/>
    <x v="49"/>
    <s v="Reinigung"/>
    <s v="B0FE524A-9795-EA11-806F-9CB6D0F9CFB6"/>
  </r>
  <r>
    <x v="2"/>
    <x v="8"/>
    <x v="19"/>
    <x v="24"/>
    <x v="50"/>
    <x v="3"/>
    <x v="2"/>
    <x v="2"/>
    <x v="1"/>
    <n v="1041.6500000000001"/>
    <n v="0"/>
    <n v="-1041.6500000000001"/>
    <x v="8"/>
    <x v="19"/>
    <x v="24"/>
    <x v="50"/>
    <s v="Versicherungen"/>
    <s v="B0FE524A-9795-EA11-806F-9CB6D0F9CFB6"/>
  </r>
  <r>
    <x v="2"/>
    <x v="8"/>
    <x v="19"/>
    <x v="24"/>
    <x v="51"/>
    <x v="3"/>
    <x v="2"/>
    <x v="2"/>
    <x v="1"/>
    <n v="811.67"/>
    <n v="0"/>
    <n v="-811.67"/>
    <x v="8"/>
    <x v="19"/>
    <x v="24"/>
    <x v="51"/>
    <s v="Beiträge"/>
    <s v="B0FE524A-9795-EA11-806F-9CB6D0F9CFB6"/>
  </r>
  <r>
    <x v="2"/>
    <x v="8"/>
    <x v="19"/>
    <x v="25"/>
    <x v="52"/>
    <x v="3"/>
    <x v="2"/>
    <x v="2"/>
    <x v="1"/>
    <n v="1560.71"/>
    <n v="0"/>
    <n v="-1560.71"/>
    <x v="8"/>
    <x v="19"/>
    <x v="25"/>
    <x v="52"/>
    <s v="Reparaturen und Instandhaltung von anderen Anlagen und Betriebs- und Geschäftsausstattung"/>
    <s v="B0FE524A-9795-EA11-806F-9CB6D0F9CFB6"/>
  </r>
  <r>
    <x v="2"/>
    <x v="8"/>
    <x v="19"/>
    <x v="25"/>
    <x v="53"/>
    <x v="3"/>
    <x v="2"/>
    <x v="2"/>
    <x v="1"/>
    <n v="1500"/>
    <n v="0"/>
    <n v="-1500"/>
    <x v="8"/>
    <x v="19"/>
    <x v="25"/>
    <x v="53"/>
    <s v="Wartungskosten für Hard- und Software"/>
    <s v="B0FE524A-9795-EA11-806F-9CB6D0F9CFB6"/>
  </r>
  <r>
    <x v="2"/>
    <x v="8"/>
    <x v="19"/>
    <x v="37"/>
    <x v="118"/>
    <x v="3"/>
    <x v="2"/>
    <x v="2"/>
    <x v="1"/>
    <n v="1800"/>
    <n v="0"/>
    <n v="-1800"/>
    <x v="8"/>
    <x v="19"/>
    <x v="37"/>
    <x v="118"/>
    <s v="Mietleasing Kfz"/>
    <s v="B0FE524A-9795-EA11-806F-9CB6D0F9CFB6"/>
  </r>
  <r>
    <x v="2"/>
    <x v="8"/>
    <x v="19"/>
    <x v="26"/>
    <x v="71"/>
    <x v="3"/>
    <x v="2"/>
    <x v="2"/>
    <x v="1"/>
    <n v="100"/>
    <n v="0"/>
    <n v="-100"/>
    <x v="8"/>
    <x v="19"/>
    <x v="26"/>
    <x v="71"/>
    <s v="Werbekosten"/>
    <s v="B0FE524A-9795-EA11-806F-9CB6D0F9CFB6"/>
  </r>
  <r>
    <x v="2"/>
    <x v="8"/>
    <x v="19"/>
    <x v="26"/>
    <x v="81"/>
    <x v="3"/>
    <x v="2"/>
    <x v="2"/>
    <x v="1"/>
    <n v="1000"/>
    <n v="0"/>
    <n v="-1000"/>
    <x v="8"/>
    <x v="19"/>
    <x v="26"/>
    <x v="81"/>
    <s v="Messekosten/Standgebühr"/>
    <s v="B0FE524A-9795-EA11-806F-9CB6D0F9CFB6"/>
  </r>
  <r>
    <x v="2"/>
    <x v="8"/>
    <x v="19"/>
    <x v="26"/>
    <x v="54"/>
    <x v="3"/>
    <x v="2"/>
    <x v="2"/>
    <x v="1"/>
    <n v="250"/>
    <n v="0"/>
    <n v="-250"/>
    <x v="8"/>
    <x v="19"/>
    <x v="26"/>
    <x v="54"/>
    <s v="Bewirtungskosten"/>
    <s v="B0FE524A-9795-EA11-806F-9CB6D0F9CFB6"/>
  </r>
  <r>
    <x v="2"/>
    <x v="8"/>
    <x v="19"/>
    <x v="26"/>
    <x v="55"/>
    <x v="3"/>
    <x v="2"/>
    <x v="2"/>
    <x v="1"/>
    <n v="2800"/>
    <n v="0"/>
    <n v="-2800"/>
    <x v="8"/>
    <x v="19"/>
    <x v="26"/>
    <x v="55"/>
    <s v="Reisekosten Arbeitnehmer"/>
    <s v="B0FE524A-9795-EA11-806F-9CB6D0F9CFB6"/>
  </r>
  <r>
    <x v="2"/>
    <x v="8"/>
    <x v="19"/>
    <x v="27"/>
    <x v="79"/>
    <x v="3"/>
    <x v="2"/>
    <x v="2"/>
    <x v="1"/>
    <n v="100"/>
    <n v="0"/>
    <n v="-100"/>
    <x v="8"/>
    <x v="19"/>
    <x v="27"/>
    <x v="79"/>
    <s v="Porto"/>
    <s v="B0FE524A-9795-EA11-806F-9CB6D0F9CFB6"/>
  </r>
  <r>
    <x v="2"/>
    <x v="8"/>
    <x v="19"/>
    <x v="27"/>
    <x v="58"/>
    <x v="3"/>
    <x v="2"/>
    <x v="2"/>
    <x v="1"/>
    <n v="700"/>
    <n v="0"/>
    <n v="-700"/>
    <x v="8"/>
    <x v="19"/>
    <x v="27"/>
    <x v="58"/>
    <s v="Telefon"/>
    <s v="B0FE524A-9795-EA11-806F-9CB6D0F9CFB6"/>
  </r>
  <r>
    <x v="2"/>
    <x v="8"/>
    <x v="19"/>
    <x v="27"/>
    <x v="73"/>
    <x v="3"/>
    <x v="2"/>
    <x v="2"/>
    <x v="1"/>
    <n v="300"/>
    <n v="0"/>
    <n v="-300"/>
    <x v="8"/>
    <x v="19"/>
    <x v="27"/>
    <x v="73"/>
    <s v="Bürobedarf"/>
    <s v="B0FE524A-9795-EA11-806F-9CB6D0F9CFB6"/>
  </r>
  <r>
    <x v="2"/>
    <x v="8"/>
    <x v="19"/>
    <x v="27"/>
    <x v="106"/>
    <x v="3"/>
    <x v="2"/>
    <x v="2"/>
    <x v="1"/>
    <n v="100"/>
    <n v="0"/>
    <n v="-100"/>
    <x v="8"/>
    <x v="19"/>
    <x v="27"/>
    <x v="106"/>
    <s v="Zeitschriften, Bücher (Fachliteratur)"/>
    <s v="B0FE524A-9795-EA11-806F-9CB6D0F9CFB6"/>
  </r>
  <r>
    <x v="2"/>
    <x v="8"/>
    <x v="18"/>
    <x v="21"/>
    <x v="74"/>
    <x v="3"/>
    <x v="2"/>
    <x v="2"/>
    <x v="1"/>
    <n v="1000"/>
    <n v="0"/>
    <n v="-1000"/>
    <x v="8"/>
    <x v="18"/>
    <x v="21"/>
    <x v="74"/>
    <s v="Fortbildungskosten"/>
    <s v="B0FE524A-9795-EA11-806F-9CB6D0F9CFB6"/>
  </r>
  <r>
    <x v="2"/>
    <x v="8"/>
    <x v="19"/>
    <x v="28"/>
    <x v="59"/>
    <x v="3"/>
    <x v="2"/>
    <x v="2"/>
    <x v="1"/>
    <n v="4500"/>
    <n v="0"/>
    <n v="-4500"/>
    <x v="8"/>
    <x v="19"/>
    <x v="28"/>
    <x v="59"/>
    <s v="Rechts- und Beratungskosten"/>
    <s v="B0FE524A-9795-EA11-806F-9CB6D0F9CFB6"/>
  </r>
  <r>
    <x v="2"/>
    <x v="8"/>
    <x v="19"/>
    <x v="28"/>
    <x v="101"/>
    <x v="3"/>
    <x v="2"/>
    <x v="2"/>
    <x v="1"/>
    <n v="1200"/>
    <n v="0"/>
    <n v="-1200"/>
    <x v="8"/>
    <x v="19"/>
    <x v="28"/>
    <x v="101"/>
    <s v="Buchführungskosten"/>
    <s v="B0FE524A-9795-EA11-806F-9CB6D0F9CFB6"/>
  </r>
  <r>
    <x v="2"/>
    <x v="8"/>
    <x v="19"/>
    <x v="22"/>
    <x v="111"/>
    <x v="3"/>
    <x v="2"/>
    <x v="2"/>
    <x v="1"/>
    <n v="760"/>
    <n v="0"/>
    <n v="-760"/>
    <x v="8"/>
    <x v="19"/>
    <x v="22"/>
    <x v="111"/>
    <s v="Aufwendungen für die zeitlich befristete Überlassu"/>
    <s v="B0FE524A-9795-EA11-806F-9CB6D0F9CFB6"/>
  </r>
  <r>
    <x v="2"/>
    <x v="8"/>
    <x v="19"/>
    <x v="29"/>
    <x v="60"/>
    <x v="3"/>
    <x v="2"/>
    <x v="2"/>
    <x v="1"/>
    <n v="250"/>
    <n v="0"/>
    <n v="-250"/>
    <x v="8"/>
    <x v="19"/>
    <x v="29"/>
    <x v="60"/>
    <s v="Sonstiger Betriebsbedarf"/>
    <s v="B0FE524A-9795-EA11-806F-9CB6D0F9CFB6"/>
  </r>
  <r>
    <x v="2"/>
    <x v="8"/>
    <x v="19"/>
    <x v="29"/>
    <x v="61"/>
    <x v="3"/>
    <x v="2"/>
    <x v="2"/>
    <x v="1"/>
    <n v="150"/>
    <n v="0"/>
    <n v="-150"/>
    <x v="8"/>
    <x v="19"/>
    <x v="29"/>
    <x v="61"/>
    <s v="Nebenkosten des Geldverkehrs"/>
    <s v="B0FE524A-9795-EA11-806F-9CB6D0F9CFB6"/>
  </r>
  <r>
    <x v="2"/>
    <x v="10"/>
    <x v="21"/>
    <x v="32"/>
    <x v="99"/>
    <x v="3"/>
    <x v="2"/>
    <x v="2"/>
    <x v="1"/>
    <n v="800"/>
    <n v="0"/>
    <n v="-800"/>
    <x v="10"/>
    <x v="21"/>
    <x v="32"/>
    <x v="99"/>
    <s v="Zinsaufwendungen für kurzfristige Verbindlichkeite"/>
    <s v="B0FE524A-9795-EA11-806F-9CB6D0F9CFB6"/>
  </r>
  <r>
    <x v="2"/>
    <x v="10"/>
    <x v="21"/>
    <x v="32"/>
    <x v="83"/>
    <x v="3"/>
    <x v="2"/>
    <x v="2"/>
    <x v="1"/>
    <n v="17200"/>
    <n v="0"/>
    <n v="-17200"/>
    <x v="10"/>
    <x v="21"/>
    <x v="32"/>
    <x v="83"/>
    <s v="Zinsaufwendungen für langfristige Verbindlichkeite"/>
    <s v="B0FE524A-9795-EA11-806F-9CB6D0F9CFB6"/>
  </r>
  <r>
    <x v="0"/>
    <x v="0"/>
    <x v="0"/>
    <x v="0"/>
    <x v="0"/>
    <x v="3"/>
    <x v="3"/>
    <x v="2"/>
    <x v="1"/>
    <n v="0"/>
    <n v="6000"/>
    <n v="6000"/>
    <x v="0"/>
    <x v="0"/>
    <x v="0"/>
    <x v="0"/>
    <s v="Selbst geschaffene immaterielle VermG"/>
    <s v="B0FE524A-9795-EA11-806F-9CB6D0F9CFB6"/>
  </r>
  <r>
    <x v="0"/>
    <x v="0"/>
    <x v="1"/>
    <x v="1"/>
    <x v="2"/>
    <x v="3"/>
    <x v="3"/>
    <x v="2"/>
    <x v="1"/>
    <n v="1071.43"/>
    <n v="520.83000000000004"/>
    <n v="-550.6"/>
    <x v="0"/>
    <x v="1"/>
    <x v="1"/>
    <x v="2"/>
    <s v="Betriebsausstattung"/>
    <s v="B0FE524A-9795-EA11-806F-9CB6D0F9CFB6"/>
  </r>
  <r>
    <x v="0"/>
    <x v="0"/>
    <x v="1"/>
    <x v="1"/>
    <x v="3"/>
    <x v="3"/>
    <x v="3"/>
    <x v="2"/>
    <x v="1"/>
    <n v="2000"/>
    <n v="1100"/>
    <n v="-900"/>
    <x v="0"/>
    <x v="1"/>
    <x v="1"/>
    <x v="3"/>
    <s v="Büroeinrichtung"/>
    <s v="B0FE524A-9795-EA11-806F-9CB6D0F9CFB6"/>
  </r>
  <r>
    <x v="0"/>
    <x v="0"/>
    <x v="1"/>
    <x v="1"/>
    <x v="4"/>
    <x v="3"/>
    <x v="3"/>
    <x v="2"/>
    <x v="1"/>
    <n v="800"/>
    <n v="800"/>
    <n v="0"/>
    <x v="0"/>
    <x v="1"/>
    <x v="1"/>
    <x v="4"/>
    <s v="Geringwertige Wirtschaftsgüter"/>
    <s v="B0FE524A-9795-EA11-806F-9CB6D0F9CFB6"/>
  </r>
  <r>
    <x v="0"/>
    <x v="1"/>
    <x v="3"/>
    <x v="4"/>
    <x v="9"/>
    <x v="3"/>
    <x v="3"/>
    <x v="2"/>
    <x v="1"/>
    <n v="13152.12"/>
    <n v="0"/>
    <n v="-13152.12"/>
    <x v="1"/>
    <x v="3"/>
    <x v="4"/>
    <x v="9"/>
    <s v="Abziehbare Vorsteuer 19 %"/>
    <s v="B0FE524A-9795-EA11-806F-9CB6D0F9CFB6"/>
  </r>
  <r>
    <x v="0"/>
    <x v="1"/>
    <x v="4"/>
    <x v="5"/>
    <x v="115"/>
    <x v="3"/>
    <x v="3"/>
    <x v="2"/>
    <x v="1"/>
    <n v="13408.62"/>
    <n v="201523.39"/>
    <n v="188114.77"/>
    <x v="1"/>
    <x v="4"/>
    <x v="5"/>
    <x v="115"/>
    <s v="Bank"/>
    <s v="B0FE524A-9795-EA11-806F-9CB6D0F9CFB6"/>
  </r>
  <r>
    <x v="0"/>
    <x v="2"/>
    <x v="5"/>
    <x v="6"/>
    <x v="15"/>
    <x v="3"/>
    <x v="3"/>
    <x v="2"/>
    <x v="1"/>
    <n v="509"/>
    <n v="1733.32"/>
    <n v="1224.32"/>
    <x v="2"/>
    <x v="5"/>
    <x v="6"/>
    <x v="15"/>
    <s v="Aktive Rechnungsabgrenzung"/>
    <s v="B0FE524A-9795-EA11-806F-9CB6D0F9CFB6"/>
  </r>
  <r>
    <x v="1"/>
    <x v="4"/>
    <x v="10"/>
    <x v="12"/>
    <x v="24"/>
    <x v="3"/>
    <x v="3"/>
    <x v="2"/>
    <x v="1"/>
    <n v="5000"/>
    <n v="0"/>
    <n v="-5000"/>
    <x v="4"/>
    <x v="10"/>
    <x v="12"/>
    <x v="24"/>
    <s v="Rückstellungen für Abschluss- und Prüfungskosten"/>
    <s v="B0FE524A-9795-EA11-806F-9CB6D0F9CFB6"/>
  </r>
  <r>
    <x v="1"/>
    <x v="5"/>
    <x v="11"/>
    <x v="13"/>
    <x v="25"/>
    <x v="3"/>
    <x v="3"/>
    <x v="2"/>
    <x v="1"/>
    <n v="41246.239999999998"/>
    <n v="44459.24"/>
    <n v="3213"/>
    <x v="5"/>
    <x v="11"/>
    <x v="13"/>
    <x v="25"/>
    <s v="Verbindlichkeiten aus Lieferungen und Leistungen m"/>
    <s v="B0FE524A-9795-EA11-806F-9CB6D0F9CFB6"/>
  </r>
  <r>
    <x v="1"/>
    <x v="5"/>
    <x v="12"/>
    <x v="14"/>
    <x v="75"/>
    <x v="3"/>
    <x v="3"/>
    <x v="2"/>
    <x v="1"/>
    <n v="0"/>
    <n v="13408.62"/>
    <n v="13408.62"/>
    <x v="5"/>
    <x v="12"/>
    <x v="14"/>
    <x v="75"/>
    <s v="Umsatzsteuer-Vorauszahlungen"/>
    <s v="B0FE524A-9795-EA11-806F-9CB6D0F9CFB6"/>
  </r>
  <r>
    <x v="1"/>
    <x v="6"/>
    <x v="13"/>
    <x v="15"/>
    <x v="35"/>
    <x v="3"/>
    <x v="3"/>
    <x v="2"/>
    <x v="1"/>
    <n v="67000"/>
    <n v="0"/>
    <n v="-67000"/>
    <x v="6"/>
    <x v="13"/>
    <x v="15"/>
    <x v="35"/>
    <s v="Passive Rechnungsabgrenzung"/>
    <s v="B0FE524A-9795-EA11-806F-9CB6D0F9CFB6"/>
  </r>
  <r>
    <x v="2"/>
    <x v="7"/>
    <x v="16"/>
    <x v="18"/>
    <x v="39"/>
    <x v="3"/>
    <x v="3"/>
    <x v="2"/>
    <x v="1"/>
    <n v="0"/>
    <n v="67000"/>
    <n v="67000"/>
    <x v="7"/>
    <x v="16"/>
    <x v="18"/>
    <x v="39"/>
    <s v="Sonstige betriebliche Erträge"/>
    <s v="B0FE524A-9795-EA11-806F-9CB6D0F9CFB6"/>
  </r>
  <r>
    <x v="2"/>
    <x v="8"/>
    <x v="18"/>
    <x v="20"/>
    <x v="41"/>
    <x v="3"/>
    <x v="3"/>
    <x v="2"/>
    <x v="1"/>
    <n v="76947.789999999994"/>
    <n v="0"/>
    <n v="-76947.789999999994"/>
    <x v="8"/>
    <x v="18"/>
    <x v="20"/>
    <x v="41"/>
    <s v="Gehälter"/>
    <s v="B0FE524A-9795-EA11-806F-9CB6D0F9CFB6"/>
  </r>
  <r>
    <x v="2"/>
    <x v="8"/>
    <x v="18"/>
    <x v="20"/>
    <x v="42"/>
    <x v="3"/>
    <x v="3"/>
    <x v="2"/>
    <x v="1"/>
    <n v="10300"/>
    <n v="0"/>
    <n v="-10300"/>
    <x v="8"/>
    <x v="18"/>
    <x v="20"/>
    <x v="42"/>
    <s v="Geschäftsführergehälter der GmbH-Gesellschafter"/>
    <s v="B0FE524A-9795-EA11-806F-9CB6D0F9CFB6"/>
  </r>
  <r>
    <x v="2"/>
    <x v="8"/>
    <x v="18"/>
    <x v="20"/>
    <x v="70"/>
    <x v="3"/>
    <x v="3"/>
    <x v="2"/>
    <x v="1"/>
    <n v="500"/>
    <n v="0"/>
    <n v="-500"/>
    <x v="8"/>
    <x v="18"/>
    <x v="20"/>
    <x v="70"/>
    <s v="Sonstiges Personalkosten"/>
    <s v="B0FE524A-9795-EA11-806F-9CB6D0F9CFB6"/>
  </r>
  <r>
    <x v="2"/>
    <x v="8"/>
    <x v="18"/>
    <x v="21"/>
    <x v="43"/>
    <x v="3"/>
    <x v="3"/>
    <x v="2"/>
    <x v="1"/>
    <n v="15286.38"/>
    <n v="0"/>
    <n v="-15286.38"/>
    <x v="8"/>
    <x v="18"/>
    <x v="21"/>
    <x v="43"/>
    <s v="Gesetzliche soziale Aufwendungen"/>
    <s v="B0FE524A-9795-EA11-806F-9CB6D0F9CFB6"/>
  </r>
  <r>
    <x v="2"/>
    <x v="8"/>
    <x v="18"/>
    <x v="21"/>
    <x v="44"/>
    <x v="3"/>
    <x v="3"/>
    <x v="2"/>
    <x v="1"/>
    <n v="346.92"/>
    <n v="0"/>
    <n v="-346.92"/>
    <x v="8"/>
    <x v="18"/>
    <x v="21"/>
    <x v="44"/>
    <s v="Umlagebeiträge"/>
    <s v="B0FE524A-9795-EA11-806F-9CB6D0F9CFB6"/>
  </r>
  <r>
    <x v="2"/>
    <x v="8"/>
    <x v="18"/>
    <x v="21"/>
    <x v="45"/>
    <x v="3"/>
    <x v="3"/>
    <x v="2"/>
    <x v="1"/>
    <n v="872.47"/>
    <n v="0"/>
    <n v="-872.47"/>
    <x v="8"/>
    <x v="18"/>
    <x v="21"/>
    <x v="45"/>
    <s v="Beiträge zur Berufsgenossenschaft"/>
    <s v="B0FE524A-9795-EA11-806F-9CB6D0F9CFB6"/>
  </r>
  <r>
    <x v="2"/>
    <x v="8"/>
    <x v="22"/>
    <x v="33"/>
    <x v="89"/>
    <x v="3"/>
    <x v="3"/>
    <x v="2"/>
    <x v="1"/>
    <n v="6000"/>
    <n v="0"/>
    <n v="-6000"/>
    <x v="8"/>
    <x v="22"/>
    <x v="33"/>
    <x v="89"/>
    <s v="Abschreibungen auf selbst geschaffene immaterielle Vermögensgegenstände"/>
    <s v="B0FE524A-9795-EA11-806F-9CB6D0F9CFB6"/>
  </r>
  <r>
    <x v="2"/>
    <x v="8"/>
    <x v="22"/>
    <x v="34"/>
    <x v="90"/>
    <x v="3"/>
    <x v="3"/>
    <x v="2"/>
    <x v="1"/>
    <n v="820.83"/>
    <n v="0"/>
    <n v="-820.83"/>
    <x v="8"/>
    <x v="22"/>
    <x v="34"/>
    <x v="90"/>
    <s v="Abschreibungen auf Sachanlagen (ohne AfA auf Kfz und Gebäude)"/>
    <s v="B0FE524A-9795-EA11-806F-9CB6D0F9CFB6"/>
  </r>
  <r>
    <x v="2"/>
    <x v="8"/>
    <x v="22"/>
    <x v="34"/>
    <x v="91"/>
    <x v="3"/>
    <x v="3"/>
    <x v="2"/>
    <x v="1"/>
    <n v="800"/>
    <n v="0"/>
    <n v="-800"/>
    <x v="8"/>
    <x v="22"/>
    <x v="34"/>
    <x v="91"/>
    <s v="Sofortabschreibung geringwertige Wirtschaftsgüter"/>
    <s v="B0FE524A-9795-EA11-806F-9CB6D0F9CFB6"/>
  </r>
  <r>
    <x v="2"/>
    <x v="8"/>
    <x v="19"/>
    <x v="22"/>
    <x v="78"/>
    <x v="3"/>
    <x v="3"/>
    <x v="2"/>
    <x v="1"/>
    <n v="11928.57"/>
    <n v="0"/>
    <n v="-11928.57"/>
    <x v="8"/>
    <x v="19"/>
    <x v="22"/>
    <x v="78"/>
    <s v="Sonstige Fremdleistungen"/>
    <s v="B0FE524A-9795-EA11-806F-9CB6D0F9CFB6"/>
  </r>
  <r>
    <x v="2"/>
    <x v="8"/>
    <x v="19"/>
    <x v="23"/>
    <x v="47"/>
    <x v="3"/>
    <x v="3"/>
    <x v="2"/>
    <x v="1"/>
    <n v="26460"/>
    <n v="0"/>
    <n v="-26460"/>
    <x v="8"/>
    <x v="19"/>
    <x v="23"/>
    <x v="47"/>
    <s v="Miete (unbewegliche Wirtschaftsgüter)"/>
    <s v="B0FE524A-9795-EA11-806F-9CB6D0F9CFB6"/>
  </r>
  <r>
    <x v="2"/>
    <x v="8"/>
    <x v="19"/>
    <x v="23"/>
    <x v="48"/>
    <x v="3"/>
    <x v="3"/>
    <x v="2"/>
    <x v="1"/>
    <n v="3491"/>
    <n v="0"/>
    <n v="-3491"/>
    <x v="8"/>
    <x v="19"/>
    <x v="23"/>
    <x v="48"/>
    <s v="Gas, Strom, Wasser"/>
    <s v="B0FE524A-9795-EA11-806F-9CB6D0F9CFB6"/>
  </r>
  <r>
    <x v="2"/>
    <x v="8"/>
    <x v="19"/>
    <x v="23"/>
    <x v="49"/>
    <x v="3"/>
    <x v="3"/>
    <x v="2"/>
    <x v="1"/>
    <n v="800"/>
    <n v="0"/>
    <n v="-800"/>
    <x v="8"/>
    <x v="19"/>
    <x v="23"/>
    <x v="49"/>
    <s v="Reinigung"/>
    <s v="B0FE524A-9795-EA11-806F-9CB6D0F9CFB6"/>
  </r>
  <r>
    <x v="2"/>
    <x v="8"/>
    <x v="19"/>
    <x v="24"/>
    <x v="50"/>
    <x v="3"/>
    <x v="3"/>
    <x v="2"/>
    <x v="1"/>
    <n v="1041.6500000000001"/>
    <n v="0"/>
    <n v="-1041.6500000000001"/>
    <x v="8"/>
    <x v="19"/>
    <x v="24"/>
    <x v="50"/>
    <s v="Versicherungen"/>
    <s v="B0FE524A-9795-EA11-806F-9CB6D0F9CFB6"/>
  </r>
  <r>
    <x v="2"/>
    <x v="8"/>
    <x v="19"/>
    <x v="24"/>
    <x v="51"/>
    <x v="3"/>
    <x v="3"/>
    <x v="2"/>
    <x v="1"/>
    <n v="691.67"/>
    <n v="0"/>
    <n v="-691.67"/>
    <x v="8"/>
    <x v="19"/>
    <x v="24"/>
    <x v="51"/>
    <s v="Beiträge"/>
    <s v="B0FE524A-9795-EA11-806F-9CB6D0F9CFB6"/>
  </r>
  <r>
    <x v="2"/>
    <x v="8"/>
    <x v="19"/>
    <x v="25"/>
    <x v="52"/>
    <x v="3"/>
    <x v="3"/>
    <x v="2"/>
    <x v="1"/>
    <n v="1560.71"/>
    <n v="0"/>
    <n v="-1560.71"/>
    <x v="8"/>
    <x v="19"/>
    <x v="25"/>
    <x v="52"/>
    <s v="Reparaturen und Instandhaltung von anderen Anlagen und Betriebs- und Geschäftsausstattung"/>
    <s v="B0FE524A-9795-EA11-806F-9CB6D0F9CFB6"/>
  </r>
  <r>
    <x v="2"/>
    <x v="8"/>
    <x v="19"/>
    <x v="25"/>
    <x v="53"/>
    <x v="3"/>
    <x v="3"/>
    <x v="2"/>
    <x v="1"/>
    <n v="1500"/>
    <n v="0"/>
    <n v="-1500"/>
    <x v="8"/>
    <x v="19"/>
    <x v="25"/>
    <x v="53"/>
    <s v="Wartungskosten für Hard- und Software"/>
    <s v="B0FE524A-9795-EA11-806F-9CB6D0F9CFB6"/>
  </r>
  <r>
    <x v="2"/>
    <x v="8"/>
    <x v="19"/>
    <x v="37"/>
    <x v="118"/>
    <x v="3"/>
    <x v="3"/>
    <x v="2"/>
    <x v="1"/>
    <n v="1800"/>
    <n v="0"/>
    <n v="-1800"/>
    <x v="8"/>
    <x v="19"/>
    <x v="37"/>
    <x v="118"/>
    <s v="Mietleasing Kfz"/>
    <s v="B0FE524A-9795-EA11-806F-9CB6D0F9CFB6"/>
  </r>
  <r>
    <x v="2"/>
    <x v="8"/>
    <x v="19"/>
    <x v="26"/>
    <x v="71"/>
    <x v="3"/>
    <x v="3"/>
    <x v="2"/>
    <x v="1"/>
    <n v="100"/>
    <n v="0"/>
    <n v="-100"/>
    <x v="8"/>
    <x v="19"/>
    <x v="26"/>
    <x v="71"/>
    <s v="Werbekosten"/>
    <s v="B0FE524A-9795-EA11-806F-9CB6D0F9CFB6"/>
  </r>
  <r>
    <x v="2"/>
    <x v="8"/>
    <x v="19"/>
    <x v="26"/>
    <x v="81"/>
    <x v="3"/>
    <x v="3"/>
    <x v="2"/>
    <x v="1"/>
    <n v="1000"/>
    <n v="0"/>
    <n v="-1000"/>
    <x v="8"/>
    <x v="19"/>
    <x v="26"/>
    <x v="81"/>
    <s v="Messekosten/Standgebühr"/>
    <s v="B0FE524A-9795-EA11-806F-9CB6D0F9CFB6"/>
  </r>
  <r>
    <x v="2"/>
    <x v="8"/>
    <x v="19"/>
    <x v="26"/>
    <x v="54"/>
    <x v="3"/>
    <x v="3"/>
    <x v="2"/>
    <x v="1"/>
    <n v="250"/>
    <n v="0"/>
    <n v="-250"/>
    <x v="8"/>
    <x v="19"/>
    <x v="26"/>
    <x v="54"/>
    <s v="Bewirtungskosten"/>
    <s v="B0FE524A-9795-EA11-806F-9CB6D0F9CFB6"/>
  </r>
  <r>
    <x v="2"/>
    <x v="8"/>
    <x v="19"/>
    <x v="26"/>
    <x v="55"/>
    <x v="3"/>
    <x v="3"/>
    <x v="2"/>
    <x v="1"/>
    <n v="2800"/>
    <n v="0"/>
    <n v="-2800"/>
    <x v="8"/>
    <x v="19"/>
    <x v="26"/>
    <x v="55"/>
    <s v="Reisekosten Arbeitnehmer"/>
    <s v="B0FE524A-9795-EA11-806F-9CB6D0F9CFB6"/>
  </r>
  <r>
    <x v="2"/>
    <x v="8"/>
    <x v="19"/>
    <x v="27"/>
    <x v="79"/>
    <x v="3"/>
    <x v="3"/>
    <x v="2"/>
    <x v="1"/>
    <n v="100"/>
    <n v="0"/>
    <n v="-100"/>
    <x v="8"/>
    <x v="19"/>
    <x v="27"/>
    <x v="79"/>
    <s v="Porto"/>
    <s v="B0FE524A-9795-EA11-806F-9CB6D0F9CFB6"/>
  </r>
  <r>
    <x v="2"/>
    <x v="8"/>
    <x v="19"/>
    <x v="27"/>
    <x v="58"/>
    <x v="3"/>
    <x v="3"/>
    <x v="2"/>
    <x v="1"/>
    <n v="700"/>
    <n v="0"/>
    <n v="-700"/>
    <x v="8"/>
    <x v="19"/>
    <x v="27"/>
    <x v="58"/>
    <s v="Telefon"/>
    <s v="B0FE524A-9795-EA11-806F-9CB6D0F9CFB6"/>
  </r>
  <r>
    <x v="2"/>
    <x v="8"/>
    <x v="19"/>
    <x v="27"/>
    <x v="73"/>
    <x v="3"/>
    <x v="3"/>
    <x v="2"/>
    <x v="1"/>
    <n v="300"/>
    <n v="0"/>
    <n v="-300"/>
    <x v="8"/>
    <x v="19"/>
    <x v="27"/>
    <x v="73"/>
    <s v="Bürobedarf"/>
    <s v="B0FE524A-9795-EA11-806F-9CB6D0F9CFB6"/>
  </r>
  <r>
    <x v="2"/>
    <x v="8"/>
    <x v="19"/>
    <x v="27"/>
    <x v="106"/>
    <x v="3"/>
    <x v="3"/>
    <x v="2"/>
    <x v="1"/>
    <n v="100"/>
    <n v="0"/>
    <n v="-100"/>
    <x v="8"/>
    <x v="19"/>
    <x v="27"/>
    <x v="106"/>
    <s v="Zeitschriften, Bücher (Fachliteratur)"/>
    <s v="B0FE524A-9795-EA11-806F-9CB6D0F9CFB6"/>
  </r>
  <r>
    <x v="2"/>
    <x v="8"/>
    <x v="18"/>
    <x v="21"/>
    <x v="74"/>
    <x v="3"/>
    <x v="3"/>
    <x v="2"/>
    <x v="1"/>
    <n v="1000"/>
    <n v="0"/>
    <n v="-1000"/>
    <x v="8"/>
    <x v="18"/>
    <x v="21"/>
    <x v="74"/>
    <s v="Fortbildungskosten"/>
    <s v="B0FE524A-9795-EA11-806F-9CB6D0F9CFB6"/>
  </r>
  <r>
    <x v="2"/>
    <x v="8"/>
    <x v="19"/>
    <x v="28"/>
    <x v="59"/>
    <x v="3"/>
    <x v="3"/>
    <x v="2"/>
    <x v="1"/>
    <n v="4500"/>
    <n v="0"/>
    <n v="-4500"/>
    <x v="8"/>
    <x v="19"/>
    <x v="28"/>
    <x v="59"/>
    <s v="Rechts- und Beratungskosten"/>
    <s v="B0FE524A-9795-EA11-806F-9CB6D0F9CFB6"/>
  </r>
  <r>
    <x v="2"/>
    <x v="8"/>
    <x v="19"/>
    <x v="28"/>
    <x v="101"/>
    <x v="3"/>
    <x v="3"/>
    <x v="2"/>
    <x v="1"/>
    <n v="1200"/>
    <n v="0"/>
    <n v="-1200"/>
    <x v="8"/>
    <x v="19"/>
    <x v="28"/>
    <x v="101"/>
    <s v="Buchführungskosten"/>
    <s v="B0FE524A-9795-EA11-806F-9CB6D0F9CFB6"/>
  </r>
  <r>
    <x v="2"/>
    <x v="8"/>
    <x v="19"/>
    <x v="22"/>
    <x v="111"/>
    <x v="3"/>
    <x v="3"/>
    <x v="2"/>
    <x v="1"/>
    <n v="760"/>
    <n v="0"/>
    <n v="-760"/>
    <x v="8"/>
    <x v="19"/>
    <x v="22"/>
    <x v="111"/>
    <s v="Aufwendungen für die zeitlich befristete Überlassu"/>
    <s v="B0FE524A-9795-EA11-806F-9CB6D0F9CFB6"/>
  </r>
  <r>
    <x v="2"/>
    <x v="8"/>
    <x v="19"/>
    <x v="29"/>
    <x v="60"/>
    <x v="3"/>
    <x v="3"/>
    <x v="2"/>
    <x v="1"/>
    <n v="250"/>
    <n v="0"/>
    <n v="-250"/>
    <x v="8"/>
    <x v="19"/>
    <x v="29"/>
    <x v="60"/>
    <s v="Sonstiger Betriebsbedarf"/>
    <s v="B0FE524A-9795-EA11-806F-9CB6D0F9CFB6"/>
  </r>
  <r>
    <x v="2"/>
    <x v="8"/>
    <x v="19"/>
    <x v="29"/>
    <x v="61"/>
    <x v="3"/>
    <x v="3"/>
    <x v="2"/>
    <x v="1"/>
    <n v="150"/>
    <n v="0"/>
    <n v="-150"/>
    <x v="8"/>
    <x v="19"/>
    <x v="29"/>
    <x v="61"/>
    <s v="Nebenkosten des Geldverkehrs"/>
    <s v="B0FE524A-9795-EA11-806F-9CB6D0F9CFB6"/>
  </r>
  <r>
    <x v="2"/>
    <x v="10"/>
    <x v="21"/>
    <x v="32"/>
    <x v="99"/>
    <x v="3"/>
    <x v="3"/>
    <x v="2"/>
    <x v="1"/>
    <n v="800"/>
    <n v="0"/>
    <n v="-800"/>
    <x v="10"/>
    <x v="21"/>
    <x v="32"/>
    <x v="99"/>
    <s v="Zinsaufwendungen für kurzfristige Verbindlichkeite"/>
    <s v="B0FE524A-9795-EA11-806F-9CB6D0F9CFB6"/>
  </r>
  <r>
    <x v="2"/>
    <x v="10"/>
    <x v="21"/>
    <x v="32"/>
    <x v="83"/>
    <x v="3"/>
    <x v="3"/>
    <x v="2"/>
    <x v="1"/>
    <n v="17200"/>
    <n v="0"/>
    <n v="-17200"/>
    <x v="10"/>
    <x v="21"/>
    <x v="32"/>
    <x v="83"/>
    <s v="Zinsaufwendungen für langfristige Verbindlichkeite"/>
    <s v="B0FE524A-9795-EA11-806F-9CB6D0F9CFB6"/>
  </r>
  <r>
    <x v="0"/>
    <x v="0"/>
    <x v="0"/>
    <x v="0"/>
    <x v="0"/>
    <x v="3"/>
    <x v="4"/>
    <x v="2"/>
    <x v="1"/>
    <n v="0"/>
    <n v="6000"/>
    <n v="6000"/>
    <x v="0"/>
    <x v="0"/>
    <x v="0"/>
    <x v="0"/>
    <s v="Selbst geschaffene immaterielle VermG"/>
    <s v="B0FE524A-9795-EA11-806F-9CB6D0F9CFB6"/>
  </r>
  <r>
    <x v="0"/>
    <x v="0"/>
    <x v="1"/>
    <x v="1"/>
    <x v="2"/>
    <x v="3"/>
    <x v="4"/>
    <x v="2"/>
    <x v="1"/>
    <n v="1071.43"/>
    <n v="520.83000000000004"/>
    <n v="-550.6"/>
    <x v="0"/>
    <x v="1"/>
    <x v="1"/>
    <x v="2"/>
    <s v="Betriebsausstattung"/>
    <s v="B0FE524A-9795-EA11-806F-9CB6D0F9CFB6"/>
  </r>
  <r>
    <x v="0"/>
    <x v="0"/>
    <x v="1"/>
    <x v="1"/>
    <x v="3"/>
    <x v="3"/>
    <x v="4"/>
    <x v="2"/>
    <x v="1"/>
    <n v="2000"/>
    <n v="1100"/>
    <n v="-900"/>
    <x v="0"/>
    <x v="1"/>
    <x v="1"/>
    <x v="3"/>
    <s v="Büroeinrichtung"/>
    <s v="B0FE524A-9795-EA11-806F-9CB6D0F9CFB6"/>
  </r>
  <r>
    <x v="0"/>
    <x v="0"/>
    <x v="1"/>
    <x v="1"/>
    <x v="4"/>
    <x v="3"/>
    <x v="4"/>
    <x v="2"/>
    <x v="1"/>
    <n v="800"/>
    <n v="800"/>
    <n v="0"/>
    <x v="0"/>
    <x v="1"/>
    <x v="1"/>
    <x v="4"/>
    <s v="Geringwertige Wirtschaftsgüter"/>
    <s v="B0FE524A-9795-EA11-806F-9CB6D0F9CFB6"/>
  </r>
  <r>
    <x v="0"/>
    <x v="1"/>
    <x v="3"/>
    <x v="3"/>
    <x v="6"/>
    <x v="3"/>
    <x v="4"/>
    <x v="2"/>
    <x v="1"/>
    <n v="119136.01"/>
    <n v="48058.5"/>
    <n v="-71077.509999999995"/>
    <x v="1"/>
    <x v="3"/>
    <x v="3"/>
    <x v="6"/>
    <s v="Forderungen aus Lieferungen und Leistungen"/>
    <s v="B0FE524A-9795-EA11-806F-9CB6D0F9CFB6"/>
  </r>
  <r>
    <x v="0"/>
    <x v="1"/>
    <x v="3"/>
    <x v="4"/>
    <x v="9"/>
    <x v="3"/>
    <x v="4"/>
    <x v="2"/>
    <x v="1"/>
    <n v="13817.12"/>
    <n v="0"/>
    <n v="-13817.12"/>
    <x v="1"/>
    <x v="3"/>
    <x v="4"/>
    <x v="9"/>
    <s v="Abziehbare Vorsteuer 19 %"/>
    <s v="B0FE524A-9795-EA11-806F-9CB6D0F9CFB6"/>
  </r>
  <r>
    <x v="0"/>
    <x v="1"/>
    <x v="4"/>
    <x v="5"/>
    <x v="115"/>
    <x v="3"/>
    <x v="4"/>
    <x v="2"/>
    <x v="1"/>
    <n v="66388.31"/>
    <n v="204227.39"/>
    <n v="137839.07999999999"/>
    <x v="1"/>
    <x v="4"/>
    <x v="5"/>
    <x v="115"/>
    <s v="Bank"/>
    <s v="B0FE524A-9795-EA11-806F-9CB6D0F9CFB6"/>
  </r>
  <r>
    <x v="0"/>
    <x v="2"/>
    <x v="5"/>
    <x v="6"/>
    <x v="15"/>
    <x v="3"/>
    <x v="4"/>
    <x v="2"/>
    <x v="1"/>
    <n v="0"/>
    <n v="1733.32"/>
    <n v="1733.32"/>
    <x v="2"/>
    <x v="5"/>
    <x v="6"/>
    <x v="15"/>
    <s v="Aktive Rechnungsabgrenzung"/>
    <s v="B0FE524A-9795-EA11-806F-9CB6D0F9CFB6"/>
  </r>
  <r>
    <x v="1"/>
    <x v="4"/>
    <x v="10"/>
    <x v="12"/>
    <x v="24"/>
    <x v="3"/>
    <x v="4"/>
    <x v="2"/>
    <x v="1"/>
    <n v="8000"/>
    <n v="0"/>
    <n v="-8000"/>
    <x v="4"/>
    <x v="10"/>
    <x v="12"/>
    <x v="24"/>
    <s v="Rückstellungen für Abschluss- und Prüfungskosten"/>
    <s v="B0FE524A-9795-EA11-806F-9CB6D0F9CFB6"/>
  </r>
  <r>
    <x v="1"/>
    <x v="5"/>
    <x v="11"/>
    <x v="13"/>
    <x v="25"/>
    <x v="3"/>
    <x v="4"/>
    <x v="2"/>
    <x v="1"/>
    <n v="44459.24"/>
    <n v="48624.24"/>
    <n v="4165"/>
    <x v="5"/>
    <x v="11"/>
    <x v="13"/>
    <x v="25"/>
    <s v="Verbindlichkeiten aus Lieferungen und Leistungen m"/>
    <s v="B0FE524A-9795-EA11-806F-9CB6D0F9CFB6"/>
  </r>
  <r>
    <x v="1"/>
    <x v="5"/>
    <x v="12"/>
    <x v="14"/>
    <x v="33"/>
    <x v="3"/>
    <x v="4"/>
    <x v="2"/>
    <x v="1"/>
    <n v="0"/>
    <n v="19021.72"/>
    <n v="19021.72"/>
    <x v="5"/>
    <x v="12"/>
    <x v="14"/>
    <x v="33"/>
    <s v="Umsatzsteuer 19 %"/>
    <s v="B0FE524A-9795-EA11-806F-9CB6D0F9CFB6"/>
  </r>
  <r>
    <x v="1"/>
    <x v="5"/>
    <x v="12"/>
    <x v="14"/>
    <x v="75"/>
    <x v="3"/>
    <x v="4"/>
    <x v="2"/>
    <x v="1"/>
    <n v="0"/>
    <n v="18329.810000000001"/>
    <n v="18329.810000000001"/>
    <x v="5"/>
    <x v="12"/>
    <x v="14"/>
    <x v="75"/>
    <s v="Umsatzsteuer-Vorauszahlungen"/>
    <s v="B0FE524A-9795-EA11-806F-9CB6D0F9CFB6"/>
  </r>
  <r>
    <x v="2"/>
    <x v="7"/>
    <x v="14"/>
    <x v="16"/>
    <x v="36"/>
    <x v="3"/>
    <x v="4"/>
    <x v="2"/>
    <x v="1"/>
    <n v="0"/>
    <n v="100114.29"/>
    <n v="100114.29"/>
    <x v="7"/>
    <x v="14"/>
    <x v="16"/>
    <x v="36"/>
    <s v="Erlöse zum allgemeinen Umsatzsteuersatz"/>
    <s v="B0FE524A-9795-EA11-806F-9CB6D0F9CFB6"/>
  </r>
  <r>
    <x v="2"/>
    <x v="8"/>
    <x v="18"/>
    <x v="20"/>
    <x v="41"/>
    <x v="3"/>
    <x v="4"/>
    <x v="2"/>
    <x v="1"/>
    <n v="76947.789999999994"/>
    <n v="0"/>
    <n v="-76947.789999999994"/>
    <x v="8"/>
    <x v="18"/>
    <x v="20"/>
    <x v="41"/>
    <s v="Gehälter"/>
    <s v="B0FE524A-9795-EA11-806F-9CB6D0F9CFB6"/>
  </r>
  <r>
    <x v="2"/>
    <x v="8"/>
    <x v="18"/>
    <x v="20"/>
    <x v="42"/>
    <x v="3"/>
    <x v="4"/>
    <x v="2"/>
    <x v="1"/>
    <n v="10300"/>
    <n v="0"/>
    <n v="-10300"/>
    <x v="8"/>
    <x v="18"/>
    <x v="20"/>
    <x v="42"/>
    <s v="Geschäftsführergehälter der GmbH-Gesellschafter"/>
    <s v="B0FE524A-9795-EA11-806F-9CB6D0F9CFB6"/>
  </r>
  <r>
    <x v="2"/>
    <x v="8"/>
    <x v="18"/>
    <x v="20"/>
    <x v="70"/>
    <x v="3"/>
    <x v="4"/>
    <x v="2"/>
    <x v="1"/>
    <n v="500"/>
    <n v="0"/>
    <n v="-500"/>
    <x v="8"/>
    <x v="18"/>
    <x v="20"/>
    <x v="70"/>
    <s v="Sonstiges Personalkosten"/>
    <s v="B0FE524A-9795-EA11-806F-9CB6D0F9CFB6"/>
  </r>
  <r>
    <x v="2"/>
    <x v="8"/>
    <x v="18"/>
    <x v="21"/>
    <x v="43"/>
    <x v="3"/>
    <x v="4"/>
    <x v="2"/>
    <x v="1"/>
    <n v="15286.38"/>
    <n v="0"/>
    <n v="-15286.38"/>
    <x v="8"/>
    <x v="18"/>
    <x v="21"/>
    <x v="43"/>
    <s v="Gesetzliche soziale Aufwendungen"/>
    <s v="B0FE524A-9795-EA11-806F-9CB6D0F9CFB6"/>
  </r>
  <r>
    <x v="2"/>
    <x v="8"/>
    <x v="18"/>
    <x v="21"/>
    <x v="44"/>
    <x v="3"/>
    <x v="4"/>
    <x v="2"/>
    <x v="1"/>
    <n v="346.92"/>
    <n v="0"/>
    <n v="-346.92"/>
    <x v="8"/>
    <x v="18"/>
    <x v="21"/>
    <x v="44"/>
    <s v="Umlagebeiträge"/>
    <s v="B0FE524A-9795-EA11-806F-9CB6D0F9CFB6"/>
  </r>
  <r>
    <x v="2"/>
    <x v="8"/>
    <x v="18"/>
    <x v="21"/>
    <x v="45"/>
    <x v="3"/>
    <x v="4"/>
    <x v="2"/>
    <x v="1"/>
    <n v="872.47"/>
    <n v="0"/>
    <n v="-872.47"/>
    <x v="8"/>
    <x v="18"/>
    <x v="21"/>
    <x v="45"/>
    <s v="Beiträge zur Berufsgenossenschaft"/>
    <s v="B0FE524A-9795-EA11-806F-9CB6D0F9CFB6"/>
  </r>
  <r>
    <x v="2"/>
    <x v="8"/>
    <x v="22"/>
    <x v="33"/>
    <x v="89"/>
    <x v="3"/>
    <x v="4"/>
    <x v="2"/>
    <x v="1"/>
    <n v="6000"/>
    <n v="0"/>
    <n v="-6000"/>
    <x v="8"/>
    <x v="22"/>
    <x v="33"/>
    <x v="89"/>
    <s v="Abschreibungen auf selbst geschaffene immaterielle Vermögensgegenstände"/>
    <s v="B0FE524A-9795-EA11-806F-9CB6D0F9CFB6"/>
  </r>
  <r>
    <x v="2"/>
    <x v="8"/>
    <x v="22"/>
    <x v="34"/>
    <x v="90"/>
    <x v="3"/>
    <x v="4"/>
    <x v="2"/>
    <x v="1"/>
    <n v="820.83"/>
    <n v="0"/>
    <n v="-820.83"/>
    <x v="8"/>
    <x v="22"/>
    <x v="34"/>
    <x v="90"/>
    <s v="Abschreibungen auf Sachanlagen (ohne AfA auf Kfz und Gebäude)"/>
    <s v="B0FE524A-9795-EA11-806F-9CB6D0F9CFB6"/>
  </r>
  <r>
    <x v="2"/>
    <x v="8"/>
    <x v="22"/>
    <x v="34"/>
    <x v="91"/>
    <x v="3"/>
    <x v="4"/>
    <x v="2"/>
    <x v="1"/>
    <n v="800"/>
    <n v="0"/>
    <n v="-800"/>
    <x v="8"/>
    <x v="22"/>
    <x v="34"/>
    <x v="91"/>
    <s v="Sofortabschreibung geringwertige Wirtschaftsgüter"/>
    <s v="B0FE524A-9795-EA11-806F-9CB6D0F9CFB6"/>
  </r>
  <r>
    <x v="2"/>
    <x v="8"/>
    <x v="19"/>
    <x v="22"/>
    <x v="78"/>
    <x v="3"/>
    <x v="4"/>
    <x v="2"/>
    <x v="1"/>
    <n v="11928.57"/>
    <n v="0"/>
    <n v="-11928.57"/>
    <x v="8"/>
    <x v="19"/>
    <x v="22"/>
    <x v="78"/>
    <s v="Sonstige Fremdleistungen"/>
    <s v="B0FE524A-9795-EA11-806F-9CB6D0F9CFB6"/>
  </r>
  <r>
    <x v="2"/>
    <x v="8"/>
    <x v="19"/>
    <x v="23"/>
    <x v="47"/>
    <x v="3"/>
    <x v="4"/>
    <x v="2"/>
    <x v="1"/>
    <n v="26460"/>
    <n v="0"/>
    <n v="-26460"/>
    <x v="8"/>
    <x v="19"/>
    <x v="23"/>
    <x v="47"/>
    <s v="Miete (unbewegliche Wirtschaftsgüter)"/>
    <s v="B0FE524A-9795-EA11-806F-9CB6D0F9CFB6"/>
  </r>
  <r>
    <x v="2"/>
    <x v="8"/>
    <x v="19"/>
    <x v="23"/>
    <x v="48"/>
    <x v="3"/>
    <x v="4"/>
    <x v="2"/>
    <x v="1"/>
    <n v="3491"/>
    <n v="0"/>
    <n v="-3491"/>
    <x v="8"/>
    <x v="19"/>
    <x v="23"/>
    <x v="48"/>
    <s v="Gas, Strom, Wasser"/>
    <s v="B0FE524A-9795-EA11-806F-9CB6D0F9CFB6"/>
  </r>
  <r>
    <x v="2"/>
    <x v="8"/>
    <x v="19"/>
    <x v="23"/>
    <x v="49"/>
    <x v="3"/>
    <x v="4"/>
    <x v="2"/>
    <x v="1"/>
    <n v="800"/>
    <n v="0"/>
    <n v="-800"/>
    <x v="8"/>
    <x v="19"/>
    <x v="23"/>
    <x v="49"/>
    <s v="Reinigung"/>
    <s v="B0FE524A-9795-EA11-806F-9CB6D0F9CFB6"/>
  </r>
  <r>
    <x v="2"/>
    <x v="8"/>
    <x v="19"/>
    <x v="24"/>
    <x v="50"/>
    <x v="3"/>
    <x v="4"/>
    <x v="2"/>
    <x v="1"/>
    <n v="1041.6500000000001"/>
    <n v="0"/>
    <n v="-1041.6500000000001"/>
    <x v="8"/>
    <x v="19"/>
    <x v="24"/>
    <x v="50"/>
    <s v="Versicherungen"/>
    <s v="B0FE524A-9795-EA11-806F-9CB6D0F9CFB6"/>
  </r>
  <r>
    <x v="2"/>
    <x v="8"/>
    <x v="19"/>
    <x v="24"/>
    <x v="51"/>
    <x v="3"/>
    <x v="4"/>
    <x v="2"/>
    <x v="1"/>
    <n v="691.67"/>
    <n v="0"/>
    <n v="-691.67"/>
    <x v="8"/>
    <x v="19"/>
    <x v="24"/>
    <x v="51"/>
    <s v="Beiträge"/>
    <s v="B0FE524A-9795-EA11-806F-9CB6D0F9CFB6"/>
  </r>
  <r>
    <x v="2"/>
    <x v="8"/>
    <x v="19"/>
    <x v="25"/>
    <x v="52"/>
    <x v="3"/>
    <x v="4"/>
    <x v="2"/>
    <x v="1"/>
    <n v="1560.71"/>
    <n v="0"/>
    <n v="-1560.71"/>
    <x v="8"/>
    <x v="19"/>
    <x v="25"/>
    <x v="52"/>
    <s v="Reparaturen und Instandhaltung von anderen Anlagen und Betriebs- und Geschäftsausstattung"/>
    <s v="B0FE524A-9795-EA11-806F-9CB6D0F9CFB6"/>
  </r>
  <r>
    <x v="2"/>
    <x v="8"/>
    <x v="19"/>
    <x v="25"/>
    <x v="53"/>
    <x v="3"/>
    <x v="4"/>
    <x v="2"/>
    <x v="1"/>
    <n v="1500"/>
    <n v="0"/>
    <n v="-1500"/>
    <x v="8"/>
    <x v="19"/>
    <x v="25"/>
    <x v="53"/>
    <s v="Wartungskosten für Hard- und Software"/>
    <s v="B0FE524A-9795-EA11-806F-9CB6D0F9CFB6"/>
  </r>
  <r>
    <x v="2"/>
    <x v="8"/>
    <x v="19"/>
    <x v="37"/>
    <x v="118"/>
    <x v="3"/>
    <x v="4"/>
    <x v="2"/>
    <x v="1"/>
    <n v="1800"/>
    <n v="0"/>
    <n v="-1800"/>
    <x v="8"/>
    <x v="19"/>
    <x v="37"/>
    <x v="118"/>
    <s v="Mietleasing Kfz"/>
    <s v="B0FE524A-9795-EA11-806F-9CB6D0F9CFB6"/>
  </r>
  <r>
    <x v="2"/>
    <x v="8"/>
    <x v="19"/>
    <x v="26"/>
    <x v="71"/>
    <x v="3"/>
    <x v="4"/>
    <x v="2"/>
    <x v="1"/>
    <n v="100"/>
    <n v="0"/>
    <n v="-100"/>
    <x v="8"/>
    <x v="19"/>
    <x v="26"/>
    <x v="71"/>
    <s v="Werbekosten"/>
    <s v="B0FE524A-9795-EA11-806F-9CB6D0F9CFB6"/>
  </r>
  <r>
    <x v="2"/>
    <x v="8"/>
    <x v="19"/>
    <x v="26"/>
    <x v="81"/>
    <x v="3"/>
    <x v="4"/>
    <x v="2"/>
    <x v="1"/>
    <n v="1000"/>
    <n v="0"/>
    <n v="-1000"/>
    <x v="8"/>
    <x v="19"/>
    <x v="26"/>
    <x v="81"/>
    <s v="Messekosten/Standgebühr"/>
    <s v="B0FE524A-9795-EA11-806F-9CB6D0F9CFB6"/>
  </r>
  <r>
    <x v="2"/>
    <x v="8"/>
    <x v="19"/>
    <x v="26"/>
    <x v="54"/>
    <x v="3"/>
    <x v="4"/>
    <x v="2"/>
    <x v="1"/>
    <n v="250"/>
    <n v="0"/>
    <n v="-250"/>
    <x v="8"/>
    <x v="19"/>
    <x v="26"/>
    <x v="54"/>
    <s v="Bewirtungskosten"/>
    <s v="B0FE524A-9795-EA11-806F-9CB6D0F9CFB6"/>
  </r>
  <r>
    <x v="2"/>
    <x v="8"/>
    <x v="19"/>
    <x v="26"/>
    <x v="55"/>
    <x v="3"/>
    <x v="4"/>
    <x v="2"/>
    <x v="1"/>
    <n v="2800"/>
    <n v="0"/>
    <n v="-2800"/>
    <x v="8"/>
    <x v="19"/>
    <x v="26"/>
    <x v="55"/>
    <s v="Reisekosten Arbeitnehmer"/>
    <s v="B0FE524A-9795-EA11-806F-9CB6D0F9CFB6"/>
  </r>
  <r>
    <x v="2"/>
    <x v="8"/>
    <x v="19"/>
    <x v="27"/>
    <x v="79"/>
    <x v="3"/>
    <x v="4"/>
    <x v="2"/>
    <x v="1"/>
    <n v="100"/>
    <n v="0"/>
    <n v="-100"/>
    <x v="8"/>
    <x v="19"/>
    <x v="27"/>
    <x v="79"/>
    <s v="Porto"/>
    <s v="B0FE524A-9795-EA11-806F-9CB6D0F9CFB6"/>
  </r>
  <r>
    <x v="2"/>
    <x v="8"/>
    <x v="19"/>
    <x v="27"/>
    <x v="58"/>
    <x v="3"/>
    <x v="4"/>
    <x v="2"/>
    <x v="1"/>
    <n v="700"/>
    <n v="0"/>
    <n v="-700"/>
    <x v="8"/>
    <x v="19"/>
    <x v="27"/>
    <x v="58"/>
    <s v="Telefon"/>
    <s v="B0FE524A-9795-EA11-806F-9CB6D0F9CFB6"/>
  </r>
  <r>
    <x v="2"/>
    <x v="8"/>
    <x v="19"/>
    <x v="27"/>
    <x v="73"/>
    <x v="3"/>
    <x v="4"/>
    <x v="2"/>
    <x v="1"/>
    <n v="300"/>
    <n v="0"/>
    <n v="-300"/>
    <x v="8"/>
    <x v="19"/>
    <x v="27"/>
    <x v="73"/>
    <s v="Bürobedarf"/>
    <s v="B0FE524A-9795-EA11-806F-9CB6D0F9CFB6"/>
  </r>
  <r>
    <x v="2"/>
    <x v="8"/>
    <x v="19"/>
    <x v="27"/>
    <x v="106"/>
    <x v="3"/>
    <x v="4"/>
    <x v="2"/>
    <x v="1"/>
    <n v="400"/>
    <n v="0"/>
    <n v="-400"/>
    <x v="8"/>
    <x v="19"/>
    <x v="27"/>
    <x v="106"/>
    <s v="Zeitschriften, Bücher (Fachliteratur)"/>
    <s v="B0FE524A-9795-EA11-806F-9CB6D0F9CFB6"/>
  </r>
  <r>
    <x v="2"/>
    <x v="8"/>
    <x v="18"/>
    <x v="21"/>
    <x v="74"/>
    <x v="3"/>
    <x v="4"/>
    <x v="2"/>
    <x v="1"/>
    <n v="1000"/>
    <n v="0"/>
    <n v="-1000"/>
    <x v="8"/>
    <x v="18"/>
    <x v="21"/>
    <x v="74"/>
    <s v="Fortbildungskosten"/>
    <s v="B0FE524A-9795-EA11-806F-9CB6D0F9CFB6"/>
  </r>
  <r>
    <x v="2"/>
    <x v="8"/>
    <x v="19"/>
    <x v="28"/>
    <x v="59"/>
    <x v="3"/>
    <x v="4"/>
    <x v="2"/>
    <x v="1"/>
    <n v="4500"/>
    <n v="0"/>
    <n v="-4500"/>
    <x v="8"/>
    <x v="19"/>
    <x v="28"/>
    <x v="59"/>
    <s v="Rechts- und Beratungskosten"/>
    <s v="B0FE524A-9795-EA11-806F-9CB6D0F9CFB6"/>
  </r>
  <r>
    <x v="2"/>
    <x v="8"/>
    <x v="19"/>
    <x v="28"/>
    <x v="101"/>
    <x v="3"/>
    <x v="4"/>
    <x v="2"/>
    <x v="1"/>
    <n v="1200"/>
    <n v="0"/>
    <n v="-1200"/>
    <x v="8"/>
    <x v="19"/>
    <x v="28"/>
    <x v="101"/>
    <s v="Buchführungskosten"/>
    <s v="B0FE524A-9795-EA11-806F-9CB6D0F9CFB6"/>
  </r>
  <r>
    <x v="2"/>
    <x v="8"/>
    <x v="19"/>
    <x v="22"/>
    <x v="111"/>
    <x v="3"/>
    <x v="4"/>
    <x v="2"/>
    <x v="1"/>
    <n v="960"/>
    <n v="0"/>
    <n v="-960"/>
    <x v="8"/>
    <x v="19"/>
    <x v="22"/>
    <x v="111"/>
    <s v="Aufwendungen für die zeitlich befristete Überlassu"/>
    <s v="B0FE524A-9795-EA11-806F-9CB6D0F9CFB6"/>
  </r>
  <r>
    <x v="2"/>
    <x v="8"/>
    <x v="19"/>
    <x v="29"/>
    <x v="60"/>
    <x v="3"/>
    <x v="4"/>
    <x v="2"/>
    <x v="1"/>
    <n v="250"/>
    <n v="0"/>
    <n v="-250"/>
    <x v="8"/>
    <x v="19"/>
    <x v="29"/>
    <x v="60"/>
    <s v="Sonstiger Betriebsbedarf"/>
    <s v="B0FE524A-9795-EA11-806F-9CB6D0F9CFB6"/>
  </r>
  <r>
    <x v="2"/>
    <x v="8"/>
    <x v="19"/>
    <x v="29"/>
    <x v="61"/>
    <x v="3"/>
    <x v="4"/>
    <x v="2"/>
    <x v="1"/>
    <n v="150"/>
    <n v="0"/>
    <n v="-150"/>
    <x v="8"/>
    <x v="19"/>
    <x v="29"/>
    <x v="61"/>
    <s v="Nebenkosten des Geldverkehrs"/>
    <s v="B0FE524A-9795-EA11-806F-9CB6D0F9CFB6"/>
  </r>
  <r>
    <x v="2"/>
    <x v="10"/>
    <x v="21"/>
    <x v="32"/>
    <x v="99"/>
    <x v="3"/>
    <x v="4"/>
    <x v="2"/>
    <x v="1"/>
    <n v="800"/>
    <n v="0"/>
    <n v="-800"/>
    <x v="10"/>
    <x v="21"/>
    <x v="32"/>
    <x v="99"/>
    <s v="Zinsaufwendungen für kurzfristige Verbindlichkeite"/>
    <s v="B0FE524A-9795-EA11-806F-9CB6D0F9CFB6"/>
  </r>
  <r>
    <x v="2"/>
    <x v="10"/>
    <x v="21"/>
    <x v="32"/>
    <x v="83"/>
    <x v="3"/>
    <x v="4"/>
    <x v="2"/>
    <x v="1"/>
    <n v="17200"/>
    <n v="0"/>
    <n v="-17200"/>
    <x v="10"/>
    <x v="21"/>
    <x v="32"/>
    <x v="83"/>
    <s v="Zinsaufwendungen für langfristige Verbindlichkeite"/>
    <s v="B0FE524A-9795-EA11-806F-9CB6D0F9CFB6"/>
  </r>
  <r>
    <x v="0"/>
    <x v="0"/>
    <x v="0"/>
    <x v="0"/>
    <x v="0"/>
    <x v="3"/>
    <x v="5"/>
    <x v="2"/>
    <x v="1"/>
    <n v="0"/>
    <n v="6000"/>
    <n v="6000"/>
    <x v="0"/>
    <x v="0"/>
    <x v="0"/>
    <x v="0"/>
    <s v="Selbst geschaffene immaterielle VermG"/>
    <s v="B0FE524A-9795-EA11-806F-9CB6D0F9CFB6"/>
  </r>
  <r>
    <x v="0"/>
    <x v="0"/>
    <x v="1"/>
    <x v="1"/>
    <x v="2"/>
    <x v="3"/>
    <x v="5"/>
    <x v="2"/>
    <x v="1"/>
    <n v="0"/>
    <n v="520.83000000000004"/>
    <n v="520.83000000000004"/>
    <x v="0"/>
    <x v="1"/>
    <x v="1"/>
    <x v="2"/>
    <s v="Betriebsausstattung"/>
    <s v="B0FE524A-9795-EA11-806F-9CB6D0F9CFB6"/>
  </r>
  <r>
    <x v="0"/>
    <x v="0"/>
    <x v="1"/>
    <x v="1"/>
    <x v="3"/>
    <x v="3"/>
    <x v="5"/>
    <x v="2"/>
    <x v="1"/>
    <n v="2000"/>
    <n v="1100"/>
    <n v="-900"/>
    <x v="0"/>
    <x v="1"/>
    <x v="1"/>
    <x v="3"/>
    <s v="Büroeinrichtung"/>
    <s v="B0FE524A-9795-EA11-806F-9CB6D0F9CFB6"/>
  </r>
  <r>
    <x v="0"/>
    <x v="0"/>
    <x v="1"/>
    <x v="1"/>
    <x v="4"/>
    <x v="3"/>
    <x v="5"/>
    <x v="2"/>
    <x v="1"/>
    <n v="800"/>
    <n v="800"/>
    <n v="0"/>
    <x v="0"/>
    <x v="1"/>
    <x v="1"/>
    <x v="4"/>
    <s v="Geringwertige Wirtschaftsgüter"/>
    <s v="B0FE524A-9795-EA11-806F-9CB6D0F9CFB6"/>
  </r>
  <r>
    <x v="0"/>
    <x v="1"/>
    <x v="3"/>
    <x v="3"/>
    <x v="6"/>
    <x v="3"/>
    <x v="5"/>
    <x v="2"/>
    <x v="1"/>
    <n v="0"/>
    <n v="119136.01"/>
    <n v="119136.01"/>
    <x v="1"/>
    <x v="3"/>
    <x v="3"/>
    <x v="6"/>
    <s v="Forderungen aus Lieferungen und Leistungen"/>
    <s v="B0FE524A-9795-EA11-806F-9CB6D0F9CFB6"/>
  </r>
  <r>
    <x v="0"/>
    <x v="1"/>
    <x v="3"/>
    <x v="4"/>
    <x v="9"/>
    <x v="3"/>
    <x v="5"/>
    <x v="2"/>
    <x v="1"/>
    <n v="11561.21"/>
    <n v="0"/>
    <n v="-11561.21"/>
    <x v="1"/>
    <x v="3"/>
    <x v="4"/>
    <x v="9"/>
    <s v="Abziehbare Vorsteuer 19 %"/>
    <s v="B0FE524A-9795-EA11-806F-9CB6D0F9CFB6"/>
  </r>
  <r>
    <x v="0"/>
    <x v="1"/>
    <x v="4"/>
    <x v="5"/>
    <x v="115"/>
    <x v="3"/>
    <x v="5"/>
    <x v="2"/>
    <x v="1"/>
    <n v="132288.13"/>
    <n v="208392.39"/>
    <n v="76104.259999999995"/>
    <x v="1"/>
    <x v="4"/>
    <x v="5"/>
    <x v="115"/>
    <s v="Bank"/>
    <s v="B0FE524A-9795-EA11-806F-9CB6D0F9CFB6"/>
  </r>
  <r>
    <x v="0"/>
    <x v="2"/>
    <x v="5"/>
    <x v="6"/>
    <x v="15"/>
    <x v="3"/>
    <x v="5"/>
    <x v="2"/>
    <x v="1"/>
    <n v="0"/>
    <n v="1733.32"/>
    <n v="1733.32"/>
    <x v="2"/>
    <x v="5"/>
    <x v="6"/>
    <x v="15"/>
    <s v="Aktive Rechnungsabgrenzung"/>
    <s v="B0FE524A-9795-EA11-806F-9CB6D0F9CFB6"/>
  </r>
  <r>
    <x v="1"/>
    <x v="5"/>
    <x v="11"/>
    <x v="13"/>
    <x v="25"/>
    <x v="3"/>
    <x v="5"/>
    <x v="2"/>
    <x v="1"/>
    <n v="48624.24"/>
    <n v="34495.120000000003"/>
    <n v="-14129.12"/>
    <x v="5"/>
    <x v="11"/>
    <x v="13"/>
    <x v="25"/>
    <s v="Verbindlichkeiten aus Lieferungen und Leistungen m"/>
    <s v="B0FE524A-9795-EA11-806F-9CB6D0F9CFB6"/>
  </r>
  <r>
    <x v="1"/>
    <x v="5"/>
    <x v="12"/>
    <x v="14"/>
    <x v="75"/>
    <x v="3"/>
    <x v="5"/>
    <x v="2"/>
    <x v="1"/>
    <n v="0"/>
    <n v="13152.12"/>
    <n v="13152.12"/>
    <x v="5"/>
    <x v="12"/>
    <x v="14"/>
    <x v="75"/>
    <s v="Umsatzsteuer-Vorauszahlungen"/>
    <s v="B0FE524A-9795-EA11-806F-9CB6D0F9CFB6"/>
  </r>
  <r>
    <x v="2"/>
    <x v="8"/>
    <x v="18"/>
    <x v="20"/>
    <x v="41"/>
    <x v="3"/>
    <x v="5"/>
    <x v="2"/>
    <x v="1"/>
    <n v="76947.789999999994"/>
    <n v="0"/>
    <n v="-76947.789999999994"/>
    <x v="8"/>
    <x v="18"/>
    <x v="20"/>
    <x v="41"/>
    <s v="Gehälter"/>
    <s v="B0FE524A-9795-EA11-806F-9CB6D0F9CFB6"/>
  </r>
  <r>
    <x v="2"/>
    <x v="8"/>
    <x v="18"/>
    <x v="20"/>
    <x v="42"/>
    <x v="3"/>
    <x v="5"/>
    <x v="2"/>
    <x v="1"/>
    <n v="10300"/>
    <n v="0"/>
    <n v="-10300"/>
    <x v="8"/>
    <x v="18"/>
    <x v="20"/>
    <x v="42"/>
    <s v="Geschäftsführergehälter der GmbH-Gesellschafter"/>
    <s v="B0FE524A-9795-EA11-806F-9CB6D0F9CFB6"/>
  </r>
  <r>
    <x v="2"/>
    <x v="8"/>
    <x v="18"/>
    <x v="20"/>
    <x v="70"/>
    <x v="3"/>
    <x v="5"/>
    <x v="2"/>
    <x v="1"/>
    <n v="500"/>
    <n v="0"/>
    <n v="-500"/>
    <x v="8"/>
    <x v="18"/>
    <x v="20"/>
    <x v="70"/>
    <s v="Sonstiges Personalkosten"/>
    <s v="B0FE524A-9795-EA11-806F-9CB6D0F9CFB6"/>
  </r>
  <r>
    <x v="2"/>
    <x v="8"/>
    <x v="18"/>
    <x v="21"/>
    <x v="43"/>
    <x v="3"/>
    <x v="5"/>
    <x v="2"/>
    <x v="1"/>
    <n v="15286.38"/>
    <n v="0"/>
    <n v="-15286.38"/>
    <x v="8"/>
    <x v="18"/>
    <x v="21"/>
    <x v="43"/>
    <s v="Gesetzliche soziale Aufwendungen"/>
    <s v="B0FE524A-9795-EA11-806F-9CB6D0F9CFB6"/>
  </r>
  <r>
    <x v="2"/>
    <x v="8"/>
    <x v="18"/>
    <x v="21"/>
    <x v="44"/>
    <x v="3"/>
    <x v="5"/>
    <x v="2"/>
    <x v="1"/>
    <n v="346.92"/>
    <n v="0"/>
    <n v="-346.92"/>
    <x v="8"/>
    <x v="18"/>
    <x v="21"/>
    <x v="44"/>
    <s v="Umlagebeiträge"/>
    <s v="B0FE524A-9795-EA11-806F-9CB6D0F9CFB6"/>
  </r>
  <r>
    <x v="2"/>
    <x v="8"/>
    <x v="18"/>
    <x v="21"/>
    <x v="45"/>
    <x v="3"/>
    <x v="5"/>
    <x v="2"/>
    <x v="1"/>
    <n v="872.47"/>
    <n v="0"/>
    <n v="-872.47"/>
    <x v="8"/>
    <x v="18"/>
    <x v="21"/>
    <x v="45"/>
    <s v="Beiträge zur Berufsgenossenschaft"/>
    <s v="B0FE524A-9795-EA11-806F-9CB6D0F9CFB6"/>
  </r>
  <r>
    <x v="2"/>
    <x v="8"/>
    <x v="22"/>
    <x v="33"/>
    <x v="89"/>
    <x v="3"/>
    <x v="5"/>
    <x v="2"/>
    <x v="1"/>
    <n v="6000"/>
    <n v="0"/>
    <n v="-6000"/>
    <x v="8"/>
    <x v="22"/>
    <x v="33"/>
    <x v="89"/>
    <s v="Abschreibungen auf selbst geschaffene immaterielle Vermögensgegenstände"/>
    <s v="B0FE524A-9795-EA11-806F-9CB6D0F9CFB6"/>
  </r>
  <r>
    <x v="2"/>
    <x v="8"/>
    <x v="22"/>
    <x v="34"/>
    <x v="90"/>
    <x v="3"/>
    <x v="5"/>
    <x v="2"/>
    <x v="1"/>
    <n v="820.83"/>
    <n v="0"/>
    <n v="-820.83"/>
    <x v="8"/>
    <x v="22"/>
    <x v="34"/>
    <x v="90"/>
    <s v="Abschreibungen auf Sachanlagen (ohne AfA auf Kfz und Gebäude)"/>
    <s v="B0FE524A-9795-EA11-806F-9CB6D0F9CFB6"/>
  </r>
  <r>
    <x v="2"/>
    <x v="8"/>
    <x v="22"/>
    <x v="34"/>
    <x v="91"/>
    <x v="3"/>
    <x v="5"/>
    <x v="2"/>
    <x v="1"/>
    <n v="800"/>
    <n v="0"/>
    <n v="-800"/>
    <x v="8"/>
    <x v="22"/>
    <x v="34"/>
    <x v="91"/>
    <s v="Sofortabschreibung geringwertige Wirtschaftsgüter"/>
    <s v="B0FE524A-9795-EA11-806F-9CB6D0F9CFB6"/>
  </r>
  <r>
    <x v="2"/>
    <x v="8"/>
    <x v="19"/>
    <x v="22"/>
    <x v="78"/>
    <x v="3"/>
    <x v="5"/>
    <x v="2"/>
    <x v="1"/>
    <n v="11000"/>
    <n v="0"/>
    <n v="-11000"/>
    <x v="8"/>
    <x v="19"/>
    <x v="22"/>
    <x v="78"/>
    <s v="Sonstige Fremdleistungen"/>
    <s v="B0FE524A-9795-EA11-806F-9CB6D0F9CFB6"/>
  </r>
  <r>
    <x v="2"/>
    <x v="8"/>
    <x v="19"/>
    <x v="23"/>
    <x v="47"/>
    <x v="3"/>
    <x v="5"/>
    <x v="2"/>
    <x v="1"/>
    <n v="26460"/>
    <n v="0"/>
    <n v="-26460"/>
    <x v="8"/>
    <x v="19"/>
    <x v="23"/>
    <x v="47"/>
    <s v="Miete (unbewegliche Wirtschaftsgüter)"/>
    <s v="B0FE524A-9795-EA11-806F-9CB6D0F9CFB6"/>
  </r>
  <r>
    <x v="2"/>
    <x v="8"/>
    <x v="19"/>
    <x v="23"/>
    <x v="48"/>
    <x v="3"/>
    <x v="5"/>
    <x v="2"/>
    <x v="1"/>
    <n v="3491"/>
    <n v="0"/>
    <n v="-3491"/>
    <x v="8"/>
    <x v="19"/>
    <x v="23"/>
    <x v="48"/>
    <s v="Gas, Strom, Wasser"/>
    <s v="B0FE524A-9795-EA11-806F-9CB6D0F9CFB6"/>
  </r>
  <r>
    <x v="2"/>
    <x v="8"/>
    <x v="19"/>
    <x v="23"/>
    <x v="49"/>
    <x v="3"/>
    <x v="5"/>
    <x v="2"/>
    <x v="1"/>
    <n v="800"/>
    <n v="0"/>
    <n v="-800"/>
    <x v="8"/>
    <x v="19"/>
    <x v="23"/>
    <x v="49"/>
    <s v="Reinigung"/>
    <s v="B0FE524A-9795-EA11-806F-9CB6D0F9CFB6"/>
  </r>
  <r>
    <x v="2"/>
    <x v="8"/>
    <x v="19"/>
    <x v="24"/>
    <x v="50"/>
    <x v="3"/>
    <x v="5"/>
    <x v="2"/>
    <x v="1"/>
    <n v="1041.6500000000001"/>
    <n v="0"/>
    <n v="-1041.6500000000001"/>
    <x v="8"/>
    <x v="19"/>
    <x v="24"/>
    <x v="50"/>
    <s v="Versicherungen"/>
    <s v="B0FE524A-9795-EA11-806F-9CB6D0F9CFB6"/>
  </r>
  <r>
    <x v="2"/>
    <x v="8"/>
    <x v="19"/>
    <x v="24"/>
    <x v="51"/>
    <x v="3"/>
    <x v="5"/>
    <x v="2"/>
    <x v="1"/>
    <n v="691.67"/>
    <n v="0"/>
    <n v="-691.67"/>
    <x v="8"/>
    <x v="19"/>
    <x v="24"/>
    <x v="51"/>
    <s v="Beiträge"/>
    <s v="B0FE524A-9795-EA11-806F-9CB6D0F9CFB6"/>
  </r>
  <r>
    <x v="2"/>
    <x v="8"/>
    <x v="19"/>
    <x v="25"/>
    <x v="52"/>
    <x v="3"/>
    <x v="5"/>
    <x v="2"/>
    <x v="1"/>
    <n v="1487.5"/>
    <n v="0"/>
    <n v="-1487.5"/>
    <x v="8"/>
    <x v="19"/>
    <x v="25"/>
    <x v="52"/>
    <s v="Reparaturen und Instandhaltung von anderen Anlagen und Betriebs- und Geschäftsausstattung"/>
    <s v="B0FE524A-9795-EA11-806F-9CB6D0F9CFB6"/>
  </r>
  <r>
    <x v="2"/>
    <x v="8"/>
    <x v="19"/>
    <x v="25"/>
    <x v="53"/>
    <x v="3"/>
    <x v="5"/>
    <x v="2"/>
    <x v="1"/>
    <n v="1500"/>
    <n v="0"/>
    <n v="-1500"/>
    <x v="8"/>
    <x v="19"/>
    <x v="25"/>
    <x v="53"/>
    <s v="Wartungskosten für Hard- und Software"/>
    <s v="B0FE524A-9795-EA11-806F-9CB6D0F9CFB6"/>
  </r>
  <r>
    <x v="2"/>
    <x v="8"/>
    <x v="19"/>
    <x v="37"/>
    <x v="118"/>
    <x v="3"/>
    <x v="5"/>
    <x v="2"/>
    <x v="1"/>
    <n v="1800"/>
    <n v="0"/>
    <n v="-1800"/>
    <x v="8"/>
    <x v="19"/>
    <x v="37"/>
    <x v="118"/>
    <s v="Mietleasing Kfz"/>
    <s v="B0FE524A-9795-EA11-806F-9CB6D0F9CFB6"/>
  </r>
  <r>
    <x v="2"/>
    <x v="8"/>
    <x v="19"/>
    <x v="26"/>
    <x v="71"/>
    <x v="3"/>
    <x v="5"/>
    <x v="2"/>
    <x v="1"/>
    <n v="100"/>
    <n v="0"/>
    <n v="-100"/>
    <x v="8"/>
    <x v="19"/>
    <x v="26"/>
    <x v="71"/>
    <s v="Werbekosten"/>
    <s v="B0FE524A-9795-EA11-806F-9CB6D0F9CFB6"/>
  </r>
  <r>
    <x v="2"/>
    <x v="8"/>
    <x v="19"/>
    <x v="26"/>
    <x v="81"/>
    <x v="3"/>
    <x v="5"/>
    <x v="2"/>
    <x v="1"/>
    <n v="1000"/>
    <n v="0"/>
    <n v="-1000"/>
    <x v="8"/>
    <x v="19"/>
    <x v="26"/>
    <x v="81"/>
    <s v="Messekosten/Standgebühr"/>
    <s v="B0FE524A-9795-EA11-806F-9CB6D0F9CFB6"/>
  </r>
  <r>
    <x v="2"/>
    <x v="8"/>
    <x v="19"/>
    <x v="26"/>
    <x v="54"/>
    <x v="3"/>
    <x v="5"/>
    <x v="2"/>
    <x v="1"/>
    <n v="250"/>
    <n v="0"/>
    <n v="-250"/>
    <x v="8"/>
    <x v="19"/>
    <x v="26"/>
    <x v="54"/>
    <s v="Bewirtungskosten"/>
    <s v="B0FE524A-9795-EA11-806F-9CB6D0F9CFB6"/>
  </r>
  <r>
    <x v="2"/>
    <x v="8"/>
    <x v="19"/>
    <x v="26"/>
    <x v="55"/>
    <x v="3"/>
    <x v="5"/>
    <x v="2"/>
    <x v="1"/>
    <n v="1500"/>
    <n v="0"/>
    <n v="-1500"/>
    <x v="8"/>
    <x v="19"/>
    <x v="26"/>
    <x v="55"/>
    <s v="Reisekosten Arbeitnehmer"/>
    <s v="B0FE524A-9795-EA11-806F-9CB6D0F9CFB6"/>
  </r>
  <r>
    <x v="2"/>
    <x v="8"/>
    <x v="19"/>
    <x v="27"/>
    <x v="79"/>
    <x v="3"/>
    <x v="5"/>
    <x v="2"/>
    <x v="1"/>
    <n v="100"/>
    <n v="0"/>
    <n v="-100"/>
    <x v="8"/>
    <x v="19"/>
    <x v="27"/>
    <x v="79"/>
    <s v="Porto"/>
    <s v="B0FE524A-9795-EA11-806F-9CB6D0F9CFB6"/>
  </r>
  <r>
    <x v="2"/>
    <x v="8"/>
    <x v="19"/>
    <x v="27"/>
    <x v="58"/>
    <x v="3"/>
    <x v="5"/>
    <x v="2"/>
    <x v="1"/>
    <n v="700"/>
    <n v="0"/>
    <n v="-700"/>
    <x v="8"/>
    <x v="19"/>
    <x v="27"/>
    <x v="58"/>
    <s v="Telefon"/>
    <s v="B0FE524A-9795-EA11-806F-9CB6D0F9CFB6"/>
  </r>
  <r>
    <x v="2"/>
    <x v="8"/>
    <x v="19"/>
    <x v="27"/>
    <x v="73"/>
    <x v="3"/>
    <x v="5"/>
    <x v="2"/>
    <x v="1"/>
    <n v="300"/>
    <n v="0"/>
    <n v="-300"/>
    <x v="8"/>
    <x v="19"/>
    <x v="27"/>
    <x v="73"/>
    <s v="Bürobedarf"/>
    <s v="B0FE524A-9795-EA11-806F-9CB6D0F9CFB6"/>
  </r>
  <r>
    <x v="2"/>
    <x v="8"/>
    <x v="19"/>
    <x v="27"/>
    <x v="106"/>
    <x v="3"/>
    <x v="5"/>
    <x v="2"/>
    <x v="1"/>
    <n v="100"/>
    <n v="0"/>
    <n v="-100"/>
    <x v="8"/>
    <x v="19"/>
    <x v="27"/>
    <x v="106"/>
    <s v="Zeitschriften, Bücher (Fachliteratur)"/>
    <s v="B0FE524A-9795-EA11-806F-9CB6D0F9CFB6"/>
  </r>
  <r>
    <x v="2"/>
    <x v="8"/>
    <x v="18"/>
    <x v="21"/>
    <x v="74"/>
    <x v="3"/>
    <x v="5"/>
    <x v="2"/>
    <x v="1"/>
    <n v="1000"/>
    <n v="0"/>
    <n v="-1000"/>
    <x v="8"/>
    <x v="18"/>
    <x v="21"/>
    <x v="74"/>
    <s v="Fortbildungskosten"/>
    <s v="B0FE524A-9795-EA11-806F-9CB6D0F9CFB6"/>
  </r>
  <r>
    <x v="2"/>
    <x v="8"/>
    <x v="19"/>
    <x v="28"/>
    <x v="59"/>
    <x v="3"/>
    <x v="5"/>
    <x v="2"/>
    <x v="1"/>
    <n v="4500"/>
    <n v="0"/>
    <n v="-4500"/>
    <x v="8"/>
    <x v="19"/>
    <x v="28"/>
    <x v="59"/>
    <s v="Rechts- und Beratungskosten"/>
    <s v="B0FE524A-9795-EA11-806F-9CB6D0F9CFB6"/>
  </r>
  <r>
    <x v="2"/>
    <x v="8"/>
    <x v="19"/>
    <x v="28"/>
    <x v="101"/>
    <x v="3"/>
    <x v="5"/>
    <x v="2"/>
    <x v="1"/>
    <n v="1200"/>
    <n v="0"/>
    <n v="-1200"/>
    <x v="8"/>
    <x v="19"/>
    <x v="28"/>
    <x v="101"/>
    <s v="Buchführungskosten"/>
    <s v="B0FE524A-9795-EA11-806F-9CB6D0F9CFB6"/>
  </r>
  <r>
    <x v="2"/>
    <x v="8"/>
    <x v="19"/>
    <x v="22"/>
    <x v="111"/>
    <x v="3"/>
    <x v="5"/>
    <x v="2"/>
    <x v="1"/>
    <n v="760"/>
    <n v="0"/>
    <n v="-760"/>
    <x v="8"/>
    <x v="19"/>
    <x v="22"/>
    <x v="111"/>
    <s v="Aufwendungen für die zeitlich befristete Überlassu"/>
    <s v="B0FE524A-9795-EA11-806F-9CB6D0F9CFB6"/>
  </r>
  <r>
    <x v="2"/>
    <x v="8"/>
    <x v="19"/>
    <x v="29"/>
    <x v="60"/>
    <x v="3"/>
    <x v="5"/>
    <x v="2"/>
    <x v="1"/>
    <n v="250"/>
    <n v="0"/>
    <n v="-250"/>
    <x v="8"/>
    <x v="19"/>
    <x v="29"/>
    <x v="60"/>
    <s v="Sonstiger Betriebsbedarf"/>
    <s v="B0FE524A-9795-EA11-806F-9CB6D0F9CFB6"/>
  </r>
  <r>
    <x v="2"/>
    <x v="8"/>
    <x v="19"/>
    <x v="29"/>
    <x v="61"/>
    <x v="3"/>
    <x v="5"/>
    <x v="2"/>
    <x v="1"/>
    <n v="150"/>
    <n v="0"/>
    <n v="-150"/>
    <x v="8"/>
    <x v="19"/>
    <x v="29"/>
    <x v="61"/>
    <s v="Nebenkosten des Geldverkehrs"/>
    <s v="B0FE524A-9795-EA11-806F-9CB6D0F9CFB6"/>
  </r>
  <r>
    <x v="2"/>
    <x v="10"/>
    <x v="21"/>
    <x v="32"/>
    <x v="99"/>
    <x v="3"/>
    <x v="5"/>
    <x v="2"/>
    <x v="1"/>
    <n v="800"/>
    <n v="0"/>
    <n v="-800"/>
    <x v="10"/>
    <x v="21"/>
    <x v="32"/>
    <x v="99"/>
    <s v="Zinsaufwendungen für kurzfristige Verbindlichkeite"/>
    <s v="B0FE524A-9795-EA11-806F-9CB6D0F9CFB6"/>
  </r>
  <r>
    <x v="2"/>
    <x v="10"/>
    <x v="21"/>
    <x v="32"/>
    <x v="83"/>
    <x v="3"/>
    <x v="5"/>
    <x v="2"/>
    <x v="1"/>
    <n v="17200"/>
    <n v="0"/>
    <n v="-17200"/>
    <x v="10"/>
    <x v="21"/>
    <x v="32"/>
    <x v="83"/>
    <s v="Zinsaufwendungen für langfristige Verbindlichkeite"/>
    <s v="B0FE524A-9795-EA11-806F-9CB6D0F9CFB6"/>
  </r>
  <r>
    <x v="0"/>
    <x v="0"/>
    <x v="0"/>
    <x v="0"/>
    <x v="0"/>
    <x v="3"/>
    <x v="6"/>
    <x v="2"/>
    <x v="1"/>
    <n v="0"/>
    <n v="6000"/>
    <n v="6000"/>
    <x v="0"/>
    <x v="0"/>
    <x v="0"/>
    <x v="0"/>
    <s v="Selbst geschaffene immaterielle VermG"/>
    <s v="B0FE524A-9795-EA11-806F-9CB6D0F9CFB6"/>
  </r>
  <r>
    <x v="0"/>
    <x v="0"/>
    <x v="1"/>
    <x v="1"/>
    <x v="2"/>
    <x v="3"/>
    <x v="6"/>
    <x v="2"/>
    <x v="1"/>
    <n v="0"/>
    <n v="520.83000000000004"/>
    <n v="520.83000000000004"/>
    <x v="0"/>
    <x v="1"/>
    <x v="1"/>
    <x v="2"/>
    <s v="Betriebsausstattung"/>
    <s v="B0FE524A-9795-EA11-806F-9CB6D0F9CFB6"/>
  </r>
  <r>
    <x v="0"/>
    <x v="0"/>
    <x v="1"/>
    <x v="1"/>
    <x v="3"/>
    <x v="3"/>
    <x v="6"/>
    <x v="2"/>
    <x v="1"/>
    <n v="2000"/>
    <n v="1100"/>
    <n v="-900"/>
    <x v="0"/>
    <x v="1"/>
    <x v="1"/>
    <x v="3"/>
    <s v="Büroeinrichtung"/>
    <s v="B0FE524A-9795-EA11-806F-9CB6D0F9CFB6"/>
  </r>
  <r>
    <x v="0"/>
    <x v="0"/>
    <x v="1"/>
    <x v="1"/>
    <x v="4"/>
    <x v="3"/>
    <x v="6"/>
    <x v="2"/>
    <x v="1"/>
    <n v="800"/>
    <n v="800"/>
    <n v="0"/>
    <x v="0"/>
    <x v="1"/>
    <x v="1"/>
    <x v="4"/>
    <s v="Geringwertige Wirtschaftsgüter"/>
    <s v="B0FE524A-9795-EA11-806F-9CB6D0F9CFB6"/>
  </r>
  <r>
    <x v="0"/>
    <x v="1"/>
    <x v="3"/>
    <x v="3"/>
    <x v="6"/>
    <x v="3"/>
    <x v="6"/>
    <x v="2"/>
    <x v="1"/>
    <n v="37128"/>
    <n v="0"/>
    <n v="-37128"/>
    <x v="1"/>
    <x v="3"/>
    <x v="3"/>
    <x v="6"/>
    <s v="Forderungen aus Lieferungen und Leistungen"/>
    <s v="B0FE524A-9795-EA11-806F-9CB6D0F9CFB6"/>
  </r>
  <r>
    <x v="0"/>
    <x v="1"/>
    <x v="3"/>
    <x v="4"/>
    <x v="9"/>
    <x v="3"/>
    <x v="6"/>
    <x v="2"/>
    <x v="1"/>
    <n v="11751.21"/>
    <n v="0"/>
    <n v="-11751.21"/>
    <x v="1"/>
    <x v="3"/>
    <x v="4"/>
    <x v="9"/>
    <s v="Abziehbare Vorsteuer 19 %"/>
    <s v="B0FE524A-9795-EA11-806F-9CB6D0F9CFB6"/>
  </r>
  <r>
    <x v="0"/>
    <x v="1"/>
    <x v="4"/>
    <x v="5"/>
    <x v="115"/>
    <x v="3"/>
    <x v="6"/>
    <x v="2"/>
    <x v="1"/>
    <n v="13817.12"/>
    <n v="278811.61"/>
    <n v="264994.49"/>
    <x v="1"/>
    <x v="4"/>
    <x v="5"/>
    <x v="115"/>
    <s v="Bank"/>
    <s v="B0FE524A-9795-EA11-806F-9CB6D0F9CFB6"/>
  </r>
  <r>
    <x v="0"/>
    <x v="2"/>
    <x v="5"/>
    <x v="6"/>
    <x v="15"/>
    <x v="3"/>
    <x v="6"/>
    <x v="2"/>
    <x v="1"/>
    <n v="4926.6000000000004"/>
    <n v="1733.32"/>
    <n v="-3193.28"/>
    <x v="2"/>
    <x v="5"/>
    <x v="6"/>
    <x v="15"/>
    <s v="Aktive Rechnungsabgrenzung"/>
    <s v="B0FE524A-9795-EA11-806F-9CB6D0F9CFB6"/>
  </r>
  <r>
    <x v="1"/>
    <x v="5"/>
    <x v="11"/>
    <x v="13"/>
    <x v="25"/>
    <x v="3"/>
    <x v="6"/>
    <x v="2"/>
    <x v="1"/>
    <n v="34495.120000000003"/>
    <n v="35685.120000000003"/>
    <n v="1190"/>
    <x v="5"/>
    <x v="11"/>
    <x v="13"/>
    <x v="25"/>
    <s v="Verbindlichkeiten aus Lieferungen und Leistungen m"/>
    <s v="B0FE524A-9795-EA11-806F-9CB6D0F9CFB6"/>
  </r>
  <r>
    <x v="1"/>
    <x v="5"/>
    <x v="12"/>
    <x v="14"/>
    <x v="33"/>
    <x v="3"/>
    <x v="6"/>
    <x v="2"/>
    <x v="1"/>
    <n v="0"/>
    <n v="5928"/>
    <n v="5928"/>
    <x v="5"/>
    <x v="12"/>
    <x v="14"/>
    <x v="33"/>
    <s v="Umsatzsteuer 19 %"/>
    <s v="B0FE524A-9795-EA11-806F-9CB6D0F9CFB6"/>
  </r>
  <r>
    <x v="1"/>
    <x v="5"/>
    <x v="12"/>
    <x v="14"/>
    <x v="75"/>
    <x v="3"/>
    <x v="6"/>
    <x v="2"/>
    <x v="1"/>
    <n v="19021.72"/>
    <n v="13817.12"/>
    <n v="-5204.6000000000004"/>
    <x v="5"/>
    <x v="12"/>
    <x v="14"/>
    <x v="75"/>
    <s v="Umsatzsteuer-Vorauszahlungen"/>
    <s v="B0FE524A-9795-EA11-806F-9CB6D0F9CFB6"/>
  </r>
  <r>
    <x v="2"/>
    <x v="7"/>
    <x v="14"/>
    <x v="16"/>
    <x v="36"/>
    <x v="3"/>
    <x v="6"/>
    <x v="2"/>
    <x v="1"/>
    <n v="0"/>
    <n v="31200"/>
    <n v="31200"/>
    <x v="7"/>
    <x v="14"/>
    <x v="16"/>
    <x v="36"/>
    <s v="Erlöse zum allgemeinen Umsatzsteuersatz"/>
    <s v="B0FE524A-9795-EA11-806F-9CB6D0F9CFB6"/>
  </r>
  <r>
    <x v="2"/>
    <x v="8"/>
    <x v="18"/>
    <x v="20"/>
    <x v="41"/>
    <x v="3"/>
    <x v="6"/>
    <x v="2"/>
    <x v="1"/>
    <n v="136947.81"/>
    <n v="0"/>
    <n v="-136947.81"/>
    <x v="8"/>
    <x v="18"/>
    <x v="20"/>
    <x v="41"/>
    <s v="Gehälter"/>
    <s v="B0FE524A-9795-EA11-806F-9CB6D0F9CFB6"/>
  </r>
  <r>
    <x v="2"/>
    <x v="8"/>
    <x v="18"/>
    <x v="20"/>
    <x v="42"/>
    <x v="3"/>
    <x v="6"/>
    <x v="2"/>
    <x v="1"/>
    <n v="10300"/>
    <n v="0"/>
    <n v="-10300"/>
    <x v="8"/>
    <x v="18"/>
    <x v="20"/>
    <x v="42"/>
    <s v="Geschäftsführergehälter der GmbH-Gesellschafter"/>
    <s v="B0FE524A-9795-EA11-806F-9CB6D0F9CFB6"/>
  </r>
  <r>
    <x v="2"/>
    <x v="8"/>
    <x v="18"/>
    <x v="20"/>
    <x v="70"/>
    <x v="3"/>
    <x v="6"/>
    <x v="2"/>
    <x v="1"/>
    <n v="500"/>
    <n v="0"/>
    <n v="-500"/>
    <x v="8"/>
    <x v="18"/>
    <x v="20"/>
    <x v="70"/>
    <s v="Sonstiges Personalkosten"/>
    <s v="B0FE524A-9795-EA11-806F-9CB6D0F9CFB6"/>
  </r>
  <r>
    <x v="2"/>
    <x v="8"/>
    <x v="18"/>
    <x v="21"/>
    <x v="43"/>
    <x v="3"/>
    <x v="6"/>
    <x v="2"/>
    <x v="1"/>
    <n v="15286.38"/>
    <n v="0"/>
    <n v="-15286.38"/>
    <x v="8"/>
    <x v="18"/>
    <x v="21"/>
    <x v="43"/>
    <s v="Gesetzliche soziale Aufwendungen"/>
    <s v="B0FE524A-9795-EA11-806F-9CB6D0F9CFB6"/>
  </r>
  <r>
    <x v="2"/>
    <x v="8"/>
    <x v="18"/>
    <x v="21"/>
    <x v="44"/>
    <x v="3"/>
    <x v="6"/>
    <x v="2"/>
    <x v="1"/>
    <n v="346.92"/>
    <n v="0"/>
    <n v="-346.92"/>
    <x v="8"/>
    <x v="18"/>
    <x v="21"/>
    <x v="44"/>
    <s v="Umlagebeiträge"/>
    <s v="B0FE524A-9795-EA11-806F-9CB6D0F9CFB6"/>
  </r>
  <r>
    <x v="2"/>
    <x v="8"/>
    <x v="18"/>
    <x v="21"/>
    <x v="45"/>
    <x v="3"/>
    <x v="6"/>
    <x v="2"/>
    <x v="1"/>
    <n v="1472.47"/>
    <n v="0"/>
    <n v="-1472.47"/>
    <x v="8"/>
    <x v="18"/>
    <x v="21"/>
    <x v="45"/>
    <s v="Beiträge zur Berufsgenossenschaft"/>
    <s v="B0FE524A-9795-EA11-806F-9CB6D0F9CFB6"/>
  </r>
  <r>
    <x v="2"/>
    <x v="8"/>
    <x v="22"/>
    <x v="33"/>
    <x v="89"/>
    <x v="3"/>
    <x v="6"/>
    <x v="2"/>
    <x v="1"/>
    <n v="6000"/>
    <n v="0"/>
    <n v="-6000"/>
    <x v="8"/>
    <x v="22"/>
    <x v="33"/>
    <x v="89"/>
    <s v="Abschreibungen auf selbst geschaffene immaterielle Vermögensgegenstände"/>
    <s v="B0FE524A-9795-EA11-806F-9CB6D0F9CFB6"/>
  </r>
  <r>
    <x v="2"/>
    <x v="8"/>
    <x v="22"/>
    <x v="34"/>
    <x v="90"/>
    <x v="3"/>
    <x v="6"/>
    <x v="2"/>
    <x v="1"/>
    <n v="820.83"/>
    <n v="0"/>
    <n v="-820.83"/>
    <x v="8"/>
    <x v="22"/>
    <x v="34"/>
    <x v="90"/>
    <s v="Abschreibungen auf Sachanlagen (ohne AfA auf Kfz und Gebäude)"/>
    <s v="B0FE524A-9795-EA11-806F-9CB6D0F9CFB6"/>
  </r>
  <r>
    <x v="2"/>
    <x v="8"/>
    <x v="22"/>
    <x v="34"/>
    <x v="91"/>
    <x v="3"/>
    <x v="6"/>
    <x v="2"/>
    <x v="1"/>
    <n v="800"/>
    <n v="0"/>
    <n v="-800"/>
    <x v="8"/>
    <x v="22"/>
    <x v="34"/>
    <x v="91"/>
    <s v="Sofortabschreibung geringwertige Wirtschaftsgüter"/>
    <s v="B0FE524A-9795-EA11-806F-9CB6D0F9CFB6"/>
  </r>
  <r>
    <x v="2"/>
    <x v="8"/>
    <x v="19"/>
    <x v="22"/>
    <x v="78"/>
    <x v="3"/>
    <x v="6"/>
    <x v="2"/>
    <x v="1"/>
    <n v="11000"/>
    <n v="0"/>
    <n v="-11000"/>
    <x v="8"/>
    <x v="19"/>
    <x v="22"/>
    <x v="78"/>
    <s v="Sonstige Fremdleistungen"/>
    <s v="B0FE524A-9795-EA11-806F-9CB6D0F9CFB6"/>
  </r>
  <r>
    <x v="2"/>
    <x v="8"/>
    <x v="19"/>
    <x v="23"/>
    <x v="47"/>
    <x v="3"/>
    <x v="6"/>
    <x v="2"/>
    <x v="1"/>
    <n v="26460"/>
    <n v="0"/>
    <n v="-26460"/>
    <x v="8"/>
    <x v="19"/>
    <x v="23"/>
    <x v="47"/>
    <s v="Miete (unbewegliche Wirtschaftsgüter)"/>
    <s v="B0FE524A-9795-EA11-806F-9CB6D0F9CFB6"/>
  </r>
  <r>
    <x v="2"/>
    <x v="8"/>
    <x v="19"/>
    <x v="23"/>
    <x v="48"/>
    <x v="3"/>
    <x v="6"/>
    <x v="2"/>
    <x v="1"/>
    <n v="3491"/>
    <n v="0"/>
    <n v="-3491"/>
    <x v="8"/>
    <x v="19"/>
    <x v="23"/>
    <x v="48"/>
    <s v="Gas, Strom, Wasser"/>
    <s v="B0FE524A-9795-EA11-806F-9CB6D0F9CFB6"/>
  </r>
  <r>
    <x v="2"/>
    <x v="8"/>
    <x v="19"/>
    <x v="23"/>
    <x v="49"/>
    <x v="3"/>
    <x v="6"/>
    <x v="2"/>
    <x v="1"/>
    <n v="800"/>
    <n v="0"/>
    <n v="-800"/>
    <x v="8"/>
    <x v="19"/>
    <x v="23"/>
    <x v="49"/>
    <s v="Reinigung"/>
    <s v="B0FE524A-9795-EA11-806F-9CB6D0F9CFB6"/>
  </r>
  <r>
    <x v="2"/>
    <x v="8"/>
    <x v="19"/>
    <x v="24"/>
    <x v="50"/>
    <x v="3"/>
    <x v="6"/>
    <x v="2"/>
    <x v="1"/>
    <n v="1041.6500000000001"/>
    <n v="0"/>
    <n v="-1041.6500000000001"/>
    <x v="8"/>
    <x v="19"/>
    <x v="24"/>
    <x v="50"/>
    <s v="Versicherungen"/>
    <s v="B0FE524A-9795-EA11-806F-9CB6D0F9CFB6"/>
  </r>
  <r>
    <x v="2"/>
    <x v="8"/>
    <x v="19"/>
    <x v="24"/>
    <x v="51"/>
    <x v="3"/>
    <x v="6"/>
    <x v="2"/>
    <x v="1"/>
    <n v="691.67"/>
    <n v="0"/>
    <n v="-691.67"/>
    <x v="8"/>
    <x v="19"/>
    <x v="24"/>
    <x v="51"/>
    <s v="Beiträge"/>
    <s v="B0FE524A-9795-EA11-806F-9CB6D0F9CFB6"/>
  </r>
  <r>
    <x v="2"/>
    <x v="8"/>
    <x v="19"/>
    <x v="25"/>
    <x v="52"/>
    <x v="3"/>
    <x v="6"/>
    <x v="2"/>
    <x v="1"/>
    <n v="1487.5"/>
    <n v="0"/>
    <n v="-1487.5"/>
    <x v="8"/>
    <x v="19"/>
    <x v="25"/>
    <x v="52"/>
    <s v="Reparaturen und Instandhaltung von anderen Anlagen und Betriebs- und Geschäftsausstattung"/>
    <s v="B0FE524A-9795-EA11-806F-9CB6D0F9CFB6"/>
  </r>
  <r>
    <x v="2"/>
    <x v="8"/>
    <x v="19"/>
    <x v="25"/>
    <x v="53"/>
    <x v="3"/>
    <x v="6"/>
    <x v="2"/>
    <x v="1"/>
    <n v="1500"/>
    <n v="0"/>
    <n v="-1500"/>
    <x v="8"/>
    <x v="19"/>
    <x v="25"/>
    <x v="53"/>
    <s v="Wartungskosten für Hard- und Software"/>
    <s v="B0FE524A-9795-EA11-806F-9CB6D0F9CFB6"/>
  </r>
  <r>
    <x v="2"/>
    <x v="8"/>
    <x v="19"/>
    <x v="37"/>
    <x v="118"/>
    <x v="3"/>
    <x v="6"/>
    <x v="2"/>
    <x v="1"/>
    <n v="1800"/>
    <n v="0"/>
    <n v="-1800"/>
    <x v="8"/>
    <x v="19"/>
    <x v="37"/>
    <x v="118"/>
    <s v="Mietleasing Kfz"/>
    <s v="B0FE524A-9795-EA11-806F-9CB6D0F9CFB6"/>
  </r>
  <r>
    <x v="2"/>
    <x v="8"/>
    <x v="19"/>
    <x v="26"/>
    <x v="71"/>
    <x v="3"/>
    <x v="6"/>
    <x v="2"/>
    <x v="1"/>
    <n v="100"/>
    <n v="0"/>
    <n v="-100"/>
    <x v="8"/>
    <x v="19"/>
    <x v="26"/>
    <x v="71"/>
    <s v="Werbekosten"/>
    <s v="B0FE524A-9795-EA11-806F-9CB6D0F9CFB6"/>
  </r>
  <r>
    <x v="2"/>
    <x v="8"/>
    <x v="19"/>
    <x v="26"/>
    <x v="81"/>
    <x v="3"/>
    <x v="6"/>
    <x v="2"/>
    <x v="1"/>
    <n v="1000"/>
    <n v="0"/>
    <n v="-1000"/>
    <x v="8"/>
    <x v="19"/>
    <x v="26"/>
    <x v="81"/>
    <s v="Messekosten/Standgebühr"/>
    <s v="B0FE524A-9795-EA11-806F-9CB6D0F9CFB6"/>
  </r>
  <r>
    <x v="2"/>
    <x v="8"/>
    <x v="19"/>
    <x v="26"/>
    <x v="54"/>
    <x v="3"/>
    <x v="6"/>
    <x v="2"/>
    <x v="1"/>
    <n v="250"/>
    <n v="0"/>
    <n v="-250"/>
    <x v="8"/>
    <x v="19"/>
    <x v="26"/>
    <x v="54"/>
    <s v="Bewirtungskosten"/>
    <s v="B0FE524A-9795-EA11-806F-9CB6D0F9CFB6"/>
  </r>
  <r>
    <x v="2"/>
    <x v="8"/>
    <x v="19"/>
    <x v="26"/>
    <x v="55"/>
    <x v="3"/>
    <x v="6"/>
    <x v="2"/>
    <x v="1"/>
    <n v="1500"/>
    <n v="0"/>
    <n v="-1500"/>
    <x v="8"/>
    <x v="19"/>
    <x v="26"/>
    <x v="55"/>
    <s v="Reisekosten Arbeitnehmer"/>
    <s v="B0FE524A-9795-EA11-806F-9CB6D0F9CFB6"/>
  </r>
  <r>
    <x v="2"/>
    <x v="8"/>
    <x v="19"/>
    <x v="27"/>
    <x v="79"/>
    <x v="3"/>
    <x v="6"/>
    <x v="2"/>
    <x v="1"/>
    <n v="100"/>
    <n v="0"/>
    <n v="-100"/>
    <x v="8"/>
    <x v="19"/>
    <x v="27"/>
    <x v="79"/>
    <s v="Porto"/>
    <s v="B0FE524A-9795-EA11-806F-9CB6D0F9CFB6"/>
  </r>
  <r>
    <x v="2"/>
    <x v="8"/>
    <x v="19"/>
    <x v="27"/>
    <x v="58"/>
    <x v="3"/>
    <x v="6"/>
    <x v="2"/>
    <x v="1"/>
    <n v="700"/>
    <n v="0"/>
    <n v="-700"/>
    <x v="8"/>
    <x v="19"/>
    <x v="27"/>
    <x v="58"/>
    <s v="Telefon"/>
    <s v="B0FE524A-9795-EA11-806F-9CB6D0F9CFB6"/>
  </r>
  <r>
    <x v="2"/>
    <x v="8"/>
    <x v="19"/>
    <x v="27"/>
    <x v="73"/>
    <x v="3"/>
    <x v="6"/>
    <x v="2"/>
    <x v="1"/>
    <n v="300"/>
    <n v="0"/>
    <n v="-300"/>
    <x v="8"/>
    <x v="19"/>
    <x v="27"/>
    <x v="73"/>
    <s v="Bürobedarf"/>
    <s v="B0FE524A-9795-EA11-806F-9CB6D0F9CFB6"/>
  </r>
  <r>
    <x v="2"/>
    <x v="8"/>
    <x v="19"/>
    <x v="27"/>
    <x v="106"/>
    <x v="3"/>
    <x v="6"/>
    <x v="2"/>
    <x v="1"/>
    <n v="100"/>
    <n v="0"/>
    <n v="-100"/>
    <x v="8"/>
    <x v="19"/>
    <x v="27"/>
    <x v="106"/>
    <s v="Zeitschriften, Bücher (Fachliteratur)"/>
    <s v="B0FE524A-9795-EA11-806F-9CB6D0F9CFB6"/>
  </r>
  <r>
    <x v="2"/>
    <x v="8"/>
    <x v="18"/>
    <x v="21"/>
    <x v="74"/>
    <x v="3"/>
    <x v="6"/>
    <x v="2"/>
    <x v="1"/>
    <n v="1000"/>
    <n v="0"/>
    <n v="-1000"/>
    <x v="8"/>
    <x v="18"/>
    <x v="21"/>
    <x v="74"/>
    <s v="Fortbildungskosten"/>
    <s v="B0FE524A-9795-EA11-806F-9CB6D0F9CFB6"/>
  </r>
  <r>
    <x v="2"/>
    <x v="8"/>
    <x v="19"/>
    <x v="28"/>
    <x v="59"/>
    <x v="3"/>
    <x v="6"/>
    <x v="2"/>
    <x v="1"/>
    <n v="4500"/>
    <n v="0"/>
    <n v="-4500"/>
    <x v="8"/>
    <x v="19"/>
    <x v="28"/>
    <x v="59"/>
    <s v="Rechts- und Beratungskosten"/>
    <s v="B0FE524A-9795-EA11-806F-9CB6D0F9CFB6"/>
  </r>
  <r>
    <x v="2"/>
    <x v="8"/>
    <x v="19"/>
    <x v="28"/>
    <x v="101"/>
    <x v="3"/>
    <x v="6"/>
    <x v="2"/>
    <x v="1"/>
    <n v="1200"/>
    <n v="0"/>
    <n v="-1200"/>
    <x v="8"/>
    <x v="19"/>
    <x v="28"/>
    <x v="101"/>
    <s v="Buchführungskosten"/>
    <s v="B0FE524A-9795-EA11-806F-9CB6D0F9CFB6"/>
  </r>
  <r>
    <x v="2"/>
    <x v="8"/>
    <x v="19"/>
    <x v="22"/>
    <x v="111"/>
    <x v="3"/>
    <x v="6"/>
    <x v="2"/>
    <x v="1"/>
    <n v="1760"/>
    <n v="0"/>
    <n v="-1760"/>
    <x v="8"/>
    <x v="19"/>
    <x v="22"/>
    <x v="111"/>
    <s v="Aufwendungen für die zeitlich befristete Überlassu"/>
    <s v="B0FE524A-9795-EA11-806F-9CB6D0F9CFB6"/>
  </r>
  <r>
    <x v="2"/>
    <x v="8"/>
    <x v="19"/>
    <x v="29"/>
    <x v="60"/>
    <x v="3"/>
    <x v="6"/>
    <x v="2"/>
    <x v="1"/>
    <n v="250"/>
    <n v="0"/>
    <n v="-250"/>
    <x v="8"/>
    <x v="19"/>
    <x v="29"/>
    <x v="60"/>
    <s v="Sonstiger Betriebsbedarf"/>
    <s v="B0FE524A-9795-EA11-806F-9CB6D0F9CFB6"/>
  </r>
  <r>
    <x v="2"/>
    <x v="8"/>
    <x v="19"/>
    <x v="29"/>
    <x v="61"/>
    <x v="3"/>
    <x v="6"/>
    <x v="2"/>
    <x v="1"/>
    <n v="150"/>
    <n v="0"/>
    <n v="-150"/>
    <x v="8"/>
    <x v="19"/>
    <x v="29"/>
    <x v="61"/>
    <s v="Nebenkosten des Geldverkehrs"/>
    <s v="B0FE524A-9795-EA11-806F-9CB6D0F9CFB6"/>
  </r>
  <r>
    <x v="2"/>
    <x v="10"/>
    <x v="21"/>
    <x v="32"/>
    <x v="99"/>
    <x v="3"/>
    <x v="6"/>
    <x v="2"/>
    <x v="1"/>
    <n v="800"/>
    <n v="0"/>
    <n v="-800"/>
    <x v="10"/>
    <x v="21"/>
    <x v="32"/>
    <x v="99"/>
    <s v="Zinsaufwendungen für kurzfristige Verbindlichkeite"/>
    <s v="B0FE524A-9795-EA11-806F-9CB6D0F9CFB6"/>
  </r>
  <r>
    <x v="2"/>
    <x v="10"/>
    <x v="21"/>
    <x v="32"/>
    <x v="83"/>
    <x v="3"/>
    <x v="6"/>
    <x v="2"/>
    <x v="1"/>
    <n v="17200"/>
    <n v="0"/>
    <n v="-17200"/>
    <x v="10"/>
    <x v="21"/>
    <x v="32"/>
    <x v="83"/>
    <s v="Zinsaufwendungen für langfristige Verbindlichkeite"/>
    <s v="B0FE524A-9795-EA11-806F-9CB6D0F9CFB6"/>
  </r>
  <r>
    <x v="0"/>
    <x v="0"/>
    <x v="0"/>
    <x v="0"/>
    <x v="0"/>
    <x v="3"/>
    <x v="7"/>
    <x v="2"/>
    <x v="1"/>
    <n v="0"/>
    <n v="6000"/>
    <n v="6000"/>
    <x v="0"/>
    <x v="0"/>
    <x v="0"/>
    <x v="0"/>
    <s v="Selbst geschaffene immaterielle VermG"/>
    <s v="B0FE524A-9795-EA11-806F-9CB6D0F9CFB6"/>
  </r>
  <r>
    <x v="0"/>
    <x v="0"/>
    <x v="1"/>
    <x v="1"/>
    <x v="2"/>
    <x v="3"/>
    <x v="7"/>
    <x v="2"/>
    <x v="1"/>
    <n v="0"/>
    <n v="520.83000000000004"/>
    <n v="520.83000000000004"/>
    <x v="0"/>
    <x v="1"/>
    <x v="1"/>
    <x v="2"/>
    <s v="Betriebsausstattung"/>
    <s v="B0FE524A-9795-EA11-806F-9CB6D0F9CFB6"/>
  </r>
  <r>
    <x v="0"/>
    <x v="0"/>
    <x v="1"/>
    <x v="1"/>
    <x v="3"/>
    <x v="3"/>
    <x v="7"/>
    <x v="2"/>
    <x v="1"/>
    <n v="2000"/>
    <n v="1100"/>
    <n v="-900"/>
    <x v="0"/>
    <x v="1"/>
    <x v="1"/>
    <x v="3"/>
    <s v="Büroeinrichtung"/>
    <s v="B0FE524A-9795-EA11-806F-9CB6D0F9CFB6"/>
  </r>
  <r>
    <x v="0"/>
    <x v="0"/>
    <x v="1"/>
    <x v="1"/>
    <x v="4"/>
    <x v="3"/>
    <x v="7"/>
    <x v="2"/>
    <x v="1"/>
    <n v="800"/>
    <n v="800"/>
    <n v="0"/>
    <x v="0"/>
    <x v="1"/>
    <x v="1"/>
    <x v="4"/>
    <s v="Geringwertige Wirtschaftsgüter"/>
    <s v="B0FE524A-9795-EA11-806F-9CB6D0F9CFB6"/>
  </r>
  <r>
    <x v="0"/>
    <x v="1"/>
    <x v="3"/>
    <x v="3"/>
    <x v="6"/>
    <x v="3"/>
    <x v="7"/>
    <x v="2"/>
    <x v="1"/>
    <n v="0"/>
    <n v="37128"/>
    <n v="37128"/>
    <x v="1"/>
    <x v="3"/>
    <x v="3"/>
    <x v="6"/>
    <s v="Forderungen aus Lieferungen und Leistungen"/>
    <s v="B0FE524A-9795-EA11-806F-9CB6D0F9CFB6"/>
  </r>
  <r>
    <x v="0"/>
    <x v="1"/>
    <x v="3"/>
    <x v="4"/>
    <x v="9"/>
    <x v="3"/>
    <x v="7"/>
    <x v="2"/>
    <x v="1"/>
    <n v="9979.4699999999993"/>
    <n v="0"/>
    <n v="-9979.4699999999993"/>
    <x v="1"/>
    <x v="3"/>
    <x v="4"/>
    <x v="9"/>
    <s v="Abziehbare Vorsteuer 19 %"/>
    <s v="B0FE524A-9795-EA11-806F-9CB6D0F9CFB6"/>
  </r>
  <r>
    <x v="0"/>
    <x v="1"/>
    <x v="4"/>
    <x v="5"/>
    <x v="115"/>
    <x v="3"/>
    <x v="7"/>
    <x v="2"/>
    <x v="1"/>
    <n v="48689.21"/>
    <n v="198050.11"/>
    <n v="149360.9"/>
    <x v="1"/>
    <x v="4"/>
    <x v="5"/>
    <x v="115"/>
    <s v="Bank"/>
    <s v="B0FE524A-9795-EA11-806F-9CB6D0F9CFB6"/>
  </r>
  <r>
    <x v="0"/>
    <x v="2"/>
    <x v="5"/>
    <x v="6"/>
    <x v="15"/>
    <x v="3"/>
    <x v="7"/>
    <x v="2"/>
    <x v="1"/>
    <n v="913.48"/>
    <n v="1733.32"/>
    <n v="819.84"/>
    <x v="2"/>
    <x v="5"/>
    <x v="6"/>
    <x v="15"/>
    <s v="Aktive Rechnungsabgrenzung"/>
    <s v="B0FE524A-9795-EA11-806F-9CB6D0F9CFB6"/>
  </r>
  <r>
    <x v="1"/>
    <x v="5"/>
    <x v="11"/>
    <x v="13"/>
    <x v="25"/>
    <x v="3"/>
    <x v="7"/>
    <x v="2"/>
    <x v="1"/>
    <n v="35685.120000000003"/>
    <n v="24588.38"/>
    <n v="-11096.74"/>
    <x v="5"/>
    <x v="11"/>
    <x v="13"/>
    <x v="25"/>
    <s v="Verbindlichkeiten aus Lieferungen und Leistungen m"/>
    <s v="B0FE524A-9795-EA11-806F-9CB6D0F9CFB6"/>
  </r>
  <r>
    <x v="1"/>
    <x v="5"/>
    <x v="12"/>
    <x v="14"/>
    <x v="75"/>
    <x v="3"/>
    <x v="7"/>
    <x v="2"/>
    <x v="1"/>
    <n v="0"/>
    <n v="11561.21"/>
    <n v="11561.21"/>
    <x v="5"/>
    <x v="12"/>
    <x v="14"/>
    <x v="75"/>
    <s v="Umsatzsteuer-Vorauszahlungen"/>
    <s v="B0FE524A-9795-EA11-806F-9CB6D0F9CFB6"/>
  </r>
  <r>
    <x v="2"/>
    <x v="8"/>
    <x v="18"/>
    <x v="20"/>
    <x v="41"/>
    <x v="3"/>
    <x v="7"/>
    <x v="2"/>
    <x v="1"/>
    <n v="78614.47"/>
    <n v="0"/>
    <n v="-78614.47"/>
    <x v="8"/>
    <x v="18"/>
    <x v="20"/>
    <x v="41"/>
    <s v="Gehälter"/>
    <s v="B0FE524A-9795-EA11-806F-9CB6D0F9CFB6"/>
  </r>
  <r>
    <x v="2"/>
    <x v="8"/>
    <x v="18"/>
    <x v="20"/>
    <x v="42"/>
    <x v="3"/>
    <x v="7"/>
    <x v="2"/>
    <x v="1"/>
    <n v="10300"/>
    <n v="0"/>
    <n v="-10300"/>
    <x v="8"/>
    <x v="18"/>
    <x v="20"/>
    <x v="42"/>
    <s v="Geschäftsführergehälter der GmbH-Gesellschafter"/>
    <s v="B0FE524A-9795-EA11-806F-9CB6D0F9CFB6"/>
  </r>
  <r>
    <x v="2"/>
    <x v="8"/>
    <x v="18"/>
    <x v="20"/>
    <x v="70"/>
    <x v="3"/>
    <x v="7"/>
    <x v="2"/>
    <x v="1"/>
    <n v="500"/>
    <n v="0"/>
    <n v="-500"/>
    <x v="8"/>
    <x v="18"/>
    <x v="20"/>
    <x v="70"/>
    <s v="Sonstiges Personalkosten"/>
    <s v="B0FE524A-9795-EA11-806F-9CB6D0F9CFB6"/>
  </r>
  <r>
    <x v="2"/>
    <x v="8"/>
    <x v="18"/>
    <x v="21"/>
    <x v="43"/>
    <x v="3"/>
    <x v="7"/>
    <x v="2"/>
    <x v="1"/>
    <n v="15286.38"/>
    <n v="0"/>
    <n v="-15286.38"/>
    <x v="8"/>
    <x v="18"/>
    <x v="21"/>
    <x v="43"/>
    <s v="Gesetzliche soziale Aufwendungen"/>
    <s v="B0FE524A-9795-EA11-806F-9CB6D0F9CFB6"/>
  </r>
  <r>
    <x v="2"/>
    <x v="8"/>
    <x v="18"/>
    <x v="21"/>
    <x v="44"/>
    <x v="3"/>
    <x v="7"/>
    <x v="2"/>
    <x v="1"/>
    <n v="346.92"/>
    <n v="0"/>
    <n v="-346.92"/>
    <x v="8"/>
    <x v="18"/>
    <x v="21"/>
    <x v="44"/>
    <s v="Umlagebeiträge"/>
    <s v="B0FE524A-9795-EA11-806F-9CB6D0F9CFB6"/>
  </r>
  <r>
    <x v="2"/>
    <x v="8"/>
    <x v="18"/>
    <x v="21"/>
    <x v="45"/>
    <x v="3"/>
    <x v="7"/>
    <x v="2"/>
    <x v="1"/>
    <n v="889.15"/>
    <n v="0"/>
    <n v="-889.15"/>
    <x v="8"/>
    <x v="18"/>
    <x v="21"/>
    <x v="45"/>
    <s v="Beiträge zur Berufsgenossenschaft"/>
    <s v="B0FE524A-9795-EA11-806F-9CB6D0F9CFB6"/>
  </r>
  <r>
    <x v="2"/>
    <x v="8"/>
    <x v="22"/>
    <x v="33"/>
    <x v="89"/>
    <x v="3"/>
    <x v="7"/>
    <x v="2"/>
    <x v="1"/>
    <n v="6000"/>
    <n v="0"/>
    <n v="-6000"/>
    <x v="8"/>
    <x v="22"/>
    <x v="33"/>
    <x v="89"/>
    <s v="Abschreibungen auf selbst geschaffene immaterielle Vermögensgegenstände"/>
    <s v="B0FE524A-9795-EA11-806F-9CB6D0F9CFB6"/>
  </r>
  <r>
    <x v="2"/>
    <x v="8"/>
    <x v="22"/>
    <x v="34"/>
    <x v="90"/>
    <x v="3"/>
    <x v="7"/>
    <x v="2"/>
    <x v="1"/>
    <n v="820.83"/>
    <n v="0"/>
    <n v="-820.83"/>
    <x v="8"/>
    <x v="22"/>
    <x v="34"/>
    <x v="90"/>
    <s v="Abschreibungen auf Sachanlagen (ohne AfA auf Kfz und Gebäude)"/>
    <s v="B0FE524A-9795-EA11-806F-9CB6D0F9CFB6"/>
  </r>
  <r>
    <x v="2"/>
    <x v="8"/>
    <x v="22"/>
    <x v="34"/>
    <x v="91"/>
    <x v="3"/>
    <x v="7"/>
    <x v="2"/>
    <x v="1"/>
    <n v="800"/>
    <n v="0"/>
    <n v="-800"/>
    <x v="8"/>
    <x v="22"/>
    <x v="34"/>
    <x v="91"/>
    <s v="Sofortabschreibung geringwertige Wirtschaftsgüter"/>
    <s v="B0FE524A-9795-EA11-806F-9CB6D0F9CFB6"/>
  </r>
  <r>
    <x v="2"/>
    <x v="8"/>
    <x v="19"/>
    <x v="22"/>
    <x v="78"/>
    <x v="3"/>
    <x v="7"/>
    <x v="2"/>
    <x v="1"/>
    <n v="2500"/>
    <n v="0"/>
    <n v="-2500"/>
    <x v="8"/>
    <x v="19"/>
    <x v="22"/>
    <x v="78"/>
    <s v="Sonstige Fremdleistungen"/>
    <s v="B0FE524A-9795-EA11-806F-9CB6D0F9CFB6"/>
  </r>
  <r>
    <x v="2"/>
    <x v="8"/>
    <x v="19"/>
    <x v="23"/>
    <x v="47"/>
    <x v="3"/>
    <x v="7"/>
    <x v="2"/>
    <x v="1"/>
    <n v="26460"/>
    <n v="0"/>
    <n v="-26460"/>
    <x v="8"/>
    <x v="19"/>
    <x v="23"/>
    <x v="47"/>
    <s v="Miete (unbewegliche Wirtschaftsgüter)"/>
    <s v="B0FE524A-9795-EA11-806F-9CB6D0F9CFB6"/>
  </r>
  <r>
    <x v="2"/>
    <x v="8"/>
    <x v="19"/>
    <x v="23"/>
    <x v="48"/>
    <x v="3"/>
    <x v="7"/>
    <x v="2"/>
    <x v="1"/>
    <n v="3491"/>
    <n v="0"/>
    <n v="-3491"/>
    <x v="8"/>
    <x v="19"/>
    <x v="23"/>
    <x v="48"/>
    <s v="Gas, Strom, Wasser"/>
    <s v="B0FE524A-9795-EA11-806F-9CB6D0F9CFB6"/>
  </r>
  <r>
    <x v="2"/>
    <x v="8"/>
    <x v="19"/>
    <x v="23"/>
    <x v="49"/>
    <x v="3"/>
    <x v="7"/>
    <x v="2"/>
    <x v="1"/>
    <n v="800"/>
    <n v="0"/>
    <n v="-800"/>
    <x v="8"/>
    <x v="19"/>
    <x v="23"/>
    <x v="49"/>
    <s v="Reinigung"/>
    <s v="B0FE524A-9795-EA11-806F-9CB6D0F9CFB6"/>
  </r>
  <r>
    <x v="2"/>
    <x v="8"/>
    <x v="19"/>
    <x v="24"/>
    <x v="50"/>
    <x v="3"/>
    <x v="7"/>
    <x v="2"/>
    <x v="1"/>
    <n v="1041.6500000000001"/>
    <n v="0"/>
    <n v="-1041.6500000000001"/>
    <x v="8"/>
    <x v="19"/>
    <x v="24"/>
    <x v="50"/>
    <s v="Versicherungen"/>
    <s v="B0FE524A-9795-EA11-806F-9CB6D0F9CFB6"/>
  </r>
  <r>
    <x v="2"/>
    <x v="8"/>
    <x v="19"/>
    <x v="24"/>
    <x v="51"/>
    <x v="3"/>
    <x v="7"/>
    <x v="2"/>
    <x v="1"/>
    <n v="691.67"/>
    <n v="0"/>
    <n v="-691.67"/>
    <x v="8"/>
    <x v="19"/>
    <x v="24"/>
    <x v="51"/>
    <s v="Beiträge"/>
    <s v="B0FE524A-9795-EA11-806F-9CB6D0F9CFB6"/>
  </r>
  <r>
    <x v="2"/>
    <x v="8"/>
    <x v="19"/>
    <x v="25"/>
    <x v="53"/>
    <x v="3"/>
    <x v="7"/>
    <x v="2"/>
    <x v="1"/>
    <n v="1500"/>
    <n v="0"/>
    <n v="-1500"/>
    <x v="8"/>
    <x v="19"/>
    <x v="25"/>
    <x v="53"/>
    <s v="Wartungskosten für Hard- und Software"/>
    <s v="B0FE524A-9795-EA11-806F-9CB6D0F9CFB6"/>
  </r>
  <r>
    <x v="2"/>
    <x v="8"/>
    <x v="19"/>
    <x v="37"/>
    <x v="118"/>
    <x v="3"/>
    <x v="7"/>
    <x v="2"/>
    <x v="1"/>
    <n v="1800"/>
    <n v="0"/>
    <n v="-1800"/>
    <x v="8"/>
    <x v="19"/>
    <x v="37"/>
    <x v="118"/>
    <s v="Mietleasing Kfz"/>
    <s v="B0FE524A-9795-EA11-806F-9CB6D0F9CFB6"/>
  </r>
  <r>
    <x v="2"/>
    <x v="8"/>
    <x v="19"/>
    <x v="26"/>
    <x v="71"/>
    <x v="3"/>
    <x v="7"/>
    <x v="2"/>
    <x v="1"/>
    <n v="100"/>
    <n v="0"/>
    <n v="-100"/>
    <x v="8"/>
    <x v="19"/>
    <x v="26"/>
    <x v="71"/>
    <s v="Werbekosten"/>
    <s v="B0FE524A-9795-EA11-806F-9CB6D0F9CFB6"/>
  </r>
  <r>
    <x v="2"/>
    <x v="8"/>
    <x v="19"/>
    <x v="26"/>
    <x v="81"/>
    <x v="3"/>
    <x v="7"/>
    <x v="2"/>
    <x v="1"/>
    <n v="1000"/>
    <n v="0"/>
    <n v="-1000"/>
    <x v="8"/>
    <x v="19"/>
    <x v="26"/>
    <x v="81"/>
    <s v="Messekosten/Standgebühr"/>
    <s v="B0FE524A-9795-EA11-806F-9CB6D0F9CFB6"/>
  </r>
  <r>
    <x v="2"/>
    <x v="8"/>
    <x v="19"/>
    <x v="26"/>
    <x v="54"/>
    <x v="3"/>
    <x v="7"/>
    <x v="2"/>
    <x v="1"/>
    <n v="250"/>
    <n v="0"/>
    <n v="-250"/>
    <x v="8"/>
    <x v="19"/>
    <x v="26"/>
    <x v="54"/>
    <s v="Bewirtungskosten"/>
    <s v="B0FE524A-9795-EA11-806F-9CB6D0F9CFB6"/>
  </r>
  <r>
    <x v="2"/>
    <x v="8"/>
    <x v="19"/>
    <x v="26"/>
    <x v="55"/>
    <x v="3"/>
    <x v="7"/>
    <x v="2"/>
    <x v="1"/>
    <n v="2812.5"/>
    <n v="0"/>
    <n v="-2812.5"/>
    <x v="8"/>
    <x v="19"/>
    <x v="26"/>
    <x v="55"/>
    <s v="Reisekosten Arbeitnehmer"/>
    <s v="B0FE524A-9795-EA11-806F-9CB6D0F9CFB6"/>
  </r>
  <r>
    <x v="2"/>
    <x v="8"/>
    <x v="19"/>
    <x v="27"/>
    <x v="79"/>
    <x v="3"/>
    <x v="7"/>
    <x v="2"/>
    <x v="1"/>
    <n v="100"/>
    <n v="0"/>
    <n v="-100"/>
    <x v="8"/>
    <x v="19"/>
    <x v="27"/>
    <x v="79"/>
    <s v="Porto"/>
    <s v="B0FE524A-9795-EA11-806F-9CB6D0F9CFB6"/>
  </r>
  <r>
    <x v="2"/>
    <x v="8"/>
    <x v="19"/>
    <x v="27"/>
    <x v="58"/>
    <x v="3"/>
    <x v="7"/>
    <x v="2"/>
    <x v="1"/>
    <n v="700"/>
    <n v="0"/>
    <n v="-700"/>
    <x v="8"/>
    <x v="19"/>
    <x v="27"/>
    <x v="58"/>
    <s v="Telefon"/>
    <s v="B0FE524A-9795-EA11-806F-9CB6D0F9CFB6"/>
  </r>
  <r>
    <x v="2"/>
    <x v="8"/>
    <x v="19"/>
    <x v="27"/>
    <x v="73"/>
    <x v="3"/>
    <x v="7"/>
    <x v="2"/>
    <x v="1"/>
    <n v="300"/>
    <n v="0"/>
    <n v="-300"/>
    <x v="8"/>
    <x v="19"/>
    <x v="27"/>
    <x v="73"/>
    <s v="Bürobedarf"/>
    <s v="B0FE524A-9795-EA11-806F-9CB6D0F9CFB6"/>
  </r>
  <r>
    <x v="2"/>
    <x v="8"/>
    <x v="19"/>
    <x v="27"/>
    <x v="106"/>
    <x v="3"/>
    <x v="7"/>
    <x v="2"/>
    <x v="1"/>
    <n v="450"/>
    <n v="0"/>
    <n v="-450"/>
    <x v="8"/>
    <x v="19"/>
    <x v="27"/>
    <x v="106"/>
    <s v="Zeitschriften, Bücher (Fachliteratur)"/>
    <s v="B0FE524A-9795-EA11-806F-9CB6D0F9CFB6"/>
  </r>
  <r>
    <x v="2"/>
    <x v="8"/>
    <x v="18"/>
    <x v="21"/>
    <x v="74"/>
    <x v="3"/>
    <x v="7"/>
    <x v="2"/>
    <x v="1"/>
    <n v="1000"/>
    <n v="0"/>
    <n v="-1000"/>
    <x v="8"/>
    <x v="18"/>
    <x v="21"/>
    <x v="74"/>
    <s v="Fortbildungskosten"/>
    <s v="B0FE524A-9795-EA11-806F-9CB6D0F9CFB6"/>
  </r>
  <r>
    <x v="2"/>
    <x v="8"/>
    <x v="19"/>
    <x v="28"/>
    <x v="59"/>
    <x v="3"/>
    <x v="7"/>
    <x v="2"/>
    <x v="1"/>
    <n v="4500"/>
    <n v="0"/>
    <n v="-4500"/>
    <x v="8"/>
    <x v="19"/>
    <x v="28"/>
    <x v="59"/>
    <s v="Rechts- und Beratungskosten"/>
    <s v="B0FE524A-9795-EA11-806F-9CB6D0F9CFB6"/>
  </r>
  <r>
    <x v="2"/>
    <x v="8"/>
    <x v="19"/>
    <x v="28"/>
    <x v="101"/>
    <x v="3"/>
    <x v="7"/>
    <x v="2"/>
    <x v="1"/>
    <n v="1200"/>
    <n v="0"/>
    <n v="-1200"/>
    <x v="8"/>
    <x v="19"/>
    <x v="28"/>
    <x v="101"/>
    <s v="Buchführungskosten"/>
    <s v="B0FE524A-9795-EA11-806F-9CB6D0F9CFB6"/>
  </r>
  <r>
    <x v="2"/>
    <x v="8"/>
    <x v="19"/>
    <x v="22"/>
    <x v="111"/>
    <x v="3"/>
    <x v="7"/>
    <x v="2"/>
    <x v="1"/>
    <n v="760"/>
    <n v="0"/>
    <n v="-760"/>
    <x v="8"/>
    <x v="19"/>
    <x v="22"/>
    <x v="111"/>
    <s v="Aufwendungen für die zeitlich befristete Überlassu"/>
    <s v="B0FE524A-9795-EA11-806F-9CB6D0F9CFB6"/>
  </r>
  <r>
    <x v="2"/>
    <x v="8"/>
    <x v="19"/>
    <x v="29"/>
    <x v="60"/>
    <x v="3"/>
    <x v="7"/>
    <x v="2"/>
    <x v="1"/>
    <n v="250"/>
    <n v="0"/>
    <n v="-250"/>
    <x v="8"/>
    <x v="19"/>
    <x v="29"/>
    <x v="60"/>
    <s v="Sonstiger Betriebsbedarf"/>
    <s v="B0FE524A-9795-EA11-806F-9CB6D0F9CFB6"/>
  </r>
  <r>
    <x v="2"/>
    <x v="8"/>
    <x v="19"/>
    <x v="29"/>
    <x v="61"/>
    <x v="3"/>
    <x v="7"/>
    <x v="2"/>
    <x v="1"/>
    <n v="150"/>
    <n v="0"/>
    <n v="-150"/>
    <x v="8"/>
    <x v="19"/>
    <x v="29"/>
    <x v="61"/>
    <s v="Nebenkosten des Geldverkehrs"/>
    <s v="B0FE524A-9795-EA11-806F-9CB6D0F9CFB6"/>
  </r>
  <r>
    <x v="2"/>
    <x v="10"/>
    <x v="21"/>
    <x v="32"/>
    <x v="99"/>
    <x v="3"/>
    <x v="7"/>
    <x v="2"/>
    <x v="1"/>
    <n v="800"/>
    <n v="0"/>
    <n v="-800"/>
    <x v="10"/>
    <x v="21"/>
    <x v="32"/>
    <x v="99"/>
    <s v="Zinsaufwendungen für kurzfristige Verbindlichkeite"/>
    <s v="B0FE524A-9795-EA11-806F-9CB6D0F9CFB6"/>
  </r>
  <r>
    <x v="2"/>
    <x v="10"/>
    <x v="21"/>
    <x v="32"/>
    <x v="83"/>
    <x v="3"/>
    <x v="7"/>
    <x v="2"/>
    <x v="1"/>
    <n v="17200"/>
    <n v="0"/>
    <n v="-17200"/>
    <x v="10"/>
    <x v="21"/>
    <x v="32"/>
    <x v="83"/>
    <s v="Zinsaufwendungen für langfristige Verbindlichkeite"/>
    <s v="B0FE524A-9795-EA11-806F-9CB6D0F9CFB6"/>
  </r>
  <r>
    <x v="0"/>
    <x v="0"/>
    <x v="0"/>
    <x v="0"/>
    <x v="0"/>
    <x v="3"/>
    <x v="8"/>
    <x v="2"/>
    <x v="1"/>
    <n v="0"/>
    <n v="6000"/>
    <n v="6000"/>
    <x v="0"/>
    <x v="0"/>
    <x v="0"/>
    <x v="0"/>
    <s v="Selbst geschaffene immaterielle VermG"/>
    <s v="B0FE524A-9795-EA11-806F-9CB6D0F9CFB6"/>
  </r>
  <r>
    <x v="0"/>
    <x v="0"/>
    <x v="1"/>
    <x v="1"/>
    <x v="2"/>
    <x v="3"/>
    <x v="8"/>
    <x v="2"/>
    <x v="1"/>
    <n v="0"/>
    <n v="520.83000000000004"/>
    <n v="520.83000000000004"/>
    <x v="0"/>
    <x v="1"/>
    <x v="1"/>
    <x v="2"/>
    <s v="Betriebsausstattung"/>
    <s v="B0FE524A-9795-EA11-806F-9CB6D0F9CFB6"/>
  </r>
  <r>
    <x v="0"/>
    <x v="0"/>
    <x v="1"/>
    <x v="1"/>
    <x v="3"/>
    <x v="3"/>
    <x v="8"/>
    <x v="2"/>
    <x v="1"/>
    <n v="2000"/>
    <n v="1100"/>
    <n v="-900"/>
    <x v="0"/>
    <x v="1"/>
    <x v="1"/>
    <x v="3"/>
    <s v="Büroeinrichtung"/>
    <s v="B0FE524A-9795-EA11-806F-9CB6D0F9CFB6"/>
  </r>
  <r>
    <x v="0"/>
    <x v="0"/>
    <x v="1"/>
    <x v="1"/>
    <x v="4"/>
    <x v="3"/>
    <x v="8"/>
    <x v="2"/>
    <x v="1"/>
    <n v="800"/>
    <n v="800"/>
    <n v="0"/>
    <x v="0"/>
    <x v="1"/>
    <x v="1"/>
    <x v="4"/>
    <s v="Geringwertige Wirtschaftsgüter"/>
    <s v="B0FE524A-9795-EA11-806F-9CB6D0F9CFB6"/>
  </r>
  <r>
    <x v="0"/>
    <x v="1"/>
    <x v="3"/>
    <x v="4"/>
    <x v="9"/>
    <x v="3"/>
    <x v="8"/>
    <x v="2"/>
    <x v="1"/>
    <n v="9912.9699999999993"/>
    <n v="0"/>
    <n v="-9912.9699999999993"/>
    <x v="1"/>
    <x v="3"/>
    <x v="4"/>
    <x v="9"/>
    <s v="Abziehbare Vorsteuer 19 %"/>
    <s v="B0FE524A-9795-EA11-806F-9CB6D0F9CFB6"/>
  </r>
  <r>
    <x v="0"/>
    <x v="1"/>
    <x v="4"/>
    <x v="5"/>
    <x v="115"/>
    <x v="3"/>
    <x v="8"/>
    <x v="2"/>
    <x v="1"/>
    <n v="11751.21"/>
    <n v="191967.89"/>
    <n v="180216.68"/>
    <x v="1"/>
    <x v="4"/>
    <x v="5"/>
    <x v="115"/>
    <s v="Bank"/>
    <s v="B0FE524A-9795-EA11-806F-9CB6D0F9CFB6"/>
  </r>
  <r>
    <x v="0"/>
    <x v="2"/>
    <x v="5"/>
    <x v="6"/>
    <x v="15"/>
    <x v="3"/>
    <x v="8"/>
    <x v="2"/>
    <x v="1"/>
    <n v="0"/>
    <n v="1733.32"/>
    <n v="1733.32"/>
    <x v="2"/>
    <x v="5"/>
    <x v="6"/>
    <x v="15"/>
    <s v="Aktive Rechnungsabgrenzung"/>
    <s v="B0FE524A-9795-EA11-806F-9CB6D0F9CFB6"/>
  </r>
  <r>
    <x v="1"/>
    <x v="5"/>
    <x v="11"/>
    <x v="13"/>
    <x v="25"/>
    <x v="3"/>
    <x v="8"/>
    <x v="2"/>
    <x v="1"/>
    <n v="24588.38"/>
    <n v="24171.88"/>
    <n v="-416.5"/>
    <x v="5"/>
    <x v="11"/>
    <x v="13"/>
    <x v="25"/>
    <s v="Verbindlichkeiten aus Lieferungen und Leistungen m"/>
    <s v="B0FE524A-9795-EA11-806F-9CB6D0F9CFB6"/>
  </r>
  <r>
    <x v="1"/>
    <x v="5"/>
    <x v="12"/>
    <x v="14"/>
    <x v="75"/>
    <x v="3"/>
    <x v="8"/>
    <x v="2"/>
    <x v="1"/>
    <n v="5928"/>
    <n v="11751.21"/>
    <n v="5823.21"/>
    <x v="5"/>
    <x v="12"/>
    <x v="14"/>
    <x v="75"/>
    <s v="Umsatzsteuer-Vorauszahlungen"/>
    <s v="B0FE524A-9795-EA11-806F-9CB6D0F9CFB6"/>
  </r>
  <r>
    <x v="2"/>
    <x v="8"/>
    <x v="18"/>
    <x v="20"/>
    <x v="41"/>
    <x v="3"/>
    <x v="8"/>
    <x v="2"/>
    <x v="1"/>
    <n v="78614.47"/>
    <n v="0"/>
    <n v="-78614.47"/>
    <x v="8"/>
    <x v="18"/>
    <x v="20"/>
    <x v="41"/>
    <s v="Gehälter"/>
    <s v="B0FE524A-9795-EA11-806F-9CB6D0F9CFB6"/>
  </r>
  <r>
    <x v="2"/>
    <x v="8"/>
    <x v="18"/>
    <x v="20"/>
    <x v="42"/>
    <x v="3"/>
    <x v="8"/>
    <x v="2"/>
    <x v="1"/>
    <n v="10300"/>
    <n v="0"/>
    <n v="-10300"/>
    <x v="8"/>
    <x v="18"/>
    <x v="20"/>
    <x v="42"/>
    <s v="Geschäftsführergehälter der GmbH-Gesellschafter"/>
    <s v="B0FE524A-9795-EA11-806F-9CB6D0F9CFB6"/>
  </r>
  <r>
    <x v="2"/>
    <x v="8"/>
    <x v="18"/>
    <x v="20"/>
    <x v="70"/>
    <x v="3"/>
    <x v="8"/>
    <x v="2"/>
    <x v="1"/>
    <n v="500"/>
    <n v="0"/>
    <n v="-500"/>
    <x v="8"/>
    <x v="18"/>
    <x v="20"/>
    <x v="70"/>
    <s v="Sonstiges Personalkosten"/>
    <s v="B0FE524A-9795-EA11-806F-9CB6D0F9CFB6"/>
  </r>
  <r>
    <x v="2"/>
    <x v="8"/>
    <x v="18"/>
    <x v="21"/>
    <x v="43"/>
    <x v="3"/>
    <x v="8"/>
    <x v="2"/>
    <x v="1"/>
    <n v="15286.38"/>
    <n v="0"/>
    <n v="-15286.38"/>
    <x v="8"/>
    <x v="18"/>
    <x v="21"/>
    <x v="43"/>
    <s v="Gesetzliche soziale Aufwendungen"/>
    <s v="B0FE524A-9795-EA11-806F-9CB6D0F9CFB6"/>
  </r>
  <r>
    <x v="2"/>
    <x v="8"/>
    <x v="18"/>
    <x v="21"/>
    <x v="44"/>
    <x v="3"/>
    <x v="8"/>
    <x v="2"/>
    <x v="1"/>
    <n v="346.92"/>
    <n v="0"/>
    <n v="-346.92"/>
    <x v="8"/>
    <x v="18"/>
    <x v="21"/>
    <x v="44"/>
    <s v="Umlagebeiträge"/>
    <s v="B0FE524A-9795-EA11-806F-9CB6D0F9CFB6"/>
  </r>
  <r>
    <x v="2"/>
    <x v="8"/>
    <x v="18"/>
    <x v="21"/>
    <x v="45"/>
    <x v="3"/>
    <x v="8"/>
    <x v="2"/>
    <x v="1"/>
    <n v="889.15"/>
    <n v="0"/>
    <n v="-889.15"/>
    <x v="8"/>
    <x v="18"/>
    <x v="21"/>
    <x v="45"/>
    <s v="Beiträge zur Berufsgenossenschaft"/>
    <s v="B0FE524A-9795-EA11-806F-9CB6D0F9CFB6"/>
  </r>
  <r>
    <x v="2"/>
    <x v="8"/>
    <x v="22"/>
    <x v="33"/>
    <x v="89"/>
    <x v="3"/>
    <x v="8"/>
    <x v="2"/>
    <x v="1"/>
    <n v="6000"/>
    <n v="0"/>
    <n v="-6000"/>
    <x v="8"/>
    <x v="22"/>
    <x v="33"/>
    <x v="89"/>
    <s v="Abschreibungen auf selbst geschaffene immaterielle Vermögensgegenstände"/>
    <s v="B0FE524A-9795-EA11-806F-9CB6D0F9CFB6"/>
  </r>
  <r>
    <x v="2"/>
    <x v="8"/>
    <x v="22"/>
    <x v="34"/>
    <x v="90"/>
    <x v="3"/>
    <x v="8"/>
    <x v="2"/>
    <x v="1"/>
    <n v="820.83"/>
    <n v="0"/>
    <n v="-820.83"/>
    <x v="8"/>
    <x v="22"/>
    <x v="34"/>
    <x v="90"/>
    <s v="Abschreibungen auf Sachanlagen (ohne AfA auf Kfz und Gebäude)"/>
    <s v="B0FE524A-9795-EA11-806F-9CB6D0F9CFB6"/>
  </r>
  <r>
    <x v="2"/>
    <x v="8"/>
    <x v="22"/>
    <x v="34"/>
    <x v="91"/>
    <x v="3"/>
    <x v="8"/>
    <x v="2"/>
    <x v="1"/>
    <n v="800"/>
    <n v="0"/>
    <n v="-800"/>
    <x v="8"/>
    <x v="22"/>
    <x v="34"/>
    <x v="91"/>
    <s v="Sofortabschreibung geringwertige Wirtschaftsgüter"/>
    <s v="B0FE524A-9795-EA11-806F-9CB6D0F9CFB6"/>
  </r>
  <r>
    <x v="2"/>
    <x v="8"/>
    <x v="19"/>
    <x v="22"/>
    <x v="78"/>
    <x v="3"/>
    <x v="8"/>
    <x v="2"/>
    <x v="1"/>
    <n v="2500"/>
    <n v="0"/>
    <n v="-2500"/>
    <x v="8"/>
    <x v="19"/>
    <x v="22"/>
    <x v="78"/>
    <s v="Sonstige Fremdleistungen"/>
    <s v="B0FE524A-9795-EA11-806F-9CB6D0F9CFB6"/>
  </r>
  <r>
    <x v="2"/>
    <x v="8"/>
    <x v="19"/>
    <x v="23"/>
    <x v="47"/>
    <x v="3"/>
    <x v="8"/>
    <x v="2"/>
    <x v="1"/>
    <n v="26460"/>
    <n v="0"/>
    <n v="-26460"/>
    <x v="8"/>
    <x v="19"/>
    <x v="23"/>
    <x v="47"/>
    <s v="Miete (unbewegliche Wirtschaftsgüter)"/>
    <s v="B0FE524A-9795-EA11-806F-9CB6D0F9CFB6"/>
  </r>
  <r>
    <x v="2"/>
    <x v="8"/>
    <x v="19"/>
    <x v="23"/>
    <x v="48"/>
    <x v="3"/>
    <x v="8"/>
    <x v="2"/>
    <x v="1"/>
    <n v="3491"/>
    <n v="0"/>
    <n v="-3491"/>
    <x v="8"/>
    <x v="19"/>
    <x v="23"/>
    <x v="48"/>
    <s v="Gas, Strom, Wasser"/>
    <s v="B0FE524A-9795-EA11-806F-9CB6D0F9CFB6"/>
  </r>
  <r>
    <x v="2"/>
    <x v="8"/>
    <x v="19"/>
    <x v="23"/>
    <x v="49"/>
    <x v="3"/>
    <x v="8"/>
    <x v="2"/>
    <x v="1"/>
    <n v="800"/>
    <n v="0"/>
    <n v="-800"/>
    <x v="8"/>
    <x v="19"/>
    <x v="23"/>
    <x v="49"/>
    <s v="Reinigung"/>
    <s v="B0FE524A-9795-EA11-806F-9CB6D0F9CFB6"/>
  </r>
  <r>
    <x v="2"/>
    <x v="8"/>
    <x v="19"/>
    <x v="24"/>
    <x v="50"/>
    <x v="3"/>
    <x v="8"/>
    <x v="2"/>
    <x v="1"/>
    <n v="1041.6500000000001"/>
    <n v="0"/>
    <n v="-1041.6500000000001"/>
    <x v="8"/>
    <x v="19"/>
    <x v="24"/>
    <x v="50"/>
    <s v="Versicherungen"/>
    <s v="B0FE524A-9795-EA11-806F-9CB6D0F9CFB6"/>
  </r>
  <r>
    <x v="2"/>
    <x v="8"/>
    <x v="19"/>
    <x v="24"/>
    <x v="51"/>
    <x v="3"/>
    <x v="8"/>
    <x v="2"/>
    <x v="1"/>
    <n v="691.67"/>
    <n v="0"/>
    <n v="-691.67"/>
    <x v="8"/>
    <x v="19"/>
    <x v="24"/>
    <x v="51"/>
    <s v="Beiträge"/>
    <s v="B0FE524A-9795-EA11-806F-9CB6D0F9CFB6"/>
  </r>
  <r>
    <x v="2"/>
    <x v="8"/>
    <x v="19"/>
    <x v="25"/>
    <x v="53"/>
    <x v="3"/>
    <x v="8"/>
    <x v="2"/>
    <x v="1"/>
    <n v="1500"/>
    <n v="0"/>
    <n v="-1500"/>
    <x v="8"/>
    <x v="19"/>
    <x v="25"/>
    <x v="53"/>
    <s v="Wartungskosten für Hard- und Software"/>
    <s v="B0FE524A-9795-EA11-806F-9CB6D0F9CFB6"/>
  </r>
  <r>
    <x v="2"/>
    <x v="8"/>
    <x v="19"/>
    <x v="37"/>
    <x v="118"/>
    <x v="3"/>
    <x v="8"/>
    <x v="2"/>
    <x v="1"/>
    <n v="1800"/>
    <n v="0"/>
    <n v="-1800"/>
    <x v="8"/>
    <x v="19"/>
    <x v="37"/>
    <x v="118"/>
    <s v="Mietleasing Kfz"/>
    <s v="B0FE524A-9795-EA11-806F-9CB6D0F9CFB6"/>
  </r>
  <r>
    <x v="2"/>
    <x v="8"/>
    <x v="19"/>
    <x v="26"/>
    <x v="71"/>
    <x v="3"/>
    <x v="8"/>
    <x v="2"/>
    <x v="1"/>
    <n v="100"/>
    <n v="0"/>
    <n v="-100"/>
    <x v="8"/>
    <x v="19"/>
    <x v="26"/>
    <x v="71"/>
    <s v="Werbekosten"/>
    <s v="B0FE524A-9795-EA11-806F-9CB6D0F9CFB6"/>
  </r>
  <r>
    <x v="2"/>
    <x v="8"/>
    <x v="19"/>
    <x v="26"/>
    <x v="81"/>
    <x v="3"/>
    <x v="8"/>
    <x v="2"/>
    <x v="1"/>
    <n v="1000"/>
    <n v="0"/>
    <n v="-1000"/>
    <x v="8"/>
    <x v="19"/>
    <x v="26"/>
    <x v="81"/>
    <s v="Messekosten/Standgebühr"/>
    <s v="B0FE524A-9795-EA11-806F-9CB6D0F9CFB6"/>
  </r>
  <r>
    <x v="2"/>
    <x v="8"/>
    <x v="19"/>
    <x v="26"/>
    <x v="54"/>
    <x v="3"/>
    <x v="8"/>
    <x v="2"/>
    <x v="1"/>
    <n v="250"/>
    <n v="0"/>
    <n v="-250"/>
    <x v="8"/>
    <x v="19"/>
    <x v="26"/>
    <x v="54"/>
    <s v="Bewirtungskosten"/>
    <s v="B0FE524A-9795-EA11-806F-9CB6D0F9CFB6"/>
  </r>
  <r>
    <x v="2"/>
    <x v="8"/>
    <x v="19"/>
    <x v="26"/>
    <x v="55"/>
    <x v="3"/>
    <x v="8"/>
    <x v="2"/>
    <x v="1"/>
    <n v="2812.5"/>
    <n v="0"/>
    <n v="-2812.5"/>
    <x v="8"/>
    <x v="19"/>
    <x v="26"/>
    <x v="55"/>
    <s v="Reisekosten Arbeitnehmer"/>
    <s v="B0FE524A-9795-EA11-806F-9CB6D0F9CFB6"/>
  </r>
  <r>
    <x v="2"/>
    <x v="8"/>
    <x v="19"/>
    <x v="27"/>
    <x v="79"/>
    <x v="3"/>
    <x v="8"/>
    <x v="2"/>
    <x v="1"/>
    <n v="100"/>
    <n v="0"/>
    <n v="-100"/>
    <x v="8"/>
    <x v="19"/>
    <x v="27"/>
    <x v="79"/>
    <s v="Porto"/>
    <s v="B0FE524A-9795-EA11-806F-9CB6D0F9CFB6"/>
  </r>
  <r>
    <x v="2"/>
    <x v="8"/>
    <x v="19"/>
    <x v="27"/>
    <x v="58"/>
    <x v="3"/>
    <x v="8"/>
    <x v="2"/>
    <x v="1"/>
    <n v="700"/>
    <n v="0"/>
    <n v="-700"/>
    <x v="8"/>
    <x v="19"/>
    <x v="27"/>
    <x v="58"/>
    <s v="Telefon"/>
    <s v="B0FE524A-9795-EA11-806F-9CB6D0F9CFB6"/>
  </r>
  <r>
    <x v="2"/>
    <x v="8"/>
    <x v="19"/>
    <x v="27"/>
    <x v="73"/>
    <x v="3"/>
    <x v="8"/>
    <x v="2"/>
    <x v="1"/>
    <n v="300"/>
    <n v="0"/>
    <n v="-300"/>
    <x v="8"/>
    <x v="19"/>
    <x v="27"/>
    <x v="73"/>
    <s v="Bürobedarf"/>
    <s v="B0FE524A-9795-EA11-806F-9CB6D0F9CFB6"/>
  </r>
  <r>
    <x v="2"/>
    <x v="8"/>
    <x v="19"/>
    <x v="27"/>
    <x v="106"/>
    <x v="3"/>
    <x v="8"/>
    <x v="2"/>
    <x v="1"/>
    <n v="100"/>
    <n v="0"/>
    <n v="-100"/>
    <x v="8"/>
    <x v="19"/>
    <x v="27"/>
    <x v="106"/>
    <s v="Zeitschriften, Bücher (Fachliteratur)"/>
    <s v="B0FE524A-9795-EA11-806F-9CB6D0F9CFB6"/>
  </r>
  <r>
    <x v="2"/>
    <x v="8"/>
    <x v="18"/>
    <x v="21"/>
    <x v="74"/>
    <x v="3"/>
    <x v="8"/>
    <x v="2"/>
    <x v="1"/>
    <n v="1000"/>
    <n v="0"/>
    <n v="-1000"/>
    <x v="8"/>
    <x v="18"/>
    <x v="21"/>
    <x v="74"/>
    <s v="Fortbildungskosten"/>
    <s v="B0FE524A-9795-EA11-806F-9CB6D0F9CFB6"/>
  </r>
  <r>
    <x v="2"/>
    <x v="8"/>
    <x v="19"/>
    <x v="28"/>
    <x v="59"/>
    <x v="3"/>
    <x v="8"/>
    <x v="2"/>
    <x v="1"/>
    <n v="4500"/>
    <n v="0"/>
    <n v="-4500"/>
    <x v="8"/>
    <x v="19"/>
    <x v="28"/>
    <x v="59"/>
    <s v="Rechts- und Beratungskosten"/>
    <s v="B0FE524A-9795-EA11-806F-9CB6D0F9CFB6"/>
  </r>
  <r>
    <x v="2"/>
    <x v="8"/>
    <x v="19"/>
    <x v="28"/>
    <x v="101"/>
    <x v="3"/>
    <x v="8"/>
    <x v="2"/>
    <x v="1"/>
    <n v="1200"/>
    <n v="0"/>
    <n v="-1200"/>
    <x v="8"/>
    <x v="19"/>
    <x v="28"/>
    <x v="101"/>
    <s v="Buchführungskosten"/>
    <s v="B0FE524A-9795-EA11-806F-9CB6D0F9CFB6"/>
  </r>
  <r>
    <x v="2"/>
    <x v="8"/>
    <x v="19"/>
    <x v="22"/>
    <x v="111"/>
    <x v="3"/>
    <x v="8"/>
    <x v="2"/>
    <x v="1"/>
    <n v="760"/>
    <n v="0"/>
    <n v="-760"/>
    <x v="8"/>
    <x v="19"/>
    <x v="22"/>
    <x v="111"/>
    <s v="Aufwendungen für die zeitlich befristete Überlassu"/>
    <s v="B0FE524A-9795-EA11-806F-9CB6D0F9CFB6"/>
  </r>
  <r>
    <x v="2"/>
    <x v="8"/>
    <x v="19"/>
    <x v="29"/>
    <x v="60"/>
    <x v="3"/>
    <x v="8"/>
    <x v="2"/>
    <x v="1"/>
    <n v="250"/>
    <n v="0"/>
    <n v="-250"/>
    <x v="8"/>
    <x v="19"/>
    <x v="29"/>
    <x v="60"/>
    <s v="Sonstiger Betriebsbedarf"/>
    <s v="B0FE524A-9795-EA11-806F-9CB6D0F9CFB6"/>
  </r>
  <r>
    <x v="2"/>
    <x v="8"/>
    <x v="19"/>
    <x v="29"/>
    <x v="61"/>
    <x v="3"/>
    <x v="8"/>
    <x v="2"/>
    <x v="1"/>
    <n v="150"/>
    <n v="0"/>
    <n v="-150"/>
    <x v="8"/>
    <x v="19"/>
    <x v="29"/>
    <x v="61"/>
    <s v="Nebenkosten des Geldverkehrs"/>
    <s v="B0FE524A-9795-EA11-806F-9CB6D0F9CFB6"/>
  </r>
  <r>
    <x v="2"/>
    <x v="10"/>
    <x v="21"/>
    <x v="32"/>
    <x v="99"/>
    <x v="3"/>
    <x v="8"/>
    <x v="2"/>
    <x v="1"/>
    <n v="800"/>
    <n v="0"/>
    <n v="-800"/>
    <x v="10"/>
    <x v="21"/>
    <x v="32"/>
    <x v="99"/>
    <s v="Zinsaufwendungen für kurzfristige Verbindlichkeite"/>
    <s v="B0FE524A-9795-EA11-806F-9CB6D0F9CFB6"/>
  </r>
  <r>
    <x v="2"/>
    <x v="10"/>
    <x v="21"/>
    <x v="32"/>
    <x v="83"/>
    <x v="3"/>
    <x v="8"/>
    <x v="2"/>
    <x v="1"/>
    <n v="17200"/>
    <n v="0"/>
    <n v="-17200"/>
    <x v="10"/>
    <x v="21"/>
    <x v="32"/>
    <x v="83"/>
    <s v="Zinsaufwendungen für langfristige Verbindlichkeite"/>
    <s v="B0FE524A-9795-EA11-806F-9CB6D0F9CFB6"/>
  </r>
  <r>
    <x v="0"/>
    <x v="0"/>
    <x v="0"/>
    <x v="0"/>
    <x v="0"/>
    <x v="3"/>
    <x v="9"/>
    <x v="2"/>
    <x v="1"/>
    <n v="0"/>
    <n v="6000"/>
    <n v="6000"/>
    <x v="0"/>
    <x v="0"/>
    <x v="0"/>
    <x v="0"/>
    <s v="Selbst geschaffene immaterielle VermG"/>
    <s v="B0FE524A-9795-EA11-806F-9CB6D0F9CFB6"/>
  </r>
  <r>
    <x v="0"/>
    <x v="0"/>
    <x v="1"/>
    <x v="1"/>
    <x v="2"/>
    <x v="3"/>
    <x v="9"/>
    <x v="2"/>
    <x v="1"/>
    <n v="0"/>
    <n v="520.83000000000004"/>
    <n v="520.83000000000004"/>
    <x v="0"/>
    <x v="1"/>
    <x v="1"/>
    <x v="2"/>
    <s v="Betriebsausstattung"/>
    <s v="B0FE524A-9795-EA11-806F-9CB6D0F9CFB6"/>
  </r>
  <r>
    <x v="0"/>
    <x v="0"/>
    <x v="1"/>
    <x v="1"/>
    <x v="3"/>
    <x v="3"/>
    <x v="9"/>
    <x v="2"/>
    <x v="1"/>
    <n v="2000"/>
    <n v="1100"/>
    <n v="-900"/>
    <x v="0"/>
    <x v="1"/>
    <x v="1"/>
    <x v="3"/>
    <s v="Büroeinrichtung"/>
    <s v="B0FE524A-9795-EA11-806F-9CB6D0F9CFB6"/>
  </r>
  <r>
    <x v="0"/>
    <x v="0"/>
    <x v="1"/>
    <x v="1"/>
    <x v="4"/>
    <x v="3"/>
    <x v="9"/>
    <x v="2"/>
    <x v="1"/>
    <n v="800"/>
    <n v="800"/>
    <n v="0"/>
    <x v="0"/>
    <x v="1"/>
    <x v="1"/>
    <x v="4"/>
    <s v="Geringwertige Wirtschaftsgüter"/>
    <s v="B0FE524A-9795-EA11-806F-9CB6D0F9CFB6"/>
  </r>
  <r>
    <x v="0"/>
    <x v="1"/>
    <x v="3"/>
    <x v="4"/>
    <x v="9"/>
    <x v="3"/>
    <x v="9"/>
    <x v="2"/>
    <x v="1"/>
    <n v="9912.9699999999993"/>
    <n v="0"/>
    <n v="-9912.9699999999993"/>
    <x v="1"/>
    <x v="3"/>
    <x v="4"/>
    <x v="9"/>
    <s v="Abziehbare Vorsteuer 19 %"/>
    <s v="B0FE524A-9795-EA11-806F-9CB6D0F9CFB6"/>
  </r>
  <r>
    <x v="0"/>
    <x v="1"/>
    <x v="4"/>
    <x v="5"/>
    <x v="115"/>
    <x v="3"/>
    <x v="9"/>
    <x v="2"/>
    <x v="1"/>
    <n v="9979.4699999999993"/>
    <n v="185623.39"/>
    <n v="175643.92"/>
    <x v="1"/>
    <x v="4"/>
    <x v="5"/>
    <x v="115"/>
    <s v="Bank"/>
    <s v="B0FE524A-9795-EA11-806F-9CB6D0F9CFB6"/>
  </r>
  <r>
    <x v="0"/>
    <x v="2"/>
    <x v="5"/>
    <x v="6"/>
    <x v="15"/>
    <x v="3"/>
    <x v="9"/>
    <x v="2"/>
    <x v="1"/>
    <n v="0"/>
    <n v="1733.32"/>
    <n v="1733.32"/>
    <x v="2"/>
    <x v="5"/>
    <x v="6"/>
    <x v="15"/>
    <s v="Aktive Rechnungsabgrenzung"/>
    <s v="B0FE524A-9795-EA11-806F-9CB6D0F9CFB6"/>
  </r>
  <r>
    <x v="1"/>
    <x v="5"/>
    <x v="11"/>
    <x v="13"/>
    <x v="25"/>
    <x v="3"/>
    <x v="9"/>
    <x v="2"/>
    <x v="1"/>
    <n v="24171.88"/>
    <n v="24171.88"/>
    <n v="0"/>
    <x v="5"/>
    <x v="11"/>
    <x v="13"/>
    <x v="25"/>
    <s v="Verbindlichkeiten aus Lieferungen und Leistungen m"/>
    <s v="B0FE524A-9795-EA11-806F-9CB6D0F9CFB6"/>
  </r>
  <r>
    <x v="1"/>
    <x v="5"/>
    <x v="12"/>
    <x v="14"/>
    <x v="75"/>
    <x v="3"/>
    <x v="9"/>
    <x v="2"/>
    <x v="1"/>
    <n v="0"/>
    <n v="9979.4699999999993"/>
    <n v="9979.4699999999993"/>
    <x v="5"/>
    <x v="12"/>
    <x v="14"/>
    <x v="75"/>
    <s v="Umsatzsteuer-Vorauszahlungen"/>
    <s v="B0FE524A-9795-EA11-806F-9CB6D0F9CFB6"/>
  </r>
  <r>
    <x v="2"/>
    <x v="8"/>
    <x v="18"/>
    <x v="20"/>
    <x v="41"/>
    <x v="3"/>
    <x v="9"/>
    <x v="2"/>
    <x v="1"/>
    <n v="78614.47"/>
    <n v="0"/>
    <n v="-78614.47"/>
    <x v="8"/>
    <x v="18"/>
    <x v="20"/>
    <x v="41"/>
    <s v="Gehälter"/>
    <s v="B0FE524A-9795-EA11-806F-9CB6D0F9CFB6"/>
  </r>
  <r>
    <x v="2"/>
    <x v="8"/>
    <x v="18"/>
    <x v="20"/>
    <x v="42"/>
    <x v="3"/>
    <x v="9"/>
    <x v="2"/>
    <x v="1"/>
    <n v="10300"/>
    <n v="0"/>
    <n v="-10300"/>
    <x v="8"/>
    <x v="18"/>
    <x v="20"/>
    <x v="42"/>
    <s v="Geschäftsführergehälter der GmbH-Gesellschafter"/>
    <s v="B0FE524A-9795-EA11-806F-9CB6D0F9CFB6"/>
  </r>
  <r>
    <x v="2"/>
    <x v="8"/>
    <x v="18"/>
    <x v="20"/>
    <x v="70"/>
    <x v="3"/>
    <x v="9"/>
    <x v="2"/>
    <x v="1"/>
    <n v="500"/>
    <n v="0"/>
    <n v="-500"/>
    <x v="8"/>
    <x v="18"/>
    <x v="20"/>
    <x v="70"/>
    <s v="Sonstiges Personalkosten"/>
    <s v="B0FE524A-9795-EA11-806F-9CB6D0F9CFB6"/>
  </r>
  <r>
    <x v="2"/>
    <x v="8"/>
    <x v="18"/>
    <x v="21"/>
    <x v="43"/>
    <x v="3"/>
    <x v="9"/>
    <x v="2"/>
    <x v="1"/>
    <n v="15286.38"/>
    <n v="0"/>
    <n v="-15286.38"/>
    <x v="8"/>
    <x v="18"/>
    <x v="21"/>
    <x v="43"/>
    <s v="Gesetzliche soziale Aufwendungen"/>
    <s v="B0FE524A-9795-EA11-806F-9CB6D0F9CFB6"/>
  </r>
  <r>
    <x v="2"/>
    <x v="8"/>
    <x v="18"/>
    <x v="21"/>
    <x v="44"/>
    <x v="3"/>
    <x v="9"/>
    <x v="2"/>
    <x v="1"/>
    <n v="346.92"/>
    <n v="0"/>
    <n v="-346.92"/>
    <x v="8"/>
    <x v="18"/>
    <x v="21"/>
    <x v="44"/>
    <s v="Umlagebeiträge"/>
    <s v="B0FE524A-9795-EA11-806F-9CB6D0F9CFB6"/>
  </r>
  <r>
    <x v="2"/>
    <x v="8"/>
    <x v="18"/>
    <x v="21"/>
    <x v="45"/>
    <x v="3"/>
    <x v="9"/>
    <x v="2"/>
    <x v="1"/>
    <n v="889.15"/>
    <n v="0"/>
    <n v="-889.15"/>
    <x v="8"/>
    <x v="18"/>
    <x v="21"/>
    <x v="45"/>
    <s v="Beiträge zur Berufsgenossenschaft"/>
    <s v="B0FE524A-9795-EA11-806F-9CB6D0F9CFB6"/>
  </r>
  <r>
    <x v="2"/>
    <x v="8"/>
    <x v="22"/>
    <x v="33"/>
    <x v="89"/>
    <x v="3"/>
    <x v="9"/>
    <x v="2"/>
    <x v="1"/>
    <n v="6000"/>
    <n v="0"/>
    <n v="-6000"/>
    <x v="8"/>
    <x v="22"/>
    <x v="33"/>
    <x v="89"/>
    <s v="Abschreibungen auf selbst geschaffene immaterielle Vermögensgegenstände"/>
    <s v="B0FE524A-9795-EA11-806F-9CB6D0F9CFB6"/>
  </r>
  <r>
    <x v="2"/>
    <x v="8"/>
    <x v="22"/>
    <x v="34"/>
    <x v="90"/>
    <x v="3"/>
    <x v="9"/>
    <x v="2"/>
    <x v="1"/>
    <n v="820.83"/>
    <n v="0"/>
    <n v="-820.83"/>
    <x v="8"/>
    <x v="22"/>
    <x v="34"/>
    <x v="90"/>
    <s v="Abschreibungen auf Sachanlagen (ohne AfA auf Kfz und Gebäude)"/>
    <s v="B0FE524A-9795-EA11-806F-9CB6D0F9CFB6"/>
  </r>
  <r>
    <x v="2"/>
    <x v="8"/>
    <x v="22"/>
    <x v="34"/>
    <x v="91"/>
    <x v="3"/>
    <x v="9"/>
    <x v="2"/>
    <x v="1"/>
    <n v="800"/>
    <n v="0"/>
    <n v="-800"/>
    <x v="8"/>
    <x v="22"/>
    <x v="34"/>
    <x v="91"/>
    <s v="Sofortabschreibung geringwertige Wirtschaftsgüter"/>
    <s v="B0FE524A-9795-EA11-806F-9CB6D0F9CFB6"/>
  </r>
  <r>
    <x v="2"/>
    <x v="8"/>
    <x v="19"/>
    <x v="22"/>
    <x v="78"/>
    <x v="3"/>
    <x v="9"/>
    <x v="2"/>
    <x v="1"/>
    <n v="2500"/>
    <n v="0"/>
    <n v="-2500"/>
    <x v="8"/>
    <x v="19"/>
    <x v="22"/>
    <x v="78"/>
    <s v="Sonstige Fremdleistungen"/>
    <s v="B0FE524A-9795-EA11-806F-9CB6D0F9CFB6"/>
  </r>
  <r>
    <x v="2"/>
    <x v="8"/>
    <x v="19"/>
    <x v="23"/>
    <x v="47"/>
    <x v="3"/>
    <x v="9"/>
    <x v="2"/>
    <x v="1"/>
    <n v="26460"/>
    <n v="0"/>
    <n v="-26460"/>
    <x v="8"/>
    <x v="19"/>
    <x v="23"/>
    <x v="47"/>
    <s v="Miete (unbewegliche Wirtschaftsgüter)"/>
    <s v="B0FE524A-9795-EA11-806F-9CB6D0F9CFB6"/>
  </r>
  <r>
    <x v="2"/>
    <x v="8"/>
    <x v="19"/>
    <x v="23"/>
    <x v="48"/>
    <x v="3"/>
    <x v="9"/>
    <x v="2"/>
    <x v="1"/>
    <n v="3491"/>
    <n v="0"/>
    <n v="-3491"/>
    <x v="8"/>
    <x v="19"/>
    <x v="23"/>
    <x v="48"/>
    <s v="Gas, Strom, Wasser"/>
    <s v="B0FE524A-9795-EA11-806F-9CB6D0F9CFB6"/>
  </r>
  <r>
    <x v="2"/>
    <x v="8"/>
    <x v="19"/>
    <x v="23"/>
    <x v="49"/>
    <x v="3"/>
    <x v="9"/>
    <x v="2"/>
    <x v="1"/>
    <n v="800"/>
    <n v="0"/>
    <n v="-800"/>
    <x v="8"/>
    <x v="19"/>
    <x v="23"/>
    <x v="49"/>
    <s v="Reinigung"/>
    <s v="B0FE524A-9795-EA11-806F-9CB6D0F9CFB6"/>
  </r>
  <r>
    <x v="2"/>
    <x v="8"/>
    <x v="19"/>
    <x v="24"/>
    <x v="50"/>
    <x v="3"/>
    <x v="9"/>
    <x v="2"/>
    <x v="1"/>
    <n v="1041.6500000000001"/>
    <n v="0"/>
    <n v="-1041.6500000000001"/>
    <x v="8"/>
    <x v="19"/>
    <x v="24"/>
    <x v="50"/>
    <s v="Versicherungen"/>
    <s v="B0FE524A-9795-EA11-806F-9CB6D0F9CFB6"/>
  </r>
  <r>
    <x v="2"/>
    <x v="8"/>
    <x v="19"/>
    <x v="24"/>
    <x v="51"/>
    <x v="3"/>
    <x v="9"/>
    <x v="2"/>
    <x v="1"/>
    <n v="691.67"/>
    <n v="0"/>
    <n v="-691.67"/>
    <x v="8"/>
    <x v="19"/>
    <x v="24"/>
    <x v="51"/>
    <s v="Beiträge"/>
    <s v="B0FE524A-9795-EA11-806F-9CB6D0F9CFB6"/>
  </r>
  <r>
    <x v="2"/>
    <x v="8"/>
    <x v="19"/>
    <x v="25"/>
    <x v="53"/>
    <x v="3"/>
    <x v="9"/>
    <x v="2"/>
    <x v="1"/>
    <n v="1500"/>
    <n v="0"/>
    <n v="-1500"/>
    <x v="8"/>
    <x v="19"/>
    <x v="25"/>
    <x v="53"/>
    <s v="Wartungskosten für Hard- und Software"/>
    <s v="B0FE524A-9795-EA11-806F-9CB6D0F9CFB6"/>
  </r>
  <r>
    <x v="2"/>
    <x v="8"/>
    <x v="19"/>
    <x v="37"/>
    <x v="118"/>
    <x v="3"/>
    <x v="9"/>
    <x v="2"/>
    <x v="1"/>
    <n v="1800"/>
    <n v="0"/>
    <n v="-1800"/>
    <x v="8"/>
    <x v="19"/>
    <x v="37"/>
    <x v="118"/>
    <s v="Mietleasing Kfz"/>
    <s v="B0FE524A-9795-EA11-806F-9CB6D0F9CFB6"/>
  </r>
  <r>
    <x v="2"/>
    <x v="8"/>
    <x v="19"/>
    <x v="26"/>
    <x v="71"/>
    <x v="3"/>
    <x v="9"/>
    <x v="2"/>
    <x v="1"/>
    <n v="100"/>
    <n v="0"/>
    <n v="-100"/>
    <x v="8"/>
    <x v="19"/>
    <x v="26"/>
    <x v="71"/>
    <s v="Werbekosten"/>
    <s v="B0FE524A-9795-EA11-806F-9CB6D0F9CFB6"/>
  </r>
  <r>
    <x v="2"/>
    <x v="8"/>
    <x v="19"/>
    <x v="26"/>
    <x v="81"/>
    <x v="3"/>
    <x v="9"/>
    <x v="2"/>
    <x v="1"/>
    <n v="1000"/>
    <n v="0"/>
    <n v="-1000"/>
    <x v="8"/>
    <x v="19"/>
    <x v="26"/>
    <x v="81"/>
    <s v="Messekosten/Standgebühr"/>
    <s v="B0FE524A-9795-EA11-806F-9CB6D0F9CFB6"/>
  </r>
  <r>
    <x v="2"/>
    <x v="8"/>
    <x v="19"/>
    <x v="26"/>
    <x v="54"/>
    <x v="3"/>
    <x v="9"/>
    <x v="2"/>
    <x v="1"/>
    <n v="250"/>
    <n v="0"/>
    <n v="-250"/>
    <x v="8"/>
    <x v="19"/>
    <x v="26"/>
    <x v="54"/>
    <s v="Bewirtungskosten"/>
    <s v="B0FE524A-9795-EA11-806F-9CB6D0F9CFB6"/>
  </r>
  <r>
    <x v="2"/>
    <x v="8"/>
    <x v="19"/>
    <x v="26"/>
    <x v="55"/>
    <x v="3"/>
    <x v="9"/>
    <x v="2"/>
    <x v="1"/>
    <n v="2812.5"/>
    <n v="0"/>
    <n v="-2812.5"/>
    <x v="8"/>
    <x v="19"/>
    <x v="26"/>
    <x v="55"/>
    <s v="Reisekosten Arbeitnehmer"/>
    <s v="B0FE524A-9795-EA11-806F-9CB6D0F9CFB6"/>
  </r>
  <r>
    <x v="2"/>
    <x v="8"/>
    <x v="19"/>
    <x v="27"/>
    <x v="79"/>
    <x v="3"/>
    <x v="9"/>
    <x v="2"/>
    <x v="1"/>
    <n v="100"/>
    <n v="0"/>
    <n v="-100"/>
    <x v="8"/>
    <x v="19"/>
    <x v="27"/>
    <x v="79"/>
    <s v="Porto"/>
    <s v="B0FE524A-9795-EA11-806F-9CB6D0F9CFB6"/>
  </r>
  <r>
    <x v="2"/>
    <x v="8"/>
    <x v="19"/>
    <x v="27"/>
    <x v="58"/>
    <x v="3"/>
    <x v="9"/>
    <x v="2"/>
    <x v="1"/>
    <n v="700"/>
    <n v="0"/>
    <n v="-700"/>
    <x v="8"/>
    <x v="19"/>
    <x v="27"/>
    <x v="58"/>
    <s v="Telefon"/>
    <s v="B0FE524A-9795-EA11-806F-9CB6D0F9CFB6"/>
  </r>
  <r>
    <x v="2"/>
    <x v="8"/>
    <x v="19"/>
    <x v="27"/>
    <x v="73"/>
    <x v="3"/>
    <x v="9"/>
    <x v="2"/>
    <x v="1"/>
    <n v="300"/>
    <n v="0"/>
    <n v="-300"/>
    <x v="8"/>
    <x v="19"/>
    <x v="27"/>
    <x v="73"/>
    <s v="Bürobedarf"/>
    <s v="B0FE524A-9795-EA11-806F-9CB6D0F9CFB6"/>
  </r>
  <r>
    <x v="2"/>
    <x v="8"/>
    <x v="19"/>
    <x v="27"/>
    <x v="106"/>
    <x v="3"/>
    <x v="9"/>
    <x v="2"/>
    <x v="1"/>
    <n v="100"/>
    <n v="0"/>
    <n v="-100"/>
    <x v="8"/>
    <x v="19"/>
    <x v="27"/>
    <x v="106"/>
    <s v="Zeitschriften, Bücher (Fachliteratur)"/>
    <s v="B0FE524A-9795-EA11-806F-9CB6D0F9CFB6"/>
  </r>
  <r>
    <x v="2"/>
    <x v="8"/>
    <x v="18"/>
    <x v="21"/>
    <x v="74"/>
    <x v="3"/>
    <x v="9"/>
    <x v="2"/>
    <x v="1"/>
    <n v="1000"/>
    <n v="0"/>
    <n v="-1000"/>
    <x v="8"/>
    <x v="18"/>
    <x v="21"/>
    <x v="74"/>
    <s v="Fortbildungskosten"/>
    <s v="B0FE524A-9795-EA11-806F-9CB6D0F9CFB6"/>
  </r>
  <r>
    <x v="2"/>
    <x v="8"/>
    <x v="19"/>
    <x v="28"/>
    <x v="59"/>
    <x v="3"/>
    <x v="9"/>
    <x v="2"/>
    <x v="1"/>
    <n v="4500"/>
    <n v="0"/>
    <n v="-4500"/>
    <x v="8"/>
    <x v="19"/>
    <x v="28"/>
    <x v="59"/>
    <s v="Rechts- und Beratungskosten"/>
    <s v="B0FE524A-9795-EA11-806F-9CB6D0F9CFB6"/>
  </r>
  <r>
    <x v="2"/>
    <x v="8"/>
    <x v="19"/>
    <x v="28"/>
    <x v="101"/>
    <x v="3"/>
    <x v="9"/>
    <x v="2"/>
    <x v="1"/>
    <n v="1200"/>
    <n v="0"/>
    <n v="-1200"/>
    <x v="8"/>
    <x v="19"/>
    <x v="28"/>
    <x v="101"/>
    <s v="Buchführungskosten"/>
    <s v="B0FE524A-9795-EA11-806F-9CB6D0F9CFB6"/>
  </r>
  <r>
    <x v="2"/>
    <x v="8"/>
    <x v="19"/>
    <x v="22"/>
    <x v="111"/>
    <x v="3"/>
    <x v="9"/>
    <x v="2"/>
    <x v="1"/>
    <n v="760"/>
    <n v="0"/>
    <n v="-760"/>
    <x v="8"/>
    <x v="19"/>
    <x v="22"/>
    <x v="111"/>
    <s v="Aufwendungen für die zeitlich befristete Überlassu"/>
    <s v="B0FE524A-9795-EA11-806F-9CB6D0F9CFB6"/>
  </r>
  <r>
    <x v="2"/>
    <x v="8"/>
    <x v="19"/>
    <x v="29"/>
    <x v="60"/>
    <x v="3"/>
    <x v="9"/>
    <x v="2"/>
    <x v="1"/>
    <n v="250"/>
    <n v="0"/>
    <n v="-250"/>
    <x v="8"/>
    <x v="19"/>
    <x v="29"/>
    <x v="60"/>
    <s v="Sonstiger Betriebsbedarf"/>
    <s v="B0FE524A-9795-EA11-806F-9CB6D0F9CFB6"/>
  </r>
  <r>
    <x v="2"/>
    <x v="8"/>
    <x v="19"/>
    <x v="29"/>
    <x v="61"/>
    <x v="3"/>
    <x v="9"/>
    <x v="2"/>
    <x v="1"/>
    <n v="150"/>
    <n v="0"/>
    <n v="-150"/>
    <x v="8"/>
    <x v="19"/>
    <x v="29"/>
    <x v="61"/>
    <s v="Nebenkosten des Geldverkehrs"/>
    <s v="B0FE524A-9795-EA11-806F-9CB6D0F9CFB6"/>
  </r>
  <r>
    <x v="2"/>
    <x v="10"/>
    <x v="21"/>
    <x v="32"/>
    <x v="99"/>
    <x v="3"/>
    <x v="9"/>
    <x v="2"/>
    <x v="1"/>
    <n v="800"/>
    <n v="0"/>
    <n v="-800"/>
    <x v="10"/>
    <x v="21"/>
    <x v="32"/>
    <x v="99"/>
    <s v="Zinsaufwendungen für kurzfristige Verbindlichkeite"/>
    <s v="B0FE524A-9795-EA11-806F-9CB6D0F9CFB6"/>
  </r>
  <r>
    <x v="2"/>
    <x v="10"/>
    <x v="21"/>
    <x v="32"/>
    <x v="83"/>
    <x v="3"/>
    <x v="9"/>
    <x v="2"/>
    <x v="1"/>
    <n v="17200"/>
    <n v="0"/>
    <n v="-17200"/>
    <x v="10"/>
    <x v="21"/>
    <x v="32"/>
    <x v="83"/>
    <s v="Zinsaufwendungen für langfristige Verbindlichkeite"/>
    <s v="B0FE524A-9795-EA11-806F-9CB6D0F9CFB6"/>
  </r>
  <r>
    <x v="0"/>
    <x v="0"/>
    <x v="0"/>
    <x v="0"/>
    <x v="0"/>
    <x v="3"/>
    <x v="10"/>
    <x v="2"/>
    <x v="1"/>
    <n v="0"/>
    <n v="6000"/>
    <n v="6000"/>
    <x v="0"/>
    <x v="0"/>
    <x v="0"/>
    <x v="0"/>
    <s v="Selbst geschaffene immaterielle VermG"/>
    <s v="B0FE524A-9795-EA11-806F-9CB6D0F9CFB6"/>
  </r>
  <r>
    <x v="0"/>
    <x v="0"/>
    <x v="1"/>
    <x v="1"/>
    <x v="2"/>
    <x v="3"/>
    <x v="10"/>
    <x v="2"/>
    <x v="1"/>
    <n v="0"/>
    <n v="520.83000000000004"/>
    <n v="520.83000000000004"/>
    <x v="0"/>
    <x v="1"/>
    <x v="1"/>
    <x v="2"/>
    <s v="Betriebsausstattung"/>
    <s v="B0FE524A-9795-EA11-806F-9CB6D0F9CFB6"/>
  </r>
  <r>
    <x v="0"/>
    <x v="0"/>
    <x v="1"/>
    <x v="1"/>
    <x v="3"/>
    <x v="3"/>
    <x v="10"/>
    <x v="2"/>
    <x v="1"/>
    <n v="2000"/>
    <n v="1100"/>
    <n v="-900"/>
    <x v="0"/>
    <x v="1"/>
    <x v="1"/>
    <x v="3"/>
    <s v="Büroeinrichtung"/>
    <s v="B0FE524A-9795-EA11-806F-9CB6D0F9CFB6"/>
  </r>
  <r>
    <x v="0"/>
    <x v="0"/>
    <x v="1"/>
    <x v="1"/>
    <x v="4"/>
    <x v="3"/>
    <x v="10"/>
    <x v="2"/>
    <x v="1"/>
    <n v="800"/>
    <n v="800"/>
    <n v="0"/>
    <x v="0"/>
    <x v="1"/>
    <x v="1"/>
    <x v="4"/>
    <s v="Geringwertige Wirtschaftsgüter"/>
    <s v="B0FE524A-9795-EA11-806F-9CB6D0F9CFB6"/>
  </r>
  <r>
    <x v="0"/>
    <x v="1"/>
    <x v="3"/>
    <x v="3"/>
    <x v="6"/>
    <x v="3"/>
    <x v="10"/>
    <x v="2"/>
    <x v="1"/>
    <n v="90856.5"/>
    <n v="0"/>
    <n v="-90856.5"/>
    <x v="1"/>
    <x v="3"/>
    <x v="3"/>
    <x v="6"/>
    <s v="Forderungen aus Lieferungen und Leistungen"/>
    <s v="B0FE524A-9795-EA11-806F-9CB6D0F9CFB6"/>
  </r>
  <r>
    <x v="0"/>
    <x v="1"/>
    <x v="3"/>
    <x v="4"/>
    <x v="9"/>
    <x v="3"/>
    <x v="10"/>
    <x v="2"/>
    <x v="1"/>
    <n v="9969.9699999999993"/>
    <n v="0"/>
    <n v="-9969.9699999999993"/>
    <x v="1"/>
    <x v="3"/>
    <x v="4"/>
    <x v="9"/>
    <s v="Abziehbare Vorsteuer 19 %"/>
    <s v="B0FE524A-9795-EA11-806F-9CB6D0F9CFB6"/>
  </r>
  <r>
    <x v="0"/>
    <x v="1"/>
    <x v="4"/>
    <x v="5"/>
    <x v="115"/>
    <x v="3"/>
    <x v="10"/>
    <x v="2"/>
    <x v="1"/>
    <n v="209098.97"/>
    <n v="185793.39"/>
    <n v="-23305.58"/>
    <x v="1"/>
    <x v="4"/>
    <x v="5"/>
    <x v="115"/>
    <s v="Bank"/>
    <s v="B0FE524A-9795-EA11-806F-9CB6D0F9CFB6"/>
  </r>
  <r>
    <x v="0"/>
    <x v="2"/>
    <x v="5"/>
    <x v="6"/>
    <x v="15"/>
    <x v="3"/>
    <x v="10"/>
    <x v="2"/>
    <x v="1"/>
    <n v="0"/>
    <n v="1733.32"/>
    <n v="1733.32"/>
    <x v="2"/>
    <x v="5"/>
    <x v="6"/>
    <x v="15"/>
    <s v="Aktive Rechnungsabgrenzung"/>
    <s v="B0FE524A-9795-EA11-806F-9CB6D0F9CFB6"/>
  </r>
  <r>
    <x v="1"/>
    <x v="5"/>
    <x v="11"/>
    <x v="13"/>
    <x v="25"/>
    <x v="3"/>
    <x v="10"/>
    <x v="2"/>
    <x v="1"/>
    <n v="24171.88"/>
    <n v="24528.880000000001"/>
    <n v="357"/>
    <x v="5"/>
    <x v="11"/>
    <x v="13"/>
    <x v="25"/>
    <s v="Verbindlichkeiten aus Lieferungen und Leistungen m"/>
    <s v="B0FE524A-9795-EA11-806F-9CB6D0F9CFB6"/>
  </r>
  <r>
    <x v="1"/>
    <x v="5"/>
    <x v="12"/>
    <x v="14"/>
    <x v="33"/>
    <x v="3"/>
    <x v="10"/>
    <x v="2"/>
    <x v="1"/>
    <n v="0"/>
    <n v="14506.5"/>
    <n v="14506.5"/>
    <x v="5"/>
    <x v="12"/>
    <x v="14"/>
    <x v="33"/>
    <s v="Umsatzsteuer 19 %"/>
    <s v="B0FE524A-9795-EA11-806F-9CB6D0F9CFB6"/>
  </r>
  <r>
    <x v="1"/>
    <x v="5"/>
    <x v="12"/>
    <x v="14"/>
    <x v="75"/>
    <x v="3"/>
    <x v="10"/>
    <x v="2"/>
    <x v="1"/>
    <n v="0"/>
    <n v="9912.9699999999993"/>
    <n v="9912.9699999999993"/>
    <x v="5"/>
    <x v="12"/>
    <x v="14"/>
    <x v="75"/>
    <s v="Umsatzsteuer-Vorauszahlungen"/>
    <s v="B0FE524A-9795-EA11-806F-9CB6D0F9CFB6"/>
  </r>
  <r>
    <x v="1"/>
    <x v="6"/>
    <x v="13"/>
    <x v="15"/>
    <x v="35"/>
    <x v="3"/>
    <x v="10"/>
    <x v="2"/>
    <x v="1"/>
    <n v="0"/>
    <n v="199186"/>
    <n v="199186"/>
    <x v="6"/>
    <x v="13"/>
    <x v="15"/>
    <x v="35"/>
    <s v="Passive Rechnungsabgrenzung"/>
    <s v="B0FE524A-9795-EA11-806F-9CB6D0F9CFB6"/>
  </r>
  <r>
    <x v="2"/>
    <x v="7"/>
    <x v="14"/>
    <x v="16"/>
    <x v="36"/>
    <x v="3"/>
    <x v="10"/>
    <x v="2"/>
    <x v="1"/>
    <n v="0"/>
    <n v="76350"/>
    <n v="76350"/>
    <x v="7"/>
    <x v="14"/>
    <x v="16"/>
    <x v="36"/>
    <s v="Erlöse zum allgemeinen Umsatzsteuersatz"/>
    <s v="B0FE524A-9795-EA11-806F-9CB6D0F9CFB6"/>
  </r>
  <r>
    <x v="2"/>
    <x v="8"/>
    <x v="18"/>
    <x v="20"/>
    <x v="41"/>
    <x v="3"/>
    <x v="10"/>
    <x v="2"/>
    <x v="1"/>
    <n v="78614.47"/>
    <n v="0"/>
    <n v="-78614.47"/>
    <x v="8"/>
    <x v="18"/>
    <x v="20"/>
    <x v="41"/>
    <s v="Gehälter"/>
    <s v="B0FE524A-9795-EA11-806F-9CB6D0F9CFB6"/>
  </r>
  <r>
    <x v="2"/>
    <x v="8"/>
    <x v="18"/>
    <x v="20"/>
    <x v="42"/>
    <x v="3"/>
    <x v="10"/>
    <x v="2"/>
    <x v="1"/>
    <n v="10300"/>
    <n v="0"/>
    <n v="-10300"/>
    <x v="8"/>
    <x v="18"/>
    <x v="20"/>
    <x v="42"/>
    <s v="Geschäftsführergehälter der GmbH-Gesellschafter"/>
    <s v="B0FE524A-9795-EA11-806F-9CB6D0F9CFB6"/>
  </r>
  <r>
    <x v="2"/>
    <x v="8"/>
    <x v="18"/>
    <x v="20"/>
    <x v="70"/>
    <x v="3"/>
    <x v="10"/>
    <x v="2"/>
    <x v="1"/>
    <n v="500"/>
    <n v="0"/>
    <n v="-500"/>
    <x v="8"/>
    <x v="18"/>
    <x v="20"/>
    <x v="70"/>
    <s v="Sonstiges Personalkosten"/>
    <s v="B0FE524A-9795-EA11-806F-9CB6D0F9CFB6"/>
  </r>
  <r>
    <x v="2"/>
    <x v="8"/>
    <x v="18"/>
    <x v="21"/>
    <x v="43"/>
    <x v="3"/>
    <x v="10"/>
    <x v="2"/>
    <x v="1"/>
    <n v="15286.38"/>
    <n v="0"/>
    <n v="-15286.38"/>
    <x v="8"/>
    <x v="18"/>
    <x v="21"/>
    <x v="43"/>
    <s v="Gesetzliche soziale Aufwendungen"/>
    <s v="B0FE524A-9795-EA11-806F-9CB6D0F9CFB6"/>
  </r>
  <r>
    <x v="2"/>
    <x v="8"/>
    <x v="18"/>
    <x v="21"/>
    <x v="44"/>
    <x v="3"/>
    <x v="10"/>
    <x v="2"/>
    <x v="1"/>
    <n v="346.92"/>
    <n v="0"/>
    <n v="-346.92"/>
    <x v="8"/>
    <x v="18"/>
    <x v="21"/>
    <x v="44"/>
    <s v="Umlagebeiträge"/>
    <s v="B0FE524A-9795-EA11-806F-9CB6D0F9CFB6"/>
  </r>
  <r>
    <x v="2"/>
    <x v="8"/>
    <x v="18"/>
    <x v="21"/>
    <x v="45"/>
    <x v="3"/>
    <x v="10"/>
    <x v="2"/>
    <x v="1"/>
    <n v="889.15"/>
    <n v="0"/>
    <n v="-889.15"/>
    <x v="8"/>
    <x v="18"/>
    <x v="21"/>
    <x v="45"/>
    <s v="Beiträge zur Berufsgenossenschaft"/>
    <s v="B0FE524A-9795-EA11-806F-9CB6D0F9CFB6"/>
  </r>
  <r>
    <x v="2"/>
    <x v="8"/>
    <x v="22"/>
    <x v="33"/>
    <x v="89"/>
    <x v="3"/>
    <x v="10"/>
    <x v="2"/>
    <x v="1"/>
    <n v="6000"/>
    <n v="0"/>
    <n v="-6000"/>
    <x v="8"/>
    <x v="22"/>
    <x v="33"/>
    <x v="89"/>
    <s v="Abschreibungen auf selbst geschaffene immaterielle Vermögensgegenstände"/>
    <s v="B0FE524A-9795-EA11-806F-9CB6D0F9CFB6"/>
  </r>
  <r>
    <x v="2"/>
    <x v="8"/>
    <x v="22"/>
    <x v="34"/>
    <x v="90"/>
    <x v="3"/>
    <x v="10"/>
    <x v="2"/>
    <x v="1"/>
    <n v="820.83"/>
    <n v="0"/>
    <n v="-820.83"/>
    <x v="8"/>
    <x v="22"/>
    <x v="34"/>
    <x v="90"/>
    <s v="Abschreibungen auf Sachanlagen (ohne AfA auf Kfz und Gebäude)"/>
    <s v="B0FE524A-9795-EA11-806F-9CB6D0F9CFB6"/>
  </r>
  <r>
    <x v="2"/>
    <x v="8"/>
    <x v="22"/>
    <x v="34"/>
    <x v="91"/>
    <x v="3"/>
    <x v="10"/>
    <x v="2"/>
    <x v="1"/>
    <n v="800"/>
    <n v="0"/>
    <n v="-800"/>
    <x v="8"/>
    <x v="22"/>
    <x v="34"/>
    <x v="91"/>
    <s v="Sofortabschreibung geringwertige Wirtschaftsgüter"/>
    <s v="B0FE524A-9795-EA11-806F-9CB6D0F9CFB6"/>
  </r>
  <r>
    <x v="2"/>
    <x v="8"/>
    <x v="19"/>
    <x v="22"/>
    <x v="78"/>
    <x v="3"/>
    <x v="10"/>
    <x v="2"/>
    <x v="1"/>
    <n v="2500"/>
    <n v="0"/>
    <n v="-2500"/>
    <x v="8"/>
    <x v="19"/>
    <x v="22"/>
    <x v="78"/>
    <s v="Sonstige Fremdleistungen"/>
    <s v="B0FE524A-9795-EA11-806F-9CB6D0F9CFB6"/>
  </r>
  <r>
    <x v="2"/>
    <x v="8"/>
    <x v="19"/>
    <x v="23"/>
    <x v="47"/>
    <x v="3"/>
    <x v="10"/>
    <x v="2"/>
    <x v="1"/>
    <n v="26460"/>
    <n v="0"/>
    <n v="-26460"/>
    <x v="8"/>
    <x v="19"/>
    <x v="23"/>
    <x v="47"/>
    <s v="Miete (unbewegliche Wirtschaftsgüter)"/>
    <s v="B0FE524A-9795-EA11-806F-9CB6D0F9CFB6"/>
  </r>
  <r>
    <x v="2"/>
    <x v="8"/>
    <x v="19"/>
    <x v="23"/>
    <x v="48"/>
    <x v="3"/>
    <x v="10"/>
    <x v="2"/>
    <x v="1"/>
    <n v="3491"/>
    <n v="0"/>
    <n v="-3491"/>
    <x v="8"/>
    <x v="19"/>
    <x v="23"/>
    <x v="48"/>
    <s v="Gas, Strom, Wasser"/>
    <s v="B0FE524A-9795-EA11-806F-9CB6D0F9CFB6"/>
  </r>
  <r>
    <x v="2"/>
    <x v="8"/>
    <x v="19"/>
    <x v="23"/>
    <x v="49"/>
    <x v="3"/>
    <x v="10"/>
    <x v="2"/>
    <x v="1"/>
    <n v="800"/>
    <n v="0"/>
    <n v="-800"/>
    <x v="8"/>
    <x v="19"/>
    <x v="23"/>
    <x v="49"/>
    <s v="Reinigung"/>
    <s v="B0FE524A-9795-EA11-806F-9CB6D0F9CFB6"/>
  </r>
  <r>
    <x v="2"/>
    <x v="8"/>
    <x v="19"/>
    <x v="24"/>
    <x v="50"/>
    <x v="3"/>
    <x v="10"/>
    <x v="2"/>
    <x v="1"/>
    <n v="1041.6500000000001"/>
    <n v="0"/>
    <n v="-1041.6500000000001"/>
    <x v="8"/>
    <x v="19"/>
    <x v="24"/>
    <x v="50"/>
    <s v="Versicherungen"/>
    <s v="B0FE524A-9795-EA11-806F-9CB6D0F9CFB6"/>
  </r>
  <r>
    <x v="2"/>
    <x v="8"/>
    <x v="19"/>
    <x v="24"/>
    <x v="51"/>
    <x v="3"/>
    <x v="10"/>
    <x v="2"/>
    <x v="1"/>
    <n v="861.67"/>
    <n v="0"/>
    <n v="-861.67"/>
    <x v="8"/>
    <x v="19"/>
    <x v="24"/>
    <x v="51"/>
    <s v="Beiträge"/>
    <s v="B0FE524A-9795-EA11-806F-9CB6D0F9CFB6"/>
  </r>
  <r>
    <x v="2"/>
    <x v="8"/>
    <x v="19"/>
    <x v="25"/>
    <x v="53"/>
    <x v="3"/>
    <x v="10"/>
    <x v="2"/>
    <x v="1"/>
    <n v="1500"/>
    <n v="0"/>
    <n v="-1500"/>
    <x v="8"/>
    <x v="19"/>
    <x v="25"/>
    <x v="53"/>
    <s v="Wartungskosten für Hard- und Software"/>
    <s v="B0FE524A-9795-EA11-806F-9CB6D0F9CFB6"/>
  </r>
  <r>
    <x v="2"/>
    <x v="8"/>
    <x v="19"/>
    <x v="37"/>
    <x v="118"/>
    <x v="3"/>
    <x v="10"/>
    <x v="2"/>
    <x v="1"/>
    <n v="1800"/>
    <n v="0"/>
    <n v="-1800"/>
    <x v="8"/>
    <x v="19"/>
    <x v="37"/>
    <x v="118"/>
    <s v="Mietleasing Kfz"/>
    <s v="B0FE524A-9795-EA11-806F-9CB6D0F9CFB6"/>
  </r>
  <r>
    <x v="2"/>
    <x v="8"/>
    <x v="19"/>
    <x v="26"/>
    <x v="71"/>
    <x v="3"/>
    <x v="10"/>
    <x v="2"/>
    <x v="1"/>
    <n v="100"/>
    <n v="0"/>
    <n v="-100"/>
    <x v="8"/>
    <x v="19"/>
    <x v="26"/>
    <x v="71"/>
    <s v="Werbekosten"/>
    <s v="B0FE524A-9795-EA11-806F-9CB6D0F9CFB6"/>
  </r>
  <r>
    <x v="2"/>
    <x v="8"/>
    <x v="19"/>
    <x v="26"/>
    <x v="81"/>
    <x v="3"/>
    <x v="10"/>
    <x v="2"/>
    <x v="1"/>
    <n v="1000"/>
    <n v="0"/>
    <n v="-1000"/>
    <x v="8"/>
    <x v="19"/>
    <x v="26"/>
    <x v="81"/>
    <s v="Messekosten/Standgebühr"/>
    <s v="B0FE524A-9795-EA11-806F-9CB6D0F9CFB6"/>
  </r>
  <r>
    <x v="2"/>
    <x v="8"/>
    <x v="19"/>
    <x v="26"/>
    <x v="54"/>
    <x v="3"/>
    <x v="10"/>
    <x v="2"/>
    <x v="1"/>
    <n v="250"/>
    <n v="0"/>
    <n v="-250"/>
    <x v="8"/>
    <x v="19"/>
    <x v="26"/>
    <x v="54"/>
    <s v="Bewirtungskosten"/>
    <s v="B0FE524A-9795-EA11-806F-9CB6D0F9CFB6"/>
  </r>
  <r>
    <x v="2"/>
    <x v="8"/>
    <x v="19"/>
    <x v="26"/>
    <x v="55"/>
    <x v="3"/>
    <x v="10"/>
    <x v="2"/>
    <x v="1"/>
    <n v="2812.5"/>
    <n v="0"/>
    <n v="-2812.5"/>
    <x v="8"/>
    <x v="19"/>
    <x v="26"/>
    <x v="55"/>
    <s v="Reisekosten Arbeitnehmer"/>
    <s v="B0FE524A-9795-EA11-806F-9CB6D0F9CFB6"/>
  </r>
  <r>
    <x v="2"/>
    <x v="8"/>
    <x v="19"/>
    <x v="27"/>
    <x v="79"/>
    <x v="3"/>
    <x v="10"/>
    <x v="2"/>
    <x v="1"/>
    <n v="100"/>
    <n v="0"/>
    <n v="-100"/>
    <x v="8"/>
    <x v="19"/>
    <x v="27"/>
    <x v="79"/>
    <s v="Porto"/>
    <s v="B0FE524A-9795-EA11-806F-9CB6D0F9CFB6"/>
  </r>
  <r>
    <x v="2"/>
    <x v="8"/>
    <x v="19"/>
    <x v="27"/>
    <x v="58"/>
    <x v="3"/>
    <x v="10"/>
    <x v="2"/>
    <x v="1"/>
    <n v="700"/>
    <n v="0"/>
    <n v="-700"/>
    <x v="8"/>
    <x v="19"/>
    <x v="27"/>
    <x v="58"/>
    <s v="Telefon"/>
    <s v="B0FE524A-9795-EA11-806F-9CB6D0F9CFB6"/>
  </r>
  <r>
    <x v="2"/>
    <x v="8"/>
    <x v="19"/>
    <x v="27"/>
    <x v="73"/>
    <x v="3"/>
    <x v="10"/>
    <x v="2"/>
    <x v="1"/>
    <n v="300"/>
    <n v="0"/>
    <n v="-300"/>
    <x v="8"/>
    <x v="19"/>
    <x v="27"/>
    <x v="73"/>
    <s v="Bürobedarf"/>
    <s v="B0FE524A-9795-EA11-806F-9CB6D0F9CFB6"/>
  </r>
  <r>
    <x v="2"/>
    <x v="8"/>
    <x v="19"/>
    <x v="27"/>
    <x v="106"/>
    <x v="3"/>
    <x v="10"/>
    <x v="2"/>
    <x v="1"/>
    <n v="400"/>
    <n v="0"/>
    <n v="-400"/>
    <x v="8"/>
    <x v="19"/>
    <x v="27"/>
    <x v="106"/>
    <s v="Zeitschriften, Bücher (Fachliteratur)"/>
    <s v="B0FE524A-9795-EA11-806F-9CB6D0F9CFB6"/>
  </r>
  <r>
    <x v="2"/>
    <x v="8"/>
    <x v="18"/>
    <x v="21"/>
    <x v="74"/>
    <x v="3"/>
    <x v="10"/>
    <x v="2"/>
    <x v="1"/>
    <n v="1000"/>
    <n v="0"/>
    <n v="-1000"/>
    <x v="8"/>
    <x v="18"/>
    <x v="21"/>
    <x v="74"/>
    <s v="Fortbildungskosten"/>
    <s v="B0FE524A-9795-EA11-806F-9CB6D0F9CFB6"/>
  </r>
  <r>
    <x v="2"/>
    <x v="8"/>
    <x v="19"/>
    <x v="28"/>
    <x v="59"/>
    <x v="3"/>
    <x v="10"/>
    <x v="2"/>
    <x v="1"/>
    <n v="4500"/>
    <n v="0"/>
    <n v="-4500"/>
    <x v="8"/>
    <x v="19"/>
    <x v="28"/>
    <x v="59"/>
    <s v="Rechts- und Beratungskosten"/>
    <s v="B0FE524A-9795-EA11-806F-9CB6D0F9CFB6"/>
  </r>
  <r>
    <x v="2"/>
    <x v="8"/>
    <x v="19"/>
    <x v="28"/>
    <x v="101"/>
    <x v="3"/>
    <x v="10"/>
    <x v="2"/>
    <x v="1"/>
    <n v="1200"/>
    <n v="0"/>
    <n v="-1200"/>
    <x v="8"/>
    <x v="19"/>
    <x v="28"/>
    <x v="101"/>
    <s v="Buchführungskosten"/>
    <s v="B0FE524A-9795-EA11-806F-9CB6D0F9CFB6"/>
  </r>
  <r>
    <x v="2"/>
    <x v="8"/>
    <x v="19"/>
    <x v="22"/>
    <x v="111"/>
    <x v="3"/>
    <x v="10"/>
    <x v="2"/>
    <x v="1"/>
    <n v="760"/>
    <n v="0"/>
    <n v="-760"/>
    <x v="8"/>
    <x v="19"/>
    <x v="22"/>
    <x v="111"/>
    <s v="Aufwendungen für die zeitlich befristete Überlassu"/>
    <s v="B0FE524A-9795-EA11-806F-9CB6D0F9CFB6"/>
  </r>
  <r>
    <x v="2"/>
    <x v="8"/>
    <x v="19"/>
    <x v="29"/>
    <x v="60"/>
    <x v="3"/>
    <x v="10"/>
    <x v="2"/>
    <x v="1"/>
    <n v="250"/>
    <n v="0"/>
    <n v="-250"/>
    <x v="8"/>
    <x v="19"/>
    <x v="29"/>
    <x v="60"/>
    <s v="Sonstiger Betriebsbedarf"/>
    <s v="B0FE524A-9795-EA11-806F-9CB6D0F9CFB6"/>
  </r>
  <r>
    <x v="2"/>
    <x v="8"/>
    <x v="19"/>
    <x v="29"/>
    <x v="61"/>
    <x v="3"/>
    <x v="10"/>
    <x v="2"/>
    <x v="1"/>
    <n v="150"/>
    <n v="0"/>
    <n v="-150"/>
    <x v="8"/>
    <x v="19"/>
    <x v="29"/>
    <x v="61"/>
    <s v="Nebenkosten des Geldverkehrs"/>
    <s v="B0FE524A-9795-EA11-806F-9CB6D0F9CFB6"/>
  </r>
  <r>
    <x v="2"/>
    <x v="10"/>
    <x v="21"/>
    <x v="32"/>
    <x v="99"/>
    <x v="3"/>
    <x v="10"/>
    <x v="2"/>
    <x v="1"/>
    <n v="800"/>
    <n v="0"/>
    <n v="-800"/>
    <x v="10"/>
    <x v="21"/>
    <x v="32"/>
    <x v="99"/>
    <s v="Zinsaufwendungen für kurzfristige Verbindlichkeite"/>
    <s v="B0FE524A-9795-EA11-806F-9CB6D0F9CFB6"/>
  </r>
  <r>
    <x v="2"/>
    <x v="10"/>
    <x v="21"/>
    <x v="32"/>
    <x v="83"/>
    <x v="3"/>
    <x v="10"/>
    <x v="2"/>
    <x v="1"/>
    <n v="17200"/>
    <n v="0"/>
    <n v="-17200"/>
    <x v="10"/>
    <x v="21"/>
    <x v="32"/>
    <x v="83"/>
    <s v="Zinsaufwendungen für langfristige Verbindlichkeite"/>
    <s v="B0FE524A-9795-EA11-806F-9CB6D0F9CFB6"/>
  </r>
  <r>
    <x v="0"/>
    <x v="0"/>
    <x v="0"/>
    <x v="0"/>
    <x v="0"/>
    <x v="3"/>
    <x v="11"/>
    <x v="2"/>
    <x v="1"/>
    <n v="0"/>
    <n v="6000"/>
    <n v="6000"/>
    <x v="0"/>
    <x v="0"/>
    <x v="0"/>
    <x v="0"/>
    <s v="Selbst geschaffene immaterielle VermG"/>
    <s v="B0FE524A-9795-EA11-806F-9CB6D0F9CFB6"/>
  </r>
  <r>
    <x v="0"/>
    <x v="0"/>
    <x v="1"/>
    <x v="1"/>
    <x v="2"/>
    <x v="3"/>
    <x v="11"/>
    <x v="2"/>
    <x v="1"/>
    <n v="0"/>
    <n v="520.83000000000004"/>
    <n v="520.83000000000004"/>
    <x v="0"/>
    <x v="1"/>
    <x v="1"/>
    <x v="2"/>
    <s v="Betriebsausstattung"/>
    <s v="B0FE524A-9795-EA11-806F-9CB6D0F9CFB6"/>
  </r>
  <r>
    <x v="0"/>
    <x v="0"/>
    <x v="1"/>
    <x v="1"/>
    <x v="3"/>
    <x v="3"/>
    <x v="11"/>
    <x v="2"/>
    <x v="1"/>
    <n v="2000"/>
    <n v="1100"/>
    <n v="-900"/>
    <x v="0"/>
    <x v="1"/>
    <x v="1"/>
    <x v="3"/>
    <s v="Büroeinrichtung"/>
    <s v="B0FE524A-9795-EA11-806F-9CB6D0F9CFB6"/>
  </r>
  <r>
    <x v="0"/>
    <x v="0"/>
    <x v="1"/>
    <x v="1"/>
    <x v="4"/>
    <x v="3"/>
    <x v="11"/>
    <x v="2"/>
    <x v="1"/>
    <n v="800"/>
    <n v="800"/>
    <n v="0"/>
    <x v="0"/>
    <x v="1"/>
    <x v="1"/>
    <x v="4"/>
    <s v="Geringwertige Wirtschaftsgüter"/>
    <s v="B0FE524A-9795-EA11-806F-9CB6D0F9CFB6"/>
  </r>
  <r>
    <x v="0"/>
    <x v="1"/>
    <x v="3"/>
    <x v="3"/>
    <x v="6"/>
    <x v="3"/>
    <x v="11"/>
    <x v="2"/>
    <x v="1"/>
    <n v="0"/>
    <n v="90856.5"/>
    <n v="90856.5"/>
    <x v="1"/>
    <x v="3"/>
    <x v="3"/>
    <x v="6"/>
    <s v="Forderungen aus Lieferungen und Leistungen"/>
    <s v="B0FE524A-9795-EA11-806F-9CB6D0F9CFB6"/>
  </r>
  <r>
    <x v="0"/>
    <x v="1"/>
    <x v="3"/>
    <x v="4"/>
    <x v="9"/>
    <x v="3"/>
    <x v="11"/>
    <x v="2"/>
    <x v="1"/>
    <n v="9150.59"/>
    <n v="0"/>
    <n v="-9150.59"/>
    <x v="1"/>
    <x v="3"/>
    <x v="4"/>
    <x v="9"/>
    <s v="Abziehbare Vorsteuer 19 %"/>
    <s v="B0FE524A-9795-EA11-806F-9CB6D0F9CFB6"/>
  </r>
  <r>
    <x v="0"/>
    <x v="1"/>
    <x v="4"/>
    <x v="5"/>
    <x v="115"/>
    <x v="3"/>
    <x v="11"/>
    <x v="2"/>
    <x v="1"/>
    <n v="100769.47"/>
    <n v="185980.39"/>
    <n v="85210.92"/>
    <x v="1"/>
    <x v="4"/>
    <x v="5"/>
    <x v="115"/>
    <s v="Bank"/>
    <s v="B0FE524A-9795-EA11-806F-9CB6D0F9CFB6"/>
  </r>
  <r>
    <x v="0"/>
    <x v="2"/>
    <x v="5"/>
    <x v="6"/>
    <x v="15"/>
    <x v="3"/>
    <x v="11"/>
    <x v="2"/>
    <x v="1"/>
    <n v="0"/>
    <n v="1733.32"/>
    <n v="1733.32"/>
    <x v="2"/>
    <x v="5"/>
    <x v="6"/>
    <x v="15"/>
    <s v="Aktive Rechnungsabgrenzung"/>
    <s v="B0FE524A-9795-EA11-806F-9CB6D0F9CFB6"/>
  </r>
  <r>
    <x v="1"/>
    <x v="5"/>
    <x v="11"/>
    <x v="13"/>
    <x v="25"/>
    <x v="3"/>
    <x v="11"/>
    <x v="2"/>
    <x v="1"/>
    <n v="24528.880000000001"/>
    <n v="19397"/>
    <n v="-5131.88"/>
    <x v="5"/>
    <x v="11"/>
    <x v="13"/>
    <x v="25"/>
    <s v="Verbindlichkeiten aus Lieferungen und Leistungen m"/>
    <s v="B0FE524A-9795-EA11-806F-9CB6D0F9CFB6"/>
  </r>
  <r>
    <x v="1"/>
    <x v="5"/>
    <x v="12"/>
    <x v="14"/>
    <x v="75"/>
    <x v="3"/>
    <x v="11"/>
    <x v="2"/>
    <x v="1"/>
    <n v="0"/>
    <n v="9912.9699999999993"/>
    <n v="9912.9699999999993"/>
    <x v="5"/>
    <x v="12"/>
    <x v="14"/>
    <x v="75"/>
    <s v="Umsatzsteuer-Vorauszahlungen"/>
    <s v="B0FE524A-9795-EA11-806F-9CB6D0F9CFB6"/>
  </r>
  <r>
    <x v="2"/>
    <x v="8"/>
    <x v="18"/>
    <x v="20"/>
    <x v="41"/>
    <x v="3"/>
    <x v="11"/>
    <x v="2"/>
    <x v="1"/>
    <n v="78614.47"/>
    <n v="0"/>
    <n v="-78614.47"/>
    <x v="8"/>
    <x v="18"/>
    <x v="20"/>
    <x v="41"/>
    <s v="Gehälter"/>
    <s v="B0FE524A-9795-EA11-806F-9CB6D0F9CFB6"/>
  </r>
  <r>
    <x v="2"/>
    <x v="8"/>
    <x v="18"/>
    <x v="20"/>
    <x v="42"/>
    <x v="3"/>
    <x v="11"/>
    <x v="2"/>
    <x v="1"/>
    <n v="10300"/>
    <n v="0"/>
    <n v="-10300"/>
    <x v="8"/>
    <x v="18"/>
    <x v="20"/>
    <x v="42"/>
    <s v="Geschäftsführergehälter der GmbH-Gesellschafter"/>
    <s v="B0FE524A-9795-EA11-806F-9CB6D0F9CFB6"/>
  </r>
  <r>
    <x v="2"/>
    <x v="8"/>
    <x v="18"/>
    <x v="20"/>
    <x v="70"/>
    <x v="3"/>
    <x v="11"/>
    <x v="2"/>
    <x v="1"/>
    <n v="500"/>
    <n v="0"/>
    <n v="-500"/>
    <x v="8"/>
    <x v="18"/>
    <x v="20"/>
    <x v="70"/>
    <s v="Sonstiges Personalkosten"/>
    <s v="B0FE524A-9795-EA11-806F-9CB6D0F9CFB6"/>
  </r>
  <r>
    <x v="2"/>
    <x v="8"/>
    <x v="18"/>
    <x v="21"/>
    <x v="43"/>
    <x v="3"/>
    <x v="11"/>
    <x v="2"/>
    <x v="1"/>
    <n v="15286.38"/>
    <n v="0"/>
    <n v="-15286.38"/>
    <x v="8"/>
    <x v="18"/>
    <x v="21"/>
    <x v="43"/>
    <s v="Gesetzliche soziale Aufwendungen"/>
    <s v="B0FE524A-9795-EA11-806F-9CB6D0F9CFB6"/>
  </r>
  <r>
    <x v="2"/>
    <x v="8"/>
    <x v="18"/>
    <x v="21"/>
    <x v="44"/>
    <x v="3"/>
    <x v="11"/>
    <x v="2"/>
    <x v="1"/>
    <n v="346.92"/>
    <n v="0"/>
    <n v="-346.92"/>
    <x v="8"/>
    <x v="18"/>
    <x v="21"/>
    <x v="44"/>
    <s v="Umlagebeiträge"/>
    <s v="B0FE524A-9795-EA11-806F-9CB6D0F9CFB6"/>
  </r>
  <r>
    <x v="2"/>
    <x v="8"/>
    <x v="18"/>
    <x v="21"/>
    <x v="45"/>
    <x v="3"/>
    <x v="11"/>
    <x v="2"/>
    <x v="1"/>
    <n v="889.15"/>
    <n v="0"/>
    <n v="-889.15"/>
    <x v="8"/>
    <x v="18"/>
    <x v="21"/>
    <x v="45"/>
    <s v="Beiträge zur Berufsgenossenschaft"/>
    <s v="B0FE524A-9795-EA11-806F-9CB6D0F9CFB6"/>
  </r>
  <r>
    <x v="2"/>
    <x v="8"/>
    <x v="22"/>
    <x v="33"/>
    <x v="89"/>
    <x v="3"/>
    <x v="11"/>
    <x v="2"/>
    <x v="1"/>
    <n v="6000"/>
    <n v="0"/>
    <n v="-6000"/>
    <x v="8"/>
    <x v="22"/>
    <x v="33"/>
    <x v="89"/>
    <s v="Abschreibungen auf selbst geschaffene immaterielle Vermögensgegenstände"/>
    <s v="B0FE524A-9795-EA11-806F-9CB6D0F9CFB6"/>
  </r>
  <r>
    <x v="2"/>
    <x v="8"/>
    <x v="22"/>
    <x v="34"/>
    <x v="90"/>
    <x v="3"/>
    <x v="11"/>
    <x v="2"/>
    <x v="1"/>
    <n v="820.83"/>
    <n v="0"/>
    <n v="-820.83"/>
    <x v="8"/>
    <x v="22"/>
    <x v="34"/>
    <x v="90"/>
    <s v="Abschreibungen auf Sachanlagen (ohne AfA auf Kfz und Gebäude)"/>
    <s v="B0FE524A-9795-EA11-806F-9CB6D0F9CFB6"/>
  </r>
  <r>
    <x v="2"/>
    <x v="8"/>
    <x v="22"/>
    <x v="34"/>
    <x v="91"/>
    <x v="3"/>
    <x v="11"/>
    <x v="2"/>
    <x v="1"/>
    <n v="800"/>
    <n v="0"/>
    <n v="-800"/>
    <x v="8"/>
    <x v="22"/>
    <x v="34"/>
    <x v="91"/>
    <s v="Sofortabschreibung geringwertige Wirtschaftsgüter"/>
    <s v="B0FE524A-9795-EA11-806F-9CB6D0F9CFB6"/>
  </r>
  <r>
    <x v="2"/>
    <x v="8"/>
    <x v="19"/>
    <x v="23"/>
    <x v="47"/>
    <x v="3"/>
    <x v="11"/>
    <x v="2"/>
    <x v="1"/>
    <n v="26460"/>
    <n v="0"/>
    <n v="-26460"/>
    <x v="8"/>
    <x v="19"/>
    <x v="23"/>
    <x v="47"/>
    <s v="Miete (unbewegliche Wirtschaftsgüter)"/>
    <s v="B0FE524A-9795-EA11-806F-9CB6D0F9CFB6"/>
  </r>
  <r>
    <x v="2"/>
    <x v="8"/>
    <x v="19"/>
    <x v="23"/>
    <x v="48"/>
    <x v="3"/>
    <x v="11"/>
    <x v="2"/>
    <x v="1"/>
    <n v="3491"/>
    <n v="0"/>
    <n v="-3491"/>
    <x v="8"/>
    <x v="19"/>
    <x v="23"/>
    <x v="48"/>
    <s v="Gas, Strom, Wasser"/>
    <s v="B0FE524A-9795-EA11-806F-9CB6D0F9CFB6"/>
  </r>
  <r>
    <x v="2"/>
    <x v="8"/>
    <x v="19"/>
    <x v="23"/>
    <x v="49"/>
    <x v="3"/>
    <x v="11"/>
    <x v="2"/>
    <x v="1"/>
    <n v="800"/>
    <n v="0"/>
    <n v="-800"/>
    <x v="8"/>
    <x v="19"/>
    <x v="23"/>
    <x v="49"/>
    <s v="Reinigung"/>
    <s v="B0FE524A-9795-EA11-806F-9CB6D0F9CFB6"/>
  </r>
  <r>
    <x v="2"/>
    <x v="8"/>
    <x v="19"/>
    <x v="24"/>
    <x v="50"/>
    <x v="3"/>
    <x v="11"/>
    <x v="2"/>
    <x v="1"/>
    <n v="1041.6500000000001"/>
    <n v="0"/>
    <n v="-1041.6500000000001"/>
    <x v="8"/>
    <x v="19"/>
    <x v="24"/>
    <x v="50"/>
    <s v="Versicherungen"/>
    <s v="B0FE524A-9795-EA11-806F-9CB6D0F9CFB6"/>
  </r>
  <r>
    <x v="2"/>
    <x v="8"/>
    <x v="19"/>
    <x v="24"/>
    <x v="51"/>
    <x v="3"/>
    <x v="11"/>
    <x v="2"/>
    <x v="1"/>
    <n v="691.67"/>
    <n v="0"/>
    <n v="-691.67"/>
    <x v="8"/>
    <x v="19"/>
    <x v="24"/>
    <x v="51"/>
    <s v="Beiträge"/>
    <s v="B0FE524A-9795-EA11-806F-9CB6D0F9CFB6"/>
  </r>
  <r>
    <x v="2"/>
    <x v="8"/>
    <x v="19"/>
    <x v="25"/>
    <x v="53"/>
    <x v="3"/>
    <x v="11"/>
    <x v="2"/>
    <x v="1"/>
    <n v="1500"/>
    <n v="0"/>
    <n v="-1500"/>
    <x v="8"/>
    <x v="19"/>
    <x v="25"/>
    <x v="53"/>
    <s v="Wartungskosten für Hard- und Software"/>
    <s v="B0FE524A-9795-EA11-806F-9CB6D0F9CFB6"/>
  </r>
  <r>
    <x v="2"/>
    <x v="8"/>
    <x v="19"/>
    <x v="37"/>
    <x v="118"/>
    <x v="3"/>
    <x v="11"/>
    <x v="2"/>
    <x v="1"/>
    <n v="1800"/>
    <n v="0"/>
    <n v="-1800"/>
    <x v="8"/>
    <x v="19"/>
    <x v="37"/>
    <x v="118"/>
    <s v="Mietleasing Kfz"/>
    <s v="B0FE524A-9795-EA11-806F-9CB6D0F9CFB6"/>
  </r>
  <r>
    <x v="2"/>
    <x v="8"/>
    <x v="19"/>
    <x v="26"/>
    <x v="71"/>
    <x v="3"/>
    <x v="11"/>
    <x v="2"/>
    <x v="1"/>
    <n v="100"/>
    <n v="0"/>
    <n v="-100"/>
    <x v="8"/>
    <x v="19"/>
    <x v="26"/>
    <x v="71"/>
    <s v="Werbekosten"/>
    <s v="B0FE524A-9795-EA11-806F-9CB6D0F9CFB6"/>
  </r>
  <r>
    <x v="2"/>
    <x v="8"/>
    <x v="19"/>
    <x v="26"/>
    <x v="81"/>
    <x v="3"/>
    <x v="11"/>
    <x v="2"/>
    <x v="1"/>
    <n v="1000"/>
    <n v="0"/>
    <n v="-1000"/>
    <x v="8"/>
    <x v="19"/>
    <x v="26"/>
    <x v="81"/>
    <s v="Messekosten/Standgebühr"/>
    <s v="B0FE524A-9795-EA11-806F-9CB6D0F9CFB6"/>
  </r>
  <r>
    <x v="2"/>
    <x v="8"/>
    <x v="19"/>
    <x v="26"/>
    <x v="54"/>
    <x v="3"/>
    <x v="11"/>
    <x v="2"/>
    <x v="1"/>
    <n v="250"/>
    <n v="0"/>
    <n v="-250"/>
    <x v="8"/>
    <x v="19"/>
    <x v="26"/>
    <x v="54"/>
    <s v="Bewirtungskosten"/>
    <s v="B0FE524A-9795-EA11-806F-9CB6D0F9CFB6"/>
  </r>
  <r>
    <x v="2"/>
    <x v="8"/>
    <x v="19"/>
    <x v="26"/>
    <x v="55"/>
    <x v="3"/>
    <x v="11"/>
    <x v="2"/>
    <x v="1"/>
    <n v="1300"/>
    <n v="0"/>
    <n v="-1300"/>
    <x v="8"/>
    <x v="19"/>
    <x v="26"/>
    <x v="55"/>
    <s v="Reisekosten Arbeitnehmer"/>
    <s v="B0FE524A-9795-EA11-806F-9CB6D0F9CFB6"/>
  </r>
  <r>
    <x v="2"/>
    <x v="8"/>
    <x v="19"/>
    <x v="27"/>
    <x v="79"/>
    <x v="3"/>
    <x v="11"/>
    <x v="2"/>
    <x v="1"/>
    <n v="100"/>
    <n v="0"/>
    <n v="-100"/>
    <x v="8"/>
    <x v="19"/>
    <x v="27"/>
    <x v="79"/>
    <s v="Porto"/>
    <s v="B0FE524A-9795-EA11-806F-9CB6D0F9CFB6"/>
  </r>
  <r>
    <x v="2"/>
    <x v="8"/>
    <x v="19"/>
    <x v="27"/>
    <x v="58"/>
    <x v="3"/>
    <x v="11"/>
    <x v="2"/>
    <x v="1"/>
    <n v="700"/>
    <n v="0"/>
    <n v="-700"/>
    <x v="8"/>
    <x v="19"/>
    <x v="27"/>
    <x v="58"/>
    <s v="Telefon"/>
    <s v="B0FE524A-9795-EA11-806F-9CB6D0F9CFB6"/>
  </r>
  <r>
    <x v="2"/>
    <x v="8"/>
    <x v="19"/>
    <x v="27"/>
    <x v="73"/>
    <x v="3"/>
    <x v="11"/>
    <x v="2"/>
    <x v="1"/>
    <n v="300"/>
    <n v="0"/>
    <n v="-300"/>
    <x v="8"/>
    <x v="19"/>
    <x v="27"/>
    <x v="73"/>
    <s v="Bürobedarf"/>
    <s v="B0FE524A-9795-EA11-806F-9CB6D0F9CFB6"/>
  </r>
  <r>
    <x v="2"/>
    <x v="8"/>
    <x v="19"/>
    <x v="27"/>
    <x v="106"/>
    <x v="3"/>
    <x v="11"/>
    <x v="2"/>
    <x v="1"/>
    <n v="100"/>
    <n v="0"/>
    <n v="-100"/>
    <x v="8"/>
    <x v="19"/>
    <x v="27"/>
    <x v="106"/>
    <s v="Zeitschriften, Bücher (Fachliteratur)"/>
    <s v="B0FE524A-9795-EA11-806F-9CB6D0F9CFB6"/>
  </r>
  <r>
    <x v="2"/>
    <x v="8"/>
    <x v="18"/>
    <x v="21"/>
    <x v="74"/>
    <x v="3"/>
    <x v="11"/>
    <x v="2"/>
    <x v="1"/>
    <n v="1000"/>
    <n v="0"/>
    <n v="-1000"/>
    <x v="8"/>
    <x v="18"/>
    <x v="21"/>
    <x v="74"/>
    <s v="Fortbildungskosten"/>
    <s v="B0FE524A-9795-EA11-806F-9CB6D0F9CFB6"/>
  </r>
  <r>
    <x v="2"/>
    <x v="8"/>
    <x v="19"/>
    <x v="28"/>
    <x v="59"/>
    <x v="3"/>
    <x v="11"/>
    <x v="2"/>
    <x v="1"/>
    <n v="4500"/>
    <n v="0"/>
    <n v="-4500"/>
    <x v="8"/>
    <x v="19"/>
    <x v="28"/>
    <x v="59"/>
    <s v="Rechts- und Beratungskosten"/>
    <s v="B0FE524A-9795-EA11-806F-9CB6D0F9CFB6"/>
  </r>
  <r>
    <x v="2"/>
    <x v="8"/>
    <x v="19"/>
    <x v="28"/>
    <x v="101"/>
    <x v="3"/>
    <x v="11"/>
    <x v="2"/>
    <x v="1"/>
    <n v="1200"/>
    <n v="0"/>
    <n v="-1200"/>
    <x v="8"/>
    <x v="19"/>
    <x v="28"/>
    <x v="101"/>
    <s v="Buchführungskosten"/>
    <s v="B0FE524A-9795-EA11-806F-9CB6D0F9CFB6"/>
  </r>
  <r>
    <x v="2"/>
    <x v="8"/>
    <x v="19"/>
    <x v="22"/>
    <x v="111"/>
    <x v="3"/>
    <x v="11"/>
    <x v="2"/>
    <x v="1"/>
    <n v="760"/>
    <n v="0"/>
    <n v="-760"/>
    <x v="8"/>
    <x v="19"/>
    <x v="22"/>
    <x v="111"/>
    <s v="Aufwendungen für die zeitlich befristete Überlassu"/>
    <s v="B0FE524A-9795-EA11-806F-9CB6D0F9CFB6"/>
  </r>
  <r>
    <x v="2"/>
    <x v="8"/>
    <x v="19"/>
    <x v="29"/>
    <x v="60"/>
    <x v="3"/>
    <x v="11"/>
    <x v="2"/>
    <x v="1"/>
    <n v="250"/>
    <n v="0"/>
    <n v="-250"/>
    <x v="8"/>
    <x v="19"/>
    <x v="29"/>
    <x v="60"/>
    <s v="Sonstiger Betriebsbedarf"/>
    <s v="B0FE524A-9795-EA11-806F-9CB6D0F9CFB6"/>
  </r>
  <r>
    <x v="2"/>
    <x v="8"/>
    <x v="19"/>
    <x v="29"/>
    <x v="61"/>
    <x v="3"/>
    <x v="11"/>
    <x v="2"/>
    <x v="1"/>
    <n v="150"/>
    <n v="0"/>
    <n v="-150"/>
    <x v="8"/>
    <x v="19"/>
    <x v="29"/>
    <x v="61"/>
    <s v="Nebenkosten des Geldverkehrs"/>
    <s v="B0FE524A-9795-EA11-806F-9CB6D0F9CFB6"/>
  </r>
  <r>
    <x v="2"/>
    <x v="10"/>
    <x v="21"/>
    <x v="32"/>
    <x v="99"/>
    <x v="3"/>
    <x v="11"/>
    <x v="2"/>
    <x v="1"/>
    <n v="800"/>
    <n v="0"/>
    <n v="-800"/>
    <x v="10"/>
    <x v="21"/>
    <x v="32"/>
    <x v="99"/>
    <s v="Zinsaufwendungen für kurzfristige Verbindlichkeite"/>
    <s v="B0FE524A-9795-EA11-806F-9CB6D0F9CFB6"/>
  </r>
  <r>
    <x v="2"/>
    <x v="10"/>
    <x v="21"/>
    <x v="32"/>
    <x v="83"/>
    <x v="3"/>
    <x v="11"/>
    <x v="2"/>
    <x v="1"/>
    <n v="17200"/>
    <n v="0"/>
    <n v="-17200"/>
    <x v="10"/>
    <x v="21"/>
    <x v="32"/>
    <x v="83"/>
    <s v="Zinsaufwendungen für langfristige Verbindlichkeite"/>
    <s v="B0FE524A-9795-EA11-806F-9CB6D0F9CFB6"/>
  </r>
  <r>
    <x v="0"/>
    <x v="0"/>
    <x v="0"/>
    <x v="0"/>
    <x v="0"/>
    <x v="3"/>
    <x v="12"/>
    <x v="2"/>
    <x v="1"/>
    <n v="0"/>
    <n v="6000"/>
    <n v="6000"/>
    <x v="0"/>
    <x v="0"/>
    <x v="0"/>
    <x v="0"/>
    <s v="Selbst geschaffene immaterielle VermG"/>
    <s v="B0FE524A-9795-EA11-806F-9CB6D0F9CFB6"/>
  </r>
  <r>
    <x v="0"/>
    <x v="0"/>
    <x v="1"/>
    <x v="1"/>
    <x v="2"/>
    <x v="3"/>
    <x v="12"/>
    <x v="2"/>
    <x v="1"/>
    <n v="0"/>
    <n v="520.83000000000004"/>
    <n v="520.83000000000004"/>
    <x v="0"/>
    <x v="1"/>
    <x v="1"/>
    <x v="2"/>
    <s v="Betriebsausstattung"/>
    <s v="B0FE524A-9795-EA11-806F-9CB6D0F9CFB6"/>
  </r>
  <r>
    <x v="0"/>
    <x v="0"/>
    <x v="1"/>
    <x v="1"/>
    <x v="3"/>
    <x v="3"/>
    <x v="12"/>
    <x v="2"/>
    <x v="1"/>
    <n v="2000"/>
    <n v="1100"/>
    <n v="-900"/>
    <x v="0"/>
    <x v="1"/>
    <x v="1"/>
    <x v="3"/>
    <s v="Büroeinrichtung"/>
    <s v="B0FE524A-9795-EA11-806F-9CB6D0F9CFB6"/>
  </r>
  <r>
    <x v="0"/>
    <x v="0"/>
    <x v="1"/>
    <x v="1"/>
    <x v="4"/>
    <x v="3"/>
    <x v="12"/>
    <x v="2"/>
    <x v="1"/>
    <n v="800"/>
    <n v="800"/>
    <n v="0"/>
    <x v="0"/>
    <x v="1"/>
    <x v="1"/>
    <x v="4"/>
    <s v="Geringwertige Wirtschaftsgüter"/>
    <s v="B0FE524A-9795-EA11-806F-9CB6D0F9CFB6"/>
  </r>
  <r>
    <x v="0"/>
    <x v="1"/>
    <x v="3"/>
    <x v="4"/>
    <x v="9"/>
    <x v="3"/>
    <x v="12"/>
    <x v="2"/>
    <x v="1"/>
    <n v="9150.59"/>
    <n v="0"/>
    <n v="-9150.59"/>
    <x v="1"/>
    <x v="3"/>
    <x v="4"/>
    <x v="9"/>
    <s v="Abziehbare Vorsteuer 19 %"/>
    <s v="B0FE524A-9795-EA11-806F-9CB6D0F9CFB6"/>
  </r>
  <r>
    <x v="0"/>
    <x v="1"/>
    <x v="4"/>
    <x v="5"/>
    <x v="115"/>
    <x v="3"/>
    <x v="12"/>
    <x v="2"/>
    <x v="1"/>
    <n v="9969.9699999999993"/>
    <n v="274478.25"/>
    <n v="264508.28000000003"/>
    <x v="1"/>
    <x v="4"/>
    <x v="5"/>
    <x v="115"/>
    <s v="Bank"/>
    <s v="B0FE524A-9795-EA11-806F-9CB6D0F9CFB6"/>
  </r>
  <r>
    <x v="0"/>
    <x v="2"/>
    <x v="5"/>
    <x v="6"/>
    <x v="15"/>
    <x v="3"/>
    <x v="12"/>
    <x v="2"/>
    <x v="1"/>
    <n v="0"/>
    <n v="1733.32"/>
    <n v="1733.32"/>
    <x v="2"/>
    <x v="5"/>
    <x v="6"/>
    <x v="15"/>
    <s v="Aktive Rechnungsabgrenzung"/>
    <s v="B0FE524A-9795-EA11-806F-9CB6D0F9CFB6"/>
  </r>
  <r>
    <x v="1"/>
    <x v="4"/>
    <x v="10"/>
    <x v="12"/>
    <x v="24"/>
    <x v="3"/>
    <x v="12"/>
    <x v="2"/>
    <x v="1"/>
    <n v="0"/>
    <n v="13000"/>
    <n v="13000"/>
    <x v="4"/>
    <x v="10"/>
    <x v="12"/>
    <x v="24"/>
    <s v="Rückstellungen für Abschluss- und Prüfungskosten"/>
    <s v="B0FE524A-9795-EA11-806F-9CB6D0F9CFB6"/>
  </r>
  <r>
    <x v="1"/>
    <x v="5"/>
    <x v="11"/>
    <x v="13"/>
    <x v="25"/>
    <x v="3"/>
    <x v="12"/>
    <x v="2"/>
    <x v="1"/>
    <n v="19397"/>
    <n v="19397"/>
    <n v="0"/>
    <x v="5"/>
    <x v="11"/>
    <x v="13"/>
    <x v="25"/>
    <s v="Verbindlichkeiten aus Lieferungen und Leistungen m"/>
    <s v="B0FE524A-9795-EA11-806F-9CB6D0F9CFB6"/>
  </r>
  <r>
    <x v="1"/>
    <x v="5"/>
    <x v="12"/>
    <x v="14"/>
    <x v="75"/>
    <x v="3"/>
    <x v="12"/>
    <x v="2"/>
    <x v="1"/>
    <n v="14506.5"/>
    <n v="9969.9699999999993"/>
    <n v="-4536.53"/>
    <x v="5"/>
    <x v="12"/>
    <x v="14"/>
    <x v="75"/>
    <s v="Umsatzsteuer-Vorauszahlungen"/>
    <s v="B0FE524A-9795-EA11-806F-9CB6D0F9CFB6"/>
  </r>
  <r>
    <x v="2"/>
    <x v="8"/>
    <x v="18"/>
    <x v="20"/>
    <x v="41"/>
    <x v="3"/>
    <x v="12"/>
    <x v="2"/>
    <x v="1"/>
    <n v="153720.97"/>
    <n v="0"/>
    <n v="-153720.97"/>
    <x v="8"/>
    <x v="18"/>
    <x v="20"/>
    <x v="41"/>
    <s v="Gehälter"/>
    <s v="B0FE524A-9795-EA11-806F-9CB6D0F9CFB6"/>
  </r>
  <r>
    <x v="2"/>
    <x v="8"/>
    <x v="18"/>
    <x v="20"/>
    <x v="42"/>
    <x v="3"/>
    <x v="12"/>
    <x v="2"/>
    <x v="1"/>
    <n v="10300"/>
    <n v="0"/>
    <n v="-10300"/>
    <x v="8"/>
    <x v="18"/>
    <x v="20"/>
    <x v="42"/>
    <s v="Geschäftsführergehälter der GmbH-Gesellschafter"/>
    <s v="B0FE524A-9795-EA11-806F-9CB6D0F9CFB6"/>
  </r>
  <r>
    <x v="2"/>
    <x v="8"/>
    <x v="18"/>
    <x v="20"/>
    <x v="70"/>
    <x v="3"/>
    <x v="12"/>
    <x v="2"/>
    <x v="1"/>
    <n v="500"/>
    <n v="0"/>
    <n v="-500"/>
    <x v="8"/>
    <x v="18"/>
    <x v="20"/>
    <x v="70"/>
    <s v="Sonstiges Personalkosten"/>
    <s v="B0FE524A-9795-EA11-806F-9CB6D0F9CFB6"/>
  </r>
  <r>
    <x v="2"/>
    <x v="8"/>
    <x v="18"/>
    <x v="21"/>
    <x v="43"/>
    <x v="3"/>
    <x v="12"/>
    <x v="2"/>
    <x v="1"/>
    <n v="18466.07"/>
    <n v="0"/>
    <n v="-18466.07"/>
    <x v="8"/>
    <x v="18"/>
    <x v="21"/>
    <x v="43"/>
    <s v="Gesetzliche soziale Aufwendungen"/>
    <s v="B0FE524A-9795-EA11-806F-9CB6D0F9CFB6"/>
  </r>
  <r>
    <x v="2"/>
    <x v="8"/>
    <x v="18"/>
    <x v="21"/>
    <x v="44"/>
    <x v="3"/>
    <x v="12"/>
    <x v="2"/>
    <x v="1"/>
    <n v="432.9"/>
    <n v="0"/>
    <n v="-432.9"/>
    <x v="8"/>
    <x v="18"/>
    <x v="21"/>
    <x v="44"/>
    <s v="Umlagebeiträge"/>
    <s v="B0FE524A-9795-EA11-806F-9CB6D0F9CFB6"/>
  </r>
  <r>
    <x v="2"/>
    <x v="8"/>
    <x v="18"/>
    <x v="21"/>
    <x v="45"/>
    <x v="3"/>
    <x v="12"/>
    <x v="2"/>
    <x v="1"/>
    <n v="1640.22"/>
    <n v="0"/>
    <n v="-1640.22"/>
    <x v="8"/>
    <x v="18"/>
    <x v="21"/>
    <x v="45"/>
    <s v="Beiträge zur Berufsgenossenschaft"/>
    <s v="B0FE524A-9795-EA11-806F-9CB6D0F9CFB6"/>
  </r>
  <r>
    <x v="2"/>
    <x v="8"/>
    <x v="22"/>
    <x v="33"/>
    <x v="89"/>
    <x v="3"/>
    <x v="12"/>
    <x v="2"/>
    <x v="1"/>
    <n v="6000"/>
    <n v="0"/>
    <n v="-6000"/>
    <x v="8"/>
    <x v="22"/>
    <x v="33"/>
    <x v="89"/>
    <s v="Abschreibungen auf selbst geschaffene immaterielle Vermögensgegenstände"/>
    <s v="B0FE524A-9795-EA11-806F-9CB6D0F9CFB6"/>
  </r>
  <r>
    <x v="2"/>
    <x v="8"/>
    <x v="22"/>
    <x v="34"/>
    <x v="90"/>
    <x v="3"/>
    <x v="12"/>
    <x v="2"/>
    <x v="1"/>
    <n v="820.83"/>
    <n v="0"/>
    <n v="-820.83"/>
    <x v="8"/>
    <x v="22"/>
    <x v="34"/>
    <x v="90"/>
    <s v="Abschreibungen auf Sachanlagen (ohne AfA auf Kfz und Gebäude)"/>
    <s v="B0FE524A-9795-EA11-806F-9CB6D0F9CFB6"/>
  </r>
  <r>
    <x v="2"/>
    <x v="8"/>
    <x v="22"/>
    <x v="34"/>
    <x v="91"/>
    <x v="3"/>
    <x v="12"/>
    <x v="2"/>
    <x v="1"/>
    <n v="800"/>
    <n v="0"/>
    <n v="-800"/>
    <x v="8"/>
    <x v="22"/>
    <x v="34"/>
    <x v="91"/>
    <s v="Sofortabschreibung geringwertige Wirtschaftsgüter"/>
    <s v="B0FE524A-9795-EA11-806F-9CB6D0F9CFB6"/>
  </r>
  <r>
    <x v="2"/>
    <x v="8"/>
    <x v="19"/>
    <x v="23"/>
    <x v="47"/>
    <x v="3"/>
    <x v="12"/>
    <x v="2"/>
    <x v="1"/>
    <n v="26460"/>
    <n v="0"/>
    <n v="-26460"/>
    <x v="8"/>
    <x v="19"/>
    <x v="23"/>
    <x v="47"/>
    <s v="Miete (unbewegliche Wirtschaftsgüter)"/>
    <s v="B0FE524A-9795-EA11-806F-9CB6D0F9CFB6"/>
  </r>
  <r>
    <x v="2"/>
    <x v="8"/>
    <x v="19"/>
    <x v="23"/>
    <x v="48"/>
    <x v="3"/>
    <x v="12"/>
    <x v="2"/>
    <x v="1"/>
    <n v="3491"/>
    <n v="0"/>
    <n v="-3491"/>
    <x v="8"/>
    <x v="19"/>
    <x v="23"/>
    <x v="48"/>
    <s v="Gas, Strom, Wasser"/>
    <s v="B0FE524A-9795-EA11-806F-9CB6D0F9CFB6"/>
  </r>
  <r>
    <x v="2"/>
    <x v="8"/>
    <x v="19"/>
    <x v="23"/>
    <x v="49"/>
    <x v="3"/>
    <x v="12"/>
    <x v="2"/>
    <x v="1"/>
    <n v="800"/>
    <n v="0"/>
    <n v="-800"/>
    <x v="8"/>
    <x v="19"/>
    <x v="23"/>
    <x v="49"/>
    <s v="Reinigung"/>
    <s v="B0FE524A-9795-EA11-806F-9CB6D0F9CFB6"/>
  </r>
  <r>
    <x v="2"/>
    <x v="8"/>
    <x v="19"/>
    <x v="24"/>
    <x v="50"/>
    <x v="3"/>
    <x v="12"/>
    <x v="2"/>
    <x v="1"/>
    <n v="1041.6500000000001"/>
    <n v="0"/>
    <n v="-1041.6500000000001"/>
    <x v="8"/>
    <x v="19"/>
    <x v="24"/>
    <x v="50"/>
    <s v="Versicherungen"/>
    <s v="B0FE524A-9795-EA11-806F-9CB6D0F9CFB6"/>
  </r>
  <r>
    <x v="2"/>
    <x v="8"/>
    <x v="19"/>
    <x v="24"/>
    <x v="51"/>
    <x v="3"/>
    <x v="12"/>
    <x v="2"/>
    <x v="1"/>
    <n v="691.67"/>
    <n v="0"/>
    <n v="-691.67"/>
    <x v="8"/>
    <x v="19"/>
    <x v="24"/>
    <x v="51"/>
    <s v="Beiträge"/>
    <s v="B0FE524A-9795-EA11-806F-9CB6D0F9CFB6"/>
  </r>
  <r>
    <x v="2"/>
    <x v="8"/>
    <x v="19"/>
    <x v="25"/>
    <x v="53"/>
    <x v="3"/>
    <x v="12"/>
    <x v="2"/>
    <x v="1"/>
    <n v="1500"/>
    <n v="0"/>
    <n v="-1500"/>
    <x v="8"/>
    <x v="19"/>
    <x v="25"/>
    <x v="53"/>
    <s v="Wartungskosten für Hard- und Software"/>
    <s v="B0FE524A-9795-EA11-806F-9CB6D0F9CFB6"/>
  </r>
  <r>
    <x v="2"/>
    <x v="8"/>
    <x v="19"/>
    <x v="37"/>
    <x v="118"/>
    <x v="3"/>
    <x v="12"/>
    <x v="2"/>
    <x v="1"/>
    <n v="1800"/>
    <n v="0"/>
    <n v="-1800"/>
    <x v="8"/>
    <x v="19"/>
    <x v="37"/>
    <x v="118"/>
    <s v="Mietleasing Kfz"/>
    <s v="B0FE524A-9795-EA11-806F-9CB6D0F9CFB6"/>
  </r>
  <r>
    <x v="2"/>
    <x v="8"/>
    <x v="19"/>
    <x v="26"/>
    <x v="71"/>
    <x v="3"/>
    <x v="12"/>
    <x v="2"/>
    <x v="1"/>
    <n v="100"/>
    <n v="0"/>
    <n v="-100"/>
    <x v="8"/>
    <x v="19"/>
    <x v="26"/>
    <x v="71"/>
    <s v="Werbekosten"/>
    <s v="B0FE524A-9795-EA11-806F-9CB6D0F9CFB6"/>
  </r>
  <r>
    <x v="2"/>
    <x v="8"/>
    <x v="19"/>
    <x v="26"/>
    <x v="81"/>
    <x v="3"/>
    <x v="12"/>
    <x v="2"/>
    <x v="1"/>
    <n v="1000"/>
    <n v="0"/>
    <n v="-1000"/>
    <x v="8"/>
    <x v="19"/>
    <x v="26"/>
    <x v="81"/>
    <s v="Messekosten/Standgebühr"/>
    <s v="B0FE524A-9795-EA11-806F-9CB6D0F9CFB6"/>
  </r>
  <r>
    <x v="2"/>
    <x v="8"/>
    <x v="19"/>
    <x v="26"/>
    <x v="54"/>
    <x v="3"/>
    <x v="12"/>
    <x v="2"/>
    <x v="1"/>
    <n v="250"/>
    <n v="0"/>
    <n v="-250"/>
    <x v="8"/>
    <x v="19"/>
    <x v="26"/>
    <x v="54"/>
    <s v="Bewirtungskosten"/>
    <s v="B0FE524A-9795-EA11-806F-9CB6D0F9CFB6"/>
  </r>
  <r>
    <x v="2"/>
    <x v="8"/>
    <x v="19"/>
    <x v="26"/>
    <x v="55"/>
    <x v="3"/>
    <x v="12"/>
    <x v="2"/>
    <x v="1"/>
    <n v="1300"/>
    <n v="0"/>
    <n v="-1300"/>
    <x v="8"/>
    <x v="19"/>
    <x v="26"/>
    <x v="55"/>
    <s v="Reisekosten Arbeitnehmer"/>
    <s v="B0FE524A-9795-EA11-806F-9CB6D0F9CFB6"/>
  </r>
  <r>
    <x v="2"/>
    <x v="8"/>
    <x v="19"/>
    <x v="27"/>
    <x v="79"/>
    <x v="3"/>
    <x v="12"/>
    <x v="2"/>
    <x v="1"/>
    <n v="100"/>
    <n v="0"/>
    <n v="-100"/>
    <x v="8"/>
    <x v="19"/>
    <x v="27"/>
    <x v="79"/>
    <s v="Porto"/>
    <s v="B0FE524A-9795-EA11-806F-9CB6D0F9CFB6"/>
  </r>
  <r>
    <x v="2"/>
    <x v="8"/>
    <x v="19"/>
    <x v="27"/>
    <x v="58"/>
    <x v="3"/>
    <x v="12"/>
    <x v="2"/>
    <x v="1"/>
    <n v="700"/>
    <n v="0"/>
    <n v="-700"/>
    <x v="8"/>
    <x v="19"/>
    <x v="27"/>
    <x v="58"/>
    <s v="Telefon"/>
    <s v="B0FE524A-9795-EA11-806F-9CB6D0F9CFB6"/>
  </r>
  <r>
    <x v="2"/>
    <x v="8"/>
    <x v="19"/>
    <x v="27"/>
    <x v="73"/>
    <x v="3"/>
    <x v="12"/>
    <x v="2"/>
    <x v="1"/>
    <n v="300"/>
    <n v="0"/>
    <n v="-300"/>
    <x v="8"/>
    <x v="19"/>
    <x v="27"/>
    <x v="73"/>
    <s v="Bürobedarf"/>
    <s v="B0FE524A-9795-EA11-806F-9CB6D0F9CFB6"/>
  </r>
  <r>
    <x v="2"/>
    <x v="8"/>
    <x v="19"/>
    <x v="27"/>
    <x v="106"/>
    <x v="3"/>
    <x v="12"/>
    <x v="2"/>
    <x v="1"/>
    <n v="100"/>
    <n v="0"/>
    <n v="-100"/>
    <x v="8"/>
    <x v="19"/>
    <x v="27"/>
    <x v="106"/>
    <s v="Zeitschriften, Bücher (Fachliteratur)"/>
    <s v="B0FE524A-9795-EA11-806F-9CB6D0F9CFB6"/>
  </r>
  <r>
    <x v="2"/>
    <x v="8"/>
    <x v="18"/>
    <x v="21"/>
    <x v="74"/>
    <x v="3"/>
    <x v="12"/>
    <x v="2"/>
    <x v="1"/>
    <n v="1000"/>
    <n v="0"/>
    <n v="-1000"/>
    <x v="8"/>
    <x v="18"/>
    <x v="21"/>
    <x v="74"/>
    <s v="Fortbildungskosten"/>
    <s v="B0FE524A-9795-EA11-806F-9CB6D0F9CFB6"/>
  </r>
  <r>
    <x v="2"/>
    <x v="8"/>
    <x v="19"/>
    <x v="28"/>
    <x v="59"/>
    <x v="3"/>
    <x v="12"/>
    <x v="2"/>
    <x v="1"/>
    <n v="4500"/>
    <n v="0"/>
    <n v="-4500"/>
    <x v="8"/>
    <x v="19"/>
    <x v="28"/>
    <x v="59"/>
    <s v="Rechts- und Beratungskosten"/>
    <s v="B0FE524A-9795-EA11-806F-9CB6D0F9CFB6"/>
  </r>
  <r>
    <x v="2"/>
    <x v="8"/>
    <x v="19"/>
    <x v="28"/>
    <x v="119"/>
    <x v="3"/>
    <x v="12"/>
    <x v="2"/>
    <x v="1"/>
    <n v="13000"/>
    <n v="0"/>
    <n v="-13000"/>
    <x v="8"/>
    <x v="19"/>
    <x v="28"/>
    <x v="119"/>
    <s v="Abschluss- und Prüfungskosten"/>
    <s v="B0FE524A-9795-EA11-806F-9CB6D0F9CFB6"/>
  </r>
  <r>
    <x v="2"/>
    <x v="8"/>
    <x v="19"/>
    <x v="28"/>
    <x v="101"/>
    <x v="3"/>
    <x v="12"/>
    <x v="2"/>
    <x v="1"/>
    <n v="1200"/>
    <n v="0"/>
    <n v="-1200"/>
    <x v="8"/>
    <x v="19"/>
    <x v="28"/>
    <x v="101"/>
    <s v="Buchführungskosten"/>
    <s v="B0FE524A-9795-EA11-806F-9CB6D0F9CFB6"/>
  </r>
  <r>
    <x v="2"/>
    <x v="8"/>
    <x v="19"/>
    <x v="22"/>
    <x v="111"/>
    <x v="3"/>
    <x v="12"/>
    <x v="2"/>
    <x v="1"/>
    <n v="760"/>
    <n v="0"/>
    <n v="-760"/>
    <x v="8"/>
    <x v="19"/>
    <x v="22"/>
    <x v="111"/>
    <s v="Aufwendungen für die zeitlich befristete Überlassu"/>
    <s v="B0FE524A-9795-EA11-806F-9CB6D0F9CFB6"/>
  </r>
  <r>
    <x v="2"/>
    <x v="8"/>
    <x v="19"/>
    <x v="29"/>
    <x v="60"/>
    <x v="3"/>
    <x v="12"/>
    <x v="2"/>
    <x v="1"/>
    <n v="250"/>
    <n v="0"/>
    <n v="-250"/>
    <x v="8"/>
    <x v="19"/>
    <x v="29"/>
    <x v="60"/>
    <s v="Sonstiger Betriebsbedarf"/>
    <s v="B0FE524A-9795-EA11-806F-9CB6D0F9CFB6"/>
  </r>
  <r>
    <x v="2"/>
    <x v="8"/>
    <x v="19"/>
    <x v="29"/>
    <x v="61"/>
    <x v="3"/>
    <x v="12"/>
    <x v="2"/>
    <x v="1"/>
    <n v="150"/>
    <n v="0"/>
    <n v="-150"/>
    <x v="8"/>
    <x v="19"/>
    <x v="29"/>
    <x v="61"/>
    <s v="Nebenkosten des Geldverkehrs"/>
    <s v="B0FE524A-9795-EA11-806F-9CB6D0F9CFB6"/>
  </r>
  <r>
    <x v="2"/>
    <x v="10"/>
    <x v="21"/>
    <x v="32"/>
    <x v="99"/>
    <x v="3"/>
    <x v="12"/>
    <x v="2"/>
    <x v="1"/>
    <n v="800"/>
    <n v="0"/>
    <n v="-800"/>
    <x v="10"/>
    <x v="21"/>
    <x v="32"/>
    <x v="99"/>
    <s v="Zinsaufwendungen für kurzfristige Verbindlichkeite"/>
    <s v="B0FE524A-9795-EA11-806F-9CB6D0F9CFB6"/>
  </r>
  <r>
    <x v="2"/>
    <x v="10"/>
    <x v="21"/>
    <x v="32"/>
    <x v="83"/>
    <x v="3"/>
    <x v="12"/>
    <x v="2"/>
    <x v="1"/>
    <n v="17200"/>
    <n v="0"/>
    <n v="-17200"/>
    <x v="10"/>
    <x v="21"/>
    <x v="32"/>
    <x v="83"/>
    <s v="Zinsaufwendungen für langfristige Verbindlichkeite"/>
    <s v="B0FE524A-9795-EA11-806F-9CB6D0F9CFB6"/>
  </r>
  <r>
    <x v="0"/>
    <x v="0"/>
    <x v="0"/>
    <x v="0"/>
    <x v="0"/>
    <x v="2"/>
    <x v="0"/>
    <x v="3"/>
    <x v="1"/>
    <n v="40000"/>
    <n v="5800"/>
    <n v="-34200"/>
    <x v="0"/>
    <x v="0"/>
    <x v="0"/>
    <x v="0"/>
    <s v="Selbst geschaffene immaterielle VermG"/>
    <s v="B0FE524A-9795-EA11-806F-9CB6D0F9CFB6"/>
  </r>
  <r>
    <x v="0"/>
    <x v="0"/>
    <x v="1"/>
    <x v="1"/>
    <x v="2"/>
    <x v="2"/>
    <x v="0"/>
    <x v="3"/>
    <x v="1"/>
    <n v="3650"/>
    <n v="450"/>
    <n v="-3200"/>
    <x v="0"/>
    <x v="1"/>
    <x v="1"/>
    <x v="2"/>
    <s v="Betriebsausstattung"/>
    <s v="B0FE524A-9795-EA11-806F-9CB6D0F9CFB6"/>
  </r>
  <r>
    <x v="0"/>
    <x v="0"/>
    <x v="1"/>
    <x v="1"/>
    <x v="3"/>
    <x v="2"/>
    <x v="0"/>
    <x v="3"/>
    <x v="1"/>
    <n v="1648"/>
    <n v="250"/>
    <n v="-1398"/>
    <x v="0"/>
    <x v="1"/>
    <x v="1"/>
    <x v="3"/>
    <s v="Büroeinrichtung"/>
    <s v="B0FE524A-9795-EA11-806F-9CB6D0F9CFB6"/>
  </r>
  <r>
    <x v="0"/>
    <x v="0"/>
    <x v="1"/>
    <x v="1"/>
    <x v="4"/>
    <x v="2"/>
    <x v="0"/>
    <x v="3"/>
    <x v="1"/>
    <n v="2060"/>
    <n v="0"/>
    <n v="-2060"/>
    <x v="0"/>
    <x v="1"/>
    <x v="1"/>
    <x v="4"/>
    <s v="Geringwertige Wirtschaftsgüter"/>
    <s v="B0FE524A-9795-EA11-806F-9CB6D0F9CFB6"/>
  </r>
  <r>
    <x v="0"/>
    <x v="0"/>
    <x v="1"/>
    <x v="35"/>
    <x v="94"/>
    <x v="2"/>
    <x v="0"/>
    <x v="3"/>
    <x v="1"/>
    <n v="312612.5"/>
    <n v="0"/>
    <n v="-312612.5"/>
    <x v="0"/>
    <x v="1"/>
    <x v="35"/>
    <x v="94"/>
    <s v="Technische Anlagen und Maschinen im Bau"/>
    <s v="B0FE524A-9795-EA11-806F-9CB6D0F9CFB6"/>
  </r>
  <r>
    <x v="0"/>
    <x v="1"/>
    <x v="3"/>
    <x v="3"/>
    <x v="6"/>
    <x v="2"/>
    <x v="0"/>
    <x v="3"/>
    <x v="1"/>
    <n v="49028"/>
    <n v="68748.5"/>
    <n v="19720.5"/>
    <x v="1"/>
    <x v="3"/>
    <x v="3"/>
    <x v="6"/>
    <s v="Forderungen aus Lieferungen und Leistungen"/>
    <s v="B0FE524A-9795-EA11-806F-9CB6D0F9CFB6"/>
  </r>
  <r>
    <x v="0"/>
    <x v="1"/>
    <x v="3"/>
    <x v="4"/>
    <x v="9"/>
    <x v="2"/>
    <x v="0"/>
    <x v="3"/>
    <x v="1"/>
    <n v="55301.06"/>
    <n v="0"/>
    <n v="-55301.06"/>
    <x v="1"/>
    <x v="3"/>
    <x v="4"/>
    <x v="9"/>
    <s v="Abziehbare Vorsteuer 19 %"/>
    <s v="B0FE524A-9795-EA11-806F-9CB6D0F9CFB6"/>
  </r>
  <r>
    <x v="0"/>
    <x v="1"/>
    <x v="4"/>
    <x v="5"/>
    <x v="115"/>
    <x v="2"/>
    <x v="0"/>
    <x v="3"/>
    <x v="1"/>
    <n v="250056.06"/>
    <n v="529001.30000000005"/>
    <n v="278945.24"/>
    <x v="1"/>
    <x v="4"/>
    <x v="5"/>
    <x v="115"/>
    <s v="Bank"/>
    <s v="B0FE524A-9795-EA11-806F-9CB6D0F9CFB6"/>
  </r>
  <r>
    <x v="0"/>
    <x v="2"/>
    <x v="5"/>
    <x v="6"/>
    <x v="15"/>
    <x v="2"/>
    <x v="0"/>
    <x v="3"/>
    <x v="1"/>
    <n v="0"/>
    <n v="865.98"/>
    <n v="865.98"/>
    <x v="2"/>
    <x v="5"/>
    <x v="6"/>
    <x v="15"/>
    <s v="Aktive Rechnungsabgrenzung"/>
    <s v="B0FE524A-9795-EA11-806F-9CB6D0F9CFB6"/>
  </r>
  <r>
    <x v="1"/>
    <x v="5"/>
    <x v="11"/>
    <x v="13"/>
    <x v="25"/>
    <x v="2"/>
    <x v="0"/>
    <x v="3"/>
    <x v="1"/>
    <n v="287971.08"/>
    <n v="269158.84000000003"/>
    <n v="-18812.240000000002"/>
    <x v="5"/>
    <x v="11"/>
    <x v="13"/>
    <x v="25"/>
    <s v="Verbindlichkeiten aus Lieferungen und Leistungen m"/>
    <s v="B0FE524A-9795-EA11-806F-9CB6D0F9CFB6"/>
  </r>
  <r>
    <x v="1"/>
    <x v="5"/>
    <x v="12"/>
    <x v="14"/>
    <x v="33"/>
    <x v="2"/>
    <x v="0"/>
    <x v="3"/>
    <x v="1"/>
    <n v="0"/>
    <n v="7828"/>
    <n v="7828"/>
    <x v="5"/>
    <x v="12"/>
    <x v="14"/>
    <x v="33"/>
    <s v="Umsatzsteuer 19 %"/>
    <s v="B0FE524A-9795-EA11-806F-9CB6D0F9CFB6"/>
  </r>
  <r>
    <x v="1"/>
    <x v="5"/>
    <x v="12"/>
    <x v="14"/>
    <x v="75"/>
    <x v="2"/>
    <x v="0"/>
    <x v="3"/>
    <x v="1"/>
    <n v="7828"/>
    <n v="181307.56"/>
    <n v="173479.56"/>
    <x v="5"/>
    <x v="12"/>
    <x v="14"/>
    <x v="75"/>
    <s v="Umsatzsteuer-Vorauszahlungen"/>
    <s v="B0FE524A-9795-EA11-806F-9CB6D0F9CFB6"/>
  </r>
  <r>
    <x v="2"/>
    <x v="7"/>
    <x v="14"/>
    <x v="16"/>
    <x v="36"/>
    <x v="2"/>
    <x v="0"/>
    <x v="3"/>
    <x v="1"/>
    <n v="0"/>
    <n v="41200"/>
    <n v="41200"/>
    <x v="7"/>
    <x v="14"/>
    <x v="16"/>
    <x v="36"/>
    <s v="Erlöse zum allgemeinen Umsatzsteuersatz"/>
    <s v="B0FE524A-9795-EA11-806F-9CB6D0F9CFB6"/>
  </r>
  <r>
    <x v="2"/>
    <x v="7"/>
    <x v="15"/>
    <x v="17"/>
    <x v="38"/>
    <x v="2"/>
    <x v="0"/>
    <x v="3"/>
    <x v="1"/>
    <n v="0"/>
    <n v="124000"/>
    <n v="124000"/>
    <x v="7"/>
    <x v="15"/>
    <x v="17"/>
    <x v="38"/>
    <s v="Andere aktivierte Eigenleistungen"/>
    <s v="B0FE524A-9795-EA11-806F-9CB6D0F9CFB6"/>
  </r>
  <r>
    <x v="2"/>
    <x v="8"/>
    <x v="17"/>
    <x v="19"/>
    <x v="116"/>
    <x v="2"/>
    <x v="0"/>
    <x v="3"/>
    <x v="1"/>
    <n v="1030"/>
    <n v="0"/>
    <n v="-1030"/>
    <x v="8"/>
    <x v="17"/>
    <x v="19"/>
    <x v="116"/>
    <s v="Roh-, Hilfs- und Betriebsstoffe"/>
    <s v="B0FE524A-9795-EA11-806F-9CB6D0F9CFB6"/>
  </r>
  <r>
    <x v="2"/>
    <x v="8"/>
    <x v="18"/>
    <x v="20"/>
    <x v="41"/>
    <x v="2"/>
    <x v="0"/>
    <x v="3"/>
    <x v="1"/>
    <n v="83298.679999999993"/>
    <n v="0"/>
    <n v="-83298.679999999993"/>
    <x v="8"/>
    <x v="18"/>
    <x v="20"/>
    <x v="41"/>
    <s v="Gehälter"/>
    <s v="B0FE524A-9795-EA11-806F-9CB6D0F9CFB6"/>
  </r>
  <r>
    <x v="2"/>
    <x v="8"/>
    <x v="18"/>
    <x v="20"/>
    <x v="42"/>
    <x v="2"/>
    <x v="0"/>
    <x v="3"/>
    <x v="1"/>
    <n v="33636.29"/>
    <n v="0"/>
    <n v="-33636.29"/>
    <x v="8"/>
    <x v="18"/>
    <x v="20"/>
    <x v="42"/>
    <s v="Geschäftsführergehälter der GmbH-Gesellschafter"/>
    <s v="B0FE524A-9795-EA11-806F-9CB6D0F9CFB6"/>
  </r>
  <r>
    <x v="2"/>
    <x v="8"/>
    <x v="18"/>
    <x v="20"/>
    <x v="70"/>
    <x v="2"/>
    <x v="0"/>
    <x v="3"/>
    <x v="1"/>
    <n v="2200"/>
    <n v="0"/>
    <n v="-2200"/>
    <x v="8"/>
    <x v="18"/>
    <x v="20"/>
    <x v="70"/>
    <s v="Sonstiges Personalkosten"/>
    <s v="B0FE524A-9795-EA11-806F-9CB6D0F9CFB6"/>
  </r>
  <r>
    <x v="2"/>
    <x v="8"/>
    <x v="18"/>
    <x v="21"/>
    <x v="43"/>
    <x v="2"/>
    <x v="0"/>
    <x v="3"/>
    <x v="1"/>
    <n v="21443.38"/>
    <n v="0"/>
    <n v="-21443.38"/>
    <x v="8"/>
    <x v="18"/>
    <x v="21"/>
    <x v="43"/>
    <s v="Gesetzliche soziale Aufwendungen"/>
    <s v="B0FE524A-9795-EA11-806F-9CB6D0F9CFB6"/>
  </r>
  <r>
    <x v="2"/>
    <x v="8"/>
    <x v="18"/>
    <x v="21"/>
    <x v="44"/>
    <x v="2"/>
    <x v="0"/>
    <x v="3"/>
    <x v="1"/>
    <n v="476.9"/>
    <n v="0"/>
    <n v="-476.9"/>
    <x v="8"/>
    <x v="18"/>
    <x v="21"/>
    <x v="44"/>
    <s v="Umlagebeiträge"/>
    <s v="B0FE524A-9795-EA11-806F-9CB6D0F9CFB6"/>
  </r>
  <r>
    <x v="2"/>
    <x v="8"/>
    <x v="18"/>
    <x v="21"/>
    <x v="45"/>
    <x v="2"/>
    <x v="0"/>
    <x v="3"/>
    <x v="1"/>
    <n v="1169.3499999999999"/>
    <n v="0"/>
    <n v="-1169.3499999999999"/>
    <x v="8"/>
    <x v="18"/>
    <x v="21"/>
    <x v="45"/>
    <s v="Beiträge zur Berufsgenossenschaft"/>
    <s v="B0FE524A-9795-EA11-806F-9CB6D0F9CFB6"/>
  </r>
  <r>
    <x v="2"/>
    <x v="8"/>
    <x v="18"/>
    <x v="21"/>
    <x v="100"/>
    <x v="2"/>
    <x v="0"/>
    <x v="3"/>
    <x v="1"/>
    <n v="300"/>
    <n v="0"/>
    <n v="-300"/>
    <x v="8"/>
    <x v="18"/>
    <x v="21"/>
    <x v="100"/>
    <s v="Aufwendungen für Altersversorgung"/>
    <s v="B0FE524A-9795-EA11-806F-9CB6D0F9CFB6"/>
  </r>
  <r>
    <x v="2"/>
    <x v="8"/>
    <x v="22"/>
    <x v="33"/>
    <x v="89"/>
    <x v="2"/>
    <x v="0"/>
    <x v="3"/>
    <x v="1"/>
    <n v="5800"/>
    <n v="0"/>
    <n v="-5800"/>
    <x v="8"/>
    <x v="22"/>
    <x v="33"/>
    <x v="89"/>
    <s v="Abschreibungen auf selbst geschaffene immaterielle Vermögensgegenstände"/>
    <s v="B0FE524A-9795-EA11-806F-9CB6D0F9CFB6"/>
  </r>
  <r>
    <x v="2"/>
    <x v="8"/>
    <x v="22"/>
    <x v="34"/>
    <x v="90"/>
    <x v="2"/>
    <x v="0"/>
    <x v="3"/>
    <x v="1"/>
    <n v="700"/>
    <n v="0"/>
    <n v="-700"/>
    <x v="8"/>
    <x v="22"/>
    <x v="34"/>
    <x v="90"/>
    <s v="Abschreibungen auf Sachanlagen (ohne AfA auf Kfz und Gebäude)"/>
    <s v="B0FE524A-9795-EA11-806F-9CB6D0F9CFB6"/>
  </r>
  <r>
    <x v="2"/>
    <x v="8"/>
    <x v="19"/>
    <x v="22"/>
    <x v="46"/>
    <x v="2"/>
    <x v="0"/>
    <x v="3"/>
    <x v="1"/>
    <n v="412"/>
    <n v="0"/>
    <n v="-412"/>
    <x v="8"/>
    <x v="19"/>
    <x v="22"/>
    <x v="46"/>
    <s v="Sonstige betriebliche Aufwendungen"/>
    <s v="B0FE524A-9795-EA11-806F-9CB6D0F9CFB6"/>
  </r>
  <r>
    <x v="2"/>
    <x v="8"/>
    <x v="19"/>
    <x v="22"/>
    <x v="78"/>
    <x v="2"/>
    <x v="0"/>
    <x v="3"/>
    <x v="1"/>
    <n v="2300"/>
    <n v="0"/>
    <n v="-2300"/>
    <x v="8"/>
    <x v="19"/>
    <x v="22"/>
    <x v="78"/>
    <s v="Sonstige Fremdleistungen"/>
    <s v="B0FE524A-9795-EA11-806F-9CB6D0F9CFB6"/>
  </r>
  <r>
    <x v="2"/>
    <x v="8"/>
    <x v="19"/>
    <x v="23"/>
    <x v="47"/>
    <x v="2"/>
    <x v="0"/>
    <x v="3"/>
    <x v="1"/>
    <n v="6077"/>
    <n v="0"/>
    <n v="-6077"/>
    <x v="8"/>
    <x v="19"/>
    <x v="23"/>
    <x v="47"/>
    <s v="Miete (unbewegliche Wirtschaftsgüter)"/>
    <s v="B0FE524A-9795-EA11-806F-9CB6D0F9CFB6"/>
  </r>
  <r>
    <x v="2"/>
    <x v="8"/>
    <x v="19"/>
    <x v="23"/>
    <x v="48"/>
    <x v="2"/>
    <x v="0"/>
    <x v="3"/>
    <x v="1"/>
    <n v="1349.3"/>
    <n v="0"/>
    <n v="-1349.3"/>
    <x v="8"/>
    <x v="19"/>
    <x v="23"/>
    <x v="48"/>
    <s v="Gas, Strom, Wasser"/>
    <s v="B0FE524A-9795-EA11-806F-9CB6D0F9CFB6"/>
  </r>
  <r>
    <x v="2"/>
    <x v="8"/>
    <x v="19"/>
    <x v="23"/>
    <x v="49"/>
    <x v="2"/>
    <x v="0"/>
    <x v="3"/>
    <x v="1"/>
    <n v="700.4"/>
    <n v="0"/>
    <n v="-700.4"/>
    <x v="8"/>
    <x v="19"/>
    <x v="23"/>
    <x v="49"/>
    <s v="Reinigung"/>
    <s v="B0FE524A-9795-EA11-806F-9CB6D0F9CFB6"/>
  </r>
  <r>
    <x v="2"/>
    <x v="8"/>
    <x v="19"/>
    <x v="24"/>
    <x v="50"/>
    <x v="2"/>
    <x v="0"/>
    <x v="3"/>
    <x v="1"/>
    <n v="865.98"/>
    <n v="0"/>
    <n v="-865.98"/>
    <x v="8"/>
    <x v="19"/>
    <x v="24"/>
    <x v="50"/>
    <s v="Versicherungen"/>
    <s v="B0FE524A-9795-EA11-806F-9CB6D0F9CFB6"/>
  </r>
  <r>
    <x v="2"/>
    <x v="8"/>
    <x v="19"/>
    <x v="25"/>
    <x v="52"/>
    <x v="2"/>
    <x v="0"/>
    <x v="3"/>
    <x v="1"/>
    <n v="1030"/>
    <n v="0"/>
    <n v="-1030"/>
    <x v="8"/>
    <x v="19"/>
    <x v="25"/>
    <x v="52"/>
    <s v="Reparaturen und Instandhaltung von anderen Anlagen und Betriebs- und Geschäftsausstattung"/>
    <s v="B0FE524A-9795-EA11-806F-9CB6D0F9CFB6"/>
  </r>
  <r>
    <x v="2"/>
    <x v="8"/>
    <x v="19"/>
    <x v="25"/>
    <x v="53"/>
    <x v="2"/>
    <x v="0"/>
    <x v="3"/>
    <x v="1"/>
    <n v="1442"/>
    <n v="0"/>
    <n v="-1442"/>
    <x v="8"/>
    <x v="19"/>
    <x v="25"/>
    <x v="53"/>
    <s v="Wartungskosten für Hard- und Software"/>
    <s v="B0FE524A-9795-EA11-806F-9CB6D0F9CFB6"/>
  </r>
  <r>
    <x v="2"/>
    <x v="8"/>
    <x v="19"/>
    <x v="37"/>
    <x v="118"/>
    <x v="2"/>
    <x v="0"/>
    <x v="3"/>
    <x v="1"/>
    <n v="1850"/>
    <n v="0"/>
    <n v="-1850"/>
    <x v="8"/>
    <x v="19"/>
    <x v="37"/>
    <x v="118"/>
    <s v="Mietleasing Kfz"/>
    <s v="B0FE524A-9795-EA11-806F-9CB6D0F9CFB6"/>
  </r>
  <r>
    <x v="2"/>
    <x v="8"/>
    <x v="19"/>
    <x v="26"/>
    <x v="71"/>
    <x v="2"/>
    <x v="0"/>
    <x v="3"/>
    <x v="1"/>
    <n v="1545"/>
    <n v="0"/>
    <n v="-1545"/>
    <x v="8"/>
    <x v="19"/>
    <x v="26"/>
    <x v="71"/>
    <s v="Werbekosten"/>
    <s v="B0FE524A-9795-EA11-806F-9CB6D0F9CFB6"/>
  </r>
  <r>
    <x v="2"/>
    <x v="8"/>
    <x v="19"/>
    <x v="26"/>
    <x v="54"/>
    <x v="2"/>
    <x v="0"/>
    <x v="3"/>
    <x v="1"/>
    <n v="309"/>
    <n v="0"/>
    <n v="-309"/>
    <x v="8"/>
    <x v="19"/>
    <x v="26"/>
    <x v="54"/>
    <s v="Bewirtungskosten"/>
    <s v="B0FE524A-9795-EA11-806F-9CB6D0F9CFB6"/>
  </r>
  <r>
    <x v="2"/>
    <x v="8"/>
    <x v="19"/>
    <x v="26"/>
    <x v="55"/>
    <x v="2"/>
    <x v="0"/>
    <x v="3"/>
    <x v="1"/>
    <n v="8000"/>
    <n v="0"/>
    <n v="-8000"/>
    <x v="8"/>
    <x v="19"/>
    <x v="26"/>
    <x v="55"/>
    <s v="Reisekosten Arbeitnehmer"/>
    <s v="B0FE524A-9795-EA11-806F-9CB6D0F9CFB6"/>
  </r>
  <r>
    <x v="2"/>
    <x v="8"/>
    <x v="19"/>
    <x v="27"/>
    <x v="79"/>
    <x v="2"/>
    <x v="0"/>
    <x v="3"/>
    <x v="1"/>
    <n v="41.2"/>
    <n v="0"/>
    <n v="-41.2"/>
    <x v="8"/>
    <x v="19"/>
    <x v="27"/>
    <x v="79"/>
    <s v="Porto"/>
    <s v="B0FE524A-9795-EA11-806F-9CB6D0F9CFB6"/>
  </r>
  <r>
    <x v="2"/>
    <x v="8"/>
    <x v="19"/>
    <x v="27"/>
    <x v="58"/>
    <x v="2"/>
    <x v="0"/>
    <x v="3"/>
    <x v="1"/>
    <n v="1190"/>
    <n v="0"/>
    <n v="-1190"/>
    <x v="8"/>
    <x v="19"/>
    <x v="27"/>
    <x v="58"/>
    <s v="Telefon"/>
    <s v="B0FE524A-9795-EA11-806F-9CB6D0F9CFB6"/>
  </r>
  <r>
    <x v="2"/>
    <x v="8"/>
    <x v="19"/>
    <x v="27"/>
    <x v="73"/>
    <x v="2"/>
    <x v="0"/>
    <x v="3"/>
    <x v="1"/>
    <n v="206"/>
    <n v="0"/>
    <n v="-206"/>
    <x v="8"/>
    <x v="19"/>
    <x v="27"/>
    <x v="73"/>
    <s v="Bürobedarf"/>
    <s v="B0FE524A-9795-EA11-806F-9CB6D0F9CFB6"/>
  </r>
  <r>
    <x v="2"/>
    <x v="8"/>
    <x v="19"/>
    <x v="28"/>
    <x v="59"/>
    <x v="2"/>
    <x v="0"/>
    <x v="3"/>
    <x v="1"/>
    <n v="10120"/>
    <n v="0"/>
    <n v="-10120"/>
    <x v="8"/>
    <x v="19"/>
    <x v="28"/>
    <x v="59"/>
    <s v="Rechts- und Beratungskosten"/>
    <s v="B0FE524A-9795-EA11-806F-9CB6D0F9CFB6"/>
  </r>
  <r>
    <x v="2"/>
    <x v="8"/>
    <x v="19"/>
    <x v="28"/>
    <x v="101"/>
    <x v="2"/>
    <x v="0"/>
    <x v="3"/>
    <x v="1"/>
    <n v="1264"/>
    <n v="0"/>
    <n v="-1264"/>
    <x v="8"/>
    <x v="19"/>
    <x v="28"/>
    <x v="101"/>
    <s v="Buchführungskosten"/>
    <s v="B0FE524A-9795-EA11-806F-9CB6D0F9CFB6"/>
  </r>
  <r>
    <x v="2"/>
    <x v="8"/>
    <x v="19"/>
    <x v="22"/>
    <x v="117"/>
    <x v="2"/>
    <x v="0"/>
    <x v="3"/>
    <x v="1"/>
    <n v="5000"/>
    <n v="0"/>
    <n v="-5000"/>
    <x v="8"/>
    <x v="19"/>
    <x v="22"/>
    <x v="117"/>
    <s v="Mieten für Einrichtungen (bewegliche Wirtschaftsgüter)"/>
    <s v="B0FE524A-9795-EA11-806F-9CB6D0F9CFB6"/>
  </r>
  <r>
    <x v="2"/>
    <x v="8"/>
    <x v="19"/>
    <x v="29"/>
    <x v="60"/>
    <x v="2"/>
    <x v="0"/>
    <x v="3"/>
    <x v="1"/>
    <n v="1500"/>
    <n v="0"/>
    <n v="-1500"/>
    <x v="8"/>
    <x v="19"/>
    <x v="29"/>
    <x v="60"/>
    <s v="Sonstiger Betriebsbedarf"/>
    <s v="B0FE524A-9795-EA11-806F-9CB6D0F9CFB6"/>
  </r>
  <r>
    <x v="2"/>
    <x v="8"/>
    <x v="19"/>
    <x v="29"/>
    <x v="61"/>
    <x v="2"/>
    <x v="0"/>
    <x v="3"/>
    <x v="1"/>
    <n v="206"/>
    <n v="0"/>
    <n v="-206"/>
    <x v="8"/>
    <x v="19"/>
    <x v="29"/>
    <x v="61"/>
    <s v="Nebenkosten des Geldverkehrs"/>
    <s v="B0FE524A-9795-EA11-806F-9CB6D0F9CFB6"/>
  </r>
  <r>
    <x v="2"/>
    <x v="8"/>
    <x v="19"/>
    <x v="29"/>
    <x v="62"/>
    <x v="2"/>
    <x v="0"/>
    <x v="3"/>
    <x v="1"/>
    <n v="3193"/>
    <n v="0"/>
    <n v="-3193"/>
    <x v="8"/>
    <x v="19"/>
    <x v="29"/>
    <x v="62"/>
    <s v="Aufwendungen für Abraum- und Abfallbeseitigung"/>
    <s v="B0FE524A-9795-EA11-806F-9CB6D0F9CFB6"/>
  </r>
  <r>
    <x v="2"/>
    <x v="10"/>
    <x v="21"/>
    <x v="32"/>
    <x v="99"/>
    <x v="2"/>
    <x v="0"/>
    <x v="3"/>
    <x v="1"/>
    <n v="1200"/>
    <n v="0"/>
    <n v="-1200"/>
    <x v="10"/>
    <x v="21"/>
    <x v="32"/>
    <x v="99"/>
    <s v="Zinsaufwendungen für kurzfristige Verbindlichkeite"/>
    <s v="B0FE524A-9795-EA11-806F-9CB6D0F9CFB6"/>
  </r>
  <r>
    <x v="2"/>
    <x v="10"/>
    <x v="21"/>
    <x v="32"/>
    <x v="83"/>
    <x v="2"/>
    <x v="0"/>
    <x v="3"/>
    <x v="1"/>
    <n v="18600"/>
    <n v="0"/>
    <n v="-18600"/>
    <x v="10"/>
    <x v="21"/>
    <x v="32"/>
    <x v="83"/>
    <s v="Zinsaufwendungen für langfristige Verbindlichkeite"/>
    <s v="B0FE524A-9795-EA11-806F-9CB6D0F9CFB6"/>
  </r>
  <r>
    <x v="0"/>
    <x v="0"/>
    <x v="0"/>
    <x v="0"/>
    <x v="0"/>
    <x v="2"/>
    <x v="2"/>
    <x v="3"/>
    <x v="1"/>
    <n v="40000"/>
    <n v="5800"/>
    <n v="-34200"/>
    <x v="0"/>
    <x v="0"/>
    <x v="0"/>
    <x v="0"/>
    <s v="Selbst geschaffene immaterielle VermG"/>
    <s v="B0FE524A-9795-EA11-806F-9CB6D0F9CFB6"/>
  </r>
  <r>
    <x v="0"/>
    <x v="0"/>
    <x v="1"/>
    <x v="1"/>
    <x v="2"/>
    <x v="2"/>
    <x v="2"/>
    <x v="3"/>
    <x v="1"/>
    <n v="3650"/>
    <n v="450"/>
    <n v="-3200"/>
    <x v="0"/>
    <x v="1"/>
    <x v="1"/>
    <x v="2"/>
    <s v="Betriebsausstattung"/>
    <s v="B0FE524A-9795-EA11-806F-9CB6D0F9CFB6"/>
  </r>
  <r>
    <x v="0"/>
    <x v="0"/>
    <x v="1"/>
    <x v="1"/>
    <x v="3"/>
    <x v="2"/>
    <x v="2"/>
    <x v="3"/>
    <x v="1"/>
    <n v="1648"/>
    <n v="250"/>
    <n v="-1398"/>
    <x v="0"/>
    <x v="1"/>
    <x v="1"/>
    <x v="3"/>
    <s v="Büroeinrichtung"/>
    <s v="B0FE524A-9795-EA11-806F-9CB6D0F9CFB6"/>
  </r>
  <r>
    <x v="0"/>
    <x v="0"/>
    <x v="1"/>
    <x v="1"/>
    <x v="4"/>
    <x v="2"/>
    <x v="2"/>
    <x v="3"/>
    <x v="1"/>
    <n v="2060"/>
    <n v="0"/>
    <n v="-2060"/>
    <x v="0"/>
    <x v="1"/>
    <x v="1"/>
    <x v="4"/>
    <s v="Geringwertige Wirtschaftsgüter"/>
    <s v="B0FE524A-9795-EA11-806F-9CB6D0F9CFB6"/>
  </r>
  <r>
    <x v="0"/>
    <x v="0"/>
    <x v="1"/>
    <x v="35"/>
    <x v="94"/>
    <x v="2"/>
    <x v="2"/>
    <x v="3"/>
    <x v="1"/>
    <n v="93000"/>
    <n v="0"/>
    <n v="-93000"/>
    <x v="0"/>
    <x v="1"/>
    <x v="35"/>
    <x v="94"/>
    <s v="Technische Anlagen und Maschinen im Bau"/>
    <s v="B0FE524A-9795-EA11-806F-9CB6D0F9CFB6"/>
  </r>
  <r>
    <x v="0"/>
    <x v="1"/>
    <x v="3"/>
    <x v="3"/>
    <x v="6"/>
    <x v="2"/>
    <x v="2"/>
    <x v="3"/>
    <x v="1"/>
    <n v="49028"/>
    <n v="49028"/>
    <n v="0"/>
    <x v="1"/>
    <x v="3"/>
    <x v="3"/>
    <x v="6"/>
    <s v="Forderungen aus Lieferungen und Leistungen"/>
    <s v="B0FE524A-9795-EA11-806F-9CB6D0F9CFB6"/>
  </r>
  <r>
    <x v="0"/>
    <x v="1"/>
    <x v="3"/>
    <x v="4"/>
    <x v="9"/>
    <x v="2"/>
    <x v="2"/>
    <x v="3"/>
    <x v="1"/>
    <n v="13574.68"/>
    <n v="0"/>
    <n v="-13574.68"/>
    <x v="1"/>
    <x v="3"/>
    <x v="4"/>
    <x v="9"/>
    <s v="Abziehbare Vorsteuer 19 %"/>
    <s v="B0FE524A-9795-EA11-806F-9CB6D0F9CFB6"/>
  </r>
  <r>
    <x v="0"/>
    <x v="1"/>
    <x v="4"/>
    <x v="5"/>
    <x v="115"/>
    <x v="2"/>
    <x v="2"/>
    <x v="3"/>
    <x v="1"/>
    <n v="204717.8"/>
    <n v="247677.89"/>
    <n v="42960.09"/>
    <x v="1"/>
    <x v="4"/>
    <x v="5"/>
    <x v="115"/>
    <s v="Bank"/>
    <s v="B0FE524A-9795-EA11-806F-9CB6D0F9CFB6"/>
  </r>
  <r>
    <x v="0"/>
    <x v="2"/>
    <x v="5"/>
    <x v="6"/>
    <x v="15"/>
    <x v="2"/>
    <x v="2"/>
    <x v="3"/>
    <x v="1"/>
    <n v="0"/>
    <n v="865.98"/>
    <n v="865.98"/>
    <x v="2"/>
    <x v="5"/>
    <x v="6"/>
    <x v="15"/>
    <s v="Aktive Rechnungsabgrenzung"/>
    <s v="B0FE524A-9795-EA11-806F-9CB6D0F9CFB6"/>
  </r>
  <r>
    <x v="1"/>
    <x v="5"/>
    <x v="11"/>
    <x v="13"/>
    <x v="25"/>
    <x v="2"/>
    <x v="2"/>
    <x v="3"/>
    <x v="1"/>
    <n v="7819.96"/>
    <n v="7819.96"/>
    <n v="0"/>
    <x v="5"/>
    <x v="11"/>
    <x v="13"/>
    <x v="25"/>
    <s v="Verbindlichkeiten aus Lieferungen und Leistungen m"/>
    <s v="B0FE524A-9795-EA11-806F-9CB6D0F9CFB6"/>
  </r>
  <r>
    <x v="1"/>
    <x v="5"/>
    <x v="12"/>
    <x v="14"/>
    <x v="33"/>
    <x v="2"/>
    <x v="2"/>
    <x v="3"/>
    <x v="1"/>
    <n v="0"/>
    <n v="7828"/>
    <n v="7828"/>
    <x v="5"/>
    <x v="12"/>
    <x v="14"/>
    <x v="33"/>
    <s v="Umsatzsteuer 19 %"/>
    <s v="B0FE524A-9795-EA11-806F-9CB6D0F9CFB6"/>
  </r>
  <r>
    <x v="1"/>
    <x v="5"/>
    <x v="12"/>
    <x v="14"/>
    <x v="75"/>
    <x v="2"/>
    <x v="2"/>
    <x v="3"/>
    <x v="1"/>
    <n v="7828"/>
    <n v="155689.79999999999"/>
    <n v="147861.79999999999"/>
    <x v="5"/>
    <x v="12"/>
    <x v="14"/>
    <x v="75"/>
    <s v="Umsatzsteuer-Vorauszahlungen"/>
    <s v="B0FE524A-9795-EA11-806F-9CB6D0F9CFB6"/>
  </r>
  <r>
    <x v="2"/>
    <x v="7"/>
    <x v="14"/>
    <x v="16"/>
    <x v="36"/>
    <x v="2"/>
    <x v="2"/>
    <x v="3"/>
    <x v="1"/>
    <n v="0"/>
    <n v="41200"/>
    <n v="41200"/>
    <x v="7"/>
    <x v="14"/>
    <x v="16"/>
    <x v="36"/>
    <s v="Erlöse zum allgemeinen Umsatzsteuersatz"/>
    <s v="B0FE524A-9795-EA11-806F-9CB6D0F9CFB6"/>
  </r>
  <r>
    <x v="2"/>
    <x v="7"/>
    <x v="15"/>
    <x v="17"/>
    <x v="38"/>
    <x v="2"/>
    <x v="2"/>
    <x v="3"/>
    <x v="1"/>
    <n v="0"/>
    <n v="124000"/>
    <n v="124000"/>
    <x v="7"/>
    <x v="15"/>
    <x v="17"/>
    <x v="38"/>
    <s v="Andere aktivierte Eigenleistungen"/>
    <s v="B0FE524A-9795-EA11-806F-9CB6D0F9CFB6"/>
  </r>
  <r>
    <x v="2"/>
    <x v="8"/>
    <x v="17"/>
    <x v="19"/>
    <x v="116"/>
    <x v="2"/>
    <x v="2"/>
    <x v="3"/>
    <x v="1"/>
    <n v="1030"/>
    <n v="0"/>
    <n v="-1030"/>
    <x v="8"/>
    <x v="17"/>
    <x v="19"/>
    <x v="116"/>
    <s v="Roh-, Hilfs- und Betriebsstoffe"/>
    <s v="B0FE524A-9795-EA11-806F-9CB6D0F9CFB6"/>
  </r>
  <r>
    <x v="2"/>
    <x v="8"/>
    <x v="18"/>
    <x v="20"/>
    <x v="41"/>
    <x v="2"/>
    <x v="2"/>
    <x v="3"/>
    <x v="1"/>
    <n v="83298.679999999993"/>
    <n v="0"/>
    <n v="-83298.679999999993"/>
    <x v="8"/>
    <x v="18"/>
    <x v="20"/>
    <x v="41"/>
    <s v="Gehälter"/>
    <s v="B0FE524A-9795-EA11-806F-9CB6D0F9CFB6"/>
  </r>
  <r>
    <x v="2"/>
    <x v="8"/>
    <x v="18"/>
    <x v="20"/>
    <x v="42"/>
    <x v="2"/>
    <x v="2"/>
    <x v="3"/>
    <x v="1"/>
    <n v="33636.29"/>
    <n v="0"/>
    <n v="-33636.29"/>
    <x v="8"/>
    <x v="18"/>
    <x v="20"/>
    <x v="42"/>
    <s v="Geschäftsführergehälter der GmbH-Gesellschafter"/>
    <s v="B0FE524A-9795-EA11-806F-9CB6D0F9CFB6"/>
  </r>
  <r>
    <x v="2"/>
    <x v="8"/>
    <x v="18"/>
    <x v="20"/>
    <x v="70"/>
    <x v="2"/>
    <x v="2"/>
    <x v="3"/>
    <x v="1"/>
    <n v="2200"/>
    <n v="0"/>
    <n v="-2200"/>
    <x v="8"/>
    <x v="18"/>
    <x v="20"/>
    <x v="70"/>
    <s v="Sonstiges Personalkosten"/>
    <s v="B0FE524A-9795-EA11-806F-9CB6D0F9CFB6"/>
  </r>
  <r>
    <x v="2"/>
    <x v="8"/>
    <x v="18"/>
    <x v="21"/>
    <x v="43"/>
    <x v="2"/>
    <x v="2"/>
    <x v="3"/>
    <x v="1"/>
    <n v="21443.38"/>
    <n v="0"/>
    <n v="-21443.38"/>
    <x v="8"/>
    <x v="18"/>
    <x v="21"/>
    <x v="43"/>
    <s v="Gesetzliche soziale Aufwendungen"/>
    <s v="B0FE524A-9795-EA11-806F-9CB6D0F9CFB6"/>
  </r>
  <r>
    <x v="2"/>
    <x v="8"/>
    <x v="18"/>
    <x v="21"/>
    <x v="44"/>
    <x v="2"/>
    <x v="2"/>
    <x v="3"/>
    <x v="1"/>
    <n v="476.9"/>
    <n v="0"/>
    <n v="-476.9"/>
    <x v="8"/>
    <x v="18"/>
    <x v="21"/>
    <x v="44"/>
    <s v="Umlagebeiträge"/>
    <s v="B0FE524A-9795-EA11-806F-9CB6D0F9CFB6"/>
  </r>
  <r>
    <x v="2"/>
    <x v="8"/>
    <x v="18"/>
    <x v="21"/>
    <x v="45"/>
    <x v="2"/>
    <x v="2"/>
    <x v="3"/>
    <x v="1"/>
    <n v="1169.3499999999999"/>
    <n v="0"/>
    <n v="-1169.3499999999999"/>
    <x v="8"/>
    <x v="18"/>
    <x v="21"/>
    <x v="45"/>
    <s v="Beiträge zur Berufsgenossenschaft"/>
    <s v="B0FE524A-9795-EA11-806F-9CB6D0F9CFB6"/>
  </r>
  <r>
    <x v="2"/>
    <x v="8"/>
    <x v="18"/>
    <x v="21"/>
    <x v="100"/>
    <x v="2"/>
    <x v="2"/>
    <x v="3"/>
    <x v="1"/>
    <n v="300"/>
    <n v="0"/>
    <n v="-300"/>
    <x v="8"/>
    <x v="18"/>
    <x v="21"/>
    <x v="100"/>
    <s v="Aufwendungen für Altersversorgung"/>
    <s v="B0FE524A-9795-EA11-806F-9CB6D0F9CFB6"/>
  </r>
  <r>
    <x v="2"/>
    <x v="8"/>
    <x v="22"/>
    <x v="33"/>
    <x v="89"/>
    <x v="2"/>
    <x v="2"/>
    <x v="3"/>
    <x v="1"/>
    <n v="5800"/>
    <n v="0"/>
    <n v="-5800"/>
    <x v="8"/>
    <x v="22"/>
    <x v="33"/>
    <x v="89"/>
    <s v="Abschreibungen auf selbst geschaffene immaterielle Vermögensgegenstände"/>
    <s v="B0FE524A-9795-EA11-806F-9CB6D0F9CFB6"/>
  </r>
  <r>
    <x v="2"/>
    <x v="8"/>
    <x v="22"/>
    <x v="34"/>
    <x v="90"/>
    <x v="2"/>
    <x v="2"/>
    <x v="3"/>
    <x v="1"/>
    <n v="700"/>
    <n v="0"/>
    <n v="-700"/>
    <x v="8"/>
    <x v="22"/>
    <x v="34"/>
    <x v="90"/>
    <s v="Abschreibungen auf Sachanlagen (ohne AfA auf Kfz und Gebäude)"/>
    <s v="B0FE524A-9795-EA11-806F-9CB6D0F9CFB6"/>
  </r>
  <r>
    <x v="2"/>
    <x v="8"/>
    <x v="19"/>
    <x v="22"/>
    <x v="46"/>
    <x v="2"/>
    <x v="2"/>
    <x v="3"/>
    <x v="1"/>
    <n v="412"/>
    <n v="0"/>
    <n v="-412"/>
    <x v="8"/>
    <x v="19"/>
    <x v="22"/>
    <x v="46"/>
    <s v="Sonstige betriebliche Aufwendungen"/>
    <s v="B0FE524A-9795-EA11-806F-9CB6D0F9CFB6"/>
  </r>
  <r>
    <x v="2"/>
    <x v="8"/>
    <x v="19"/>
    <x v="22"/>
    <x v="78"/>
    <x v="2"/>
    <x v="2"/>
    <x v="3"/>
    <x v="1"/>
    <n v="2300"/>
    <n v="0"/>
    <n v="-2300"/>
    <x v="8"/>
    <x v="19"/>
    <x v="22"/>
    <x v="78"/>
    <s v="Sonstige Fremdleistungen"/>
    <s v="B0FE524A-9795-EA11-806F-9CB6D0F9CFB6"/>
  </r>
  <r>
    <x v="2"/>
    <x v="8"/>
    <x v="19"/>
    <x v="23"/>
    <x v="47"/>
    <x v="2"/>
    <x v="2"/>
    <x v="3"/>
    <x v="1"/>
    <n v="6077"/>
    <n v="0"/>
    <n v="-6077"/>
    <x v="8"/>
    <x v="19"/>
    <x v="23"/>
    <x v="47"/>
    <s v="Miete (unbewegliche Wirtschaftsgüter)"/>
    <s v="B0FE524A-9795-EA11-806F-9CB6D0F9CFB6"/>
  </r>
  <r>
    <x v="2"/>
    <x v="8"/>
    <x v="19"/>
    <x v="23"/>
    <x v="48"/>
    <x v="2"/>
    <x v="2"/>
    <x v="3"/>
    <x v="1"/>
    <n v="1349.3"/>
    <n v="0"/>
    <n v="-1349.3"/>
    <x v="8"/>
    <x v="19"/>
    <x v="23"/>
    <x v="48"/>
    <s v="Gas, Strom, Wasser"/>
    <s v="B0FE524A-9795-EA11-806F-9CB6D0F9CFB6"/>
  </r>
  <r>
    <x v="2"/>
    <x v="8"/>
    <x v="19"/>
    <x v="23"/>
    <x v="49"/>
    <x v="2"/>
    <x v="2"/>
    <x v="3"/>
    <x v="1"/>
    <n v="700.4"/>
    <n v="0"/>
    <n v="-700.4"/>
    <x v="8"/>
    <x v="19"/>
    <x v="23"/>
    <x v="49"/>
    <s v="Reinigung"/>
    <s v="B0FE524A-9795-EA11-806F-9CB6D0F9CFB6"/>
  </r>
  <r>
    <x v="2"/>
    <x v="8"/>
    <x v="19"/>
    <x v="24"/>
    <x v="50"/>
    <x v="2"/>
    <x v="2"/>
    <x v="3"/>
    <x v="1"/>
    <n v="865.98"/>
    <n v="0"/>
    <n v="-865.98"/>
    <x v="8"/>
    <x v="19"/>
    <x v="24"/>
    <x v="50"/>
    <s v="Versicherungen"/>
    <s v="B0FE524A-9795-EA11-806F-9CB6D0F9CFB6"/>
  </r>
  <r>
    <x v="2"/>
    <x v="8"/>
    <x v="19"/>
    <x v="24"/>
    <x v="51"/>
    <x v="2"/>
    <x v="2"/>
    <x v="3"/>
    <x v="1"/>
    <n v="2427.71"/>
    <n v="0"/>
    <n v="-2427.71"/>
    <x v="8"/>
    <x v="19"/>
    <x v="24"/>
    <x v="51"/>
    <s v="Beiträge"/>
    <s v="B0FE524A-9795-EA11-806F-9CB6D0F9CFB6"/>
  </r>
  <r>
    <x v="2"/>
    <x v="8"/>
    <x v="19"/>
    <x v="25"/>
    <x v="52"/>
    <x v="2"/>
    <x v="2"/>
    <x v="3"/>
    <x v="1"/>
    <n v="1030"/>
    <n v="0"/>
    <n v="-1030"/>
    <x v="8"/>
    <x v="19"/>
    <x v="25"/>
    <x v="52"/>
    <s v="Reparaturen und Instandhaltung von anderen Anlagen und Betriebs- und Geschäftsausstattung"/>
    <s v="B0FE524A-9795-EA11-806F-9CB6D0F9CFB6"/>
  </r>
  <r>
    <x v="2"/>
    <x v="8"/>
    <x v="19"/>
    <x v="25"/>
    <x v="53"/>
    <x v="2"/>
    <x v="2"/>
    <x v="3"/>
    <x v="1"/>
    <n v="1442"/>
    <n v="0"/>
    <n v="-1442"/>
    <x v="8"/>
    <x v="19"/>
    <x v="25"/>
    <x v="53"/>
    <s v="Wartungskosten für Hard- und Software"/>
    <s v="B0FE524A-9795-EA11-806F-9CB6D0F9CFB6"/>
  </r>
  <r>
    <x v="2"/>
    <x v="8"/>
    <x v="19"/>
    <x v="37"/>
    <x v="118"/>
    <x v="2"/>
    <x v="2"/>
    <x v="3"/>
    <x v="1"/>
    <n v="1850"/>
    <n v="0"/>
    <n v="-1850"/>
    <x v="8"/>
    <x v="19"/>
    <x v="37"/>
    <x v="118"/>
    <s v="Mietleasing Kfz"/>
    <s v="B0FE524A-9795-EA11-806F-9CB6D0F9CFB6"/>
  </r>
  <r>
    <x v="2"/>
    <x v="8"/>
    <x v="19"/>
    <x v="26"/>
    <x v="71"/>
    <x v="2"/>
    <x v="2"/>
    <x v="3"/>
    <x v="1"/>
    <n v="1545"/>
    <n v="0"/>
    <n v="-1545"/>
    <x v="8"/>
    <x v="19"/>
    <x v="26"/>
    <x v="71"/>
    <s v="Werbekosten"/>
    <s v="B0FE524A-9795-EA11-806F-9CB6D0F9CFB6"/>
  </r>
  <r>
    <x v="2"/>
    <x v="8"/>
    <x v="19"/>
    <x v="26"/>
    <x v="54"/>
    <x v="2"/>
    <x v="2"/>
    <x v="3"/>
    <x v="1"/>
    <n v="309"/>
    <n v="0"/>
    <n v="-309"/>
    <x v="8"/>
    <x v="19"/>
    <x v="26"/>
    <x v="54"/>
    <s v="Bewirtungskosten"/>
    <s v="B0FE524A-9795-EA11-806F-9CB6D0F9CFB6"/>
  </r>
  <r>
    <x v="2"/>
    <x v="8"/>
    <x v="19"/>
    <x v="26"/>
    <x v="55"/>
    <x v="2"/>
    <x v="2"/>
    <x v="3"/>
    <x v="1"/>
    <n v="8000"/>
    <n v="0"/>
    <n v="-8000"/>
    <x v="8"/>
    <x v="19"/>
    <x v="26"/>
    <x v="55"/>
    <s v="Reisekosten Arbeitnehmer"/>
    <s v="B0FE524A-9795-EA11-806F-9CB6D0F9CFB6"/>
  </r>
  <r>
    <x v="2"/>
    <x v="8"/>
    <x v="19"/>
    <x v="27"/>
    <x v="79"/>
    <x v="2"/>
    <x v="2"/>
    <x v="3"/>
    <x v="1"/>
    <n v="41.2"/>
    <n v="0"/>
    <n v="-41.2"/>
    <x v="8"/>
    <x v="19"/>
    <x v="27"/>
    <x v="79"/>
    <s v="Porto"/>
    <s v="B0FE524A-9795-EA11-806F-9CB6D0F9CFB6"/>
  </r>
  <r>
    <x v="2"/>
    <x v="8"/>
    <x v="19"/>
    <x v="27"/>
    <x v="58"/>
    <x v="2"/>
    <x v="2"/>
    <x v="3"/>
    <x v="1"/>
    <n v="1190"/>
    <n v="0"/>
    <n v="-1190"/>
    <x v="8"/>
    <x v="19"/>
    <x v="27"/>
    <x v="58"/>
    <s v="Telefon"/>
    <s v="B0FE524A-9795-EA11-806F-9CB6D0F9CFB6"/>
  </r>
  <r>
    <x v="2"/>
    <x v="8"/>
    <x v="19"/>
    <x v="27"/>
    <x v="73"/>
    <x v="2"/>
    <x v="2"/>
    <x v="3"/>
    <x v="1"/>
    <n v="206"/>
    <n v="0"/>
    <n v="-206"/>
    <x v="8"/>
    <x v="19"/>
    <x v="27"/>
    <x v="73"/>
    <s v="Bürobedarf"/>
    <s v="B0FE524A-9795-EA11-806F-9CB6D0F9CFB6"/>
  </r>
  <r>
    <x v="2"/>
    <x v="8"/>
    <x v="19"/>
    <x v="28"/>
    <x v="59"/>
    <x v="2"/>
    <x v="2"/>
    <x v="3"/>
    <x v="1"/>
    <n v="10120"/>
    <n v="0"/>
    <n v="-10120"/>
    <x v="8"/>
    <x v="19"/>
    <x v="28"/>
    <x v="59"/>
    <s v="Rechts- und Beratungskosten"/>
    <s v="B0FE524A-9795-EA11-806F-9CB6D0F9CFB6"/>
  </r>
  <r>
    <x v="2"/>
    <x v="8"/>
    <x v="19"/>
    <x v="28"/>
    <x v="101"/>
    <x v="2"/>
    <x v="2"/>
    <x v="3"/>
    <x v="1"/>
    <n v="1264"/>
    <n v="0"/>
    <n v="-1264"/>
    <x v="8"/>
    <x v="19"/>
    <x v="28"/>
    <x v="101"/>
    <s v="Buchführungskosten"/>
    <s v="B0FE524A-9795-EA11-806F-9CB6D0F9CFB6"/>
  </r>
  <r>
    <x v="2"/>
    <x v="8"/>
    <x v="19"/>
    <x v="22"/>
    <x v="117"/>
    <x v="2"/>
    <x v="2"/>
    <x v="3"/>
    <x v="1"/>
    <n v="5000"/>
    <n v="0"/>
    <n v="-5000"/>
    <x v="8"/>
    <x v="19"/>
    <x v="22"/>
    <x v="117"/>
    <s v="Mieten für Einrichtungen (bewegliche Wirtschaftsgüter)"/>
    <s v="B0FE524A-9795-EA11-806F-9CB6D0F9CFB6"/>
  </r>
  <r>
    <x v="2"/>
    <x v="8"/>
    <x v="19"/>
    <x v="29"/>
    <x v="60"/>
    <x v="2"/>
    <x v="2"/>
    <x v="3"/>
    <x v="1"/>
    <n v="1500"/>
    <n v="0"/>
    <n v="-1500"/>
    <x v="8"/>
    <x v="19"/>
    <x v="29"/>
    <x v="60"/>
    <s v="Sonstiger Betriebsbedarf"/>
    <s v="B0FE524A-9795-EA11-806F-9CB6D0F9CFB6"/>
  </r>
  <r>
    <x v="2"/>
    <x v="8"/>
    <x v="19"/>
    <x v="29"/>
    <x v="61"/>
    <x v="2"/>
    <x v="2"/>
    <x v="3"/>
    <x v="1"/>
    <n v="206"/>
    <n v="0"/>
    <n v="-206"/>
    <x v="8"/>
    <x v="19"/>
    <x v="29"/>
    <x v="61"/>
    <s v="Nebenkosten des Geldverkehrs"/>
    <s v="B0FE524A-9795-EA11-806F-9CB6D0F9CFB6"/>
  </r>
  <r>
    <x v="2"/>
    <x v="8"/>
    <x v="19"/>
    <x v="29"/>
    <x v="62"/>
    <x v="2"/>
    <x v="2"/>
    <x v="3"/>
    <x v="1"/>
    <n v="3193"/>
    <n v="0"/>
    <n v="-3193"/>
    <x v="8"/>
    <x v="19"/>
    <x v="29"/>
    <x v="62"/>
    <s v="Aufwendungen für Abraum- und Abfallbeseitigung"/>
    <s v="B0FE524A-9795-EA11-806F-9CB6D0F9CFB6"/>
  </r>
  <r>
    <x v="2"/>
    <x v="10"/>
    <x v="21"/>
    <x v="32"/>
    <x v="99"/>
    <x v="2"/>
    <x v="2"/>
    <x v="3"/>
    <x v="1"/>
    <n v="1200"/>
    <n v="0"/>
    <n v="-1200"/>
    <x v="10"/>
    <x v="21"/>
    <x v="32"/>
    <x v="99"/>
    <s v="Zinsaufwendungen für kurzfristige Verbindlichkeite"/>
    <s v="B0FE524A-9795-EA11-806F-9CB6D0F9CFB6"/>
  </r>
  <r>
    <x v="2"/>
    <x v="10"/>
    <x v="21"/>
    <x v="32"/>
    <x v="83"/>
    <x v="2"/>
    <x v="2"/>
    <x v="3"/>
    <x v="1"/>
    <n v="15000"/>
    <n v="0"/>
    <n v="-15000"/>
    <x v="10"/>
    <x v="21"/>
    <x v="32"/>
    <x v="83"/>
    <s v="Zinsaufwendungen für langfristige Verbindlichkeite"/>
    <s v="B0FE524A-9795-EA11-806F-9CB6D0F9CFB6"/>
  </r>
  <r>
    <x v="0"/>
    <x v="0"/>
    <x v="0"/>
    <x v="0"/>
    <x v="0"/>
    <x v="2"/>
    <x v="3"/>
    <x v="3"/>
    <x v="1"/>
    <n v="40000"/>
    <n v="5800"/>
    <n v="-34200"/>
    <x v="0"/>
    <x v="0"/>
    <x v="0"/>
    <x v="0"/>
    <s v="Selbst geschaffene immaterielle VermG"/>
    <s v="B0FE524A-9795-EA11-806F-9CB6D0F9CFB6"/>
  </r>
  <r>
    <x v="0"/>
    <x v="0"/>
    <x v="1"/>
    <x v="1"/>
    <x v="2"/>
    <x v="2"/>
    <x v="3"/>
    <x v="3"/>
    <x v="1"/>
    <n v="3650"/>
    <n v="450"/>
    <n v="-3200"/>
    <x v="0"/>
    <x v="1"/>
    <x v="1"/>
    <x v="2"/>
    <s v="Betriebsausstattung"/>
    <s v="B0FE524A-9795-EA11-806F-9CB6D0F9CFB6"/>
  </r>
  <r>
    <x v="0"/>
    <x v="0"/>
    <x v="1"/>
    <x v="1"/>
    <x v="3"/>
    <x v="2"/>
    <x v="3"/>
    <x v="3"/>
    <x v="1"/>
    <n v="1648"/>
    <n v="250"/>
    <n v="-1398"/>
    <x v="0"/>
    <x v="1"/>
    <x v="1"/>
    <x v="3"/>
    <s v="Büroeinrichtung"/>
    <s v="B0FE524A-9795-EA11-806F-9CB6D0F9CFB6"/>
  </r>
  <r>
    <x v="0"/>
    <x v="0"/>
    <x v="1"/>
    <x v="1"/>
    <x v="4"/>
    <x v="2"/>
    <x v="3"/>
    <x v="3"/>
    <x v="1"/>
    <n v="2060"/>
    <n v="0"/>
    <n v="-2060"/>
    <x v="0"/>
    <x v="1"/>
    <x v="1"/>
    <x v="4"/>
    <s v="Geringwertige Wirtschaftsgüter"/>
    <s v="B0FE524A-9795-EA11-806F-9CB6D0F9CFB6"/>
  </r>
  <r>
    <x v="0"/>
    <x v="0"/>
    <x v="1"/>
    <x v="35"/>
    <x v="94"/>
    <x v="2"/>
    <x v="3"/>
    <x v="3"/>
    <x v="1"/>
    <n v="93000"/>
    <n v="0"/>
    <n v="-93000"/>
    <x v="0"/>
    <x v="1"/>
    <x v="35"/>
    <x v="94"/>
    <s v="Technische Anlagen und Maschinen im Bau"/>
    <s v="B0FE524A-9795-EA11-806F-9CB6D0F9CFB6"/>
  </r>
  <r>
    <x v="0"/>
    <x v="1"/>
    <x v="3"/>
    <x v="3"/>
    <x v="6"/>
    <x v="2"/>
    <x v="3"/>
    <x v="3"/>
    <x v="1"/>
    <n v="49028"/>
    <n v="49028"/>
    <n v="0"/>
    <x v="1"/>
    <x v="3"/>
    <x v="3"/>
    <x v="6"/>
    <s v="Forderungen aus Lieferungen und Leistungen"/>
    <s v="B0FE524A-9795-EA11-806F-9CB6D0F9CFB6"/>
  </r>
  <r>
    <x v="0"/>
    <x v="1"/>
    <x v="3"/>
    <x v="4"/>
    <x v="9"/>
    <x v="2"/>
    <x v="3"/>
    <x v="3"/>
    <x v="1"/>
    <n v="24024.68"/>
    <n v="0"/>
    <n v="-24024.68"/>
    <x v="1"/>
    <x v="3"/>
    <x v="4"/>
    <x v="9"/>
    <s v="Abziehbare Vorsteuer 19 %"/>
    <s v="B0FE524A-9795-EA11-806F-9CB6D0F9CFB6"/>
  </r>
  <r>
    <x v="0"/>
    <x v="1"/>
    <x v="4"/>
    <x v="5"/>
    <x v="115"/>
    <x v="2"/>
    <x v="3"/>
    <x v="3"/>
    <x v="1"/>
    <n v="106229.06"/>
    <n v="311858.40999999997"/>
    <n v="205629.35"/>
    <x v="1"/>
    <x v="4"/>
    <x v="5"/>
    <x v="115"/>
    <s v="Bank"/>
    <s v="B0FE524A-9795-EA11-806F-9CB6D0F9CFB6"/>
  </r>
  <r>
    <x v="0"/>
    <x v="2"/>
    <x v="5"/>
    <x v="6"/>
    <x v="15"/>
    <x v="2"/>
    <x v="3"/>
    <x v="3"/>
    <x v="1"/>
    <n v="0"/>
    <n v="865.98"/>
    <n v="865.98"/>
    <x v="2"/>
    <x v="5"/>
    <x v="6"/>
    <x v="15"/>
    <s v="Aktive Rechnungsabgrenzung"/>
    <s v="B0FE524A-9795-EA11-806F-9CB6D0F9CFB6"/>
  </r>
  <r>
    <x v="1"/>
    <x v="5"/>
    <x v="11"/>
    <x v="13"/>
    <x v="25"/>
    <x v="2"/>
    <x v="3"/>
    <x v="3"/>
    <x v="1"/>
    <n v="7819.96"/>
    <n v="7819.96"/>
    <n v="0"/>
    <x v="5"/>
    <x v="11"/>
    <x v="13"/>
    <x v="25"/>
    <s v="Verbindlichkeiten aus Lieferungen und Leistungen m"/>
    <s v="B0FE524A-9795-EA11-806F-9CB6D0F9CFB6"/>
  </r>
  <r>
    <x v="1"/>
    <x v="5"/>
    <x v="12"/>
    <x v="14"/>
    <x v="33"/>
    <x v="2"/>
    <x v="3"/>
    <x v="3"/>
    <x v="1"/>
    <n v="0"/>
    <n v="7828"/>
    <n v="7828"/>
    <x v="5"/>
    <x v="12"/>
    <x v="14"/>
    <x v="33"/>
    <s v="Umsatzsteuer 19 %"/>
    <s v="B0FE524A-9795-EA11-806F-9CB6D0F9CFB6"/>
  </r>
  <r>
    <x v="1"/>
    <x v="5"/>
    <x v="12"/>
    <x v="14"/>
    <x v="75"/>
    <x v="2"/>
    <x v="3"/>
    <x v="3"/>
    <x v="1"/>
    <n v="7828"/>
    <n v="57201.06"/>
    <n v="49373.06"/>
    <x v="5"/>
    <x v="12"/>
    <x v="14"/>
    <x v="75"/>
    <s v="Umsatzsteuer-Vorauszahlungen"/>
    <s v="B0FE524A-9795-EA11-806F-9CB6D0F9CFB6"/>
  </r>
  <r>
    <x v="2"/>
    <x v="7"/>
    <x v="14"/>
    <x v="16"/>
    <x v="36"/>
    <x v="2"/>
    <x v="3"/>
    <x v="3"/>
    <x v="1"/>
    <n v="0"/>
    <n v="41200"/>
    <n v="41200"/>
    <x v="7"/>
    <x v="14"/>
    <x v="16"/>
    <x v="36"/>
    <s v="Erlöse zum allgemeinen Umsatzsteuersatz"/>
    <s v="B0FE524A-9795-EA11-806F-9CB6D0F9CFB6"/>
  </r>
  <r>
    <x v="2"/>
    <x v="7"/>
    <x v="15"/>
    <x v="17"/>
    <x v="38"/>
    <x v="2"/>
    <x v="3"/>
    <x v="3"/>
    <x v="1"/>
    <n v="0"/>
    <n v="124000"/>
    <n v="124000"/>
    <x v="7"/>
    <x v="15"/>
    <x v="17"/>
    <x v="38"/>
    <s v="Andere aktivierte Eigenleistungen"/>
    <s v="B0FE524A-9795-EA11-806F-9CB6D0F9CFB6"/>
  </r>
  <r>
    <x v="2"/>
    <x v="8"/>
    <x v="17"/>
    <x v="19"/>
    <x v="116"/>
    <x v="2"/>
    <x v="3"/>
    <x v="3"/>
    <x v="1"/>
    <n v="1030"/>
    <n v="0"/>
    <n v="-1030"/>
    <x v="8"/>
    <x v="17"/>
    <x v="19"/>
    <x v="116"/>
    <s v="Roh-, Hilfs- und Betriebsstoffe"/>
    <s v="B0FE524A-9795-EA11-806F-9CB6D0F9CFB6"/>
  </r>
  <r>
    <x v="2"/>
    <x v="8"/>
    <x v="18"/>
    <x v="20"/>
    <x v="41"/>
    <x v="2"/>
    <x v="3"/>
    <x v="3"/>
    <x v="1"/>
    <n v="83813.679999999993"/>
    <n v="0"/>
    <n v="-83813.679999999993"/>
    <x v="8"/>
    <x v="18"/>
    <x v="20"/>
    <x v="41"/>
    <s v="Gehälter"/>
    <s v="B0FE524A-9795-EA11-806F-9CB6D0F9CFB6"/>
  </r>
  <r>
    <x v="2"/>
    <x v="8"/>
    <x v="18"/>
    <x v="20"/>
    <x v="42"/>
    <x v="2"/>
    <x v="3"/>
    <x v="3"/>
    <x v="1"/>
    <n v="33636.29"/>
    <n v="0"/>
    <n v="-33636.29"/>
    <x v="8"/>
    <x v="18"/>
    <x v="20"/>
    <x v="42"/>
    <s v="Geschäftsführergehälter der GmbH-Gesellschafter"/>
    <s v="B0FE524A-9795-EA11-806F-9CB6D0F9CFB6"/>
  </r>
  <r>
    <x v="2"/>
    <x v="8"/>
    <x v="18"/>
    <x v="20"/>
    <x v="70"/>
    <x v="2"/>
    <x v="3"/>
    <x v="3"/>
    <x v="1"/>
    <n v="2200"/>
    <n v="0"/>
    <n v="-2200"/>
    <x v="8"/>
    <x v="18"/>
    <x v="20"/>
    <x v="70"/>
    <s v="Sonstiges Personalkosten"/>
    <s v="B0FE524A-9795-EA11-806F-9CB6D0F9CFB6"/>
  </r>
  <r>
    <x v="2"/>
    <x v="8"/>
    <x v="18"/>
    <x v="21"/>
    <x v="43"/>
    <x v="2"/>
    <x v="3"/>
    <x v="3"/>
    <x v="1"/>
    <n v="21554.880000000001"/>
    <n v="0"/>
    <n v="-21554.880000000001"/>
    <x v="8"/>
    <x v="18"/>
    <x v="21"/>
    <x v="43"/>
    <s v="Gesetzliche soziale Aufwendungen"/>
    <s v="B0FE524A-9795-EA11-806F-9CB6D0F9CFB6"/>
  </r>
  <r>
    <x v="2"/>
    <x v="8"/>
    <x v="18"/>
    <x v="21"/>
    <x v="44"/>
    <x v="2"/>
    <x v="3"/>
    <x v="3"/>
    <x v="1"/>
    <n v="479.22"/>
    <n v="0"/>
    <n v="-479.22"/>
    <x v="8"/>
    <x v="18"/>
    <x v="21"/>
    <x v="44"/>
    <s v="Umlagebeiträge"/>
    <s v="B0FE524A-9795-EA11-806F-9CB6D0F9CFB6"/>
  </r>
  <r>
    <x v="2"/>
    <x v="8"/>
    <x v="18"/>
    <x v="21"/>
    <x v="45"/>
    <x v="2"/>
    <x v="3"/>
    <x v="3"/>
    <x v="1"/>
    <n v="1174.49"/>
    <n v="0"/>
    <n v="-1174.49"/>
    <x v="8"/>
    <x v="18"/>
    <x v="21"/>
    <x v="45"/>
    <s v="Beiträge zur Berufsgenossenschaft"/>
    <s v="B0FE524A-9795-EA11-806F-9CB6D0F9CFB6"/>
  </r>
  <r>
    <x v="2"/>
    <x v="8"/>
    <x v="18"/>
    <x v="21"/>
    <x v="100"/>
    <x v="2"/>
    <x v="3"/>
    <x v="3"/>
    <x v="1"/>
    <n v="300"/>
    <n v="0"/>
    <n v="-300"/>
    <x v="8"/>
    <x v="18"/>
    <x v="21"/>
    <x v="100"/>
    <s v="Aufwendungen für Altersversorgung"/>
    <s v="B0FE524A-9795-EA11-806F-9CB6D0F9CFB6"/>
  </r>
  <r>
    <x v="2"/>
    <x v="8"/>
    <x v="22"/>
    <x v="33"/>
    <x v="89"/>
    <x v="2"/>
    <x v="3"/>
    <x v="3"/>
    <x v="1"/>
    <n v="5800"/>
    <n v="0"/>
    <n v="-5800"/>
    <x v="8"/>
    <x v="22"/>
    <x v="33"/>
    <x v="89"/>
    <s v="Abschreibungen auf selbst geschaffene immaterielle Vermögensgegenstände"/>
    <s v="B0FE524A-9795-EA11-806F-9CB6D0F9CFB6"/>
  </r>
  <r>
    <x v="2"/>
    <x v="8"/>
    <x v="22"/>
    <x v="34"/>
    <x v="90"/>
    <x v="2"/>
    <x v="3"/>
    <x v="3"/>
    <x v="1"/>
    <n v="700"/>
    <n v="0"/>
    <n v="-700"/>
    <x v="8"/>
    <x v="22"/>
    <x v="34"/>
    <x v="90"/>
    <s v="Abschreibungen auf Sachanlagen (ohne AfA auf Kfz und Gebäude)"/>
    <s v="B0FE524A-9795-EA11-806F-9CB6D0F9CFB6"/>
  </r>
  <r>
    <x v="2"/>
    <x v="8"/>
    <x v="19"/>
    <x v="22"/>
    <x v="46"/>
    <x v="2"/>
    <x v="3"/>
    <x v="3"/>
    <x v="1"/>
    <n v="412"/>
    <n v="0"/>
    <n v="-412"/>
    <x v="8"/>
    <x v="19"/>
    <x v="22"/>
    <x v="46"/>
    <s v="Sonstige betriebliche Aufwendungen"/>
    <s v="B0FE524A-9795-EA11-806F-9CB6D0F9CFB6"/>
  </r>
  <r>
    <x v="2"/>
    <x v="8"/>
    <x v="19"/>
    <x v="22"/>
    <x v="78"/>
    <x v="2"/>
    <x v="3"/>
    <x v="3"/>
    <x v="1"/>
    <n v="2300"/>
    <n v="0"/>
    <n v="-2300"/>
    <x v="8"/>
    <x v="19"/>
    <x v="22"/>
    <x v="78"/>
    <s v="Sonstige Fremdleistungen"/>
    <s v="B0FE524A-9795-EA11-806F-9CB6D0F9CFB6"/>
  </r>
  <r>
    <x v="2"/>
    <x v="8"/>
    <x v="19"/>
    <x v="23"/>
    <x v="47"/>
    <x v="2"/>
    <x v="3"/>
    <x v="3"/>
    <x v="1"/>
    <n v="6077"/>
    <n v="0"/>
    <n v="-6077"/>
    <x v="8"/>
    <x v="19"/>
    <x v="23"/>
    <x v="47"/>
    <s v="Miete (unbewegliche Wirtschaftsgüter)"/>
    <s v="B0FE524A-9795-EA11-806F-9CB6D0F9CFB6"/>
  </r>
  <r>
    <x v="2"/>
    <x v="8"/>
    <x v="19"/>
    <x v="23"/>
    <x v="48"/>
    <x v="2"/>
    <x v="3"/>
    <x v="3"/>
    <x v="1"/>
    <n v="1349.3"/>
    <n v="0"/>
    <n v="-1349.3"/>
    <x v="8"/>
    <x v="19"/>
    <x v="23"/>
    <x v="48"/>
    <s v="Gas, Strom, Wasser"/>
    <s v="B0FE524A-9795-EA11-806F-9CB6D0F9CFB6"/>
  </r>
  <r>
    <x v="2"/>
    <x v="8"/>
    <x v="19"/>
    <x v="23"/>
    <x v="49"/>
    <x v="2"/>
    <x v="3"/>
    <x v="3"/>
    <x v="1"/>
    <n v="700.4"/>
    <n v="0"/>
    <n v="-700.4"/>
    <x v="8"/>
    <x v="19"/>
    <x v="23"/>
    <x v="49"/>
    <s v="Reinigung"/>
    <s v="B0FE524A-9795-EA11-806F-9CB6D0F9CFB6"/>
  </r>
  <r>
    <x v="2"/>
    <x v="8"/>
    <x v="19"/>
    <x v="24"/>
    <x v="50"/>
    <x v="2"/>
    <x v="3"/>
    <x v="3"/>
    <x v="1"/>
    <n v="1390.25"/>
    <n v="0"/>
    <n v="-1390.25"/>
    <x v="8"/>
    <x v="19"/>
    <x v="24"/>
    <x v="50"/>
    <s v="Versicherungen"/>
    <s v="B0FE524A-9795-EA11-806F-9CB6D0F9CFB6"/>
  </r>
  <r>
    <x v="2"/>
    <x v="8"/>
    <x v="19"/>
    <x v="25"/>
    <x v="52"/>
    <x v="2"/>
    <x v="3"/>
    <x v="3"/>
    <x v="1"/>
    <n v="1030"/>
    <n v="0"/>
    <n v="-1030"/>
    <x v="8"/>
    <x v="19"/>
    <x v="25"/>
    <x v="52"/>
    <s v="Reparaturen und Instandhaltung von anderen Anlagen und Betriebs- und Geschäftsausstattung"/>
    <s v="B0FE524A-9795-EA11-806F-9CB6D0F9CFB6"/>
  </r>
  <r>
    <x v="2"/>
    <x v="8"/>
    <x v="19"/>
    <x v="25"/>
    <x v="53"/>
    <x v="2"/>
    <x v="3"/>
    <x v="3"/>
    <x v="1"/>
    <n v="1442"/>
    <n v="0"/>
    <n v="-1442"/>
    <x v="8"/>
    <x v="19"/>
    <x v="25"/>
    <x v="53"/>
    <s v="Wartungskosten für Hard- und Software"/>
    <s v="B0FE524A-9795-EA11-806F-9CB6D0F9CFB6"/>
  </r>
  <r>
    <x v="2"/>
    <x v="8"/>
    <x v="19"/>
    <x v="37"/>
    <x v="118"/>
    <x v="2"/>
    <x v="3"/>
    <x v="3"/>
    <x v="1"/>
    <n v="1850"/>
    <n v="0"/>
    <n v="-1850"/>
    <x v="8"/>
    <x v="19"/>
    <x v="37"/>
    <x v="118"/>
    <s v="Mietleasing Kfz"/>
    <s v="B0FE524A-9795-EA11-806F-9CB6D0F9CFB6"/>
  </r>
  <r>
    <x v="2"/>
    <x v="8"/>
    <x v="19"/>
    <x v="26"/>
    <x v="71"/>
    <x v="2"/>
    <x v="3"/>
    <x v="3"/>
    <x v="1"/>
    <n v="1545"/>
    <n v="0"/>
    <n v="-1545"/>
    <x v="8"/>
    <x v="19"/>
    <x v="26"/>
    <x v="71"/>
    <s v="Werbekosten"/>
    <s v="B0FE524A-9795-EA11-806F-9CB6D0F9CFB6"/>
  </r>
  <r>
    <x v="2"/>
    <x v="8"/>
    <x v="19"/>
    <x v="26"/>
    <x v="54"/>
    <x v="2"/>
    <x v="3"/>
    <x v="3"/>
    <x v="1"/>
    <n v="309"/>
    <n v="0"/>
    <n v="-309"/>
    <x v="8"/>
    <x v="19"/>
    <x v="26"/>
    <x v="54"/>
    <s v="Bewirtungskosten"/>
    <s v="B0FE524A-9795-EA11-806F-9CB6D0F9CFB6"/>
  </r>
  <r>
    <x v="2"/>
    <x v="8"/>
    <x v="19"/>
    <x v="26"/>
    <x v="55"/>
    <x v="2"/>
    <x v="3"/>
    <x v="3"/>
    <x v="1"/>
    <n v="8000"/>
    <n v="0"/>
    <n v="-8000"/>
    <x v="8"/>
    <x v="19"/>
    <x v="26"/>
    <x v="55"/>
    <s v="Reisekosten Arbeitnehmer"/>
    <s v="B0FE524A-9795-EA11-806F-9CB6D0F9CFB6"/>
  </r>
  <r>
    <x v="2"/>
    <x v="8"/>
    <x v="19"/>
    <x v="27"/>
    <x v="79"/>
    <x v="2"/>
    <x v="3"/>
    <x v="3"/>
    <x v="1"/>
    <n v="41.2"/>
    <n v="0"/>
    <n v="-41.2"/>
    <x v="8"/>
    <x v="19"/>
    <x v="27"/>
    <x v="79"/>
    <s v="Porto"/>
    <s v="B0FE524A-9795-EA11-806F-9CB6D0F9CFB6"/>
  </r>
  <r>
    <x v="2"/>
    <x v="8"/>
    <x v="19"/>
    <x v="27"/>
    <x v="58"/>
    <x v="2"/>
    <x v="3"/>
    <x v="3"/>
    <x v="1"/>
    <n v="1190"/>
    <n v="0"/>
    <n v="-1190"/>
    <x v="8"/>
    <x v="19"/>
    <x v="27"/>
    <x v="58"/>
    <s v="Telefon"/>
    <s v="B0FE524A-9795-EA11-806F-9CB6D0F9CFB6"/>
  </r>
  <r>
    <x v="2"/>
    <x v="8"/>
    <x v="19"/>
    <x v="27"/>
    <x v="73"/>
    <x v="2"/>
    <x v="3"/>
    <x v="3"/>
    <x v="1"/>
    <n v="206"/>
    <n v="0"/>
    <n v="-206"/>
    <x v="8"/>
    <x v="19"/>
    <x v="27"/>
    <x v="73"/>
    <s v="Bürobedarf"/>
    <s v="B0FE524A-9795-EA11-806F-9CB6D0F9CFB6"/>
  </r>
  <r>
    <x v="2"/>
    <x v="8"/>
    <x v="19"/>
    <x v="28"/>
    <x v="59"/>
    <x v="2"/>
    <x v="3"/>
    <x v="3"/>
    <x v="1"/>
    <n v="10120"/>
    <n v="0"/>
    <n v="-10120"/>
    <x v="8"/>
    <x v="19"/>
    <x v="28"/>
    <x v="59"/>
    <s v="Rechts- und Beratungskosten"/>
    <s v="B0FE524A-9795-EA11-806F-9CB6D0F9CFB6"/>
  </r>
  <r>
    <x v="2"/>
    <x v="8"/>
    <x v="19"/>
    <x v="28"/>
    <x v="101"/>
    <x v="2"/>
    <x v="3"/>
    <x v="3"/>
    <x v="1"/>
    <n v="1264"/>
    <n v="0"/>
    <n v="-1264"/>
    <x v="8"/>
    <x v="19"/>
    <x v="28"/>
    <x v="101"/>
    <s v="Buchführungskosten"/>
    <s v="B0FE524A-9795-EA11-806F-9CB6D0F9CFB6"/>
  </r>
  <r>
    <x v="2"/>
    <x v="8"/>
    <x v="19"/>
    <x v="22"/>
    <x v="117"/>
    <x v="2"/>
    <x v="3"/>
    <x v="3"/>
    <x v="1"/>
    <n v="5000"/>
    <n v="0"/>
    <n v="-5000"/>
    <x v="8"/>
    <x v="19"/>
    <x v="22"/>
    <x v="117"/>
    <s v="Mieten für Einrichtungen (bewegliche Wirtschaftsgüter)"/>
    <s v="B0FE524A-9795-EA11-806F-9CB6D0F9CFB6"/>
  </r>
  <r>
    <x v="2"/>
    <x v="8"/>
    <x v="19"/>
    <x v="29"/>
    <x v="60"/>
    <x v="2"/>
    <x v="3"/>
    <x v="3"/>
    <x v="1"/>
    <n v="1500"/>
    <n v="0"/>
    <n v="-1500"/>
    <x v="8"/>
    <x v="19"/>
    <x v="29"/>
    <x v="60"/>
    <s v="Sonstiger Betriebsbedarf"/>
    <s v="B0FE524A-9795-EA11-806F-9CB6D0F9CFB6"/>
  </r>
  <r>
    <x v="2"/>
    <x v="8"/>
    <x v="19"/>
    <x v="29"/>
    <x v="61"/>
    <x v="2"/>
    <x v="3"/>
    <x v="3"/>
    <x v="1"/>
    <n v="206"/>
    <n v="0"/>
    <n v="-206"/>
    <x v="8"/>
    <x v="19"/>
    <x v="29"/>
    <x v="61"/>
    <s v="Nebenkosten des Geldverkehrs"/>
    <s v="B0FE524A-9795-EA11-806F-9CB6D0F9CFB6"/>
  </r>
  <r>
    <x v="2"/>
    <x v="8"/>
    <x v="19"/>
    <x v="29"/>
    <x v="62"/>
    <x v="2"/>
    <x v="3"/>
    <x v="3"/>
    <x v="1"/>
    <n v="3193"/>
    <n v="0"/>
    <n v="-3193"/>
    <x v="8"/>
    <x v="19"/>
    <x v="29"/>
    <x v="62"/>
    <s v="Aufwendungen für Abraum- und Abfallbeseitigung"/>
    <s v="B0FE524A-9795-EA11-806F-9CB6D0F9CFB6"/>
  </r>
  <r>
    <x v="2"/>
    <x v="10"/>
    <x v="21"/>
    <x v="32"/>
    <x v="99"/>
    <x v="2"/>
    <x v="3"/>
    <x v="3"/>
    <x v="1"/>
    <n v="1200"/>
    <n v="0"/>
    <n v="-1200"/>
    <x v="10"/>
    <x v="21"/>
    <x v="32"/>
    <x v="99"/>
    <s v="Zinsaufwendungen für kurzfristige Verbindlichkeite"/>
    <s v="B0FE524A-9795-EA11-806F-9CB6D0F9CFB6"/>
  </r>
  <r>
    <x v="2"/>
    <x v="10"/>
    <x v="21"/>
    <x v="32"/>
    <x v="83"/>
    <x v="2"/>
    <x v="3"/>
    <x v="3"/>
    <x v="1"/>
    <n v="70000"/>
    <n v="0"/>
    <n v="-70000"/>
    <x v="10"/>
    <x v="21"/>
    <x v="32"/>
    <x v="83"/>
    <s v="Zinsaufwendungen für langfristige Verbindlichkeite"/>
    <s v="B0FE524A-9795-EA11-806F-9CB6D0F9CFB6"/>
  </r>
  <r>
    <x v="0"/>
    <x v="0"/>
    <x v="0"/>
    <x v="0"/>
    <x v="0"/>
    <x v="2"/>
    <x v="4"/>
    <x v="3"/>
    <x v="1"/>
    <n v="40000"/>
    <n v="5800"/>
    <n v="-34200"/>
    <x v="0"/>
    <x v="0"/>
    <x v="0"/>
    <x v="0"/>
    <s v="Selbst geschaffene immaterielle VermG"/>
    <s v="B0FE524A-9795-EA11-806F-9CB6D0F9CFB6"/>
  </r>
  <r>
    <x v="0"/>
    <x v="0"/>
    <x v="1"/>
    <x v="1"/>
    <x v="2"/>
    <x v="2"/>
    <x v="4"/>
    <x v="3"/>
    <x v="1"/>
    <n v="3650"/>
    <n v="450"/>
    <n v="-3200"/>
    <x v="0"/>
    <x v="1"/>
    <x v="1"/>
    <x v="2"/>
    <s v="Betriebsausstattung"/>
    <s v="B0FE524A-9795-EA11-806F-9CB6D0F9CFB6"/>
  </r>
  <r>
    <x v="0"/>
    <x v="0"/>
    <x v="1"/>
    <x v="1"/>
    <x v="3"/>
    <x v="2"/>
    <x v="4"/>
    <x v="3"/>
    <x v="1"/>
    <n v="1648"/>
    <n v="250"/>
    <n v="-1398"/>
    <x v="0"/>
    <x v="1"/>
    <x v="1"/>
    <x v="3"/>
    <s v="Büroeinrichtung"/>
    <s v="B0FE524A-9795-EA11-806F-9CB6D0F9CFB6"/>
  </r>
  <r>
    <x v="0"/>
    <x v="0"/>
    <x v="1"/>
    <x v="1"/>
    <x v="4"/>
    <x v="2"/>
    <x v="4"/>
    <x v="3"/>
    <x v="1"/>
    <n v="2060"/>
    <n v="0"/>
    <n v="-2060"/>
    <x v="0"/>
    <x v="1"/>
    <x v="1"/>
    <x v="4"/>
    <s v="Geringwertige Wirtschaftsgüter"/>
    <s v="B0FE524A-9795-EA11-806F-9CB6D0F9CFB6"/>
  </r>
  <r>
    <x v="0"/>
    <x v="0"/>
    <x v="1"/>
    <x v="35"/>
    <x v="94"/>
    <x v="2"/>
    <x v="4"/>
    <x v="3"/>
    <x v="1"/>
    <n v="93000"/>
    <n v="0"/>
    <n v="-93000"/>
    <x v="0"/>
    <x v="1"/>
    <x v="35"/>
    <x v="94"/>
    <s v="Technische Anlagen und Maschinen im Bau"/>
    <s v="B0FE524A-9795-EA11-806F-9CB6D0F9CFB6"/>
  </r>
  <r>
    <x v="0"/>
    <x v="1"/>
    <x v="3"/>
    <x v="3"/>
    <x v="6"/>
    <x v="2"/>
    <x v="4"/>
    <x v="3"/>
    <x v="1"/>
    <n v="49028"/>
    <n v="49028"/>
    <n v="0"/>
    <x v="1"/>
    <x v="3"/>
    <x v="3"/>
    <x v="6"/>
    <s v="Forderungen aus Lieferungen und Leistungen"/>
    <s v="B0FE524A-9795-EA11-806F-9CB6D0F9CFB6"/>
  </r>
  <r>
    <x v="0"/>
    <x v="1"/>
    <x v="3"/>
    <x v="4"/>
    <x v="9"/>
    <x v="2"/>
    <x v="4"/>
    <x v="3"/>
    <x v="1"/>
    <n v="13966.08"/>
    <n v="0"/>
    <n v="-13966.08"/>
    <x v="1"/>
    <x v="3"/>
    <x v="4"/>
    <x v="9"/>
    <s v="Abziehbare Vorsteuer 19 %"/>
    <s v="B0FE524A-9795-EA11-806F-9CB6D0F9CFB6"/>
  </r>
  <r>
    <x v="0"/>
    <x v="1"/>
    <x v="4"/>
    <x v="5"/>
    <x v="115"/>
    <x v="2"/>
    <x v="4"/>
    <x v="3"/>
    <x v="1"/>
    <n v="76130.679999999993"/>
    <n v="251935.54"/>
    <n v="175804.86"/>
    <x v="1"/>
    <x v="4"/>
    <x v="5"/>
    <x v="115"/>
    <s v="Bank"/>
    <s v="B0FE524A-9795-EA11-806F-9CB6D0F9CFB6"/>
  </r>
  <r>
    <x v="0"/>
    <x v="2"/>
    <x v="5"/>
    <x v="6"/>
    <x v="15"/>
    <x v="2"/>
    <x v="4"/>
    <x v="3"/>
    <x v="1"/>
    <n v="0"/>
    <n v="865.98"/>
    <n v="865.98"/>
    <x v="2"/>
    <x v="5"/>
    <x v="6"/>
    <x v="15"/>
    <s v="Aktive Rechnungsabgrenzung"/>
    <s v="B0FE524A-9795-EA11-806F-9CB6D0F9CFB6"/>
  </r>
  <r>
    <x v="1"/>
    <x v="4"/>
    <x v="10"/>
    <x v="12"/>
    <x v="24"/>
    <x v="2"/>
    <x v="4"/>
    <x v="3"/>
    <x v="1"/>
    <n v="2060"/>
    <n v="0"/>
    <n v="-2060"/>
    <x v="4"/>
    <x v="10"/>
    <x v="12"/>
    <x v="24"/>
    <s v="Rückstellungen für Abschluss- und Prüfungskosten"/>
    <s v="B0FE524A-9795-EA11-806F-9CB6D0F9CFB6"/>
  </r>
  <r>
    <x v="1"/>
    <x v="5"/>
    <x v="11"/>
    <x v="13"/>
    <x v="25"/>
    <x v="2"/>
    <x v="4"/>
    <x v="3"/>
    <x v="1"/>
    <n v="7819.96"/>
    <n v="7819.96"/>
    <n v="0"/>
    <x v="5"/>
    <x v="11"/>
    <x v="13"/>
    <x v="25"/>
    <s v="Verbindlichkeiten aus Lieferungen und Leistungen m"/>
    <s v="B0FE524A-9795-EA11-806F-9CB6D0F9CFB6"/>
  </r>
  <r>
    <x v="1"/>
    <x v="5"/>
    <x v="12"/>
    <x v="14"/>
    <x v="33"/>
    <x v="2"/>
    <x v="4"/>
    <x v="3"/>
    <x v="1"/>
    <n v="0"/>
    <n v="7828"/>
    <n v="7828"/>
    <x v="5"/>
    <x v="12"/>
    <x v="14"/>
    <x v="33"/>
    <s v="Umsatzsteuer 19 %"/>
    <s v="B0FE524A-9795-EA11-806F-9CB6D0F9CFB6"/>
  </r>
  <r>
    <x v="1"/>
    <x v="5"/>
    <x v="12"/>
    <x v="14"/>
    <x v="75"/>
    <x v="2"/>
    <x v="4"/>
    <x v="3"/>
    <x v="1"/>
    <n v="7828"/>
    <n v="27102.68"/>
    <n v="19274.68"/>
    <x v="5"/>
    <x v="12"/>
    <x v="14"/>
    <x v="75"/>
    <s v="Umsatzsteuer-Vorauszahlungen"/>
    <s v="B0FE524A-9795-EA11-806F-9CB6D0F9CFB6"/>
  </r>
  <r>
    <x v="2"/>
    <x v="7"/>
    <x v="14"/>
    <x v="16"/>
    <x v="36"/>
    <x v="2"/>
    <x v="4"/>
    <x v="3"/>
    <x v="1"/>
    <n v="0"/>
    <n v="41200"/>
    <n v="41200"/>
    <x v="7"/>
    <x v="14"/>
    <x v="16"/>
    <x v="36"/>
    <s v="Erlöse zum allgemeinen Umsatzsteuersatz"/>
    <s v="B0FE524A-9795-EA11-806F-9CB6D0F9CFB6"/>
  </r>
  <r>
    <x v="2"/>
    <x v="7"/>
    <x v="15"/>
    <x v="17"/>
    <x v="38"/>
    <x v="2"/>
    <x v="4"/>
    <x v="3"/>
    <x v="1"/>
    <n v="0"/>
    <n v="124000"/>
    <n v="124000"/>
    <x v="7"/>
    <x v="15"/>
    <x v="17"/>
    <x v="38"/>
    <s v="Andere aktivierte Eigenleistungen"/>
    <s v="B0FE524A-9795-EA11-806F-9CB6D0F9CFB6"/>
  </r>
  <r>
    <x v="2"/>
    <x v="8"/>
    <x v="17"/>
    <x v="19"/>
    <x v="116"/>
    <x v="2"/>
    <x v="4"/>
    <x v="3"/>
    <x v="1"/>
    <n v="1030"/>
    <n v="0"/>
    <n v="-1030"/>
    <x v="8"/>
    <x v="17"/>
    <x v="19"/>
    <x v="116"/>
    <s v="Roh-, Hilfs- und Betriebsstoffe"/>
    <s v="B0FE524A-9795-EA11-806F-9CB6D0F9CFB6"/>
  </r>
  <r>
    <x v="2"/>
    <x v="8"/>
    <x v="18"/>
    <x v="20"/>
    <x v="41"/>
    <x v="2"/>
    <x v="4"/>
    <x v="3"/>
    <x v="1"/>
    <n v="83813.679999999993"/>
    <n v="0"/>
    <n v="-83813.679999999993"/>
    <x v="8"/>
    <x v="18"/>
    <x v="20"/>
    <x v="41"/>
    <s v="Gehälter"/>
    <s v="B0FE524A-9795-EA11-806F-9CB6D0F9CFB6"/>
  </r>
  <r>
    <x v="2"/>
    <x v="8"/>
    <x v="18"/>
    <x v="20"/>
    <x v="42"/>
    <x v="2"/>
    <x v="4"/>
    <x v="3"/>
    <x v="1"/>
    <n v="33636.29"/>
    <n v="0"/>
    <n v="-33636.29"/>
    <x v="8"/>
    <x v="18"/>
    <x v="20"/>
    <x v="42"/>
    <s v="Geschäftsführergehälter der GmbH-Gesellschafter"/>
    <s v="B0FE524A-9795-EA11-806F-9CB6D0F9CFB6"/>
  </r>
  <r>
    <x v="2"/>
    <x v="8"/>
    <x v="18"/>
    <x v="20"/>
    <x v="70"/>
    <x v="2"/>
    <x v="4"/>
    <x v="3"/>
    <x v="1"/>
    <n v="2200"/>
    <n v="0"/>
    <n v="-2200"/>
    <x v="8"/>
    <x v="18"/>
    <x v="20"/>
    <x v="70"/>
    <s v="Sonstiges Personalkosten"/>
    <s v="B0FE524A-9795-EA11-806F-9CB6D0F9CFB6"/>
  </r>
  <r>
    <x v="2"/>
    <x v="8"/>
    <x v="18"/>
    <x v="21"/>
    <x v="43"/>
    <x v="2"/>
    <x v="4"/>
    <x v="3"/>
    <x v="1"/>
    <n v="21554.880000000001"/>
    <n v="0"/>
    <n v="-21554.880000000001"/>
    <x v="8"/>
    <x v="18"/>
    <x v="21"/>
    <x v="43"/>
    <s v="Gesetzliche soziale Aufwendungen"/>
    <s v="B0FE524A-9795-EA11-806F-9CB6D0F9CFB6"/>
  </r>
  <r>
    <x v="2"/>
    <x v="8"/>
    <x v="18"/>
    <x v="21"/>
    <x v="44"/>
    <x v="2"/>
    <x v="4"/>
    <x v="3"/>
    <x v="1"/>
    <n v="479.22"/>
    <n v="0"/>
    <n v="-479.22"/>
    <x v="8"/>
    <x v="18"/>
    <x v="21"/>
    <x v="44"/>
    <s v="Umlagebeiträge"/>
    <s v="B0FE524A-9795-EA11-806F-9CB6D0F9CFB6"/>
  </r>
  <r>
    <x v="2"/>
    <x v="8"/>
    <x v="18"/>
    <x v="21"/>
    <x v="45"/>
    <x v="2"/>
    <x v="4"/>
    <x v="3"/>
    <x v="1"/>
    <n v="1174.49"/>
    <n v="0"/>
    <n v="-1174.49"/>
    <x v="8"/>
    <x v="18"/>
    <x v="21"/>
    <x v="45"/>
    <s v="Beiträge zur Berufsgenossenschaft"/>
    <s v="B0FE524A-9795-EA11-806F-9CB6D0F9CFB6"/>
  </r>
  <r>
    <x v="2"/>
    <x v="8"/>
    <x v="18"/>
    <x v="21"/>
    <x v="100"/>
    <x v="2"/>
    <x v="4"/>
    <x v="3"/>
    <x v="1"/>
    <n v="300"/>
    <n v="0"/>
    <n v="-300"/>
    <x v="8"/>
    <x v="18"/>
    <x v="21"/>
    <x v="100"/>
    <s v="Aufwendungen für Altersversorgung"/>
    <s v="B0FE524A-9795-EA11-806F-9CB6D0F9CFB6"/>
  </r>
  <r>
    <x v="2"/>
    <x v="8"/>
    <x v="22"/>
    <x v="33"/>
    <x v="89"/>
    <x v="2"/>
    <x v="4"/>
    <x v="3"/>
    <x v="1"/>
    <n v="5800"/>
    <n v="0"/>
    <n v="-5800"/>
    <x v="8"/>
    <x v="22"/>
    <x v="33"/>
    <x v="89"/>
    <s v="Abschreibungen auf selbst geschaffene immaterielle Vermögensgegenstände"/>
    <s v="B0FE524A-9795-EA11-806F-9CB6D0F9CFB6"/>
  </r>
  <r>
    <x v="2"/>
    <x v="8"/>
    <x v="22"/>
    <x v="34"/>
    <x v="90"/>
    <x v="2"/>
    <x v="4"/>
    <x v="3"/>
    <x v="1"/>
    <n v="700"/>
    <n v="0"/>
    <n v="-700"/>
    <x v="8"/>
    <x v="22"/>
    <x v="34"/>
    <x v="90"/>
    <s v="Abschreibungen auf Sachanlagen (ohne AfA auf Kfz und Gebäude)"/>
    <s v="B0FE524A-9795-EA11-806F-9CB6D0F9CFB6"/>
  </r>
  <r>
    <x v="2"/>
    <x v="8"/>
    <x v="19"/>
    <x v="22"/>
    <x v="46"/>
    <x v="2"/>
    <x v="4"/>
    <x v="3"/>
    <x v="1"/>
    <n v="412"/>
    <n v="0"/>
    <n v="-412"/>
    <x v="8"/>
    <x v="19"/>
    <x v="22"/>
    <x v="46"/>
    <s v="Sonstige betriebliche Aufwendungen"/>
    <s v="B0FE524A-9795-EA11-806F-9CB6D0F9CFB6"/>
  </r>
  <r>
    <x v="2"/>
    <x v="8"/>
    <x v="19"/>
    <x v="22"/>
    <x v="78"/>
    <x v="2"/>
    <x v="4"/>
    <x v="3"/>
    <x v="1"/>
    <n v="2300"/>
    <n v="0"/>
    <n v="-2300"/>
    <x v="8"/>
    <x v="19"/>
    <x v="22"/>
    <x v="78"/>
    <s v="Sonstige Fremdleistungen"/>
    <s v="B0FE524A-9795-EA11-806F-9CB6D0F9CFB6"/>
  </r>
  <r>
    <x v="2"/>
    <x v="8"/>
    <x v="19"/>
    <x v="23"/>
    <x v="47"/>
    <x v="2"/>
    <x v="4"/>
    <x v="3"/>
    <x v="1"/>
    <n v="6077"/>
    <n v="0"/>
    <n v="-6077"/>
    <x v="8"/>
    <x v="19"/>
    <x v="23"/>
    <x v="47"/>
    <s v="Miete (unbewegliche Wirtschaftsgüter)"/>
    <s v="B0FE524A-9795-EA11-806F-9CB6D0F9CFB6"/>
  </r>
  <r>
    <x v="2"/>
    <x v="8"/>
    <x v="19"/>
    <x v="23"/>
    <x v="48"/>
    <x v="2"/>
    <x v="4"/>
    <x v="3"/>
    <x v="1"/>
    <n v="1349.3"/>
    <n v="0"/>
    <n v="-1349.3"/>
    <x v="8"/>
    <x v="19"/>
    <x v="23"/>
    <x v="48"/>
    <s v="Gas, Strom, Wasser"/>
    <s v="B0FE524A-9795-EA11-806F-9CB6D0F9CFB6"/>
  </r>
  <r>
    <x v="2"/>
    <x v="8"/>
    <x v="19"/>
    <x v="23"/>
    <x v="49"/>
    <x v="2"/>
    <x v="4"/>
    <x v="3"/>
    <x v="1"/>
    <n v="700.4"/>
    <n v="0"/>
    <n v="-700.4"/>
    <x v="8"/>
    <x v="19"/>
    <x v="23"/>
    <x v="49"/>
    <s v="Reinigung"/>
    <s v="B0FE524A-9795-EA11-806F-9CB6D0F9CFB6"/>
  </r>
  <r>
    <x v="2"/>
    <x v="8"/>
    <x v="19"/>
    <x v="24"/>
    <x v="50"/>
    <x v="2"/>
    <x v="4"/>
    <x v="3"/>
    <x v="1"/>
    <n v="865.98"/>
    <n v="0"/>
    <n v="-865.98"/>
    <x v="8"/>
    <x v="19"/>
    <x v="24"/>
    <x v="50"/>
    <s v="Versicherungen"/>
    <s v="B0FE524A-9795-EA11-806F-9CB6D0F9CFB6"/>
  </r>
  <r>
    <x v="2"/>
    <x v="8"/>
    <x v="19"/>
    <x v="25"/>
    <x v="52"/>
    <x v="2"/>
    <x v="4"/>
    <x v="3"/>
    <x v="1"/>
    <n v="1030"/>
    <n v="0"/>
    <n v="-1030"/>
    <x v="8"/>
    <x v="19"/>
    <x v="25"/>
    <x v="52"/>
    <s v="Reparaturen und Instandhaltung von anderen Anlagen und Betriebs- und Geschäftsausstattung"/>
    <s v="B0FE524A-9795-EA11-806F-9CB6D0F9CFB6"/>
  </r>
  <r>
    <x v="2"/>
    <x v="8"/>
    <x v="19"/>
    <x v="25"/>
    <x v="53"/>
    <x v="2"/>
    <x v="4"/>
    <x v="3"/>
    <x v="1"/>
    <n v="1442"/>
    <n v="0"/>
    <n v="-1442"/>
    <x v="8"/>
    <x v="19"/>
    <x v="25"/>
    <x v="53"/>
    <s v="Wartungskosten für Hard- und Software"/>
    <s v="B0FE524A-9795-EA11-806F-9CB6D0F9CFB6"/>
  </r>
  <r>
    <x v="2"/>
    <x v="8"/>
    <x v="19"/>
    <x v="37"/>
    <x v="118"/>
    <x v="2"/>
    <x v="4"/>
    <x v="3"/>
    <x v="1"/>
    <n v="1850"/>
    <n v="0"/>
    <n v="-1850"/>
    <x v="8"/>
    <x v="19"/>
    <x v="37"/>
    <x v="118"/>
    <s v="Mietleasing Kfz"/>
    <s v="B0FE524A-9795-EA11-806F-9CB6D0F9CFB6"/>
  </r>
  <r>
    <x v="2"/>
    <x v="8"/>
    <x v="19"/>
    <x v="26"/>
    <x v="71"/>
    <x v="2"/>
    <x v="4"/>
    <x v="3"/>
    <x v="1"/>
    <n v="1545"/>
    <n v="0"/>
    <n v="-1545"/>
    <x v="8"/>
    <x v="19"/>
    <x v="26"/>
    <x v="71"/>
    <s v="Werbekosten"/>
    <s v="B0FE524A-9795-EA11-806F-9CB6D0F9CFB6"/>
  </r>
  <r>
    <x v="2"/>
    <x v="8"/>
    <x v="19"/>
    <x v="26"/>
    <x v="54"/>
    <x v="2"/>
    <x v="4"/>
    <x v="3"/>
    <x v="1"/>
    <n v="309"/>
    <n v="0"/>
    <n v="-309"/>
    <x v="8"/>
    <x v="19"/>
    <x v="26"/>
    <x v="54"/>
    <s v="Bewirtungskosten"/>
    <s v="B0FE524A-9795-EA11-806F-9CB6D0F9CFB6"/>
  </r>
  <r>
    <x v="2"/>
    <x v="8"/>
    <x v="19"/>
    <x v="26"/>
    <x v="55"/>
    <x v="2"/>
    <x v="4"/>
    <x v="3"/>
    <x v="1"/>
    <n v="8000"/>
    <n v="0"/>
    <n v="-8000"/>
    <x v="8"/>
    <x v="19"/>
    <x v="26"/>
    <x v="55"/>
    <s v="Reisekosten Arbeitnehmer"/>
    <s v="B0FE524A-9795-EA11-806F-9CB6D0F9CFB6"/>
  </r>
  <r>
    <x v="2"/>
    <x v="8"/>
    <x v="19"/>
    <x v="27"/>
    <x v="79"/>
    <x v="2"/>
    <x v="4"/>
    <x v="3"/>
    <x v="1"/>
    <n v="41.2"/>
    <n v="0"/>
    <n v="-41.2"/>
    <x v="8"/>
    <x v="19"/>
    <x v="27"/>
    <x v="79"/>
    <s v="Porto"/>
    <s v="B0FE524A-9795-EA11-806F-9CB6D0F9CFB6"/>
  </r>
  <r>
    <x v="2"/>
    <x v="8"/>
    <x v="19"/>
    <x v="27"/>
    <x v="58"/>
    <x v="2"/>
    <x v="4"/>
    <x v="3"/>
    <x v="1"/>
    <n v="1190"/>
    <n v="0"/>
    <n v="-1190"/>
    <x v="8"/>
    <x v="19"/>
    <x v="27"/>
    <x v="58"/>
    <s v="Telefon"/>
    <s v="B0FE524A-9795-EA11-806F-9CB6D0F9CFB6"/>
  </r>
  <r>
    <x v="2"/>
    <x v="8"/>
    <x v="19"/>
    <x v="27"/>
    <x v="73"/>
    <x v="2"/>
    <x v="4"/>
    <x v="3"/>
    <x v="1"/>
    <n v="206"/>
    <n v="0"/>
    <n v="-206"/>
    <x v="8"/>
    <x v="19"/>
    <x v="27"/>
    <x v="73"/>
    <s v="Bürobedarf"/>
    <s v="B0FE524A-9795-EA11-806F-9CB6D0F9CFB6"/>
  </r>
  <r>
    <x v="2"/>
    <x v="8"/>
    <x v="19"/>
    <x v="28"/>
    <x v="59"/>
    <x v="2"/>
    <x v="4"/>
    <x v="3"/>
    <x v="1"/>
    <n v="10120"/>
    <n v="0"/>
    <n v="-10120"/>
    <x v="8"/>
    <x v="19"/>
    <x v="28"/>
    <x v="59"/>
    <s v="Rechts- und Beratungskosten"/>
    <s v="B0FE524A-9795-EA11-806F-9CB6D0F9CFB6"/>
  </r>
  <r>
    <x v="2"/>
    <x v="8"/>
    <x v="19"/>
    <x v="28"/>
    <x v="101"/>
    <x v="2"/>
    <x v="4"/>
    <x v="3"/>
    <x v="1"/>
    <n v="1264"/>
    <n v="0"/>
    <n v="-1264"/>
    <x v="8"/>
    <x v="19"/>
    <x v="28"/>
    <x v="101"/>
    <s v="Buchführungskosten"/>
    <s v="B0FE524A-9795-EA11-806F-9CB6D0F9CFB6"/>
  </r>
  <r>
    <x v="2"/>
    <x v="8"/>
    <x v="19"/>
    <x v="22"/>
    <x v="117"/>
    <x v="2"/>
    <x v="4"/>
    <x v="3"/>
    <x v="1"/>
    <n v="5000"/>
    <n v="0"/>
    <n v="-5000"/>
    <x v="8"/>
    <x v="19"/>
    <x v="22"/>
    <x v="117"/>
    <s v="Mieten für Einrichtungen (bewegliche Wirtschaftsgüter)"/>
    <s v="B0FE524A-9795-EA11-806F-9CB6D0F9CFB6"/>
  </r>
  <r>
    <x v="2"/>
    <x v="8"/>
    <x v="19"/>
    <x v="29"/>
    <x v="60"/>
    <x v="2"/>
    <x v="4"/>
    <x v="3"/>
    <x v="1"/>
    <n v="1500"/>
    <n v="0"/>
    <n v="-1500"/>
    <x v="8"/>
    <x v="19"/>
    <x v="29"/>
    <x v="60"/>
    <s v="Sonstiger Betriebsbedarf"/>
    <s v="B0FE524A-9795-EA11-806F-9CB6D0F9CFB6"/>
  </r>
  <r>
    <x v="2"/>
    <x v="8"/>
    <x v="19"/>
    <x v="29"/>
    <x v="61"/>
    <x v="2"/>
    <x v="4"/>
    <x v="3"/>
    <x v="1"/>
    <n v="206"/>
    <n v="0"/>
    <n v="-206"/>
    <x v="8"/>
    <x v="19"/>
    <x v="29"/>
    <x v="61"/>
    <s v="Nebenkosten des Geldverkehrs"/>
    <s v="B0FE524A-9795-EA11-806F-9CB6D0F9CFB6"/>
  </r>
  <r>
    <x v="2"/>
    <x v="8"/>
    <x v="19"/>
    <x v="29"/>
    <x v="62"/>
    <x v="2"/>
    <x v="4"/>
    <x v="3"/>
    <x v="1"/>
    <n v="3193"/>
    <n v="0"/>
    <n v="-3193"/>
    <x v="8"/>
    <x v="19"/>
    <x v="29"/>
    <x v="62"/>
    <s v="Aufwendungen für Abraum- und Abfallbeseitigung"/>
    <s v="B0FE524A-9795-EA11-806F-9CB6D0F9CFB6"/>
  </r>
  <r>
    <x v="2"/>
    <x v="10"/>
    <x v="21"/>
    <x v="32"/>
    <x v="99"/>
    <x v="2"/>
    <x v="4"/>
    <x v="3"/>
    <x v="1"/>
    <n v="1200"/>
    <n v="0"/>
    <n v="-1200"/>
    <x v="10"/>
    <x v="21"/>
    <x v="32"/>
    <x v="99"/>
    <s v="Zinsaufwendungen für kurzfristige Verbindlichkeite"/>
    <s v="B0FE524A-9795-EA11-806F-9CB6D0F9CFB6"/>
  </r>
  <r>
    <x v="2"/>
    <x v="10"/>
    <x v="21"/>
    <x v="32"/>
    <x v="83"/>
    <x v="2"/>
    <x v="4"/>
    <x v="3"/>
    <x v="1"/>
    <n v="18600"/>
    <n v="0"/>
    <n v="-18600"/>
    <x v="10"/>
    <x v="21"/>
    <x v="32"/>
    <x v="83"/>
    <s v="Zinsaufwendungen für langfristige Verbindlichkeite"/>
    <s v="B0FE524A-9795-EA11-806F-9CB6D0F9CFB6"/>
  </r>
  <r>
    <x v="0"/>
    <x v="0"/>
    <x v="0"/>
    <x v="0"/>
    <x v="0"/>
    <x v="2"/>
    <x v="5"/>
    <x v="3"/>
    <x v="1"/>
    <n v="40000"/>
    <n v="5800"/>
    <n v="-34200"/>
    <x v="0"/>
    <x v="0"/>
    <x v="0"/>
    <x v="0"/>
    <s v="Selbst geschaffene immaterielle VermG"/>
    <s v="B0FE524A-9795-EA11-806F-9CB6D0F9CFB6"/>
  </r>
  <r>
    <x v="0"/>
    <x v="0"/>
    <x v="1"/>
    <x v="1"/>
    <x v="2"/>
    <x v="2"/>
    <x v="5"/>
    <x v="3"/>
    <x v="1"/>
    <n v="3650"/>
    <n v="450"/>
    <n v="-3200"/>
    <x v="0"/>
    <x v="1"/>
    <x v="1"/>
    <x v="2"/>
    <s v="Betriebsausstattung"/>
    <s v="B0FE524A-9795-EA11-806F-9CB6D0F9CFB6"/>
  </r>
  <r>
    <x v="0"/>
    <x v="0"/>
    <x v="1"/>
    <x v="1"/>
    <x v="3"/>
    <x v="2"/>
    <x v="5"/>
    <x v="3"/>
    <x v="1"/>
    <n v="1648"/>
    <n v="250"/>
    <n v="-1398"/>
    <x v="0"/>
    <x v="1"/>
    <x v="1"/>
    <x v="3"/>
    <s v="Büroeinrichtung"/>
    <s v="B0FE524A-9795-EA11-806F-9CB6D0F9CFB6"/>
  </r>
  <r>
    <x v="0"/>
    <x v="0"/>
    <x v="1"/>
    <x v="1"/>
    <x v="4"/>
    <x v="2"/>
    <x v="5"/>
    <x v="3"/>
    <x v="1"/>
    <n v="2060"/>
    <n v="0"/>
    <n v="-2060"/>
    <x v="0"/>
    <x v="1"/>
    <x v="1"/>
    <x v="4"/>
    <s v="Geringwertige Wirtschaftsgüter"/>
    <s v="B0FE524A-9795-EA11-806F-9CB6D0F9CFB6"/>
  </r>
  <r>
    <x v="0"/>
    <x v="0"/>
    <x v="1"/>
    <x v="35"/>
    <x v="94"/>
    <x v="2"/>
    <x v="5"/>
    <x v="3"/>
    <x v="1"/>
    <n v="93000"/>
    <n v="0"/>
    <n v="-93000"/>
    <x v="0"/>
    <x v="1"/>
    <x v="35"/>
    <x v="94"/>
    <s v="Technische Anlagen und Maschinen im Bau"/>
    <s v="B0FE524A-9795-EA11-806F-9CB6D0F9CFB6"/>
  </r>
  <r>
    <x v="0"/>
    <x v="1"/>
    <x v="3"/>
    <x v="3"/>
    <x v="6"/>
    <x v="2"/>
    <x v="5"/>
    <x v="3"/>
    <x v="1"/>
    <n v="49028"/>
    <n v="49028"/>
    <n v="0"/>
    <x v="1"/>
    <x v="3"/>
    <x v="3"/>
    <x v="6"/>
    <s v="Forderungen aus Lieferungen und Leistungen"/>
    <s v="B0FE524A-9795-EA11-806F-9CB6D0F9CFB6"/>
  </r>
  <r>
    <x v="0"/>
    <x v="1"/>
    <x v="3"/>
    <x v="4"/>
    <x v="9"/>
    <x v="2"/>
    <x v="5"/>
    <x v="3"/>
    <x v="1"/>
    <n v="13574.68"/>
    <n v="0"/>
    <n v="-13574.68"/>
    <x v="1"/>
    <x v="3"/>
    <x v="4"/>
    <x v="9"/>
    <s v="Abziehbare Vorsteuer 19 %"/>
    <s v="B0FE524A-9795-EA11-806F-9CB6D0F9CFB6"/>
  </r>
  <r>
    <x v="0"/>
    <x v="1"/>
    <x v="4"/>
    <x v="5"/>
    <x v="115"/>
    <x v="2"/>
    <x v="5"/>
    <x v="3"/>
    <x v="1"/>
    <n v="62602.68"/>
    <n v="246644.9"/>
    <n v="184042.22"/>
    <x v="1"/>
    <x v="4"/>
    <x v="5"/>
    <x v="115"/>
    <s v="Bank"/>
    <s v="B0FE524A-9795-EA11-806F-9CB6D0F9CFB6"/>
  </r>
  <r>
    <x v="0"/>
    <x v="2"/>
    <x v="5"/>
    <x v="6"/>
    <x v="15"/>
    <x v="2"/>
    <x v="5"/>
    <x v="3"/>
    <x v="1"/>
    <n v="0"/>
    <n v="865.98"/>
    <n v="865.98"/>
    <x v="2"/>
    <x v="5"/>
    <x v="6"/>
    <x v="15"/>
    <s v="Aktive Rechnungsabgrenzung"/>
    <s v="B0FE524A-9795-EA11-806F-9CB6D0F9CFB6"/>
  </r>
  <r>
    <x v="1"/>
    <x v="5"/>
    <x v="23"/>
    <x v="38"/>
    <x v="120"/>
    <x v="2"/>
    <x v="5"/>
    <x v="3"/>
    <x v="1"/>
    <n v="19720.5"/>
    <n v="0"/>
    <n v="-19720.5"/>
    <x v="5"/>
    <x v="23"/>
    <x v="38"/>
    <x v="120"/>
    <s v="Erhaltene Anzahlungen - Restlaufzeit bis 1 Jahr"/>
    <s v="B0FE524A-9795-EA11-806F-9CB6D0F9CFB6"/>
  </r>
  <r>
    <x v="1"/>
    <x v="5"/>
    <x v="11"/>
    <x v="13"/>
    <x v="25"/>
    <x v="2"/>
    <x v="5"/>
    <x v="3"/>
    <x v="1"/>
    <n v="7819.96"/>
    <n v="7819.96"/>
    <n v="0"/>
    <x v="5"/>
    <x v="11"/>
    <x v="13"/>
    <x v="25"/>
    <s v="Verbindlichkeiten aus Lieferungen und Leistungen m"/>
    <s v="B0FE524A-9795-EA11-806F-9CB6D0F9CFB6"/>
  </r>
  <r>
    <x v="1"/>
    <x v="5"/>
    <x v="12"/>
    <x v="14"/>
    <x v="33"/>
    <x v="2"/>
    <x v="5"/>
    <x v="3"/>
    <x v="1"/>
    <n v="0"/>
    <n v="7828"/>
    <n v="7828"/>
    <x v="5"/>
    <x v="12"/>
    <x v="14"/>
    <x v="33"/>
    <s v="Umsatzsteuer 19 %"/>
    <s v="B0FE524A-9795-EA11-806F-9CB6D0F9CFB6"/>
  </r>
  <r>
    <x v="1"/>
    <x v="5"/>
    <x v="12"/>
    <x v="14"/>
    <x v="75"/>
    <x v="2"/>
    <x v="5"/>
    <x v="3"/>
    <x v="1"/>
    <n v="7828"/>
    <n v="13574.68"/>
    <n v="5746.68"/>
    <x v="5"/>
    <x v="12"/>
    <x v="14"/>
    <x v="75"/>
    <s v="Umsatzsteuer-Vorauszahlungen"/>
    <s v="B0FE524A-9795-EA11-806F-9CB6D0F9CFB6"/>
  </r>
  <r>
    <x v="2"/>
    <x v="7"/>
    <x v="14"/>
    <x v="16"/>
    <x v="122"/>
    <x v="2"/>
    <x v="5"/>
    <x v="3"/>
    <x v="1"/>
    <n v="0"/>
    <n v="19720.5"/>
    <n v="19720.5"/>
    <x v="7"/>
    <x v="14"/>
    <x v="16"/>
    <x v="122"/>
    <s v="Steuerfreie Umsätze § 4 Nr.8 ff. UStG"/>
    <s v="B0FE524A-9795-EA11-806F-9CB6D0F9CFB6"/>
  </r>
  <r>
    <x v="2"/>
    <x v="7"/>
    <x v="14"/>
    <x v="16"/>
    <x v="36"/>
    <x v="2"/>
    <x v="5"/>
    <x v="3"/>
    <x v="1"/>
    <n v="0"/>
    <n v="41200"/>
    <n v="41200"/>
    <x v="7"/>
    <x v="14"/>
    <x v="16"/>
    <x v="36"/>
    <s v="Erlöse zum allgemeinen Umsatzsteuersatz"/>
    <s v="B0FE524A-9795-EA11-806F-9CB6D0F9CFB6"/>
  </r>
  <r>
    <x v="2"/>
    <x v="7"/>
    <x v="15"/>
    <x v="17"/>
    <x v="38"/>
    <x v="2"/>
    <x v="5"/>
    <x v="3"/>
    <x v="1"/>
    <n v="0"/>
    <n v="124000"/>
    <n v="124000"/>
    <x v="7"/>
    <x v="15"/>
    <x v="17"/>
    <x v="38"/>
    <s v="Andere aktivierte Eigenleistungen"/>
    <s v="B0FE524A-9795-EA11-806F-9CB6D0F9CFB6"/>
  </r>
  <r>
    <x v="2"/>
    <x v="8"/>
    <x v="17"/>
    <x v="19"/>
    <x v="116"/>
    <x v="2"/>
    <x v="5"/>
    <x v="3"/>
    <x v="1"/>
    <n v="1030"/>
    <n v="0"/>
    <n v="-1030"/>
    <x v="8"/>
    <x v="17"/>
    <x v="19"/>
    <x v="116"/>
    <s v="Roh-, Hilfs- und Betriebsstoffe"/>
    <s v="B0FE524A-9795-EA11-806F-9CB6D0F9CFB6"/>
  </r>
  <r>
    <x v="2"/>
    <x v="8"/>
    <x v="18"/>
    <x v="20"/>
    <x v="41"/>
    <x v="2"/>
    <x v="5"/>
    <x v="3"/>
    <x v="1"/>
    <n v="84431.679999999993"/>
    <n v="0"/>
    <n v="-84431.679999999993"/>
    <x v="8"/>
    <x v="18"/>
    <x v="20"/>
    <x v="41"/>
    <s v="Gehälter"/>
    <s v="B0FE524A-9795-EA11-806F-9CB6D0F9CFB6"/>
  </r>
  <r>
    <x v="2"/>
    <x v="8"/>
    <x v="18"/>
    <x v="20"/>
    <x v="42"/>
    <x v="2"/>
    <x v="5"/>
    <x v="3"/>
    <x v="1"/>
    <n v="33636.29"/>
    <n v="0"/>
    <n v="-33636.29"/>
    <x v="8"/>
    <x v="18"/>
    <x v="20"/>
    <x v="42"/>
    <s v="Geschäftsführergehälter der GmbH-Gesellschafter"/>
    <s v="B0FE524A-9795-EA11-806F-9CB6D0F9CFB6"/>
  </r>
  <r>
    <x v="2"/>
    <x v="8"/>
    <x v="18"/>
    <x v="20"/>
    <x v="70"/>
    <x v="2"/>
    <x v="5"/>
    <x v="3"/>
    <x v="1"/>
    <n v="2200"/>
    <n v="0"/>
    <n v="-2200"/>
    <x v="8"/>
    <x v="18"/>
    <x v="20"/>
    <x v="70"/>
    <s v="Sonstiges Personalkosten"/>
    <s v="B0FE524A-9795-EA11-806F-9CB6D0F9CFB6"/>
  </r>
  <r>
    <x v="2"/>
    <x v="8"/>
    <x v="18"/>
    <x v="21"/>
    <x v="43"/>
    <x v="2"/>
    <x v="5"/>
    <x v="3"/>
    <x v="1"/>
    <n v="21688.68"/>
    <n v="0"/>
    <n v="-21688.68"/>
    <x v="8"/>
    <x v="18"/>
    <x v="21"/>
    <x v="43"/>
    <s v="Gesetzliche soziale Aufwendungen"/>
    <s v="B0FE524A-9795-EA11-806F-9CB6D0F9CFB6"/>
  </r>
  <r>
    <x v="2"/>
    <x v="8"/>
    <x v="18"/>
    <x v="21"/>
    <x v="44"/>
    <x v="2"/>
    <x v="5"/>
    <x v="3"/>
    <x v="1"/>
    <n v="482"/>
    <n v="0"/>
    <n v="-482"/>
    <x v="8"/>
    <x v="18"/>
    <x v="21"/>
    <x v="44"/>
    <s v="Umlagebeiträge"/>
    <s v="B0FE524A-9795-EA11-806F-9CB6D0F9CFB6"/>
  </r>
  <r>
    <x v="2"/>
    <x v="8"/>
    <x v="18"/>
    <x v="21"/>
    <x v="45"/>
    <x v="2"/>
    <x v="5"/>
    <x v="3"/>
    <x v="1"/>
    <n v="1180.67"/>
    <n v="0"/>
    <n v="-1180.67"/>
    <x v="8"/>
    <x v="18"/>
    <x v="21"/>
    <x v="45"/>
    <s v="Beiträge zur Berufsgenossenschaft"/>
    <s v="B0FE524A-9795-EA11-806F-9CB6D0F9CFB6"/>
  </r>
  <r>
    <x v="2"/>
    <x v="8"/>
    <x v="18"/>
    <x v="21"/>
    <x v="100"/>
    <x v="2"/>
    <x v="5"/>
    <x v="3"/>
    <x v="1"/>
    <n v="300"/>
    <n v="0"/>
    <n v="-300"/>
    <x v="8"/>
    <x v="18"/>
    <x v="21"/>
    <x v="100"/>
    <s v="Aufwendungen für Altersversorgung"/>
    <s v="B0FE524A-9795-EA11-806F-9CB6D0F9CFB6"/>
  </r>
  <r>
    <x v="2"/>
    <x v="8"/>
    <x v="22"/>
    <x v="33"/>
    <x v="89"/>
    <x v="2"/>
    <x v="5"/>
    <x v="3"/>
    <x v="1"/>
    <n v="5800"/>
    <n v="0"/>
    <n v="-5800"/>
    <x v="8"/>
    <x v="22"/>
    <x v="33"/>
    <x v="89"/>
    <s v="Abschreibungen auf selbst geschaffene immaterielle Vermögensgegenstände"/>
    <s v="B0FE524A-9795-EA11-806F-9CB6D0F9CFB6"/>
  </r>
  <r>
    <x v="2"/>
    <x v="8"/>
    <x v="22"/>
    <x v="34"/>
    <x v="90"/>
    <x v="2"/>
    <x v="5"/>
    <x v="3"/>
    <x v="1"/>
    <n v="700"/>
    <n v="0"/>
    <n v="-700"/>
    <x v="8"/>
    <x v="22"/>
    <x v="34"/>
    <x v="90"/>
    <s v="Abschreibungen auf Sachanlagen (ohne AfA auf Kfz und Gebäude)"/>
    <s v="B0FE524A-9795-EA11-806F-9CB6D0F9CFB6"/>
  </r>
  <r>
    <x v="2"/>
    <x v="8"/>
    <x v="19"/>
    <x v="22"/>
    <x v="46"/>
    <x v="2"/>
    <x v="5"/>
    <x v="3"/>
    <x v="1"/>
    <n v="412"/>
    <n v="0"/>
    <n v="-412"/>
    <x v="8"/>
    <x v="19"/>
    <x v="22"/>
    <x v="46"/>
    <s v="Sonstige betriebliche Aufwendungen"/>
    <s v="B0FE524A-9795-EA11-806F-9CB6D0F9CFB6"/>
  </r>
  <r>
    <x v="2"/>
    <x v="8"/>
    <x v="19"/>
    <x v="22"/>
    <x v="78"/>
    <x v="2"/>
    <x v="5"/>
    <x v="3"/>
    <x v="1"/>
    <n v="2300"/>
    <n v="0"/>
    <n v="-2300"/>
    <x v="8"/>
    <x v="19"/>
    <x v="22"/>
    <x v="78"/>
    <s v="Sonstige Fremdleistungen"/>
    <s v="B0FE524A-9795-EA11-806F-9CB6D0F9CFB6"/>
  </r>
  <r>
    <x v="2"/>
    <x v="8"/>
    <x v="19"/>
    <x v="23"/>
    <x v="47"/>
    <x v="2"/>
    <x v="5"/>
    <x v="3"/>
    <x v="1"/>
    <n v="6077"/>
    <n v="0"/>
    <n v="-6077"/>
    <x v="8"/>
    <x v="19"/>
    <x v="23"/>
    <x v="47"/>
    <s v="Miete (unbewegliche Wirtschaftsgüter)"/>
    <s v="B0FE524A-9795-EA11-806F-9CB6D0F9CFB6"/>
  </r>
  <r>
    <x v="2"/>
    <x v="8"/>
    <x v="19"/>
    <x v="23"/>
    <x v="48"/>
    <x v="2"/>
    <x v="5"/>
    <x v="3"/>
    <x v="1"/>
    <n v="1349.3"/>
    <n v="0"/>
    <n v="-1349.3"/>
    <x v="8"/>
    <x v="19"/>
    <x v="23"/>
    <x v="48"/>
    <s v="Gas, Strom, Wasser"/>
    <s v="B0FE524A-9795-EA11-806F-9CB6D0F9CFB6"/>
  </r>
  <r>
    <x v="2"/>
    <x v="8"/>
    <x v="19"/>
    <x v="23"/>
    <x v="49"/>
    <x v="2"/>
    <x v="5"/>
    <x v="3"/>
    <x v="1"/>
    <n v="700.4"/>
    <n v="0"/>
    <n v="-700.4"/>
    <x v="8"/>
    <x v="19"/>
    <x v="23"/>
    <x v="49"/>
    <s v="Reinigung"/>
    <s v="B0FE524A-9795-EA11-806F-9CB6D0F9CFB6"/>
  </r>
  <r>
    <x v="2"/>
    <x v="8"/>
    <x v="19"/>
    <x v="24"/>
    <x v="50"/>
    <x v="2"/>
    <x v="5"/>
    <x v="3"/>
    <x v="1"/>
    <n v="865.98"/>
    <n v="0"/>
    <n v="-865.98"/>
    <x v="8"/>
    <x v="19"/>
    <x v="24"/>
    <x v="50"/>
    <s v="Versicherungen"/>
    <s v="B0FE524A-9795-EA11-806F-9CB6D0F9CFB6"/>
  </r>
  <r>
    <x v="2"/>
    <x v="8"/>
    <x v="19"/>
    <x v="25"/>
    <x v="52"/>
    <x v="2"/>
    <x v="5"/>
    <x v="3"/>
    <x v="1"/>
    <n v="1030"/>
    <n v="0"/>
    <n v="-1030"/>
    <x v="8"/>
    <x v="19"/>
    <x v="25"/>
    <x v="52"/>
    <s v="Reparaturen und Instandhaltung von anderen Anlagen und Betriebs- und Geschäftsausstattung"/>
    <s v="B0FE524A-9795-EA11-806F-9CB6D0F9CFB6"/>
  </r>
  <r>
    <x v="2"/>
    <x v="8"/>
    <x v="19"/>
    <x v="25"/>
    <x v="53"/>
    <x v="2"/>
    <x v="5"/>
    <x v="3"/>
    <x v="1"/>
    <n v="1442"/>
    <n v="0"/>
    <n v="-1442"/>
    <x v="8"/>
    <x v="19"/>
    <x v="25"/>
    <x v="53"/>
    <s v="Wartungskosten für Hard- und Software"/>
    <s v="B0FE524A-9795-EA11-806F-9CB6D0F9CFB6"/>
  </r>
  <r>
    <x v="2"/>
    <x v="8"/>
    <x v="19"/>
    <x v="37"/>
    <x v="118"/>
    <x v="2"/>
    <x v="5"/>
    <x v="3"/>
    <x v="1"/>
    <n v="1850"/>
    <n v="0"/>
    <n v="-1850"/>
    <x v="8"/>
    <x v="19"/>
    <x v="37"/>
    <x v="118"/>
    <s v="Mietleasing Kfz"/>
    <s v="B0FE524A-9795-EA11-806F-9CB6D0F9CFB6"/>
  </r>
  <r>
    <x v="2"/>
    <x v="8"/>
    <x v="19"/>
    <x v="26"/>
    <x v="71"/>
    <x v="2"/>
    <x v="5"/>
    <x v="3"/>
    <x v="1"/>
    <n v="1545"/>
    <n v="0"/>
    <n v="-1545"/>
    <x v="8"/>
    <x v="19"/>
    <x v="26"/>
    <x v="71"/>
    <s v="Werbekosten"/>
    <s v="B0FE524A-9795-EA11-806F-9CB6D0F9CFB6"/>
  </r>
  <r>
    <x v="2"/>
    <x v="8"/>
    <x v="19"/>
    <x v="26"/>
    <x v="54"/>
    <x v="2"/>
    <x v="5"/>
    <x v="3"/>
    <x v="1"/>
    <n v="309"/>
    <n v="0"/>
    <n v="-309"/>
    <x v="8"/>
    <x v="19"/>
    <x v="26"/>
    <x v="54"/>
    <s v="Bewirtungskosten"/>
    <s v="B0FE524A-9795-EA11-806F-9CB6D0F9CFB6"/>
  </r>
  <r>
    <x v="2"/>
    <x v="8"/>
    <x v="19"/>
    <x v="26"/>
    <x v="55"/>
    <x v="2"/>
    <x v="5"/>
    <x v="3"/>
    <x v="1"/>
    <n v="8000"/>
    <n v="0"/>
    <n v="-8000"/>
    <x v="8"/>
    <x v="19"/>
    <x v="26"/>
    <x v="55"/>
    <s v="Reisekosten Arbeitnehmer"/>
    <s v="B0FE524A-9795-EA11-806F-9CB6D0F9CFB6"/>
  </r>
  <r>
    <x v="2"/>
    <x v="8"/>
    <x v="19"/>
    <x v="27"/>
    <x v="79"/>
    <x v="2"/>
    <x v="5"/>
    <x v="3"/>
    <x v="1"/>
    <n v="41.2"/>
    <n v="0"/>
    <n v="-41.2"/>
    <x v="8"/>
    <x v="19"/>
    <x v="27"/>
    <x v="79"/>
    <s v="Porto"/>
    <s v="B0FE524A-9795-EA11-806F-9CB6D0F9CFB6"/>
  </r>
  <r>
    <x v="2"/>
    <x v="8"/>
    <x v="19"/>
    <x v="27"/>
    <x v="58"/>
    <x v="2"/>
    <x v="5"/>
    <x v="3"/>
    <x v="1"/>
    <n v="1190"/>
    <n v="0"/>
    <n v="-1190"/>
    <x v="8"/>
    <x v="19"/>
    <x v="27"/>
    <x v="58"/>
    <s v="Telefon"/>
    <s v="B0FE524A-9795-EA11-806F-9CB6D0F9CFB6"/>
  </r>
  <r>
    <x v="2"/>
    <x v="8"/>
    <x v="19"/>
    <x v="27"/>
    <x v="73"/>
    <x v="2"/>
    <x v="5"/>
    <x v="3"/>
    <x v="1"/>
    <n v="206"/>
    <n v="0"/>
    <n v="-206"/>
    <x v="8"/>
    <x v="19"/>
    <x v="27"/>
    <x v="73"/>
    <s v="Bürobedarf"/>
    <s v="B0FE524A-9795-EA11-806F-9CB6D0F9CFB6"/>
  </r>
  <r>
    <x v="2"/>
    <x v="8"/>
    <x v="19"/>
    <x v="28"/>
    <x v="59"/>
    <x v="2"/>
    <x v="5"/>
    <x v="3"/>
    <x v="1"/>
    <n v="10120"/>
    <n v="0"/>
    <n v="-10120"/>
    <x v="8"/>
    <x v="19"/>
    <x v="28"/>
    <x v="59"/>
    <s v="Rechts- und Beratungskosten"/>
    <s v="B0FE524A-9795-EA11-806F-9CB6D0F9CFB6"/>
  </r>
  <r>
    <x v="2"/>
    <x v="8"/>
    <x v="19"/>
    <x v="28"/>
    <x v="101"/>
    <x v="2"/>
    <x v="5"/>
    <x v="3"/>
    <x v="1"/>
    <n v="1264"/>
    <n v="0"/>
    <n v="-1264"/>
    <x v="8"/>
    <x v="19"/>
    <x v="28"/>
    <x v="101"/>
    <s v="Buchführungskosten"/>
    <s v="B0FE524A-9795-EA11-806F-9CB6D0F9CFB6"/>
  </r>
  <r>
    <x v="2"/>
    <x v="8"/>
    <x v="19"/>
    <x v="22"/>
    <x v="117"/>
    <x v="2"/>
    <x v="5"/>
    <x v="3"/>
    <x v="1"/>
    <n v="5000"/>
    <n v="0"/>
    <n v="-5000"/>
    <x v="8"/>
    <x v="19"/>
    <x v="22"/>
    <x v="117"/>
    <s v="Mieten für Einrichtungen (bewegliche Wirtschaftsgüter)"/>
    <s v="B0FE524A-9795-EA11-806F-9CB6D0F9CFB6"/>
  </r>
  <r>
    <x v="2"/>
    <x v="8"/>
    <x v="19"/>
    <x v="29"/>
    <x v="60"/>
    <x v="2"/>
    <x v="5"/>
    <x v="3"/>
    <x v="1"/>
    <n v="1500"/>
    <n v="0"/>
    <n v="-1500"/>
    <x v="8"/>
    <x v="19"/>
    <x v="29"/>
    <x v="60"/>
    <s v="Sonstiger Betriebsbedarf"/>
    <s v="B0FE524A-9795-EA11-806F-9CB6D0F9CFB6"/>
  </r>
  <r>
    <x v="2"/>
    <x v="8"/>
    <x v="19"/>
    <x v="29"/>
    <x v="61"/>
    <x v="2"/>
    <x v="5"/>
    <x v="3"/>
    <x v="1"/>
    <n v="206"/>
    <n v="0"/>
    <n v="-206"/>
    <x v="8"/>
    <x v="19"/>
    <x v="29"/>
    <x v="61"/>
    <s v="Nebenkosten des Geldverkehrs"/>
    <s v="B0FE524A-9795-EA11-806F-9CB6D0F9CFB6"/>
  </r>
  <r>
    <x v="2"/>
    <x v="8"/>
    <x v="19"/>
    <x v="29"/>
    <x v="62"/>
    <x v="2"/>
    <x v="5"/>
    <x v="3"/>
    <x v="1"/>
    <n v="3193"/>
    <n v="0"/>
    <n v="-3193"/>
    <x v="8"/>
    <x v="19"/>
    <x v="29"/>
    <x v="62"/>
    <s v="Aufwendungen für Abraum- und Abfallbeseitigung"/>
    <s v="B0FE524A-9795-EA11-806F-9CB6D0F9CFB6"/>
  </r>
  <r>
    <x v="2"/>
    <x v="10"/>
    <x v="21"/>
    <x v="32"/>
    <x v="99"/>
    <x v="2"/>
    <x v="5"/>
    <x v="3"/>
    <x v="1"/>
    <n v="1200"/>
    <n v="0"/>
    <n v="-1200"/>
    <x v="10"/>
    <x v="21"/>
    <x v="32"/>
    <x v="99"/>
    <s v="Zinsaufwendungen für kurzfristige Verbindlichkeite"/>
    <s v="B0FE524A-9795-EA11-806F-9CB6D0F9CFB6"/>
  </r>
  <r>
    <x v="2"/>
    <x v="10"/>
    <x v="21"/>
    <x v="32"/>
    <x v="83"/>
    <x v="2"/>
    <x v="5"/>
    <x v="3"/>
    <x v="1"/>
    <n v="15000"/>
    <n v="0"/>
    <n v="-15000"/>
    <x v="10"/>
    <x v="21"/>
    <x v="32"/>
    <x v="83"/>
    <s v="Zinsaufwendungen für langfristige Verbindlichkeite"/>
    <s v="B0FE524A-9795-EA11-806F-9CB6D0F9CFB6"/>
  </r>
  <r>
    <x v="0"/>
    <x v="0"/>
    <x v="0"/>
    <x v="0"/>
    <x v="0"/>
    <x v="2"/>
    <x v="6"/>
    <x v="3"/>
    <x v="1"/>
    <n v="40000"/>
    <n v="5800"/>
    <n v="-34200"/>
    <x v="0"/>
    <x v="0"/>
    <x v="0"/>
    <x v="0"/>
    <s v="Selbst geschaffene immaterielle VermG"/>
    <s v="B0FE524A-9795-EA11-806F-9CB6D0F9CFB6"/>
  </r>
  <r>
    <x v="0"/>
    <x v="0"/>
    <x v="1"/>
    <x v="1"/>
    <x v="2"/>
    <x v="2"/>
    <x v="6"/>
    <x v="3"/>
    <x v="1"/>
    <n v="3650"/>
    <n v="450"/>
    <n v="-3200"/>
    <x v="0"/>
    <x v="1"/>
    <x v="1"/>
    <x v="2"/>
    <s v="Betriebsausstattung"/>
    <s v="B0FE524A-9795-EA11-806F-9CB6D0F9CFB6"/>
  </r>
  <r>
    <x v="0"/>
    <x v="0"/>
    <x v="1"/>
    <x v="1"/>
    <x v="3"/>
    <x v="2"/>
    <x v="6"/>
    <x v="3"/>
    <x v="1"/>
    <n v="1648"/>
    <n v="250"/>
    <n v="-1398"/>
    <x v="0"/>
    <x v="1"/>
    <x v="1"/>
    <x v="3"/>
    <s v="Büroeinrichtung"/>
    <s v="B0FE524A-9795-EA11-806F-9CB6D0F9CFB6"/>
  </r>
  <r>
    <x v="0"/>
    <x v="0"/>
    <x v="1"/>
    <x v="1"/>
    <x v="4"/>
    <x v="2"/>
    <x v="6"/>
    <x v="3"/>
    <x v="1"/>
    <n v="2060"/>
    <n v="0"/>
    <n v="-2060"/>
    <x v="0"/>
    <x v="1"/>
    <x v="1"/>
    <x v="4"/>
    <s v="Geringwertige Wirtschaftsgüter"/>
    <s v="B0FE524A-9795-EA11-806F-9CB6D0F9CFB6"/>
  </r>
  <r>
    <x v="0"/>
    <x v="0"/>
    <x v="1"/>
    <x v="35"/>
    <x v="94"/>
    <x v="2"/>
    <x v="6"/>
    <x v="3"/>
    <x v="1"/>
    <n v="93000"/>
    <n v="0"/>
    <n v="-93000"/>
    <x v="0"/>
    <x v="1"/>
    <x v="35"/>
    <x v="94"/>
    <s v="Technische Anlagen und Maschinen im Bau"/>
    <s v="B0FE524A-9795-EA11-806F-9CB6D0F9CFB6"/>
  </r>
  <r>
    <x v="0"/>
    <x v="1"/>
    <x v="3"/>
    <x v="3"/>
    <x v="6"/>
    <x v="2"/>
    <x v="6"/>
    <x v="3"/>
    <x v="1"/>
    <n v="49028"/>
    <n v="49028"/>
    <n v="0"/>
    <x v="1"/>
    <x v="3"/>
    <x v="3"/>
    <x v="6"/>
    <s v="Forderungen aus Lieferungen und Leistungen"/>
    <s v="B0FE524A-9795-EA11-806F-9CB6D0F9CFB6"/>
  </r>
  <r>
    <x v="0"/>
    <x v="1"/>
    <x v="3"/>
    <x v="4"/>
    <x v="9"/>
    <x v="2"/>
    <x v="6"/>
    <x v="3"/>
    <x v="1"/>
    <n v="24024.68"/>
    <n v="0"/>
    <n v="-24024.68"/>
    <x v="1"/>
    <x v="3"/>
    <x v="4"/>
    <x v="9"/>
    <s v="Abziehbare Vorsteuer 19 %"/>
    <s v="B0FE524A-9795-EA11-806F-9CB6D0F9CFB6"/>
  </r>
  <r>
    <x v="0"/>
    <x v="1"/>
    <x v="4"/>
    <x v="5"/>
    <x v="115"/>
    <x v="2"/>
    <x v="6"/>
    <x v="3"/>
    <x v="1"/>
    <n v="62994.080000000002"/>
    <n v="312785"/>
    <n v="249790.92"/>
    <x v="1"/>
    <x v="4"/>
    <x v="5"/>
    <x v="115"/>
    <s v="Bank"/>
    <s v="B0FE524A-9795-EA11-806F-9CB6D0F9CFB6"/>
  </r>
  <r>
    <x v="0"/>
    <x v="2"/>
    <x v="5"/>
    <x v="6"/>
    <x v="15"/>
    <x v="2"/>
    <x v="6"/>
    <x v="3"/>
    <x v="1"/>
    <n v="4229.18"/>
    <n v="876.24"/>
    <n v="-3352.94"/>
    <x v="2"/>
    <x v="5"/>
    <x v="6"/>
    <x v="15"/>
    <s v="Aktive Rechnungsabgrenzung"/>
    <s v="B0FE524A-9795-EA11-806F-9CB6D0F9CFB6"/>
  </r>
  <r>
    <x v="1"/>
    <x v="5"/>
    <x v="11"/>
    <x v="13"/>
    <x v="25"/>
    <x v="2"/>
    <x v="6"/>
    <x v="3"/>
    <x v="1"/>
    <n v="7819.96"/>
    <n v="12049.14"/>
    <n v="4229.18"/>
    <x v="5"/>
    <x v="11"/>
    <x v="13"/>
    <x v="25"/>
    <s v="Verbindlichkeiten aus Lieferungen und Leistungen m"/>
    <s v="B0FE524A-9795-EA11-806F-9CB6D0F9CFB6"/>
  </r>
  <r>
    <x v="1"/>
    <x v="5"/>
    <x v="12"/>
    <x v="14"/>
    <x v="33"/>
    <x v="2"/>
    <x v="6"/>
    <x v="3"/>
    <x v="1"/>
    <n v="0"/>
    <n v="7828"/>
    <n v="7828"/>
    <x v="5"/>
    <x v="12"/>
    <x v="14"/>
    <x v="33"/>
    <s v="Umsatzsteuer 19 %"/>
    <s v="B0FE524A-9795-EA11-806F-9CB6D0F9CFB6"/>
  </r>
  <r>
    <x v="1"/>
    <x v="5"/>
    <x v="12"/>
    <x v="14"/>
    <x v="75"/>
    <x v="2"/>
    <x v="6"/>
    <x v="3"/>
    <x v="1"/>
    <n v="7828"/>
    <n v="13966.08"/>
    <n v="6138.08"/>
    <x v="5"/>
    <x v="12"/>
    <x v="14"/>
    <x v="75"/>
    <s v="Umsatzsteuer-Vorauszahlungen"/>
    <s v="B0FE524A-9795-EA11-806F-9CB6D0F9CFB6"/>
  </r>
  <r>
    <x v="2"/>
    <x v="7"/>
    <x v="14"/>
    <x v="16"/>
    <x v="36"/>
    <x v="2"/>
    <x v="6"/>
    <x v="3"/>
    <x v="1"/>
    <n v="0"/>
    <n v="41200"/>
    <n v="41200"/>
    <x v="7"/>
    <x v="14"/>
    <x v="16"/>
    <x v="36"/>
    <s v="Erlöse zum allgemeinen Umsatzsteuersatz"/>
    <s v="B0FE524A-9795-EA11-806F-9CB6D0F9CFB6"/>
  </r>
  <r>
    <x v="2"/>
    <x v="7"/>
    <x v="15"/>
    <x v="17"/>
    <x v="38"/>
    <x v="2"/>
    <x v="6"/>
    <x v="3"/>
    <x v="1"/>
    <n v="0"/>
    <n v="124000"/>
    <n v="124000"/>
    <x v="7"/>
    <x v="15"/>
    <x v="17"/>
    <x v="38"/>
    <s v="Andere aktivierte Eigenleistungen"/>
    <s v="B0FE524A-9795-EA11-806F-9CB6D0F9CFB6"/>
  </r>
  <r>
    <x v="2"/>
    <x v="8"/>
    <x v="17"/>
    <x v="19"/>
    <x v="116"/>
    <x v="2"/>
    <x v="6"/>
    <x v="3"/>
    <x v="1"/>
    <n v="1030"/>
    <n v="0"/>
    <n v="-1030"/>
    <x v="8"/>
    <x v="17"/>
    <x v="19"/>
    <x v="116"/>
    <s v="Roh-, Hilfs- und Betriebsstoffe"/>
    <s v="B0FE524A-9795-EA11-806F-9CB6D0F9CFB6"/>
  </r>
  <r>
    <x v="2"/>
    <x v="8"/>
    <x v="18"/>
    <x v="20"/>
    <x v="41"/>
    <x v="2"/>
    <x v="6"/>
    <x v="3"/>
    <x v="1"/>
    <n v="84431.679999999993"/>
    <n v="0"/>
    <n v="-84431.679999999993"/>
    <x v="8"/>
    <x v="18"/>
    <x v="20"/>
    <x v="41"/>
    <s v="Gehälter"/>
    <s v="B0FE524A-9795-EA11-806F-9CB6D0F9CFB6"/>
  </r>
  <r>
    <x v="2"/>
    <x v="8"/>
    <x v="18"/>
    <x v="20"/>
    <x v="42"/>
    <x v="2"/>
    <x v="6"/>
    <x v="3"/>
    <x v="1"/>
    <n v="33636.29"/>
    <n v="0"/>
    <n v="-33636.29"/>
    <x v="8"/>
    <x v="18"/>
    <x v="20"/>
    <x v="42"/>
    <s v="Geschäftsführergehälter der GmbH-Gesellschafter"/>
    <s v="B0FE524A-9795-EA11-806F-9CB6D0F9CFB6"/>
  </r>
  <r>
    <x v="2"/>
    <x v="8"/>
    <x v="18"/>
    <x v="20"/>
    <x v="70"/>
    <x v="2"/>
    <x v="6"/>
    <x v="3"/>
    <x v="1"/>
    <n v="2200"/>
    <n v="0"/>
    <n v="-2200"/>
    <x v="8"/>
    <x v="18"/>
    <x v="20"/>
    <x v="70"/>
    <s v="Sonstiges Personalkosten"/>
    <s v="B0FE524A-9795-EA11-806F-9CB6D0F9CFB6"/>
  </r>
  <r>
    <x v="2"/>
    <x v="8"/>
    <x v="18"/>
    <x v="21"/>
    <x v="43"/>
    <x v="2"/>
    <x v="6"/>
    <x v="3"/>
    <x v="1"/>
    <n v="21688.68"/>
    <n v="0"/>
    <n v="-21688.68"/>
    <x v="8"/>
    <x v="18"/>
    <x v="21"/>
    <x v="43"/>
    <s v="Gesetzliche soziale Aufwendungen"/>
    <s v="B0FE524A-9795-EA11-806F-9CB6D0F9CFB6"/>
  </r>
  <r>
    <x v="2"/>
    <x v="8"/>
    <x v="18"/>
    <x v="21"/>
    <x v="44"/>
    <x v="2"/>
    <x v="6"/>
    <x v="3"/>
    <x v="1"/>
    <n v="482"/>
    <n v="0"/>
    <n v="-482"/>
    <x v="8"/>
    <x v="18"/>
    <x v="21"/>
    <x v="44"/>
    <s v="Umlagebeiträge"/>
    <s v="B0FE524A-9795-EA11-806F-9CB6D0F9CFB6"/>
  </r>
  <r>
    <x v="2"/>
    <x v="8"/>
    <x v="18"/>
    <x v="21"/>
    <x v="45"/>
    <x v="2"/>
    <x v="6"/>
    <x v="3"/>
    <x v="1"/>
    <n v="1180.67"/>
    <n v="0"/>
    <n v="-1180.67"/>
    <x v="8"/>
    <x v="18"/>
    <x v="21"/>
    <x v="45"/>
    <s v="Beiträge zur Berufsgenossenschaft"/>
    <s v="B0FE524A-9795-EA11-806F-9CB6D0F9CFB6"/>
  </r>
  <r>
    <x v="2"/>
    <x v="8"/>
    <x v="18"/>
    <x v="21"/>
    <x v="100"/>
    <x v="2"/>
    <x v="6"/>
    <x v="3"/>
    <x v="1"/>
    <n v="300"/>
    <n v="0"/>
    <n v="-300"/>
    <x v="8"/>
    <x v="18"/>
    <x v="21"/>
    <x v="100"/>
    <s v="Aufwendungen für Altersversorgung"/>
    <s v="B0FE524A-9795-EA11-806F-9CB6D0F9CFB6"/>
  </r>
  <r>
    <x v="2"/>
    <x v="8"/>
    <x v="22"/>
    <x v="33"/>
    <x v="89"/>
    <x v="2"/>
    <x v="6"/>
    <x v="3"/>
    <x v="1"/>
    <n v="5800"/>
    <n v="0"/>
    <n v="-5800"/>
    <x v="8"/>
    <x v="22"/>
    <x v="33"/>
    <x v="89"/>
    <s v="Abschreibungen auf selbst geschaffene immaterielle Vermögensgegenstände"/>
    <s v="B0FE524A-9795-EA11-806F-9CB6D0F9CFB6"/>
  </r>
  <r>
    <x v="2"/>
    <x v="8"/>
    <x v="22"/>
    <x v="34"/>
    <x v="90"/>
    <x v="2"/>
    <x v="6"/>
    <x v="3"/>
    <x v="1"/>
    <n v="700"/>
    <n v="0"/>
    <n v="-700"/>
    <x v="8"/>
    <x v="22"/>
    <x v="34"/>
    <x v="90"/>
    <s v="Abschreibungen auf Sachanlagen (ohne AfA auf Kfz und Gebäude)"/>
    <s v="B0FE524A-9795-EA11-806F-9CB6D0F9CFB6"/>
  </r>
  <r>
    <x v="2"/>
    <x v="8"/>
    <x v="19"/>
    <x v="22"/>
    <x v="46"/>
    <x v="2"/>
    <x v="6"/>
    <x v="3"/>
    <x v="1"/>
    <n v="412"/>
    <n v="0"/>
    <n v="-412"/>
    <x v="8"/>
    <x v="19"/>
    <x v="22"/>
    <x v="46"/>
    <s v="Sonstige betriebliche Aufwendungen"/>
    <s v="B0FE524A-9795-EA11-806F-9CB6D0F9CFB6"/>
  </r>
  <r>
    <x v="2"/>
    <x v="8"/>
    <x v="19"/>
    <x v="22"/>
    <x v="78"/>
    <x v="2"/>
    <x v="6"/>
    <x v="3"/>
    <x v="1"/>
    <n v="2300"/>
    <n v="0"/>
    <n v="-2300"/>
    <x v="8"/>
    <x v="19"/>
    <x v="22"/>
    <x v="78"/>
    <s v="Sonstige Fremdleistungen"/>
    <s v="B0FE524A-9795-EA11-806F-9CB6D0F9CFB6"/>
  </r>
  <r>
    <x v="2"/>
    <x v="8"/>
    <x v="19"/>
    <x v="23"/>
    <x v="47"/>
    <x v="2"/>
    <x v="6"/>
    <x v="3"/>
    <x v="1"/>
    <n v="6077"/>
    <n v="0"/>
    <n v="-6077"/>
    <x v="8"/>
    <x v="19"/>
    <x v="23"/>
    <x v="47"/>
    <s v="Miete (unbewegliche Wirtschaftsgüter)"/>
    <s v="B0FE524A-9795-EA11-806F-9CB6D0F9CFB6"/>
  </r>
  <r>
    <x v="2"/>
    <x v="8"/>
    <x v="19"/>
    <x v="23"/>
    <x v="48"/>
    <x v="2"/>
    <x v="6"/>
    <x v="3"/>
    <x v="1"/>
    <n v="1349.3"/>
    <n v="0"/>
    <n v="-1349.3"/>
    <x v="8"/>
    <x v="19"/>
    <x v="23"/>
    <x v="48"/>
    <s v="Gas, Strom, Wasser"/>
    <s v="B0FE524A-9795-EA11-806F-9CB6D0F9CFB6"/>
  </r>
  <r>
    <x v="2"/>
    <x v="8"/>
    <x v="19"/>
    <x v="23"/>
    <x v="49"/>
    <x v="2"/>
    <x v="6"/>
    <x v="3"/>
    <x v="1"/>
    <n v="700.4"/>
    <n v="0"/>
    <n v="-700.4"/>
    <x v="8"/>
    <x v="19"/>
    <x v="23"/>
    <x v="49"/>
    <s v="Reinigung"/>
    <s v="B0FE524A-9795-EA11-806F-9CB6D0F9CFB6"/>
  </r>
  <r>
    <x v="2"/>
    <x v="8"/>
    <x v="19"/>
    <x v="24"/>
    <x v="50"/>
    <x v="2"/>
    <x v="6"/>
    <x v="3"/>
    <x v="1"/>
    <n v="1566.34"/>
    <n v="0"/>
    <n v="-1566.34"/>
    <x v="8"/>
    <x v="19"/>
    <x v="24"/>
    <x v="50"/>
    <s v="Versicherungen"/>
    <s v="B0FE524A-9795-EA11-806F-9CB6D0F9CFB6"/>
  </r>
  <r>
    <x v="2"/>
    <x v="8"/>
    <x v="19"/>
    <x v="25"/>
    <x v="52"/>
    <x v="2"/>
    <x v="6"/>
    <x v="3"/>
    <x v="1"/>
    <n v="1030"/>
    <n v="0"/>
    <n v="-1030"/>
    <x v="8"/>
    <x v="19"/>
    <x v="25"/>
    <x v="52"/>
    <s v="Reparaturen und Instandhaltung von anderen Anlagen und Betriebs- und Geschäftsausstattung"/>
    <s v="B0FE524A-9795-EA11-806F-9CB6D0F9CFB6"/>
  </r>
  <r>
    <x v="2"/>
    <x v="8"/>
    <x v="19"/>
    <x v="25"/>
    <x v="53"/>
    <x v="2"/>
    <x v="6"/>
    <x v="3"/>
    <x v="1"/>
    <n v="1442"/>
    <n v="0"/>
    <n v="-1442"/>
    <x v="8"/>
    <x v="19"/>
    <x v="25"/>
    <x v="53"/>
    <s v="Wartungskosten für Hard- und Software"/>
    <s v="B0FE524A-9795-EA11-806F-9CB6D0F9CFB6"/>
  </r>
  <r>
    <x v="2"/>
    <x v="8"/>
    <x v="19"/>
    <x v="37"/>
    <x v="118"/>
    <x v="2"/>
    <x v="6"/>
    <x v="3"/>
    <x v="1"/>
    <n v="1850"/>
    <n v="0"/>
    <n v="-1850"/>
    <x v="8"/>
    <x v="19"/>
    <x v="37"/>
    <x v="118"/>
    <s v="Mietleasing Kfz"/>
    <s v="B0FE524A-9795-EA11-806F-9CB6D0F9CFB6"/>
  </r>
  <r>
    <x v="2"/>
    <x v="8"/>
    <x v="19"/>
    <x v="26"/>
    <x v="71"/>
    <x v="2"/>
    <x v="6"/>
    <x v="3"/>
    <x v="1"/>
    <n v="1545"/>
    <n v="0"/>
    <n v="-1545"/>
    <x v="8"/>
    <x v="19"/>
    <x v="26"/>
    <x v="71"/>
    <s v="Werbekosten"/>
    <s v="B0FE524A-9795-EA11-806F-9CB6D0F9CFB6"/>
  </r>
  <r>
    <x v="2"/>
    <x v="8"/>
    <x v="19"/>
    <x v="26"/>
    <x v="54"/>
    <x v="2"/>
    <x v="6"/>
    <x v="3"/>
    <x v="1"/>
    <n v="309"/>
    <n v="0"/>
    <n v="-309"/>
    <x v="8"/>
    <x v="19"/>
    <x v="26"/>
    <x v="54"/>
    <s v="Bewirtungskosten"/>
    <s v="B0FE524A-9795-EA11-806F-9CB6D0F9CFB6"/>
  </r>
  <r>
    <x v="2"/>
    <x v="8"/>
    <x v="19"/>
    <x v="26"/>
    <x v="55"/>
    <x v="2"/>
    <x v="6"/>
    <x v="3"/>
    <x v="1"/>
    <n v="8000"/>
    <n v="0"/>
    <n v="-8000"/>
    <x v="8"/>
    <x v="19"/>
    <x v="26"/>
    <x v="55"/>
    <s v="Reisekosten Arbeitnehmer"/>
    <s v="B0FE524A-9795-EA11-806F-9CB6D0F9CFB6"/>
  </r>
  <r>
    <x v="2"/>
    <x v="8"/>
    <x v="19"/>
    <x v="27"/>
    <x v="79"/>
    <x v="2"/>
    <x v="6"/>
    <x v="3"/>
    <x v="1"/>
    <n v="41.2"/>
    <n v="0"/>
    <n v="-41.2"/>
    <x v="8"/>
    <x v="19"/>
    <x v="27"/>
    <x v="79"/>
    <s v="Porto"/>
    <s v="B0FE524A-9795-EA11-806F-9CB6D0F9CFB6"/>
  </r>
  <r>
    <x v="2"/>
    <x v="8"/>
    <x v="19"/>
    <x v="27"/>
    <x v="58"/>
    <x v="2"/>
    <x v="6"/>
    <x v="3"/>
    <x v="1"/>
    <n v="1190"/>
    <n v="0"/>
    <n v="-1190"/>
    <x v="8"/>
    <x v="19"/>
    <x v="27"/>
    <x v="58"/>
    <s v="Telefon"/>
    <s v="B0FE524A-9795-EA11-806F-9CB6D0F9CFB6"/>
  </r>
  <r>
    <x v="2"/>
    <x v="8"/>
    <x v="19"/>
    <x v="27"/>
    <x v="73"/>
    <x v="2"/>
    <x v="6"/>
    <x v="3"/>
    <x v="1"/>
    <n v="206"/>
    <n v="0"/>
    <n v="-206"/>
    <x v="8"/>
    <x v="19"/>
    <x v="27"/>
    <x v="73"/>
    <s v="Bürobedarf"/>
    <s v="B0FE524A-9795-EA11-806F-9CB6D0F9CFB6"/>
  </r>
  <r>
    <x v="2"/>
    <x v="8"/>
    <x v="19"/>
    <x v="28"/>
    <x v="59"/>
    <x v="2"/>
    <x v="6"/>
    <x v="3"/>
    <x v="1"/>
    <n v="10120"/>
    <n v="0"/>
    <n v="-10120"/>
    <x v="8"/>
    <x v="19"/>
    <x v="28"/>
    <x v="59"/>
    <s v="Rechts- und Beratungskosten"/>
    <s v="B0FE524A-9795-EA11-806F-9CB6D0F9CFB6"/>
  </r>
  <r>
    <x v="2"/>
    <x v="8"/>
    <x v="19"/>
    <x v="28"/>
    <x v="101"/>
    <x v="2"/>
    <x v="6"/>
    <x v="3"/>
    <x v="1"/>
    <n v="1264"/>
    <n v="0"/>
    <n v="-1264"/>
    <x v="8"/>
    <x v="19"/>
    <x v="28"/>
    <x v="101"/>
    <s v="Buchführungskosten"/>
    <s v="B0FE524A-9795-EA11-806F-9CB6D0F9CFB6"/>
  </r>
  <r>
    <x v="2"/>
    <x v="8"/>
    <x v="19"/>
    <x v="22"/>
    <x v="117"/>
    <x v="2"/>
    <x v="6"/>
    <x v="3"/>
    <x v="1"/>
    <n v="5000"/>
    <n v="0"/>
    <n v="-5000"/>
    <x v="8"/>
    <x v="19"/>
    <x v="22"/>
    <x v="117"/>
    <s v="Mieten für Einrichtungen (bewegliche Wirtschaftsgüter)"/>
    <s v="B0FE524A-9795-EA11-806F-9CB6D0F9CFB6"/>
  </r>
  <r>
    <x v="2"/>
    <x v="8"/>
    <x v="19"/>
    <x v="29"/>
    <x v="60"/>
    <x v="2"/>
    <x v="6"/>
    <x v="3"/>
    <x v="1"/>
    <n v="1500"/>
    <n v="0"/>
    <n v="-1500"/>
    <x v="8"/>
    <x v="19"/>
    <x v="29"/>
    <x v="60"/>
    <s v="Sonstiger Betriebsbedarf"/>
    <s v="B0FE524A-9795-EA11-806F-9CB6D0F9CFB6"/>
  </r>
  <r>
    <x v="2"/>
    <x v="8"/>
    <x v="19"/>
    <x v="29"/>
    <x v="61"/>
    <x v="2"/>
    <x v="6"/>
    <x v="3"/>
    <x v="1"/>
    <n v="206"/>
    <n v="0"/>
    <n v="-206"/>
    <x v="8"/>
    <x v="19"/>
    <x v="29"/>
    <x v="61"/>
    <s v="Nebenkosten des Geldverkehrs"/>
    <s v="B0FE524A-9795-EA11-806F-9CB6D0F9CFB6"/>
  </r>
  <r>
    <x v="2"/>
    <x v="8"/>
    <x v="19"/>
    <x v="29"/>
    <x v="62"/>
    <x v="2"/>
    <x v="6"/>
    <x v="3"/>
    <x v="1"/>
    <n v="3193"/>
    <n v="0"/>
    <n v="-3193"/>
    <x v="8"/>
    <x v="19"/>
    <x v="29"/>
    <x v="62"/>
    <s v="Aufwendungen für Abraum- und Abfallbeseitigung"/>
    <s v="B0FE524A-9795-EA11-806F-9CB6D0F9CFB6"/>
  </r>
  <r>
    <x v="2"/>
    <x v="10"/>
    <x v="21"/>
    <x v="32"/>
    <x v="99"/>
    <x v="2"/>
    <x v="6"/>
    <x v="3"/>
    <x v="1"/>
    <n v="1200"/>
    <n v="0"/>
    <n v="-1200"/>
    <x v="10"/>
    <x v="21"/>
    <x v="32"/>
    <x v="99"/>
    <s v="Zinsaufwendungen für kurzfristige Verbindlichkeite"/>
    <s v="B0FE524A-9795-EA11-806F-9CB6D0F9CFB6"/>
  </r>
  <r>
    <x v="2"/>
    <x v="10"/>
    <x v="21"/>
    <x v="32"/>
    <x v="83"/>
    <x v="2"/>
    <x v="6"/>
    <x v="3"/>
    <x v="1"/>
    <n v="70000"/>
    <n v="0"/>
    <n v="-70000"/>
    <x v="10"/>
    <x v="21"/>
    <x v="32"/>
    <x v="83"/>
    <s v="Zinsaufwendungen für langfristige Verbindlichkeite"/>
    <s v="B0FE524A-9795-EA11-806F-9CB6D0F9CFB6"/>
  </r>
  <r>
    <x v="0"/>
    <x v="0"/>
    <x v="0"/>
    <x v="0"/>
    <x v="0"/>
    <x v="2"/>
    <x v="7"/>
    <x v="3"/>
    <x v="1"/>
    <n v="40000"/>
    <n v="5800"/>
    <n v="-34200"/>
    <x v="0"/>
    <x v="0"/>
    <x v="0"/>
    <x v="0"/>
    <s v="Selbst geschaffene immaterielle VermG"/>
    <s v="B0FE524A-9795-EA11-806F-9CB6D0F9CFB6"/>
  </r>
  <r>
    <x v="0"/>
    <x v="0"/>
    <x v="1"/>
    <x v="1"/>
    <x v="2"/>
    <x v="2"/>
    <x v="7"/>
    <x v="3"/>
    <x v="1"/>
    <n v="3650"/>
    <n v="450"/>
    <n v="-3200"/>
    <x v="0"/>
    <x v="1"/>
    <x v="1"/>
    <x v="2"/>
    <s v="Betriebsausstattung"/>
    <s v="B0FE524A-9795-EA11-806F-9CB6D0F9CFB6"/>
  </r>
  <r>
    <x v="0"/>
    <x v="0"/>
    <x v="1"/>
    <x v="1"/>
    <x v="3"/>
    <x v="2"/>
    <x v="7"/>
    <x v="3"/>
    <x v="1"/>
    <n v="1648"/>
    <n v="250"/>
    <n v="-1398"/>
    <x v="0"/>
    <x v="1"/>
    <x v="1"/>
    <x v="3"/>
    <s v="Büroeinrichtung"/>
    <s v="B0FE524A-9795-EA11-806F-9CB6D0F9CFB6"/>
  </r>
  <r>
    <x v="0"/>
    <x v="0"/>
    <x v="1"/>
    <x v="1"/>
    <x v="4"/>
    <x v="2"/>
    <x v="7"/>
    <x v="3"/>
    <x v="1"/>
    <n v="2060"/>
    <n v="0"/>
    <n v="-2060"/>
    <x v="0"/>
    <x v="1"/>
    <x v="1"/>
    <x v="4"/>
    <s v="Geringwertige Wirtschaftsgüter"/>
    <s v="B0FE524A-9795-EA11-806F-9CB6D0F9CFB6"/>
  </r>
  <r>
    <x v="0"/>
    <x v="0"/>
    <x v="1"/>
    <x v="35"/>
    <x v="94"/>
    <x v="2"/>
    <x v="7"/>
    <x v="3"/>
    <x v="1"/>
    <n v="93000"/>
    <n v="0"/>
    <n v="-93000"/>
    <x v="0"/>
    <x v="1"/>
    <x v="35"/>
    <x v="94"/>
    <s v="Technische Anlagen und Maschinen im Bau"/>
    <s v="B0FE524A-9795-EA11-806F-9CB6D0F9CFB6"/>
  </r>
  <r>
    <x v="0"/>
    <x v="1"/>
    <x v="3"/>
    <x v="3"/>
    <x v="6"/>
    <x v="2"/>
    <x v="7"/>
    <x v="3"/>
    <x v="1"/>
    <n v="49028"/>
    <n v="49028"/>
    <n v="0"/>
    <x v="1"/>
    <x v="3"/>
    <x v="3"/>
    <x v="6"/>
    <s v="Forderungen aus Lieferungen und Leistungen"/>
    <s v="B0FE524A-9795-EA11-806F-9CB6D0F9CFB6"/>
  </r>
  <r>
    <x v="0"/>
    <x v="1"/>
    <x v="3"/>
    <x v="4"/>
    <x v="9"/>
    <x v="2"/>
    <x v="7"/>
    <x v="3"/>
    <x v="1"/>
    <n v="15335.98"/>
    <n v="0"/>
    <n v="-15335.98"/>
    <x v="1"/>
    <x v="3"/>
    <x v="4"/>
    <x v="9"/>
    <s v="Abziehbare Vorsteuer 19 %"/>
    <s v="B0FE524A-9795-EA11-806F-9CB6D0F9CFB6"/>
  </r>
  <r>
    <x v="0"/>
    <x v="1"/>
    <x v="4"/>
    <x v="5"/>
    <x v="115"/>
    <x v="2"/>
    <x v="7"/>
    <x v="3"/>
    <x v="1"/>
    <n v="73052.679999999993"/>
    <n v="265628.44"/>
    <n v="192575.76"/>
    <x v="1"/>
    <x v="4"/>
    <x v="5"/>
    <x v="115"/>
    <s v="Bank"/>
    <s v="B0FE524A-9795-EA11-806F-9CB6D0F9CFB6"/>
  </r>
  <r>
    <x v="0"/>
    <x v="2"/>
    <x v="5"/>
    <x v="6"/>
    <x v="15"/>
    <x v="2"/>
    <x v="7"/>
    <x v="3"/>
    <x v="1"/>
    <n v="123.06"/>
    <n v="876.54"/>
    <n v="753.48"/>
    <x v="2"/>
    <x v="5"/>
    <x v="6"/>
    <x v="15"/>
    <s v="Aktive Rechnungsabgrenzung"/>
    <s v="B0FE524A-9795-EA11-806F-9CB6D0F9CFB6"/>
  </r>
  <r>
    <x v="1"/>
    <x v="4"/>
    <x v="10"/>
    <x v="12"/>
    <x v="24"/>
    <x v="2"/>
    <x v="7"/>
    <x v="3"/>
    <x v="1"/>
    <n v="9270"/>
    <n v="0"/>
    <n v="-9270"/>
    <x v="4"/>
    <x v="10"/>
    <x v="12"/>
    <x v="24"/>
    <s v="Rückstellungen für Abschluss- und Prüfungskosten"/>
    <s v="B0FE524A-9795-EA11-806F-9CB6D0F9CFB6"/>
  </r>
  <r>
    <x v="1"/>
    <x v="5"/>
    <x v="11"/>
    <x v="13"/>
    <x v="25"/>
    <x v="2"/>
    <x v="7"/>
    <x v="3"/>
    <x v="1"/>
    <n v="12049.14"/>
    <n v="7819.96"/>
    <n v="-4229.18"/>
    <x v="5"/>
    <x v="11"/>
    <x v="13"/>
    <x v="25"/>
    <s v="Verbindlichkeiten aus Lieferungen und Leistungen m"/>
    <s v="B0FE524A-9795-EA11-806F-9CB6D0F9CFB6"/>
  </r>
  <r>
    <x v="1"/>
    <x v="5"/>
    <x v="12"/>
    <x v="14"/>
    <x v="33"/>
    <x v="2"/>
    <x v="7"/>
    <x v="3"/>
    <x v="1"/>
    <n v="0"/>
    <n v="7828"/>
    <n v="7828"/>
    <x v="5"/>
    <x v="12"/>
    <x v="14"/>
    <x v="33"/>
    <s v="Umsatzsteuer 19 %"/>
    <s v="B0FE524A-9795-EA11-806F-9CB6D0F9CFB6"/>
  </r>
  <r>
    <x v="1"/>
    <x v="5"/>
    <x v="12"/>
    <x v="14"/>
    <x v="75"/>
    <x v="2"/>
    <x v="7"/>
    <x v="3"/>
    <x v="1"/>
    <n v="7828"/>
    <n v="24024.68"/>
    <n v="16196.68"/>
    <x v="5"/>
    <x v="12"/>
    <x v="14"/>
    <x v="75"/>
    <s v="Umsatzsteuer-Vorauszahlungen"/>
    <s v="B0FE524A-9795-EA11-806F-9CB6D0F9CFB6"/>
  </r>
  <r>
    <x v="2"/>
    <x v="7"/>
    <x v="14"/>
    <x v="16"/>
    <x v="36"/>
    <x v="2"/>
    <x v="7"/>
    <x v="3"/>
    <x v="1"/>
    <n v="0"/>
    <n v="41200"/>
    <n v="41200"/>
    <x v="7"/>
    <x v="14"/>
    <x v="16"/>
    <x v="36"/>
    <s v="Erlöse zum allgemeinen Umsatzsteuersatz"/>
    <s v="B0FE524A-9795-EA11-806F-9CB6D0F9CFB6"/>
  </r>
  <r>
    <x v="2"/>
    <x v="7"/>
    <x v="15"/>
    <x v="17"/>
    <x v="38"/>
    <x v="2"/>
    <x v="7"/>
    <x v="3"/>
    <x v="1"/>
    <n v="0"/>
    <n v="124000"/>
    <n v="124000"/>
    <x v="7"/>
    <x v="15"/>
    <x v="17"/>
    <x v="38"/>
    <s v="Andere aktivierte Eigenleistungen"/>
    <s v="B0FE524A-9795-EA11-806F-9CB6D0F9CFB6"/>
  </r>
  <r>
    <x v="2"/>
    <x v="8"/>
    <x v="17"/>
    <x v="19"/>
    <x v="116"/>
    <x v="2"/>
    <x v="7"/>
    <x v="3"/>
    <x v="1"/>
    <n v="1030"/>
    <n v="0"/>
    <n v="-1030"/>
    <x v="8"/>
    <x v="17"/>
    <x v="19"/>
    <x v="116"/>
    <s v="Roh-, Hilfs- und Betriebsstoffe"/>
    <s v="B0FE524A-9795-EA11-806F-9CB6D0F9CFB6"/>
  </r>
  <r>
    <x v="2"/>
    <x v="8"/>
    <x v="18"/>
    <x v="20"/>
    <x v="41"/>
    <x v="2"/>
    <x v="7"/>
    <x v="3"/>
    <x v="1"/>
    <n v="84431.679999999993"/>
    <n v="0"/>
    <n v="-84431.679999999993"/>
    <x v="8"/>
    <x v="18"/>
    <x v="20"/>
    <x v="41"/>
    <s v="Gehälter"/>
    <s v="B0FE524A-9795-EA11-806F-9CB6D0F9CFB6"/>
  </r>
  <r>
    <x v="2"/>
    <x v="8"/>
    <x v="18"/>
    <x v="20"/>
    <x v="42"/>
    <x v="2"/>
    <x v="7"/>
    <x v="3"/>
    <x v="1"/>
    <n v="33636.29"/>
    <n v="0"/>
    <n v="-33636.29"/>
    <x v="8"/>
    <x v="18"/>
    <x v="20"/>
    <x v="42"/>
    <s v="Geschäftsführergehälter der GmbH-Gesellschafter"/>
    <s v="B0FE524A-9795-EA11-806F-9CB6D0F9CFB6"/>
  </r>
  <r>
    <x v="2"/>
    <x v="8"/>
    <x v="18"/>
    <x v="20"/>
    <x v="70"/>
    <x v="2"/>
    <x v="7"/>
    <x v="3"/>
    <x v="1"/>
    <n v="2200"/>
    <n v="0"/>
    <n v="-2200"/>
    <x v="8"/>
    <x v="18"/>
    <x v="20"/>
    <x v="70"/>
    <s v="Sonstiges Personalkosten"/>
    <s v="B0FE524A-9795-EA11-806F-9CB6D0F9CFB6"/>
  </r>
  <r>
    <x v="2"/>
    <x v="8"/>
    <x v="18"/>
    <x v="21"/>
    <x v="43"/>
    <x v="2"/>
    <x v="7"/>
    <x v="3"/>
    <x v="1"/>
    <n v="21688.68"/>
    <n v="0"/>
    <n v="-21688.68"/>
    <x v="8"/>
    <x v="18"/>
    <x v="21"/>
    <x v="43"/>
    <s v="Gesetzliche soziale Aufwendungen"/>
    <s v="B0FE524A-9795-EA11-806F-9CB6D0F9CFB6"/>
  </r>
  <r>
    <x v="2"/>
    <x v="8"/>
    <x v="18"/>
    <x v="21"/>
    <x v="44"/>
    <x v="2"/>
    <x v="7"/>
    <x v="3"/>
    <x v="1"/>
    <n v="482"/>
    <n v="0"/>
    <n v="-482"/>
    <x v="8"/>
    <x v="18"/>
    <x v="21"/>
    <x v="44"/>
    <s v="Umlagebeiträge"/>
    <s v="B0FE524A-9795-EA11-806F-9CB6D0F9CFB6"/>
  </r>
  <r>
    <x v="2"/>
    <x v="8"/>
    <x v="18"/>
    <x v="21"/>
    <x v="45"/>
    <x v="2"/>
    <x v="7"/>
    <x v="3"/>
    <x v="1"/>
    <n v="1180.67"/>
    <n v="0"/>
    <n v="-1180.67"/>
    <x v="8"/>
    <x v="18"/>
    <x v="21"/>
    <x v="45"/>
    <s v="Beiträge zur Berufsgenossenschaft"/>
    <s v="B0FE524A-9795-EA11-806F-9CB6D0F9CFB6"/>
  </r>
  <r>
    <x v="2"/>
    <x v="8"/>
    <x v="18"/>
    <x v="21"/>
    <x v="100"/>
    <x v="2"/>
    <x v="7"/>
    <x v="3"/>
    <x v="1"/>
    <n v="300"/>
    <n v="0"/>
    <n v="-300"/>
    <x v="8"/>
    <x v="18"/>
    <x v="21"/>
    <x v="100"/>
    <s v="Aufwendungen für Altersversorgung"/>
    <s v="B0FE524A-9795-EA11-806F-9CB6D0F9CFB6"/>
  </r>
  <r>
    <x v="2"/>
    <x v="8"/>
    <x v="22"/>
    <x v="33"/>
    <x v="89"/>
    <x v="2"/>
    <x v="7"/>
    <x v="3"/>
    <x v="1"/>
    <n v="5800"/>
    <n v="0"/>
    <n v="-5800"/>
    <x v="8"/>
    <x v="22"/>
    <x v="33"/>
    <x v="89"/>
    <s v="Abschreibungen auf selbst geschaffene immaterielle Vermögensgegenstände"/>
    <s v="B0FE524A-9795-EA11-806F-9CB6D0F9CFB6"/>
  </r>
  <r>
    <x v="2"/>
    <x v="8"/>
    <x v="22"/>
    <x v="34"/>
    <x v="90"/>
    <x v="2"/>
    <x v="7"/>
    <x v="3"/>
    <x v="1"/>
    <n v="700"/>
    <n v="0"/>
    <n v="-700"/>
    <x v="8"/>
    <x v="22"/>
    <x v="34"/>
    <x v="90"/>
    <s v="Abschreibungen auf Sachanlagen (ohne AfA auf Kfz und Gebäude)"/>
    <s v="B0FE524A-9795-EA11-806F-9CB6D0F9CFB6"/>
  </r>
  <r>
    <x v="2"/>
    <x v="8"/>
    <x v="19"/>
    <x v="22"/>
    <x v="46"/>
    <x v="2"/>
    <x v="7"/>
    <x v="3"/>
    <x v="1"/>
    <n v="412"/>
    <n v="0"/>
    <n v="-412"/>
    <x v="8"/>
    <x v="19"/>
    <x v="22"/>
    <x v="46"/>
    <s v="Sonstige betriebliche Aufwendungen"/>
    <s v="B0FE524A-9795-EA11-806F-9CB6D0F9CFB6"/>
  </r>
  <r>
    <x v="2"/>
    <x v="8"/>
    <x v="19"/>
    <x v="22"/>
    <x v="78"/>
    <x v="2"/>
    <x v="7"/>
    <x v="3"/>
    <x v="1"/>
    <n v="2300"/>
    <n v="0"/>
    <n v="-2300"/>
    <x v="8"/>
    <x v="19"/>
    <x v="22"/>
    <x v="78"/>
    <s v="Sonstige Fremdleistungen"/>
    <s v="B0FE524A-9795-EA11-806F-9CB6D0F9CFB6"/>
  </r>
  <r>
    <x v="2"/>
    <x v="8"/>
    <x v="19"/>
    <x v="23"/>
    <x v="47"/>
    <x v="2"/>
    <x v="7"/>
    <x v="3"/>
    <x v="1"/>
    <n v="6077"/>
    <n v="0"/>
    <n v="-6077"/>
    <x v="8"/>
    <x v="19"/>
    <x v="23"/>
    <x v="47"/>
    <s v="Miete (unbewegliche Wirtschaftsgüter)"/>
    <s v="B0FE524A-9795-EA11-806F-9CB6D0F9CFB6"/>
  </r>
  <r>
    <x v="2"/>
    <x v="8"/>
    <x v="19"/>
    <x v="23"/>
    <x v="48"/>
    <x v="2"/>
    <x v="7"/>
    <x v="3"/>
    <x v="1"/>
    <n v="1349.3"/>
    <n v="0"/>
    <n v="-1349.3"/>
    <x v="8"/>
    <x v="19"/>
    <x v="23"/>
    <x v="48"/>
    <s v="Gas, Strom, Wasser"/>
    <s v="B0FE524A-9795-EA11-806F-9CB6D0F9CFB6"/>
  </r>
  <r>
    <x v="2"/>
    <x v="8"/>
    <x v="19"/>
    <x v="23"/>
    <x v="49"/>
    <x v="2"/>
    <x v="7"/>
    <x v="3"/>
    <x v="1"/>
    <n v="700.4"/>
    <n v="0"/>
    <n v="-700.4"/>
    <x v="8"/>
    <x v="19"/>
    <x v="23"/>
    <x v="49"/>
    <s v="Reinigung"/>
    <s v="B0FE524A-9795-EA11-806F-9CB6D0F9CFB6"/>
  </r>
  <r>
    <x v="2"/>
    <x v="8"/>
    <x v="19"/>
    <x v="24"/>
    <x v="50"/>
    <x v="2"/>
    <x v="7"/>
    <x v="3"/>
    <x v="1"/>
    <n v="876.54"/>
    <n v="0"/>
    <n v="-876.54"/>
    <x v="8"/>
    <x v="19"/>
    <x v="24"/>
    <x v="50"/>
    <s v="Versicherungen"/>
    <s v="B0FE524A-9795-EA11-806F-9CB6D0F9CFB6"/>
  </r>
  <r>
    <x v="2"/>
    <x v="8"/>
    <x v="19"/>
    <x v="25"/>
    <x v="52"/>
    <x v="2"/>
    <x v="7"/>
    <x v="3"/>
    <x v="1"/>
    <n v="1030"/>
    <n v="0"/>
    <n v="-1030"/>
    <x v="8"/>
    <x v="19"/>
    <x v="25"/>
    <x v="52"/>
    <s v="Reparaturen und Instandhaltung von anderen Anlagen und Betriebs- und Geschäftsausstattung"/>
    <s v="B0FE524A-9795-EA11-806F-9CB6D0F9CFB6"/>
  </r>
  <r>
    <x v="2"/>
    <x v="8"/>
    <x v="19"/>
    <x v="25"/>
    <x v="53"/>
    <x v="2"/>
    <x v="7"/>
    <x v="3"/>
    <x v="1"/>
    <n v="1442"/>
    <n v="0"/>
    <n v="-1442"/>
    <x v="8"/>
    <x v="19"/>
    <x v="25"/>
    <x v="53"/>
    <s v="Wartungskosten für Hard- und Software"/>
    <s v="B0FE524A-9795-EA11-806F-9CB6D0F9CFB6"/>
  </r>
  <r>
    <x v="2"/>
    <x v="8"/>
    <x v="19"/>
    <x v="37"/>
    <x v="118"/>
    <x v="2"/>
    <x v="7"/>
    <x v="3"/>
    <x v="1"/>
    <n v="1850"/>
    <n v="0"/>
    <n v="-1850"/>
    <x v="8"/>
    <x v="19"/>
    <x v="37"/>
    <x v="118"/>
    <s v="Mietleasing Kfz"/>
    <s v="B0FE524A-9795-EA11-806F-9CB6D0F9CFB6"/>
  </r>
  <r>
    <x v="2"/>
    <x v="8"/>
    <x v="19"/>
    <x v="26"/>
    <x v="71"/>
    <x v="2"/>
    <x v="7"/>
    <x v="3"/>
    <x v="1"/>
    <n v="1545"/>
    <n v="0"/>
    <n v="-1545"/>
    <x v="8"/>
    <x v="19"/>
    <x v="26"/>
    <x v="71"/>
    <s v="Werbekosten"/>
    <s v="B0FE524A-9795-EA11-806F-9CB6D0F9CFB6"/>
  </r>
  <r>
    <x v="2"/>
    <x v="8"/>
    <x v="19"/>
    <x v="26"/>
    <x v="54"/>
    <x v="2"/>
    <x v="7"/>
    <x v="3"/>
    <x v="1"/>
    <n v="309"/>
    <n v="0"/>
    <n v="-309"/>
    <x v="8"/>
    <x v="19"/>
    <x v="26"/>
    <x v="54"/>
    <s v="Bewirtungskosten"/>
    <s v="B0FE524A-9795-EA11-806F-9CB6D0F9CFB6"/>
  </r>
  <r>
    <x v="2"/>
    <x v="8"/>
    <x v="19"/>
    <x v="26"/>
    <x v="55"/>
    <x v="2"/>
    <x v="7"/>
    <x v="3"/>
    <x v="1"/>
    <n v="8000"/>
    <n v="0"/>
    <n v="-8000"/>
    <x v="8"/>
    <x v="19"/>
    <x v="26"/>
    <x v="55"/>
    <s v="Reisekosten Arbeitnehmer"/>
    <s v="B0FE524A-9795-EA11-806F-9CB6D0F9CFB6"/>
  </r>
  <r>
    <x v="2"/>
    <x v="8"/>
    <x v="19"/>
    <x v="27"/>
    <x v="79"/>
    <x v="2"/>
    <x v="7"/>
    <x v="3"/>
    <x v="1"/>
    <n v="41.2"/>
    <n v="0"/>
    <n v="-41.2"/>
    <x v="8"/>
    <x v="19"/>
    <x v="27"/>
    <x v="79"/>
    <s v="Porto"/>
    <s v="B0FE524A-9795-EA11-806F-9CB6D0F9CFB6"/>
  </r>
  <r>
    <x v="2"/>
    <x v="8"/>
    <x v="19"/>
    <x v="27"/>
    <x v="58"/>
    <x v="2"/>
    <x v="7"/>
    <x v="3"/>
    <x v="1"/>
    <n v="1190"/>
    <n v="0"/>
    <n v="-1190"/>
    <x v="8"/>
    <x v="19"/>
    <x v="27"/>
    <x v="58"/>
    <s v="Telefon"/>
    <s v="B0FE524A-9795-EA11-806F-9CB6D0F9CFB6"/>
  </r>
  <r>
    <x v="2"/>
    <x v="8"/>
    <x v="19"/>
    <x v="27"/>
    <x v="73"/>
    <x v="2"/>
    <x v="7"/>
    <x v="3"/>
    <x v="1"/>
    <n v="206"/>
    <n v="0"/>
    <n v="-206"/>
    <x v="8"/>
    <x v="19"/>
    <x v="27"/>
    <x v="73"/>
    <s v="Bürobedarf"/>
    <s v="B0FE524A-9795-EA11-806F-9CB6D0F9CFB6"/>
  </r>
  <r>
    <x v="2"/>
    <x v="8"/>
    <x v="19"/>
    <x v="28"/>
    <x v="59"/>
    <x v="2"/>
    <x v="7"/>
    <x v="3"/>
    <x v="1"/>
    <n v="10120"/>
    <n v="0"/>
    <n v="-10120"/>
    <x v="8"/>
    <x v="19"/>
    <x v="28"/>
    <x v="59"/>
    <s v="Rechts- und Beratungskosten"/>
    <s v="B0FE524A-9795-EA11-806F-9CB6D0F9CFB6"/>
  </r>
  <r>
    <x v="2"/>
    <x v="8"/>
    <x v="19"/>
    <x v="28"/>
    <x v="101"/>
    <x v="2"/>
    <x v="7"/>
    <x v="3"/>
    <x v="1"/>
    <n v="1264"/>
    <n v="0"/>
    <n v="-1264"/>
    <x v="8"/>
    <x v="19"/>
    <x v="28"/>
    <x v="101"/>
    <s v="Buchführungskosten"/>
    <s v="B0FE524A-9795-EA11-806F-9CB6D0F9CFB6"/>
  </r>
  <r>
    <x v="2"/>
    <x v="8"/>
    <x v="19"/>
    <x v="22"/>
    <x v="117"/>
    <x v="2"/>
    <x v="7"/>
    <x v="3"/>
    <x v="1"/>
    <n v="5000"/>
    <n v="0"/>
    <n v="-5000"/>
    <x v="8"/>
    <x v="19"/>
    <x v="22"/>
    <x v="117"/>
    <s v="Mieten für Einrichtungen (bewegliche Wirtschaftsgüter)"/>
    <s v="B0FE524A-9795-EA11-806F-9CB6D0F9CFB6"/>
  </r>
  <r>
    <x v="2"/>
    <x v="8"/>
    <x v="19"/>
    <x v="29"/>
    <x v="60"/>
    <x v="2"/>
    <x v="7"/>
    <x v="3"/>
    <x v="1"/>
    <n v="1500"/>
    <n v="0"/>
    <n v="-1500"/>
    <x v="8"/>
    <x v="19"/>
    <x v="29"/>
    <x v="60"/>
    <s v="Sonstiger Betriebsbedarf"/>
    <s v="B0FE524A-9795-EA11-806F-9CB6D0F9CFB6"/>
  </r>
  <r>
    <x v="2"/>
    <x v="8"/>
    <x v="19"/>
    <x v="29"/>
    <x v="61"/>
    <x v="2"/>
    <x v="7"/>
    <x v="3"/>
    <x v="1"/>
    <n v="206"/>
    <n v="0"/>
    <n v="-206"/>
    <x v="8"/>
    <x v="19"/>
    <x v="29"/>
    <x v="61"/>
    <s v="Nebenkosten des Geldverkehrs"/>
    <s v="B0FE524A-9795-EA11-806F-9CB6D0F9CFB6"/>
  </r>
  <r>
    <x v="2"/>
    <x v="8"/>
    <x v="19"/>
    <x v="29"/>
    <x v="62"/>
    <x v="2"/>
    <x v="7"/>
    <x v="3"/>
    <x v="1"/>
    <n v="3193"/>
    <n v="0"/>
    <n v="-3193"/>
    <x v="8"/>
    <x v="19"/>
    <x v="29"/>
    <x v="62"/>
    <s v="Aufwendungen für Abraum- und Abfallbeseitigung"/>
    <s v="B0FE524A-9795-EA11-806F-9CB6D0F9CFB6"/>
  </r>
  <r>
    <x v="2"/>
    <x v="10"/>
    <x v="21"/>
    <x v="32"/>
    <x v="99"/>
    <x v="2"/>
    <x v="7"/>
    <x v="3"/>
    <x v="1"/>
    <n v="1200"/>
    <n v="0"/>
    <n v="-1200"/>
    <x v="10"/>
    <x v="21"/>
    <x v="32"/>
    <x v="99"/>
    <s v="Zinsaufwendungen für kurzfristige Verbindlichkeite"/>
    <s v="B0FE524A-9795-EA11-806F-9CB6D0F9CFB6"/>
  </r>
  <r>
    <x v="2"/>
    <x v="10"/>
    <x v="21"/>
    <x v="32"/>
    <x v="83"/>
    <x v="2"/>
    <x v="7"/>
    <x v="3"/>
    <x v="1"/>
    <n v="18600"/>
    <n v="0"/>
    <n v="-18600"/>
    <x v="10"/>
    <x v="21"/>
    <x v="32"/>
    <x v="83"/>
    <s v="Zinsaufwendungen für langfristige Verbindlichkeite"/>
    <s v="B0FE524A-9795-EA11-806F-9CB6D0F9CFB6"/>
  </r>
  <r>
    <x v="0"/>
    <x v="0"/>
    <x v="0"/>
    <x v="0"/>
    <x v="0"/>
    <x v="2"/>
    <x v="8"/>
    <x v="3"/>
    <x v="1"/>
    <n v="40000"/>
    <n v="5800"/>
    <n v="-34200"/>
    <x v="0"/>
    <x v="0"/>
    <x v="0"/>
    <x v="0"/>
    <s v="Selbst geschaffene immaterielle VermG"/>
    <s v="B0FE524A-9795-EA11-806F-9CB6D0F9CFB6"/>
  </r>
  <r>
    <x v="0"/>
    <x v="0"/>
    <x v="1"/>
    <x v="1"/>
    <x v="2"/>
    <x v="2"/>
    <x v="8"/>
    <x v="3"/>
    <x v="1"/>
    <n v="3650"/>
    <n v="450"/>
    <n v="-3200"/>
    <x v="0"/>
    <x v="1"/>
    <x v="1"/>
    <x v="2"/>
    <s v="Betriebsausstattung"/>
    <s v="B0FE524A-9795-EA11-806F-9CB6D0F9CFB6"/>
  </r>
  <r>
    <x v="0"/>
    <x v="0"/>
    <x v="1"/>
    <x v="1"/>
    <x v="3"/>
    <x v="2"/>
    <x v="8"/>
    <x v="3"/>
    <x v="1"/>
    <n v="1648"/>
    <n v="250"/>
    <n v="-1398"/>
    <x v="0"/>
    <x v="1"/>
    <x v="1"/>
    <x v="3"/>
    <s v="Büroeinrichtung"/>
    <s v="B0FE524A-9795-EA11-806F-9CB6D0F9CFB6"/>
  </r>
  <r>
    <x v="0"/>
    <x v="0"/>
    <x v="1"/>
    <x v="1"/>
    <x v="4"/>
    <x v="2"/>
    <x v="8"/>
    <x v="3"/>
    <x v="1"/>
    <n v="2060"/>
    <n v="0"/>
    <n v="-2060"/>
    <x v="0"/>
    <x v="1"/>
    <x v="1"/>
    <x v="4"/>
    <s v="Geringwertige Wirtschaftsgüter"/>
    <s v="B0FE524A-9795-EA11-806F-9CB6D0F9CFB6"/>
  </r>
  <r>
    <x v="0"/>
    <x v="0"/>
    <x v="1"/>
    <x v="35"/>
    <x v="94"/>
    <x v="2"/>
    <x v="8"/>
    <x v="3"/>
    <x v="1"/>
    <n v="93000"/>
    <n v="0"/>
    <n v="-93000"/>
    <x v="0"/>
    <x v="1"/>
    <x v="35"/>
    <x v="94"/>
    <s v="Technische Anlagen und Maschinen im Bau"/>
    <s v="B0FE524A-9795-EA11-806F-9CB6D0F9CFB6"/>
  </r>
  <r>
    <x v="0"/>
    <x v="1"/>
    <x v="3"/>
    <x v="3"/>
    <x v="6"/>
    <x v="2"/>
    <x v="8"/>
    <x v="3"/>
    <x v="1"/>
    <n v="49028"/>
    <n v="49028"/>
    <n v="0"/>
    <x v="1"/>
    <x v="3"/>
    <x v="3"/>
    <x v="6"/>
    <s v="Forderungen aus Lieferungen und Leistungen"/>
    <s v="B0FE524A-9795-EA11-806F-9CB6D0F9CFB6"/>
  </r>
  <r>
    <x v="0"/>
    <x v="1"/>
    <x v="3"/>
    <x v="4"/>
    <x v="9"/>
    <x v="2"/>
    <x v="8"/>
    <x v="3"/>
    <x v="1"/>
    <n v="13574.68"/>
    <n v="0"/>
    <n v="-13574.68"/>
    <x v="1"/>
    <x v="3"/>
    <x v="4"/>
    <x v="9"/>
    <s v="Abziehbare Vorsteuer 19 %"/>
    <s v="B0FE524A-9795-EA11-806F-9CB6D0F9CFB6"/>
  </r>
  <r>
    <x v="0"/>
    <x v="1"/>
    <x v="4"/>
    <x v="5"/>
    <x v="115"/>
    <x v="2"/>
    <x v="8"/>
    <x v="3"/>
    <x v="1"/>
    <n v="64013.68"/>
    <n v="246644.9"/>
    <n v="182631.22"/>
    <x v="1"/>
    <x v="4"/>
    <x v="5"/>
    <x v="115"/>
    <s v="Bank"/>
    <s v="B0FE524A-9795-EA11-806F-9CB6D0F9CFB6"/>
  </r>
  <r>
    <x v="0"/>
    <x v="2"/>
    <x v="5"/>
    <x v="6"/>
    <x v="15"/>
    <x v="2"/>
    <x v="8"/>
    <x v="3"/>
    <x v="1"/>
    <n v="0"/>
    <n v="876.54"/>
    <n v="876.54"/>
    <x v="2"/>
    <x v="5"/>
    <x v="6"/>
    <x v="15"/>
    <s v="Aktive Rechnungsabgrenzung"/>
    <s v="B0FE524A-9795-EA11-806F-9CB6D0F9CFB6"/>
  </r>
  <r>
    <x v="1"/>
    <x v="5"/>
    <x v="11"/>
    <x v="13"/>
    <x v="25"/>
    <x v="2"/>
    <x v="8"/>
    <x v="3"/>
    <x v="1"/>
    <n v="7819.96"/>
    <n v="7819.96"/>
    <n v="0"/>
    <x v="5"/>
    <x v="11"/>
    <x v="13"/>
    <x v="25"/>
    <s v="Verbindlichkeiten aus Lieferungen und Leistungen m"/>
    <s v="B0FE524A-9795-EA11-806F-9CB6D0F9CFB6"/>
  </r>
  <r>
    <x v="1"/>
    <x v="5"/>
    <x v="12"/>
    <x v="14"/>
    <x v="33"/>
    <x v="2"/>
    <x v="8"/>
    <x v="3"/>
    <x v="1"/>
    <n v="0"/>
    <n v="7828"/>
    <n v="7828"/>
    <x v="5"/>
    <x v="12"/>
    <x v="14"/>
    <x v="33"/>
    <s v="Umsatzsteuer 19 %"/>
    <s v="B0FE524A-9795-EA11-806F-9CB6D0F9CFB6"/>
  </r>
  <r>
    <x v="1"/>
    <x v="5"/>
    <x v="12"/>
    <x v="14"/>
    <x v="75"/>
    <x v="2"/>
    <x v="8"/>
    <x v="3"/>
    <x v="1"/>
    <n v="7828"/>
    <n v="14985.68"/>
    <n v="7157.68"/>
    <x v="5"/>
    <x v="12"/>
    <x v="14"/>
    <x v="75"/>
    <s v="Umsatzsteuer-Vorauszahlungen"/>
    <s v="B0FE524A-9795-EA11-806F-9CB6D0F9CFB6"/>
  </r>
  <r>
    <x v="2"/>
    <x v="7"/>
    <x v="14"/>
    <x v="16"/>
    <x v="36"/>
    <x v="2"/>
    <x v="8"/>
    <x v="3"/>
    <x v="1"/>
    <n v="0"/>
    <n v="41200"/>
    <n v="41200"/>
    <x v="7"/>
    <x v="14"/>
    <x v="16"/>
    <x v="36"/>
    <s v="Erlöse zum allgemeinen Umsatzsteuersatz"/>
    <s v="B0FE524A-9795-EA11-806F-9CB6D0F9CFB6"/>
  </r>
  <r>
    <x v="2"/>
    <x v="7"/>
    <x v="15"/>
    <x v="17"/>
    <x v="38"/>
    <x v="2"/>
    <x v="8"/>
    <x v="3"/>
    <x v="1"/>
    <n v="0"/>
    <n v="124000"/>
    <n v="124000"/>
    <x v="7"/>
    <x v="15"/>
    <x v="17"/>
    <x v="38"/>
    <s v="Andere aktivierte Eigenleistungen"/>
    <s v="B0FE524A-9795-EA11-806F-9CB6D0F9CFB6"/>
  </r>
  <r>
    <x v="2"/>
    <x v="8"/>
    <x v="17"/>
    <x v="19"/>
    <x v="116"/>
    <x v="2"/>
    <x v="8"/>
    <x v="3"/>
    <x v="1"/>
    <n v="1030"/>
    <n v="0"/>
    <n v="-1030"/>
    <x v="8"/>
    <x v="17"/>
    <x v="19"/>
    <x v="116"/>
    <s v="Roh-, Hilfs- und Betriebsstoffe"/>
    <s v="B0FE524A-9795-EA11-806F-9CB6D0F9CFB6"/>
  </r>
  <r>
    <x v="2"/>
    <x v="8"/>
    <x v="18"/>
    <x v="20"/>
    <x v="41"/>
    <x v="2"/>
    <x v="8"/>
    <x v="3"/>
    <x v="1"/>
    <n v="84431.679999999993"/>
    <n v="0"/>
    <n v="-84431.679999999993"/>
    <x v="8"/>
    <x v="18"/>
    <x v="20"/>
    <x v="41"/>
    <s v="Gehälter"/>
    <s v="B0FE524A-9795-EA11-806F-9CB6D0F9CFB6"/>
  </r>
  <r>
    <x v="2"/>
    <x v="8"/>
    <x v="18"/>
    <x v="20"/>
    <x v="42"/>
    <x v="2"/>
    <x v="8"/>
    <x v="3"/>
    <x v="1"/>
    <n v="33636.29"/>
    <n v="0"/>
    <n v="-33636.29"/>
    <x v="8"/>
    <x v="18"/>
    <x v="20"/>
    <x v="42"/>
    <s v="Geschäftsführergehälter der GmbH-Gesellschafter"/>
    <s v="B0FE524A-9795-EA11-806F-9CB6D0F9CFB6"/>
  </r>
  <r>
    <x v="2"/>
    <x v="8"/>
    <x v="18"/>
    <x v="20"/>
    <x v="70"/>
    <x v="2"/>
    <x v="8"/>
    <x v="3"/>
    <x v="1"/>
    <n v="2200"/>
    <n v="0"/>
    <n v="-2200"/>
    <x v="8"/>
    <x v="18"/>
    <x v="20"/>
    <x v="70"/>
    <s v="Sonstiges Personalkosten"/>
    <s v="B0FE524A-9795-EA11-806F-9CB6D0F9CFB6"/>
  </r>
  <r>
    <x v="2"/>
    <x v="8"/>
    <x v="18"/>
    <x v="21"/>
    <x v="43"/>
    <x v="2"/>
    <x v="8"/>
    <x v="3"/>
    <x v="1"/>
    <n v="21688.68"/>
    <n v="0"/>
    <n v="-21688.68"/>
    <x v="8"/>
    <x v="18"/>
    <x v="21"/>
    <x v="43"/>
    <s v="Gesetzliche soziale Aufwendungen"/>
    <s v="B0FE524A-9795-EA11-806F-9CB6D0F9CFB6"/>
  </r>
  <r>
    <x v="2"/>
    <x v="8"/>
    <x v="18"/>
    <x v="21"/>
    <x v="44"/>
    <x v="2"/>
    <x v="8"/>
    <x v="3"/>
    <x v="1"/>
    <n v="482"/>
    <n v="0"/>
    <n v="-482"/>
    <x v="8"/>
    <x v="18"/>
    <x v="21"/>
    <x v="44"/>
    <s v="Umlagebeiträge"/>
    <s v="B0FE524A-9795-EA11-806F-9CB6D0F9CFB6"/>
  </r>
  <r>
    <x v="2"/>
    <x v="8"/>
    <x v="18"/>
    <x v="21"/>
    <x v="45"/>
    <x v="2"/>
    <x v="8"/>
    <x v="3"/>
    <x v="1"/>
    <n v="1180.67"/>
    <n v="0"/>
    <n v="-1180.67"/>
    <x v="8"/>
    <x v="18"/>
    <x v="21"/>
    <x v="45"/>
    <s v="Beiträge zur Berufsgenossenschaft"/>
    <s v="B0FE524A-9795-EA11-806F-9CB6D0F9CFB6"/>
  </r>
  <r>
    <x v="2"/>
    <x v="8"/>
    <x v="18"/>
    <x v="21"/>
    <x v="100"/>
    <x v="2"/>
    <x v="8"/>
    <x v="3"/>
    <x v="1"/>
    <n v="300"/>
    <n v="0"/>
    <n v="-300"/>
    <x v="8"/>
    <x v="18"/>
    <x v="21"/>
    <x v="100"/>
    <s v="Aufwendungen für Altersversorgung"/>
    <s v="B0FE524A-9795-EA11-806F-9CB6D0F9CFB6"/>
  </r>
  <r>
    <x v="2"/>
    <x v="8"/>
    <x v="22"/>
    <x v="33"/>
    <x v="89"/>
    <x v="2"/>
    <x v="8"/>
    <x v="3"/>
    <x v="1"/>
    <n v="5800"/>
    <n v="0"/>
    <n v="-5800"/>
    <x v="8"/>
    <x v="22"/>
    <x v="33"/>
    <x v="89"/>
    <s v="Abschreibungen auf selbst geschaffene immaterielle Vermögensgegenstände"/>
    <s v="B0FE524A-9795-EA11-806F-9CB6D0F9CFB6"/>
  </r>
  <r>
    <x v="2"/>
    <x v="8"/>
    <x v="22"/>
    <x v="34"/>
    <x v="90"/>
    <x v="2"/>
    <x v="8"/>
    <x v="3"/>
    <x v="1"/>
    <n v="700"/>
    <n v="0"/>
    <n v="-700"/>
    <x v="8"/>
    <x v="22"/>
    <x v="34"/>
    <x v="90"/>
    <s v="Abschreibungen auf Sachanlagen (ohne AfA auf Kfz und Gebäude)"/>
    <s v="B0FE524A-9795-EA11-806F-9CB6D0F9CFB6"/>
  </r>
  <r>
    <x v="2"/>
    <x v="8"/>
    <x v="19"/>
    <x v="22"/>
    <x v="46"/>
    <x v="2"/>
    <x v="8"/>
    <x v="3"/>
    <x v="1"/>
    <n v="412"/>
    <n v="0"/>
    <n v="-412"/>
    <x v="8"/>
    <x v="19"/>
    <x v="22"/>
    <x v="46"/>
    <s v="Sonstige betriebliche Aufwendungen"/>
    <s v="B0FE524A-9795-EA11-806F-9CB6D0F9CFB6"/>
  </r>
  <r>
    <x v="2"/>
    <x v="8"/>
    <x v="19"/>
    <x v="22"/>
    <x v="78"/>
    <x v="2"/>
    <x v="8"/>
    <x v="3"/>
    <x v="1"/>
    <n v="2300"/>
    <n v="0"/>
    <n v="-2300"/>
    <x v="8"/>
    <x v="19"/>
    <x v="22"/>
    <x v="78"/>
    <s v="Sonstige Fremdleistungen"/>
    <s v="B0FE524A-9795-EA11-806F-9CB6D0F9CFB6"/>
  </r>
  <r>
    <x v="2"/>
    <x v="8"/>
    <x v="19"/>
    <x v="23"/>
    <x v="47"/>
    <x v="2"/>
    <x v="8"/>
    <x v="3"/>
    <x v="1"/>
    <n v="6077"/>
    <n v="0"/>
    <n v="-6077"/>
    <x v="8"/>
    <x v="19"/>
    <x v="23"/>
    <x v="47"/>
    <s v="Miete (unbewegliche Wirtschaftsgüter)"/>
    <s v="B0FE524A-9795-EA11-806F-9CB6D0F9CFB6"/>
  </r>
  <r>
    <x v="2"/>
    <x v="8"/>
    <x v="19"/>
    <x v="23"/>
    <x v="48"/>
    <x v="2"/>
    <x v="8"/>
    <x v="3"/>
    <x v="1"/>
    <n v="1349.3"/>
    <n v="0"/>
    <n v="-1349.3"/>
    <x v="8"/>
    <x v="19"/>
    <x v="23"/>
    <x v="48"/>
    <s v="Gas, Strom, Wasser"/>
    <s v="B0FE524A-9795-EA11-806F-9CB6D0F9CFB6"/>
  </r>
  <r>
    <x v="2"/>
    <x v="8"/>
    <x v="19"/>
    <x v="23"/>
    <x v="49"/>
    <x v="2"/>
    <x v="8"/>
    <x v="3"/>
    <x v="1"/>
    <n v="700.4"/>
    <n v="0"/>
    <n v="-700.4"/>
    <x v="8"/>
    <x v="19"/>
    <x v="23"/>
    <x v="49"/>
    <s v="Reinigung"/>
    <s v="B0FE524A-9795-EA11-806F-9CB6D0F9CFB6"/>
  </r>
  <r>
    <x v="2"/>
    <x v="8"/>
    <x v="19"/>
    <x v="24"/>
    <x v="50"/>
    <x v="2"/>
    <x v="8"/>
    <x v="3"/>
    <x v="1"/>
    <n v="876.54"/>
    <n v="0"/>
    <n v="-876.54"/>
    <x v="8"/>
    <x v="19"/>
    <x v="24"/>
    <x v="50"/>
    <s v="Versicherungen"/>
    <s v="B0FE524A-9795-EA11-806F-9CB6D0F9CFB6"/>
  </r>
  <r>
    <x v="2"/>
    <x v="8"/>
    <x v="19"/>
    <x v="25"/>
    <x v="52"/>
    <x v="2"/>
    <x v="8"/>
    <x v="3"/>
    <x v="1"/>
    <n v="1030"/>
    <n v="0"/>
    <n v="-1030"/>
    <x v="8"/>
    <x v="19"/>
    <x v="25"/>
    <x v="52"/>
    <s v="Reparaturen und Instandhaltung von anderen Anlagen und Betriebs- und Geschäftsausstattung"/>
    <s v="B0FE524A-9795-EA11-806F-9CB6D0F9CFB6"/>
  </r>
  <r>
    <x v="2"/>
    <x v="8"/>
    <x v="19"/>
    <x v="25"/>
    <x v="53"/>
    <x v="2"/>
    <x v="8"/>
    <x v="3"/>
    <x v="1"/>
    <n v="1442"/>
    <n v="0"/>
    <n v="-1442"/>
    <x v="8"/>
    <x v="19"/>
    <x v="25"/>
    <x v="53"/>
    <s v="Wartungskosten für Hard- und Software"/>
    <s v="B0FE524A-9795-EA11-806F-9CB6D0F9CFB6"/>
  </r>
  <r>
    <x v="2"/>
    <x v="8"/>
    <x v="19"/>
    <x v="37"/>
    <x v="118"/>
    <x v="2"/>
    <x v="8"/>
    <x v="3"/>
    <x v="1"/>
    <n v="1850"/>
    <n v="0"/>
    <n v="-1850"/>
    <x v="8"/>
    <x v="19"/>
    <x v="37"/>
    <x v="118"/>
    <s v="Mietleasing Kfz"/>
    <s v="B0FE524A-9795-EA11-806F-9CB6D0F9CFB6"/>
  </r>
  <r>
    <x v="2"/>
    <x v="8"/>
    <x v="19"/>
    <x v="26"/>
    <x v="71"/>
    <x v="2"/>
    <x v="8"/>
    <x v="3"/>
    <x v="1"/>
    <n v="1545"/>
    <n v="0"/>
    <n v="-1545"/>
    <x v="8"/>
    <x v="19"/>
    <x v="26"/>
    <x v="71"/>
    <s v="Werbekosten"/>
    <s v="B0FE524A-9795-EA11-806F-9CB6D0F9CFB6"/>
  </r>
  <r>
    <x v="2"/>
    <x v="8"/>
    <x v="19"/>
    <x v="26"/>
    <x v="54"/>
    <x v="2"/>
    <x v="8"/>
    <x v="3"/>
    <x v="1"/>
    <n v="309"/>
    <n v="0"/>
    <n v="-309"/>
    <x v="8"/>
    <x v="19"/>
    <x v="26"/>
    <x v="54"/>
    <s v="Bewirtungskosten"/>
    <s v="B0FE524A-9795-EA11-806F-9CB6D0F9CFB6"/>
  </r>
  <r>
    <x v="2"/>
    <x v="8"/>
    <x v="19"/>
    <x v="26"/>
    <x v="55"/>
    <x v="2"/>
    <x v="8"/>
    <x v="3"/>
    <x v="1"/>
    <n v="8000"/>
    <n v="0"/>
    <n v="-8000"/>
    <x v="8"/>
    <x v="19"/>
    <x v="26"/>
    <x v="55"/>
    <s v="Reisekosten Arbeitnehmer"/>
    <s v="B0FE524A-9795-EA11-806F-9CB6D0F9CFB6"/>
  </r>
  <r>
    <x v="2"/>
    <x v="8"/>
    <x v="19"/>
    <x v="27"/>
    <x v="79"/>
    <x v="2"/>
    <x v="8"/>
    <x v="3"/>
    <x v="1"/>
    <n v="41.2"/>
    <n v="0"/>
    <n v="-41.2"/>
    <x v="8"/>
    <x v="19"/>
    <x v="27"/>
    <x v="79"/>
    <s v="Porto"/>
    <s v="B0FE524A-9795-EA11-806F-9CB6D0F9CFB6"/>
  </r>
  <r>
    <x v="2"/>
    <x v="8"/>
    <x v="19"/>
    <x v="27"/>
    <x v="58"/>
    <x v="2"/>
    <x v="8"/>
    <x v="3"/>
    <x v="1"/>
    <n v="1190"/>
    <n v="0"/>
    <n v="-1190"/>
    <x v="8"/>
    <x v="19"/>
    <x v="27"/>
    <x v="58"/>
    <s v="Telefon"/>
    <s v="B0FE524A-9795-EA11-806F-9CB6D0F9CFB6"/>
  </r>
  <r>
    <x v="2"/>
    <x v="8"/>
    <x v="19"/>
    <x v="27"/>
    <x v="73"/>
    <x v="2"/>
    <x v="8"/>
    <x v="3"/>
    <x v="1"/>
    <n v="206"/>
    <n v="0"/>
    <n v="-206"/>
    <x v="8"/>
    <x v="19"/>
    <x v="27"/>
    <x v="73"/>
    <s v="Bürobedarf"/>
    <s v="B0FE524A-9795-EA11-806F-9CB6D0F9CFB6"/>
  </r>
  <r>
    <x v="2"/>
    <x v="8"/>
    <x v="19"/>
    <x v="28"/>
    <x v="59"/>
    <x v="2"/>
    <x v="8"/>
    <x v="3"/>
    <x v="1"/>
    <n v="10120"/>
    <n v="0"/>
    <n v="-10120"/>
    <x v="8"/>
    <x v="19"/>
    <x v="28"/>
    <x v="59"/>
    <s v="Rechts- und Beratungskosten"/>
    <s v="B0FE524A-9795-EA11-806F-9CB6D0F9CFB6"/>
  </r>
  <r>
    <x v="2"/>
    <x v="8"/>
    <x v="19"/>
    <x v="28"/>
    <x v="101"/>
    <x v="2"/>
    <x v="8"/>
    <x v="3"/>
    <x v="1"/>
    <n v="1264"/>
    <n v="0"/>
    <n v="-1264"/>
    <x v="8"/>
    <x v="19"/>
    <x v="28"/>
    <x v="101"/>
    <s v="Buchführungskosten"/>
    <s v="B0FE524A-9795-EA11-806F-9CB6D0F9CFB6"/>
  </r>
  <r>
    <x v="2"/>
    <x v="8"/>
    <x v="19"/>
    <x v="22"/>
    <x v="117"/>
    <x v="2"/>
    <x v="8"/>
    <x v="3"/>
    <x v="1"/>
    <n v="5000"/>
    <n v="0"/>
    <n v="-5000"/>
    <x v="8"/>
    <x v="19"/>
    <x v="22"/>
    <x v="117"/>
    <s v="Mieten für Einrichtungen (bewegliche Wirtschaftsgüter)"/>
    <s v="B0FE524A-9795-EA11-806F-9CB6D0F9CFB6"/>
  </r>
  <r>
    <x v="2"/>
    <x v="8"/>
    <x v="19"/>
    <x v="29"/>
    <x v="60"/>
    <x v="2"/>
    <x v="8"/>
    <x v="3"/>
    <x v="1"/>
    <n v="1500"/>
    <n v="0"/>
    <n v="-1500"/>
    <x v="8"/>
    <x v="19"/>
    <x v="29"/>
    <x v="60"/>
    <s v="Sonstiger Betriebsbedarf"/>
    <s v="B0FE524A-9795-EA11-806F-9CB6D0F9CFB6"/>
  </r>
  <r>
    <x v="2"/>
    <x v="8"/>
    <x v="19"/>
    <x v="29"/>
    <x v="61"/>
    <x v="2"/>
    <x v="8"/>
    <x v="3"/>
    <x v="1"/>
    <n v="206"/>
    <n v="0"/>
    <n v="-206"/>
    <x v="8"/>
    <x v="19"/>
    <x v="29"/>
    <x v="61"/>
    <s v="Nebenkosten des Geldverkehrs"/>
    <s v="B0FE524A-9795-EA11-806F-9CB6D0F9CFB6"/>
  </r>
  <r>
    <x v="2"/>
    <x v="8"/>
    <x v="19"/>
    <x v="29"/>
    <x v="62"/>
    <x v="2"/>
    <x v="8"/>
    <x v="3"/>
    <x v="1"/>
    <n v="3193"/>
    <n v="0"/>
    <n v="-3193"/>
    <x v="8"/>
    <x v="19"/>
    <x v="29"/>
    <x v="62"/>
    <s v="Aufwendungen für Abraum- und Abfallbeseitigung"/>
    <s v="B0FE524A-9795-EA11-806F-9CB6D0F9CFB6"/>
  </r>
  <r>
    <x v="2"/>
    <x v="10"/>
    <x v="21"/>
    <x v="32"/>
    <x v="99"/>
    <x v="2"/>
    <x v="8"/>
    <x v="3"/>
    <x v="1"/>
    <n v="1200"/>
    <n v="0"/>
    <n v="-1200"/>
    <x v="10"/>
    <x v="21"/>
    <x v="32"/>
    <x v="99"/>
    <s v="Zinsaufwendungen für kurzfristige Verbindlichkeite"/>
    <s v="B0FE524A-9795-EA11-806F-9CB6D0F9CFB6"/>
  </r>
  <r>
    <x v="2"/>
    <x v="10"/>
    <x v="21"/>
    <x v="32"/>
    <x v="83"/>
    <x v="2"/>
    <x v="8"/>
    <x v="3"/>
    <x v="1"/>
    <n v="15000"/>
    <n v="0"/>
    <n v="-15000"/>
    <x v="10"/>
    <x v="21"/>
    <x v="32"/>
    <x v="83"/>
    <s v="Zinsaufwendungen für langfristige Verbindlichkeite"/>
    <s v="B0FE524A-9795-EA11-806F-9CB6D0F9CFB6"/>
  </r>
  <r>
    <x v="0"/>
    <x v="0"/>
    <x v="0"/>
    <x v="0"/>
    <x v="0"/>
    <x v="2"/>
    <x v="9"/>
    <x v="3"/>
    <x v="1"/>
    <n v="40000"/>
    <n v="5800"/>
    <n v="-34200"/>
    <x v="0"/>
    <x v="0"/>
    <x v="0"/>
    <x v="0"/>
    <s v="Selbst geschaffene immaterielle VermG"/>
    <s v="B0FE524A-9795-EA11-806F-9CB6D0F9CFB6"/>
  </r>
  <r>
    <x v="0"/>
    <x v="0"/>
    <x v="1"/>
    <x v="1"/>
    <x v="2"/>
    <x v="2"/>
    <x v="9"/>
    <x v="3"/>
    <x v="1"/>
    <n v="3650"/>
    <n v="450"/>
    <n v="-3200"/>
    <x v="0"/>
    <x v="1"/>
    <x v="1"/>
    <x v="2"/>
    <s v="Betriebsausstattung"/>
    <s v="B0FE524A-9795-EA11-806F-9CB6D0F9CFB6"/>
  </r>
  <r>
    <x v="0"/>
    <x v="0"/>
    <x v="1"/>
    <x v="1"/>
    <x v="3"/>
    <x v="2"/>
    <x v="9"/>
    <x v="3"/>
    <x v="1"/>
    <n v="1648"/>
    <n v="250"/>
    <n v="-1398"/>
    <x v="0"/>
    <x v="1"/>
    <x v="1"/>
    <x v="3"/>
    <s v="Büroeinrichtung"/>
    <s v="B0FE524A-9795-EA11-806F-9CB6D0F9CFB6"/>
  </r>
  <r>
    <x v="0"/>
    <x v="0"/>
    <x v="1"/>
    <x v="1"/>
    <x v="4"/>
    <x v="2"/>
    <x v="9"/>
    <x v="3"/>
    <x v="1"/>
    <n v="2060"/>
    <n v="0"/>
    <n v="-2060"/>
    <x v="0"/>
    <x v="1"/>
    <x v="1"/>
    <x v="4"/>
    <s v="Geringwertige Wirtschaftsgüter"/>
    <s v="B0FE524A-9795-EA11-806F-9CB6D0F9CFB6"/>
  </r>
  <r>
    <x v="0"/>
    <x v="0"/>
    <x v="1"/>
    <x v="35"/>
    <x v="94"/>
    <x v="2"/>
    <x v="9"/>
    <x v="3"/>
    <x v="1"/>
    <n v="93000"/>
    <n v="0"/>
    <n v="-93000"/>
    <x v="0"/>
    <x v="1"/>
    <x v="35"/>
    <x v="94"/>
    <s v="Technische Anlagen und Maschinen im Bau"/>
    <s v="B0FE524A-9795-EA11-806F-9CB6D0F9CFB6"/>
  </r>
  <r>
    <x v="0"/>
    <x v="1"/>
    <x v="3"/>
    <x v="3"/>
    <x v="6"/>
    <x v="2"/>
    <x v="9"/>
    <x v="3"/>
    <x v="1"/>
    <n v="49028"/>
    <n v="49028"/>
    <n v="0"/>
    <x v="1"/>
    <x v="3"/>
    <x v="3"/>
    <x v="6"/>
    <s v="Forderungen aus Lieferungen und Leistungen"/>
    <s v="B0FE524A-9795-EA11-806F-9CB6D0F9CFB6"/>
  </r>
  <r>
    <x v="0"/>
    <x v="1"/>
    <x v="3"/>
    <x v="4"/>
    <x v="9"/>
    <x v="2"/>
    <x v="9"/>
    <x v="3"/>
    <x v="1"/>
    <n v="24024.68"/>
    <n v="0"/>
    <n v="-24024.68"/>
    <x v="1"/>
    <x v="3"/>
    <x v="4"/>
    <x v="9"/>
    <s v="Abziehbare Vorsteuer 19 %"/>
    <s v="B0FE524A-9795-EA11-806F-9CB6D0F9CFB6"/>
  </r>
  <r>
    <x v="0"/>
    <x v="1"/>
    <x v="4"/>
    <x v="5"/>
    <x v="115"/>
    <x v="2"/>
    <x v="9"/>
    <x v="3"/>
    <x v="1"/>
    <n v="62952.98"/>
    <n v="312094.90000000002"/>
    <n v="249141.92"/>
    <x v="1"/>
    <x v="4"/>
    <x v="5"/>
    <x v="115"/>
    <s v="Bank"/>
    <s v="B0FE524A-9795-EA11-806F-9CB6D0F9CFB6"/>
  </r>
  <r>
    <x v="0"/>
    <x v="2"/>
    <x v="5"/>
    <x v="6"/>
    <x v="15"/>
    <x v="2"/>
    <x v="9"/>
    <x v="3"/>
    <x v="1"/>
    <n v="0"/>
    <n v="876.54"/>
    <n v="876.54"/>
    <x v="2"/>
    <x v="5"/>
    <x v="6"/>
    <x v="15"/>
    <s v="Aktive Rechnungsabgrenzung"/>
    <s v="B0FE524A-9795-EA11-806F-9CB6D0F9CFB6"/>
  </r>
  <r>
    <x v="1"/>
    <x v="5"/>
    <x v="11"/>
    <x v="13"/>
    <x v="25"/>
    <x v="2"/>
    <x v="9"/>
    <x v="3"/>
    <x v="1"/>
    <n v="7819.96"/>
    <n v="7819.96"/>
    <n v="0"/>
    <x v="5"/>
    <x v="11"/>
    <x v="13"/>
    <x v="25"/>
    <s v="Verbindlichkeiten aus Lieferungen und Leistungen m"/>
    <s v="B0FE524A-9795-EA11-806F-9CB6D0F9CFB6"/>
  </r>
  <r>
    <x v="1"/>
    <x v="5"/>
    <x v="12"/>
    <x v="14"/>
    <x v="33"/>
    <x v="2"/>
    <x v="9"/>
    <x v="3"/>
    <x v="1"/>
    <n v="0"/>
    <n v="7828"/>
    <n v="7828"/>
    <x v="5"/>
    <x v="12"/>
    <x v="14"/>
    <x v="33"/>
    <s v="Umsatzsteuer 19 %"/>
    <s v="B0FE524A-9795-EA11-806F-9CB6D0F9CFB6"/>
  </r>
  <r>
    <x v="1"/>
    <x v="5"/>
    <x v="12"/>
    <x v="14"/>
    <x v="75"/>
    <x v="2"/>
    <x v="9"/>
    <x v="3"/>
    <x v="1"/>
    <n v="7828"/>
    <n v="13924.98"/>
    <n v="6096.98"/>
    <x v="5"/>
    <x v="12"/>
    <x v="14"/>
    <x v="75"/>
    <s v="Umsatzsteuer-Vorauszahlungen"/>
    <s v="B0FE524A-9795-EA11-806F-9CB6D0F9CFB6"/>
  </r>
  <r>
    <x v="2"/>
    <x v="7"/>
    <x v="14"/>
    <x v="16"/>
    <x v="36"/>
    <x v="2"/>
    <x v="9"/>
    <x v="3"/>
    <x v="1"/>
    <n v="0"/>
    <n v="41200"/>
    <n v="41200"/>
    <x v="7"/>
    <x v="14"/>
    <x v="16"/>
    <x v="36"/>
    <s v="Erlöse zum allgemeinen Umsatzsteuersatz"/>
    <s v="B0FE524A-9795-EA11-806F-9CB6D0F9CFB6"/>
  </r>
  <r>
    <x v="2"/>
    <x v="7"/>
    <x v="15"/>
    <x v="17"/>
    <x v="38"/>
    <x v="2"/>
    <x v="9"/>
    <x v="3"/>
    <x v="1"/>
    <n v="0"/>
    <n v="124000"/>
    <n v="124000"/>
    <x v="7"/>
    <x v="15"/>
    <x v="17"/>
    <x v="38"/>
    <s v="Andere aktivierte Eigenleistungen"/>
    <s v="B0FE524A-9795-EA11-806F-9CB6D0F9CFB6"/>
  </r>
  <r>
    <x v="2"/>
    <x v="8"/>
    <x v="17"/>
    <x v="19"/>
    <x v="116"/>
    <x v="2"/>
    <x v="9"/>
    <x v="3"/>
    <x v="1"/>
    <n v="1030"/>
    <n v="0"/>
    <n v="-1030"/>
    <x v="8"/>
    <x v="17"/>
    <x v="19"/>
    <x v="116"/>
    <s v="Roh-, Hilfs- und Betriebsstoffe"/>
    <s v="B0FE524A-9795-EA11-806F-9CB6D0F9CFB6"/>
  </r>
  <r>
    <x v="2"/>
    <x v="8"/>
    <x v="18"/>
    <x v="20"/>
    <x v="41"/>
    <x v="2"/>
    <x v="9"/>
    <x v="3"/>
    <x v="1"/>
    <n v="84431.679999999993"/>
    <n v="0"/>
    <n v="-84431.679999999993"/>
    <x v="8"/>
    <x v="18"/>
    <x v="20"/>
    <x v="41"/>
    <s v="Gehälter"/>
    <s v="B0FE524A-9795-EA11-806F-9CB6D0F9CFB6"/>
  </r>
  <r>
    <x v="2"/>
    <x v="8"/>
    <x v="18"/>
    <x v="20"/>
    <x v="42"/>
    <x v="2"/>
    <x v="9"/>
    <x v="3"/>
    <x v="1"/>
    <n v="33636.29"/>
    <n v="0"/>
    <n v="-33636.29"/>
    <x v="8"/>
    <x v="18"/>
    <x v="20"/>
    <x v="42"/>
    <s v="Geschäftsführergehälter der GmbH-Gesellschafter"/>
    <s v="B0FE524A-9795-EA11-806F-9CB6D0F9CFB6"/>
  </r>
  <r>
    <x v="2"/>
    <x v="8"/>
    <x v="18"/>
    <x v="20"/>
    <x v="70"/>
    <x v="2"/>
    <x v="9"/>
    <x v="3"/>
    <x v="1"/>
    <n v="2200"/>
    <n v="0"/>
    <n v="-2200"/>
    <x v="8"/>
    <x v="18"/>
    <x v="20"/>
    <x v="70"/>
    <s v="Sonstiges Personalkosten"/>
    <s v="B0FE524A-9795-EA11-806F-9CB6D0F9CFB6"/>
  </r>
  <r>
    <x v="2"/>
    <x v="8"/>
    <x v="18"/>
    <x v="21"/>
    <x v="43"/>
    <x v="2"/>
    <x v="9"/>
    <x v="3"/>
    <x v="1"/>
    <n v="21688.68"/>
    <n v="0"/>
    <n v="-21688.68"/>
    <x v="8"/>
    <x v="18"/>
    <x v="21"/>
    <x v="43"/>
    <s v="Gesetzliche soziale Aufwendungen"/>
    <s v="B0FE524A-9795-EA11-806F-9CB6D0F9CFB6"/>
  </r>
  <r>
    <x v="2"/>
    <x v="8"/>
    <x v="18"/>
    <x v="21"/>
    <x v="44"/>
    <x v="2"/>
    <x v="9"/>
    <x v="3"/>
    <x v="1"/>
    <n v="482"/>
    <n v="0"/>
    <n v="-482"/>
    <x v="8"/>
    <x v="18"/>
    <x v="21"/>
    <x v="44"/>
    <s v="Umlagebeiträge"/>
    <s v="B0FE524A-9795-EA11-806F-9CB6D0F9CFB6"/>
  </r>
  <r>
    <x v="2"/>
    <x v="8"/>
    <x v="18"/>
    <x v="21"/>
    <x v="45"/>
    <x v="2"/>
    <x v="9"/>
    <x v="3"/>
    <x v="1"/>
    <n v="1180.67"/>
    <n v="0"/>
    <n v="-1180.67"/>
    <x v="8"/>
    <x v="18"/>
    <x v="21"/>
    <x v="45"/>
    <s v="Beiträge zur Berufsgenossenschaft"/>
    <s v="B0FE524A-9795-EA11-806F-9CB6D0F9CFB6"/>
  </r>
  <r>
    <x v="2"/>
    <x v="8"/>
    <x v="18"/>
    <x v="21"/>
    <x v="100"/>
    <x v="2"/>
    <x v="9"/>
    <x v="3"/>
    <x v="1"/>
    <n v="300"/>
    <n v="0"/>
    <n v="-300"/>
    <x v="8"/>
    <x v="18"/>
    <x v="21"/>
    <x v="100"/>
    <s v="Aufwendungen für Altersversorgung"/>
    <s v="B0FE524A-9795-EA11-806F-9CB6D0F9CFB6"/>
  </r>
  <r>
    <x v="2"/>
    <x v="8"/>
    <x v="22"/>
    <x v="33"/>
    <x v="89"/>
    <x v="2"/>
    <x v="9"/>
    <x v="3"/>
    <x v="1"/>
    <n v="5800"/>
    <n v="0"/>
    <n v="-5800"/>
    <x v="8"/>
    <x v="22"/>
    <x v="33"/>
    <x v="89"/>
    <s v="Abschreibungen auf selbst geschaffene immaterielle Vermögensgegenstände"/>
    <s v="B0FE524A-9795-EA11-806F-9CB6D0F9CFB6"/>
  </r>
  <r>
    <x v="2"/>
    <x v="8"/>
    <x v="22"/>
    <x v="34"/>
    <x v="90"/>
    <x v="2"/>
    <x v="9"/>
    <x v="3"/>
    <x v="1"/>
    <n v="700"/>
    <n v="0"/>
    <n v="-700"/>
    <x v="8"/>
    <x v="22"/>
    <x v="34"/>
    <x v="90"/>
    <s v="Abschreibungen auf Sachanlagen (ohne AfA auf Kfz und Gebäude)"/>
    <s v="B0FE524A-9795-EA11-806F-9CB6D0F9CFB6"/>
  </r>
  <r>
    <x v="2"/>
    <x v="8"/>
    <x v="19"/>
    <x v="22"/>
    <x v="46"/>
    <x v="2"/>
    <x v="9"/>
    <x v="3"/>
    <x v="1"/>
    <n v="412"/>
    <n v="0"/>
    <n v="-412"/>
    <x v="8"/>
    <x v="19"/>
    <x v="22"/>
    <x v="46"/>
    <s v="Sonstige betriebliche Aufwendungen"/>
    <s v="B0FE524A-9795-EA11-806F-9CB6D0F9CFB6"/>
  </r>
  <r>
    <x v="2"/>
    <x v="8"/>
    <x v="19"/>
    <x v="22"/>
    <x v="78"/>
    <x v="2"/>
    <x v="9"/>
    <x v="3"/>
    <x v="1"/>
    <n v="2300"/>
    <n v="0"/>
    <n v="-2300"/>
    <x v="8"/>
    <x v="19"/>
    <x v="22"/>
    <x v="78"/>
    <s v="Sonstige Fremdleistungen"/>
    <s v="B0FE524A-9795-EA11-806F-9CB6D0F9CFB6"/>
  </r>
  <r>
    <x v="2"/>
    <x v="8"/>
    <x v="19"/>
    <x v="23"/>
    <x v="47"/>
    <x v="2"/>
    <x v="9"/>
    <x v="3"/>
    <x v="1"/>
    <n v="6077"/>
    <n v="0"/>
    <n v="-6077"/>
    <x v="8"/>
    <x v="19"/>
    <x v="23"/>
    <x v="47"/>
    <s v="Miete (unbewegliche Wirtschaftsgüter)"/>
    <s v="B0FE524A-9795-EA11-806F-9CB6D0F9CFB6"/>
  </r>
  <r>
    <x v="2"/>
    <x v="8"/>
    <x v="19"/>
    <x v="23"/>
    <x v="48"/>
    <x v="2"/>
    <x v="9"/>
    <x v="3"/>
    <x v="1"/>
    <n v="1349.3"/>
    <n v="0"/>
    <n v="-1349.3"/>
    <x v="8"/>
    <x v="19"/>
    <x v="23"/>
    <x v="48"/>
    <s v="Gas, Strom, Wasser"/>
    <s v="B0FE524A-9795-EA11-806F-9CB6D0F9CFB6"/>
  </r>
  <r>
    <x v="2"/>
    <x v="8"/>
    <x v="19"/>
    <x v="23"/>
    <x v="49"/>
    <x v="2"/>
    <x v="9"/>
    <x v="3"/>
    <x v="1"/>
    <n v="700.4"/>
    <n v="0"/>
    <n v="-700.4"/>
    <x v="8"/>
    <x v="19"/>
    <x v="23"/>
    <x v="49"/>
    <s v="Reinigung"/>
    <s v="B0FE524A-9795-EA11-806F-9CB6D0F9CFB6"/>
  </r>
  <r>
    <x v="2"/>
    <x v="8"/>
    <x v="19"/>
    <x v="24"/>
    <x v="50"/>
    <x v="2"/>
    <x v="9"/>
    <x v="3"/>
    <x v="1"/>
    <n v="876.54"/>
    <n v="0"/>
    <n v="-876.54"/>
    <x v="8"/>
    <x v="19"/>
    <x v="24"/>
    <x v="50"/>
    <s v="Versicherungen"/>
    <s v="B0FE524A-9795-EA11-806F-9CB6D0F9CFB6"/>
  </r>
  <r>
    <x v="2"/>
    <x v="8"/>
    <x v="19"/>
    <x v="25"/>
    <x v="52"/>
    <x v="2"/>
    <x v="9"/>
    <x v="3"/>
    <x v="1"/>
    <n v="1030"/>
    <n v="0"/>
    <n v="-1030"/>
    <x v="8"/>
    <x v="19"/>
    <x v="25"/>
    <x v="52"/>
    <s v="Reparaturen und Instandhaltung von anderen Anlagen und Betriebs- und Geschäftsausstattung"/>
    <s v="B0FE524A-9795-EA11-806F-9CB6D0F9CFB6"/>
  </r>
  <r>
    <x v="2"/>
    <x v="8"/>
    <x v="19"/>
    <x v="25"/>
    <x v="53"/>
    <x v="2"/>
    <x v="9"/>
    <x v="3"/>
    <x v="1"/>
    <n v="1442"/>
    <n v="0"/>
    <n v="-1442"/>
    <x v="8"/>
    <x v="19"/>
    <x v="25"/>
    <x v="53"/>
    <s v="Wartungskosten für Hard- und Software"/>
    <s v="B0FE524A-9795-EA11-806F-9CB6D0F9CFB6"/>
  </r>
  <r>
    <x v="2"/>
    <x v="8"/>
    <x v="19"/>
    <x v="37"/>
    <x v="118"/>
    <x v="2"/>
    <x v="9"/>
    <x v="3"/>
    <x v="1"/>
    <n v="1850"/>
    <n v="0"/>
    <n v="-1850"/>
    <x v="8"/>
    <x v="19"/>
    <x v="37"/>
    <x v="118"/>
    <s v="Mietleasing Kfz"/>
    <s v="B0FE524A-9795-EA11-806F-9CB6D0F9CFB6"/>
  </r>
  <r>
    <x v="2"/>
    <x v="8"/>
    <x v="19"/>
    <x v="26"/>
    <x v="71"/>
    <x v="2"/>
    <x v="9"/>
    <x v="3"/>
    <x v="1"/>
    <n v="1545"/>
    <n v="0"/>
    <n v="-1545"/>
    <x v="8"/>
    <x v="19"/>
    <x v="26"/>
    <x v="71"/>
    <s v="Werbekosten"/>
    <s v="B0FE524A-9795-EA11-806F-9CB6D0F9CFB6"/>
  </r>
  <r>
    <x v="2"/>
    <x v="8"/>
    <x v="19"/>
    <x v="26"/>
    <x v="54"/>
    <x v="2"/>
    <x v="9"/>
    <x v="3"/>
    <x v="1"/>
    <n v="309"/>
    <n v="0"/>
    <n v="-309"/>
    <x v="8"/>
    <x v="19"/>
    <x v="26"/>
    <x v="54"/>
    <s v="Bewirtungskosten"/>
    <s v="B0FE524A-9795-EA11-806F-9CB6D0F9CFB6"/>
  </r>
  <r>
    <x v="2"/>
    <x v="8"/>
    <x v="19"/>
    <x v="26"/>
    <x v="55"/>
    <x v="2"/>
    <x v="9"/>
    <x v="3"/>
    <x v="1"/>
    <n v="8000"/>
    <n v="0"/>
    <n v="-8000"/>
    <x v="8"/>
    <x v="19"/>
    <x v="26"/>
    <x v="55"/>
    <s v="Reisekosten Arbeitnehmer"/>
    <s v="B0FE524A-9795-EA11-806F-9CB6D0F9CFB6"/>
  </r>
  <r>
    <x v="2"/>
    <x v="8"/>
    <x v="19"/>
    <x v="27"/>
    <x v="79"/>
    <x v="2"/>
    <x v="9"/>
    <x v="3"/>
    <x v="1"/>
    <n v="41.2"/>
    <n v="0"/>
    <n v="-41.2"/>
    <x v="8"/>
    <x v="19"/>
    <x v="27"/>
    <x v="79"/>
    <s v="Porto"/>
    <s v="B0FE524A-9795-EA11-806F-9CB6D0F9CFB6"/>
  </r>
  <r>
    <x v="2"/>
    <x v="8"/>
    <x v="19"/>
    <x v="27"/>
    <x v="58"/>
    <x v="2"/>
    <x v="9"/>
    <x v="3"/>
    <x v="1"/>
    <n v="1190"/>
    <n v="0"/>
    <n v="-1190"/>
    <x v="8"/>
    <x v="19"/>
    <x v="27"/>
    <x v="58"/>
    <s v="Telefon"/>
    <s v="B0FE524A-9795-EA11-806F-9CB6D0F9CFB6"/>
  </r>
  <r>
    <x v="2"/>
    <x v="8"/>
    <x v="19"/>
    <x v="27"/>
    <x v="73"/>
    <x v="2"/>
    <x v="9"/>
    <x v="3"/>
    <x v="1"/>
    <n v="206"/>
    <n v="0"/>
    <n v="-206"/>
    <x v="8"/>
    <x v="19"/>
    <x v="27"/>
    <x v="73"/>
    <s v="Bürobedarf"/>
    <s v="B0FE524A-9795-EA11-806F-9CB6D0F9CFB6"/>
  </r>
  <r>
    <x v="2"/>
    <x v="8"/>
    <x v="19"/>
    <x v="28"/>
    <x v="59"/>
    <x v="2"/>
    <x v="9"/>
    <x v="3"/>
    <x v="1"/>
    <n v="10120"/>
    <n v="0"/>
    <n v="-10120"/>
    <x v="8"/>
    <x v="19"/>
    <x v="28"/>
    <x v="59"/>
    <s v="Rechts- und Beratungskosten"/>
    <s v="B0FE524A-9795-EA11-806F-9CB6D0F9CFB6"/>
  </r>
  <r>
    <x v="2"/>
    <x v="8"/>
    <x v="19"/>
    <x v="28"/>
    <x v="101"/>
    <x v="2"/>
    <x v="9"/>
    <x v="3"/>
    <x v="1"/>
    <n v="1264"/>
    <n v="0"/>
    <n v="-1264"/>
    <x v="8"/>
    <x v="19"/>
    <x v="28"/>
    <x v="101"/>
    <s v="Buchführungskosten"/>
    <s v="B0FE524A-9795-EA11-806F-9CB6D0F9CFB6"/>
  </r>
  <r>
    <x v="2"/>
    <x v="8"/>
    <x v="19"/>
    <x v="22"/>
    <x v="117"/>
    <x v="2"/>
    <x v="9"/>
    <x v="3"/>
    <x v="1"/>
    <n v="5000"/>
    <n v="0"/>
    <n v="-5000"/>
    <x v="8"/>
    <x v="19"/>
    <x v="22"/>
    <x v="117"/>
    <s v="Mieten für Einrichtungen (bewegliche Wirtschaftsgüter)"/>
    <s v="B0FE524A-9795-EA11-806F-9CB6D0F9CFB6"/>
  </r>
  <r>
    <x v="2"/>
    <x v="8"/>
    <x v="19"/>
    <x v="29"/>
    <x v="60"/>
    <x v="2"/>
    <x v="9"/>
    <x v="3"/>
    <x v="1"/>
    <n v="1500"/>
    <n v="0"/>
    <n v="-1500"/>
    <x v="8"/>
    <x v="19"/>
    <x v="29"/>
    <x v="60"/>
    <s v="Sonstiger Betriebsbedarf"/>
    <s v="B0FE524A-9795-EA11-806F-9CB6D0F9CFB6"/>
  </r>
  <r>
    <x v="2"/>
    <x v="8"/>
    <x v="19"/>
    <x v="29"/>
    <x v="61"/>
    <x v="2"/>
    <x v="9"/>
    <x v="3"/>
    <x v="1"/>
    <n v="206"/>
    <n v="0"/>
    <n v="-206"/>
    <x v="8"/>
    <x v="19"/>
    <x v="29"/>
    <x v="61"/>
    <s v="Nebenkosten des Geldverkehrs"/>
    <s v="B0FE524A-9795-EA11-806F-9CB6D0F9CFB6"/>
  </r>
  <r>
    <x v="2"/>
    <x v="8"/>
    <x v="19"/>
    <x v="29"/>
    <x v="62"/>
    <x v="2"/>
    <x v="9"/>
    <x v="3"/>
    <x v="1"/>
    <n v="3193"/>
    <n v="0"/>
    <n v="-3193"/>
    <x v="8"/>
    <x v="19"/>
    <x v="29"/>
    <x v="62"/>
    <s v="Aufwendungen für Abraum- und Abfallbeseitigung"/>
    <s v="B0FE524A-9795-EA11-806F-9CB6D0F9CFB6"/>
  </r>
  <r>
    <x v="2"/>
    <x v="10"/>
    <x v="21"/>
    <x v="32"/>
    <x v="99"/>
    <x v="2"/>
    <x v="9"/>
    <x v="3"/>
    <x v="1"/>
    <n v="1200"/>
    <n v="0"/>
    <n v="-1200"/>
    <x v="10"/>
    <x v="21"/>
    <x v="32"/>
    <x v="99"/>
    <s v="Zinsaufwendungen für kurzfristige Verbindlichkeite"/>
    <s v="B0FE524A-9795-EA11-806F-9CB6D0F9CFB6"/>
  </r>
  <r>
    <x v="2"/>
    <x v="10"/>
    <x v="21"/>
    <x v="32"/>
    <x v="83"/>
    <x v="2"/>
    <x v="9"/>
    <x v="3"/>
    <x v="1"/>
    <n v="70000"/>
    <n v="0"/>
    <n v="-70000"/>
    <x v="10"/>
    <x v="21"/>
    <x v="32"/>
    <x v="83"/>
    <s v="Zinsaufwendungen für langfristige Verbindlichkeite"/>
    <s v="B0FE524A-9795-EA11-806F-9CB6D0F9CFB6"/>
  </r>
  <r>
    <x v="0"/>
    <x v="0"/>
    <x v="0"/>
    <x v="0"/>
    <x v="0"/>
    <x v="2"/>
    <x v="10"/>
    <x v="3"/>
    <x v="1"/>
    <n v="40000"/>
    <n v="5800"/>
    <n v="-34200"/>
    <x v="0"/>
    <x v="0"/>
    <x v="0"/>
    <x v="0"/>
    <s v="Selbst geschaffene immaterielle VermG"/>
    <s v="B0FE524A-9795-EA11-806F-9CB6D0F9CFB6"/>
  </r>
  <r>
    <x v="0"/>
    <x v="0"/>
    <x v="1"/>
    <x v="1"/>
    <x v="2"/>
    <x v="2"/>
    <x v="10"/>
    <x v="3"/>
    <x v="1"/>
    <n v="3650"/>
    <n v="450"/>
    <n v="-3200"/>
    <x v="0"/>
    <x v="1"/>
    <x v="1"/>
    <x v="2"/>
    <s v="Betriebsausstattung"/>
    <s v="B0FE524A-9795-EA11-806F-9CB6D0F9CFB6"/>
  </r>
  <r>
    <x v="0"/>
    <x v="0"/>
    <x v="1"/>
    <x v="1"/>
    <x v="3"/>
    <x v="2"/>
    <x v="10"/>
    <x v="3"/>
    <x v="1"/>
    <n v="1648"/>
    <n v="250"/>
    <n v="-1398"/>
    <x v="0"/>
    <x v="1"/>
    <x v="1"/>
    <x v="3"/>
    <s v="Büroeinrichtung"/>
    <s v="B0FE524A-9795-EA11-806F-9CB6D0F9CFB6"/>
  </r>
  <r>
    <x v="0"/>
    <x v="0"/>
    <x v="1"/>
    <x v="1"/>
    <x v="4"/>
    <x v="2"/>
    <x v="10"/>
    <x v="3"/>
    <x v="1"/>
    <n v="2060"/>
    <n v="0"/>
    <n v="-2060"/>
    <x v="0"/>
    <x v="1"/>
    <x v="1"/>
    <x v="4"/>
    <s v="Geringwertige Wirtschaftsgüter"/>
    <s v="B0FE524A-9795-EA11-806F-9CB6D0F9CFB6"/>
  </r>
  <r>
    <x v="0"/>
    <x v="0"/>
    <x v="1"/>
    <x v="35"/>
    <x v="94"/>
    <x v="2"/>
    <x v="10"/>
    <x v="3"/>
    <x v="1"/>
    <n v="93000"/>
    <n v="0"/>
    <n v="-93000"/>
    <x v="0"/>
    <x v="1"/>
    <x v="35"/>
    <x v="94"/>
    <s v="Technische Anlagen und Maschinen im Bau"/>
    <s v="B0FE524A-9795-EA11-806F-9CB6D0F9CFB6"/>
  </r>
  <r>
    <x v="0"/>
    <x v="1"/>
    <x v="3"/>
    <x v="3"/>
    <x v="6"/>
    <x v="2"/>
    <x v="10"/>
    <x v="3"/>
    <x v="1"/>
    <n v="49028"/>
    <n v="49028"/>
    <n v="0"/>
    <x v="1"/>
    <x v="3"/>
    <x v="3"/>
    <x v="6"/>
    <s v="Forderungen aus Lieferungen und Leistungen"/>
    <s v="B0FE524A-9795-EA11-806F-9CB6D0F9CFB6"/>
  </r>
  <r>
    <x v="0"/>
    <x v="1"/>
    <x v="3"/>
    <x v="4"/>
    <x v="9"/>
    <x v="2"/>
    <x v="10"/>
    <x v="3"/>
    <x v="1"/>
    <n v="10724.68"/>
    <n v="0"/>
    <n v="-10724.68"/>
    <x v="1"/>
    <x v="3"/>
    <x v="4"/>
    <x v="9"/>
    <s v="Abziehbare Vorsteuer 19 %"/>
    <s v="B0FE524A-9795-EA11-806F-9CB6D0F9CFB6"/>
  </r>
  <r>
    <x v="0"/>
    <x v="1"/>
    <x v="4"/>
    <x v="5"/>
    <x v="115"/>
    <x v="2"/>
    <x v="10"/>
    <x v="3"/>
    <x v="1"/>
    <n v="73052.679999999993"/>
    <n v="232394.9"/>
    <n v="159342.22"/>
    <x v="1"/>
    <x v="4"/>
    <x v="5"/>
    <x v="115"/>
    <s v="Bank"/>
    <s v="B0FE524A-9795-EA11-806F-9CB6D0F9CFB6"/>
  </r>
  <r>
    <x v="0"/>
    <x v="2"/>
    <x v="5"/>
    <x v="6"/>
    <x v="15"/>
    <x v="2"/>
    <x v="10"/>
    <x v="3"/>
    <x v="1"/>
    <n v="0"/>
    <n v="876.54"/>
    <n v="876.54"/>
    <x v="2"/>
    <x v="5"/>
    <x v="6"/>
    <x v="15"/>
    <s v="Aktive Rechnungsabgrenzung"/>
    <s v="B0FE524A-9795-EA11-806F-9CB6D0F9CFB6"/>
  </r>
  <r>
    <x v="1"/>
    <x v="5"/>
    <x v="11"/>
    <x v="13"/>
    <x v="25"/>
    <x v="2"/>
    <x v="10"/>
    <x v="3"/>
    <x v="1"/>
    <n v="7819.96"/>
    <n v="7819.96"/>
    <n v="0"/>
    <x v="5"/>
    <x v="11"/>
    <x v="13"/>
    <x v="25"/>
    <s v="Verbindlichkeiten aus Lieferungen und Leistungen m"/>
    <s v="B0FE524A-9795-EA11-806F-9CB6D0F9CFB6"/>
  </r>
  <r>
    <x v="1"/>
    <x v="5"/>
    <x v="12"/>
    <x v="14"/>
    <x v="33"/>
    <x v="2"/>
    <x v="10"/>
    <x v="3"/>
    <x v="1"/>
    <n v="0"/>
    <n v="7828"/>
    <n v="7828"/>
    <x v="5"/>
    <x v="12"/>
    <x v="14"/>
    <x v="33"/>
    <s v="Umsatzsteuer 19 %"/>
    <s v="B0FE524A-9795-EA11-806F-9CB6D0F9CFB6"/>
  </r>
  <r>
    <x v="1"/>
    <x v="5"/>
    <x v="12"/>
    <x v="14"/>
    <x v="75"/>
    <x v="2"/>
    <x v="10"/>
    <x v="3"/>
    <x v="1"/>
    <n v="7828"/>
    <n v="24024.68"/>
    <n v="16196.68"/>
    <x v="5"/>
    <x v="12"/>
    <x v="14"/>
    <x v="75"/>
    <s v="Umsatzsteuer-Vorauszahlungen"/>
    <s v="B0FE524A-9795-EA11-806F-9CB6D0F9CFB6"/>
  </r>
  <r>
    <x v="2"/>
    <x v="7"/>
    <x v="14"/>
    <x v="16"/>
    <x v="36"/>
    <x v="2"/>
    <x v="10"/>
    <x v="3"/>
    <x v="1"/>
    <n v="0"/>
    <n v="41200"/>
    <n v="41200"/>
    <x v="7"/>
    <x v="14"/>
    <x v="16"/>
    <x v="36"/>
    <s v="Erlöse zum allgemeinen Umsatzsteuersatz"/>
    <s v="B0FE524A-9795-EA11-806F-9CB6D0F9CFB6"/>
  </r>
  <r>
    <x v="2"/>
    <x v="7"/>
    <x v="15"/>
    <x v="17"/>
    <x v="38"/>
    <x v="2"/>
    <x v="10"/>
    <x v="3"/>
    <x v="1"/>
    <n v="0"/>
    <n v="124000"/>
    <n v="124000"/>
    <x v="7"/>
    <x v="15"/>
    <x v="17"/>
    <x v="38"/>
    <s v="Andere aktivierte Eigenleistungen"/>
    <s v="B0FE524A-9795-EA11-806F-9CB6D0F9CFB6"/>
  </r>
  <r>
    <x v="2"/>
    <x v="8"/>
    <x v="17"/>
    <x v="19"/>
    <x v="116"/>
    <x v="2"/>
    <x v="10"/>
    <x v="3"/>
    <x v="1"/>
    <n v="1030"/>
    <n v="0"/>
    <n v="-1030"/>
    <x v="8"/>
    <x v="17"/>
    <x v="19"/>
    <x v="116"/>
    <s v="Roh-, Hilfs- und Betriebsstoffe"/>
    <s v="B0FE524A-9795-EA11-806F-9CB6D0F9CFB6"/>
  </r>
  <r>
    <x v="2"/>
    <x v="8"/>
    <x v="18"/>
    <x v="20"/>
    <x v="41"/>
    <x v="2"/>
    <x v="10"/>
    <x v="3"/>
    <x v="1"/>
    <n v="84431.679999999993"/>
    <n v="0"/>
    <n v="-84431.679999999993"/>
    <x v="8"/>
    <x v="18"/>
    <x v="20"/>
    <x v="41"/>
    <s v="Gehälter"/>
    <s v="B0FE524A-9795-EA11-806F-9CB6D0F9CFB6"/>
  </r>
  <r>
    <x v="2"/>
    <x v="8"/>
    <x v="18"/>
    <x v="20"/>
    <x v="42"/>
    <x v="2"/>
    <x v="10"/>
    <x v="3"/>
    <x v="1"/>
    <n v="33636.29"/>
    <n v="0"/>
    <n v="-33636.29"/>
    <x v="8"/>
    <x v="18"/>
    <x v="20"/>
    <x v="42"/>
    <s v="Geschäftsführergehälter der GmbH-Gesellschafter"/>
    <s v="B0FE524A-9795-EA11-806F-9CB6D0F9CFB6"/>
  </r>
  <r>
    <x v="2"/>
    <x v="8"/>
    <x v="18"/>
    <x v="20"/>
    <x v="70"/>
    <x v="2"/>
    <x v="10"/>
    <x v="3"/>
    <x v="1"/>
    <n v="2200"/>
    <n v="0"/>
    <n v="-2200"/>
    <x v="8"/>
    <x v="18"/>
    <x v="20"/>
    <x v="70"/>
    <s v="Sonstiges Personalkosten"/>
    <s v="B0FE524A-9795-EA11-806F-9CB6D0F9CFB6"/>
  </r>
  <r>
    <x v="2"/>
    <x v="8"/>
    <x v="18"/>
    <x v="21"/>
    <x v="43"/>
    <x v="2"/>
    <x v="10"/>
    <x v="3"/>
    <x v="1"/>
    <n v="21688.68"/>
    <n v="0"/>
    <n v="-21688.68"/>
    <x v="8"/>
    <x v="18"/>
    <x v="21"/>
    <x v="43"/>
    <s v="Gesetzliche soziale Aufwendungen"/>
    <s v="B0FE524A-9795-EA11-806F-9CB6D0F9CFB6"/>
  </r>
  <r>
    <x v="2"/>
    <x v="8"/>
    <x v="18"/>
    <x v="21"/>
    <x v="44"/>
    <x v="2"/>
    <x v="10"/>
    <x v="3"/>
    <x v="1"/>
    <n v="482"/>
    <n v="0"/>
    <n v="-482"/>
    <x v="8"/>
    <x v="18"/>
    <x v="21"/>
    <x v="44"/>
    <s v="Umlagebeiträge"/>
    <s v="B0FE524A-9795-EA11-806F-9CB6D0F9CFB6"/>
  </r>
  <r>
    <x v="2"/>
    <x v="8"/>
    <x v="18"/>
    <x v="21"/>
    <x v="45"/>
    <x v="2"/>
    <x v="10"/>
    <x v="3"/>
    <x v="1"/>
    <n v="1180.67"/>
    <n v="0"/>
    <n v="-1180.67"/>
    <x v="8"/>
    <x v="18"/>
    <x v="21"/>
    <x v="45"/>
    <s v="Beiträge zur Berufsgenossenschaft"/>
    <s v="B0FE524A-9795-EA11-806F-9CB6D0F9CFB6"/>
  </r>
  <r>
    <x v="2"/>
    <x v="8"/>
    <x v="18"/>
    <x v="21"/>
    <x v="100"/>
    <x v="2"/>
    <x v="10"/>
    <x v="3"/>
    <x v="1"/>
    <n v="300"/>
    <n v="0"/>
    <n v="-300"/>
    <x v="8"/>
    <x v="18"/>
    <x v="21"/>
    <x v="100"/>
    <s v="Aufwendungen für Altersversorgung"/>
    <s v="B0FE524A-9795-EA11-806F-9CB6D0F9CFB6"/>
  </r>
  <r>
    <x v="2"/>
    <x v="8"/>
    <x v="22"/>
    <x v="33"/>
    <x v="89"/>
    <x v="2"/>
    <x v="10"/>
    <x v="3"/>
    <x v="1"/>
    <n v="5800"/>
    <n v="0"/>
    <n v="-5800"/>
    <x v="8"/>
    <x v="22"/>
    <x v="33"/>
    <x v="89"/>
    <s v="Abschreibungen auf selbst geschaffene immaterielle Vermögensgegenstände"/>
    <s v="B0FE524A-9795-EA11-806F-9CB6D0F9CFB6"/>
  </r>
  <r>
    <x v="2"/>
    <x v="8"/>
    <x v="22"/>
    <x v="34"/>
    <x v="90"/>
    <x v="2"/>
    <x v="10"/>
    <x v="3"/>
    <x v="1"/>
    <n v="700"/>
    <n v="0"/>
    <n v="-700"/>
    <x v="8"/>
    <x v="22"/>
    <x v="34"/>
    <x v="90"/>
    <s v="Abschreibungen auf Sachanlagen (ohne AfA auf Kfz und Gebäude)"/>
    <s v="B0FE524A-9795-EA11-806F-9CB6D0F9CFB6"/>
  </r>
  <r>
    <x v="2"/>
    <x v="8"/>
    <x v="19"/>
    <x v="22"/>
    <x v="46"/>
    <x v="2"/>
    <x v="10"/>
    <x v="3"/>
    <x v="1"/>
    <n v="412"/>
    <n v="0"/>
    <n v="-412"/>
    <x v="8"/>
    <x v="19"/>
    <x v="22"/>
    <x v="46"/>
    <s v="Sonstige betriebliche Aufwendungen"/>
    <s v="B0FE524A-9795-EA11-806F-9CB6D0F9CFB6"/>
  </r>
  <r>
    <x v="2"/>
    <x v="8"/>
    <x v="19"/>
    <x v="22"/>
    <x v="78"/>
    <x v="2"/>
    <x v="10"/>
    <x v="3"/>
    <x v="1"/>
    <n v="2300"/>
    <n v="0"/>
    <n v="-2300"/>
    <x v="8"/>
    <x v="19"/>
    <x v="22"/>
    <x v="78"/>
    <s v="Sonstige Fremdleistungen"/>
    <s v="B0FE524A-9795-EA11-806F-9CB6D0F9CFB6"/>
  </r>
  <r>
    <x v="2"/>
    <x v="8"/>
    <x v="19"/>
    <x v="23"/>
    <x v="47"/>
    <x v="2"/>
    <x v="10"/>
    <x v="3"/>
    <x v="1"/>
    <n v="6077"/>
    <n v="0"/>
    <n v="-6077"/>
    <x v="8"/>
    <x v="19"/>
    <x v="23"/>
    <x v="47"/>
    <s v="Miete (unbewegliche Wirtschaftsgüter)"/>
    <s v="B0FE524A-9795-EA11-806F-9CB6D0F9CFB6"/>
  </r>
  <r>
    <x v="2"/>
    <x v="8"/>
    <x v="19"/>
    <x v="23"/>
    <x v="48"/>
    <x v="2"/>
    <x v="10"/>
    <x v="3"/>
    <x v="1"/>
    <n v="1349.3"/>
    <n v="0"/>
    <n v="-1349.3"/>
    <x v="8"/>
    <x v="19"/>
    <x v="23"/>
    <x v="48"/>
    <s v="Gas, Strom, Wasser"/>
    <s v="B0FE524A-9795-EA11-806F-9CB6D0F9CFB6"/>
  </r>
  <r>
    <x v="2"/>
    <x v="8"/>
    <x v="19"/>
    <x v="23"/>
    <x v="49"/>
    <x v="2"/>
    <x v="10"/>
    <x v="3"/>
    <x v="1"/>
    <n v="700.4"/>
    <n v="0"/>
    <n v="-700.4"/>
    <x v="8"/>
    <x v="19"/>
    <x v="23"/>
    <x v="49"/>
    <s v="Reinigung"/>
    <s v="B0FE524A-9795-EA11-806F-9CB6D0F9CFB6"/>
  </r>
  <r>
    <x v="2"/>
    <x v="8"/>
    <x v="19"/>
    <x v="24"/>
    <x v="50"/>
    <x v="2"/>
    <x v="10"/>
    <x v="3"/>
    <x v="1"/>
    <n v="876.54"/>
    <n v="0"/>
    <n v="-876.54"/>
    <x v="8"/>
    <x v="19"/>
    <x v="24"/>
    <x v="50"/>
    <s v="Versicherungen"/>
    <s v="B0FE524A-9795-EA11-806F-9CB6D0F9CFB6"/>
  </r>
  <r>
    <x v="2"/>
    <x v="8"/>
    <x v="19"/>
    <x v="25"/>
    <x v="52"/>
    <x v="2"/>
    <x v="10"/>
    <x v="3"/>
    <x v="1"/>
    <n v="1030"/>
    <n v="0"/>
    <n v="-1030"/>
    <x v="8"/>
    <x v="19"/>
    <x v="25"/>
    <x v="52"/>
    <s v="Reparaturen und Instandhaltung von anderen Anlagen und Betriebs- und Geschäftsausstattung"/>
    <s v="B0FE524A-9795-EA11-806F-9CB6D0F9CFB6"/>
  </r>
  <r>
    <x v="2"/>
    <x v="8"/>
    <x v="19"/>
    <x v="25"/>
    <x v="53"/>
    <x v="2"/>
    <x v="10"/>
    <x v="3"/>
    <x v="1"/>
    <n v="1442"/>
    <n v="0"/>
    <n v="-1442"/>
    <x v="8"/>
    <x v="19"/>
    <x v="25"/>
    <x v="53"/>
    <s v="Wartungskosten für Hard- und Software"/>
    <s v="B0FE524A-9795-EA11-806F-9CB6D0F9CFB6"/>
  </r>
  <r>
    <x v="2"/>
    <x v="8"/>
    <x v="19"/>
    <x v="37"/>
    <x v="118"/>
    <x v="2"/>
    <x v="10"/>
    <x v="3"/>
    <x v="1"/>
    <n v="1850"/>
    <n v="0"/>
    <n v="-1850"/>
    <x v="8"/>
    <x v="19"/>
    <x v="37"/>
    <x v="118"/>
    <s v="Mietleasing Kfz"/>
    <s v="B0FE524A-9795-EA11-806F-9CB6D0F9CFB6"/>
  </r>
  <r>
    <x v="2"/>
    <x v="8"/>
    <x v="19"/>
    <x v="26"/>
    <x v="71"/>
    <x v="2"/>
    <x v="10"/>
    <x v="3"/>
    <x v="1"/>
    <n v="1545"/>
    <n v="0"/>
    <n v="-1545"/>
    <x v="8"/>
    <x v="19"/>
    <x v="26"/>
    <x v="71"/>
    <s v="Werbekosten"/>
    <s v="B0FE524A-9795-EA11-806F-9CB6D0F9CFB6"/>
  </r>
  <r>
    <x v="2"/>
    <x v="8"/>
    <x v="19"/>
    <x v="26"/>
    <x v="54"/>
    <x v="2"/>
    <x v="10"/>
    <x v="3"/>
    <x v="1"/>
    <n v="309"/>
    <n v="0"/>
    <n v="-309"/>
    <x v="8"/>
    <x v="19"/>
    <x v="26"/>
    <x v="54"/>
    <s v="Bewirtungskosten"/>
    <s v="B0FE524A-9795-EA11-806F-9CB6D0F9CFB6"/>
  </r>
  <r>
    <x v="2"/>
    <x v="8"/>
    <x v="19"/>
    <x v="26"/>
    <x v="55"/>
    <x v="2"/>
    <x v="10"/>
    <x v="3"/>
    <x v="1"/>
    <n v="8000"/>
    <n v="0"/>
    <n v="-8000"/>
    <x v="8"/>
    <x v="19"/>
    <x v="26"/>
    <x v="55"/>
    <s v="Reisekosten Arbeitnehmer"/>
    <s v="B0FE524A-9795-EA11-806F-9CB6D0F9CFB6"/>
  </r>
  <r>
    <x v="2"/>
    <x v="8"/>
    <x v="19"/>
    <x v="27"/>
    <x v="79"/>
    <x v="2"/>
    <x v="10"/>
    <x v="3"/>
    <x v="1"/>
    <n v="41.2"/>
    <n v="0"/>
    <n v="-41.2"/>
    <x v="8"/>
    <x v="19"/>
    <x v="27"/>
    <x v="79"/>
    <s v="Porto"/>
    <s v="B0FE524A-9795-EA11-806F-9CB6D0F9CFB6"/>
  </r>
  <r>
    <x v="2"/>
    <x v="8"/>
    <x v="19"/>
    <x v="27"/>
    <x v="58"/>
    <x v="2"/>
    <x v="10"/>
    <x v="3"/>
    <x v="1"/>
    <n v="1190"/>
    <n v="0"/>
    <n v="-1190"/>
    <x v="8"/>
    <x v="19"/>
    <x v="27"/>
    <x v="58"/>
    <s v="Telefon"/>
    <s v="B0FE524A-9795-EA11-806F-9CB6D0F9CFB6"/>
  </r>
  <r>
    <x v="2"/>
    <x v="8"/>
    <x v="19"/>
    <x v="27"/>
    <x v="73"/>
    <x v="2"/>
    <x v="10"/>
    <x v="3"/>
    <x v="1"/>
    <n v="206"/>
    <n v="0"/>
    <n v="-206"/>
    <x v="8"/>
    <x v="19"/>
    <x v="27"/>
    <x v="73"/>
    <s v="Bürobedarf"/>
    <s v="B0FE524A-9795-EA11-806F-9CB6D0F9CFB6"/>
  </r>
  <r>
    <x v="2"/>
    <x v="8"/>
    <x v="19"/>
    <x v="28"/>
    <x v="59"/>
    <x v="2"/>
    <x v="10"/>
    <x v="3"/>
    <x v="1"/>
    <n v="10120"/>
    <n v="0"/>
    <n v="-10120"/>
    <x v="8"/>
    <x v="19"/>
    <x v="28"/>
    <x v="59"/>
    <s v="Rechts- und Beratungskosten"/>
    <s v="B0FE524A-9795-EA11-806F-9CB6D0F9CFB6"/>
  </r>
  <r>
    <x v="2"/>
    <x v="8"/>
    <x v="19"/>
    <x v="28"/>
    <x v="101"/>
    <x v="2"/>
    <x v="10"/>
    <x v="3"/>
    <x v="1"/>
    <n v="1264"/>
    <n v="0"/>
    <n v="-1264"/>
    <x v="8"/>
    <x v="19"/>
    <x v="28"/>
    <x v="101"/>
    <s v="Buchführungskosten"/>
    <s v="B0FE524A-9795-EA11-806F-9CB6D0F9CFB6"/>
  </r>
  <r>
    <x v="2"/>
    <x v="8"/>
    <x v="19"/>
    <x v="22"/>
    <x v="117"/>
    <x v="2"/>
    <x v="10"/>
    <x v="3"/>
    <x v="1"/>
    <n v="5000"/>
    <n v="0"/>
    <n v="-5000"/>
    <x v="8"/>
    <x v="19"/>
    <x v="22"/>
    <x v="117"/>
    <s v="Mieten für Einrichtungen (bewegliche Wirtschaftsgüter)"/>
    <s v="B0FE524A-9795-EA11-806F-9CB6D0F9CFB6"/>
  </r>
  <r>
    <x v="2"/>
    <x v="8"/>
    <x v="19"/>
    <x v="29"/>
    <x v="60"/>
    <x v="2"/>
    <x v="10"/>
    <x v="3"/>
    <x v="1"/>
    <n v="1500"/>
    <n v="0"/>
    <n v="-1500"/>
    <x v="8"/>
    <x v="19"/>
    <x v="29"/>
    <x v="60"/>
    <s v="Sonstiger Betriebsbedarf"/>
    <s v="B0FE524A-9795-EA11-806F-9CB6D0F9CFB6"/>
  </r>
  <r>
    <x v="2"/>
    <x v="8"/>
    <x v="19"/>
    <x v="29"/>
    <x v="61"/>
    <x v="2"/>
    <x v="10"/>
    <x v="3"/>
    <x v="1"/>
    <n v="206"/>
    <n v="0"/>
    <n v="-206"/>
    <x v="8"/>
    <x v="19"/>
    <x v="29"/>
    <x v="61"/>
    <s v="Nebenkosten des Geldverkehrs"/>
    <s v="B0FE524A-9795-EA11-806F-9CB6D0F9CFB6"/>
  </r>
  <r>
    <x v="2"/>
    <x v="8"/>
    <x v="19"/>
    <x v="29"/>
    <x v="62"/>
    <x v="2"/>
    <x v="10"/>
    <x v="3"/>
    <x v="1"/>
    <n v="3193"/>
    <n v="0"/>
    <n v="-3193"/>
    <x v="8"/>
    <x v="19"/>
    <x v="29"/>
    <x v="62"/>
    <s v="Aufwendungen für Abraum- und Abfallbeseitigung"/>
    <s v="B0FE524A-9795-EA11-806F-9CB6D0F9CFB6"/>
  </r>
  <r>
    <x v="2"/>
    <x v="10"/>
    <x v="21"/>
    <x v="32"/>
    <x v="99"/>
    <x v="2"/>
    <x v="10"/>
    <x v="3"/>
    <x v="1"/>
    <n v="1200"/>
    <n v="0"/>
    <n v="-1200"/>
    <x v="10"/>
    <x v="21"/>
    <x v="32"/>
    <x v="99"/>
    <s v="Zinsaufwendungen für kurzfristige Verbindlichkeite"/>
    <s v="B0FE524A-9795-EA11-806F-9CB6D0F9CFB6"/>
  </r>
  <r>
    <x v="2"/>
    <x v="10"/>
    <x v="21"/>
    <x v="32"/>
    <x v="83"/>
    <x v="2"/>
    <x v="10"/>
    <x v="3"/>
    <x v="1"/>
    <n v="3600"/>
    <n v="0"/>
    <n v="-3600"/>
    <x v="10"/>
    <x v="21"/>
    <x v="32"/>
    <x v="83"/>
    <s v="Zinsaufwendungen für langfristige Verbindlichkeite"/>
    <s v="B0FE524A-9795-EA11-806F-9CB6D0F9CFB6"/>
  </r>
  <r>
    <x v="0"/>
    <x v="0"/>
    <x v="0"/>
    <x v="0"/>
    <x v="0"/>
    <x v="2"/>
    <x v="11"/>
    <x v="3"/>
    <x v="1"/>
    <n v="40000"/>
    <n v="5800"/>
    <n v="-34200"/>
    <x v="0"/>
    <x v="0"/>
    <x v="0"/>
    <x v="0"/>
    <s v="Selbst geschaffene immaterielle VermG"/>
    <s v="B0FE524A-9795-EA11-806F-9CB6D0F9CFB6"/>
  </r>
  <r>
    <x v="0"/>
    <x v="0"/>
    <x v="1"/>
    <x v="1"/>
    <x v="2"/>
    <x v="2"/>
    <x v="11"/>
    <x v="3"/>
    <x v="1"/>
    <n v="3650"/>
    <n v="450"/>
    <n v="-3200"/>
    <x v="0"/>
    <x v="1"/>
    <x v="1"/>
    <x v="2"/>
    <s v="Betriebsausstattung"/>
    <s v="B0FE524A-9795-EA11-806F-9CB6D0F9CFB6"/>
  </r>
  <r>
    <x v="0"/>
    <x v="0"/>
    <x v="1"/>
    <x v="1"/>
    <x v="3"/>
    <x v="2"/>
    <x v="11"/>
    <x v="3"/>
    <x v="1"/>
    <n v="1648"/>
    <n v="250"/>
    <n v="-1398"/>
    <x v="0"/>
    <x v="1"/>
    <x v="1"/>
    <x v="3"/>
    <s v="Büroeinrichtung"/>
    <s v="B0FE524A-9795-EA11-806F-9CB6D0F9CFB6"/>
  </r>
  <r>
    <x v="0"/>
    <x v="0"/>
    <x v="1"/>
    <x v="1"/>
    <x v="4"/>
    <x v="2"/>
    <x v="11"/>
    <x v="3"/>
    <x v="1"/>
    <n v="2060"/>
    <n v="0"/>
    <n v="-2060"/>
    <x v="0"/>
    <x v="1"/>
    <x v="1"/>
    <x v="4"/>
    <s v="Geringwertige Wirtschaftsgüter"/>
    <s v="B0FE524A-9795-EA11-806F-9CB6D0F9CFB6"/>
  </r>
  <r>
    <x v="0"/>
    <x v="0"/>
    <x v="1"/>
    <x v="35"/>
    <x v="94"/>
    <x v="2"/>
    <x v="11"/>
    <x v="3"/>
    <x v="1"/>
    <n v="93000"/>
    <n v="0"/>
    <n v="-93000"/>
    <x v="0"/>
    <x v="1"/>
    <x v="35"/>
    <x v="94"/>
    <s v="Technische Anlagen und Maschinen im Bau"/>
    <s v="B0FE524A-9795-EA11-806F-9CB6D0F9CFB6"/>
  </r>
  <r>
    <x v="0"/>
    <x v="1"/>
    <x v="3"/>
    <x v="3"/>
    <x v="6"/>
    <x v="2"/>
    <x v="11"/>
    <x v="3"/>
    <x v="1"/>
    <n v="49028"/>
    <n v="49028"/>
    <n v="0"/>
    <x v="1"/>
    <x v="3"/>
    <x v="3"/>
    <x v="6"/>
    <s v="Forderungen aus Lieferungen und Leistungen"/>
    <s v="B0FE524A-9795-EA11-806F-9CB6D0F9CFB6"/>
  </r>
  <r>
    <x v="0"/>
    <x v="1"/>
    <x v="3"/>
    <x v="4"/>
    <x v="9"/>
    <x v="2"/>
    <x v="11"/>
    <x v="3"/>
    <x v="1"/>
    <n v="10724.68"/>
    <n v="0"/>
    <n v="-10724.68"/>
    <x v="1"/>
    <x v="3"/>
    <x v="4"/>
    <x v="9"/>
    <s v="Abziehbare Vorsteuer 19 %"/>
    <s v="B0FE524A-9795-EA11-806F-9CB6D0F9CFB6"/>
  </r>
  <r>
    <x v="0"/>
    <x v="1"/>
    <x v="4"/>
    <x v="5"/>
    <x v="115"/>
    <x v="2"/>
    <x v="11"/>
    <x v="3"/>
    <x v="1"/>
    <n v="59752.68"/>
    <n v="228794.9"/>
    <n v="169042.22"/>
    <x v="1"/>
    <x v="4"/>
    <x v="5"/>
    <x v="115"/>
    <s v="Bank"/>
    <s v="B0FE524A-9795-EA11-806F-9CB6D0F9CFB6"/>
  </r>
  <r>
    <x v="0"/>
    <x v="2"/>
    <x v="5"/>
    <x v="6"/>
    <x v="15"/>
    <x v="2"/>
    <x v="11"/>
    <x v="3"/>
    <x v="1"/>
    <n v="0"/>
    <n v="876.54"/>
    <n v="876.54"/>
    <x v="2"/>
    <x v="5"/>
    <x v="6"/>
    <x v="15"/>
    <s v="Aktive Rechnungsabgrenzung"/>
    <s v="B0FE524A-9795-EA11-806F-9CB6D0F9CFB6"/>
  </r>
  <r>
    <x v="1"/>
    <x v="5"/>
    <x v="11"/>
    <x v="13"/>
    <x v="25"/>
    <x v="2"/>
    <x v="11"/>
    <x v="3"/>
    <x v="1"/>
    <n v="7819.96"/>
    <n v="7819.96"/>
    <n v="0"/>
    <x v="5"/>
    <x v="11"/>
    <x v="13"/>
    <x v="25"/>
    <s v="Verbindlichkeiten aus Lieferungen und Leistungen m"/>
    <s v="B0FE524A-9795-EA11-806F-9CB6D0F9CFB6"/>
  </r>
  <r>
    <x v="1"/>
    <x v="5"/>
    <x v="12"/>
    <x v="14"/>
    <x v="33"/>
    <x v="2"/>
    <x v="11"/>
    <x v="3"/>
    <x v="1"/>
    <n v="0"/>
    <n v="7828"/>
    <n v="7828"/>
    <x v="5"/>
    <x v="12"/>
    <x v="14"/>
    <x v="33"/>
    <s v="Umsatzsteuer 19 %"/>
    <s v="B0FE524A-9795-EA11-806F-9CB6D0F9CFB6"/>
  </r>
  <r>
    <x v="1"/>
    <x v="5"/>
    <x v="12"/>
    <x v="14"/>
    <x v="75"/>
    <x v="2"/>
    <x v="11"/>
    <x v="3"/>
    <x v="1"/>
    <n v="7828"/>
    <n v="10724.68"/>
    <n v="2896.68"/>
    <x v="5"/>
    <x v="12"/>
    <x v="14"/>
    <x v="75"/>
    <s v="Umsatzsteuer-Vorauszahlungen"/>
    <s v="B0FE524A-9795-EA11-806F-9CB6D0F9CFB6"/>
  </r>
  <r>
    <x v="2"/>
    <x v="7"/>
    <x v="14"/>
    <x v="16"/>
    <x v="36"/>
    <x v="2"/>
    <x v="11"/>
    <x v="3"/>
    <x v="1"/>
    <n v="0"/>
    <n v="41200"/>
    <n v="41200"/>
    <x v="7"/>
    <x v="14"/>
    <x v="16"/>
    <x v="36"/>
    <s v="Erlöse zum allgemeinen Umsatzsteuersatz"/>
    <s v="B0FE524A-9795-EA11-806F-9CB6D0F9CFB6"/>
  </r>
  <r>
    <x v="2"/>
    <x v="7"/>
    <x v="15"/>
    <x v="17"/>
    <x v="38"/>
    <x v="2"/>
    <x v="11"/>
    <x v="3"/>
    <x v="1"/>
    <n v="0"/>
    <n v="124000"/>
    <n v="124000"/>
    <x v="7"/>
    <x v="15"/>
    <x v="17"/>
    <x v="38"/>
    <s v="Andere aktivierte Eigenleistungen"/>
    <s v="B0FE524A-9795-EA11-806F-9CB6D0F9CFB6"/>
  </r>
  <r>
    <x v="2"/>
    <x v="8"/>
    <x v="17"/>
    <x v="19"/>
    <x v="116"/>
    <x v="2"/>
    <x v="11"/>
    <x v="3"/>
    <x v="1"/>
    <n v="1030"/>
    <n v="0"/>
    <n v="-1030"/>
    <x v="8"/>
    <x v="17"/>
    <x v="19"/>
    <x v="116"/>
    <s v="Roh-, Hilfs- und Betriebsstoffe"/>
    <s v="B0FE524A-9795-EA11-806F-9CB6D0F9CFB6"/>
  </r>
  <r>
    <x v="2"/>
    <x v="8"/>
    <x v="18"/>
    <x v="20"/>
    <x v="41"/>
    <x v="2"/>
    <x v="11"/>
    <x v="3"/>
    <x v="1"/>
    <n v="84431.679999999993"/>
    <n v="0"/>
    <n v="-84431.679999999993"/>
    <x v="8"/>
    <x v="18"/>
    <x v="20"/>
    <x v="41"/>
    <s v="Gehälter"/>
    <s v="B0FE524A-9795-EA11-806F-9CB6D0F9CFB6"/>
  </r>
  <r>
    <x v="2"/>
    <x v="8"/>
    <x v="18"/>
    <x v="20"/>
    <x v="42"/>
    <x v="2"/>
    <x v="11"/>
    <x v="3"/>
    <x v="1"/>
    <n v="33636.29"/>
    <n v="0"/>
    <n v="-33636.29"/>
    <x v="8"/>
    <x v="18"/>
    <x v="20"/>
    <x v="42"/>
    <s v="Geschäftsführergehälter der GmbH-Gesellschafter"/>
    <s v="B0FE524A-9795-EA11-806F-9CB6D0F9CFB6"/>
  </r>
  <r>
    <x v="2"/>
    <x v="8"/>
    <x v="18"/>
    <x v="20"/>
    <x v="70"/>
    <x v="2"/>
    <x v="11"/>
    <x v="3"/>
    <x v="1"/>
    <n v="2200"/>
    <n v="0"/>
    <n v="-2200"/>
    <x v="8"/>
    <x v="18"/>
    <x v="20"/>
    <x v="70"/>
    <s v="Sonstiges Personalkosten"/>
    <s v="B0FE524A-9795-EA11-806F-9CB6D0F9CFB6"/>
  </r>
  <r>
    <x v="2"/>
    <x v="8"/>
    <x v="18"/>
    <x v="21"/>
    <x v="43"/>
    <x v="2"/>
    <x v="11"/>
    <x v="3"/>
    <x v="1"/>
    <n v="21688.68"/>
    <n v="0"/>
    <n v="-21688.68"/>
    <x v="8"/>
    <x v="18"/>
    <x v="21"/>
    <x v="43"/>
    <s v="Gesetzliche soziale Aufwendungen"/>
    <s v="B0FE524A-9795-EA11-806F-9CB6D0F9CFB6"/>
  </r>
  <r>
    <x v="2"/>
    <x v="8"/>
    <x v="18"/>
    <x v="21"/>
    <x v="44"/>
    <x v="2"/>
    <x v="11"/>
    <x v="3"/>
    <x v="1"/>
    <n v="482"/>
    <n v="0"/>
    <n v="-482"/>
    <x v="8"/>
    <x v="18"/>
    <x v="21"/>
    <x v="44"/>
    <s v="Umlagebeiträge"/>
    <s v="B0FE524A-9795-EA11-806F-9CB6D0F9CFB6"/>
  </r>
  <r>
    <x v="2"/>
    <x v="8"/>
    <x v="18"/>
    <x v="21"/>
    <x v="45"/>
    <x v="2"/>
    <x v="11"/>
    <x v="3"/>
    <x v="1"/>
    <n v="1180.67"/>
    <n v="0"/>
    <n v="-1180.67"/>
    <x v="8"/>
    <x v="18"/>
    <x v="21"/>
    <x v="45"/>
    <s v="Beiträge zur Berufsgenossenschaft"/>
    <s v="B0FE524A-9795-EA11-806F-9CB6D0F9CFB6"/>
  </r>
  <r>
    <x v="2"/>
    <x v="8"/>
    <x v="18"/>
    <x v="21"/>
    <x v="100"/>
    <x v="2"/>
    <x v="11"/>
    <x v="3"/>
    <x v="1"/>
    <n v="300"/>
    <n v="0"/>
    <n v="-300"/>
    <x v="8"/>
    <x v="18"/>
    <x v="21"/>
    <x v="100"/>
    <s v="Aufwendungen für Altersversorgung"/>
    <s v="B0FE524A-9795-EA11-806F-9CB6D0F9CFB6"/>
  </r>
  <r>
    <x v="2"/>
    <x v="8"/>
    <x v="22"/>
    <x v="33"/>
    <x v="89"/>
    <x v="2"/>
    <x v="11"/>
    <x v="3"/>
    <x v="1"/>
    <n v="5800"/>
    <n v="0"/>
    <n v="-5800"/>
    <x v="8"/>
    <x v="22"/>
    <x v="33"/>
    <x v="89"/>
    <s v="Abschreibungen auf selbst geschaffene immaterielle Vermögensgegenstände"/>
    <s v="B0FE524A-9795-EA11-806F-9CB6D0F9CFB6"/>
  </r>
  <r>
    <x v="2"/>
    <x v="8"/>
    <x v="22"/>
    <x v="34"/>
    <x v="90"/>
    <x v="2"/>
    <x v="11"/>
    <x v="3"/>
    <x v="1"/>
    <n v="700"/>
    <n v="0"/>
    <n v="-700"/>
    <x v="8"/>
    <x v="22"/>
    <x v="34"/>
    <x v="90"/>
    <s v="Abschreibungen auf Sachanlagen (ohne AfA auf Kfz und Gebäude)"/>
    <s v="B0FE524A-9795-EA11-806F-9CB6D0F9CFB6"/>
  </r>
  <r>
    <x v="2"/>
    <x v="8"/>
    <x v="19"/>
    <x v="22"/>
    <x v="46"/>
    <x v="2"/>
    <x v="11"/>
    <x v="3"/>
    <x v="1"/>
    <n v="412"/>
    <n v="0"/>
    <n v="-412"/>
    <x v="8"/>
    <x v="19"/>
    <x v="22"/>
    <x v="46"/>
    <s v="Sonstige betriebliche Aufwendungen"/>
    <s v="B0FE524A-9795-EA11-806F-9CB6D0F9CFB6"/>
  </r>
  <r>
    <x v="2"/>
    <x v="8"/>
    <x v="19"/>
    <x v="22"/>
    <x v="78"/>
    <x v="2"/>
    <x v="11"/>
    <x v="3"/>
    <x v="1"/>
    <n v="2300"/>
    <n v="0"/>
    <n v="-2300"/>
    <x v="8"/>
    <x v="19"/>
    <x v="22"/>
    <x v="78"/>
    <s v="Sonstige Fremdleistungen"/>
    <s v="B0FE524A-9795-EA11-806F-9CB6D0F9CFB6"/>
  </r>
  <r>
    <x v="2"/>
    <x v="8"/>
    <x v="19"/>
    <x v="23"/>
    <x v="47"/>
    <x v="2"/>
    <x v="11"/>
    <x v="3"/>
    <x v="1"/>
    <n v="6077"/>
    <n v="0"/>
    <n v="-6077"/>
    <x v="8"/>
    <x v="19"/>
    <x v="23"/>
    <x v="47"/>
    <s v="Miete (unbewegliche Wirtschaftsgüter)"/>
    <s v="B0FE524A-9795-EA11-806F-9CB6D0F9CFB6"/>
  </r>
  <r>
    <x v="2"/>
    <x v="8"/>
    <x v="19"/>
    <x v="23"/>
    <x v="48"/>
    <x v="2"/>
    <x v="11"/>
    <x v="3"/>
    <x v="1"/>
    <n v="1349.3"/>
    <n v="0"/>
    <n v="-1349.3"/>
    <x v="8"/>
    <x v="19"/>
    <x v="23"/>
    <x v="48"/>
    <s v="Gas, Strom, Wasser"/>
    <s v="B0FE524A-9795-EA11-806F-9CB6D0F9CFB6"/>
  </r>
  <r>
    <x v="2"/>
    <x v="8"/>
    <x v="19"/>
    <x v="23"/>
    <x v="49"/>
    <x v="2"/>
    <x v="11"/>
    <x v="3"/>
    <x v="1"/>
    <n v="700.4"/>
    <n v="0"/>
    <n v="-700.4"/>
    <x v="8"/>
    <x v="19"/>
    <x v="23"/>
    <x v="49"/>
    <s v="Reinigung"/>
    <s v="B0FE524A-9795-EA11-806F-9CB6D0F9CFB6"/>
  </r>
  <r>
    <x v="2"/>
    <x v="8"/>
    <x v="19"/>
    <x v="24"/>
    <x v="50"/>
    <x v="2"/>
    <x v="11"/>
    <x v="3"/>
    <x v="1"/>
    <n v="876.54"/>
    <n v="0"/>
    <n v="-876.54"/>
    <x v="8"/>
    <x v="19"/>
    <x v="24"/>
    <x v="50"/>
    <s v="Versicherungen"/>
    <s v="B0FE524A-9795-EA11-806F-9CB6D0F9CFB6"/>
  </r>
  <r>
    <x v="2"/>
    <x v="8"/>
    <x v="19"/>
    <x v="25"/>
    <x v="52"/>
    <x v="2"/>
    <x v="11"/>
    <x v="3"/>
    <x v="1"/>
    <n v="1030"/>
    <n v="0"/>
    <n v="-1030"/>
    <x v="8"/>
    <x v="19"/>
    <x v="25"/>
    <x v="52"/>
    <s v="Reparaturen und Instandhaltung von anderen Anlagen und Betriebs- und Geschäftsausstattung"/>
    <s v="B0FE524A-9795-EA11-806F-9CB6D0F9CFB6"/>
  </r>
  <r>
    <x v="2"/>
    <x v="8"/>
    <x v="19"/>
    <x v="25"/>
    <x v="53"/>
    <x v="2"/>
    <x v="11"/>
    <x v="3"/>
    <x v="1"/>
    <n v="1442"/>
    <n v="0"/>
    <n v="-1442"/>
    <x v="8"/>
    <x v="19"/>
    <x v="25"/>
    <x v="53"/>
    <s v="Wartungskosten für Hard- und Software"/>
    <s v="B0FE524A-9795-EA11-806F-9CB6D0F9CFB6"/>
  </r>
  <r>
    <x v="2"/>
    <x v="8"/>
    <x v="19"/>
    <x v="37"/>
    <x v="118"/>
    <x v="2"/>
    <x v="11"/>
    <x v="3"/>
    <x v="1"/>
    <n v="1850"/>
    <n v="0"/>
    <n v="-1850"/>
    <x v="8"/>
    <x v="19"/>
    <x v="37"/>
    <x v="118"/>
    <s v="Mietleasing Kfz"/>
    <s v="B0FE524A-9795-EA11-806F-9CB6D0F9CFB6"/>
  </r>
  <r>
    <x v="2"/>
    <x v="8"/>
    <x v="19"/>
    <x v="26"/>
    <x v="71"/>
    <x v="2"/>
    <x v="11"/>
    <x v="3"/>
    <x v="1"/>
    <n v="1545"/>
    <n v="0"/>
    <n v="-1545"/>
    <x v="8"/>
    <x v="19"/>
    <x v="26"/>
    <x v="71"/>
    <s v="Werbekosten"/>
    <s v="B0FE524A-9795-EA11-806F-9CB6D0F9CFB6"/>
  </r>
  <r>
    <x v="2"/>
    <x v="8"/>
    <x v="19"/>
    <x v="26"/>
    <x v="54"/>
    <x v="2"/>
    <x v="11"/>
    <x v="3"/>
    <x v="1"/>
    <n v="309"/>
    <n v="0"/>
    <n v="-309"/>
    <x v="8"/>
    <x v="19"/>
    <x v="26"/>
    <x v="54"/>
    <s v="Bewirtungskosten"/>
    <s v="B0FE524A-9795-EA11-806F-9CB6D0F9CFB6"/>
  </r>
  <r>
    <x v="2"/>
    <x v="8"/>
    <x v="19"/>
    <x v="26"/>
    <x v="55"/>
    <x v="2"/>
    <x v="11"/>
    <x v="3"/>
    <x v="1"/>
    <n v="8000"/>
    <n v="0"/>
    <n v="-8000"/>
    <x v="8"/>
    <x v="19"/>
    <x v="26"/>
    <x v="55"/>
    <s v="Reisekosten Arbeitnehmer"/>
    <s v="B0FE524A-9795-EA11-806F-9CB6D0F9CFB6"/>
  </r>
  <r>
    <x v="2"/>
    <x v="8"/>
    <x v="19"/>
    <x v="27"/>
    <x v="79"/>
    <x v="2"/>
    <x v="11"/>
    <x v="3"/>
    <x v="1"/>
    <n v="41.2"/>
    <n v="0"/>
    <n v="-41.2"/>
    <x v="8"/>
    <x v="19"/>
    <x v="27"/>
    <x v="79"/>
    <s v="Porto"/>
    <s v="B0FE524A-9795-EA11-806F-9CB6D0F9CFB6"/>
  </r>
  <r>
    <x v="2"/>
    <x v="8"/>
    <x v="19"/>
    <x v="27"/>
    <x v="58"/>
    <x v="2"/>
    <x v="11"/>
    <x v="3"/>
    <x v="1"/>
    <n v="1190"/>
    <n v="0"/>
    <n v="-1190"/>
    <x v="8"/>
    <x v="19"/>
    <x v="27"/>
    <x v="58"/>
    <s v="Telefon"/>
    <s v="B0FE524A-9795-EA11-806F-9CB6D0F9CFB6"/>
  </r>
  <r>
    <x v="2"/>
    <x v="8"/>
    <x v="19"/>
    <x v="27"/>
    <x v="73"/>
    <x v="2"/>
    <x v="11"/>
    <x v="3"/>
    <x v="1"/>
    <n v="206"/>
    <n v="0"/>
    <n v="-206"/>
    <x v="8"/>
    <x v="19"/>
    <x v="27"/>
    <x v="73"/>
    <s v="Bürobedarf"/>
    <s v="B0FE524A-9795-EA11-806F-9CB6D0F9CFB6"/>
  </r>
  <r>
    <x v="2"/>
    <x v="8"/>
    <x v="19"/>
    <x v="28"/>
    <x v="59"/>
    <x v="2"/>
    <x v="11"/>
    <x v="3"/>
    <x v="1"/>
    <n v="10120"/>
    <n v="0"/>
    <n v="-10120"/>
    <x v="8"/>
    <x v="19"/>
    <x v="28"/>
    <x v="59"/>
    <s v="Rechts- und Beratungskosten"/>
    <s v="B0FE524A-9795-EA11-806F-9CB6D0F9CFB6"/>
  </r>
  <r>
    <x v="2"/>
    <x v="8"/>
    <x v="19"/>
    <x v="28"/>
    <x v="101"/>
    <x v="2"/>
    <x v="11"/>
    <x v="3"/>
    <x v="1"/>
    <n v="1264"/>
    <n v="0"/>
    <n v="-1264"/>
    <x v="8"/>
    <x v="19"/>
    <x v="28"/>
    <x v="101"/>
    <s v="Buchführungskosten"/>
    <s v="B0FE524A-9795-EA11-806F-9CB6D0F9CFB6"/>
  </r>
  <r>
    <x v="2"/>
    <x v="8"/>
    <x v="19"/>
    <x v="22"/>
    <x v="117"/>
    <x v="2"/>
    <x v="11"/>
    <x v="3"/>
    <x v="1"/>
    <n v="5000"/>
    <n v="0"/>
    <n v="-5000"/>
    <x v="8"/>
    <x v="19"/>
    <x v="22"/>
    <x v="117"/>
    <s v="Mieten für Einrichtungen (bewegliche Wirtschaftsgüter)"/>
    <s v="B0FE524A-9795-EA11-806F-9CB6D0F9CFB6"/>
  </r>
  <r>
    <x v="2"/>
    <x v="8"/>
    <x v="19"/>
    <x v="29"/>
    <x v="60"/>
    <x v="2"/>
    <x v="11"/>
    <x v="3"/>
    <x v="1"/>
    <n v="1500"/>
    <n v="0"/>
    <n v="-1500"/>
    <x v="8"/>
    <x v="19"/>
    <x v="29"/>
    <x v="60"/>
    <s v="Sonstiger Betriebsbedarf"/>
    <s v="B0FE524A-9795-EA11-806F-9CB6D0F9CFB6"/>
  </r>
  <r>
    <x v="2"/>
    <x v="8"/>
    <x v="19"/>
    <x v="29"/>
    <x v="61"/>
    <x v="2"/>
    <x v="11"/>
    <x v="3"/>
    <x v="1"/>
    <n v="206"/>
    <n v="0"/>
    <n v="-206"/>
    <x v="8"/>
    <x v="19"/>
    <x v="29"/>
    <x v="61"/>
    <s v="Nebenkosten des Geldverkehrs"/>
    <s v="B0FE524A-9795-EA11-806F-9CB6D0F9CFB6"/>
  </r>
  <r>
    <x v="2"/>
    <x v="8"/>
    <x v="19"/>
    <x v="29"/>
    <x v="62"/>
    <x v="2"/>
    <x v="11"/>
    <x v="3"/>
    <x v="1"/>
    <n v="3193"/>
    <n v="0"/>
    <n v="-3193"/>
    <x v="8"/>
    <x v="19"/>
    <x v="29"/>
    <x v="62"/>
    <s v="Aufwendungen für Abraum- und Abfallbeseitigung"/>
    <s v="B0FE524A-9795-EA11-806F-9CB6D0F9CFB6"/>
  </r>
  <r>
    <x v="2"/>
    <x v="10"/>
    <x v="21"/>
    <x v="32"/>
    <x v="99"/>
    <x v="2"/>
    <x v="11"/>
    <x v="3"/>
    <x v="1"/>
    <n v="1200"/>
    <n v="0"/>
    <n v="-1200"/>
    <x v="10"/>
    <x v="21"/>
    <x v="32"/>
    <x v="99"/>
    <s v="Zinsaufwendungen für kurzfristige Verbindlichkeite"/>
    <s v="B0FE524A-9795-EA11-806F-9CB6D0F9CFB6"/>
  </r>
  <r>
    <x v="0"/>
    <x v="0"/>
    <x v="0"/>
    <x v="0"/>
    <x v="0"/>
    <x v="2"/>
    <x v="12"/>
    <x v="3"/>
    <x v="1"/>
    <n v="9000"/>
    <n v="5800"/>
    <n v="-3200"/>
    <x v="0"/>
    <x v="0"/>
    <x v="0"/>
    <x v="0"/>
    <s v="Selbst geschaffene immaterielle VermG"/>
    <s v="B0FE524A-9795-EA11-806F-9CB6D0F9CFB6"/>
  </r>
  <r>
    <x v="0"/>
    <x v="0"/>
    <x v="1"/>
    <x v="1"/>
    <x v="2"/>
    <x v="2"/>
    <x v="12"/>
    <x v="3"/>
    <x v="1"/>
    <n v="3650"/>
    <n v="450"/>
    <n v="-3200"/>
    <x v="0"/>
    <x v="1"/>
    <x v="1"/>
    <x v="2"/>
    <s v="Betriebsausstattung"/>
    <s v="B0FE524A-9795-EA11-806F-9CB6D0F9CFB6"/>
  </r>
  <r>
    <x v="0"/>
    <x v="0"/>
    <x v="1"/>
    <x v="1"/>
    <x v="3"/>
    <x v="2"/>
    <x v="12"/>
    <x v="3"/>
    <x v="1"/>
    <n v="1648"/>
    <n v="250"/>
    <n v="-1398"/>
    <x v="0"/>
    <x v="1"/>
    <x v="1"/>
    <x v="3"/>
    <s v="Büroeinrichtung"/>
    <s v="B0FE524A-9795-EA11-806F-9CB6D0F9CFB6"/>
  </r>
  <r>
    <x v="0"/>
    <x v="0"/>
    <x v="1"/>
    <x v="1"/>
    <x v="4"/>
    <x v="2"/>
    <x v="12"/>
    <x v="3"/>
    <x v="1"/>
    <n v="2060"/>
    <n v="0"/>
    <n v="-2060"/>
    <x v="0"/>
    <x v="1"/>
    <x v="1"/>
    <x v="4"/>
    <s v="Geringwertige Wirtschaftsgüter"/>
    <s v="B0FE524A-9795-EA11-806F-9CB6D0F9CFB6"/>
  </r>
  <r>
    <x v="0"/>
    <x v="1"/>
    <x v="3"/>
    <x v="3"/>
    <x v="6"/>
    <x v="2"/>
    <x v="12"/>
    <x v="3"/>
    <x v="1"/>
    <n v="49028"/>
    <n v="49028"/>
    <n v="0"/>
    <x v="1"/>
    <x v="3"/>
    <x v="3"/>
    <x v="6"/>
    <s v="Forderungen aus Lieferungen und Leistungen"/>
    <s v="B0FE524A-9795-EA11-806F-9CB6D0F9CFB6"/>
  </r>
  <r>
    <x v="0"/>
    <x v="1"/>
    <x v="3"/>
    <x v="4"/>
    <x v="9"/>
    <x v="2"/>
    <x v="12"/>
    <x v="3"/>
    <x v="1"/>
    <n v="10724.68"/>
    <n v="0"/>
    <n v="-10724.68"/>
    <x v="1"/>
    <x v="3"/>
    <x v="4"/>
    <x v="9"/>
    <s v="Abziehbare Vorsteuer 19 %"/>
    <s v="B0FE524A-9795-EA11-806F-9CB6D0F9CFB6"/>
  </r>
  <r>
    <x v="0"/>
    <x v="1"/>
    <x v="4"/>
    <x v="5"/>
    <x v="115"/>
    <x v="2"/>
    <x v="12"/>
    <x v="3"/>
    <x v="1"/>
    <n v="59752.68"/>
    <n v="257156.83"/>
    <n v="197404.15"/>
    <x v="1"/>
    <x v="4"/>
    <x v="5"/>
    <x v="115"/>
    <s v="Bank"/>
    <s v="B0FE524A-9795-EA11-806F-9CB6D0F9CFB6"/>
  </r>
  <r>
    <x v="0"/>
    <x v="2"/>
    <x v="5"/>
    <x v="6"/>
    <x v="15"/>
    <x v="2"/>
    <x v="12"/>
    <x v="3"/>
    <x v="1"/>
    <n v="6351.15"/>
    <n v="876.54"/>
    <n v="-5474.61"/>
    <x v="2"/>
    <x v="5"/>
    <x v="6"/>
    <x v="15"/>
    <s v="Aktive Rechnungsabgrenzung"/>
    <s v="B0FE524A-9795-EA11-806F-9CB6D0F9CFB6"/>
  </r>
  <r>
    <x v="1"/>
    <x v="5"/>
    <x v="11"/>
    <x v="13"/>
    <x v="25"/>
    <x v="2"/>
    <x v="12"/>
    <x v="3"/>
    <x v="1"/>
    <n v="7819.96"/>
    <n v="7819.96"/>
    <n v="0"/>
    <x v="5"/>
    <x v="11"/>
    <x v="13"/>
    <x v="25"/>
    <s v="Verbindlichkeiten aus Lieferungen und Leistungen m"/>
    <s v="B0FE524A-9795-EA11-806F-9CB6D0F9CFB6"/>
  </r>
  <r>
    <x v="1"/>
    <x v="5"/>
    <x v="12"/>
    <x v="14"/>
    <x v="33"/>
    <x v="2"/>
    <x v="12"/>
    <x v="3"/>
    <x v="1"/>
    <n v="0"/>
    <n v="7828"/>
    <n v="7828"/>
    <x v="5"/>
    <x v="12"/>
    <x v="14"/>
    <x v="33"/>
    <s v="Umsatzsteuer 19 %"/>
    <s v="B0FE524A-9795-EA11-806F-9CB6D0F9CFB6"/>
  </r>
  <r>
    <x v="1"/>
    <x v="5"/>
    <x v="12"/>
    <x v="14"/>
    <x v="75"/>
    <x v="2"/>
    <x v="12"/>
    <x v="3"/>
    <x v="1"/>
    <n v="7828"/>
    <n v="10724.68"/>
    <n v="2896.68"/>
    <x v="5"/>
    <x v="12"/>
    <x v="14"/>
    <x v="75"/>
    <s v="Umsatzsteuer-Vorauszahlungen"/>
    <s v="B0FE524A-9795-EA11-806F-9CB6D0F9CFB6"/>
  </r>
  <r>
    <x v="2"/>
    <x v="7"/>
    <x v="14"/>
    <x v="16"/>
    <x v="36"/>
    <x v="2"/>
    <x v="12"/>
    <x v="3"/>
    <x v="1"/>
    <n v="0"/>
    <n v="41200"/>
    <n v="41200"/>
    <x v="7"/>
    <x v="14"/>
    <x v="16"/>
    <x v="36"/>
    <s v="Erlöse zum allgemeinen Umsatzsteuersatz"/>
    <s v="B0FE524A-9795-EA11-806F-9CB6D0F9CFB6"/>
  </r>
  <r>
    <x v="2"/>
    <x v="8"/>
    <x v="17"/>
    <x v="19"/>
    <x v="116"/>
    <x v="2"/>
    <x v="12"/>
    <x v="3"/>
    <x v="1"/>
    <n v="1030"/>
    <n v="0"/>
    <n v="-1030"/>
    <x v="8"/>
    <x v="17"/>
    <x v="19"/>
    <x v="116"/>
    <s v="Roh-, Hilfs- und Betriebsstoffe"/>
    <s v="B0FE524A-9795-EA11-806F-9CB6D0F9CFB6"/>
  </r>
  <r>
    <x v="2"/>
    <x v="8"/>
    <x v="18"/>
    <x v="20"/>
    <x v="41"/>
    <x v="2"/>
    <x v="12"/>
    <x v="3"/>
    <x v="1"/>
    <n v="103177.68"/>
    <n v="0"/>
    <n v="-103177.68"/>
    <x v="8"/>
    <x v="18"/>
    <x v="20"/>
    <x v="41"/>
    <s v="Gehälter"/>
    <s v="B0FE524A-9795-EA11-806F-9CB6D0F9CFB6"/>
  </r>
  <r>
    <x v="2"/>
    <x v="8"/>
    <x v="18"/>
    <x v="20"/>
    <x v="42"/>
    <x v="2"/>
    <x v="12"/>
    <x v="3"/>
    <x v="1"/>
    <n v="33636.29"/>
    <n v="0"/>
    <n v="-33636.29"/>
    <x v="8"/>
    <x v="18"/>
    <x v="20"/>
    <x v="42"/>
    <s v="Geschäftsführergehälter der GmbH-Gesellschafter"/>
    <s v="B0FE524A-9795-EA11-806F-9CB6D0F9CFB6"/>
  </r>
  <r>
    <x v="2"/>
    <x v="8"/>
    <x v="18"/>
    <x v="20"/>
    <x v="70"/>
    <x v="2"/>
    <x v="12"/>
    <x v="3"/>
    <x v="1"/>
    <n v="2200"/>
    <n v="0"/>
    <n v="-2200"/>
    <x v="8"/>
    <x v="18"/>
    <x v="20"/>
    <x v="70"/>
    <s v="Sonstiges Personalkosten"/>
    <s v="B0FE524A-9795-EA11-806F-9CB6D0F9CFB6"/>
  </r>
  <r>
    <x v="2"/>
    <x v="8"/>
    <x v="18"/>
    <x v="21"/>
    <x v="43"/>
    <x v="2"/>
    <x v="12"/>
    <x v="3"/>
    <x v="1"/>
    <n v="24681.63"/>
    <n v="0"/>
    <n v="-24681.63"/>
    <x v="8"/>
    <x v="18"/>
    <x v="21"/>
    <x v="43"/>
    <s v="Gesetzliche soziale Aufwendungen"/>
    <s v="B0FE524A-9795-EA11-806F-9CB6D0F9CFB6"/>
  </r>
  <r>
    <x v="2"/>
    <x v="8"/>
    <x v="18"/>
    <x v="21"/>
    <x v="44"/>
    <x v="2"/>
    <x v="12"/>
    <x v="3"/>
    <x v="1"/>
    <n v="566.37"/>
    <n v="0"/>
    <n v="-566.37"/>
    <x v="8"/>
    <x v="18"/>
    <x v="21"/>
    <x v="44"/>
    <s v="Umlagebeiträge"/>
    <s v="B0FE524A-9795-EA11-806F-9CB6D0F9CFB6"/>
  </r>
  <r>
    <x v="2"/>
    <x v="8"/>
    <x v="18"/>
    <x v="21"/>
    <x v="45"/>
    <x v="2"/>
    <x v="12"/>
    <x v="3"/>
    <x v="1"/>
    <n v="1368.13"/>
    <n v="0"/>
    <n v="-1368.13"/>
    <x v="8"/>
    <x v="18"/>
    <x v="21"/>
    <x v="45"/>
    <s v="Beiträge zur Berufsgenossenschaft"/>
    <s v="B0FE524A-9795-EA11-806F-9CB6D0F9CFB6"/>
  </r>
  <r>
    <x v="2"/>
    <x v="8"/>
    <x v="18"/>
    <x v="21"/>
    <x v="100"/>
    <x v="2"/>
    <x v="12"/>
    <x v="3"/>
    <x v="1"/>
    <n v="300"/>
    <n v="0"/>
    <n v="-300"/>
    <x v="8"/>
    <x v="18"/>
    <x v="21"/>
    <x v="100"/>
    <s v="Aufwendungen für Altersversorgung"/>
    <s v="B0FE524A-9795-EA11-806F-9CB6D0F9CFB6"/>
  </r>
  <r>
    <x v="2"/>
    <x v="8"/>
    <x v="22"/>
    <x v="33"/>
    <x v="89"/>
    <x v="2"/>
    <x v="12"/>
    <x v="3"/>
    <x v="1"/>
    <n v="5800"/>
    <n v="0"/>
    <n v="-5800"/>
    <x v="8"/>
    <x v="22"/>
    <x v="33"/>
    <x v="89"/>
    <s v="Abschreibungen auf selbst geschaffene immaterielle Vermögensgegenstände"/>
    <s v="B0FE524A-9795-EA11-806F-9CB6D0F9CFB6"/>
  </r>
  <r>
    <x v="2"/>
    <x v="8"/>
    <x v="22"/>
    <x v="34"/>
    <x v="90"/>
    <x v="2"/>
    <x v="12"/>
    <x v="3"/>
    <x v="1"/>
    <n v="700"/>
    <n v="0"/>
    <n v="-700"/>
    <x v="8"/>
    <x v="22"/>
    <x v="34"/>
    <x v="90"/>
    <s v="Abschreibungen auf Sachanlagen (ohne AfA auf Kfz und Gebäude)"/>
    <s v="B0FE524A-9795-EA11-806F-9CB6D0F9CFB6"/>
  </r>
  <r>
    <x v="2"/>
    <x v="8"/>
    <x v="19"/>
    <x v="22"/>
    <x v="46"/>
    <x v="2"/>
    <x v="12"/>
    <x v="3"/>
    <x v="1"/>
    <n v="412"/>
    <n v="0"/>
    <n v="-412"/>
    <x v="8"/>
    <x v="19"/>
    <x v="22"/>
    <x v="46"/>
    <s v="Sonstige betriebliche Aufwendungen"/>
    <s v="B0FE524A-9795-EA11-806F-9CB6D0F9CFB6"/>
  </r>
  <r>
    <x v="2"/>
    <x v="8"/>
    <x v="19"/>
    <x v="22"/>
    <x v="78"/>
    <x v="2"/>
    <x v="12"/>
    <x v="3"/>
    <x v="1"/>
    <n v="2300"/>
    <n v="0"/>
    <n v="-2300"/>
    <x v="8"/>
    <x v="19"/>
    <x v="22"/>
    <x v="78"/>
    <s v="Sonstige Fremdleistungen"/>
    <s v="B0FE524A-9795-EA11-806F-9CB6D0F9CFB6"/>
  </r>
  <r>
    <x v="2"/>
    <x v="8"/>
    <x v="19"/>
    <x v="23"/>
    <x v="47"/>
    <x v="2"/>
    <x v="12"/>
    <x v="3"/>
    <x v="1"/>
    <n v="6077"/>
    <n v="0"/>
    <n v="-6077"/>
    <x v="8"/>
    <x v="19"/>
    <x v="23"/>
    <x v="47"/>
    <s v="Miete (unbewegliche Wirtschaftsgüter)"/>
    <s v="B0FE524A-9795-EA11-806F-9CB6D0F9CFB6"/>
  </r>
  <r>
    <x v="2"/>
    <x v="8"/>
    <x v="19"/>
    <x v="23"/>
    <x v="48"/>
    <x v="2"/>
    <x v="12"/>
    <x v="3"/>
    <x v="1"/>
    <n v="1349.3"/>
    <n v="0"/>
    <n v="-1349.3"/>
    <x v="8"/>
    <x v="19"/>
    <x v="23"/>
    <x v="48"/>
    <s v="Gas, Strom, Wasser"/>
    <s v="B0FE524A-9795-EA11-806F-9CB6D0F9CFB6"/>
  </r>
  <r>
    <x v="2"/>
    <x v="8"/>
    <x v="19"/>
    <x v="23"/>
    <x v="49"/>
    <x v="2"/>
    <x v="12"/>
    <x v="3"/>
    <x v="1"/>
    <n v="700.4"/>
    <n v="0"/>
    <n v="-700.4"/>
    <x v="8"/>
    <x v="19"/>
    <x v="23"/>
    <x v="49"/>
    <s v="Reinigung"/>
    <s v="B0FE524A-9795-EA11-806F-9CB6D0F9CFB6"/>
  </r>
  <r>
    <x v="2"/>
    <x v="8"/>
    <x v="19"/>
    <x v="24"/>
    <x v="50"/>
    <x v="2"/>
    <x v="12"/>
    <x v="3"/>
    <x v="1"/>
    <n v="876.54"/>
    <n v="0"/>
    <n v="-876.54"/>
    <x v="8"/>
    <x v="19"/>
    <x v="24"/>
    <x v="50"/>
    <s v="Versicherungen"/>
    <s v="B0FE524A-9795-EA11-806F-9CB6D0F9CFB6"/>
  </r>
  <r>
    <x v="2"/>
    <x v="8"/>
    <x v="19"/>
    <x v="25"/>
    <x v="52"/>
    <x v="2"/>
    <x v="12"/>
    <x v="3"/>
    <x v="1"/>
    <n v="1030"/>
    <n v="0"/>
    <n v="-1030"/>
    <x v="8"/>
    <x v="19"/>
    <x v="25"/>
    <x v="52"/>
    <s v="Reparaturen und Instandhaltung von anderen Anlagen und Betriebs- und Geschäftsausstattung"/>
    <s v="B0FE524A-9795-EA11-806F-9CB6D0F9CFB6"/>
  </r>
  <r>
    <x v="2"/>
    <x v="8"/>
    <x v="19"/>
    <x v="25"/>
    <x v="53"/>
    <x v="2"/>
    <x v="12"/>
    <x v="3"/>
    <x v="1"/>
    <n v="1442"/>
    <n v="0"/>
    <n v="-1442"/>
    <x v="8"/>
    <x v="19"/>
    <x v="25"/>
    <x v="53"/>
    <s v="Wartungskosten für Hard- und Software"/>
    <s v="B0FE524A-9795-EA11-806F-9CB6D0F9CFB6"/>
  </r>
  <r>
    <x v="2"/>
    <x v="8"/>
    <x v="19"/>
    <x v="37"/>
    <x v="118"/>
    <x v="2"/>
    <x v="12"/>
    <x v="3"/>
    <x v="1"/>
    <n v="1850"/>
    <n v="0"/>
    <n v="-1850"/>
    <x v="8"/>
    <x v="19"/>
    <x v="37"/>
    <x v="118"/>
    <s v="Mietleasing Kfz"/>
    <s v="B0FE524A-9795-EA11-806F-9CB6D0F9CFB6"/>
  </r>
  <r>
    <x v="2"/>
    <x v="8"/>
    <x v="19"/>
    <x v="26"/>
    <x v="71"/>
    <x v="2"/>
    <x v="12"/>
    <x v="3"/>
    <x v="1"/>
    <n v="1545"/>
    <n v="0"/>
    <n v="-1545"/>
    <x v="8"/>
    <x v="19"/>
    <x v="26"/>
    <x v="71"/>
    <s v="Werbekosten"/>
    <s v="B0FE524A-9795-EA11-806F-9CB6D0F9CFB6"/>
  </r>
  <r>
    <x v="2"/>
    <x v="8"/>
    <x v="19"/>
    <x v="26"/>
    <x v="54"/>
    <x v="2"/>
    <x v="12"/>
    <x v="3"/>
    <x v="1"/>
    <n v="309"/>
    <n v="0"/>
    <n v="-309"/>
    <x v="8"/>
    <x v="19"/>
    <x v="26"/>
    <x v="54"/>
    <s v="Bewirtungskosten"/>
    <s v="B0FE524A-9795-EA11-806F-9CB6D0F9CFB6"/>
  </r>
  <r>
    <x v="2"/>
    <x v="8"/>
    <x v="19"/>
    <x v="26"/>
    <x v="55"/>
    <x v="2"/>
    <x v="12"/>
    <x v="3"/>
    <x v="1"/>
    <n v="8000"/>
    <n v="0"/>
    <n v="-8000"/>
    <x v="8"/>
    <x v="19"/>
    <x v="26"/>
    <x v="55"/>
    <s v="Reisekosten Arbeitnehmer"/>
    <s v="B0FE524A-9795-EA11-806F-9CB6D0F9CFB6"/>
  </r>
  <r>
    <x v="2"/>
    <x v="8"/>
    <x v="19"/>
    <x v="27"/>
    <x v="79"/>
    <x v="2"/>
    <x v="12"/>
    <x v="3"/>
    <x v="1"/>
    <n v="41.2"/>
    <n v="0"/>
    <n v="-41.2"/>
    <x v="8"/>
    <x v="19"/>
    <x v="27"/>
    <x v="79"/>
    <s v="Porto"/>
    <s v="B0FE524A-9795-EA11-806F-9CB6D0F9CFB6"/>
  </r>
  <r>
    <x v="2"/>
    <x v="8"/>
    <x v="19"/>
    <x v="27"/>
    <x v="58"/>
    <x v="2"/>
    <x v="12"/>
    <x v="3"/>
    <x v="1"/>
    <n v="1190"/>
    <n v="0"/>
    <n v="-1190"/>
    <x v="8"/>
    <x v="19"/>
    <x v="27"/>
    <x v="58"/>
    <s v="Telefon"/>
    <s v="B0FE524A-9795-EA11-806F-9CB6D0F9CFB6"/>
  </r>
  <r>
    <x v="2"/>
    <x v="8"/>
    <x v="19"/>
    <x v="27"/>
    <x v="73"/>
    <x v="2"/>
    <x v="12"/>
    <x v="3"/>
    <x v="1"/>
    <n v="206"/>
    <n v="0"/>
    <n v="-206"/>
    <x v="8"/>
    <x v="19"/>
    <x v="27"/>
    <x v="73"/>
    <s v="Bürobedarf"/>
    <s v="B0FE524A-9795-EA11-806F-9CB6D0F9CFB6"/>
  </r>
  <r>
    <x v="2"/>
    <x v="8"/>
    <x v="19"/>
    <x v="28"/>
    <x v="59"/>
    <x v="2"/>
    <x v="12"/>
    <x v="3"/>
    <x v="1"/>
    <n v="10120"/>
    <n v="0"/>
    <n v="-10120"/>
    <x v="8"/>
    <x v="19"/>
    <x v="28"/>
    <x v="59"/>
    <s v="Rechts- und Beratungskosten"/>
    <s v="B0FE524A-9795-EA11-806F-9CB6D0F9CFB6"/>
  </r>
  <r>
    <x v="2"/>
    <x v="8"/>
    <x v="19"/>
    <x v="28"/>
    <x v="101"/>
    <x v="2"/>
    <x v="12"/>
    <x v="3"/>
    <x v="1"/>
    <n v="1264"/>
    <n v="0"/>
    <n v="-1264"/>
    <x v="8"/>
    <x v="19"/>
    <x v="28"/>
    <x v="101"/>
    <s v="Buchführungskosten"/>
    <s v="B0FE524A-9795-EA11-806F-9CB6D0F9CFB6"/>
  </r>
  <r>
    <x v="2"/>
    <x v="8"/>
    <x v="19"/>
    <x v="22"/>
    <x v="117"/>
    <x v="2"/>
    <x v="12"/>
    <x v="3"/>
    <x v="1"/>
    <n v="5000"/>
    <n v="0"/>
    <n v="-5000"/>
    <x v="8"/>
    <x v="19"/>
    <x v="22"/>
    <x v="117"/>
    <s v="Mieten für Einrichtungen (bewegliche Wirtschaftsgüter)"/>
    <s v="B0FE524A-9795-EA11-806F-9CB6D0F9CFB6"/>
  </r>
  <r>
    <x v="2"/>
    <x v="8"/>
    <x v="19"/>
    <x v="29"/>
    <x v="60"/>
    <x v="2"/>
    <x v="12"/>
    <x v="3"/>
    <x v="1"/>
    <n v="1500"/>
    <n v="0"/>
    <n v="-1500"/>
    <x v="8"/>
    <x v="19"/>
    <x v="29"/>
    <x v="60"/>
    <s v="Sonstiger Betriebsbedarf"/>
    <s v="B0FE524A-9795-EA11-806F-9CB6D0F9CFB6"/>
  </r>
  <r>
    <x v="2"/>
    <x v="8"/>
    <x v="19"/>
    <x v="29"/>
    <x v="61"/>
    <x v="2"/>
    <x v="12"/>
    <x v="3"/>
    <x v="1"/>
    <n v="206"/>
    <n v="0"/>
    <n v="-206"/>
    <x v="8"/>
    <x v="19"/>
    <x v="29"/>
    <x v="61"/>
    <s v="Nebenkosten des Geldverkehrs"/>
    <s v="B0FE524A-9795-EA11-806F-9CB6D0F9CFB6"/>
  </r>
  <r>
    <x v="2"/>
    <x v="8"/>
    <x v="19"/>
    <x v="29"/>
    <x v="62"/>
    <x v="2"/>
    <x v="12"/>
    <x v="3"/>
    <x v="1"/>
    <n v="3193"/>
    <n v="0"/>
    <n v="-3193"/>
    <x v="8"/>
    <x v="19"/>
    <x v="29"/>
    <x v="62"/>
    <s v="Aufwendungen für Abraum- und Abfallbeseitigung"/>
    <s v="B0FE524A-9795-EA11-806F-9CB6D0F9CFB6"/>
  </r>
  <r>
    <x v="2"/>
    <x v="10"/>
    <x v="21"/>
    <x v="32"/>
    <x v="99"/>
    <x v="2"/>
    <x v="12"/>
    <x v="3"/>
    <x v="1"/>
    <n v="1200"/>
    <n v="0"/>
    <n v="-1200"/>
    <x v="10"/>
    <x v="21"/>
    <x v="32"/>
    <x v="99"/>
    <s v="Zinsaufwendungen für kurzfristige Verbindlichkeite"/>
    <s v="B0FE524A-9795-EA11-806F-9CB6D0F9CFB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5996D7-52D9-4759-A049-6C9B12B83D79}" name="PivotTable2" cacheId="1"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rowHeaderCaption="Konto">
  <location ref="A2:A125" firstHeaderRow="1" firstDataRow="1" firstDataCol="1"/>
  <pivotFields count="18">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showAll="0"/>
    <pivotField axis="axisRow" showAll="0" sortType="ascending">
      <items count="124">
        <item x="0"/>
        <item x="1"/>
        <item x="2"/>
        <item x="3"/>
        <item x="4"/>
        <item x="94"/>
        <item x="5"/>
        <item x="112"/>
        <item x="6"/>
        <item x="7"/>
        <item x="82"/>
        <item x="77"/>
        <item x="8"/>
        <item x="102"/>
        <item x="103"/>
        <item x="9"/>
        <item x="96"/>
        <item x="104"/>
        <item x="10"/>
        <item x="11"/>
        <item x="113"/>
        <item x="84"/>
        <item x="12"/>
        <item x="115"/>
        <item x="13"/>
        <item x="14"/>
        <item x="107"/>
        <item x="15"/>
        <item x="16"/>
        <item x="17"/>
        <item x="18"/>
        <item x="19"/>
        <item x="20"/>
        <item x="21"/>
        <item x="22"/>
        <item x="95"/>
        <item x="23"/>
        <item x="24"/>
        <item x="120"/>
        <item x="25"/>
        <item x="26"/>
        <item x="27"/>
        <item x="28"/>
        <item x="97"/>
        <item x="29"/>
        <item x="30"/>
        <item x="31"/>
        <item x="32"/>
        <item x="109"/>
        <item x="33"/>
        <item x="75"/>
        <item x="98"/>
        <item x="105"/>
        <item x="86"/>
        <item x="34"/>
        <item x="110"/>
        <item x="35"/>
        <item x="122"/>
        <item x="80"/>
        <item x="36"/>
        <item x="37"/>
        <item x="38"/>
        <item x="39"/>
        <item x="76"/>
        <item x="116"/>
        <item x="40"/>
        <item x="87"/>
        <item x="41"/>
        <item x="42"/>
        <item x="88"/>
        <item x="70"/>
        <item x="43"/>
        <item x="44"/>
        <item x="45"/>
        <item x="100"/>
        <item x="89"/>
        <item x="90"/>
        <item x="91"/>
        <item x="46"/>
        <item x="78"/>
        <item x="92"/>
        <item x="121"/>
        <item x="47"/>
        <item x="48"/>
        <item x="49"/>
        <item x="50"/>
        <item x="51"/>
        <item x="52"/>
        <item x="53"/>
        <item x="118"/>
        <item x="71"/>
        <item x="81"/>
        <item x="114"/>
        <item x="54"/>
        <item x="93"/>
        <item x="55"/>
        <item x="72"/>
        <item x="56"/>
        <item x="57"/>
        <item x="85"/>
        <item x="79"/>
        <item x="58"/>
        <item x="73"/>
        <item x="106"/>
        <item x="74"/>
        <item x="59"/>
        <item x="108"/>
        <item x="119"/>
        <item x="101"/>
        <item x="117"/>
        <item x="111"/>
        <item x="60"/>
        <item x="61"/>
        <item x="62"/>
        <item x="63"/>
        <item x="64"/>
        <item x="65"/>
        <item x="66"/>
        <item x="99"/>
        <item x="83"/>
        <item x="67"/>
        <item x="68"/>
        <item x="69"/>
        <item t="default"/>
      </items>
    </pivotField>
    <pivotField showAll="0"/>
    <pivotField showAll="0"/>
  </pivotFields>
  <rowFields count="1">
    <field x="15"/>
  </rowFields>
  <rowItems count="12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rowItems>
  <colItems count="1">
    <i/>
  </colItems>
  <formats count="6">
    <format dxfId="97">
      <pivotArea field="15" type="button" dataOnly="0" labelOnly="1" outline="0" axis="axisRow" fieldPosition="0"/>
    </format>
    <format dxfId="96">
      <pivotArea field="15" type="button" dataOnly="0" labelOnly="1" outline="0" axis="axisRow" fieldPosition="0"/>
    </format>
    <format dxfId="95">
      <pivotArea field="15" type="button" dataOnly="0" labelOnly="1" outline="0" axis="axisRow" fieldPosition="0"/>
    </format>
    <format dxfId="94">
      <pivotArea dataOnly="0" labelOnly="1" fieldPosition="0">
        <references count="1">
          <reference field="15" count="50">
            <x v="0"/>
            <x v="1"/>
            <x v="2"/>
            <x v="3"/>
            <x v="4"/>
            <x v="6"/>
            <x v="8"/>
            <x v="9"/>
            <x v="10"/>
            <x v="11"/>
            <x v="12"/>
            <x v="15"/>
            <x v="16"/>
            <x v="18"/>
            <x v="19"/>
            <x v="21"/>
            <x v="22"/>
            <x v="23"/>
            <x v="24"/>
            <x v="25"/>
            <x v="27"/>
            <x v="28"/>
            <x v="29"/>
            <x v="30"/>
            <x v="31"/>
            <x v="32"/>
            <x v="33"/>
            <x v="34"/>
            <x v="35"/>
            <x v="36"/>
            <x v="37"/>
            <x v="39"/>
            <x v="40"/>
            <x v="41"/>
            <x v="42"/>
            <x v="43"/>
            <x v="44"/>
            <x v="45"/>
            <x v="46"/>
            <x v="47"/>
            <x v="49"/>
            <x v="50"/>
            <x v="51"/>
            <x v="53"/>
            <x v="54"/>
            <x v="56"/>
            <x v="58"/>
            <x v="59"/>
            <x v="60"/>
            <x v="61"/>
          </reference>
        </references>
      </pivotArea>
    </format>
    <format dxfId="93">
      <pivotArea dataOnly="0" labelOnly="1" fieldPosition="0">
        <references count="1">
          <reference field="15" count="50">
            <x v="62"/>
            <x v="63"/>
            <x v="64"/>
            <x v="65"/>
            <x v="66"/>
            <x v="67"/>
            <x v="68"/>
            <x v="69"/>
            <x v="70"/>
            <x v="71"/>
            <x v="72"/>
            <x v="73"/>
            <x v="74"/>
            <x v="75"/>
            <x v="76"/>
            <x v="77"/>
            <x v="78"/>
            <x v="79"/>
            <x v="80"/>
            <x v="82"/>
            <x v="83"/>
            <x v="84"/>
            <x v="85"/>
            <x v="86"/>
            <x v="87"/>
            <x v="88"/>
            <x v="89"/>
            <x v="90"/>
            <x v="91"/>
            <x v="93"/>
            <x v="94"/>
            <x v="95"/>
            <x v="96"/>
            <x v="97"/>
            <x v="98"/>
            <x v="99"/>
            <x v="100"/>
            <x v="101"/>
            <x v="102"/>
            <x v="104"/>
            <x v="105"/>
            <x v="107"/>
            <x v="108"/>
            <x v="109"/>
            <x v="111"/>
            <x v="112"/>
            <x v="113"/>
            <x v="114"/>
            <x v="115"/>
            <x v="116"/>
          </reference>
        </references>
      </pivotArea>
    </format>
    <format dxfId="92">
      <pivotArea dataOnly="0" labelOnly="1" fieldPosition="0">
        <references count="1">
          <reference field="15" count="6">
            <x v="117"/>
            <x v="118"/>
            <x v="119"/>
            <x v="120"/>
            <x v="121"/>
            <x v="12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57638C-1943-4A6D-9CEA-499DFDD1307B}" name="PivotTable2" cacheId="1"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location ref="A4:AJ85" firstHeaderRow="1" firstDataRow="3" firstDataCol="1" rowPageCount="2" colPageCount="1"/>
  <pivotFields count="18">
    <pivotField name="Bericht" axis="axisPage" multipleItemSelectionAllowed="1" showAll="0" defaultSubtotal="0">
      <items count="4">
        <item h="1" x="0"/>
        <item x="2"/>
        <item h="1" x="1"/>
        <item h="1" x="3"/>
      </items>
    </pivotField>
    <pivotField axis="axisRow" subtotalTop="0" showAll="0" defaultSubtotal="0">
      <items count="12">
        <item x="0"/>
        <item x="7"/>
        <item x="3"/>
        <item x="9"/>
        <item x="8"/>
        <item x="4"/>
        <item x="1"/>
        <item x="2"/>
        <item x="5"/>
        <item x="6"/>
        <item x="10"/>
        <item m="1" x="11"/>
      </items>
    </pivotField>
    <pivotField axis="axisRow" subtotalTop="0" showAll="0" defaultSubtotal="0">
      <items count="25">
        <item x="5"/>
        <item x="6"/>
        <item x="0"/>
        <item x="17"/>
        <item x="13"/>
        <item x="14"/>
        <item x="2"/>
        <item x="20"/>
        <item x="3"/>
        <item x="7"/>
        <item x="18"/>
        <item x="1"/>
        <item x="21"/>
        <item x="22"/>
        <item x="15"/>
        <item x="8"/>
        <item x="10"/>
        <item x="19"/>
        <item x="16"/>
        <item x="11"/>
        <item x="4"/>
        <item x="9"/>
        <item x="12"/>
        <item m="1" x="24"/>
        <item x="23"/>
      </items>
    </pivotField>
    <pivotField axis="axisRow" subtotalTop="0" showAll="0" defaultSubtotal="0">
      <items count="77">
        <item x="33"/>
        <item x="6"/>
        <item x="3"/>
        <item x="11"/>
        <item x="7"/>
        <item x="9"/>
        <item x="5"/>
        <item x="20"/>
        <item x="15"/>
        <item x="23"/>
        <item x="2"/>
        <item x="0"/>
        <item x="18"/>
        <item x="14"/>
        <item x="16"/>
        <item x="13"/>
        <item x="31"/>
        <item x="32"/>
        <item x="34"/>
        <item x="17"/>
        <item x="8"/>
        <item x="21"/>
        <item x="24"/>
        <item x="19"/>
        <item x="1"/>
        <item x="25"/>
        <item x="12"/>
        <item x="10"/>
        <item x="37"/>
        <item x="4"/>
        <item x="26"/>
        <item x="27"/>
        <item x="28"/>
        <item x="22"/>
        <item x="29"/>
        <item x="30"/>
        <item m="1" x="55"/>
        <item m="1" x="52"/>
        <item m="1" x="50"/>
        <item m="1" x="73"/>
        <item m="1" x="40"/>
        <item m="1" x="54"/>
        <item m="1" x="49"/>
        <item m="1" x="60"/>
        <item m="1" x="75"/>
        <item m="1" x="44"/>
        <item m="1" x="63"/>
        <item m="1" x="48"/>
        <item m="1" x="45"/>
        <item m="1" x="56"/>
        <item m="1" x="64"/>
        <item m="1" x="70"/>
        <item m="1" x="46"/>
        <item m="1" x="65"/>
        <item m="1" x="61"/>
        <item m="1" x="68"/>
        <item m="1" x="69"/>
        <item m="1" x="51"/>
        <item m="1" x="76"/>
        <item m="1" x="59"/>
        <item m="1" x="42"/>
        <item m="1" x="62"/>
        <item m="1" x="53"/>
        <item m="1" x="74"/>
        <item m="1" x="58"/>
        <item m="1" x="39"/>
        <item m="1" x="66"/>
        <item m="1" x="71"/>
        <item m="1" x="43"/>
        <item m="1" x="47"/>
        <item m="1" x="57"/>
        <item m="1" x="41"/>
        <item m="1" x="72"/>
        <item m="1" x="67"/>
        <item x="38"/>
        <item x="35"/>
        <item x="36"/>
      </items>
    </pivotField>
    <pivotField axis="axisRow" showAll="0" defaultSubtotal="0">
      <items count="123">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16"/>
        <item x="40"/>
        <item x="87"/>
        <item x="41"/>
        <item x="42"/>
        <item x="88"/>
        <item x="70"/>
        <item x="43"/>
        <item x="44"/>
        <item x="45"/>
        <item x="100"/>
        <item x="89"/>
        <item x="90"/>
        <item x="91"/>
        <item x="46"/>
        <item x="78"/>
        <item x="92"/>
        <item x="47"/>
        <item x="48"/>
        <item x="49"/>
        <item x="50"/>
        <item x="51"/>
        <item x="52"/>
        <item x="53"/>
        <item x="118"/>
        <item x="71"/>
        <item x="81"/>
        <item x="54"/>
        <item x="93"/>
        <item x="55"/>
        <item x="72"/>
        <item x="56"/>
        <item x="57"/>
        <item x="85"/>
        <item x="79"/>
        <item x="58"/>
        <item x="73"/>
        <item x="74"/>
        <item x="59"/>
        <item x="119"/>
        <item x="101"/>
        <item x="117"/>
        <item x="60"/>
        <item x="61"/>
        <item x="62"/>
        <item x="63"/>
        <item x="64"/>
        <item x="65"/>
        <item x="66"/>
        <item x="99"/>
        <item x="83"/>
        <item x="67"/>
        <item x="68"/>
        <item x="69"/>
        <item x="115"/>
        <item x="102"/>
        <item x="103"/>
        <item x="104"/>
        <item x="105"/>
        <item x="106"/>
        <item x="120"/>
        <item x="94"/>
        <item x="107"/>
        <item x="108"/>
        <item x="110"/>
        <item x="111"/>
        <item x="109"/>
        <item x="122"/>
        <item x="112"/>
        <item x="113"/>
        <item x="114"/>
        <item x="121"/>
      </items>
    </pivotField>
    <pivotField name="Jahr" axis="axisPage" showAll="0" defaultSubtotal="0">
      <items count="4">
        <item x="0"/>
        <item x="1"/>
        <item x="2"/>
        <item x="3"/>
      </items>
    </pivotField>
    <pivotField axis="axisCol" showAll="0" defaultSubtotal="0">
      <items count="13">
        <item x="1"/>
        <item x="0"/>
        <item x="2"/>
        <item x="3"/>
        <item x="4"/>
        <item x="5"/>
        <item x="6"/>
        <item x="7"/>
        <item x="8"/>
        <item x="9"/>
        <item x="10"/>
        <item x="11"/>
        <item x="12"/>
      </items>
    </pivotField>
    <pivotField axis="axisCol" showAll="0" defaultSubtotal="0">
      <items count="4">
        <item n="Ist" x="0"/>
        <item x="2"/>
        <item x="1"/>
        <item x="3"/>
      </items>
    </pivotField>
    <pivotField subtotalTop="0" showAll="0" defaultSubtotal="0"/>
    <pivotField numFmtId="164" showAll="0" defaultSubtotal="0"/>
    <pivotField numFmtId="164"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4">
    <field x="1"/>
    <field x="2"/>
    <field x="3"/>
    <field x="4"/>
  </rowFields>
  <rowItems count="79">
    <i>
      <x v="1"/>
    </i>
    <i r="1">
      <x v="5"/>
    </i>
    <i r="2">
      <x v="14"/>
    </i>
    <i r="3">
      <x v="45"/>
    </i>
    <i r="3">
      <x v="46"/>
    </i>
    <i r="1">
      <x v="14"/>
    </i>
    <i r="2">
      <x v="19"/>
    </i>
    <i r="3">
      <x v="48"/>
    </i>
    <i r="1">
      <x v="18"/>
    </i>
    <i r="2">
      <x v="12"/>
    </i>
    <i r="3">
      <x v="49"/>
    </i>
    <i>
      <x v="4"/>
    </i>
    <i r="1">
      <x v="3"/>
    </i>
    <i r="2">
      <x v="23"/>
    </i>
    <i r="3">
      <x v="51"/>
    </i>
    <i r="1">
      <x v="10"/>
    </i>
    <i r="2">
      <x v="7"/>
    </i>
    <i r="3">
      <x v="54"/>
    </i>
    <i r="3">
      <x v="55"/>
    </i>
    <i r="3">
      <x v="57"/>
    </i>
    <i r="2">
      <x v="21"/>
    </i>
    <i r="3">
      <x v="58"/>
    </i>
    <i r="3">
      <x v="59"/>
    </i>
    <i r="3">
      <x v="60"/>
    </i>
    <i r="3">
      <x v="61"/>
    </i>
    <i r="3">
      <x v="88"/>
    </i>
    <i r="1">
      <x v="13"/>
    </i>
    <i r="2">
      <x/>
    </i>
    <i r="3">
      <x v="62"/>
    </i>
    <i r="2">
      <x v="18"/>
    </i>
    <i r="3">
      <x v="63"/>
    </i>
    <i r="3">
      <x v="64"/>
    </i>
    <i r="1">
      <x v="17"/>
    </i>
    <i r="2">
      <x v="9"/>
    </i>
    <i r="3">
      <x v="68"/>
    </i>
    <i r="3">
      <x v="69"/>
    </i>
    <i r="3">
      <x v="70"/>
    </i>
    <i r="2">
      <x v="22"/>
    </i>
    <i r="3">
      <x v="71"/>
    </i>
    <i r="3">
      <x v="72"/>
    </i>
    <i r="2">
      <x v="25"/>
    </i>
    <i r="3">
      <x v="73"/>
    </i>
    <i r="3">
      <x v="74"/>
    </i>
    <i r="2">
      <x v="28"/>
    </i>
    <i r="3">
      <x v="75"/>
    </i>
    <i r="2">
      <x v="30"/>
    </i>
    <i r="3">
      <x v="76"/>
    </i>
    <i r="3">
      <x v="77"/>
    </i>
    <i r="3">
      <x v="78"/>
    </i>
    <i r="3">
      <x v="80"/>
    </i>
    <i r="3">
      <x v="81"/>
    </i>
    <i r="3">
      <x v="82"/>
    </i>
    <i r="3">
      <x v="83"/>
    </i>
    <i r="3">
      <x v="121"/>
    </i>
    <i r="2">
      <x v="31"/>
    </i>
    <i r="3">
      <x v="85"/>
    </i>
    <i r="3">
      <x v="86"/>
    </i>
    <i r="3">
      <x v="87"/>
    </i>
    <i r="3">
      <x v="110"/>
    </i>
    <i r="2">
      <x v="32"/>
    </i>
    <i r="3">
      <x v="89"/>
    </i>
    <i r="3">
      <x v="90"/>
    </i>
    <i r="3">
      <x v="91"/>
    </i>
    <i r="3">
      <x v="114"/>
    </i>
    <i r="2">
      <x v="33"/>
    </i>
    <i r="3">
      <x v="65"/>
    </i>
    <i r="3">
      <x v="66"/>
    </i>
    <i r="3">
      <x v="92"/>
    </i>
    <i r="3">
      <x v="116"/>
    </i>
    <i r="2">
      <x v="34"/>
    </i>
    <i r="3">
      <x v="93"/>
    </i>
    <i r="3">
      <x v="94"/>
    </i>
    <i r="3">
      <x v="95"/>
    </i>
    <i>
      <x v="10"/>
    </i>
    <i r="1">
      <x v="12"/>
    </i>
    <i r="2">
      <x v="17"/>
    </i>
    <i r="3">
      <x v="100"/>
    </i>
    <i r="3">
      <x v="101"/>
    </i>
    <i t="grand">
      <x/>
    </i>
  </rowItems>
  <colFields count="2">
    <field x="6"/>
    <field x="7"/>
  </colFields>
  <colItems count="35">
    <i>
      <x v="1"/>
      <x/>
    </i>
    <i r="1">
      <x v="1"/>
    </i>
    <i r="1">
      <x v="2"/>
    </i>
    <i>
      <x v="2"/>
      <x/>
    </i>
    <i r="1">
      <x v="1"/>
    </i>
    <i r="1">
      <x v="2"/>
    </i>
    <i>
      <x v="3"/>
      <x/>
    </i>
    <i r="1">
      <x v="1"/>
    </i>
    <i r="1">
      <x v="2"/>
    </i>
    <i>
      <x v="4"/>
      <x/>
    </i>
    <i r="1">
      <x v="1"/>
    </i>
    <i r="1">
      <x v="2"/>
    </i>
    <i>
      <x v="5"/>
      <x/>
    </i>
    <i r="1">
      <x v="1"/>
    </i>
    <i r="1">
      <x v="2"/>
    </i>
    <i>
      <x v="6"/>
      <x/>
    </i>
    <i r="1">
      <x v="1"/>
    </i>
    <i r="1">
      <x v="2"/>
    </i>
    <i>
      <x v="7"/>
      <x/>
    </i>
    <i r="1">
      <x v="1"/>
    </i>
    <i r="1">
      <x v="2"/>
    </i>
    <i>
      <x v="8"/>
      <x/>
    </i>
    <i r="1">
      <x v="1"/>
    </i>
    <i r="1">
      <x v="2"/>
    </i>
    <i>
      <x v="9"/>
      <x/>
    </i>
    <i r="1">
      <x v="1"/>
    </i>
    <i r="1">
      <x v="2"/>
    </i>
    <i>
      <x v="10"/>
      <x/>
    </i>
    <i r="1">
      <x v="1"/>
    </i>
    <i r="1">
      <x v="2"/>
    </i>
    <i>
      <x v="11"/>
      <x/>
    </i>
    <i r="1">
      <x v="1"/>
    </i>
    <i r="1">
      <x v="2"/>
    </i>
    <i>
      <x v="12"/>
      <x v="1"/>
    </i>
    <i r="1">
      <x v="2"/>
    </i>
  </colItems>
  <pageFields count="2">
    <pageField fld="0" hier="-1"/>
    <pageField fld="5" item="1" hier="-1"/>
  </pageFields>
  <dataFields count="1">
    <dataField name="Saldo" fld="11" baseField="0" baseItem="0" numFmtId="167"/>
  </dataFields>
  <pivotTableStyleInfo name="PivotStyleMedium8"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559A28-ADF0-45E7-89FA-90020F79B6EC}" name="PivotTable2" cacheId="1" applyNumberFormats="0" applyBorderFormats="0" applyFontFormats="0" applyPatternFormats="0" applyAlignmentFormats="0" applyWidthHeightFormats="1" dataCaption="Werte" updatedVersion="6" minRefreshableVersion="3" rowGrandTotals="0" colGrandTotals="0" itemPrintTitles="1" createdVersion="6" indent="0" outline="1" outlineData="1" multipleFieldFilters="0" colHeaderCaption="Auswahl">
  <location ref="A4:N28" firstHeaderRow="1" firstDataRow="3" firstDataCol="1" rowPageCount="1" colPageCount="1"/>
  <pivotFields count="18">
    <pivotField name="Bericht" axis="axisRow" multipleItemSelectionAllowed="1" showAll="0" defaultSubtotal="0">
      <items count="4">
        <item x="0"/>
        <item h="1" sd="0" x="2"/>
        <item x="1"/>
        <item h="1" sd="0" x="3"/>
      </items>
    </pivotField>
    <pivotField axis="axisRow" subtotalTop="0" showAll="0" defaultSubtotal="0">
      <items count="12">
        <item x="0"/>
        <item x="7"/>
        <item x="3"/>
        <item x="9"/>
        <item x="8"/>
        <item sd="0" x="4"/>
        <item x="1"/>
        <item sd="0" x="2"/>
        <item x="5"/>
        <item sd="0" x="6"/>
        <item x="10"/>
        <item m="1" x="11"/>
      </items>
    </pivotField>
    <pivotField axis="axisRow" subtotalTop="0" showAll="0" defaultSubtotal="0">
      <items count="25">
        <item x="5"/>
        <item sd="0" x="6"/>
        <item sd="0" x="0"/>
        <item x="17"/>
        <item sd="0" x="13"/>
        <item sd="0" x="14"/>
        <item sd="0" x="2"/>
        <item x="20"/>
        <item x="3"/>
        <item sd="0" x="7"/>
        <item x="18"/>
        <item sd="0" x="1"/>
        <item x="21"/>
        <item x="22"/>
        <item sd="0" x="15"/>
        <item sd="0" x="8"/>
        <item sd="0" x="10"/>
        <item x="19"/>
        <item sd="0" x="16"/>
        <item sd="0" x="11"/>
        <item sd="0" x="4"/>
        <item sd="0" x="9"/>
        <item sd="0" x="12"/>
        <item m="1" x="24"/>
        <item x="23"/>
      </items>
    </pivotField>
    <pivotField axis="axisRow" subtotalTop="0" showAll="0" defaultSubtotal="0">
      <items count="77">
        <item x="33"/>
        <item sd="0" x="6"/>
        <item sd="0" x="3"/>
        <item sd="0" x="11"/>
        <item sd="0" x="7"/>
        <item sd="0" x="9"/>
        <item sd="0" x="5"/>
        <item x="20"/>
        <item x="15"/>
        <item x="23"/>
        <item sd="0" x="2"/>
        <item sd="0" x="0"/>
        <item x="18"/>
        <item sd="0" x="14"/>
        <item x="16"/>
        <item sd="0" x="13"/>
        <item x="31"/>
        <item x="32"/>
        <item x="34"/>
        <item x="17"/>
        <item sd="0" x="8"/>
        <item x="21"/>
        <item x="24"/>
        <item x="19"/>
        <item sd="0" x="1"/>
        <item x="25"/>
        <item sd="0" x="12"/>
        <item sd="0" x="10"/>
        <item x="37"/>
        <item sd="0" x="4"/>
        <item x="26"/>
        <item x="27"/>
        <item x="28"/>
        <item x="22"/>
        <item x="29"/>
        <item x="30"/>
        <item m="1" x="55"/>
        <item m="1" x="52"/>
        <item m="1" x="50"/>
        <item m="1" x="73"/>
        <item m="1" x="40"/>
        <item m="1" x="54"/>
        <item m="1" x="49"/>
        <item m="1" x="60"/>
        <item m="1" x="75"/>
        <item m="1" x="44"/>
        <item m="1" x="63"/>
        <item m="1" x="48"/>
        <item m="1" x="45"/>
        <item m="1" x="56"/>
        <item m="1" x="64"/>
        <item m="1" x="70"/>
        <item m="1" x="46"/>
        <item m="1" x="65"/>
        <item m="1" x="61"/>
        <item m="1" x="68"/>
        <item m="1" x="69"/>
        <item m="1" x="51"/>
        <item m="1" x="76"/>
        <item m="1" x="59"/>
        <item m="1" x="42"/>
        <item m="1" x="62"/>
        <item m="1" x="53"/>
        <item m="1" x="74"/>
        <item m="1" x="58"/>
        <item m="1" x="39"/>
        <item m="1" x="66"/>
        <item m="1" x="71"/>
        <item m="1" x="43"/>
        <item m="1" x="47"/>
        <item m="1" x="57"/>
        <item m="1" x="41"/>
        <item m="1" x="72"/>
        <item m="1" x="67"/>
        <item x="38"/>
        <item x="35"/>
        <item x="36"/>
      </items>
    </pivotField>
    <pivotField axis="axisRow" showAll="0" defaultSubtotal="0">
      <items count="123">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16"/>
        <item x="40"/>
        <item x="87"/>
        <item x="41"/>
        <item x="42"/>
        <item x="88"/>
        <item x="70"/>
        <item x="43"/>
        <item x="44"/>
        <item x="45"/>
        <item x="100"/>
        <item x="89"/>
        <item x="90"/>
        <item x="91"/>
        <item x="46"/>
        <item x="78"/>
        <item x="92"/>
        <item x="47"/>
        <item x="48"/>
        <item x="49"/>
        <item x="50"/>
        <item x="51"/>
        <item x="52"/>
        <item x="53"/>
        <item x="118"/>
        <item x="71"/>
        <item x="81"/>
        <item x="54"/>
        <item x="93"/>
        <item x="55"/>
        <item x="72"/>
        <item x="56"/>
        <item x="57"/>
        <item x="85"/>
        <item x="79"/>
        <item x="58"/>
        <item x="73"/>
        <item x="74"/>
        <item x="59"/>
        <item x="119"/>
        <item x="101"/>
        <item x="117"/>
        <item x="60"/>
        <item x="61"/>
        <item x="62"/>
        <item x="63"/>
        <item x="64"/>
        <item x="65"/>
        <item x="66"/>
        <item x="99"/>
        <item x="83"/>
        <item x="67"/>
        <item x="68"/>
        <item x="69"/>
        <item x="115"/>
        <item x="102"/>
        <item x="103"/>
        <item x="104"/>
        <item x="105"/>
        <item x="106"/>
        <item x="120"/>
        <item x="94"/>
        <item x="107"/>
        <item x="108"/>
        <item x="110"/>
        <item x="111"/>
        <item x="109"/>
        <item x="122"/>
        <item x="112"/>
        <item x="113"/>
        <item x="114"/>
        <item x="121"/>
      </items>
    </pivotField>
    <pivotField name="Jahr" axis="axisPage" showAll="0" defaultSubtotal="0">
      <items count="4">
        <item x="0"/>
        <item x="1"/>
        <item x="2"/>
        <item x="3"/>
      </items>
    </pivotField>
    <pivotField axis="axisCol" showAll="0" defaultSubtotal="0">
      <items count="13">
        <item x="1"/>
        <item x="0"/>
        <item x="2"/>
        <item x="3"/>
        <item x="4"/>
        <item x="5"/>
        <item x="6"/>
        <item x="7"/>
        <item x="8"/>
        <item x="9"/>
        <item x="10"/>
        <item x="11"/>
        <item x="12"/>
      </items>
    </pivotField>
    <pivotField axis="axisCol" showAll="0" defaultSubtotal="0">
      <items count="4">
        <item n="Ist" h="1" x="0"/>
        <item h="1" x="2"/>
        <item x="1"/>
        <item h="1" x="3"/>
      </items>
    </pivotField>
    <pivotField subtotalTop="0" showAll="0" defaultSubtotal="0"/>
    <pivotField numFmtId="164" showAll="0" defaultSubtotal="0"/>
    <pivotField numFmtId="164"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5">
    <field x="0"/>
    <field x="1"/>
    <field x="2"/>
    <field x="3"/>
    <field x="4"/>
  </rowFields>
  <rowItems count="22">
    <i>
      <x/>
    </i>
    <i r="1">
      <x/>
    </i>
    <i r="2">
      <x v="2"/>
    </i>
    <i r="2">
      <x v="11"/>
    </i>
    <i r="1">
      <x v="6"/>
    </i>
    <i r="2">
      <x v="6"/>
    </i>
    <i r="2">
      <x v="8"/>
    </i>
    <i r="3">
      <x v="2"/>
    </i>
    <i r="3">
      <x v="29"/>
    </i>
    <i r="2">
      <x v="20"/>
    </i>
    <i r="1">
      <x v="7"/>
    </i>
    <i>
      <x v="2"/>
    </i>
    <i r="1">
      <x v="2"/>
    </i>
    <i r="2">
      <x v="1"/>
    </i>
    <i r="2">
      <x v="9"/>
    </i>
    <i r="2">
      <x v="15"/>
    </i>
    <i r="2">
      <x v="21"/>
    </i>
    <i r="1">
      <x v="5"/>
    </i>
    <i r="1">
      <x v="8"/>
    </i>
    <i r="2">
      <x v="19"/>
    </i>
    <i r="2">
      <x v="22"/>
    </i>
    <i r="1">
      <x v="9"/>
    </i>
  </rowItems>
  <colFields count="2">
    <field x="6"/>
    <field x="7"/>
  </colFields>
  <colItems count="13">
    <i>
      <x/>
      <x v="2"/>
    </i>
    <i>
      <x v="1"/>
      <x v="2"/>
    </i>
    <i>
      <x v="2"/>
      <x v="2"/>
    </i>
    <i>
      <x v="3"/>
      <x v="2"/>
    </i>
    <i>
      <x v="4"/>
      <x v="2"/>
    </i>
    <i>
      <x v="5"/>
      <x v="2"/>
    </i>
    <i>
      <x v="6"/>
      <x v="2"/>
    </i>
    <i>
      <x v="7"/>
      <x v="2"/>
    </i>
    <i>
      <x v="8"/>
      <x v="2"/>
    </i>
    <i>
      <x v="9"/>
      <x v="2"/>
    </i>
    <i>
      <x v="10"/>
      <x v="2"/>
    </i>
    <i>
      <x v="11"/>
      <x v="2"/>
    </i>
    <i>
      <x v="12"/>
      <x v="2"/>
    </i>
  </colItems>
  <pageFields count="1">
    <pageField fld="5" item="1" hier="-1"/>
  </pageFields>
  <dataFields count="1">
    <dataField name="Saldo" fld="11" baseField="0" baseItem="0" numFmtId="167"/>
  </dataFields>
  <formats count="3">
    <format dxfId="47">
      <pivotArea collapsedLevelsAreSubtotals="1" fieldPosition="0">
        <references count="4">
          <reference field="0" count="1" selected="0">
            <x v="0"/>
          </reference>
          <reference field="1" count="1" selected="0">
            <x v="6"/>
          </reference>
          <reference field="2" count="1" selected="0">
            <x v="8"/>
          </reference>
          <reference field="3" count="1">
            <x v="2"/>
          </reference>
        </references>
      </pivotArea>
    </format>
    <format dxfId="46">
      <pivotArea collapsedLevelsAreSubtotals="1" fieldPosition="0">
        <references count="4">
          <reference field="0" count="1" selected="0">
            <x v="0"/>
          </reference>
          <reference field="1" count="1" selected="0">
            <x v="6"/>
          </reference>
          <reference field="2" count="1" selected="0">
            <x v="8"/>
          </reference>
          <reference field="3" count="1">
            <x v="29"/>
          </reference>
        </references>
      </pivotArea>
    </format>
    <format dxfId="45">
      <pivotArea dataOnly="0" labelOnly="1" fieldPosition="0">
        <references count="4">
          <reference field="0" count="1" selected="0">
            <x v="0"/>
          </reference>
          <reference field="1" count="1" selected="0">
            <x v="6"/>
          </reference>
          <reference field="2" count="1" selected="0">
            <x v="8"/>
          </reference>
          <reference field="3" count="2">
            <x v="2"/>
            <x v="29"/>
          </reference>
        </references>
      </pivotArea>
    </format>
  </formats>
  <pivotTableStyleInfo name="PivotStyleMedium8"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A95A33-FB07-4686-BDF4-1AEA567CC276}" name="PivotDaten" cacheId="1"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customListSort="0">
  <location ref="A3:CE127" firstHeaderRow="1" firstDataRow="4" firstDataCol="1" rowPageCount="1" colPageCount="1"/>
  <pivotFields count="18">
    <pivotField showAll="0"/>
    <pivotField name="Abschnitt2" showAll="0"/>
    <pivotField showAll="0"/>
    <pivotField showAll="0"/>
    <pivotField axis="axisRow" showAll="0" sortType="ascending">
      <items count="124">
        <item x="0"/>
        <item x="1"/>
        <item x="2"/>
        <item x="3"/>
        <item x="4"/>
        <item x="94"/>
        <item x="5"/>
        <item x="112"/>
        <item x="6"/>
        <item x="7"/>
        <item x="82"/>
        <item x="77"/>
        <item x="8"/>
        <item x="102"/>
        <item x="103"/>
        <item x="9"/>
        <item x="96"/>
        <item x="104"/>
        <item x="10"/>
        <item x="11"/>
        <item x="113"/>
        <item x="84"/>
        <item x="12"/>
        <item x="115"/>
        <item x="13"/>
        <item x="14"/>
        <item x="107"/>
        <item x="15"/>
        <item x="16"/>
        <item x="17"/>
        <item x="18"/>
        <item x="19"/>
        <item x="20"/>
        <item x="21"/>
        <item x="22"/>
        <item x="95"/>
        <item x="23"/>
        <item x="24"/>
        <item x="120"/>
        <item x="25"/>
        <item x="26"/>
        <item x="27"/>
        <item x="28"/>
        <item x="97"/>
        <item x="29"/>
        <item x="30"/>
        <item x="31"/>
        <item x="32"/>
        <item x="109"/>
        <item x="33"/>
        <item x="75"/>
        <item x="98"/>
        <item x="105"/>
        <item x="86"/>
        <item x="34"/>
        <item x="110"/>
        <item x="35"/>
        <item x="122"/>
        <item x="80"/>
        <item x="36"/>
        <item x="37"/>
        <item x="38"/>
        <item x="39"/>
        <item x="76"/>
        <item x="116"/>
        <item x="40"/>
        <item x="87"/>
        <item x="41"/>
        <item x="42"/>
        <item x="88"/>
        <item x="70"/>
        <item x="43"/>
        <item x="44"/>
        <item x="45"/>
        <item x="100"/>
        <item x="89"/>
        <item x="90"/>
        <item x="91"/>
        <item x="46"/>
        <item x="78"/>
        <item x="92"/>
        <item x="121"/>
        <item x="47"/>
        <item x="48"/>
        <item x="49"/>
        <item x="50"/>
        <item x="51"/>
        <item x="52"/>
        <item x="53"/>
        <item x="118"/>
        <item x="71"/>
        <item x="81"/>
        <item x="114"/>
        <item x="54"/>
        <item x="93"/>
        <item x="55"/>
        <item x="72"/>
        <item x="56"/>
        <item x="57"/>
        <item x="85"/>
        <item x="79"/>
        <item x="58"/>
        <item x="73"/>
        <item x="106"/>
        <item x="74"/>
        <item x="59"/>
        <item x="108"/>
        <item x="119"/>
        <item x="101"/>
        <item x="117"/>
        <item x="111"/>
        <item x="60"/>
        <item x="61"/>
        <item x="62"/>
        <item x="63"/>
        <item x="64"/>
        <item x="65"/>
        <item x="66"/>
        <item x="99"/>
        <item x="83"/>
        <item x="67"/>
        <item x="68"/>
        <item x="69"/>
        <item t="default"/>
      </items>
    </pivotField>
    <pivotField axis="axisCol" showAll="0">
      <items count="5">
        <item x="0"/>
        <item x="1"/>
        <item x="2"/>
        <item x="3"/>
        <item t="default"/>
      </items>
    </pivotField>
    <pivotField axis="axisCol" showAll="0">
      <items count="14">
        <item x="0"/>
        <item x="2"/>
        <item x="3"/>
        <item x="4"/>
        <item x="5"/>
        <item x="6"/>
        <item x="7"/>
        <item x="8"/>
        <item x="9"/>
        <item x="10"/>
        <item x="11"/>
        <item x="12"/>
        <item x="1"/>
        <item t="default"/>
      </items>
    </pivotField>
    <pivotField showAll="0"/>
    <pivotField axis="axisPage" showAll="0">
      <items count="3">
        <item x="1"/>
        <item x="0"/>
        <item t="default"/>
      </items>
    </pivotField>
    <pivotField dataField="1" numFmtId="164" showAll="0"/>
    <pivotField dataField="1" numFmtId="164" showAll="0"/>
    <pivotField numFmtId="164" showAll="0"/>
    <pivotField name="Abschnitt" showAll="0"/>
    <pivotField showAll="0"/>
    <pivotField showAll="0"/>
    <pivotField showAll="0"/>
    <pivotField showAll="0"/>
    <pivotField showAll="0"/>
  </pivotFields>
  <rowFields count="1">
    <field x="4"/>
  </rowFields>
  <rowItems count="12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9"/>
    </i>
    <i>
      <x v="40"/>
    </i>
    <i>
      <x v="41"/>
    </i>
    <i>
      <x v="42"/>
    </i>
    <i>
      <x v="43"/>
    </i>
    <i>
      <x v="44"/>
    </i>
    <i>
      <x v="45"/>
    </i>
    <i>
      <x v="46"/>
    </i>
    <i>
      <x v="47"/>
    </i>
    <i>
      <x v="48"/>
    </i>
    <i>
      <x v="49"/>
    </i>
    <i>
      <x v="50"/>
    </i>
    <i>
      <x v="51"/>
    </i>
    <i>
      <x v="52"/>
    </i>
    <i>
      <x v="53"/>
    </i>
    <i>
      <x v="54"/>
    </i>
    <i>
      <x v="55"/>
    </i>
    <i>
      <x v="56"/>
    </i>
    <i>
      <x v="58"/>
    </i>
    <i>
      <x v="59"/>
    </i>
    <i>
      <x v="60"/>
    </i>
    <i>
      <x v="61"/>
    </i>
    <i>
      <x v="62"/>
    </i>
    <i>
      <x v="63"/>
    </i>
    <i>
      <x v="64"/>
    </i>
    <i>
      <x v="65"/>
    </i>
    <i>
      <x v="66"/>
    </i>
    <i>
      <x v="67"/>
    </i>
    <i>
      <x v="68"/>
    </i>
    <i>
      <x v="69"/>
    </i>
    <i>
      <x v="70"/>
    </i>
    <i>
      <x v="71"/>
    </i>
    <i>
      <x v="72"/>
    </i>
    <i>
      <x v="73"/>
    </i>
    <i>
      <x v="74"/>
    </i>
    <i>
      <x v="75"/>
    </i>
    <i>
      <x v="76"/>
    </i>
    <i>
      <x v="77"/>
    </i>
    <i>
      <x v="78"/>
    </i>
    <i>
      <x v="79"/>
    </i>
    <i>
      <x v="80"/>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Fields count="3">
    <field x="5"/>
    <field x="6"/>
    <field x="-2"/>
  </colFields>
  <colItems count="82">
    <i>
      <x/>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r="1">
      <x v="12"/>
      <x/>
    </i>
    <i r="2" i="1">
      <x v="1"/>
    </i>
    <i t="default">
      <x/>
    </i>
    <i t="default" i="1">
      <x/>
    </i>
    <i>
      <x v="1"/>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r="1">
      <x v="12"/>
      <x/>
    </i>
    <i r="2" i="1">
      <x v="1"/>
    </i>
    <i t="default">
      <x v="1"/>
    </i>
    <i t="default" i="1">
      <x v="1"/>
    </i>
    <i>
      <x v="2"/>
      <x/>
      <x/>
    </i>
    <i r="2" i="1">
      <x v="1"/>
    </i>
    <i r="1">
      <x v="1"/>
      <x/>
    </i>
    <i r="2" i="1">
      <x v="1"/>
    </i>
    <i r="1">
      <x v="2"/>
      <x/>
    </i>
    <i r="2" i="1">
      <x v="1"/>
    </i>
    <i r="1">
      <x v="3"/>
      <x/>
    </i>
    <i r="2" i="1">
      <x v="1"/>
    </i>
    <i r="1">
      <x v="4"/>
      <x/>
    </i>
    <i r="2" i="1">
      <x v="1"/>
    </i>
    <i r="1">
      <x v="5"/>
      <x/>
    </i>
    <i r="2" i="1">
      <x v="1"/>
    </i>
    <i r="1">
      <x v="6"/>
      <x/>
    </i>
    <i r="2" i="1">
      <x v="1"/>
    </i>
    <i r="1">
      <x v="7"/>
      <x/>
    </i>
    <i r="2" i="1">
      <x v="1"/>
    </i>
    <i r="1">
      <x v="8"/>
      <x/>
    </i>
    <i r="2" i="1">
      <x v="1"/>
    </i>
    <i r="1">
      <x v="9"/>
      <x/>
    </i>
    <i r="2" i="1">
      <x v="1"/>
    </i>
    <i r="1">
      <x v="10"/>
      <x/>
    </i>
    <i r="2" i="1">
      <x v="1"/>
    </i>
    <i r="1">
      <x v="11"/>
      <x/>
    </i>
    <i r="2" i="1">
      <x v="1"/>
    </i>
    <i t="default">
      <x v="2"/>
    </i>
    <i t="default" i="1">
      <x v="2"/>
    </i>
  </colItems>
  <pageFields count="1">
    <pageField fld="8" item="1" hier="-1"/>
  </pageFields>
  <dataFields count="2">
    <dataField name="Soll" fld="9" baseField="2" baseItem="0" numFmtId="167"/>
    <dataField name="Haben" fld="10" baseField="2" baseItem="0" numFmtId="167"/>
  </dataFields>
  <pivotTableStyleInfo name="PivotStyleMedium8"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8DD4BB-7086-41DD-B378-3B41A893FC3B}" name="PivotDaten" cacheId="1"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customListSort="0">
  <location ref="A1:PK207" firstHeaderRow="1" firstDataRow="5" firstDataCol="1"/>
  <pivotFields count="18">
    <pivotField axis="axisRow" showAll="0">
      <items count="5">
        <item x="0"/>
        <item x="2"/>
        <item x="1"/>
        <item x="3"/>
        <item t="default"/>
      </items>
    </pivotField>
    <pivotField name="Abschnitt2" showAll="0"/>
    <pivotField showAll="0"/>
    <pivotField showAll="0"/>
    <pivotField axis="axisRow" showAll="0">
      <items count="124">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16"/>
        <item x="40"/>
        <item x="87"/>
        <item x="41"/>
        <item x="42"/>
        <item x="88"/>
        <item x="70"/>
        <item x="43"/>
        <item x="44"/>
        <item x="45"/>
        <item x="100"/>
        <item x="89"/>
        <item x="90"/>
        <item x="91"/>
        <item x="46"/>
        <item x="78"/>
        <item x="92"/>
        <item x="47"/>
        <item x="48"/>
        <item x="49"/>
        <item x="50"/>
        <item x="51"/>
        <item x="52"/>
        <item x="53"/>
        <item x="118"/>
        <item x="71"/>
        <item x="81"/>
        <item x="54"/>
        <item x="93"/>
        <item x="55"/>
        <item x="72"/>
        <item x="56"/>
        <item x="57"/>
        <item x="85"/>
        <item x="79"/>
        <item x="58"/>
        <item x="73"/>
        <item x="74"/>
        <item x="59"/>
        <item x="119"/>
        <item x="101"/>
        <item x="117"/>
        <item x="60"/>
        <item x="61"/>
        <item x="62"/>
        <item x="63"/>
        <item x="64"/>
        <item x="65"/>
        <item x="66"/>
        <item x="99"/>
        <item x="83"/>
        <item x="67"/>
        <item x="68"/>
        <item x="69"/>
        <item x="115"/>
        <item x="102"/>
        <item x="103"/>
        <item x="104"/>
        <item x="105"/>
        <item x="106"/>
        <item x="120"/>
        <item x="94"/>
        <item x="107"/>
        <item x="108"/>
        <item x="110"/>
        <item x="111"/>
        <item x="109"/>
        <item x="122"/>
        <item x="112"/>
        <item x="113"/>
        <item x="114"/>
        <item x="121"/>
        <item t="default"/>
      </items>
    </pivotField>
    <pivotField axis="axisCol" showAll="0">
      <items count="5">
        <item x="0"/>
        <item x="1"/>
        <item x="2"/>
        <item x="3"/>
        <item t="default"/>
      </items>
    </pivotField>
    <pivotField axis="axisCol" showAll="0">
      <items count="14">
        <item x="0"/>
        <item x="2"/>
        <item x="3"/>
        <item x="4"/>
        <item x="5"/>
        <item x="6"/>
        <item x="7"/>
        <item x="8"/>
        <item x="9"/>
        <item x="10"/>
        <item x="11"/>
        <item x="12"/>
        <item x="1"/>
        <item t="default"/>
      </items>
    </pivotField>
    <pivotField axis="axisCol" showAll="0">
      <items count="5">
        <item n="Ist" x="0"/>
        <item x="2"/>
        <item x="1"/>
        <item x="3"/>
        <item t="default"/>
      </items>
    </pivotField>
    <pivotField showAll="0"/>
    <pivotField dataField="1" numFmtId="164" showAll="0"/>
    <pivotField dataField="1" numFmtId="164" showAll="0"/>
    <pivotField dataField="1" numFmtId="164" showAll="0"/>
    <pivotField name="Abschnitt" axis="axisRow" showAll="0">
      <items count="14">
        <item x="2"/>
        <item x="0"/>
        <item x="8"/>
        <item x="7"/>
        <item x="3"/>
        <item m="1" x="12"/>
        <item x="4"/>
        <item x="1"/>
        <item x="5"/>
        <item x="9"/>
        <item x="10"/>
        <item x="6"/>
        <item m="1" x="11"/>
        <item t="default"/>
      </items>
    </pivotField>
    <pivotField axis="axisRow" showAll="0">
      <items count="29">
        <item x="22"/>
        <item x="15"/>
        <item m="1" x="26"/>
        <item x="3"/>
        <item x="8"/>
        <item x="9"/>
        <item x="6"/>
        <item x="0"/>
        <item x="7"/>
        <item m="1" x="24"/>
        <item x="17"/>
        <item x="18"/>
        <item m="1" x="27"/>
        <item x="1"/>
        <item x="19"/>
        <item x="16"/>
        <item x="10"/>
        <item x="12"/>
        <item x="14"/>
        <item x="11"/>
        <item x="2"/>
        <item x="20"/>
        <item x="4"/>
        <item x="21"/>
        <item x="5"/>
        <item x="13"/>
        <item m="1" x="25"/>
        <item x="23"/>
        <item t="default"/>
      </items>
    </pivotField>
    <pivotField axis="axisRow" showAll="0">
      <items count="43">
        <item x="33"/>
        <item x="34"/>
        <item x="17"/>
        <item x="1"/>
        <item x="10"/>
        <item x="28"/>
        <item x="27"/>
        <item x="8"/>
        <item x="3"/>
        <item x="22"/>
        <item x="11"/>
        <item x="7"/>
        <item x="30"/>
        <item x="9"/>
        <item x="5"/>
        <item x="37"/>
        <item x="20"/>
        <item m="1" x="39"/>
        <item m="1" x="40"/>
        <item x="23"/>
        <item m="1" x="41"/>
        <item x="25"/>
        <item x="2"/>
        <item x="0"/>
        <item x="18"/>
        <item x="12"/>
        <item x="14"/>
        <item x="4"/>
        <item x="29"/>
        <item x="21"/>
        <item x="16"/>
        <item x="13"/>
        <item x="24"/>
        <item x="31"/>
        <item x="19"/>
        <item x="26"/>
        <item x="32"/>
        <item x="6"/>
        <item x="15"/>
        <item x="38"/>
        <item x="35"/>
        <item x="36"/>
        <item t="default"/>
      </items>
    </pivotField>
    <pivotField showAll="0"/>
    <pivotField showAll="0"/>
    <pivotField showAll="0"/>
  </pivotFields>
  <rowFields count="5">
    <field x="0"/>
    <field x="12"/>
    <field x="13"/>
    <field x="14"/>
    <field x="4"/>
  </rowFields>
  <rowItems count="202">
    <i>
      <x/>
    </i>
    <i r="1">
      <x/>
    </i>
    <i r="2">
      <x v="24"/>
    </i>
    <i r="3">
      <x v="37"/>
    </i>
    <i r="4">
      <x v="19"/>
    </i>
    <i r="1">
      <x v="1"/>
    </i>
    <i r="2">
      <x v="7"/>
    </i>
    <i r="3">
      <x v="23"/>
    </i>
    <i r="4">
      <x/>
    </i>
    <i r="2">
      <x v="13"/>
    </i>
    <i r="3">
      <x v="3"/>
    </i>
    <i r="4">
      <x v="1"/>
    </i>
    <i r="4">
      <x v="2"/>
    </i>
    <i r="4">
      <x v="3"/>
    </i>
    <i r="4">
      <x v="4"/>
    </i>
    <i r="3">
      <x v="40"/>
    </i>
    <i r="4">
      <x v="112"/>
    </i>
    <i r="1">
      <x v="7"/>
    </i>
    <i r="2">
      <x v="3"/>
    </i>
    <i r="3">
      <x v="8"/>
    </i>
    <i r="4">
      <x v="6"/>
    </i>
    <i r="3">
      <x v="27"/>
    </i>
    <i r="4">
      <x v="7"/>
    </i>
    <i r="4">
      <x v="8"/>
    </i>
    <i r="4">
      <x v="9"/>
    </i>
    <i r="4">
      <x v="10"/>
    </i>
    <i r="4">
      <x v="11"/>
    </i>
    <i r="4">
      <x v="12"/>
    </i>
    <i r="4">
      <x v="13"/>
    </i>
    <i r="4">
      <x v="14"/>
    </i>
    <i r="4">
      <x v="15"/>
    </i>
    <i r="4">
      <x v="106"/>
    </i>
    <i r="4">
      <x v="107"/>
    </i>
    <i r="4">
      <x v="108"/>
    </i>
    <i r="4">
      <x v="120"/>
    </i>
    <i r="2">
      <x v="20"/>
    </i>
    <i r="3">
      <x v="22"/>
    </i>
    <i r="4">
      <x v="5"/>
    </i>
    <i r="3">
      <x v="41"/>
    </i>
    <i r="4">
      <x v="119"/>
    </i>
    <i r="2">
      <x v="22"/>
    </i>
    <i r="3">
      <x v="14"/>
    </i>
    <i r="4">
      <x v="16"/>
    </i>
    <i r="4">
      <x v="17"/>
    </i>
    <i r="4">
      <x v="18"/>
    </i>
    <i r="4">
      <x v="105"/>
    </i>
    <i r="4">
      <x v="113"/>
    </i>
    <i>
      <x v="1"/>
    </i>
    <i r="1">
      <x v="2"/>
    </i>
    <i r="2">
      <x/>
    </i>
    <i r="3">
      <x/>
    </i>
    <i r="4">
      <x v="62"/>
    </i>
    <i r="3">
      <x v="1"/>
    </i>
    <i r="4">
      <x v="63"/>
    </i>
    <i r="4">
      <x v="64"/>
    </i>
    <i r="2">
      <x v="10"/>
    </i>
    <i r="3">
      <x v="34"/>
    </i>
    <i r="4">
      <x v="51"/>
    </i>
    <i r="4">
      <x v="52"/>
    </i>
    <i r="4">
      <x v="53"/>
    </i>
    <i r="2">
      <x v="11"/>
    </i>
    <i r="3">
      <x v="16"/>
    </i>
    <i r="4">
      <x v="54"/>
    </i>
    <i r="4">
      <x v="55"/>
    </i>
    <i r="4">
      <x v="56"/>
    </i>
    <i r="4">
      <x v="57"/>
    </i>
    <i r="3">
      <x v="29"/>
    </i>
    <i r="4">
      <x v="58"/>
    </i>
    <i r="4">
      <x v="59"/>
    </i>
    <i r="4">
      <x v="60"/>
    </i>
    <i r="4">
      <x v="61"/>
    </i>
    <i r="4">
      <x v="88"/>
    </i>
    <i r="2">
      <x v="14"/>
    </i>
    <i r="3">
      <x v="5"/>
    </i>
    <i r="4">
      <x v="89"/>
    </i>
    <i r="4">
      <x v="90"/>
    </i>
    <i r="4">
      <x v="91"/>
    </i>
    <i r="4">
      <x v="114"/>
    </i>
    <i r="3">
      <x v="6"/>
    </i>
    <i r="4">
      <x v="85"/>
    </i>
    <i r="4">
      <x v="86"/>
    </i>
    <i r="4">
      <x v="87"/>
    </i>
    <i r="4">
      <x v="110"/>
    </i>
    <i r="3">
      <x v="9"/>
    </i>
    <i r="4">
      <x v="65"/>
    </i>
    <i r="4">
      <x v="66"/>
    </i>
    <i r="4">
      <x v="67"/>
    </i>
    <i r="4">
      <x v="92"/>
    </i>
    <i r="4">
      <x v="116"/>
    </i>
    <i r="4">
      <x v="122"/>
    </i>
    <i r="3">
      <x v="12"/>
    </i>
    <i r="4">
      <x v="96"/>
    </i>
    <i r="4">
      <x v="97"/>
    </i>
    <i r="4">
      <x v="98"/>
    </i>
    <i r="4">
      <x v="99"/>
    </i>
    <i r="3">
      <x v="15"/>
    </i>
    <i r="4">
      <x v="75"/>
    </i>
    <i r="3">
      <x v="19"/>
    </i>
    <i r="4">
      <x v="68"/>
    </i>
    <i r="4">
      <x v="69"/>
    </i>
    <i r="4">
      <x v="70"/>
    </i>
    <i r="3">
      <x v="21"/>
    </i>
    <i r="4">
      <x v="73"/>
    </i>
    <i r="4">
      <x v="74"/>
    </i>
    <i r="3">
      <x v="28"/>
    </i>
    <i r="4">
      <x v="93"/>
    </i>
    <i r="4">
      <x v="94"/>
    </i>
    <i r="4">
      <x v="95"/>
    </i>
    <i r="3">
      <x v="32"/>
    </i>
    <i r="4">
      <x v="71"/>
    </i>
    <i r="4">
      <x v="72"/>
    </i>
    <i r="3">
      <x v="35"/>
    </i>
    <i r="4">
      <x v="76"/>
    </i>
    <i r="4">
      <x v="77"/>
    </i>
    <i r="4">
      <x v="78"/>
    </i>
    <i r="4">
      <x v="79"/>
    </i>
    <i r="4">
      <x v="80"/>
    </i>
    <i r="4">
      <x v="81"/>
    </i>
    <i r="4">
      <x v="82"/>
    </i>
    <i r="4">
      <x v="83"/>
    </i>
    <i r="4">
      <x v="84"/>
    </i>
    <i r="4">
      <x v="121"/>
    </i>
    <i r="1">
      <x v="3"/>
    </i>
    <i r="2">
      <x v="1"/>
    </i>
    <i r="3">
      <x v="2"/>
    </i>
    <i r="4">
      <x v="48"/>
    </i>
    <i r="2">
      <x v="15"/>
    </i>
    <i r="3">
      <x v="24"/>
    </i>
    <i r="4">
      <x v="49"/>
    </i>
    <i r="4">
      <x v="50"/>
    </i>
    <i r="2">
      <x v="18"/>
    </i>
    <i r="3">
      <x v="30"/>
    </i>
    <i r="4">
      <x v="45"/>
    </i>
    <i r="4">
      <x v="46"/>
    </i>
    <i r="4">
      <x v="47"/>
    </i>
    <i r="4">
      <x v="118"/>
    </i>
    <i r="1">
      <x v="10"/>
    </i>
    <i r="2">
      <x v="23"/>
    </i>
    <i r="3">
      <x v="36"/>
    </i>
    <i r="4">
      <x v="100"/>
    </i>
    <i r="4">
      <x v="101"/>
    </i>
    <i>
      <x v="2"/>
    </i>
    <i r="1">
      <x v="4"/>
    </i>
    <i r="2">
      <x v="4"/>
    </i>
    <i r="3">
      <x v="4"/>
    </i>
    <i r="4">
      <x v="23"/>
    </i>
    <i r="2">
      <x v="5"/>
    </i>
    <i r="3">
      <x v="10"/>
    </i>
    <i r="4">
      <x v="24"/>
    </i>
    <i r="2">
      <x v="6"/>
    </i>
    <i r="3">
      <x v="7"/>
    </i>
    <i r="4">
      <x v="21"/>
    </i>
    <i r="3">
      <x v="11"/>
    </i>
    <i r="4">
      <x v="20"/>
    </i>
    <i r="2">
      <x v="8"/>
    </i>
    <i r="3">
      <x v="13"/>
    </i>
    <i r="4">
      <x v="22"/>
    </i>
    <i r="1">
      <x v="6"/>
    </i>
    <i r="2">
      <x v="16"/>
    </i>
    <i r="3">
      <x v="25"/>
    </i>
    <i r="4">
      <x v="25"/>
    </i>
    <i r="4">
      <x v="26"/>
    </i>
    <i r="4">
      <x v="27"/>
    </i>
    <i r="4">
      <x v="28"/>
    </i>
    <i r="4">
      <x v="29"/>
    </i>
    <i r="1">
      <x v="8"/>
    </i>
    <i r="2">
      <x v="17"/>
    </i>
    <i r="3">
      <x v="26"/>
    </i>
    <i r="4">
      <x v="31"/>
    </i>
    <i r="4">
      <x v="32"/>
    </i>
    <i r="4">
      <x v="33"/>
    </i>
    <i r="4">
      <x v="34"/>
    </i>
    <i r="4">
      <x v="35"/>
    </i>
    <i r="4">
      <x v="36"/>
    </i>
    <i r="4">
      <x v="37"/>
    </i>
    <i r="4">
      <x v="38"/>
    </i>
    <i r="4">
      <x v="39"/>
    </i>
    <i r="4">
      <x v="40"/>
    </i>
    <i r="4">
      <x v="41"/>
    </i>
    <i r="4">
      <x v="42"/>
    </i>
    <i r="4">
      <x v="43"/>
    </i>
    <i r="4">
      <x v="109"/>
    </i>
    <i r="4">
      <x v="115"/>
    </i>
    <i r="4">
      <x v="117"/>
    </i>
    <i r="2">
      <x v="19"/>
    </i>
    <i r="3">
      <x v="31"/>
    </i>
    <i r="4">
      <x v="30"/>
    </i>
    <i r="2">
      <x v="27"/>
    </i>
    <i r="3">
      <x v="39"/>
    </i>
    <i r="4">
      <x v="111"/>
    </i>
    <i r="1">
      <x v="11"/>
    </i>
    <i r="2">
      <x v="25"/>
    </i>
    <i r="3">
      <x v="38"/>
    </i>
    <i r="4">
      <x v="44"/>
    </i>
    <i>
      <x v="3"/>
    </i>
    <i r="1">
      <x v="9"/>
    </i>
    <i r="2">
      <x v="21"/>
    </i>
    <i r="3">
      <x v="33"/>
    </i>
    <i r="4">
      <x v="102"/>
    </i>
    <i r="4">
      <x v="103"/>
    </i>
    <i r="4">
      <x v="104"/>
    </i>
    <i t="grand">
      <x/>
    </i>
  </rowItems>
  <colFields count="4">
    <field x="5"/>
    <field x="6"/>
    <field x="7"/>
    <field x="-2"/>
  </colFields>
  <colItems count="426">
    <i>
      <x/>
      <x/>
      <x/>
      <x/>
    </i>
    <i r="3" i="1">
      <x v="1"/>
    </i>
    <i r="3" i="2">
      <x v="2"/>
    </i>
    <i t="default" r="1">
      <x/>
    </i>
    <i t="default" r="1" i="1">
      <x/>
    </i>
    <i t="default" r="1" i="2">
      <x/>
    </i>
    <i r="1">
      <x v="1"/>
      <x/>
      <x/>
    </i>
    <i r="3" i="1">
      <x v="1"/>
    </i>
    <i r="3" i="2">
      <x v="2"/>
    </i>
    <i t="default" r="1">
      <x v="1"/>
    </i>
    <i t="default" r="1" i="1">
      <x v="1"/>
    </i>
    <i t="default" r="1" i="2">
      <x v="1"/>
    </i>
    <i r="1">
      <x v="2"/>
      <x/>
      <x/>
    </i>
    <i r="3" i="1">
      <x v="1"/>
    </i>
    <i r="3" i="2">
      <x v="2"/>
    </i>
    <i t="default" r="1">
      <x v="2"/>
    </i>
    <i t="default" r="1" i="1">
      <x v="2"/>
    </i>
    <i t="default" r="1" i="2">
      <x v="2"/>
    </i>
    <i r="1">
      <x v="3"/>
      <x/>
      <x/>
    </i>
    <i r="3" i="1">
      <x v="1"/>
    </i>
    <i r="3" i="2">
      <x v="2"/>
    </i>
    <i t="default" r="1">
      <x v="3"/>
    </i>
    <i t="default" r="1" i="1">
      <x v="3"/>
    </i>
    <i t="default" r="1" i="2">
      <x v="3"/>
    </i>
    <i r="1">
      <x v="4"/>
      <x/>
      <x/>
    </i>
    <i r="3" i="1">
      <x v="1"/>
    </i>
    <i r="3" i="2">
      <x v="2"/>
    </i>
    <i t="default" r="1">
      <x v="4"/>
    </i>
    <i t="default" r="1" i="1">
      <x v="4"/>
    </i>
    <i t="default" r="1" i="2">
      <x v="4"/>
    </i>
    <i r="1">
      <x v="5"/>
      <x/>
      <x/>
    </i>
    <i r="3" i="1">
      <x v="1"/>
    </i>
    <i r="3" i="2">
      <x v="2"/>
    </i>
    <i t="default" r="1">
      <x v="5"/>
    </i>
    <i t="default" r="1" i="1">
      <x v="5"/>
    </i>
    <i t="default" r="1" i="2">
      <x v="5"/>
    </i>
    <i r="1">
      <x v="6"/>
      <x/>
      <x/>
    </i>
    <i r="3" i="1">
      <x v="1"/>
    </i>
    <i r="3" i="2">
      <x v="2"/>
    </i>
    <i t="default" r="1">
      <x v="6"/>
    </i>
    <i t="default" r="1" i="1">
      <x v="6"/>
    </i>
    <i t="default" r="1" i="2">
      <x v="6"/>
    </i>
    <i r="1">
      <x v="7"/>
      <x/>
      <x/>
    </i>
    <i r="3" i="1">
      <x v="1"/>
    </i>
    <i r="3" i="2">
      <x v="2"/>
    </i>
    <i t="default" r="1">
      <x v="7"/>
    </i>
    <i t="default" r="1" i="1">
      <x v="7"/>
    </i>
    <i t="default" r="1" i="2">
      <x v="7"/>
    </i>
    <i r="1">
      <x v="8"/>
      <x/>
      <x/>
    </i>
    <i r="3" i="1">
      <x v="1"/>
    </i>
    <i r="3" i="2">
      <x v="2"/>
    </i>
    <i t="default" r="1">
      <x v="8"/>
    </i>
    <i t="default" r="1" i="1">
      <x v="8"/>
    </i>
    <i t="default" r="1" i="2">
      <x v="8"/>
    </i>
    <i r="1">
      <x v="9"/>
      <x/>
      <x/>
    </i>
    <i r="3" i="1">
      <x v="1"/>
    </i>
    <i r="3" i="2">
      <x v="2"/>
    </i>
    <i t="default" r="1">
      <x v="9"/>
    </i>
    <i t="default" r="1" i="1">
      <x v="9"/>
    </i>
    <i t="default" r="1" i="2">
      <x v="9"/>
    </i>
    <i r="1">
      <x v="10"/>
      <x/>
      <x/>
    </i>
    <i r="3" i="1">
      <x v="1"/>
    </i>
    <i r="3" i="2">
      <x v="2"/>
    </i>
    <i t="default" r="1">
      <x v="10"/>
    </i>
    <i t="default" r="1" i="1">
      <x v="10"/>
    </i>
    <i t="default" r="1" i="2">
      <x v="10"/>
    </i>
    <i r="1">
      <x v="11"/>
      <x/>
      <x/>
    </i>
    <i r="3" i="1">
      <x v="1"/>
    </i>
    <i r="3" i="2">
      <x v="2"/>
    </i>
    <i t="default" r="1">
      <x v="11"/>
    </i>
    <i t="default" r="1" i="1">
      <x v="11"/>
    </i>
    <i t="default" r="1" i="2">
      <x v="11"/>
    </i>
    <i r="1">
      <x v="12"/>
      <x/>
      <x/>
    </i>
    <i r="3" i="1">
      <x v="1"/>
    </i>
    <i r="3" i="2">
      <x v="2"/>
    </i>
    <i t="default" r="1">
      <x v="12"/>
    </i>
    <i t="default" r="1" i="1">
      <x v="12"/>
    </i>
    <i t="default" r="1" i="2">
      <x v="12"/>
    </i>
    <i t="default">
      <x/>
    </i>
    <i t="default" i="1">
      <x/>
    </i>
    <i t="default" i="2">
      <x/>
    </i>
    <i>
      <x v="1"/>
      <x/>
      <x/>
      <x/>
    </i>
    <i r="3" i="1">
      <x v="1"/>
    </i>
    <i r="3" i="2">
      <x v="2"/>
    </i>
    <i r="2">
      <x v="1"/>
      <x/>
    </i>
    <i r="3" i="1">
      <x v="1"/>
    </i>
    <i r="3" i="2">
      <x v="2"/>
    </i>
    <i r="2">
      <x v="2"/>
      <x/>
    </i>
    <i r="3" i="1">
      <x v="1"/>
    </i>
    <i r="3" i="2">
      <x v="2"/>
    </i>
    <i t="default" r="1">
      <x/>
    </i>
    <i t="default" r="1" i="1">
      <x/>
    </i>
    <i t="default" r="1" i="2">
      <x/>
    </i>
    <i r="1">
      <x v="1"/>
      <x/>
      <x/>
    </i>
    <i r="3" i="1">
      <x v="1"/>
    </i>
    <i r="3" i="2">
      <x v="2"/>
    </i>
    <i r="2">
      <x v="1"/>
      <x/>
    </i>
    <i r="3" i="1">
      <x v="1"/>
    </i>
    <i r="3" i="2">
      <x v="2"/>
    </i>
    <i r="2">
      <x v="2"/>
      <x/>
    </i>
    <i r="3" i="1">
      <x v="1"/>
    </i>
    <i r="3" i="2">
      <x v="2"/>
    </i>
    <i t="default" r="1">
      <x v="1"/>
    </i>
    <i t="default" r="1" i="1">
      <x v="1"/>
    </i>
    <i t="default" r="1" i="2">
      <x v="1"/>
    </i>
    <i r="1">
      <x v="2"/>
      <x/>
      <x/>
    </i>
    <i r="3" i="1">
      <x v="1"/>
    </i>
    <i r="3" i="2">
      <x v="2"/>
    </i>
    <i r="2">
      <x v="1"/>
      <x/>
    </i>
    <i r="3" i="1">
      <x v="1"/>
    </i>
    <i r="3" i="2">
      <x v="2"/>
    </i>
    <i r="2">
      <x v="2"/>
      <x/>
    </i>
    <i r="3" i="1">
      <x v="1"/>
    </i>
    <i r="3" i="2">
      <x v="2"/>
    </i>
    <i t="default" r="1">
      <x v="2"/>
    </i>
    <i t="default" r="1" i="1">
      <x v="2"/>
    </i>
    <i t="default" r="1" i="2">
      <x v="2"/>
    </i>
    <i r="1">
      <x v="3"/>
      <x/>
      <x/>
    </i>
    <i r="3" i="1">
      <x v="1"/>
    </i>
    <i r="3" i="2">
      <x v="2"/>
    </i>
    <i r="2">
      <x v="1"/>
      <x/>
    </i>
    <i r="3" i="1">
      <x v="1"/>
    </i>
    <i r="3" i="2">
      <x v="2"/>
    </i>
    <i r="2">
      <x v="2"/>
      <x/>
    </i>
    <i r="3" i="1">
      <x v="1"/>
    </i>
    <i r="3" i="2">
      <x v="2"/>
    </i>
    <i t="default" r="1">
      <x v="3"/>
    </i>
    <i t="default" r="1" i="1">
      <x v="3"/>
    </i>
    <i t="default" r="1" i="2">
      <x v="3"/>
    </i>
    <i r="1">
      <x v="4"/>
      <x/>
      <x/>
    </i>
    <i r="3" i="1">
      <x v="1"/>
    </i>
    <i r="3" i="2">
      <x v="2"/>
    </i>
    <i r="2">
      <x v="1"/>
      <x/>
    </i>
    <i r="3" i="1">
      <x v="1"/>
    </i>
    <i r="3" i="2">
      <x v="2"/>
    </i>
    <i r="2">
      <x v="2"/>
      <x/>
    </i>
    <i r="3" i="1">
      <x v="1"/>
    </i>
    <i r="3" i="2">
      <x v="2"/>
    </i>
    <i t="default" r="1">
      <x v="4"/>
    </i>
    <i t="default" r="1" i="1">
      <x v="4"/>
    </i>
    <i t="default" r="1" i="2">
      <x v="4"/>
    </i>
    <i r="1">
      <x v="5"/>
      <x/>
      <x/>
    </i>
    <i r="3" i="1">
      <x v="1"/>
    </i>
    <i r="3" i="2">
      <x v="2"/>
    </i>
    <i r="2">
      <x v="1"/>
      <x/>
    </i>
    <i r="3" i="1">
      <x v="1"/>
    </i>
    <i r="3" i="2">
      <x v="2"/>
    </i>
    <i r="2">
      <x v="2"/>
      <x/>
    </i>
    <i r="3" i="1">
      <x v="1"/>
    </i>
    <i r="3" i="2">
      <x v="2"/>
    </i>
    <i t="default" r="1">
      <x v="5"/>
    </i>
    <i t="default" r="1" i="1">
      <x v="5"/>
    </i>
    <i t="default" r="1" i="2">
      <x v="5"/>
    </i>
    <i r="1">
      <x v="6"/>
      <x/>
      <x/>
    </i>
    <i r="3" i="1">
      <x v="1"/>
    </i>
    <i r="3" i="2">
      <x v="2"/>
    </i>
    <i r="2">
      <x v="1"/>
      <x/>
    </i>
    <i r="3" i="1">
      <x v="1"/>
    </i>
    <i r="3" i="2">
      <x v="2"/>
    </i>
    <i r="2">
      <x v="2"/>
      <x/>
    </i>
    <i r="3" i="1">
      <x v="1"/>
    </i>
    <i r="3" i="2">
      <x v="2"/>
    </i>
    <i t="default" r="1">
      <x v="6"/>
    </i>
    <i t="default" r="1" i="1">
      <x v="6"/>
    </i>
    <i t="default" r="1" i="2">
      <x v="6"/>
    </i>
    <i r="1">
      <x v="7"/>
      <x/>
      <x/>
    </i>
    <i r="3" i="1">
      <x v="1"/>
    </i>
    <i r="3" i="2">
      <x v="2"/>
    </i>
    <i r="2">
      <x v="1"/>
      <x/>
    </i>
    <i r="3" i="1">
      <x v="1"/>
    </i>
    <i r="3" i="2">
      <x v="2"/>
    </i>
    <i r="2">
      <x v="2"/>
      <x/>
    </i>
    <i r="3" i="1">
      <x v="1"/>
    </i>
    <i r="3" i="2">
      <x v="2"/>
    </i>
    <i t="default" r="1">
      <x v="7"/>
    </i>
    <i t="default" r="1" i="1">
      <x v="7"/>
    </i>
    <i t="default" r="1" i="2">
      <x v="7"/>
    </i>
    <i r="1">
      <x v="8"/>
      <x/>
      <x/>
    </i>
    <i r="3" i="1">
      <x v="1"/>
    </i>
    <i r="3" i="2">
      <x v="2"/>
    </i>
    <i r="2">
      <x v="1"/>
      <x/>
    </i>
    <i r="3" i="1">
      <x v="1"/>
    </i>
    <i r="3" i="2">
      <x v="2"/>
    </i>
    <i r="2">
      <x v="2"/>
      <x/>
    </i>
    <i r="3" i="1">
      <x v="1"/>
    </i>
    <i r="3" i="2">
      <x v="2"/>
    </i>
    <i t="default" r="1">
      <x v="8"/>
    </i>
    <i t="default" r="1" i="1">
      <x v="8"/>
    </i>
    <i t="default" r="1" i="2">
      <x v="8"/>
    </i>
    <i r="1">
      <x v="9"/>
      <x/>
      <x/>
    </i>
    <i r="3" i="1">
      <x v="1"/>
    </i>
    <i r="3" i="2">
      <x v="2"/>
    </i>
    <i r="2">
      <x v="1"/>
      <x/>
    </i>
    <i r="3" i="1">
      <x v="1"/>
    </i>
    <i r="3" i="2">
      <x v="2"/>
    </i>
    <i r="2">
      <x v="2"/>
      <x/>
    </i>
    <i r="3" i="1">
      <x v="1"/>
    </i>
    <i r="3" i="2">
      <x v="2"/>
    </i>
    <i t="default" r="1">
      <x v="9"/>
    </i>
    <i t="default" r="1" i="1">
      <x v="9"/>
    </i>
    <i t="default" r="1" i="2">
      <x v="9"/>
    </i>
    <i r="1">
      <x v="10"/>
      <x/>
      <x/>
    </i>
    <i r="3" i="1">
      <x v="1"/>
    </i>
    <i r="3" i="2">
      <x v="2"/>
    </i>
    <i r="2">
      <x v="1"/>
      <x/>
    </i>
    <i r="3" i="1">
      <x v="1"/>
    </i>
    <i r="3" i="2">
      <x v="2"/>
    </i>
    <i r="2">
      <x v="2"/>
      <x/>
    </i>
    <i r="3" i="1">
      <x v="1"/>
    </i>
    <i r="3" i="2">
      <x v="2"/>
    </i>
    <i t="default" r="1">
      <x v="10"/>
    </i>
    <i t="default" r="1" i="1">
      <x v="10"/>
    </i>
    <i t="default" r="1" i="2">
      <x v="10"/>
    </i>
    <i r="1">
      <x v="11"/>
      <x v="1"/>
      <x/>
    </i>
    <i r="3" i="1">
      <x v="1"/>
    </i>
    <i r="3" i="2">
      <x v="2"/>
    </i>
    <i r="2">
      <x v="2"/>
      <x/>
    </i>
    <i r="3" i="1">
      <x v="1"/>
    </i>
    <i r="3" i="2">
      <x v="2"/>
    </i>
    <i t="default" r="1">
      <x v="11"/>
    </i>
    <i t="default" r="1" i="1">
      <x v="11"/>
    </i>
    <i t="default" r="1" i="2">
      <x v="11"/>
    </i>
    <i r="1">
      <x v="12"/>
      <x/>
      <x/>
    </i>
    <i r="3" i="1">
      <x v="1"/>
    </i>
    <i r="3" i="2">
      <x v="2"/>
    </i>
    <i r="2">
      <x v="2"/>
      <x/>
    </i>
    <i r="3" i="1">
      <x v="1"/>
    </i>
    <i r="3" i="2">
      <x v="2"/>
    </i>
    <i t="default" r="1">
      <x v="12"/>
    </i>
    <i t="default" r="1" i="1">
      <x v="12"/>
    </i>
    <i t="default" r="1" i="2">
      <x v="12"/>
    </i>
    <i t="default">
      <x v="1"/>
    </i>
    <i t="default" i="1">
      <x v="1"/>
    </i>
    <i t="default" i="2">
      <x v="1"/>
    </i>
    <i>
      <x v="2"/>
      <x/>
      <x v="1"/>
      <x/>
    </i>
    <i r="3" i="1">
      <x v="1"/>
    </i>
    <i r="3" i="2">
      <x v="2"/>
    </i>
    <i r="2">
      <x v="3"/>
      <x/>
    </i>
    <i r="3" i="1">
      <x v="1"/>
    </i>
    <i r="3" i="2">
      <x v="2"/>
    </i>
    <i t="default" r="1">
      <x/>
    </i>
    <i t="default" r="1" i="1">
      <x/>
    </i>
    <i t="default" r="1" i="2">
      <x/>
    </i>
    <i r="1">
      <x v="1"/>
      <x v="1"/>
      <x/>
    </i>
    <i r="3" i="1">
      <x v="1"/>
    </i>
    <i r="3" i="2">
      <x v="2"/>
    </i>
    <i r="2">
      <x v="3"/>
      <x/>
    </i>
    <i r="3" i="1">
      <x v="1"/>
    </i>
    <i r="3" i="2">
      <x v="2"/>
    </i>
    <i t="default" r="1">
      <x v="1"/>
    </i>
    <i t="default" r="1" i="1">
      <x v="1"/>
    </i>
    <i t="default" r="1" i="2">
      <x v="1"/>
    </i>
    <i r="1">
      <x v="2"/>
      <x v="1"/>
      <x/>
    </i>
    <i r="3" i="1">
      <x v="1"/>
    </i>
    <i r="3" i="2">
      <x v="2"/>
    </i>
    <i r="2">
      <x v="3"/>
      <x/>
    </i>
    <i r="3" i="1">
      <x v="1"/>
    </i>
    <i r="3" i="2">
      <x v="2"/>
    </i>
    <i t="default" r="1">
      <x v="2"/>
    </i>
    <i t="default" r="1" i="1">
      <x v="2"/>
    </i>
    <i t="default" r="1" i="2">
      <x v="2"/>
    </i>
    <i r="1">
      <x v="3"/>
      <x v="1"/>
      <x/>
    </i>
    <i r="3" i="1">
      <x v="1"/>
    </i>
    <i r="3" i="2">
      <x v="2"/>
    </i>
    <i r="2">
      <x v="3"/>
      <x/>
    </i>
    <i r="3" i="1">
      <x v="1"/>
    </i>
    <i r="3" i="2">
      <x v="2"/>
    </i>
    <i t="default" r="1">
      <x v="3"/>
    </i>
    <i t="default" r="1" i="1">
      <x v="3"/>
    </i>
    <i t="default" r="1" i="2">
      <x v="3"/>
    </i>
    <i r="1">
      <x v="4"/>
      <x v="1"/>
      <x/>
    </i>
    <i r="3" i="1">
      <x v="1"/>
    </i>
    <i r="3" i="2">
      <x v="2"/>
    </i>
    <i r="2">
      <x v="3"/>
      <x/>
    </i>
    <i r="3" i="1">
      <x v="1"/>
    </i>
    <i r="3" i="2">
      <x v="2"/>
    </i>
    <i t="default" r="1">
      <x v="4"/>
    </i>
    <i t="default" r="1" i="1">
      <x v="4"/>
    </i>
    <i t="default" r="1" i="2">
      <x v="4"/>
    </i>
    <i r="1">
      <x v="5"/>
      <x v="1"/>
      <x/>
    </i>
    <i r="3" i="1">
      <x v="1"/>
    </i>
    <i r="3" i="2">
      <x v="2"/>
    </i>
    <i r="2">
      <x v="3"/>
      <x/>
    </i>
    <i r="3" i="1">
      <x v="1"/>
    </i>
    <i r="3" i="2">
      <x v="2"/>
    </i>
    <i t="default" r="1">
      <x v="5"/>
    </i>
    <i t="default" r="1" i="1">
      <x v="5"/>
    </i>
    <i t="default" r="1" i="2">
      <x v="5"/>
    </i>
    <i r="1">
      <x v="6"/>
      <x v="1"/>
      <x/>
    </i>
    <i r="3" i="1">
      <x v="1"/>
    </i>
    <i r="3" i="2">
      <x v="2"/>
    </i>
    <i r="2">
      <x v="3"/>
      <x/>
    </i>
    <i r="3" i="1">
      <x v="1"/>
    </i>
    <i r="3" i="2">
      <x v="2"/>
    </i>
    <i t="default" r="1">
      <x v="6"/>
    </i>
    <i t="default" r="1" i="1">
      <x v="6"/>
    </i>
    <i t="default" r="1" i="2">
      <x v="6"/>
    </i>
    <i r="1">
      <x v="7"/>
      <x v="1"/>
      <x/>
    </i>
    <i r="3" i="1">
      <x v="1"/>
    </i>
    <i r="3" i="2">
      <x v="2"/>
    </i>
    <i r="2">
      <x v="3"/>
      <x/>
    </i>
    <i r="3" i="1">
      <x v="1"/>
    </i>
    <i r="3" i="2">
      <x v="2"/>
    </i>
    <i t="default" r="1">
      <x v="7"/>
    </i>
    <i t="default" r="1" i="1">
      <x v="7"/>
    </i>
    <i t="default" r="1" i="2">
      <x v="7"/>
    </i>
    <i r="1">
      <x v="8"/>
      <x v="1"/>
      <x/>
    </i>
    <i r="3" i="1">
      <x v="1"/>
    </i>
    <i r="3" i="2">
      <x v="2"/>
    </i>
    <i r="2">
      <x v="3"/>
      <x/>
    </i>
    <i r="3" i="1">
      <x v="1"/>
    </i>
    <i r="3" i="2">
      <x v="2"/>
    </i>
    <i t="default" r="1">
      <x v="8"/>
    </i>
    <i t="default" r="1" i="1">
      <x v="8"/>
    </i>
    <i t="default" r="1" i="2">
      <x v="8"/>
    </i>
    <i r="1">
      <x v="9"/>
      <x v="1"/>
      <x/>
    </i>
    <i r="3" i="1">
      <x v="1"/>
    </i>
    <i r="3" i="2">
      <x v="2"/>
    </i>
    <i r="2">
      <x v="3"/>
      <x/>
    </i>
    <i r="3" i="1">
      <x v="1"/>
    </i>
    <i r="3" i="2">
      <x v="2"/>
    </i>
    <i t="default" r="1">
      <x v="9"/>
    </i>
    <i t="default" r="1" i="1">
      <x v="9"/>
    </i>
    <i t="default" r="1" i="2">
      <x v="9"/>
    </i>
    <i r="1">
      <x v="10"/>
      <x v="1"/>
      <x/>
    </i>
    <i r="3" i="1">
      <x v="1"/>
    </i>
    <i r="3" i="2">
      <x v="2"/>
    </i>
    <i r="2">
      <x v="3"/>
      <x/>
    </i>
    <i r="3" i="1">
      <x v="1"/>
    </i>
    <i r="3" i="2">
      <x v="2"/>
    </i>
    <i t="default" r="1">
      <x v="10"/>
    </i>
    <i t="default" r="1" i="1">
      <x v="10"/>
    </i>
    <i t="default" r="1" i="2">
      <x v="10"/>
    </i>
    <i r="1">
      <x v="11"/>
      <x v="1"/>
      <x/>
    </i>
    <i r="3" i="1">
      <x v="1"/>
    </i>
    <i r="3" i="2">
      <x v="2"/>
    </i>
    <i r="2">
      <x v="3"/>
      <x/>
    </i>
    <i r="3" i="1">
      <x v="1"/>
    </i>
    <i r="3" i="2">
      <x v="2"/>
    </i>
    <i t="default" r="1">
      <x v="11"/>
    </i>
    <i t="default" r="1" i="1">
      <x v="11"/>
    </i>
    <i t="default" r="1" i="2">
      <x v="11"/>
    </i>
    <i r="1">
      <x v="12"/>
      <x v="1"/>
      <x/>
    </i>
    <i r="3" i="1">
      <x v="1"/>
    </i>
    <i r="3" i="2">
      <x v="2"/>
    </i>
    <i t="default" r="1">
      <x v="12"/>
    </i>
    <i t="default" r="1" i="1">
      <x v="12"/>
    </i>
    <i t="default" r="1" i="2">
      <x v="12"/>
    </i>
    <i t="default">
      <x v="2"/>
    </i>
    <i t="default" i="1">
      <x v="2"/>
    </i>
    <i t="default" i="2">
      <x v="2"/>
    </i>
    <i>
      <x v="3"/>
      <x/>
      <x v="1"/>
      <x/>
    </i>
    <i r="3" i="1">
      <x v="1"/>
    </i>
    <i r="3" i="2">
      <x v="2"/>
    </i>
    <i t="default" r="1">
      <x/>
    </i>
    <i t="default" r="1" i="1">
      <x/>
    </i>
    <i t="default" r="1" i="2">
      <x/>
    </i>
    <i r="1">
      <x v="1"/>
      <x v="1"/>
      <x/>
    </i>
    <i r="3" i="1">
      <x v="1"/>
    </i>
    <i r="3" i="2">
      <x v="2"/>
    </i>
    <i t="default" r="1">
      <x v="1"/>
    </i>
    <i t="default" r="1" i="1">
      <x v="1"/>
    </i>
    <i t="default" r="1" i="2">
      <x v="1"/>
    </i>
    <i r="1">
      <x v="2"/>
      <x v="1"/>
      <x/>
    </i>
    <i r="3" i="1">
      <x v="1"/>
    </i>
    <i r="3" i="2">
      <x v="2"/>
    </i>
    <i t="default" r="1">
      <x v="2"/>
    </i>
    <i t="default" r="1" i="1">
      <x v="2"/>
    </i>
    <i t="default" r="1" i="2">
      <x v="2"/>
    </i>
    <i r="1">
      <x v="3"/>
      <x v="1"/>
      <x/>
    </i>
    <i r="3" i="1">
      <x v="1"/>
    </i>
    <i r="3" i="2">
      <x v="2"/>
    </i>
    <i t="default" r="1">
      <x v="3"/>
    </i>
    <i t="default" r="1" i="1">
      <x v="3"/>
    </i>
    <i t="default" r="1" i="2">
      <x v="3"/>
    </i>
    <i r="1">
      <x v="4"/>
      <x v="1"/>
      <x/>
    </i>
    <i r="3" i="1">
      <x v="1"/>
    </i>
    <i r="3" i="2">
      <x v="2"/>
    </i>
    <i t="default" r="1">
      <x v="4"/>
    </i>
    <i t="default" r="1" i="1">
      <x v="4"/>
    </i>
    <i t="default" r="1" i="2">
      <x v="4"/>
    </i>
    <i r="1">
      <x v="5"/>
      <x v="1"/>
      <x/>
    </i>
    <i r="3" i="1">
      <x v="1"/>
    </i>
    <i r="3" i="2">
      <x v="2"/>
    </i>
    <i t="default" r="1">
      <x v="5"/>
    </i>
    <i t="default" r="1" i="1">
      <x v="5"/>
    </i>
    <i t="default" r="1" i="2">
      <x v="5"/>
    </i>
    <i r="1">
      <x v="6"/>
      <x v="1"/>
      <x/>
    </i>
    <i r="3" i="1">
      <x v="1"/>
    </i>
    <i r="3" i="2">
      <x v="2"/>
    </i>
    <i t="default" r="1">
      <x v="6"/>
    </i>
    <i t="default" r="1" i="1">
      <x v="6"/>
    </i>
    <i t="default" r="1" i="2">
      <x v="6"/>
    </i>
    <i r="1">
      <x v="7"/>
      <x v="1"/>
      <x/>
    </i>
    <i r="3" i="1">
      <x v="1"/>
    </i>
    <i r="3" i="2">
      <x v="2"/>
    </i>
    <i t="default" r="1">
      <x v="7"/>
    </i>
    <i t="default" r="1" i="1">
      <x v="7"/>
    </i>
    <i t="default" r="1" i="2">
      <x v="7"/>
    </i>
    <i r="1">
      <x v="8"/>
      <x v="1"/>
      <x/>
    </i>
    <i r="3" i="1">
      <x v="1"/>
    </i>
    <i r="3" i="2">
      <x v="2"/>
    </i>
    <i t="default" r="1">
      <x v="8"/>
    </i>
    <i t="default" r="1" i="1">
      <x v="8"/>
    </i>
    <i t="default" r="1" i="2">
      <x v="8"/>
    </i>
    <i r="1">
      <x v="9"/>
      <x v="1"/>
      <x/>
    </i>
    <i r="3" i="1">
      <x v="1"/>
    </i>
    <i r="3" i="2">
      <x v="2"/>
    </i>
    <i t="default" r="1">
      <x v="9"/>
    </i>
    <i t="default" r="1" i="1">
      <x v="9"/>
    </i>
    <i t="default" r="1" i="2">
      <x v="9"/>
    </i>
    <i r="1">
      <x v="10"/>
      <x v="1"/>
      <x/>
    </i>
    <i r="3" i="1">
      <x v="1"/>
    </i>
    <i r="3" i="2">
      <x v="2"/>
    </i>
    <i t="default" r="1">
      <x v="10"/>
    </i>
    <i t="default" r="1" i="1">
      <x v="10"/>
    </i>
    <i t="default" r="1" i="2">
      <x v="10"/>
    </i>
    <i r="1">
      <x v="11"/>
      <x v="1"/>
      <x/>
    </i>
    <i r="3" i="1">
      <x v="1"/>
    </i>
    <i r="3" i="2">
      <x v="2"/>
    </i>
    <i t="default" r="1">
      <x v="11"/>
    </i>
    <i t="default" r="1" i="1">
      <x v="11"/>
    </i>
    <i t="default" r="1" i="2">
      <x v="11"/>
    </i>
    <i t="default">
      <x v="3"/>
    </i>
    <i t="default" i="1">
      <x v="3"/>
    </i>
    <i t="default" i="2">
      <x v="3"/>
    </i>
  </colItems>
  <dataFields count="3">
    <dataField name="Betrag" fld="11" baseField="2" baseItem="0" numFmtId="167"/>
    <dataField name="Soll" fld="9" baseField="2" baseItem="0" numFmtId="167"/>
    <dataField name="Haben" fld="10" baseField="2" baseItem="0" numFmtId="167"/>
  </dataFields>
  <pivotTableStyleInfo name="PivotStyleMedium8"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BD2F26-CE45-4BA6-AB9D-79A5B58BA06C}" name="PivotDaten" cacheId="1" applyNumberFormats="0" applyBorderFormats="0" applyFontFormats="0" applyPatternFormats="0" applyAlignmentFormats="0" applyWidthHeightFormats="1" dataCaption="Werte" updatedVersion="6" minRefreshableVersion="3" colGrandTotals="0" itemPrintTitles="1" createdVersion="6" indent="0" outline="1" outlineData="1" multipleFieldFilters="0" colHeaderCaption="Auswahl" customListSort="0">
  <location ref="A3:DT203" firstHeaderRow="1" firstDataRow="4" firstDataCol="1" rowPageCount="1" colPageCount="1"/>
  <pivotFields count="18">
    <pivotField axis="axisRow" showAll="0">
      <items count="5">
        <item x="0"/>
        <item x="2"/>
        <item x="1"/>
        <item x="3"/>
        <item t="default"/>
      </items>
    </pivotField>
    <pivotField name="Abschnitt2" showAll="0"/>
    <pivotField showAll="0"/>
    <pivotField showAll="0"/>
    <pivotField axis="axisRow" showAll="0">
      <items count="124">
        <item x="0"/>
        <item x="1"/>
        <item x="2"/>
        <item x="3"/>
        <item x="4"/>
        <item x="5"/>
        <item x="6"/>
        <item x="7"/>
        <item x="82"/>
        <item x="77"/>
        <item x="8"/>
        <item x="9"/>
        <item x="96"/>
        <item x="10"/>
        <item x="11"/>
        <item x="84"/>
        <item x="12"/>
        <item x="13"/>
        <item x="14"/>
        <item x="15"/>
        <item x="16"/>
        <item x="17"/>
        <item x="18"/>
        <item x="19"/>
        <item x="20"/>
        <item x="21"/>
        <item x="22"/>
        <item x="95"/>
        <item x="23"/>
        <item x="24"/>
        <item x="25"/>
        <item x="26"/>
        <item x="27"/>
        <item x="28"/>
        <item x="97"/>
        <item x="29"/>
        <item x="30"/>
        <item x="31"/>
        <item x="32"/>
        <item x="33"/>
        <item x="75"/>
        <item x="98"/>
        <item x="86"/>
        <item x="34"/>
        <item x="35"/>
        <item x="80"/>
        <item x="36"/>
        <item x="37"/>
        <item x="38"/>
        <item x="39"/>
        <item x="76"/>
        <item x="116"/>
        <item x="40"/>
        <item x="87"/>
        <item x="41"/>
        <item x="42"/>
        <item x="88"/>
        <item x="70"/>
        <item x="43"/>
        <item x="44"/>
        <item x="45"/>
        <item x="100"/>
        <item x="89"/>
        <item x="90"/>
        <item x="91"/>
        <item x="46"/>
        <item x="78"/>
        <item x="92"/>
        <item x="47"/>
        <item x="48"/>
        <item x="49"/>
        <item x="50"/>
        <item x="51"/>
        <item x="52"/>
        <item x="53"/>
        <item x="118"/>
        <item x="71"/>
        <item x="81"/>
        <item x="54"/>
        <item x="93"/>
        <item x="55"/>
        <item x="72"/>
        <item x="56"/>
        <item x="57"/>
        <item x="85"/>
        <item x="79"/>
        <item x="58"/>
        <item x="73"/>
        <item x="74"/>
        <item x="59"/>
        <item x="119"/>
        <item x="101"/>
        <item x="117"/>
        <item x="60"/>
        <item x="61"/>
        <item x="62"/>
        <item x="63"/>
        <item x="64"/>
        <item x="65"/>
        <item x="66"/>
        <item x="99"/>
        <item x="83"/>
        <item x="67"/>
        <item x="68"/>
        <item x="69"/>
        <item x="115"/>
        <item x="102"/>
        <item x="103"/>
        <item x="104"/>
        <item x="105"/>
        <item x="106"/>
        <item x="120"/>
        <item x="94"/>
        <item x="107"/>
        <item x="108"/>
        <item x="110"/>
        <item x="111"/>
        <item x="109"/>
        <item x="122"/>
        <item x="112"/>
        <item x="113"/>
        <item x="114"/>
        <item x="121"/>
        <item t="default"/>
      </items>
    </pivotField>
    <pivotField axis="axisCol" showAll="0">
      <items count="5">
        <item x="0"/>
        <item x="1"/>
        <item x="2"/>
        <item x="3"/>
        <item t="default"/>
      </items>
    </pivotField>
    <pivotField axis="axisCol" showAll="0">
      <items count="14">
        <item x="0"/>
        <item x="2"/>
        <item x="3"/>
        <item x="4"/>
        <item x="5"/>
        <item x="6"/>
        <item x="7"/>
        <item x="8"/>
        <item x="9"/>
        <item x="10"/>
        <item x="11"/>
        <item x="12"/>
        <item x="1"/>
        <item t="default"/>
      </items>
    </pivotField>
    <pivotField showAll="0"/>
    <pivotField axis="axisPage" showAll="0">
      <items count="3">
        <item x="1"/>
        <item x="0"/>
        <item t="default"/>
      </items>
    </pivotField>
    <pivotField dataField="1" numFmtId="164" showAll="0"/>
    <pivotField dataField="1" numFmtId="164" showAll="0"/>
    <pivotField dataField="1" numFmtId="164" showAll="0"/>
    <pivotField name="Abschnitt" axis="axisRow" showAll="0">
      <items count="14">
        <item x="2"/>
        <item x="0"/>
        <item x="8"/>
        <item x="7"/>
        <item x="3"/>
        <item m="1" x="12"/>
        <item x="4"/>
        <item x="1"/>
        <item x="5"/>
        <item x="9"/>
        <item x="10"/>
        <item x="6"/>
        <item m="1" x="11"/>
        <item t="default"/>
      </items>
    </pivotField>
    <pivotField axis="axisRow" showAll="0">
      <items count="29">
        <item x="22"/>
        <item x="15"/>
        <item m="1" x="26"/>
        <item x="3"/>
        <item x="8"/>
        <item x="9"/>
        <item x="6"/>
        <item x="0"/>
        <item x="7"/>
        <item m="1" x="24"/>
        <item x="17"/>
        <item x="18"/>
        <item m="1" x="27"/>
        <item x="1"/>
        <item x="19"/>
        <item x="16"/>
        <item x="10"/>
        <item x="12"/>
        <item x="14"/>
        <item x="11"/>
        <item x="2"/>
        <item x="20"/>
        <item x="4"/>
        <item x="21"/>
        <item x="5"/>
        <item x="13"/>
        <item m="1" x="25"/>
        <item x="23"/>
        <item t="default"/>
      </items>
    </pivotField>
    <pivotField axis="axisRow" showAll="0">
      <items count="43">
        <item x="33"/>
        <item x="34"/>
        <item x="17"/>
        <item x="1"/>
        <item x="10"/>
        <item x="28"/>
        <item x="27"/>
        <item x="8"/>
        <item x="3"/>
        <item x="22"/>
        <item x="11"/>
        <item x="7"/>
        <item x="30"/>
        <item x="9"/>
        <item x="5"/>
        <item x="37"/>
        <item x="20"/>
        <item m="1" x="39"/>
        <item m="1" x="40"/>
        <item x="23"/>
        <item m="1" x="41"/>
        <item x="25"/>
        <item x="2"/>
        <item x="0"/>
        <item x="18"/>
        <item x="12"/>
        <item x="14"/>
        <item x="4"/>
        <item x="29"/>
        <item x="21"/>
        <item x="16"/>
        <item x="13"/>
        <item x="24"/>
        <item x="31"/>
        <item x="19"/>
        <item x="26"/>
        <item x="32"/>
        <item x="6"/>
        <item x="15"/>
        <item x="38"/>
        <item x="35"/>
        <item x="36"/>
        <item t="default"/>
      </items>
    </pivotField>
    <pivotField showAll="0"/>
    <pivotField showAll="0"/>
    <pivotField showAll="0"/>
  </pivotFields>
  <rowFields count="5">
    <field x="0"/>
    <field x="12"/>
    <field x="13"/>
    <field x="14"/>
    <field x="4"/>
  </rowFields>
  <rowItems count="197">
    <i>
      <x/>
    </i>
    <i r="1">
      <x/>
    </i>
    <i r="2">
      <x v="24"/>
    </i>
    <i r="3">
      <x v="37"/>
    </i>
    <i r="4">
      <x v="19"/>
    </i>
    <i r="1">
      <x v="1"/>
    </i>
    <i r="2">
      <x v="7"/>
    </i>
    <i r="3">
      <x v="23"/>
    </i>
    <i r="4">
      <x/>
    </i>
    <i r="2">
      <x v="13"/>
    </i>
    <i r="3">
      <x v="3"/>
    </i>
    <i r="4">
      <x v="1"/>
    </i>
    <i r="4">
      <x v="2"/>
    </i>
    <i r="4">
      <x v="3"/>
    </i>
    <i r="4">
      <x v="4"/>
    </i>
    <i r="3">
      <x v="40"/>
    </i>
    <i r="4">
      <x v="112"/>
    </i>
    <i r="1">
      <x v="7"/>
    </i>
    <i r="2">
      <x v="3"/>
    </i>
    <i r="3">
      <x v="8"/>
    </i>
    <i r="4">
      <x v="6"/>
    </i>
    <i r="3">
      <x v="27"/>
    </i>
    <i r="4">
      <x v="7"/>
    </i>
    <i r="4">
      <x v="8"/>
    </i>
    <i r="4">
      <x v="9"/>
    </i>
    <i r="4">
      <x v="10"/>
    </i>
    <i r="4">
      <x v="11"/>
    </i>
    <i r="4">
      <x v="12"/>
    </i>
    <i r="4">
      <x v="13"/>
    </i>
    <i r="4">
      <x v="14"/>
    </i>
    <i r="4">
      <x v="15"/>
    </i>
    <i r="4">
      <x v="106"/>
    </i>
    <i r="4">
      <x v="107"/>
    </i>
    <i r="4">
      <x v="108"/>
    </i>
    <i r="4">
      <x v="120"/>
    </i>
    <i r="2">
      <x v="20"/>
    </i>
    <i r="3">
      <x v="22"/>
    </i>
    <i r="4">
      <x v="5"/>
    </i>
    <i r="3">
      <x v="41"/>
    </i>
    <i r="4">
      <x v="119"/>
    </i>
    <i r="2">
      <x v="22"/>
    </i>
    <i r="3">
      <x v="14"/>
    </i>
    <i r="4">
      <x v="16"/>
    </i>
    <i r="4">
      <x v="17"/>
    </i>
    <i r="4">
      <x v="18"/>
    </i>
    <i r="4">
      <x v="105"/>
    </i>
    <i r="4">
      <x v="113"/>
    </i>
    <i>
      <x v="1"/>
    </i>
    <i r="1">
      <x v="2"/>
    </i>
    <i r="2">
      <x/>
    </i>
    <i r="3">
      <x/>
    </i>
    <i r="4">
      <x v="62"/>
    </i>
    <i r="3">
      <x v="1"/>
    </i>
    <i r="4">
      <x v="63"/>
    </i>
    <i r="4">
      <x v="64"/>
    </i>
    <i r="2">
      <x v="10"/>
    </i>
    <i r="3">
      <x v="34"/>
    </i>
    <i r="4">
      <x v="51"/>
    </i>
    <i r="4">
      <x v="52"/>
    </i>
    <i r="4">
      <x v="53"/>
    </i>
    <i r="2">
      <x v="11"/>
    </i>
    <i r="3">
      <x v="16"/>
    </i>
    <i r="4">
      <x v="54"/>
    </i>
    <i r="4">
      <x v="55"/>
    </i>
    <i r="4">
      <x v="56"/>
    </i>
    <i r="4">
      <x v="57"/>
    </i>
    <i r="3">
      <x v="29"/>
    </i>
    <i r="4">
      <x v="58"/>
    </i>
    <i r="4">
      <x v="59"/>
    </i>
    <i r="4">
      <x v="60"/>
    </i>
    <i r="4">
      <x v="61"/>
    </i>
    <i r="4">
      <x v="88"/>
    </i>
    <i r="2">
      <x v="14"/>
    </i>
    <i r="3">
      <x v="5"/>
    </i>
    <i r="4">
      <x v="89"/>
    </i>
    <i r="4">
      <x v="90"/>
    </i>
    <i r="4">
      <x v="91"/>
    </i>
    <i r="4">
      <x v="114"/>
    </i>
    <i r="3">
      <x v="6"/>
    </i>
    <i r="4">
      <x v="85"/>
    </i>
    <i r="4">
      <x v="86"/>
    </i>
    <i r="4">
      <x v="87"/>
    </i>
    <i r="4">
      <x v="110"/>
    </i>
    <i r="3">
      <x v="9"/>
    </i>
    <i r="4">
      <x v="65"/>
    </i>
    <i r="4">
      <x v="66"/>
    </i>
    <i r="4">
      <x v="67"/>
    </i>
    <i r="4">
      <x v="92"/>
    </i>
    <i r="4">
      <x v="116"/>
    </i>
    <i r="3">
      <x v="12"/>
    </i>
    <i r="4">
      <x v="96"/>
    </i>
    <i r="4">
      <x v="97"/>
    </i>
    <i r="4">
      <x v="98"/>
    </i>
    <i r="4">
      <x v="99"/>
    </i>
    <i r="3">
      <x v="15"/>
    </i>
    <i r="4">
      <x v="75"/>
    </i>
    <i r="3">
      <x v="19"/>
    </i>
    <i r="4">
      <x v="68"/>
    </i>
    <i r="4">
      <x v="69"/>
    </i>
    <i r="4">
      <x v="70"/>
    </i>
    <i r="3">
      <x v="21"/>
    </i>
    <i r="4">
      <x v="73"/>
    </i>
    <i r="4">
      <x v="74"/>
    </i>
    <i r="3">
      <x v="28"/>
    </i>
    <i r="4">
      <x v="93"/>
    </i>
    <i r="4">
      <x v="94"/>
    </i>
    <i r="4">
      <x v="95"/>
    </i>
    <i r="3">
      <x v="32"/>
    </i>
    <i r="4">
      <x v="71"/>
    </i>
    <i r="4">
      <x v="72"/>
    </i>
    <i r="3">
      <x v="35"/>
    </i>
    <i r="4">
      <x v="76"/>
    </i>
    <i r="4">
      <x v="77"/>
    </i>
    <i r="4">
      <x v="78"/>
    </i>
    <i r="4">
      <x v="79"/>
    </i>
    <i r="4">
      <x v="80"/>
    </i>
    <i r="4">
      <x v="81"/>
    </i>
    <i r="4">
      <x v="82"/>
    </i>
    <i r="4">
      <x v="83"/>
    </i>
    <i r="4">
      <x v="84"/>
    </i>
    <i r="4">
      <x v="121"/>
    </i>
    <i r="1">
      <x v="3"/>
    </i>
    <i r="2">
      <x v="1"/>
    </i>
    <i r="3">
      <x v="2"/>
    </i>
    <i r="4">
      <x v="48"/>
    </i>
    <i r="2">
      <x v="15"/>
    </i>
    <i r="3">
      <x v="24"/>
    </i>
    <i r="4">
      <x v="49"/>
    </i>
    <i r="4">
      <x v="50"/>
    </i>
    <i r="2">
      <x v="18"/>
    </i>
    <i r="3">
      <x v="30"/>
    </i>
    <i r="4">
      <x v="45"/>
    </i>
    <i r="4">
      <x v="46"/>
    </i>
    <i r="4">
      <x v="47"/>
    </i>
    <i r="1">
      <x v="10"/>
    </i>
    <i r="2">
      <x v="23"/>
    </i>
    <i r="3">
      <x v="36"/>
    </i>
    <i r="4">
      <x v="100"/>
    </i>
    <i r="4">
      <x v="101"/>
    </i>
    <i>
      <x v="2"/>
    </i>
    <i r="1">
      <x v="4"/>
    </i>
    <i r="2">
      <x v="4"/>
    </i>
    <i r="3">
      <x v="4"/>
    </i>
    <i r="4">
      <x v="23"/>
    </i>
    <i r="2">
      <x v="5"/>
    </i>
    <i r="3">
      <x v="10"/>
    </i>
    <i r="4">
      <x v="24"/>
    </i>
    <i r="2">
      <x v="6"/>
    </i>
    <i r="3">
      <x v="7"/>
    </i>
    <i r="4">
      <x v="21"/>
    </i>
    <i r="3">
      <x v="11"/>
    </i>
    <i r="4">
      <x v="20"/>
    </i>
    <i r="2">
      <x v="8"/>
    </i>
    <i r="3">
      <x v="13"/>
    </i>
    <i r="4">
      <x v="22"/>
    </i>
    <i r="1">
      <x v="6"/>
    </i>
    <i r="2">
      <x v="16"/>
    </i>
    <i r="3">
      <x v="25"/>
    </i>
    <i r="4">
      <x v="25"/>
    </i>
    <i r="4">
      <x v="26"/>
    </i>
    <i r="4">
      <x v="27"/>
    </i>
    <i r="4">
      <x v="28"/>
    </i>
    <i r="4">
      <x v="29"/>
    </i>
    <i r="1">
      <x v="8"/>
    </i>
    <i r="2">
      <x v="17"/>
    </i>
    <i r="3">
      <x v="26"/>
    </i>
    <i r="4">
      <x v="31"/>
    </i>
    <i r="4">
      <x v="32"/>
    </i>
    <i r="4">
      <x v="33"/>
    </i>
    <i r="4">
      <x v="34"/>
    </i>
    <i r="4">
      <x v="35"/>
    </i>
    <i r="4">
      <x v="36"/>
    </i>
    <i r="4">
      <x v="37"/>
    </i>
    <i r="4">
      <x v="38"/>
    </i>
    <i r="4">
      <x v="39"/>
    </i>
    <i r="4">
      <x v="40"/>
    </i>
    <i r="4">
      <x v="41"/>
    </i>
    <i r="4">
      <x v="42"/>
    </i>
    <i r="4">
      <x v="43"/>
    </i>
    <i r="4">
      <x v="109"/>
    </i>
    <i r="4">
      <x v="115"/>
    </i>
    <i r="4">
      <x v="117"/>
    </i>
    <i r="2">
      <x v="19"/>
    </i>
    <i r="3">
      <x v="31"/>
    </i>
    <i r="4">
      <x v="30"/>
    </i>
    <i r="1">
      <x v="11"/>
    </i>
    <i r="2">
      <x v="25"/>
    </i>
    <i r="3">
      <x v="38"/>
    </i>
    <i r="4">
      <x v="44"/>
    </i>
    <i>
      <x v="3"/>
    </i>
    <i r="1">
      <x v="9"/>
    </i>
    <i r="2">
      <x v="21"/>
    </i>
    <i r="3">
      <x v="33"/>
    </i>
    <i r="4">
      <x v="102"/>
    </i>
    <i r="4">
      <x v="103"/>
    </i>
    <i r="4">
      <x v="104"/>
    </i>
    <i t="grand">
      <x/>
    </i>
  </rowItems>
  <colFields count="3">
    <field x="5"/>
    <field x="6"/>
    <field x="-2"/>
  </colFields>
  <colItems count="123">
    <i>
      <x/>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r="1">
      <x v="12"/>
      <x/>
    </i>
    <i r="2" i="1">
      <x v="1"/>
    </i>
    <i r="2" i="2">
      <x v="2"/>
    </i>
    <i t="default">
      <x/>
    </i>
    <i t="default" i="1">
      <x/>
    </i>
    <i t="default" i="2">
      <x/>
    </i>
    <i>
      <x v="1"/>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r="1">
      <x v="12"/>
      <x/>
    </i>
    <i r="2" i="1">
      <x v="1"/>
    </i>
    <i r="2" i="2">
      <x v="2"/>
    </i>
    <i t="default">
      <x v="1"/>
    </i>
    <i t="default" i="1">
      <x v="1"/>
    </i>
    <i t="default" i="2">
      <x v="1"/>
    </i>
    <i>
      <x v="2"/>
      <x/>
      <x/>
    </i>
    <i r="2" i="1">
      <x v="1"/>
    </i>
    <i r="2" i="2">
      <x v="2"/>
    </i>
    <i r="1">
      <x v="1"/>
      <x/>
    </i>
    <i r="2" i="1">
      <x v="1"/>
    </i>
    <i r="2" i="2">
      <x v="2"/>
    </i>
    <i r="1">
      <x v="2"/>
      <x/>
    </i>
    <i r="2" i="1">
      <x v="1"/>
    </i>
    <i r="2" i="2">
      <x v="2"/>
    </i>
    <i r="1">
      <x v="3"/>
      <x/>
    </i>
    <i r="2" i="1">
      <x v="1"/>
    </i>
    <i r="2" i="2">
      <x v="2"/>
    </i>
    <i r="1">
      <x v="4"/>
      <x/>
    </i>
    <i r="2" i="1">
      <x v="1"/>
    </i>
    <i r="2" i="2">
      <x v="2"/>
    </i>
    <i r="1">
      <x v="5"/>
      <x/>
    </i>
    <i r="2" i="1">
      <x v="1"/>
    </i>
    <i r="2" i="2">
      <x v="2"/>
    </i>
    <i r="1">
      <x v="6"/>
      <x/>
    </i>
    <i r="2" i="1">
      <x v="1"/>
    </i>
    <i r="2" i="2">
      <x v="2"/>
    </i>
    <i r="1">
      <x v="7"/>
      <x/>
    </i>
    <i r="2" i="1">
      <x v="1"/>
    </i>
    <i r="2" i="2">
      <x v="2"/>
    </i>
    <i r="1">
      <x v="8"/>
      <x/>
    </i>
    <i r="2" i="1">
      <x v="1"/>
    </i>
    <i r="2" i="2">
      <x v="2"/>
    </i>
    <i r="1">
      <x v="9"/>
      <x/>
    </i>
    <i r="2" i="1">
      <x v="1"/>
    </i>
    <i r="2" i="2">
      <x v="2"/>
    </i>
    <i r="1">
      <x v="10"/>
      <x/>
    </i>
    <i r="2" i="1">
      <x v="1"/>
    </i>
    <i r="2" i="2">
      <x v="2"/>
    </i>
    <i r="1">
      <x v="11"/>
      <x/>
    </i>
    <i r="2" i="1">
      <x v="1"/>
    </i>
    <i r="2" i="2">
      <x v="2"/>
    </i>
    <i t="default">
      <x v="2"/>
    </i>
    <i t="default" i="1">
      <x v="2"/>
    </i>
    <i t="default" i="2">
      <x v="2"/>
    </i>
  </colItems>
  <pageFields count="1">
    <pageField fld="8" item="1" hier="-1"/>
  </pageFields>
  <dataFields count="3">
    <dataField name="Betrag" fld="11" baseField="2" baseItem="0" numFmtId="167"/>
    <dataField name="Soll" fld="9" baseField="2" baseItem="0" numFmtId="167"/>
    <dataField name="Haben" fld="10" baseField="2" baseItem="0" numFmtId="167"/>
  </dataFields>
  <pivotTableStyleInfo name="PivotStyleMedium8"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2" xr16:uid="{C104923A-91F5-429E-9627-E99DA52A119A}" autoFormatId="16" applyNumberFormats="0" applyBorderFormats="0" applyFontFormats="0" applyPatternFormats="0" applyAlignmentFormats="0" applyWidthHeightFormats="0">
  <queryTableRefresh nextId="58">
    <queryTableFields count="18">
      <queryTableField id="40" name="Report" tableColumnId="6"/>
      <queryTableField id="42" name="Abschnitt" tableColumnId="9"/>
      <queryTableField id="43" name="Hauptgruppe" tableColumnId="14"/>
      <queryTableField id="44" name="Untergruppe" tableColumnId="15"/>
      <queryTableField id="23" name="AccountReport" tableColumnId="1"/>
      <queryTableField id="2" name="Year" tableColumnId="2"/>
      <queryTableField id="3" name="Month" tableColumnId="3"/>
      <queryTableField id="24" name="ReportType" tableColumnId="4"/>
      <queryTableField id="55" name="FlagForecast" tableColumnId="16"/>
      <queryTableField id="7" name="AmountDebitTotal" tableColumnId="7"/>
      <queryTableField id="8" name="AmountCreditTotal" tableColumnId="8"/>
      <queryTableField id="21" name="AmountTotal" tableColumnId="18"/>
      <queryTableField id="10" name="TitleLocalSection" tableColumnId="10"/>
      <queryTableField id="11" name="TitleLocalMainGroup" tableColumnId="11"/>
      <queryTableField id="12" name="TitleLocalAccountGroup" tableColumnId="12"/>
      <queryTableField id="5" name="AccountCodeReport" tableColumnId="5"/>
      <queryTableField id="13" name="TitleLocalAccount" tableColumnId="13"/>
      <queryTableField id="20" name="idClient"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 xr16:uid="{74897567-8741-4DE7-A397-CAAB91954151}" autoFormatId="16" applyNumberFormats="0" applyBorderFormats="0" applyFontFormats="0" applyPatternFormats="0" applyAlignmentFormats="0" applyWidthHeightFormats="0">
  <queryTableRefresh nextId="20">
    <queryTableFields count="18">
      <queryTableField id="18" name="idClient" tableColumnId="18"/>
      <queryTableField id="1" name="TypeBookRecord" tableColumnId="1"/>
      <queryTableField id="2" name="FlagForecast" tableColumnId="2"/>
      <queryTableField id="3" name="Year" tableColumnId="3"/>
      <queryTableField id="4" name="Month" tableColumnId="4"/>
      <queryTableField id="5" name="CostCenterCode" tableColumnId="5"/>
      <queryTableField id="6" name="AccountCodeReport" tableColumnId="6"/>
      <queryTableField id="7" name="FlagAccountOpening" tableColumnId="7"/>
      <queryTableField id="8" name="AmountDebitTotal" tableColumnId="8"/>
      <queryTableField id="9" name="AmountCreditTotal" tableColumnId="9"/>
      <queryTableField id="10" name="TypeAccount" tableColumnId="10"/>
      <queryTableField id="11" name="TitleLocalSection" tableColumnId="11"/>
      <queryTableField id="12" name="TitleLocalMainGroup" tableColumnId="12"/>
      <queryTableField id="13" name="TitleLocalAccountGroup" tableColumnId="13"/>
      <queryTableField id="14" name="TitleLocalAccount" tableColumnId="14"/>
      <queryTableField id="15" name="SectionOrder" tableColumnId="15"/>
      <queryTableField id="16" name="MainGroupOrder" tableColumnId="16"/>
      <queryTableField id="17" name="AccountGroupOrder" tableColumnId="17"/>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5B109D-FAB9-4564-94C3-48D3D0DE690D}" name="Tabelle436" displayName="Tabelle436" ref="A7:AG57" totalsRowShown="0" headerRowDxfId="269" headerRowBorderDxfId="268">
  <autoFilter ref="A7:AG57" xr:uid="{5F9F62B8-311C-4565-9AB3-4258233D260B}">
    <filterColumn colId="1">
      <filters>
        <filter val="1"/>
      </filters>
    </filterColumn>
  </autoFilter>
  <tableColumns count="33">
    <tableColumn id="24" xr3:uid="{10F11496-5B4F-4B3F-80F6-9B5B72404DEF}" name="Position" dataDxfId="267">
      <calculatedColumnFormula>IF(Tabelle436[[#This Row],[TitleLocalAccountGroup]]="",IF(Tabelle436[[#This Row],[TitleLocalMainGroup]]="",Tabelle436[[#This Row],[TitleLocalSection]],REPT(" ",$B$1)&amp;Tabelle436[[#This Row],[TitleLocalMainGroup]]),REPT(" ",2*$B$1)&amp;Tabelle436[[#This Row],[TitleLocalAccountGroup]])</calculatedColumnFormula>
    </tableColumn>
    <tableColumn id="27" xr3:uid="{D96166CF-5A07-4996-AA75-4C1B0CCF8203}" name="Enable" dataDxfId="266"/>
    <tableColumn id="3" xr3:uid="{3F145AE5-2883-4266-B05F-5DD5BDF428C4}" name="0" dataDxfId="265"/>
    <tableColumn id="1" xr3:uid="{8BD634B4-9C79-421A-9806-CE8A77B8DDC8}" name="Bericht"/>
    <tableColumn id="2" xr3:uid="{EE255AD3-B537-4978-978C-0145CBF94291}" name="TitleLocalSection" dataDxfId="264"/>
    <tableColumn id="5" xr3:uid="{9337B092-D082-48B4-AC92-5D66468A3162}" name="TitleLocalMainGroup" dataDxfId="263"/>
    <tableColumn id="8" xr3:uid="{433DEB68-F096-4214-837A-4E3A5D9A2167}" name="TitleLocalAccountGroup" dataDxfId="262"/>
    <tableColumn id="25" xr3:uid="{B23E1628-F6BC-4784-84AB-66EE0B597812}" name="Factor" dataDxfId="261"/>
    <tableColumn id="11" xr3:uid="{A22B35F0-7C5B-4072-A504-471030FC0401}" name="Jan" dataDxfId="260"/>
    <tableColumn id="12" xr3:uid="{E682EBFB-541D-4B12-BFDB-D41C15AEDE30}" name="Feb" dataDxfId="259"/>
    <tableColumn id="13" xr3:uid="{054A7D42-0341-4B34-AFD7-287B1071D772}" name="Mrz" dataDxfId="258"/>
    <tableColumn id="14" xr3:uid="{6FA05987-F737-41BD-99FB-48CB27BECFEB}" name="Apr" dataDxfId="257"/>
    <tableColumn id="15" xr3:uid="{EAFD6204-7E4B-49FD-8378-900CE5C46581}" name="Mai" dataDxfId="256"/>
    <tableColumn id="16" xr3:uid="{D11E77B9-8DAD-4304-84C1-693C43135907}" name="Jun" dataDxfId="255"/>
    <tableColumn id="17" xr3:uid="{B4484ED9-3536-427E-939D-F4FD1E191C92}" name="Jul" dataDxfId="254"/>
    <tableColumn id="18" xr3:uid="{F7A5DB2B-D714-404A-BFEB-F091D5365D39}" name="Aug" dataDxfId="253"/>
    <tableColumn id="19" xr3:uid="{48B2F1C9-0B40-4543-B4D5-B1CF94136B5D}" name="Sep" dataDxfId="252"/>
    <tableColumn id="20" xr3:uid="{187E7209-DC9B-4B93-A8ED-DC2680F0D316}" name="Okt" dataDxfId="251"/>
    <tableColumn id="21" xr3:uid="{5274EB32-551A-484B-9475-763DFA63DBD6}" name="Nov" dataDxfId="250"/>
    <tableColumn id="22" xr3:uid="{8735CF35-2EFA-434C-BD69-BC986B0BF412}" name="Dez" dataDxfId="249"/>
    <tableColumn id="23" xr3:uid="{0E0CB0D5-975A-4896-96E2-3C65EB7FACC4}" name="Jahr" dataDxfId="248">
      <calculatedColumnFormula>SUM(Tabelle436[[#This Row],[Jan]:[Dez]])</calculatedColumnFormula>
    </tableColumn>
    <tableColumn id="4" xr3:uid="{E6BC2692-B347-4E0D-A59A-220E3EE09BFC}" name="5" dataDxfId="247"/>
    <tableColumn id="30" xr3:uid="{2CA80D62-FF51-425C-89D2-FA09871AF804}" name="Budget_x000a_(Monat)" dataDxfId="246">
      <calculatedColumnFormula>OFFSET('GuV Budget'!I8,0,$Z$3-1)</calculatedColumnFormula>
    </tableColumn>
    <tableColumn id="29" xr3:uid="{F34E064A-8B64-4C53-AACF-F74F6D817FA9}" name="Ist_x000a_(Monat)" dataDxfId="245">
      <calculatedColumnFormula>OFFSET(Tabelle436[[#This Row],[Jan]],0,$Z$3-1)</calculatedColumnFormula>
    </tableColumn>
    <tableColumn id="28" xr3:uid="{844B360E-0356-497F-8B68-A82C45504687}" name="Abweichung_x000a_(Monat)" dataDxfId="244">
      <calculatedColumnFormula>Tabelle436[[#This Row],[Ist
(Monat)]]-Tabelle436[[#This Row],[Budget
(Monat)]]</calculatedColumnFormula>
    </tableColumn>
    <tableColumn id="6" xr3:uid="{AD7982DD-DD8C-4633-A396-8CA31E783473}" name="Budget _x000a_(YTD)" dataDxfId="243">
      <calculatedColumnFormula>SUM(OFFSET('GuV Budget'!I8,0,0,1,$Z$3))</calculatedColumnFormula>
    </tableColumn>
    <tableColumn id="7" xr3:uid="{95D41E7D-C45E-42FD-9FE7-B652723A0932}" name="Ist _x000a_(YTD)" dataDxfId="242">
      <calculatedColumnFormula>Tabelle436[[#This Row],[Jahr]]</calculatedColumnFormula>
    </tableColumn>
    <tableColumn id="9" xr3:uid="{99EDCC33-FAA5-4D00-8C66-B84E06A574EF}" name="Abweichung_x000a_(YTD)" dataDxfId="241">
      <calculatedColumnFormula>Tabelle436[[#This Row],[Ist 
(YTD)]]-Tabelle436[[#This Row],[Budget 
(YTD)]]</calculatedColumnFormula>
    </tableColumn>
    <tableColumn id="33" xr3:uid="{B95E592D-05B8-4541-982B-00F91E413077}" name="Budget _x000a_(Jahr)" dataDxfId="240">
      <calculatedColumnFormula>Tabelle4[[#This Row],[Plan (Jahr)]]</calculatedColumnFormula>
    </tableColumn>
    <tableColumn id="32" xr3:uid="{00D84D07-075E-434B-884F-B1C3CA6DDE1A}" name="Forecast_x000a_(Jahr)" dataDxfId="239">
      <calculatedColumnFormula>INDEX(GuVMonatsscharf[Forecast
 (Jahr)],MATCH(Tabelle436[[#This Row],[Position]],GuVMonatsscharf[Position],0),1)</calculatedColumnFormula>
    </tableColumn>
    <tableColumn id="31" xr3:uid="{5B51F6C2-442C-4606-8274-7AF55FE925F4}" name="Abweichung_x000a_(Jahr)" dataDxfId="238">
      <calculatedColumnFormula>Tabelle436[[#This Row],[Forecast
(Jahr)]]-Tabelle436[[#This Row],[Budget 
(Jahr)]]</calculatedColumnFormula>
    </tableColumn>
    <tableColumn id="10" xr3:uid="{B3C17EB8-1248-4D22-8CBB-BD8D5E2ADDBE}" name="Restbudget_x000a_Jahr" dataDxfId="237">
      <calculatedColumnFormula>'GuV Budget'!U8-Tabelle436[[#This Row],[Ist 
(YTD)]]</calculatedColumnFormula>
    </tableColumn>
    <tableColumn id="26" xr3:uid="{E2A9B451-E52E-44D1-897D-F67CF824E6F1}" name="Kommentierung" dataDxfId="236"/>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42A498-8B67-4993-9C96-F058B33A08C6}" name="Tabelle4674" displayName="Tabelle4674" ref="A7:AG35" totalsRowShown="0" dataDxfId="234" headerRowBorderDxfId="235">
  <autoFilter ref="A7:AG35" xr:uid="{5F9F62B8-311C-4565-9AB3-4258233D260B}"/>
  <tableColumns count="33">
    <tableColumn id="24" xr3:uid="{049FFF93-2FB1-42C4-921B-48F374608F3E}" name="Position" dataDxfId="233">
      <calculatedColumnFormula>IF(Tabelle4674[[#This Row],[TitleLocalAccountGroup]]="",IF(Tabelle4674[[#This Row],[TitleLocalMainGroup]]="",Tabelle4674[[#This Row],[TitleLocalSection]],REPT(" ",$B$1)&amp;Tabelle4674[[#This Row],[TitleLocalMainGroup]]),REPT(" ",2*$B$1)&amp;Tabelle4674[[#This Row],[TitleLocalAccountGroup]])</calculatedColumnFormula>
    </tableColumn>
    <tableColumn id="27" xr3:uid="{2B4D80E8-6C6C-4E94-8B88-BA1BB68ABB8A}" name="Enable" dataDxfId="232"/>
    <tableColumn id="1" xr3:uid="{208EB8B8-6DE3-443D-B349-3491F503C260}" name="0" dataDxfId="231"/>
    <tableColumn id="33" xr3:uid="{8A124DDD-4282-4494-A200-93D0881A8559}" name="Bericht" dataDxfId="230"/>
    <tableColumn id="2" xr3:uid="{B1DCFEC4-2D48-4D4E-87B4-4928778D0047}" name="TitleLocalSection" dataDxfId="229"/>
    <tableColumn id="5" xr3:uid="{1E2062F1-3EE2-4D51-A3D8-3DF227B60665}" name="TitleLocalMainGroup" dataDxfId="228"/>
    <tableColumn id="8" xr3:uid="{A0089F94-0536-4979-93F9-D6BAC45D745C}" name="TitleLocalAccountGroup" dataDxfId="227"/>
    <tableColumn id="3" xr3:uid="{36F708A6-3A20-4397-8266-2862845726BA}" name="Factor" dataDxfId="226"/>
    <tableColumn id="11" xr3:uid="{F2D91D93-222C-47A5-A692-A36B87CE1E58}" name="Jan" dataDxfId="225">
      <calculatedColumnFormula>IFERROR(IF(AND(Tabelle4674[[#This Row],[TitleLocalAccountGroup]]=0,Tabelle4674[[#This Row],[TitleLocalMainGroup]]=0),GETPIVOTDATA("AmountTotal",PivotdatenBudgetActual!$A$1,"TypeBookRecord",I$4,"Year",I$2,"Month",I$3,"FlagAccountOpening",I$5,"Abschnitt",Tabelle4674[[#This Row],[TitleLocalSection]],"Bericht",$D8),IF(Tabelle4674[[#This Row],[TitleLocalAccountGroup]]=0,GETPIVOTDATA("AmountTotal",PivotdatenBudgetActual!$A$1,"TypeBookRecord",I$4,"Year",I$2,"Month",I$3,"FlagAccountOpening",I$5,"Abschnitt",Tabelle4674[[#This Row],[TitleLocalSection]],"TitleLocalMainGroup",Tabelle4674[[#This Row],[TitleLocalMainGroup]],"Bericht",$D8),GETPIVOTDATA("AmountTotal",PivotdatenBudgetActual!$A$1,"TypeBookRecord",I$4,"Year",I$2,"Month",I$3,"FlagAccountOpening",I$5,"Abschnitt",Tabelle4674[[#This Row],[TitleLocalSection]],"TitleLocalMainGroup",Tabelle4674[[#This Row],[TitleLocalMainGroup]],"TitleLocalAccountGroup",Tabelle4674[[#This Row],[TitleLocalAccountGroup]],"Bericht",$D8))),0)*Tabelle4674[[#This Row],[Factor]]</calculatedColumnFormula>
    </tableColumn>
    <tableColumn id="12" xr3:uid="{22F09570-25A8-4CC6-BA4C-84A976F3F8B8}" name="Feb" dataDxfId="224">
      <calculatedColumnFormula>IFERROR(IF(AND(Tabelle4674[[#This Row],[TitleLocalAccountGroup]]=0,Tabelle4674[[#This Row],[TitleLocalMainGroup]]=0),GETPIVOTDATA("AmountTotal",PivotdatenBudgetActual!$A$1,"TypeBookRecord",J$4,"Year",J$2,"Month",J$3,"FlagAccountOpening",J$5,"Abschnitt",Tabelle4674[[#This Row],[TitleLocalSection]],"Bericht",$D8),IF(Tabelle4674[[#This Row],[TitleLocalAccountGroup]]=0,GETPIVOTDATA("AmountTotal",PivotdatenBudgetActual!$A$1,"TypeBookRecord",J$4,"Year",J$2,"Month",J$3,"FlagAccountOpening",J$5,"Abschnitt",Tabelle4674[[#This Row],[TitleLocalSection]],"TitleLocalMainGroup",Tabelle4674[[#This Row],[TitleLocalMainGroup]],"Bericht",$D8),GETPIVOTDATA("AmountTotal",PivotdatenBudgetActual!$A$1,"TypeBookRecord",J$4,"Year",J$2,"Month",J$3,"FlagAccountOpening",J$5,"Abschnitt",Tabelle4674[[#This Row],[TitleLocalSection]],"TitleLocalMainGroup",Tabelle4674[[#This Row],[TitleLocalMainGroup]],"TitleLocalAccountGroup",Tabelle4674[[#This Row],[TitleLocalAccountGroup]],"Bericht",$D8))),0)*Tabelle4674[[#This Row],[Factor]]</calculatedColumnFormula>
    </tableColumn>
    <tableColumn id="13" xr3:uid="{042223A7-F553-4771-9786-AF124BF97F65}" name="Mrz" dataDxfId="223">
      <calculatedColumnFormula>IFERROR(IF(AND(Tabelle4674[[#This Row],[TitleLocalAccountGroup]]=0,Tabelle4674[[#This Row],[TitleLocalMainGroup]]=0),GETPIVOTDATA("AmountTotal",PivotdatenBudgetActual!$A$1,"TypeBookRecord",K$4,"Year",K$2,"Month",K$3,"FlagAccountOpening",K$5,"Abschnitt",Tabelle4674[[#This Row],[TitleLocalSection]],"Bericht",$D8),IF(Tabelle4674[[#This Row],[TitleLocalAccountGroup]]=0,GETPIVOTDATA("AmountTotal",PivotdatenBudgetActual!$A$1,"TypeBookRecord",K$4,"Year",K$2,"Month",K$3,"FlagAccountOpening",K$5,"Abschnitt",Tabelle4674[[#This Row],[TitleLocalSection]],"TitleLocalMainGroup",Tabelle4674[[#This Row],[TitleLocalMainGroup]],"Bericht",$D8),GETPIVOTDATA("AmountTotal",PivotdatenBudgetActual!$A$1,"TypeBookRecord",K$4,"Year",K$2,"Month",K$3,"FlagAccountOpening",K$5,"Abschnitt",Tabelle4674[[#This Row],[TitleLocalSection]],"TitleLocalMainGroup",Tabelle4674[[#This Row],[TitleLocalMainGroup]],"TitleLocalAccountGroup",Tabelle4674[[#This Row],[TitleLocalAccountGroup]],"Bericht",$D8))),0)*Tabelle4674[[#This Row],[Factor]]</calculatedColumnFormula>
    </tableColumn>
    <tableColumn id="14" xr3:uid="{B1EBDA32-1B45-49B3-B13B-A159E5CC4054}" name="Apr" dataDxfId="222">
      <calculatedColumnFormula>IFERROR(IF(AND(Tabelle4674[[#This Row],[TitleLocalAccountGroup]]=0,Tabelle4674[[#This Row],[TitleLocalMainGroup]]=0),GETPIVOTDATA("AmountTotal",PivotdatenBudgetActual!$A$1,"TypeBookRecord",L$4,"Year",L$2,"Month",L$3,"FlagAccountOpening",L$5,"Abschnitt",Tabelle4674[[#This Row],[TitleLocalSection]],"Bericht",$D8),IF(Tabelle4674[[#This Row],[TitleLocalAccountGroup]]=0,GETPIVOTDATA("AmountTotal",PivotdatenBudgetActual!$A$1,"TypeBookRecord",L$4,"Year",L$2,"Month",L$3,"FlagAccountOpening",L$5,"Abschnitt",Tabelle4674[[#This Row],[TitleLocalSection]],"TitleLocalMainGroup",Tabelle4674[[#This Row],[TitleLocalMainGroup]],"Bericht",$D8),GETPIVOTDATA("AmountTotal",PivotdatenBudgetActual!$A$1,"TypeBookRecord",L$4,"Year",L$2,"Month",L$3,"FlagAccountOpening",L$5,"Abschnitt",Tabelle4674[[#This Row],[TitleLocalSection]],"TitleLocalMainGroup",Tabelle4674[[#This Row],[TitleLocalMainGroup]],"TitleLocalAccountGroup",Tabelle4674[[#This Row],[TitleLocalAccountGroup]],"Bericht",$D8))),0)*Tabelle4674[[#This Row],[Factor]]</calculatedColumnFormula>
    </tableColumn>
    <tableColumn id="15" xr3:uid="{288A31D7-5B06-40F6-8794-C35C6AD376F5}" name="Mai" dataDxfId="221">
      <calculatedColumnFormula>IFERROR(IF(AND(Tabelle4674[[#This Row],[TitleLocalAccountGroup]]=0,Tabelle4674[[#This Row],[TitleLocalMainGroup]]=0),GETPIVOTDATA("AmountTotal",PivotdatenBudgetActual!$A$1,"TypeBookRecord",M$4,"Year",M$2,"Month",M$3,"FlagAccountOpening",M$5,"Abschnitt",Tabelle4674[[#This Row],[TitleLocalSection]],"Bericht",$D8),IF(Tabelle4674[[#This Row],[TitleLocalAccountGroup]]=0,GETPIVOTDATA("AmountTotal",PivotdatenBudgetActual!$A$1,"TypeBookRecord",M$4,"Year",M$2,"Month",M$3,"FlagAccountOpening",M$5,"Abschnitt",Tabelle4674[[#This Row],[TitleLocalSection]],"TitleLocalMainGroup",Tabelle4674[[#This Row],[TitleLocalMainGroup]],"Bericht",$D8),GETPIVOTDATA("AmountTotal",PivotdatenBudgetActual!$A$1,"TypeBookRecord",M$4,"Year",M$2,"Month",M$3,"FlagAccountOpening",M$5,"Abschnitt",Tabelle4674[[#This Row],[TitleLocalSection]],"TitleLocalMainGroup",Tabelle4674[[#This Row],[TitleLocalMainGroup]],"TitleLocalAccountGroup",Tabelle4674[[#This Row],[TitleLocalAccountGroup]],"Bericht",$D8))),0)*Tabelle4674[[#This Row],[Factor]]</calculatedColumnFormula>
    </tableColumn>
    <tableColumn id="16" xr3:uid="{2757E2C7-C02F-4D73-880C-D2E85CB2C2D5}" name="Jun" dataDxfId="220">
      <calculatedColumnFormula>IFERROR(IF(AND(Tabelle4674[[#This Row],[TitleLocalAccountGroup]]=0,Tabelle4674[[#This Row],[TitleLocalMainGroup]]=0),GETPIVOTDATA("AmountTotal",PivotdatenBudgetActual!$A$1,"TypeBookRecord",N$4,"Year",N$2,"Month",N$3,"FlagAccountOpening",N$5,"Abschnitt",Tabelle4674[[#This Row],[TitleLocalSection]],"Bericht",$D8),IF(Tabelle4674[[#This Row],[TitleLocalAccountGroup]]=0,GETPIVOTDATA("AmountTotal",PivotdatenBudgetActual!$A$1,"TypeBookRecord",N$4,"Year",N$2,"Month",N$3,"FlagAccountOpening",N$5,"Abschnitt",Tabelle4674[[#This Row],[TitleLocalSection]],"TitleLocalMainGroup",Tabelle4674[[#This Row],[TitleLocalMainGroup]],"Bericht",$D8),GETPIVOTDATA("AmountTotal",PivotdatenBudgetActual!$A$1,"TypeBookRecord",N$4,"Year",N$2,"Month",N$3,"FlagAccountOpening",N$5,"Abschnitt",Tabelle4674[[#This Row],[TitleLocalSection]],"TitleLocalMainGroup",Tabelle4674[[#This Row],[TitleLocalMainGroup]],"TitleLocalAccountGroup",Tabelle4674[[#This Row],[TitleLocalAccountGroup]],"Bericht",$D8))),0)*Tabelle4674[[#This Row],[Factor]]</calculatedColumnFormula>
    </tableColumn>
    <tableColumn id="17" xr3:uid="{DE79EE37-82C3-456C-962C-7658894EFBAA}" name="Jul" dataDxfId="219">
      <calculatedColumnFormula>IFERROR(IF(AND(Tabelle4674[[#This Row],[TitleLocalAccountGroup]]=0,Tabelle4674[[#This Row],[TitleLocalMainGroup]]=0),GETPIVOTDATA("AmountTotal",PivotdatenBudgetActual!$A$1,"TypeBookRecord",O$4,"Year",O$2,"Month",O$3,"FlagAccountOpening",O$5,"Abschnitt",Tabelle4674[[#This Row],[TitleLocalSection]],"Bericht",$D8),IF(Tabelle4674[[#This Row],[TitleLocalAccountGroup]]=0,GETPIVOTDATA("AmountTotal",PivotdatenBudgetActual!$A$1,"TypeBookRecord",O$4,"Year",O$2,"Month",O$3,"FlagAccountOpening",O$5,"Abschnitt",Tabelle4674[[#This Row],[TitleLocalSection]],"TitleLocalMainGroup",Tabelle4674[[#This Row],[TitleLocalMainGroup]],"Bericht",$D8),GETPIVOTDATA("AmountTotal",PivotdatenBudgetActual!$A$1,"TypeBookRecord",O$4,"Year",O$2,"Month",O$3,"FlagAccountOpening",O$5,"Abschnitt",Tabelle4674[[#This Row],[TitleLocalSection]],"TitleLocalMainGroup",Tabelle4674[[#This Row],[TitleLocalMainGroup]],"TitleLocalAccountGroup",Tabelle4674[[#This Row],[TitleLocalAccountGroup]],"Bericht",$D8))),0)*Tabelle4674[[#This Row],[Factor]]</calculatedColumnFormula>
    </tableColumn>
    <tableColumn id="18" xr3:uid="{C572D2A1-576B-41C5-B511-AE22CC0FB349}" name="Aug" dataDxfId="218">
      <calculatedColumnFormula>IFERROR(IF(AND(Tabelle4674[[#This Row],[TitleLocalAccountGroup]]=0,Tabelle4674[[#This Row],[TitleLocalMainGroup]]=0),GETPIVOTDATA("AmountTotal",PivotdatenBudgetActual!$A$1,"TypeBookRecord",P$4,"Year",P$2,"Month",P$3,"FlagAccountOpening",P$5,"Abschnitt",Tabelle4674[[#This Row],[TitleLocalSection]],"Bericht",$D8),IF(Tabelle4674[[#This Row],[TitleLocalAccountGroup]]=0,GETPIVOTDATA("AmountTotal",PivotdatenBudgetActual!$A$1,"TypeBookRecord",P$4,"Year",P$2,"Month",P$3,"FlagAccountOpening",P$5,"Abschnitt",Tabelle4674[[#This Row],[TitleLocalSection]],"TitleLocalMainGroup",Tabelle4674[[#This Row],[TitleLocalMainGroup]],"Bericht",$D8),GETPIVOTDATA("AmountTotal",PivotdatenBudgetActual!$A$1,"TypeBookRecord",P$4,"Year",P$2,"Month",P$3,"FlagAccountOpening",P$5,"Abschnitt",Tabelle4674[[#This Row],[TitleLocalSection]],"TitleLocalMainGroup",Tabelle4674[[#This Row],[TitleLocalMainGroup]],"TitleLocalAccountGroup",Tabelle4674[[#This Row],[TitleLocalAccountGroup]],"Bericht",$D8))),0)*Tabelle4674[[#This Row],[Factor]]</calculatedColumnFormula>
    </tableColumn>
    <tableColumn id="19" xr3:uid="{117DB528-A6AB-49E0-817E-1F9FCBFB492D}" name="Sep" dataDxfId="217">
      <calculatedColumnFormula>IFERROR(IF(AND(Tabelle4674[[#This Row],[TitleLocalAccountGroup]]=0,Tabelle4674[[#This Row],[TitleLocalMainGroup]]=0),GETPIVOTDATA("AmountTotal",PivotdatenBudgetActual!$A$1,"TypeBookRecord",Q$4,"Year",Q$2,"Month",Q$3,"FlagAccountOpening",Q$5,"Abschnitt",Tabelle4674[[#This Row],[TitleLocalSection]],"Bericht",$D8),IF(Tabelle4674[[#This Row],[TitleLocalAccountGroup]]=0,GETPIVOTDATA("AmountTotal",PivotdatenBudgetActual!$A$1,"TypeBookRecord",Q$4,"Year",Q$2,"Month",Q$3,"FlagAccountOpening",Q$5,"Abschnitt",Tabelle4674[[#This Row],[TitleLocalSection]],"TitleLocalMainGroup",Tabelle4674[[#This Row],[TitleLocalMainGroup]],"Bericht",$D8),GETPIVOTDATA("AmountTotal",PivotdatenBudgetActual!$A$1,"TypeBookRecord",Q$4,"Year",Q$2,"Month",Q$3,"FlagAccountOpening",Q$5,"Abschnitt",Tabelle4674[[#This Row],[TitleLocalSection]],"TitleLocalMainGroup",Tabelle4674[[#This Row],[TitleLocalMainGroup]],"TitleLocalAccountGroup",Tabelle4674[[#This Row],[TitleLocalAccountGroup]],"Bericht",$D8))),0)*Tabelle4674[[#This Row],[Factor]]</calculatedColumnFormula>
    </tableColumn>
    <tableColumn id="20" xr3:uid="{EE1A4AB7-E469-48BD-B0DB-BF4BB8EFFEF0}" name="Okt" dataDxfId="216">
      <calculatedColumnFormula>IFERROR(IF(AND(Tabelle4674[[#This Row],[TitleLocalAccountGroup]]=0,Tabelle4674[[#This Row],[TitleLocalMainGroup]]=0),GETPIVOTDATA("AmountTotal",PivotdatenBudgetActual!$A$1,"TypeBookRecord",R$4,"Year",R$2,"Month",R$3,"FlagAccountOpening",R$5,"Abschnitt",Tabelle4674[[#This Row],[TitleLocalSection]],"Bericht",$D8),IF(Tabelle4674[[#This Row],[TitleLocalAccountGroup]]=0,GETPIVOTDATA("AmountTotal",PivotdatenBudgetActual!$A$1,"TypeBookRecord",R$4,"Year",R$2,"Month",R$3,"FlagAccountOpening",R$5,"Abschnitt",Tabelle4674[[#This Row],[TitleLocalSection]],"TitleLocalMainGroup",Tabelle4674[[#This Row],[TitleLocalMainGroup]],"Bericht",$D8),GETPIVOTDATA("AmountTotal",PivotdatenBudgetActual!$A$1,"TypeBookRecord",R$4,"Year",R$2,"Month",R$3,"FlagAccountOpening",R$5,"Abschnitt",Tabelle4674[[#This Row],[TitleLocalSection]],"TitleLocalMainGroup",Tabelle4674[[#This Row],[TitleLocalMainGroup]],"TitleLocalAccountGroup",Tabelle4674[[#This Row],[TitleLocalAccountGroup]],"Bericht",$D8))),0)*Tabelle4674[[#This Row],[Factor]]</calculatedColumnFormula>
    </tableColumn>
    <tableColumn id="21" xr3:uid="{2CCAB14C-BE64-471A-9F5D-0381B16F5000}" name="Nov" dataDxfId="215">
      <calculatedColumnFormula>IFERROR(IF(AND(Tabelle4674[[#This Row],[TitleLocalAccountGroup]]=0,Tabelle4674[[#This Row],[TitleLocalMainGroup]]=0),GETPIVOTDATA("AmountTotal",PivotdatenBudgetActual!$A$1,"TypeBookRecord",S$4,"Year",S$2,"Month",S$3,"FlagAccountOpening",S$5,"Abschnitt",Tabelle4674[[#This Row],[TitleLocalSection]],"Bericht",$D8),IF(Tabelle4674[[#This Row],[TitleLocalAccountGroup]]=0,GETPIVOTDATA("AmountTotal",PivotdatenBudgetActual!$A$1,"TypeBookRecord",S$4,"Year",S$2,"Month",S$3,"FlagAccountOpening",S$5,"Abschnitt",Tabelle4674[[#This Row],[TitleLocalSection]],"TitleLocalMainGroup",Tabelle4674[[#This Row],[TitleLocalMainGroup]],"Bericht",$D8),GETPIVOTDATA("AmountTotal",PivotdatenBudgetActual!$A$1,"TypeBookRecord",S$4,"Year",S$2,"Month",S$3,"FlagAccountOpening",S$5,"Abschnitt",Tabelle4674[[#This Row],[TitleLocalSection]],"TitleLocalMainGroup",Tabelle4674[[#This Row],[TitleLocalMainGroup]],"TitleLocalAccountGroup",Tabelle4674[[#This Row],[TitleLocalAccountGroup]],"Bericht",$D8))),0)*Tabelle4674[[#This Row],[Factor]]</calculatedColumnFormula>
    </tableColumn>
    <tableColumn id="22" xr3:uid="{DDEDE5F1-AA76-4537-B0D1-72DCDCD29CBA}" name="Dez" dataDxfId="214">
      <calculatedColumnFormula>IFERROR(IF(AND(Tabelle4674[[#This Row],[TitleLocalAccountGroup]]=0,Tabelle4674[[#This Row],[TitleLocalMainGroup]]=0),GETPIVOTDATA("AmountTotal",PivotdatenBudgetActual!$A$1,"TypeBookRecord",T$4,"Year",T$2,"Month",T$3,"FlagAccountOpening",T$5,"Abschnitt",Tabelle4674[[#This Row],[TitleLocalSection]],"Bericht",$D8),IF(Tabelle4674[[#This Row],[TitleLocalAccountGroup]]=0,GETPIVOTDATA("AmountTotal",PivotdatenBudgetActual!$A$1,"TypeBookRecord",T$4,"Year",T$2,"Month",T$3,"FlagAccountOpening",T$5,"Abschnitt",Tabelle4674[[#This Row],[TitleLocalSection]],"TitleLocalMainGroup",Tabelle4674[[#This Row],[TitleLocalMainGroup]],"Bericht",$D8),GETPIVOTDATA("AmountTotal",PivotdatenBudgetActual!$A$1,"TypeBookRecord",T$4,"Year",T$2,"Month",T$3,"FlagAccountOpening",T$5,"Abschnitt",Tabelle4674[[#This Row],[TitleLocalSection]],"TitleLocalMainGroup",Tabelle4674[[#This Row],[TitleLocalMainGroup]],"TitleLocalAccountGroup",Tabelle4674[[#This Row],[TitleLocalAccountGroup]],"Bericht",$D8))),0)*Tabelle4674[[#This Row],[Factor]]</calculatedColumnFormula>
    </tableColumn>
    <tableColumn id="23" xr3:uid="{1D022318-5615-436B-AD59-0932323BB48B}" name="Plan (Jahr)" dataDxfId="213">
      <calculatedColumnFormula>SUM(Tabelle4674[[#This Row],[Jan]:[Dez]])</calculatedColumnFormula>
    </tableColumn>
    <tableColumn id="4" xr3:uid="{972830E6-B52F-4F89-9FA2-3817E164EB9F}" name="5" dataDxfId="212"/>
    <tableColumn id="26" xr3:uid="{5CE45A9B-7E33-4784-AD05-66941B397582}" name="Plan_x000a_(Monat)" dataDxfId="211">
      <calculatedColumnFormula>OFFSET('CF Budget'!J8,0,$B$3-1)</calculatedColumnFormula>
    </tableColumn>
    <tableColumn id="7" xr3:uid="{379266D0-5BA8-4987-AF7F-D906449BA6F5}" name="Ist_x000a_(Monat)" dataDxfId="210">
      <calculatedColumnFormula>OFFSET(Tabelle4674[[#This Row],[Jan]],0,$B$3-1)</calculatedColumnFormula>
    </tableColumn>
    <tableColumn id="6" xr3:uid="{D84F867D-174B-4EFA-BC40-24685ECECFC8}" name="Abweichung_x000a_(Monat)" dataDxfId="209">
      <calculatedColumnFormula>Tabelle4674[[#This Row],[Ist
(Monat)]]-Tabelle4674[[#This Row],[Plan
(Monat)]]</calculatedColumnFormula>
    </tableColumn>
    <tableColumn id="9" xr3:uid="{BA1D0489-46D3-40A3-9C81-C70F81B17138}" name="Plan _x000a_(YTD)" dataDxfId="208">
      <calculatedColumnFormula>SUM(OFFSET(I8,0,0,1,$V$3))</calculatedColumnFormula>
    </tableColumn>
    <tableColumn id="10" xr3:uid="{CE0B59C0-81AF-490B-91E0-AEE398CB0299}" name="Ist_x000a_(YTD)" dataDxfId="207">
      <calculatedColumnFormula>U8</calculatedColumnFormula>
    </tableColumn>
    <tableColumn id="25" xr3:uid="{1845B4CA-A61D-4C78-8F72-FECAE56B36DB}" name="Abweichung_x000a_(YTD)" dataDxfId="206">
      <calculatedColumnFormula>Tabelle4674[[#This Row],[Plan 
(YTD)]]-Tabelle4674[[#This Row],[Ist
(YTD)]]</calculatedColumnFormula>
    </tableColumn>
    <tableColumn id="32" xr3:uid="{BA808A3C-356A-42B9-80E8-FEC075FE1623}" name="Plan _x000a_(Jahr)" dataDxfId="205">
      <calculatedColumnFormula>CFBudget[[#This Row],[Plan 
(Jahr)]]</calculatedColumnFormula>
    </tableColumn>
    <tableColumn id="31" xr3:uid="{0238D4F2-54B7-4FF7-AAF3-BCF4E665845E}" name="Forecast_x000a_(Jahr)" dataDxfId="204">
      <calculatedColumnFormula>'CF Monatsscharf'!W9</calculatedColumnFormula>
    </tableColumn>
    <tableColumn id="30" xr3:uid="{E8C7D551-B9ED-46D1-80BF-E01417D4451E}" name="Abweichung_x000a_(Jahr)" dataDxfId="203">
      <calculatedColumnFormula>Tabelle4674[[#This Row],[Forecast
(Jahr)]]-Tabelle4674[[#This Row],[Plan 
(Jahr)]]</calculatedColumnFormula>
    </tableColumn>
    <tableColumn id="28" xr3:uid="{79D57C1E-BF27-457D-80D6-B41AAAF62443}" name="Restbudget_x000a_Jahr" dataDxfId="202">
      <calculatedColumnFormula>Tabelle4674[[#This Row],[Plan (Jahr)]]-Tabelle4674[[#This Row],[Ist
(YTD)]]</calculatedColumnFormula>
    </tableColumn>
    <tableColumn id="29" xr3:uid="{A4441115-A1C0-46E7-9F0C-23B3C1C0ACE9}" name="Kommentierung" dataDxfId="201"/>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A2A1FE9-1685-4C72-B232-C576366E54FF}" name="GuVMonatsscharf" displayName="GuVMonatsscharf" ref="A8:W58" totalsRowShown="0" headerRowDxfId="200" headerRowBorderDxfId="199">
  <autoFilter ref="A8:W58" xr:uid="{5F9F62B8-311C-4565-9AB3-4258233D260B}"/>
  <tableColumns count="23">
    <tableColumn id="24" xr3:uid="{853E4473-2EA8-425E-BBCA-083D4C5C0265}" name="Position" dataDxfId="198">
      <calculatedColumnFormula>IF(GuVMonatsscharf[[#This Row],[TitleLocalAccountGroup]]="",IF(GuVMonatsscharf[[#This Row],[TitleLocalMainGroup]]="",GuVMonatsscharf[[#This Row],[TitleLocalSection]],REPT(" ",$B$1)&amp;GuVMonatsscharf[[#This Row],[TitleLocalMainGroup]]),REPT(" ",2*$B$1)&amp;GuVMonatsscharf[[#This Row],[TitleLocalAccountGroup]])</calculatedColumnFormula>
    </tableColumn>
    <tableColumn id="27" xr3:uid="{AE063FFE-FCAF-4C9C-B42A-286A4B9B636D}" name="Enable" dataDxfId="197"/>
    <tableColumn id="3" xr3:uid="{02D90BDE-8C8E-4C6C-A29E-452856FCF3E6}" name="0"/>
    <tableColumn id="1" xr3:uid="{85E1B4FA-576B-481E-939A-4D1AED7EE103}" name="Bericht"/>
    <tableColumn id="2" xr3:uid="{A350D44E-571A-4FC8-A047-A52239920F4F}" name="TitleLocalSection" dataDxfId="196"/>
    <tableColumn id="5" xr3:uid="{41F0D29F-32C3-4EE7-8814-3C9BD1CE5394}" name="TitleLocalMainGroup" dataDxfId="195"/>
    <tableColumn id="8" xr3:uid="{41E0B5A8-3F96-4D6F-9919-639CC76C1A44}" name="TitleLocalAccountGroup" dataDxfId="194"/>
    <tableColumn id="25" xr3:uid="{FD5E7111-8611-4DED-B757-7C86012A878F}" name="Factor" dataDxfId="193"/>
    <tableColumn id="11" xr3:uid="{DCD34816-BFBD-4CCA-A791-D38850C46394}" name="Jan" dataDxfId="192"/>
    <tableColumn id="12" xr3:uid="{18BD9EAB-5428-4117-890B-D728848ECE54}" name="Feb" dataDxfId="191"/>
    <tableColumn id="13" xr3:uid="{503C4F41-8B33-4414-A4CB-A44C20677B90}" name="Mrz" dataDxfId="190"/>
    <tableColumn id="14" xr3:uid="{3CF9A3C1-77BA-46E9-9D60-598E515B6A76}" name="Apr" dataDxfId="189"/>
    <tableColumn id="15" xr3:uid="{249F9CB1-8E7D-4401-933B-019D6A59C874}" name="Mai" dataDxfId="188"/>
    <tableColumn id="16" xr3:uid="{F2A51A42-E636-420F-A89C-F6CC872C87E0}" name="Jun" dataDxfId="187"/>
    <tableColumn id="17" xr3:uid="{5B561412-B9A1-4C28-A7A5-563EC9A3B41E}" name="Jul" dataDxfId="186"/>
    <tableColumn id="18" xr3:uid="{B60D6B88-4418-460E-9B9C-671C63B39EDD}" name="Aug" dataDxfId="185"/>
    <tableColumn id="19" xr3:uid="{75F9F083-4947-43DC-B265-B55BE3593D07}" name="Sep" dataDxfId="184"/>
    <tableColumn id="20" xr3:uid="{54F34C8C-8604-4B88-BDD2-F3BD849D7539}" name="Okt" dataDxfId="183"/>
    <tableColumn id="21" xr3:uid="{1738ECA2-971D-4854-81BB-554C055C02C0}" name="Nov" dataDxfId="182"/>
    <tableColumn id="22" xr3:uid="{0A88E038-2500-4866-AD0E-14C3854CCBB5}" name="Dez" dataDxfId="181"/>
    <tableColumn id="23" xr3:uid="{B73B78C9-450B-480E-BD37-D67C7E76290C}" name="Forecast_x000a_ (Jahr)" dataDxfId="180">
      <calculatedColumnFormula>SUM(GuVMonatsscharf[[#This Row],[Jan]:[Dez]])</calculatedColumnFormula>
    </tableColumn>
    <tableColumn id="29" xr3:uid="{D817F8B5-B6D1-4F86-AD5F-2C94A174DE9C}" name="2" dataDxfId="179"/>
    <tableColumn id="32" xr3:uid="{81691E11-046D-4CBE-82E6-A5775417B4EF}" name="Kommentar" dataDxfId="178"/>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3CF3DBF-5445-479D-92BC-4C257116DB0A}" name="CFMonatsscharf" displayName="CFMonatsscharf" ref="A8:Y36" totalsRowShown="0" dataDxfId="176" headerRowBorderDxfId="177">
  <autoFilter ref="A8:Y36" xr:uid="{5F9F62B8-311C-4565-9AB3-4258233D260B}"/>
  <tableColumns count="25">
    <tableColumn id="24" xr3:uid="{63D0BD02-0F1B-4728-9D52-BE964DE930A9}" name="Position" dataDxfId="175">
      <calculatedColumnFormula>IF(CFMonatsscharf[[#This Row],[TitleLocalAccountGroup]]="",IF(CFMonatsscharf[[#This Row],[TitleLocalMainGroup]]="",CFMonatsscharf[[#This Row],[TitleLocalSection]],REPT(" ",$B$1)&amp;CFMonatsscharf[[#This Row],[TitleLocalMainGroup]]),REPT(" ",2*$B$1)&amp;CFMonatsscharf[[#This Row],[TitleLocalAccountGroup]])</calculatedColumnFormula>
    </tableColumn>
    <tableColumn id="27" xr3:uid="{11CF7D85-04C2-41B9-8047-330373D48BB2}" name="Enable" dataDxfId="174"/>
    <tableColumn id="1" xr3:uid="{FBFA6741-072C-4435-AA21-2A3CC4D9E4D6}" name="0" dataDxfId="173"/>
    <tableColumn id="33" xr3:uid="{CAB8EBF4-6F38-4A0C-9FA2-79FC3B0C05DC}" name="Bericht" dataDxfId="172"/>
    <tableColumn id="2" xr3:uid="{C70ABDAB-6EAC-44BA-94B9-ACE678680726}" name="TitleLocalSection" dataDxfId="171"/>
    <tableColumn id="5" xr3:uid="{8F94F381-6B8A-4468-9910-5532E7B7F22B}" name="TitleLocalMainGroup" dataDxfId="170"/>
    <tableColumn id="8" xr3:uid="{84DD2C2F-6D20-48EB-A827-8DEA4F1F57BB}" name="TitleLocalAccountGroup" dataDxfId="169"/>
    <tableColumn id="4" xr3:uid="{80CC92C4-794D-4919-8E13-B65ED45EDF70}" name="SaldoSelect" dataDxfId="168"/>
    <tableColumn id="3" xr3:uid="{0F999656-2853-4760-A979-32B8FCFD50E5}" name="Factor" dataDxfId="167"/>
    <tableColumn id="7" xr3:uid="{23A258B9-AE94-4303-AB74-A8166B91CDA8}" name="1" dataDxfId="166"/>
    <tableColumn id="11" xr3:uid="{153E40F8-0933-457D-91C8-32CDF069E942}" name="Jan" dataDxfId="165">
      <calculatedColumnFormula>IFERROR(IF(AND(CFMonatsscharf[[#This Row],[TitleLocalAccountGroup]]=0,CFMonatsscharf[[#This Row],[TitleLocalMainGroup]]=0),GETPIVOTDATA("AmountTotal",PivotdatenBudgetActual!$A$1,"TypeBookRecord",K$4,"Year",K$2,"Month",K$3,"FlagAccountOpening",K$5,"Abschnitt",CFMonatsscharf[[#This Row],[TitleLocalSection]],"Bericht",$D9),IF(CFMonatsscharf[[#This Row],[TitleLocalAccountGroup]]=0,GETPIVOTDATA("AmountTotal",PivotdatenBudgetActual!$A$1,"TypeBookRecord",K$4,"Year",K$2,"Month",K$3,"FlagAccountOpening",K$5,"Abschnitt",CFMonatsscharf[[#This Row],[TitleLocalSection]],"TitleLocalMainGroup",CFMonatsscharf[[#This Row],[TitleLocalMainGroup]],"Bericht",$D9),GETPIVOTDATA("AmountTotal",PivotdatenBudgetActual!$A$1,"TypeBookRecord",K$4,"Year",K$2,"Month",K$3,"FlagAccountOpening",K$5,"Abschnitt",CFMonatsscharf[[#This Row],[TitleLocalSection]],"TitleLocalMainGroup",CFMonatsscharf[[#This Row],[TitleLocalMainGroup]],"TitleLocalAccountGroup",CFMonatsscharf[[#This Row],[TitleLocalAccountGroup]],"Bericht",$D9))),0)*CFMonatsscharf[[#This Row],[Factor]]</calculatedColumnFormula>
    </tableColumn>
    <tableColumn id="12" xr3:uid="{FD22FF97-24F2-472C-BBFB-07464FA60621}" name="Feb" dataDxfId="164">
      <calculatedColumnFormula>IFERROR(IF(AND(CFMonatsscharf[[#This Row],[TitleLocalAccountGroup]]=0,CFMonatsscharf[[#This Row],[TitleLocalMainGroup]]=0),GETPIVOTDATA("AmountTotal",PivotdatenBudgetActual!$A$1,"TypeBookRecord",L$4,"Year",L$2,"Month",L$3,"FlagAccountOpening",L$5,"Abschnitt",CFMonatsscharf[[#This Row],[TitleLocalSection]],"Bericht",$D9),IF(CFMonatsscharf[[#This Row],[TitleLocalAccountGroup]]=0,GETPIVOTDATA("AmountTotal",PivotdatenBudgetActual!$A$1,"TypeBookRecord",L$4,"Year",L$2,"Month",L$3,"FlagAccountOpening",L$5,"Abschnitt",CFMonatsscharf[[#This Row],[TitleLocalSection]],"TitleLocalMainGroup",CFMonatsscharf[[#This Row],[TitleLocalMainGroup]],"Bericht",$D9),GETPIVOTDATA("AmountTotal",PivotdatenBudgetActual!$A$1,"TypeBookRecord",L$4,"Year",L$2,"Month",L$3,"FlagAccountOpening",L$5,"Abschnitt",CFMonatsscharf[[#This Row],[TitleLocalSection]],"TitleLocalMainGroup",CFMonatsscharf[[#This Row],[TitleLocalMainGroup]],"TitleLocalAccountGroup",CFMonatsscharf[[#This Row],[TitleLocalAccountGroup]],"Bericht",$D9))),0)*CFMonatsscharf[[#This Row],[Factor]]</calculatedColumnFormula>
    </tableColumn>
    <tableColumn id="13" xr3:uid="{0F90D8D0-C643-45C0-A462-C2A3B9D08B3F}" name="Mrz" dataDxfId="163">
      <calculatedColumnFormula>IFERROR(IF(AND(CFMonatsscharf[[#This Row],[TitleLocalAccountGroup]]=0,CFMonatsscharf[[#This Row],[TitleLocalMainGroup]]=0),GETPIVOTDATA("AmountTotal",PivotdatenBudgetActual!$A$1,"TypeBookRecord",M$4,"Year",M$2,"Month",M$3,"FlagAccountOpening",M$5,"Abschnitt",CFMonatsscharf[[#This Row],[TitleLocalSection]],"Bericht",$D9),IF(CFMonatsscharf[[#This Row],[TitleLocalAccountGroup]]=0,GETPIVOTDATA("AmountTotal",PivotdatenBudgetActual!$A$1,"TypeBookRecord",M$4,"Year",M$2,"Month",M$3,"FlagAccountOpening",M$5,"Abschnitt",CFMonatsscharf[[#This Row],[TitleLocalSection]],"TitleLocalMainGroup",CFMonatsscharf[[#This Row],[TitleLocalMainGroup]],"Bericht",$D9),GETPIVOTDATA("AmountTotal",PivotdatenBudgetActual!$A$1,"TypeBookRecord",M$4,"Year",M$2,"Month",M$3,"FlagAccountOpening",M$5,"Abschnitt",CFMonatsscharf[[#This Row],[TitleLocalSection]],"TitleLocalMainGroup",CFMonatsscharf[[#This Row],[TitleLocalMainGroup]],"TitleLocalAccountGroup",CFMonatsscharf[[#This Row],[TitleLocalAccountGroup]],"Bericht",$D9))),0)*CFMonatsscharf[[#This Row],[Factor]]</calculatedColumnFormula>
    </tableColumn>
    <tableColumn id="14" xr3:uid="{1AAE5640-D7E1-4E2B-AE3A-56477B753931}" name="Apr" dataDxfId="162">
      <calculatedColumnFormula>IFERROR(IF(AND(CFMonatsscharf[[#This Row],[TitleLocalAccountGroup]]=0,CFMonatsscharf[[#This Row],[TitleLocalMainGroup]]=0),GETPIVOTDATA("AmountTotal",PivotdatenBudgetActual!$A$1,"TypeBookRecord",N$4,"Year",N$2,"Month",N$3,"FlagAccountOpening",N$5,"Abschnitt",CFMonatsscharf[[#This Row],[TitleLocalSection]],"Bericht",$D9),IF(CFMonatsscharf[[#This Row],[TitleLocalAccountGroup]]=0,GETPIVOTDATA("AmountTotal",PivotdatenBudgetActual!$A$1,"TypeBookRecord",N$4,"Year",N$2,"Month",N$3,"FlagAccountOpening",N$5,"Abschnitt",CFMonatsscharf[[#This Row],[TitleLocalSection]],"TitleLocalMainGroup",CFMonatsscharf[[#This Row],[TitleLocalMainGroup]],"Bericht",$D9),GETPIVOTDATA("AmountTotal",PivotdatenBudgetActual!$A$1,"TypeBookRecord",N$4,"Year",N$2,"Month",N$3,"FlagAccountOpening",N$5,"Abschnitt",CFMonatsscharf[[#This Row],[TitleLocalSection]],"TitleLocalMainGroup",CFMonatsscharf[[#This Row],[TitleLocalMainGroup]],"TitleLocalAccountGroup",CFMonatsscharf[[#This Row],[TitleLocalAccountGroup]],"Bericht",$D9))),0)*CFMonatsscharf[[#This Row],[Factor]]</calculatedColumnFormula>
    </tableColumn>
    <tableColumn id="15" xr3:uid="{97D501B4-3AF8-4C49-B4A7-131711B8C118}" name="Mai" dataDxfId="161">
      <calculatedColumnFormula>IFERROR(IF(AND(CFMonatsscharf[[#This Row],[TitleLocalAccountGroup]]=0,CFMonatsscharf[[#This Row],[TitleLocalMainGroup]]=0),GETPIVOTDATA("AmountTotal",PivotdatenBudgetActual!$A$1,"TypeBookRecord",O$4,"Year",O$2,"Month",O$3,"FlagAccountOpening",O$5,"Abschnitt",CFMonatsscharf[[#This Row],[TitleLocalSection]],"Bericht",$D9),IF(CFMonatsscharf[[#This Row],[TitleLocalAccountGroup]]=0,GETPIVOTDATA("AmountTotal",PivotdatenBudgetActual!$A$1,"TypeBookRecord",O$4,"Year",O$2,"Month",O$3,"FlagAccountOpening",O$5,"Abschnitt",CFMonatsscharf[[#This Row],[TitleLocalSection]],"TitleLocalMainGroup",CFMonatsscharf[[#This Row],[TitleLocalMainGroup]],"Bericht",$D9),GETPIVOTDATA("AmountTotal",PivotdatenBudgetActual!$A$1,"TypeBookRecord",O$4,"Year",O$2,"Month",O$3,"FlagAccountOpening",O$5,"Abschnitt",CFMonatsscharf[[#This Row],[TitleLocalSection]],"TitleLocalMainGroup",CFMonatsscharf[[#This Row],[TitleLocalMainGroup]],"TitleLocalAccountGroup",CFMonatsscharf[[#This Row],[TitleLocalAccountGroup]],"Bericht",$D9))),0)*CFMonatsscharf[[#This Row],[Factor]]</calculatedColumnFormula>
    </tableColumn>
    <tableColumn id="16" xr3:uid="{B06BF4CB-1298-4264-94C9-0F77287CB00A}" name="Jun" dataDxfId="160">
      <calculatedColumnFormula>IFERROR(IF(AND(CFMonatsscharf[[#This Row],[TitleLocalAccountGroup]]=0,CFMonatsscharf[[#This Row],[TitleLocalMainGroup]]=0),GETPIVOTDATA("AmountTotal",PivotdatenBudgetActual!$A$1,"TypeBookRecord",P$4,"Year",P$2,"Month",P$3,"FlagAccountOpening",P$5,"Abschnitt",CFMonatsscharf[[#This Row],[TitleLocalSection]],"Bericht",$D9),IF(CFMonatsscharf[[#This Row],[TitleLocalAccountGroup]]=0,GETPIVOTDATA("AmountTotal",PivotdatenBudgetActual!$A$1,"TypeBookRecord",P$4,"Year",P$2,"Month",P$3,"FlagAccountOpening",P$5,"Abschnitt",CFMonatsscharf[[#This Row],[TitleLocalSection]],"TitleLocalMainGroup",CFMonatsscharf[[#This Row],[TitleLocalMainGroup]],"Bericht",$D9),GETPIVOTDATA("AmountTotal",PivotdatenBudgetActual!$A$1,"TypeBookRecord",P$4,"Year",P$2,"Month",P$3,"FlagAccountOpening",P$5,"Abschnitt",CFMonatsscharf[[#This Row],[TitleLocalSection]],"TitleLocalMainGroup",CFMonatsscharf[[#This Row],[TitleLocalMainGroup]],"TitleLocalAccountGroup",CFMonatsscharf[[#This Row],[TitleLocalAccountGroup]],"Bericht",$D9))),0)*CFMonatsscharf[[#This Row],[Factor]]</calculatedColumnFormula>
    </tableColumn>
    <tableColumn id="17" xr3:uid="{AA6F58F5-6830-45C0-BBD3-4CA656E46C1D}" name="Jul" dataDxfId="159">
      <calculatedColumnFormula>IFERROR(IF(AND(CFMonatsscharf[[#This Row],[TitleLocalAccountGroup]]=0,CFMonatsscharf[[#This Row],[TitleLocalMainGroup]]=0),GETPIVOTDATA("AmountTotal",PivotdatenBudgetActual!$A$1,"TypeBookRecord",Q$4,"Year",Q$2,"Month",Q$3,"FlagAccountOpening",Q$5,"Abschnitt",CFMonatsscharf[[#This Row],[TitleLocalSection]],"Bericht",$D9),IF(CFMonatsscharf[[#This Row],[TitleLocalAccountGroup]]=0,GETPIVOTDATA("AmountTotal",PivotdatenBudgetActual!$A$1,"TypeBookRecord",Q$4,"Year",Q$2,"Month",Q$3,"FlagAccountOpening",Q$5,"Abschnitt",CFMonatsscharf[[#This Row],[TitleLocalSection]],"TitleLocalMainGroup",CFMonatsscharf[[#This Row],[TitleLocalMainGroup]],"Bericht",$D9),GETPIVOTDATA("AmountTotal",PivotdatenBudgetActual!$A$1,"TypeBookRecord",Q$4,"Year",Q$2,"Month",Q$3,"FlagAccountOpening",Q$5,"Abschnitt",CFMonatsscharf[[#This Row],[TitleLocalSection]],"TitleLocalMainGroup",CFMonatsscharf[[#This Row],[TitleLocalMainGroup]],"TitleLocalAccountGroup",CFMonatsscharf[[#This Row],[TitleLocalAccountGroup]],"Bericht",$D9))),0)*CFMonatsscharf[[#This Row],[Factor]]</calculatedColumnFormula>
    </tableColumn>
    <tableColumn id="18" xr3:uid="{C4D331F0-C447-4419-BCEE-D100C2BF4590}" name="Aug" dataDxfId="158">
      <calculatedColumnFormula>IFERROR(IF(AND(CFMonatsscharf[[#This Row],[TitleLocalAccountGroup]]=0,CFMonatsscharf[[#This Row],[TitleLocalMainGroup]]=0),GETPIVOTDATA("AmountTotal",PivotdatenBudgetActual!$A$1,"TypeBookRecord",R$4,"Year",R$2,"Month",R$3,"FlagAccountOpening",R$5,"Abschnitt",CFMonatsscharf[[#This Row],[TitleLocalSection]],"Bericht",$D9),IF(CFMonatsscharf[[#This Row],[TitleLocalAccountGroup]]=0,GETPIVOTDATA("AmountTotal",PivotdatenBudgetActual!$A$1,"TypeBookRecord",R$4,"Year",R$2,"Month",R$3,"FlagAccountOpening",R$5,"Abschnitt",CFMonatsscharf[[#This Row],[TitleLocalSection]],"TitleLocalMainGroup",CFMonatsscharf[[#This Row],[TitleLocalMainGroup]],"Bericht",$D9),GETPIVOTDATA("AmountTotal",PivotdatenBudgetActual!$A$1,"TypeBookRecord",R$4,"Year",R$2,"Month",R$3,"FlagAccountOpening",R$5,"Abschnitt",CFMonatsscharf[[#This Row],[TitleLocalSection]],"TitleLocalMainGroup",CFMonatsscharf[[#This Row],[TitleLocalMainGroup]],"TitleLocalAccountGroup",CFMonatsscharf[[#This Row],[TitleLocalAccountGroup]],"Bericht",$D9))),0)*CFMonatsscharf[[#This Row],[Factor]]</calculatedColumnFormula>
    </tableColumn>
    <tableColumn id="19" xr3:uid="{D27A7B5F-3223-4777-948E-F1B371B6EA0B}" name="Sep" dataDxfId="157">
      <calculatedColumnFormula>IFERROR(IF(AND(CFMonatsscharf[[#This Row],[TitleLocalAccountGroup]]=0,CFMonatsscharf[[#This Row],[TitleLocalMainGroup]]=0),GETPIVOTDATA("AmountTotal",PivotdatenBudgetActual!$A$1,"TypeBookRecord",S$4,"Year",S$2,"Month",S$3,"FlagAccountOpening",S$5,"Abschnitt",CFMonatsscharf[[#This Row],[TitleLocalSection]],"Bericht",$D9),IF(CFMonatsscharf[[#This Row],[TitleLocalAccountGroup]]=0,GETPIVOTDATA("AmountTotal",PivotdatenBudgetActual!$A$1,"TypeBookRecord",S$4,"Year",S$2,"Month",S$3,"FlagAccountOpening",S$5,"Abschnitt",CFMonatsscharf[[#This Row],[TitleLocalSection]],"TitleLocalMainGroup",CFMonatsscharf[[#This Row],[TitleLocalMainGroup]],"Bericht",$D9),GETPIVOTDATA("AmountTotal",PivotdatenBudgetActual!$A$1,"TypeBookRecord",S$4,"Year",S$2,"Month",S$3,"FlagAccountOpening",S$5,"Abschnitt",CFMonatsscharf[[#This Row],[TitleLocalSection]],"TitleLocalMainGroup",CFMonatsscharf[[#This Row],[TitleLocalMainGroup]],"TitleLocalAccountGroup",CFMonatsscharf[[#This Row],[TitleLocalAccountGroup]],"Bericht",$D9))),0)*CFMonatsscharf[[#This Row],[Factor]]</calculatedColumnFormula>
    </tableColumn>
    <tableColumn id="20" xr3:uid="{EA7CD677-456B-4A64-9755-1DD8CE904530}" name="Okt" dataDxfId="156">
      <calculatedColumnFormula>IFERROR(IF(AND(CFMonatsscharf[[#This Row],[TitleLocalAccountGroup]]=0,CFMonatsscharf[[#This Row],[TitleLocalMainGroup]]=0),GETPIVOTDATA("AmountTotal",PivotdatenBudgetActual!$A$1,"TypeBookRecord",T$4,"Year",T$2,"Month",T$3,"FlagAccountOpening",T$5,"Abschnitt",CFMonatsscharf[[#This Row],[TitleLocalSection]],"Bericht",$D9),IF(CFMonatsscharf[[#This Row],[TitleLocalAccountGroup]]=0,GETPIVOTDATA("AmountTotal",PivotdatenBudgetActual!$A$1,"TypeBookRecord",T$4,"Year",T$2,"Month",T$3,"FlagAccountOpening",T$5,"Abschnitt",CFMonatsscharf[[#This Row],[TitleLocalSection]],"TitleLocalMainGroup",CFMonatsscharf[[#This Row],[TitleLocalMainGroup]],"Bericht",$D9),GETPIVOTDATA("AmountTotal",PivotdatenBudgetActual!$A$1,"TypeBookRecord",T$4,"Year",T$2,"Month",T$3,"FlagAccountOpening",T$5,"Abschnitt",CFMonatsscharf[[#This Row],[TitleLocalSection]],"TitleLocalMainGroup",CFMonatsscharf[[#This Row],[TitleLocalMainGroup]],"TitleLocalAccountGroup",CFMonatsscharf[[#This Row],[TitleLocalAccountGroup]],"Bericht",$D9))),0)*CFMonatsscharf[[#This Row],[Factor]]</calculatedColumnFormula>
    </tableColumn>
    <tableColumn id="21" xr3:uid="{2195961C-80A6-4570-8665-5BE858C09113}" name="Nov" dataDxfId="155">
      <calculatedColumnFormula>IFERROR(IF(AND(CFMonatsscharf[[#This Row],[TitleLocalAccountGroup]]=0,CFMonatsscharf[[#This Row],[TitleLocalMainGroup]]=0),GETPIVOTDATA("AmountTotal",PivotdatenBudgetActual!$A$1,"TypeBookRecord",U$4,"Year",U$2,"Month",U$3,"FlagAccountOpening",U$5,"Abschnitt",CFMonatsscharf[[#This Row],[TitleLocalSection]],"Bericht",$D9),IF(CFMonatsscharf[[#This Row],[TitleLocalAccountGroup]]=0,GETPIVOTDATA("AmountTotal",PivotdatenBudgetActual!$A$1,"TypeBookRecord",U$4,"Year",U$2,"Month",U$3,"FlagAccountOpening",U$5,"Abschnitt",CFMonatsscharf[[#This Row],[TitleLocalSection]],"TitleLocalMainGroup",CFMonatsscharf[[#This Row],[TitleLocalMainGroup]],"Bericht",$D9),GETPIVOTDATA("AmountTotal",PivotdatenBudgetActual!$A$1,"TypeBookRecord",U$4,"Year",U$2,"Month",U$3,"FlagAccountOpening",U$5,"Abschnitt",CFMonatsscharf[[#This Row],[TitleLocalSection]],"TitleLocalMainGroup",CFMonatsscharf[[#This Row],[TitleLocalMainGroup]],"TitleLocalAccountGroup",CFMonatsscharf[[#This Row],[TitleLocalAccountGroup]],"Bericht",$D9))),0)*CFMonatsscharf[[#This Row],[Factor]]</calculatedColumnFormula>
    </tableColumn>
    <tableColumn id="22" xr3:uid="{34220112-8086-4D06-9A23-DB095B62C8C9}" name="Dez" dataDxfId="154">
      <calculatedColumnFormula>IFERROR(IF(AND(CFMonatsscharf[[#This Row],[TitleLocalAccountGroup]]=0,CFMonatsscharf[[#This Row],[TitleLocalMainGroup]]=0),GETPIVOTDATA("AmountTotal",PivotdatenBudgetActual!$A$1,"TypeBookRecord",V$4,"Year",V$2,"Month",V$3,"FlagAccountOpening",V$5,"Abschnitt",CFMonatsscharf[[#This Row],[TitleLocalSection]],"Bericht",$D9),IF(CFMonatsscharf[[#This Row],[TitleLocalAccountGroup]]=0,GETPIVOTDATA("AmountTotal",PivotdatenBudgetActual!$A$1,"TypeBookRecord",V$4,"Year",V$2,"Month",V$3,"FlagAccountOpening",V$5,"Abschnitt",CFMonatsscharf[[#This Row],[TitleLocalSection]],"TitleLocalMainGroup",CFMonatsscharf[[#This Row],[TitleLocalMainGroup]],"Bericht",$D9),GETPIVOTDATA("AmountTotal",PivotdatenBudgetActual!$A$1,"TypeBookRecord",V$4,"Year",V$2,"Month",V$3,"FlagAccountOpening",V$5,"Abschnitt",CFMonatsscharf[[#This Row],[TitleLocalSection]],"TitleLocalMainGroup",CFMonatsscharf[[#This Row],[TitleLocalMainGroup]],"TitleLocalAccountGroup",CFMonatsscharf[[#This Row],[TitleLocalAccountGroup]],"Bericht",$D9))),0)*CFMonatsscharf[[#This Row],[Factor]]</calculatedColumnFormula>
    </tableColumn>
    <tableColumn id="23" xr3:uid="{DC1616DE-EBAF-4A13-91FE-956012EE19DA}" name="Forecast_x000a_(Jahr)" dataDxfId="153">
      <calculatedColumnFormula>SUM(CFMonatsscharf[[#This Row],[Jan]:[Dez]])</calculatedColumnFormula>
    </tableColumn>
    <tableColumn id="29" xr3:uid="{D7B48A81-7AE9-4A26-80B4-BB137E8CF022}" name="2" dataDxfId="152"/>
    <tableColumn id="32" xr3:uid="{4D7E5323-BDCE-478E-B627-E96C4B1A32F0}" name="Kommentar" dataDxfId="151"/>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35C1F7-280D-47DC-BC29-3F84611BB7D8}" name="Tabelle4" displayName="Tabelle4" ref="A7:Y57" totalsRowShown="0" headerRowDxfId="150" headerRowBorderDxfId="149">
  <autoFilter ref="A7:Y57" xr:uid="{5F9F62B8-311C-4565-9AB3-4258233D260B}">
    <filterColumn colId="1">
      <filters>
        <filter val="1"/>
      </filters>
    </filterColumn>
  </autoFilter>
  <tableColumns count="25">
    <tableColumn id="24" xr3:uid="{74B392CA-2A5F-4089-8E78-CCEDFE7E9F67}" name="Position" dataDxfId="148">
      <calculatedColumnFormula>IF(Tabelle4[[#This Row],[TitleLocalAccountGroup]]="",IF(Tabelle4[[#This Row],[TitleLocalMainGroup]]="",Tabelle4[[#This Row],[TitleLocalSection]],REPT(" ",$B$1)&amp;Tabelle4[[#This Row],[TitleLocalMainGroup]]),REPT(" ",2*$B$1)&amp;Tabelle4[[#This Row],[TitleLocalAccountGroup]])</calculatedColumnFormula>
    </tableColumn>
    <tableColumn id="27" xr3:uid="{AC28C5FE-E553-4A6B-B3B8-1096FDCAFFB7}" name="Enable" dataDxfId="147"/>
    <tableColumn id="3" xr3:uid="{06389951-DB81-43DB-A709-DD71107F93E6}" name="0"/>
    <tableColumn id="1" xr3:uid="{821AADB2-1655-48FE-918A-CD24C755838C}" name="Bericht"/>
    <tableColumn id="2" xr3:uid="{3D3B0C38-A1CE-4670-BF88-87214FEE103D}" name="TitleLocalSection" dataDxfId="146"/>
    <tableColumn id="5" xr3:uid="{2B28128B-08AA-423A-83EC-788F04F92FE3}" name="TitleLocalMainGroup" dataDxfId="145"/>
    <tableColumn id="8" xr3:uid="{3CA999C5-A849-415D-8C71-D0238E9E3215}" name="TitleLocalAccountGroup" dataDxfId="144"/>
    <tableColumn id="25" xr3:uid="{667B861F-1F92-4DE2-8917-65194640FA0D}" name="Factor" dataDxfId="143"/>
    <tableColumn id="11" xr3:uid="{04EF637B-EAD6-4C4D-B160-065512379F63}" name="Jan" dataDxfId="142"/>
    <tableColumn id="12" xr3:uid="{BEE01806-6405-46A5-A624-839332EB9787}" name="Feb" dataDxfId="141"/>
    <tableColumn id="13" xr3:uid="{CC29CB62-E6EE-4926-8A04-EDE5646D88DD}" name="Mrz" dataDxfId="140"/>
    <tableColumn id="14" xr3:uid="{F1915D7D-B1E5-41FD-90AA-0A5AD5A33602}" name="Apr" dataDxfId="139"/>
    <tableColumn id="15" xr3:uid="{1825531F-00BA-4F6A-95DC-BF30648D35F7}" name="Mai" dataDxfId="138"/>
    <tableColumn id="16" xr3:uid="{99800AE4-69EB-44C7-AAC3-2505E9EEDB92}" name="Jun" dataDxfId="137"/>
    <tableColumn id="17" xr3:uid="{4DD44364-2E06-48B7-9F99-91AAB2183B41}" name="Jul" dataDxfId="136"/>
    <tableColumn id="18" xr3:uid="{6FA95851-88E3-49ED-BAD0-5A4A4F080186}" name="Aug" dataDxfId="135"/>
    <tableColumn id="19" xr3:uid="{252AA265-4F50-4CD4-A52E-CBA1DA0805A0}" name="Sep" dataDxfId="134"/>
    <tableColumn id="20" xr3:uid="{B3927E21-1F25-4CEB-9882-1E6878BCAF26}" name="Okt" dataDxfId="133"/>
    <tableColumn id="21" xr3:uid="{7E2096E7-724A-40BA-9046-BEF72424B6B3}" name="Nov" dataDxfId="132"/>
    <tableColumn id="22" xr3:uid="{EC22D5ED-B629-4A07-8625-ADD952D29C4F}" name="Dez" dataDxfId="131"/>
    <tableColumn id="23" xr3:uid="{8E93CE7E-55FF-4EA0-AFCA-0F1C9E6313C6}" name="Plan (Jahr)" dataDxfId="130">
      <calculatedColumnFormula>SUM(Tabelle4[[#This Row],[Jan]:[Dez]])</calculatedColumnFormula>
    </tableColumn>
    <tableColumn id="29" xr3:uid="{74B039DF-2291-4FE2-B2AF-D5A1228C6EF6}" name="2" dataDxfId="129"/>
    <tableColumn id="30" xr3:uid="{C046FF45-65F8-4775-A0FC-EA5D6208ED0D}" name="Bisherige Planung" dataDxfId="128"/>
    <tableColumn id="31" xr3:uid="{19D08364-5CE4-45B4-8A2C-5EFF5D27D65C}" name="Plan-_x000a_änderung" dataDxfId="127"/>
    <tableColumn id="32" xr3:uid="{C3540690-8485-42A6-BDB7-03DA62537158}" name="Kommentar" dataDxfId="126"/>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9606C8-B85A-4DE8-B7B8-A46887488660}" name="CFBudget" displayName="CFBudget" ref="A7:Z35" totalsRowShown="0" dataDxfId="124" headerRowBorderDxfId="125">
  <autoFilter ref="A7:Z35" xr:uid="{5F9F62B8-311C-4565-9AB3-4258233D260B}"/>
  <tableColumns count="26">
    <tableColumn id="24" xr3:uid="{5EA8F764-647B-44CC-8FF6-35864D387866}" name="Position" dataDxfId="123">
      <calculatedColumnFormula>IF(CFBudget[[#This Row],[TitleLocalAccountGroup]]="",IF(CFBudget[[#This Row],[TitleLocalMainGroup]]="",CFBudget[[#This Row],[TitleLocalSection]],REPT(" ",$B$1)&amp;CFBudget[[#This Row],[TitleLocalMainGroup]]),REPT(" ",2*$B$1)&amp;CFBudget[[#This Row],[TitleLocalAccountGroup]])</calculatedColumnFormula>
    </tableColumn>
    <tableColumn id="27" xr3:uid="{24C50360-6AA9-4A61-B86C-EC0992CF1735}" name="Enable" dataDxfId="122"/>
    <tableColumn id="1" xr3:uid="{0FAF8DF3-93B7-4AF6-931F-959A3C33E96A}" name="0" dataDxfId="121"/>
    <tableColumn id="33" xr3:uid="{857EC403-CBAE-4044-BA2C-92040EFECD88}" name="Bericht" dataDxfId="120"/>
    <tableColumn id="2" xr3:uid="{7E665DF9-6C1C-484C-834D-6408E08E4FEE}" name="TitleLocalSection" dataDxfId="119"/>
    <tableColumn id="5" xr3:uid="{EEE40B08-E25B-4ACF-8D36-EB45523F9DF2}" name="TitleLocalMainGroup" dataDxfId="118"/>
    <tableColumn id="8" xr3:uid="{EB81698A-EAEE-4B78-9396-132545394BAF}" name="TitleLocalAccountGroup" dataDxfId="117"/>
    <tableColumn id="4" xr3:uid="{B1308104-1C5E-443A-B2DF-1741A1361251}" name="SaldoSelect" dataDxfId="116"/>
    <tableColumn id="3" xr3:uid="{C1AE4D2E-D6DF-4E0C-A5C2-2EA52C3ED30E}" name="Factor" dataDxfId="115"/>
    <tableColumn id="11" xr3:uid="{3867FB4E-FC7E-4F95-B123-4CB185A393A0}" name="Jan" dataDxfId="114">
      <calculatedColumnFormula>IFERROR(IF(AND(CFBudget[[#This Row],[TitleLocalAccountGroup]]=0,CFBudget[[#This Row],[TitleLocalMainGroup]]=0),GETPIVOTDATA("AmountTotal",PivotdatenBudgetActual!$A$1,"TypeBookRecord",J$4,"Year",J$2,"Month",J$3,"FlagAccountOpening",J$5,"Abschnitt",CFBudget[[#This Row],[TitleLocalSection]],"Bericht",$D8),IF(CFBudget[[#This Row],[TitleLocalAccountGroup]]=0,GETPIVOTDATA("AmountTotal",PivotdatenBudgetActual!$A$1,"TypeBookRecord",J$4,"Year",J$2,"Month",J$3,"FlagAccountOpening",J$5,"Abschnitt",CFBudget[[#This Row],[TitleLocalSection]],"TitleLocalMainGroup",CFBudget[[#This Row],[TitleLocalMainGroup]],"Bericht",$D8),GETPIVOTDATA("AmountTotal",PivotdatenBudgetActual!$A$1,"TypeBookRecord",J$4,"Year",J$2,"Month",J$3,"FlagAccountOpening",J$5,"Abschnitt",CFBudget[[#This Row],[TitleLocalSection]],"TitleLocalMainGroup",CFBudget[[#This Row],[TitleLocalMainGroup]],"TitleLocalAccountGroup",CFBudget[[#This Row],[TitleLocalAccountGroup]],"Bericht",$D8))),0)*CFBudget[[#This Row],[Factor]]</calculatedColumnFormula>
    </tableColumn>
    <tableColumn id="12" xr3:uid="{A4458402-05AA-4BA4-A77E-DFA22146D5CE}" name="Feb" dataDxfId="113">
      <calculatedColumnFormula>IFERROR(IF(AND(CFBudget[[#This Row],[TitleLocalAccountGroup]]=0,CFBudget[[#This Row],[TitleLocalMainGroup]]=0),GETPIVOTDATA("AmountTotal",PivotdatenBudgetActual!$A$1,"TypeBookRecord",K$4,"Year",K$2,"Month",K$3,"FlagAccountOpening",K$5,"Abschnitt",CFBudget[[#This Row],[TitleLocalSection]],"Bericht",$D8),IF(CFBudget[[#This Row],[TitleLocalAccountGroup]]=0,GETPIVOTDATA("AmountTotal",PivotdatenBudgetActual!$A$1,"TypeBookRecord",K$4,"Year",K$2,"Month",K$3,"FlagAccountOpening",K$5,"Abschnitt",CFBudget[[#This Row],[TitleLocalSection]],"TitleLocalMainGroup",CFBudget[[#This Row],[TitleLocalMainGroup]],"Bericht",$D8),GETPIVOTDATA("AmountTotal",PivotdatenBudgetActual!$A$1,"TypeBookRecord",K$4,"Year",K$2,"Month",K$3,"FlagAccountOpening",K$5,"Abschnitt",CFBudget[[#This Row],[TitleLocalSection]],"TitleLocalMainGroup",CFBudget[[#This Row],[TitleLocalMainGroup]],"TitleLocalAccountGroup",CFBudget[[#This Row],[TitleLocalAccountGroup]],"Bericht",$D8))),0)*CFBudget[[#This Row],[Factor]]</calculatedColumnFormula>
    </tableColumn>
    <tableColumn id="13" xr3:uid="{5F7BE135-4968-496A-A1A5-CB4FECCFB10E}" name="Mrz" dataDxfId="112">
      <calculatedColumnFormula>IFERROR(IF(AND(CFBudget[[#This Row],[TitleLocalAccountGroup]]=0,CFBudget[[#This Row],[TitleLocalMainGroup]]=0),GETPIVOTDATA("AmountTotal",PivotdatenBudgetActual!$A$1,"TypeBookRecord",L$4,"Year",L$2,"Month",L$3,"FlagAccountOpening",L$5,"Abschnitt",CFBudget[[#This Row],[TitleLocalSection]],"Bericht",$D8),IF(CFBudget[[#This Row],[TitleLocalAccountGroup]]=0,GETPIVOTDATA("AmountTotal",PivotdatenBudgetActual!$A$1,"TypeBookRecord",L$4,"Year",L$2,"Month",L$3,"FlagAccountOpening",L$5,"Abschnitt",CFBudget[[#This Row],[TitleLocalSection]],"TitleLocalMainGroup",CFBudget[[#This Row],[TitleLocalMainGroup]],"Bericht",$D8),GETPIVOTDATA("AmountTotal",PivotdatenBudgetActual!$A$1,"TypeBookRecord",L$4,"Year",L$2,"Month",L$3,"FlagAccountOpening",L$5,"Abschnitt",CFBudget[[#This Row],[TitleLocalSection]],"TitleLocalMainGroup",CFBudget[[#This Row],[TitleLocalMainGroup]],"TitleLocalAccountGroup",CFBudget[[#This Row],[TitleLocalAccountGroup]],"Bericht",$D8))),0)*CFBudget[[#This Row],[Factor]]</calculatedColumnFormula>
    </tableColumn>
    <tableColumn id="14" xr3:uid="{C337F731-95A0-4815-B0E0-62CB9EF9B5BA}" name="Apr" dataDxfId="111">
      <calculatedColumnFormula>IFERROR(IF(AND(CFBudget[[#This Row],[TitleLocalAccountGroup]]=0,CFBudget[[#This Row],[TitleLocalMainGroup]]=0),GETPIVOTDATA("AmountTotal",PivotdatenBudgetActual!$A$1,"TypeBookRecord",M$4,"Year",M$2,"Month",M$3,"FlagAccountOpening",M$5,"Abschnitt",CFBudget[[#This Row],[TitleLocalSection]],"Bericht",$D8),IF(CFBudget[[#This Row],[TitleLocalAccountGroup]]=0,GETPIVOTDATA("AmountTotal",PivotdatenBudgetActual!$A$1,"TypeBookRecord",M$4,"Year",M$2,"Month",M$3,"FlagAccountOpening",M$5,"Abschnitt",CFBudget[[#This Row],[TitleLocalSection]],"TitleLocalMainGroup",CFBudget[[#This Row],[TitleLocalMainGroup]],"Bericht",$D8),GETPIVOTDATA("AmountTotal",PivotdatenBudgetActual!$A$1,"TypeBookRecord",M$4,"Year",M$2,"Month",M$3,"FlagAccountOpening",M$5,"Abschnitt",CFBudget[[#This Row],[TitleLocalSection]],"TitleLocalMainGroup",CFBudget[[#This Row],[TitleLocalMainGroup]],"TitleLocalAccountGroup",CFBudget[[#This Row],[TitleLocalAccountGroup]],"Bericht",$D8))),0)*CFBudget[[#This Row],[Factor]]</calculatedColumnFormula>
    </tableColumn>
    <tableColumn id="15" xr3:uid="{E311C6E3-484F-4271-B922-AE01306124EA}" name="Mai" dataDxfId="110">
      <calculatedColumnFormula>IFERROR(IF(AND(CFBudget[[#This Row],[TitleLocalAccountGroup]]=0,CFBudget[[#This Row],[TitleLocalMainGroup]]=0),GETPIVOTDATA("AmountTotal",PivotdatenBudgetActual!$A$1,"TypeBookRecord",N$4,"Year",N$2,"Month",N$3,"FlagAccountOpening",N$5,"Abschnitt",CFBudget[[#This Row],[TitleLocalSection]],"Bericht",$D8),IF(CFBudget[[#This Row],[TitleLocalAccountGroup]]=0,GETPIVOTDATA("AmountTotal",PivotdatenBudgetActual!$A$1,"TypeBookRecord",N$4,"Year",N$2,"Month",N$3,"FlagAccountOpening",N$5,"Abschnitt",CFBudget[[#This Row],[TitleLocalSection]],"TitleLocalMainGroup",CFBudget[[#This Row],[TitleLocalMainGroup]],"Bericht",$D8),GETPIVOTDATA("AmountTotal",PivotdatenBudgetActual!$A$1,"TypeBookRecord",N$4,"Year",N$2,"Month",N$3,"FlagAccountOpening",N$5,"Abschnitt",CFBudget[[#This Row],[TitleLocalSection]],"TitleLocalMainGroup",CFBudget[[#This Row],[TitleLocalMainGroup]],"TitleLocalAccountGroup",CFBudget[[#This Row],[TitleLocalAccountGroup]],"Bericht",$D8))),0)*CFBudget[[#This Row],[Factor]]</calculatedColumnFormula>
    </tableColumn>
    <tableColumn id="16" xr3:uid="{399044C7-732E-4705-BBD5-2A2006DDE308}" name="Jun" dataDxfId="109">
      <calculatedColumnFormula>IFERROR(IF(AND(CFBudget[[#This Row],[TitleLocalAccountGroup]]=0,CFBudget[[#This Row],[TitleLocalMainGroup]]=0),GETPIVOTDATA("AmountTotal",PivotdatenBudgetActual!$A$1,"TypeBookRecord",O$4,"Year",O$2,"Month",O$3,"FlagAccountOpening",O$5,"Abschnitt",CFBudget[[#This Row],[TitleLocalSection]],"Bericht",$D8),IF(CFBudget[[#This Row],[TitleLocalAccountGroup]]=0,GETPIVOTDATA("AmountTotal",PivotdatenBudgetActual!$A$1,"TypeBookRecord",O$4,"Year",O$2,"Month",O$3,"FlagAccountOpening",O$5,"Abschnitt",CFBudget[[#This Row],[TitleLocalSection]],"TitleLocalMainGroup",CFBudget[[#This Row],[TitleLocalMainGroup]],"Bericht",$D8),GETPIVOTDATA("AmountTotal",PivotdatenBudgetActual!$A$1,"TypeBookRecord",O$4,"Year",O$2,"Month",O$3,"FlagAccountOpening",O$5,"Abschnitt",CFBudget[[#This Row],[TitleLocalSection]],"TitleLocalMainGroup",CFBudget[[#This Row],[TitleLocalMainGroup]],"TitleLocalAccountGroup",CFBudget[[#This Row],[TitleLocalAccountGroup]],"Bericht",$D8))),0)*CFBudget[[#This Row],[Factor]]</calculatedColumnFormula>
    </tableColumn>
    <tableColumn id="17" xr3:uid="{6935E63C-B575-436D-B15D-9B7B08B871EF}" name="Jul" dataDxfId="108">
      <calculatedColumnFormula>IFERROR(IF(AND(CFBudget[[#This Row],[TitleLocalAccountGroup]]=0,CFBudget[[#This Row],[TitleLocalMainGroup]]=0),GETPIVOTDATA("AmountTotal",PivotdatenBudgetActual!$A$1,"TypeBookRecord",P$4,"Year",P$2,"Month",P$3,"FlagAccountOpening",P$5,"Abschnitt",CFBudget[[#This Row],[TitleLocalSection]],"Bericht",$D8),IF(CFBudget[[#This Row],[TitleLocalAccountGroup]]=0,GETPIVOTDATA("AmountTotal",PivotdatenBudgetActual!$A$1,"TypeBookRecord",P$4,"Year",P$2,"Month",P$3,"FlagAccountOpening",P$5,"Abschnitt",CFBudget[[#This Row],[TitleLocalSection]],"TitleLocalMainGroup",CFBudget[[#This Row],[TitleLocalMainGroup]],"Bericht",$D8),GETPIVOTDATA("AmountTotal",PivotdatenBudgetActual!$A$1,"TypeBookRecord",P$4,"Year",P$2,"Month",P$3,"FlagAccountOpening",P$5,"Abschnitt",CFBudget[[#This Row],[TitleLocalSection]],"TitleLocalMainGroup",CFBudget[[#This Row],[TitleLocalMainGroup]],"TitleLocalAccountGroup",CFBudget[[#This Row],[TitleLocalAccountGroup]],"Bericht",$D8))),0)*CFBudget[[#This Row],[Factor]]</calculatedColumnFormula>
    </tableColumn>
    <tableColumn id="18" xr3:uid="{1A5BBC9B-0609-4336-BECE-5563B435B7A7}" name="Aug" dataDxfId="107">
      <calculatedColumnFormula>IFERROR(IF(AND(CFBudget[[#This Row],[TitleLocalAccountGroup]]=0,CFBudget[[#This Row],[TitleLocalMainGroup]]=0),GETPIVOTDATA("AmountTotal",PivotdatenBudgetActual!$A$1,"TypeBookRecord",Q$4,"Year",Q$2,"Month",Q$3,"FlagAccountOpening",Q$5,"Abschnitt",CFBudget[[#This Row],[TitleLocalSection]],"Bericht",$D8),IF(CFBudget[[#This Row],[TitleLocalAccountGroup]]=0,GETPIVOTDATA("AmountTotal",PivotdatenBudgetActual!$A$1,"TypeBookRecord",Q$4,"Year",Q$2,"Month",Q$3,"FlagAccountOpening",Q$5,"Abschnitt",CFBudget[[#This Row],[TitleLocalSection]],"TitleLocalMainGroup",CFBudget[[#This Row],[TitleLocalMainGroup]],"Bericht",$D8),GETPIVOTDATA("AmountTotal",PivotdatenBudgetActual!$A$1,"TypeBookRecord",Q$4,"Year",Q$2,"Month",Q$3,"FlagAccountOpening",Q$5,"Abschnitt",CFBudget[[#This Row],[TitleLocalSection]],"TitleLocalMainGroup",CFBudget[[#This Row],[TitleLocalMainGroup]],"TitleLocalAccountGroup",CFBudget[[#This Row],[TitleLocalAccountGroup]],"Bericht",$D8))),0)*CFBudget[[#This Row],[Factor]]</calculatedColumnFormula>
    </tableColumn>
    <tableColumn id="19" xr3:uid="{C55549BD-E50E-4971-862B-EF4A3A040BD9}" name="Sep" dataDxfId="106">
      <calculatedColumnFormula>IFERROR(IF(AND(CFBudget[[#This Row],[TitleLocalAccountGroup]]=0,CFBudget[[#This Row],[TitleLocalMainGroup]]=0),GETPIVOTDATA("AmountTotal",PivotdatenBudgetActual!$A$1,"TypeBookRecord",R$4,"Year",R$2,"Month",R$3,"FlagAccountOpening",R$5,"Abschnitt",CFBudget[[#This Row],[TitleLocalSection]],"Bericht",$D8),IF(CFBudget[[#This Row],[TitleLocalAccountGroup]]=0,GETPIVOTDATA("AmountTotal",PivotdatenBudgetActual!$A$1,"TypeBookRecord",R$4,"Year",R$2,"Month",R$3,"FlagAccountOpening",R$5,"Abschnitt",CFBudget[[#This Row],[TitleLocalSection]],"TitleLocalMainGroup",CFBudget[[#This Row],[TitleLocalMainGroup]],"Bericht",$D8),GETPIVOTDATA("AmountTotal",PivotdatenBudgetActual!$A$1,"TypeBookRecord",R$4,"Year",R$2,"Month",R$3,"FlagAccountOpening",R$5,"Abschnitt",CFBudget[[#This Row],[TitleLocalSection]],"TitleLocalMainGroup",CFBudget[[#This Row],[TitleLocalMainGroup]],"TitleLocalAccountGroup",CFBudget[[#This Row],[TitleLocalAccountGroup]],"Bericht",$D8))),0)*CFBudget[[#This Row],[Factor]]</calculatedColumnFormula>
    </tableColumn>
    <tableColumn id="20" xr3:uid="{9BDDD072-AC07-4B64-8338-934AA96430EA}" name="Okt" dataDxfId="105">
      <calculatedColumnFormula>IFERROR(IF(AND(CFBudget[[#This Row],[TitleLocalAccountGroup]]=0,CFBudget[[#This Row],[TitleLocalMainGroup]]=0),GETPIVOTDATA("AmountTotal",PivotdatenBudgetActual!$A$1,"TypeBookRecord",S$4,"Year",S$2,"Month",S$3,"FlagAccountOpening",S$5,"Abschnitt",CFBudget[[#This Row],[TitleLocalSection]],"Bericht",$D8),IF(CFBudget[[#This Row],[TitleLocalAccountGroup]]=0,GETPIVOTDATA("AmountTotal",PivotdatenBudgetActual!$A$1,"TypeBookRecord",S$4,"Year",S$2,"Month",S$3,"FlagAccountOpening",S$5,"Abschnitt",CFBudget[[#This Row],[TitleLocalSection]],"TitleLocalMainGroup",CFBudget[[#This Row],[TitleLocalMainGroup]],"Bericht",$D8),GETPIVOTDATA("AmountTotal",PivotdatenBudgetActual!$A$1,"TypeBookRecord",S$4,"Year",S$2,"Month",S$3,"FlagAccountOpening",S$5,"Abschnitt",CFBudget[[#This Row],[TitleLocalSection]],"TitleLocalMainGroup",CFBudget[[#This Row],[TitleLocalMainGroup]],"TitleLocalAccountGroup",CFBudget[[#This Row],[TitleLocalAccountGroup]],"Bericht",$D8))),0)*CFBudget[[#This Row],[Factor]]</calculatedColumnFormula>
    </tableColumn>
    <tableColumn id="21" xr3:uid="{1B01A50C-8227-4E8E-AF4A-EC14D273BE10}" name="Nov" dataDxfId="104">
      <calculatedColumnFormula>IFERROR(IF(AND(CFBudget[[#This Row],[TitleLocalAccountGroup]]=0,CFBudget[[#This Row],[TitleLocalMainGroup]]=0),GETPIVOTDATA("AmountTotal",PivotdatenBudgetActual!$A$1,"TypeBookRecord",T$4,"Year",T$2,"Month",T$3,"FlagAccountOpening",T$5,"Abschnitt",CFBudget[[#This Row],[TitleLocalSection]],"Bericht",$D8),IF(CFBudget[[#This Row],[TitleLocalAccountGroup]]=0,GETPIVOTDATA("AmountTotal",PivotdatenBudgetActual!$A$1,"TypeBookRecord",T$4,"Year",T$2,"Month",T$3,"FlagAccountOpening",T$5,"Abschnitt",CFBudget[[#This Row],[TitleLocalSection]],"TitleLocalMainGroup",CFBudget[[#This Row],[TitleLocalMainGroup]],"Bericht",$D8),GETPIVOTDATA("AmountTotal",PivotdatenBudgetActual!$A$1,"TypeBookRecord",T$4,"Year",T$2,"Month",T$3,"FlagAccountOpening",T$5,"Abschnitt",CFBudget[[#This Row],[TitleLocalSection]],"TitleLocalMainGroup",CFBudget[[#This Row],[TitleLocalMainGroup]],"TitleLocalAccountGroup",CFBudget[[#This Row],[TitleLocalAccountGroup]],"Bericht",$D8))),0)*CFBudget[[#This Row],[Factor]]</calculatedColumnFormula>
    </tableColumn>
    <tableColumn id="22" xr3:uid="{F3FEFEF4-890A-4A1C-A5A4-D3C0D9B9557F}" name="Dez" dataDxfId="103">
      <calculatedColumnFormula>IFERROR(IF(AND(CFBudget[[#This Row],[TitleLocalAccountGroup]]=0,CFBudget[[#This Row],[TitleLocalMainGroup]]=0),GETPIVOTDATA("AmountTotal",PivotdatenBudgetActual!$A$1,"TypeBookRecord",U$4,"Year",U$2,"Month",U$3,"FlagAccountOpening",U$5,"Abschnitt",CFBudget[[#This Row],[TitleLocalSection]],"Bericht",$D8),IF(CFBudget[[#This Row],[TitleLocalAccountGroup]]=0,GETPIVOTDATA("AmountTotal",PivotdatenBudgetActual!$A$1,"TypeBookRecord",U$4,"Year",U$2,"Month",U$3,"FlagAccountOpening",U$5,"Abschnitt",CFBudget[[#This Row],[TitleLocalSection]],"TitleLocalMainGroup",CFBudget[[#This Row],[TitleLocalMainGroup]],"Bericht",$D8),GETPIVOTDATA("AmountTotal",PivotdatenBudgetActual!$A$1,"TypeBookRecord",U$4,"Year",U$2,"Month",U$3,"FlagAccountOpening",U$5,"Abschnitt",CFBudget[[#This Row],[TitleLocalSection]],"TitleLocalMainGroup",CFBudget[[#This Row],[TitleLocalMainGroup]],"TitleLocalAccountGroup",CFBudget[[#This Row],[TitleLocalAccountGroup]],"Bericht",$D8))),0)*CFBudget[[#This Row],[Factor]]</calculatedColumnFormula>
    </tableColumn>
    <tableColumn id="23" xr3:uid="{BC67DB29-AB04-4743-9822-14B8403EE22D}" name="Plan _x000a_(Jahr)" dataDxfId="102">
      <calculatedColumnFormula>SUM(CFBudget[[#This Row],[Jan]:[Dez]])</calculatedColumnFormula>
    </tableColumn>
    <tableColumn id="29" xr3:uid="{2A7C3BCB-E185-4E3C-85FC-10A34856CEEE}" name="2" dataDxfId="101"/>
    <tableColumn id="7" xr3:uid="{B28C79F0-70C1-4D1A-A9E9-A5C0990C2084}" name="Bisherige Planung" dataDxfId="100"/>
    <tableColumn id="6" xr3:uid="{514DDCA4-01B5-43DD-B506-49306A09A143}" name="Plan-_x000a_änderung" dataDxfId="99"/>
    <tableColumn id="32" xr3:uid="{FD91E9ED-26EF-4EA1-B9F3-EB369833918B}" name="Kommentar" dataDxfId="98"/>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4EA697-B7DD-423D-B1D9-A6E853A41656}" name="Tabelle43" displayName="Tabelle43" ref="A7:U57" totalsRowShown="0" headerRowDxfId="91" headerRowBorderDxfId="90">
  <autoFilter ref="A7:U57" xr:uid="{5F9F62B8-311C-4565-9AB3-4258233D260B}">
    <filterColumn colId="1">
      <filters>
        <filter val="1"/>
      </filters>
    </filterColumn>
  </autoFilter>
  <tableColumns count="21">
    <tableColumn id="24" xr3:uid="{E0A7A46B-C3F3-4F8C-844C-2B2DE6CD53C4}" name="Position" dataDxfId="89">
      <calculatedColumnFormula>IF(Tabelle43[[#This Row],[TitleLocalAccountGroup]]="",IF(Tabelle43[[#This Row],[TitleLocalMainGroup]]="",Tabelle43[[#This Row],[TitleLocalSection]],REPT(" ",$B$1)&amp;Tabelle43[[#This Row],[TitleLocalMainGroup]]),REPT(" ",2*$B$1)&amp;Tabelle43[[#This Row],[TitleLocalAccountGroup]])</calculatedColumnFormula>
    </tableColumn>
    <tableColumn id="27" xr3:uid="{587E2EE8-E952-45B0-84C2-35FD956A9B86}" name="Enable" dataDxfId="88"/>
    <tableColumn id="3" xr3:uid="{F8ED8337-0D8C-4A04-BE3B-13F5C3B26325}" name="0"/>
    <tableColumn id="1" xr3:uid="{ED9C4186-410F-4892-BEB9-E200C11DD478}" name="Bericht"/>
    <tableColumn id="2" xr3:uid="{4F1D9CE6-5D84-472F-8639-7C8F5B2F6C8D}" name="TitleLocalSection" dataDxfId="87"/>
    <tableColumn id="5" xr3:uid="{5E38842A-1EB3-44CF-ACAC-4E2AAAA7B99A}" name="TitleLocalMainGroup" dataDxfId="86"/>
    <tableColumn id="8" xr3:uid="{8E4673A5-3C48-4AD3-A584-8D377F89D049}" name="TitleLocalAccountGroup" dataDxfId="85"/>
    <tableColumn id="25" xr3:uid="{1FB37F87-5DE7-4AA2-91A3-D27C7A7FE52D}" name="Factor" dataDxfId="84"/>
    <tableColumn id="11" xr3:uid="{9A1DEE00-5E37-43BD-9C7E-8AD4E96060D9}" name="Jan" dataDxfId="83"/>
    <tableColumn id="12" xr3:uid="{95FF0B6F-E861-4603-BAE8-0637B65C1608}" name="Feb" dataDxfId="82"/>
    <tableColumn id="13" xr3:uid="{B7C85792-A178-4FA2-9DF6-88B78CFC3C0A}" name="Mrz" dataDxfId="81"/>
    <tableColumn id="14" xr3:uid="{8DC58FBD-87C3-4A8E-98CF-4EE2A68CD03D}" name="Apr" dataDxfId="80"/>
    <tableColumn id="15" xr3:uid="{C1F02A61-6B80-47C5-9EA9-8C9F45E1A9AE}" name="Mai" dataDxfId="79"/>
    <tableColumn id="16" xr3:uid="{351A7236-2F19-4B74-BC69-4B80BC2C8D66}" name="Jun" dataDxfId="78"/>
    <tableColumn id="17" xr3:uid="{99DF265B-6510-47F1-A265-1642790A87F7}" name="Jul" dataDxfId="77"/>
    <tableColumn id="18" xr3:uid="{69CB089F-6360-4526-9886-6596269CEA5A}" name="Aug" dataDxfId="76"/>
    <tableColumn id="19" xr3:uid="{0A1ACBDD-4AD6-41BB-882F-2A1CC4C4A645}" name="Sep" dataDxfId="75"/>
    <tableColumn id="20" xr3:uid="{BA81D255-B766-4E3F-A21D-1B29AD0E6728}" name="Okt" dataDxfId="74"/>
    <tableColumn id="21" xr3:uid="{A3B491BC-5086-42C9-9F73-4A201455D186}" name="Nov" dataDxfId="73"/>
    <tableColumn id="22" xr3:uid="{271356CF-7A80-4A5F-8FBA-1B2B3B85D7E5}" name="Dez" dataDxfId="72"/>
    <tableColumn id="23" xr3:uid="{518B5EC8-A478-4A05-8F92-3A8C8A74EAFC}" name="Jahr" dataDxfId="71">
      <calculatedColumnFormula>SUM(Tabelle43[[#This Row],[Jan]:[Dez]])</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0FC2928-500C-43D8-A8EA-B838A16EA8A3}" name="Tabelle46748" displayName="Tabelle46748" ref="A7:U35" totalsRowShown="0" dataDxfId="69" headerRowBorderDxfId="70">
  <autoFilter ref="A7:U35" xr:uid="{5F9F62B8-311C-4565-9AB3-4258233D260B}"/>
  <tableColumns count="21">
    <tableColumn id="24" xr3:uid="{7EEFD201-7545-4684-9894-34E56E549937}" name="Position" dataDxfId="68">
      <calculatedColumnFormula>IF(Tabelle46748[[#This Row],[TitleLocalAccountGroup]]="",IF(Tabelle46748[[#This Row],[TitleLocalMainGroup]]="",Tabelle46748[[#This Row],[TitleLocalSection]],REPT(" ",$B$1)&amp;Tabelle46748[[#This Row],[TitleLocalMainGroup]]),REPT(" ",2*$B$1)&amp;Tabelle46748[[#This Row],[TitleLocalAccountGroup]])</calculatedColumnFormula>
    </tableColumn>
    <tableColumn id="27" xr3:uid="{C2C4392C-68A1-45AC-8240-901F85E0A5D2}" name="Enable" dataDxfId="67"/>
    <tableColumn id="1" xr3:uid="{5DB05540-EC25-4AD7-9093-8C3A7C73006B}" name="0" dataDxfId="66"/>
    <tableColumn id="33" xr3:uid="{1DFFA189-9F1F-42E8-90E8-9877274E6A21}" name="Bericht" dataDxfId="65"/>
    <tableColumn id="2" xr3:uid="{FD7622EF-CF4A-42FF-B127-A6FADBF1CEDA}" name="TitleLocalSection" dataDxfId="64"/>
    <tableColumn id="5" xr3:uid="{53A13337-550E-4E8E-A6AF-B9A2D789DAB0}" name="TitleLocalMainGroup" dataDxfId="63"/>
    <tableColumn id="8" xr3:uid="{D9020AB8-528F-4C33-BF16-6861E913018F}" name="TitleLocalAccountGroup" dataDxfId="62"/>
    <tableColumn id="3" xr3:uid="{ACB06CB2-AB82-4E16-BD64-9762E1C8DB44}" name="Factor" dataDxfId="61"/>
    <tableColumn id="11" xr3:uid="{0C9E7A60-8C77-4D71-882E-90514BD5DA53}" name="Jan" dataDxfId="60">
      <calculatedColumnFormula>IFERROR(IF(AND(Tabelle46748[[#This Row],[TitleLocalAccountGroup]]=0,Tabelle46748[[#This Row],[TitleLocalMainGroup]]=0),GETPIVOTDATA("AmountTotal",PivotdatenBudgetActual!$A$1,"TypeBookRecord",I$4,"Year",I$2,"Month",I$3,"FlagAccountOpening",I$5,"Abschnitt",Tabelle46748[[#This Row],[TitleLocalSection]],"Bericht",$D8),IF(Tabelle46748[[#This Row],[TitleLocalAccountGroup]]=0,GETPIVOTDATA("AmountTotal",PivotdatenBudgetActual!$A$1,"TypeBookRecord",I$4,"Year",I$2,"Month",I$3,"FlagAccountOpening",I$5,"Abschnitt",Tabelle46748[[#This Row],[TitleLocalSection]],"TitleLocalMainGroup",Tabelle46748[[#This Row],[TitleLocalMainGroup]],"Bericht",$D8),GETPIVOTDATA("AmountTotal",PivotdatenBudgetActual!$A$1,"TypeBookRecord",I$4,"Year",I$2,"Month",I$3,"FlagAccountOpening",I$5,"Abschnitt",Tabelle46748[[#This Row],[TitleLocalSection]],"TitleLocalMainGroup",Tabelle46748[[#This Row],[TitleLocalMainGroup]],"TitleLocalAccountGroup",Tabelle46748[[#This Row],[TitleLocalAccountGroup]],"Bericht",$D8))),0)*Tabelle46748[[#This Row],[Factor]]</calculatedColumnFormula>
    </tableColumn>
    <tableColumn id="12" xr3:uid="{56E76EAF-BB73-44B2-BD9F-9C48932C1481}" name="Feb" dataDxfId="59">
      <calculatedColumnFormula>IFERROR(IF(AND(Tabelle46748[[#This Row],[TitleLocalAccountGroup]]=0,Tabelle46748[[#This Row],[TitleLocalMainGroup]]=0),GETPIVOTDATA("AmountTotal",PivotdatenBudgetActual!$A$1,"TypeBookRecord",J$4,"Year",J$2,"Month",J$3,"FlagAccountOpening",J$5,"Abschnitt",Tabelle46748[[#This Row],[TitleLocalSection]],"Bericht",$D8),IF(Tabelle46748[[#This Row],[TitleLocalAccountGroup]]=0,GETPIVOTDATA("AmountTotal",PivotdatenBudgetActual!$A$1,"TypeBookRecord",J$4,"Year",J$2,"Month",J$3,"FlagAccountOpening",J$5,"Abschnitt",Tabelle46748[[#This Row],[TitleLocalSection]],"TitleLocalMainGroup",Tabelle46748[[#This Row],[TitleLocalMainGroup]],"Bericht",$D8),GETPIVOTDATA("AmountTotal",PivotdatenBudgetActual!$A$1,"TypeBookRecord",J$4,"Year",J$2,"Month",J$3,"FlagAccountOpening",J$5,"Abschnitt",Tabelle46748[[#This Row],[TitleLocalSection]],"TitleLocalMainGroup",Tabelle46748[[#This Row],[TitleLocalMainGroup]],"TitleLocalAccountGroup",Tabelle46748[[#This Row],[TitleLocalAccountGroup]],"Bericht",$D8))),0)*Tabelle46748[[#This Row],[Factor]]</calculatedColumnFormula>
    </tableColumn>
    <tableColumn id="13" xr3:uid="{55C9C5E4-1A65-46E4-A53B-76F3BCEF2FCC}" name="Mrz" dataDxfId="58">
      <calculatedColumnFormula>IFERROR(IF(AND(Tabelle46748[[#This Row],[TitleLocalAccountGroup]]=0,Tabelle46748[[#This Row],[TitleLocalMainGroup]]=0),GETPIVOTDATA("AmountTotal",PivotdatenBudgetActual!$A$1,"TypeBookRecord",K$4,"Year",K$2,"Month",K$3,"FlagAccountOpening",K$5,"Abschnitt",Tabelle46748[[#This Row],[TitleLocalSection]],"Bericht",$D8),IF(Tabelle46748[[#This Row],[TitleLocalAccountGroup]]=0,GETPIVOTDATA("AmountTotal",PivotdatenBudgetActual!$A$1,"TypeBookRecord",K$4,"Year",K$2,"Month",K$3,"FlagAccountOpening",K$5,"Abschnitt",Tabelle46748[[#This Row],[TitleLocalSection]],"TitleLocalMainGroup",Tabelle46748[[#This Row],[TitleLocalMainGroup]],"Bericht",$D8),GETPIVOTDATA("AmountTotal",PivotdatenBudgetActual!$A$1,"TypeBookRecord",K$4,"Year",K$2,"Month",K$3,"FlagAccountOpening",K$5,"Abschnitt",Tabelle46748[[#This Row],[TitleLocalSection]],"TitleLocalMainGroup",Tabelle46748[[#This Row],[TitleLocalMainGroup]],"TitleLocalAccountGroup",Tabelle46748[[#This Row],[TitleLocalAccountGroup]],"Bericht",$D8))),0)*Tabelle46748[[#This Row],[Factor]]</calculatedColumnFormula>
    </tableColumn>
    <tableColumn id="14" xr3:uid="{A2808F99-7E6E-49BB-8A6F-C269D4241A57}" name="Apr" dataDxfId="57">
      <calculatedColumnFormula>IFERROR(IF(AND(Tabelle46748[[#This Row],[TitleLocalAccountGroup]]=0,Tabelle46748[[#This Row],[TitleLocalMainGroup]]=0),GETPIVOTDATA("AmountTotal",PivotdatenBudgetActual!$A$1,"TypeBookRecord",L$4,"Year",L$2,"Month",L$3,"FlagAccountOpening",L$5,"Abschnitt",Tabelle46748[[#This Row],[TitleLocalSection]],"Bericht",$D8),IF(Tabelle46748[[#This Row],[TitleLocalAccountGroup]]=0,GETPIVOTDATA("AmountTotal",PivotdatenBudgetActual!$A$1,"TypeBookRecord",L$4,"Year",L$2,"Month",L$3,"FlagAccountOpening",L$5,"Abschnitt",Tabelle46748[[#This Row],[TitleLocalSection]],"TitleLocalMainGroup",Tabelle46748[[#This Row],[TitleLocalMainGroup]],"Bericht",$D8),GETPIVOTDATA("AmountTotal",PivotdatenBudgetActual!$A$1,"TypeBookRecord",L$4,"Year",L$2,"Month",L$3,"FlagAccountOpening",L$5,"Abschnitt",Tabelle46748[[#This Row],[TitleLocalSection]],"TitleLocalMainGroup",Tabelle46748[[#This Row],[TitleLocalMainGroup]],"TitleLocalAccountGroup",Tabelle46748[[#This Row],[TitleLocalAccountGroup]],"Bericht",$D8))),0)*Tabelle46748[[#This Row],[Factor]]</calculatedColumnFormula>
    </tableColumn>
    <tableColumn id="15" xr3:uid="{D3C95D12-D415-49FE-BE7F-5A4EFA01CA1D}" name="Mai" dataDxfId="56">
      <calculatedColumnFormula>IFERROR(IF(AND(Tabelle46748[[#This Row],[TitleLocalAccountGroup]]=0,Tabelle46748[[#This Row],[TitleLocalMainGroup]]=0),GETPIVOTDATA("AmountTotal",PivotdatenBudgetActual!$A$1,"TypeBookRecord",M$4,"Year",M$2,"Month",M$3,"FlagAccountOpening",M$5,"Abschnitt",Tabelle46748[[#This Row],[TitleLocalSection]],"Bericht",$D8),IF(Tabelle46748[[#This Row],[TitleLocalAccountGroup]]=0,GETPIVOTDATA("AmountTotal",PivotdatenBudgetActual!$A$1,"TypeBookRecord",M$4,"Year",M$2,"Month",M$3,"FlagAccountOpening",M$5,"Abschnitt",Tabelle46748[[#This Row],[TitleLocalSection]],"TitleLocalMainGroup",Tabelle46748[[#This Row],[TitleLocalMainGroup]],"Bericht",$D8),GETPIVOTDATA("AmountTotal",PivotdatenBudgetActual!$A$1,"TypeBookRecord",M$4,"Year",M$2,"Month",M$3,"FlagAccountOpening",M$5,"Abschnitt",Tabelle46748[[#This Row],[TitleLocalSection]],"TitleLocalMainGroup",Tabelle46748[[#This Row],[TitleLocalMainGroup]],"TitleLocalAccountGroup",Tabelle46748[[#This Row],[TitleLocalAccountGroup]],"Bericht",$D8))),0)*Tabelle46748[[#This Row],[Factor]]</calculatedColumnFormula>
    </tableColumn>
    <tableColumn id="16" xr3:uid="{8AB3F47B-F364-4255-A157-49A06134FA20}" name="Jun" dataDxfId="55">
      <calculatedColumnFormula>IFERROR(IF(AND(Tabelle46748[[#This Row],[TitleLocalAccountGroup]]=0,Tabelle46748[[#This Row],[TitleLocalMainGroup]]=0),GETPIVOTDATA("AmountTotal",PivotdatenBudgetActual!$A$1,"TypeBookRecord",N$4,"Year",N$2,"Month",N$3,"FlagAccountOpening",N$5,"Abschnitt",Tabelle46748[[#This Row],[TitleLocalSection]],"Bericht",$D8),IF(Tabelle46748[[#This Row],[TitleLocalAccountGroup]]=0,GETPIVOTDATA("AmountTotal",PivotdatenBudgetActual!$A$1,"TypeBookRecord",N$4,"Year",N$2,"Month",N$3,"FlagAccountOpening",N$5,"Abschnitt",Tabelle46748[[#This Row],[TitleLocalSection]],"TitleLocalMainGroup",Tabelle46748[[#This Row],[TitleLocalMainGroup]],"Bericht",$D8),GETPIVOTDATA("AmountTotal",PivotdatenBudgetActual!$A$1,"TypeBookRecord",N$4,"Year",N$2,"Month",N$3,"FlagAccountOpening",N$5,"Abschnitt",Tabelle46748[[#This Row],[TitleLocalSection]],"TitleLocalMainGroup",Tabelle46748[[#This Row],[TitleLocalMainGroup]],"TitleLocalAccountGroup",Tabelle46748[[#This Row],[TitleLocalAccountGroup]],"Bericht",$D8))),0)*Tabelle46748[[#This Row],[Factor]]</calculatedColumnFormula>
    </tableColumn>
    <tableColumn id="17" xr3:uid="{FB6F85D1-28B8-4A42-AE33-C4E7364DDBE7}" name="Jul" dataDxfId="54">
      <calculatedColumnFormula>IFERROR(IF(AND(Tabelle46748[[#This Row],[TitleLocalAccountGroup]]=0,Tabelle46748[[#This Row],[TitleLocalMainGroup]]=0),GETPIVOTDATA("AmountTotal",PivotdatenBudgetActual!$A$1,"TypeBookRecord",O$4,"Year",O$2,"Month",O$3,"FlagAccountOpening",O$5,"Abschnitt",Tabelle46748[[#This Row],[TitleLocalSection]],"Bericht",$D8),IF(Tabelle46748[[#This Row],[TitleLocalAccountGroup]]=0,GETPIVOTDATA("AmountTotal",PivotdatenBudgetActual!$A$1,"TypeBookRecord",O$4,"Year",O$2,"Month",O$3,"FlagAccountOpening",O$5,"Abschnitt",Tabelle46748[[#This Row],[TitleLocalSection]],"TitleLocalMainGroup",Tabelle46748[[#This Row],[TitleLocalMainGroup]],"Bericht",$D8),GETPIVOTDATA("AmountTotal",PivotdatenBudgetActual!$A$1,"TypeBookRecord",O$4,"Year",O$2,"Month",O$3,"FlagAccountOpening",O$5,"Abschnitt",Tabelle46748[[#This Row],[TitleLocalSection]],"TitleLocalMainGroup",Tabelle46748[[#This Row],[TitleLocalMainGroup]],"TitleLocalAccountGroup",Tabelle46748[[#This Row],[TitleLocalAccountGroup]],"Bericht",$D8))),0)*Tabelle46748[[#This Row],[Factor]]</calculatedColumnFormula>
    </tableColumn>
    <tableColumn id="18" xr3:uid="{4BE61701-0E55-4E76-ADE8-21554314C6D6}" name="Aug" dataDxfId="53">
      <calculatedColumnFormula>IFERROR(IF(AND(Tabelle46748[[#This Row],[TitleLocalAccountGroup]]=0,Tabelle46748[[#This Row],[TitleLocalMainGroup]]=0),GETPIVOTDATA("AmountTotal",PivotdatenBudgetActual!$A$1,"TypeBookRecord",P$4,"Year",P$2,"Month",P$3,"FlagAccountOpening",P$5,"Abschnitt",Tabelle46748[[#This Row],[TitleLocalSection]],"Bericht",$D8),IF(Tabelle46748[[#This Row],[TitleLocalAccountGroup]]=0,GETPIVOTDATA("AmountTotal",PivotdatenBudgetActual!$A$1,"TypeBookRecord",P$4,"Year",P$2,"Month",P$3,"FlagAccountOpening",P$5,"Abschnitt",Tabelle46748[[#This Row],[TitleLocalSection]],"TitleLocalMainGroup",Tabelle46748[[#This Row],[TitleLocalMainGroup]],"Bericht",$D8),GETPIVOTDATA("AmountTotal",PivotdatenBudgetActual!$A$1,"TypeBookRecord",P$4,"Year",P$2,"Month",P$3,"FlagAccountOpening",P$5,"Abschnitt",Tabelle46748[[#This Row],[TitleLocalSection]],"TitleLocalMainGroup",Tabelle46748[[#This Row],[TitleLocalMainGroup]],"TitleLocalAccountGroup",Tabelle46748[[#This Row],[TitleLocalAccountGroup]],"Bericht",$D8))),0)*Tabelle46748[[#This Row],[Factor]]</calculatedColumnFormula>
    </tableColumn>
    <tableColumn id="19" xr3:uid="{464831D1-65DA-4BDB-872B-2E21AC4DE66C}" name="Sep" dataDxfId="52">
      <calculatedColumnFormula>IFERROR(IF(AND(Tabelle46748[[#This Row],[TitleLocalAccountGroup]]=0,Tabelle46748[[#This Row],[TitleLocalMainGroup]]=0),GETPIVOTDATA("AmountTotal",PivotdatenBudgetActual!$A$1,"TypeBookRecord",Q$4,"Year",Q$2,"Month",Q$3,"FlagAccountOpening",Q$5,"Abschnitt",Tabelle46748[[#This Row],[TitleLocalSection]],"Bericht",$D8),IF(Tabelle46748[[#This Row],[TitleLocalAccountGroup]]=0,GETPIVOTDATA("AmountTotal",PivotdatenBudgetActual!$A$1,"TypeBookRecord",Q$4,"Year",Q$2,"Month",Q$3,"FlagAccountOpening",Q$5,"Abschnitt",Tabelle46748[[#This Row],[TitleLocalSection]],"TitleLocalMainGroup",Tabelle46748[[#This Row],[TitleLocalMainGroup]],"Bericht",$D8),GETPIVOTDATA("AmountTotal",PivotdatenBudgetActual!$A$1,"TypeBookRecord",Q$4,"Year",Q$2,"Month",Q$3,"FlagAccountOpening",Q$5,"Abschnitt",Tabelle46748[[#This Row],[TitleLocalSection]],"TitleLocalMainGroup",Tabelle46748[[#This Row],[TitleLocalMainGroup]],"TitleLocalAccountGroup",Tabelle46748[[#This Row],[TitleLocalAccountGroup]],"Bericht",$D8))),0)*Tabelle46748[[#This Row],[Factor]]</calculatedColumnFormula>
    </tableColumn>
    <tableColumn id="20" xr3:uid="{74F1CEFC-FE10-47D2-A70C-E082602C3C1C}" name="Okt" dataDxfId="51">
      <calculatedColumnFormula>IFERROR(IF(AND(Tabelle46748[[#This Row],[TitleLocalAccountGroup]]=0,Tabelle46748[[#This Row],[TitleLocalMainGroup]]=0),GETPIVOTDATA("AmountTotal",PivotdatenBudgetActual!$A$1,"TypeBookRecord",R$4,"Year",R$2,"Month",R$3,"FlagAccountOpening",R$5,"Abschnitt",Tabelle46748[[#This Row],[TitleLocalSection]],"Bericht",$D8),IF(Tabelle46748[[#This Row],[TitleLocalAccountGroup]]=0,GETPIVOTDATA("AmountTotal",PivotdatenBudgetActual!$A$1,"TypeBookRecord",R$4,"Year",R$2,"Month",R$3,"FlagAccountOpening",R$5,"Abschnitt",Tabelle46748[[#This Row],[TitleLocalSection]],"TitleLocalMainGroup",Tabelle46748[[#This Row],[TitleLocalMainGroup]],"Bericht",$D8),GETPIVOTDATA("AmountTotal",PivotdatenBudgetActual!$A$1,"TypeBookRecord",R$4,"Year",R$2,"Month",R$3,"FlagAccountOpening",R$5,"Abschnitt",Tabelle46748[[#This Row],[TitleLocalSection]],"TitleLocalMainGroup",Tabelle46748[[#This Row],[TitleLocalMainGroup]],"TitleLocalAccountGroup",Tabelle46748[[#This Row],[TitleLocalAccountGroup]],"Bericht",$D8))),0)*Tabelle46748[[#This Row],[Factor]]</calculatedColumnFormula>
    </tableColumn>
    <tableColumn id="21" xr3:uid="{DCA2321D-BA6F-4B71-8318-4A91B03A81C0}" name="Nov" dataDxfId="50">
      <calculatedColumnFormula>IFERROR(IF(AND(Tabelle46748[[#This Row],[TitleLocalAccountGroup]]=0,Tabelle46748[[#This Row],[TitleLocalMainGroup]]=0),GETPIVOTDATA("AmountTotal",PivotdatenBudgetActual!$A$1,"TypeBookRecord",S$4,"Year",S$2,"Month",S$3,"FlagAccountOpening",S$5,"Abschnitt",Tabelle46748[[#This Row],[TitleLocalSection]],"Bericht",$D8),IF(Tabelle46748[[#This Row],[TitleLocalAccountGroup]]=0,GETPIVOTDATA("AmountTotal",PivotdatenBudgetActual!$A$1,"TypeBookRecord",S$4,"Year",S$2,"Month",S$3,"FlagAccountOpening",S$5,"Abschnitt",Tabelle46748[[#This Row],[TitleLocalSection]],"TitleLocalMainGroup",Tabelle46748[[#This Row],[TitleLocalMainGroup]],"Bericht",$D8),GETPIVOTDATA("AmountTotal",PivotdatenBudgetActual!$A$1,"TypeBookRecord",S$4,"Year",S$2,"Month",S$3,"FlagAccountOpening",S$5,"Abschnitt",Tabelle46748[[#This Row],[TitleLocalSection]],"TitleLocalMainGroup",Tabelle46748[[#This Row],[TitleLocalMainGroup]],"TitleLocalAccountGroup",Tabelle46748[[#This Row],[TitleLocalAccountGroup]],"Bericht",$D8))),0)*Tabelle46748[[#This Row],[Factor]]</calculatedColumnFormula>
    </tableColumn>
    <tableColumn id="22" xr3:uid="{EF35B848-9F0C-4F74-9F99-C02D3202BE34}" name="Dez" dataDxfId="49">
      <calculatedColumnFormula>IFERROR(IF(AND(Tabelle46748[[#This Row],[TitleLocalAccountGroup]]=0,Tabelle46748[[#This Row],[TitleLocalMainGroup]]=0),GETPIVOTDATA("AmountTotal",PivotdatenBudgetActual!$A$1,"TypeBookRecord",T$4,"Year",T$2,"Month",T$3,"FlagAccountOpening",T$5,"Abschnitt",Tabelle46748[[#This Row],[TitleLocalSection]],"Bericht",$D8),IF(Tabelle46748[[#This Row],[TitleLocalAccountGroup]]=0,GETPIVOTDATA("AmountTotal",PivotdatenBudgetActual!$A$1,"TypeBookRecord",T$4,"Year",T$2,"Month",T$3,"FlagAccountOpening",T$5,"Abschnitt",Tabelle46748[[#This Row],[TitleLocalSection]],"TitleLocalMainGroup",Tabelle46748[[#This Row],[TitleLocalMainGroup]],"Bericht",$D8),GETPIVOTDATA("AmountTotal",PivotdatenBudgetActual!$A$1,"TypeBookRecord",T$4,"Year",T$2,"Month",T$3,"FlagAccountOpening",T$5,"Abschnitt",Tabelle46748[[#This Row],[TitleLocalSection]],"TitleLocalMainGroup",Tabelle46748[[#This Row],[TitleLocalMainGroup]],"TitleLocalAccountGroup",Tabelle46748[[#This Row],[TitleLocalAccountGroup]],"Bericht",$D8))),0)*Tabelle46748[[#This Row],[Factor]]</calculatedColumnFormula>
    </tableColumn>
    <tableColumn id="23" xr3:uid="{FBE7896E-C693-40CC-A338-03FEF07AFD8D}" name="Jahr" dataDxfId="48">
      <calculatedColumnFormula>SUM(Tabelle46748[[#This Row],[Jan]:[Dez]])</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6D5A8A0-89FF-46F0-917E-E944A2697B93}" name="Tabelle11" displayName="Tabelle11" ref="P6:Q28" totalsRowShown="0" headerRowDxfId="44">
  <autoFilter ref="P6:Q28" xr:uid="{8A8C07F5-7041-421A-88FD-43547D48A6E3}"/>
  <tableColumns count="2">
    <tableColumn id="1" xr3:uid="{73273B28-6702-4C1D-875A-10552A21D126}" name="Position" dataDxfId="43">
      <calculatedColumnFormula>A7</calculatedColumnFormula>
    </tableColumn>
    <tableColumn id="2" xr3:uid="{FFA91BEB-3130-4DAA-8E09-49F71736434E}" name="Budget_x000a_31.12.2020" dataDxfId="42">
      <calculatedColumnFormula>SUM(B7:N7)</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C8948E-76DE-4C50-B87F-8D5954AE47D7}" name="vBookTransactionReport" displayName="vBookTransactionReport" ref="A1:R1848" tableType="queryTable" totalsRowShown="0">
  <autoFilter ref="A1:R1848" xr:uid="{7139D283-D141-4E77-8DB9-4583784A88F0}"/>
  <tableColumns count="18">
    <tableColumn id="6" xr3:uid="{6AB7ABBA-8838-425E-AC2F-1E9B90ACECBB}" uniqueName="6" name="Report" queryTableFieldId="40" dataDxfId="41"/>
    <tableColumn id="9" xr3:uid="{53C7001E-F87E-40C2-9780-ADA85B1EDE8B}" uniqueName="9" name="Abschnitt" queryTableFieldId="42"/>
    <tableColumn id="14" xr3:uid="{3447C8CB-D1AD-4CB7-98D8-ADC23426A42A}" uniqueName="14" name="Hauptgruppe" queryTableFieldId="43"/>
    <tableColumn id="15" xr3:uid="{35BC5CB4-FF35-4650-BE9C-C6D4E0938150}" uniqueName="15" name="Untergruppe" queryTableFieldId="44"/>
    <tableColumn id="1" xr3:uid="{AC71BEC5-4EB4-4253-A5EF-9A1453D9F402}" uniqueName="1" name="AccountReport" queryTableFieldId="23"/>
    <tableColumn id="2" xr3:uid="{BD726996-1BA0-4B6E-B835-9C89E0BD14A3}" uniqueName="2" name="Year" queryTableFieldId="2"/>
    <tableColumn id="3" xr3:uid="{DDF273C5-E189-459F-B0C6-61D465E18635}" uniqueName="3" name="Month" queryTableFieldId="3"/>
    <tableColumn id="4" xr3:uid="{3F415D85-991D-4FC4-B555-28805D9141A6}" uniqueName="4" name="ReportType" queryTableFieldId="24" dataDxfId="40"/>
    <tableColumn id="16" xr3:uid="{3118BA79-A630-4B4D-9BC1-8AF0767EAEEB}" uniqueName="16" name="FlagForecast" queryTableFieldId="55" dataDxfId="39"/>
    <tableColumn id="7" xr3:uid="{E8D0B51F-7B98-4727-8ED0-FE99599E2F72}" uniqueName="7" name="AmountDebitTotal" queryTableFieldId="7" dataDxfId="38"/>
    <tableColumn id="8" xr3:uid="{C4B7F246-413F-4B1F-8B86-71724074FBBF}" uniqueName="8" name="AmountCreditTotal" queryTableFieldId="8" dataDxfId="37"/>
    <tableColumn id="18" xr3:uid="{854F013C-13DA-4602-96B5-D16893F58AD4}" uniqueName="18" name="AmountTotal" queryTableFieldId="21" dataDxfId="36"/>
    <tableColumn id="10" xr3:uid="{5979C6E0-9220-4388-A6CC-B82520BF4862}" uniqueName="10" name="TitleLocalSection" queryTableFieldId="10"/>
    <tableColumn id="11" xr3:uid="{E67C30A8-E816-445C-A2A8-7DC6A7090412}" uniqueName="11" name="TitleLocalMainGroup" queryTableFieldId="11"/>
    <tableColumn id="12" xr3:uid="{27F49ED0-64D9-4185-9F1B-376D59BDA790}" uniqueName="12" name="TitleLocalAccountGroup" queryTableFieldId="12"/>
    <tableColumn id="5" xr3:uid="{E0243C4C-6FE8-4C9B-8732-2FE0A37FB96D}" uniqueName="5" name="AccountCodeReport" queryTableFieldId="5"/>
    <tableColumn id="13" xr3:uid="{E195EDD1-79AF-474D-8CEA-55B2B6DA3BC6}" uniqueName="13" name="TitleLocalAccount" queryTableFieldId="13"/>
    <tableColumn id="17" xr3:uid="{650EB25A-7903-4E6F-83C6-21B32E81901C}" uniqueName="17" name="idClient" queryTableFieldId="20" dataDxfId="3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F62C604-A6C4-437E-A351-A59F5F08A1CD}" name="repTransactionGroupedByCostCenter" displayName="repTransactionGroupedByCostCenter" ref="A1:R2749" tableType="queryTable" totalsRowShown="0">
  <autoFilter ref="A1:R2749" xr:uid="{FE40F01F-7ED3-4FFA-80B8-0ED1BA576E72}"/>
  <tableColumns count="18">
    <tableColumn id="18" xr3:uid="{01A7891B-9FBE-44DD-A5A5-D239D282163E}" uniqueName="18" name="idClient" queryTableFieldId="18" dataDxfId="0"/>
    <tableColumn id="1" xr3:uid="{DDF9FA4D-24B0-423E-94F5-68862E2BAEF3}" uniqueName="1" name="TypeBookRecord" queryTableFieldId="1"/>
    <tableColumn id="2" xr3:uid="{9B3FDCA8-7B6A-4900-87C0-10E8A7718D1D}" uniqueName="2" name="FlagForecast" queryTableFieldId="2"/>
    <tableColumn id="3" xr3:uid="{8D0B5E55-7EE0-4303-A29A-BD22E046A24D}" uniqueName="3" name="Year" queryTableFieldId="3"/>
    <tableColumn id="4" xr3:uid="{5914C18F-1BDC-412E-BD9F-6F97DC441F26}" uniqueName="4" name="Month" queryTableFieldId="4"/>
    <tableColumn id="5" xr3:uid="{21C9C592-3A1F-4B3C-B917-C62DB61C08ED}" uniqueName="5" name="CostCenterCode" queryTableFieldId="5"/>
    <tableColumn id="6" xr3:uid="{E866ECF0-71B8-4834-AD85-2E18946762E6}" uniqueName="6" name="AccountCodeReport" queryTableFieldId="6"/>
    <tableColumn id="7" xr3:uid="{A5345A80-FF2E-4BD9-A522-2D11E1CC029C}" uniqueName="7" name="FlagAccountOpening" queryTableFieldId="7"/>
    <tableColumn id="8" xr3:uid="{5DD5379D-08CA-4562-B3C3-B3729A2F8D11}" uniqueName="8" name="AmountDebitTotal" queryTableFieldId="8"/>
    <tableColumn id="9" xr3:uid="{B9435313-F756-4DE4-82BA-AAB9EA5F3242}" uniqueName="9" name="AmountCreditTotal" queryTableFieldId="9"/>
    <tableColumn id="10" xr3:uid="{66B907BB-AA06-4494-A5DE-E4069CBEBF10}" uniqueName="10" name="TypeAccount" queryTableFieldId="10"/>
    <tableColumn id="11" xr3:uid="{24E71301-CB84-41D4-9BD7-5C7A67459695}" uniqueName="11" name="TitleLocalSection" queryTableFieldId="11"/>
    <tableColumn id="12" xr3:uid="{0A7510E3-D3FE-4F2F-B18D-FCDBA7B2EA46}" uniqueName="12" name="TitleLocalMainGroup" queryTableFieldId="12"/>
    <tableColumn id="13" xr3:uid="{E5B20B40-6A0F-471B-A505-6695943BF1FA}" uniqueName="13" name="TitleLocalAccountGroup" queryTableFieldId="13"/>
    <tableColumn id="14" xr3:uid="{C00CDCC0-3A13-4885-86C8-996EAE9D17C0}" uniqueName="14" name="TitleLocalAccount" queryTableFieldId="14"/>
    <tableColumn id="15" xr3:uid="{2C6916FD-C93C-4F4E-9882-54C243D28414}" uniqueName="15" name="SectionOrder" queryTableFieldId="15"/>
    <tableColumn id="16" xr3:uid="{0F7BF41F-30C6-49A5-BCAC-1638072D2B3A}" uniqueName="16" name="MainGroupOrder" queryTableFieldId="16"/>
    <tableColumn id="17" xr3:uid="{D82FA3C4-142A-4EE2-991B-C5BBB07379F0}" uniqueName="17" name="AccountGroupOrder" queryTableFieldId="17"/>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printerSettings" Target="../printerSettings/printerSettings13.bin"/><Relationship Id="rId1" Type="http://schemas.openxmlformats.org/officeDocument/2006/relationships/pivotTable" Target="../pivotTables/pivotTable3.xml"/><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4.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5.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6.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769EF-6ED5-44FD-918F-E7681B721FEC}">
  <sheetPr codeName="Tabelle1">
    <tabColor theme="4" tint="0.59999389629810485"/>
    <pageSetUpPr fitToPage="1"/>
  </sheetPr>
  <dimension ref="A1:G18"/>
  <sheetViews>
    <sheetView workbookViewId="0">
      <selection activeCell="E8" sqref="E8"/>
    </sheetView>
  </sheetViews>
  <sheetFormatPr baseColWidth="10" defaultRowHeight="15" x14ac:dyDescent="0.25"/>
  <cols>
    <col min="1" max="1" width="18.140625" customWidth="1"/>
    <col min="2" max="2" width="33.85546875" customWidth="1"/>
    <col min="3" max="3" width="22" customWidth="1"/>
  </cols>
  <sheetData>
    <row r="1" spans="1:7" x14ac:dyDescent="0.25">
      <c r="A1" s="33"/>
      <c r="B1" s="34"/>
      <c r="C1" s="35"/>
    </row>
    <row r="2" spans="1:7" ht="23.25" x14ac:dyDescent="0.35">
      <c r="A2" s="261" t="s">
        <v>475</v>
      </c>
      <c r="B2" s="262"/>
      <c r="C2" s="36"/>
    </row>
    <row r="3" spans="1:7" ht="15.75" thickBot="1" x14ac:dyDescent="0.3">
      <c r="A3" s="37"/>
      <c r="B3" s="38"/>
      <c r="C3" s="39"/>
      <c r="F3" s="263" t="s">
        <v>477</v>
      </c>
      <c r="G3" s="263"/>
    </row>
    <row r="4" spans="1:7" ht="15.75" thickBot="1" x14ac:dyDescent="0.3">
      <c r="A4" s="31"/>
      <c r="B4" s="31"/>
      <c r="C4" s="31"/>
    </row>
    <row r="5" spans="1:7" x14ac:dyDescent="0.25">
      <c r="A5" s="42" t="s">
        <v>473</v>
      </c>
      <c r="B5" s="43">
        <v>44165</v>
      </c>
      <c r="C5" s="44"/>
    </row>
    <row r="6" spans="1:7" x14ac:dyDescent="0.25">
      <c r="A6" s="45" t="s">
        <v>471</v>
      </c>
      <c r="B6" s="40" t="s">
        <v>472</v>
      </c>
      <c r="C6" s="46"/>
    </row>
    <row r="7" spans="1:7" x14ac:dyDescent="0.25">
      <c r="A7" s="45" t="s">
        <v>632</v>
      </c>
      <c r="B7" s="41">
        <v>44012</v>
      </c>
      <c r="C7" s="46"/>
    </row>
    <row r="8" spans="1:7" ht="15.75" thickBot="1" x14ac:dyDescent="0.3">
      <c r="A8" s="47" t="s">
        <v>474</v>
      </c>
      <c r="B8" s="48">
        <v>44187</v>
      </c>
      <c r="C8" s="49"/>
    </row>
    <row r="9" spans="1:7" ht="15.75" thickBot="1" x14ac:dyDescent="0.3">
      <c r="A9" s="32"/>
      <c r="B9" s="31"/>
      <c r="C9" s="31"/>
    </row>
    <row r="10" spans="1:7" x14ac:dyDescent="0.25">
      <c r="A10" s="187" t="s">
        <v>476</v>
      </c>
      <c r="B10" s="266" t="s">
        <v>561</v>
      </c>
      <c r="C10" s="267"/>
    </row>
    <row r="11" spans="1:7" x14ac:dyDescent="0.25">
      <c r="A11" s="188"/>
      <c r="B11" s="264" t="s">
        <v>657</v>
      </c>
      <c r="C11" s="265"/>
    </row>
    <row r="12" spans="1:7" x14ac:dyDescent="0.25">
      <c r="A12" s="189"/>
      <c r="B12" s="264" t="s">
        <v>658</v>
      </c>
      <c r="C12" s="265"/>
    </row>
    <row r="13" spans="1:7" x14ac:dyDescent="0.25">
      <c r="A13" s="189"/>
      <c r="B13" s="215" t="s">
        <v>659</v>
      </c>
      <c r="C13" s="212"/>
    </row>
    <row r="14" spans="1:7" x14ac:dyDescent="0.25">
      <c r="A14" s="189"/>
      <c r="B14" s="215" t="s">
        <v>660</v>
      </c>
      <c r="C14" s="212"/>
    </row>
    <row r="15" spans="1:7" x14ac:dyDescent="0.25">
      <c r="A15" s="189"/>
      <c r="B15" s="215" t="s">
        <v>628</v>
      </c>
      <c r="C15" s="190"/>
    </row>
    <row r="16" spans="1:7" x14ac:dyDescent="0.25">
      <c r="A16" s="189"/>
      <c r="B16" s="215" t="s">
        <v>629</v>
      </c>
      <c r="C16" s="190"/>
    </row>
    <row r="17" spans="1:3" x14ac:dyDescent="0.25">
      <c r="A17" s="189"/>
      <c r="B17" s="247" t="s">
        <v>693</v>
      </c>
      <c r="C17" s="248"/>
    </row>
    <row r="18" spans="1:3" ht="15.75" thickBot="1" x14ac:dyDescent="0.3">
      <c r="A18" s="191"/>
      <c r="B18" s="192" t="s">
        <v>694</v>
      </c>
      <c r="C18" s="193"/>
    </row>
  </sheetData>
  <mergeCells count="5">
    <mergeCell ref="A2:B2"/>
    <mergeCell ref="F3:G3"/>
    <mergeCell ref="B11:C11"/>
    <mergeCell ref="B12:C12"/>
    <mergeCell ref="B10:C10"/>
  </mergeCells>
  <hyperlinks>
    <hyperlink ref="B11:C11" location="'GuV Überblick'!A1" display="Gewinn &amp; Verlust Überblick" xr:uid="{AA1C26A9-9DBE-4F51-AADD-CF145FFF4B5A}"/>
    <hyperlink ref="B12:C12" location="'CF Überblick'!A1" display="Cash Flow Überblick" xr:uid="{B699F168-F801-4DF6-8E19-F84332BC6521}"/>
    <hyperlink ref="B15:C15" location="'GuV Plan'!A1" display="Gewinn &amp; Verlust Plan monatsscharf" xr:uid="{9CFF0AED-1090-4A2E-B18C-486D97F42BFC}"/>
    <hyperlink ref="B16:C16" location="'CF Plan'!A1" display="Cash Flow Plan monatsscharf" xr:uid="{DBDDD3AD-02AE-4724-9938-F0816A233147}"/>
    <hyperlink ref="B10:C10" location="'Status Überblick'!A1" display="Statusüberblick" xr:uid="{6AEAF22A-5FF8-4FC4-B537-B298E2F3BFD6}"/>
    <hyperlink ref="B18" location="'SuSa Berichtsmonat'!A1" display="Summen- und Salden kontenscharf (Berichtsmonat)" xr:uid="{EB421554-4E58-458C-9050-055FB73A8510}"/>
    <hyperlink ref="B13" location="'GuV Monatsscharf'!A1" display="Gewinn &amp; Verlust Ist / Forecast monatsscharf" xr:uid="{8EA7DDFD-74C0-4429-AB78-2EC973EC4BA9}"/>
    <hyperlink ref="B14" location="'CF Monatsscharf'!A1" display="Cash Flow Ist / Forecast monatsscharf" xr:uid="{72EBC172-4E40-4CC9-8D84-FF221FCC466B}"/>
    <hyperlink ref="B15" location="'GuV Budget'!A1" display="Gewinn &amp; Verlust Budget monatsscharf" xr:uid="{3F5D6FBD-4914-472C-A06E-C3E8987540FF}"/>
    <hyperlink ref="B16" location="'CF Budget'!A1" display="Cash Flow Budget monatsscharf" xr:uid="{945B8971-EB82-4D0A-889F-71423ECF08E7}"/>
    <hyperlink ref="B17" location="'SuSa Monatsscharf'!A1" display="Summen- und Salden Monatsscharf" xr:uid="{EFC7CAE3-5B35-4840-AF02-3CB1B7EFA739}"/>
  </hyperlinks>
  <printOptions horizontalCentered="1"/>
  <pageMargins left="0.70866141732283472" right="0.70866141732283472" top="0.78740157480314965" bottom="0.78740157480314965" header="0.31496062992125984" footer="0.31496062992125984"/>
  <pageSetup paperSize="9" orientation="landscape" r:id="rId1"/>
  <headerFooter>
    <oddFooter>&amp;L&amp;A&amp;C&amp;D&amp;R&amp;P/&amp;N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Update">
                <anchor moveWithCells="1" sizeWithCells="1">
                  <from>
                    <xdr:col>4</xdr:col>
                    <xdr:colOff>752475</xdr:colOff>
                    <xdr:row>0</xdr:row>
                    <xdr:rowOff>180975</xdr:rowOff>
                  </from>
                  <to>
                    <xdr:col>7</xdr:col>
                    <xdr:colOff>9525</xdr:colOff>
                    <xdr:row>1</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0A1DC-1C15-4D0B-8075-837B03CD61C7}">
  <sheetPr codeName="Tabelle16"/>
  <dimension ref="B2:Q81"/>
  <sheetViews>
    <sheetView workbookViewId="0">
      <selection activeCell="N25" sqref="N25"/>
    </sheetView>
  </sheetViews>
  <sheetFormatPr baseColWidth="10" defaultRowHeight="15.75" outlineLevelRow="1" outlineLevelCol="1" x14ac:dyDescent="0.25"/>
  <cols>
    <col min="1" max="1" width="3" style="174" customWidth="1"/>
    <col min="2" max="2" width="34.42578125" style="174" customWidth="1"/>
    <col min="3" max="14" width="12.42578125" style="174" customWidth="1"/>
    <col min="15" max="15" width="3.5703125" style="174" customWidth="1"/>
    <col min="16" max="16" width="0" style="174" hidden="1" customWidth="1" outlineLevel="1"/>
    <col min="17" max="17" width="0" style="174" hidden="1" customWidth="1" collapsed="1"/>
    <col min="18" max="16384" width="11.42578125" style="174"/>
  </cols>
  <sheetData>
    <row r="2" spans="2:17" s="223" customFormat="1" ht="21" x14ac:dyDescent="0.35">
      <c r="B2" s="222" t="s">
        <v>553</v>
      </c>
      <c r="Q2" s="224" t="s">
        <v>539</v>
      </c>
    </row>
    <row r="3" spans="2:17" x14ac:dyDescent="0.25">
      <c r="Q3" s="175" t="s">
        <v>540</v>
      </c>
    </row>
    <row r="4" spans="2:17" x14ac:dyDescent="0.25">
      <c r="B4" s="176" t="s">
        <v>203</v>
      </c>
      <c r="C4" s="182">
        <f>MONTH(Deckblatt!B5)</f>
        <v>11</v>
      </c>
      <c r="Q4" s="175"/>
    </row>
    <row r="5" spans="2:17" x14ac:dyDescent="0.25">
      <c r="B5" s="176" t="s">
        <v>202</v>
      </c>
      <c r="C5" s="182">
        <f>YEAR(Deckblatt!B5)</f>
        <v>2020</v>
      </c>
      <c r="Q5" s="175"/>
    </row>
    <row r="6" spans="2:17" x14ac:dyDescent="0.25">
      <c r="Q6" s="175"/>
    </row>
    <row r="7" spans="2:17" s="226" customFormat="1" x14ac:dyDescent="0.25">
      <c r="B7" s="225" t="s">
        <v>563</v>
      </c>
      <c r="Q7" s="227" t="s">
        <v>541</v>
      </c>
    </row>
    <row r="8" spans="2:17" x14ac:dyDescent="0.25">
      <c r="B8" s="177"/>
    </row>
    <row r="9" spans="2:17" x14ac:dyDescent="0.25">
      <c r="B9" s="179" t="s">
        <v>554</v>
      </c>
      <c r="C9" s="273" t="s">
        <v>542</v>
      </c>
      <c r="D9" s="274"/>
      <c r="E9" s="274"/>
      <c r="F9" s="274"/>
      <c r="G9" s="274"/>
      <c r="H9" s="274"/>
      <c r="I9" s="274"/>
      <c r="J9" s="274"/>
      <c r="K9" s="274"/>
      <c r="L9" s="274"/>
      <c r="M9" s="275"/>
      <c r="N9" s="180" t="s">
        <v>551</v>
      </c>
    </row>
    <row r="10" spans="2:17" ht="67.5" customHeight="1" x14ac:dyDescent="0.25">
      <c r="B10" s="186" t="s">
        <v>672</v>
      </c>
      <c r="C10" s="276" t="s">
        <v>730</v>
      </c>
      <c r="D10" s="277"/>
      <c r="E10" s="277"/>
      <c r="F10" s="277"/>
      <c r="G10" s="277"/>
      <c r="H10" s="277"/>
      <c r="I10" s="277"/>
      <c r="J10" s="277"/>
      <c r="K10" s="277"/>
      <c r="L10" s="277"/>
      <c r="M10" s="278"/>
      <c r="N10" s="181" t="s">
        <v>539</v>
      </c>
    </row>
    <row r="11" spans="2:17" ht="31.5" customHeight="1" x14ac:dyDescent="0.25">
      <c r="B11" s="186" t="s">
        <v>673</v>
      </c>
      <c r="C11" s="276" t="s">
        <v>738</v>
      </c>
      <c r="D11" s="277"/>
      <c r="E11" s="277"/>
      <c r="F11" s="277"/>
      <c r="G11" s="277"/>
      <c r="H11" s="277"/>
      <c r="I11" s="277"/>
      <c r="J11" s="277"/>
      <c r="K11" s="277"/>
      <c r="L11" s="277"/>
      <c r="M11" s="278"/>
      <c r="N11" s="181" t="s">
        <v>539</v>
      </c>
    </row>
    <row r="12" spans="2:17" ht="38.25" customHeight="1" x14ac:dyDescent="0.25">
      <c r="B12" s="186" t="s">
        <v>674</v>
      </c>
      <c r="C12" s="276" t="s">
        <v>739</v>
      </c>
      <c r="D12" s="277"/>
      <c r="E12" s="277"/>
      <c r="F12" s="277"/>
      <c r="G12" s="277"/>
      <c r="H12" s="277"/>
      <c r="I12" s="277"/>
      <c r="J12" s="277"/>
      <c r="K12" s="277"/>
      <c r="L12" s="277"/>
      <c r="M12" s="278"/>
      <c r="N12" s="181" t="s">
        <v>539</v>
      </c>
    </row>
    <row r="13" spans="2:17" ht="50.25" customHeight="1" x14ac:dyDescent="0.25">
      <c r="B13" s="186" t="s">
        <v>675</v>
      </c>
      <c r="C13" s="276" t="s">
        <v>731</v>
      </c>
      <c r="D13" s="277"/>
      <c r="E13" s="277"/>
      <c r="F13" s="277"/>
      <c r="G13" s="277"/>
      <c r="H13" s="277"/>
      <c r="I13" s="277"/>
      <c r="J13" s="277"/>
      <c r="K13" s="277"/>
      <c r="L13" s="277"/>
      <c r="M13" s="278"/>
      <c r="N13" s="181" t="s">
        <v>540</v>
      </c>
    </row>
    <row r="14" spans="2:17" ht="83.25" customHeight="1" x14ac:dyDescent="0.25">
      <c r="B14" s="186" t="s">
        <v>676</v>
      </c>
      <c r="C14" s="276" t="s">
        <v>732</v>
      </c>
      <c r="D14" s="277"/>
      <c r="E14" s="277"/>
      <c r="F14" s="277"/>
      <c r="G14" s="277"/>
      <c r="H14" s="277"/>
      <c r="I14" s="277"/>
      <c r="J14" s="277"/>
      <c r="K14" s="277"/>
      <c r="L14" s="277"/>
      <c r="M14" s="278"/>
      <c r="N14" s="181" t="s">
        <v>540</v>
      </c>
    </row>
    <row r="16" spans="2:17" s="226" customFormat="1" x14ac:dyDescent="0.25">
      <c r="B16" s="225" t="s">
        <v>543</v>
      </c>
      <c r="Q16" s="227"/>
    </row>
    <row r="17" spans="2:17" x14ac:dyDescent="0.25">
      <c r="C17" s="200" t="str">
        <f t="shared" ref="C17:N17" si="0">IF($C$4&lt;C$20,"FC","")</f>
        <v/>
      </c>
      <c r="D17" s="200" t="str">
        <f t="shared" si="0"/>
        <v/>
      </c>
      <c r="E17" s="200" t="str">
        <f t="shared" si="0"/>
        <v/>
      </c>
      <c r="F17" s="200" t="str">
        <f t="shared" si="0"/>
        <v/>
      </c>
      <c r="G17" s="200" t="str">
        <f t="shared" si="0"/>
        <v/>
      </c>
      <c r="H17" s="200" t="str">
        <f t="shared" si="0"/>
        <v/>
      </c>
      <c r="I17" s="200" t="str">
        <f t="shared" si="0"/>
        <v/>
      </c>
      <c r="J17" s="200" t="str">
        <f t="shared" si="0"/>
        <v/>
      </c>
      <c r="K17" s="200" t="str">
        <f t="shared" si="0"/>
        <v/>
      </c>
      <c r="L17" s="200" t="str">
        <f t="shared" si="0"/>
        <v/>
      </c>
      <c r="M17" s="200" t="str">
        <f t="shared" si="0"/>
        <v/>
      </c>
      <c r="N17" s="200" t="str">
        <f t="shared" si="0"/>
        <v>FC</v>
      </c>
    </row>
    <row r="18" spans="2:17" x14ac:dyDescent="0.25">
      <c r="C18" s="180" t="s">
        <v>190</v>
      </c>
      <c r="D18" s="180" t="s">
        <v>191</v>
      </c>
      <c r="E18" s="180" t="s">
        <v>544</v>
      </c>
      <c r="F18" s="180" t="s">
        <v>193</v>
      </c>
      <c r="G18" s="180" t="s">
        <v>194</v>
      </c>
      <c r="H18" s="180" t="s">
        <v>195</v>
      </c>
      <c r="I18" s="180" t="s">
        <v>196</v>
      </c>
      <c r="J18" s="180" t="s">
        <v>197</v>
      </c>
      <c r="K18" s="180" t="s">
        <v>198</v>
      </c>
      <c r="L18" s="180" t="s">
        <v>199</v>
      </c>
      <c r="M18" s="180" t="s">
        <v>200</v>
      </c>
      <c r="N18" s="180" t="s">
        <v>201</v>
      </c>
    </row>
    <row r="19" spans="2:17" x14ac:dyDescent="0.25">
      <c r="B19" s="176" t="s">
        <v>545</v>
      </c>
      <c r="C19" s="183">
        <v>4</v>
      </c>
      <c r="D19" s="183">
        <v>4</v>
      </c>
      <c r="E19" s="183">
        <v>5</v>
      </c>
      <c r="F19" s="183">
        <v>6.2</v>
      </c>
      <c r="G19" s="183">
        <v>6</v>
      </c>
      <c r="H19" s="183">
        <v>7</v>
      </c>
      <c r="I19" s="183">
        <v>8</v>
      </c>
      <c r="J19" s="183">
        <v>11</v>
      </c>
      <c r="K19" s="183">
        <v>12</v>
      </c>
      <c r="L19" s="183">
        <v>13</v>
      </c>
      <c r="M19" s="183">
        <v>13</v>
      </c>
      <c r="N19" s="183">
        <v>13</v>
      </c>
    </row>
    <row r="20" spans="2:17" x14ac:dyDescent="0.25">
      <c r="C20" s="185">
        <v>1</v>
      </c>
      <c r="D20" s="185">
        <v>2</v>
      </c>
      <c r="E20" s="185">
        <v>3</v>
      </c>
      <c r="F20" s="185">
        <v>4</v>
      </c>
      <c r="G20" s="185">
        <v>5</v>
      </c>
      <c r="H20" s="185">
        <v>6</v>
      </c>
      <c r="I20" s="185">
        <v>7</v>
      </c>
      <c r="J20" s="185">
        <v>8</v>
      </c>
      <c r="K20" s="185">
        <v>9</v>
      </c>
      <c r="L20" s="185">
        <v>10</v>
      </c>
      <c r="M20" s="185">
        <v>11</v>
      </c>
      <c r="N20" s="185">
        <v>12</v>
      </c>
    </row>
    <row r="22" spans="2:17" s="226" customFormat="1" x14ac:dyDescent="0.25">
      <c r="B22" s="225" t="s">
        <v>565</v>
      </c>
      <c r="Q22" s="227"/>
    </row>
    <row r="23" spans="2:17" x14ac:dyDescent="0.25">
      <c r="C23" s="200" t="str">
        <f t="shared" ref="C23:N23" si="1">IF($C$4&lt;C$20,"FC","")</f>
        <v/>
      </c>
      <c r="D23" s="200" t="str">
        <f t="shared" si="1"/>
        <v/>
      </c>
      <c r="E23" s="200" t="str">
        <f t="shared" si="1"/>
        <v/>
      </c>
      <c r="F23" s="200" t="str">
        <f t="shared" si="1"/>
        <v/>
      </c>
      <c r="G23" s="200" t="str">
        <f t="shared" si="1"/>
        <v/>
      </c>
      <c r="H23" s="200" t="str">
        <f t="shared" si="1"/>
        <v/>
      </c>
      <c r="I23" s="200" t="str">
        <f t="shared" si="1"/>
        <v/>
      </c>
      <c r="J23" s="200" t="str">
        <f t="shared" si="1"/>
        <v/>
      </c>
      <c r="K23" s="200" t="str">
        <f t="shared" si="1"/>
        <v/>
      </c>
      <c r="L23" s="200" t="str">
        <f t="shared" si="1"/>
        <v/>
      </c>
      <c r="M23" s="200" t="str">
        <f t="shared" si="1"/>
        <v/>
      </c>
      <c r="N23" s="200" t="str">
        <f t="shared" si="1"/>
        <v>FC</v>
      </c>
    </row>
    <row r="24" spans="2:17" x14ac:dyDescent="0.25">
      <c r="B24" s="179" t="s">
        <v>546</v>
      </c>
      <c r="C24" s="180" t="s">
        <v>190</v>
      </c>
      <c r="D24" s="180" t="s">
        <v>191</v>
      </c>
      <c r="E24" s="180" t="s">
        <v>544</v>
      </c>
      <c r="F24" s="180" t="s">
        <v>193</v>
      </c>
      <c r="G24" s="180" t="s">
        <v>194</v>
      </c>
      <c r="H24" s="180" t="s">
        <v>195</v>
      </c>
      <c r="I24" s="180" t="s">
        <v>196</v>
      </c>
      <c r="J24" s="180" t="s">
        <v>197</v>
      </c>
      <c r="K24" s="180" t="s">
        <v>198</v>
      </c>
      <c r="L24" s="180" t="s">
        <v>199</v>
      </c>
      <c r="M24" s="180" t="s">
        <v>200</v>
      </c>
      <c r="N24" s="180" t="s">
        <v>201</v>
      </c>
    </row>
    <row r="25" spans="2:17" x14ac:dyDescent="0.25">
      <c r="B25" s="184" t="s">
        <v>562</v>
      </c>
      <c r="C25" s="183">
        <f>'CF Monatsscharf'!K36</f>
        <v>3478972.2199999997</v>
      </c>
      <c r="D25" s="183">
        <f>'CF Monatsscharf'!L36</f>
        <v>3663579.76</v>
      </c>
      <c r="E25" s="183">
        <f>'CF Monatsscharf'!M36</f>
        <v>3318659.71</v>
      </c>
      <c r="F25" s="183">
        <f>'CF Monatsscharf'!N36</f>
        <v>3099046.85</v>
      </c>
      <c r="G25" s="183">
        <f>'CF Monatsscharf'!O36</f>
        <v>2898013.35</v>
      </c>
      <c r="H25" s="183">
        <f>'CF Monatsscharf'!P36</f>
        <v>2862309.39</v>
      </c>
      <c r="I25" s="183">
        <f>'CF Monatsscharf'!Q36</f>
        <v>2696659.73</v>
      </c>
      <c r="J25" s="183">
        <f>'CF Monatsscharf'!R36</f>
        <v>2619466</v>
      </c>
      <c r="K25" s="183">
        <f>'CF Monatsscharf'!S36</f>
        <v>2376185.63</v>
      </c>
      <c r="L25" s="183">
        <f>'CF Monatsscharf'!T36</f>
        <v>2176710.8199999998</v>
      </c>
      <c r="M25" s="183">
        <f>'CF Monatsscharf'!U36</f>
        <v>2015188.91</v>
      </c>
      <c r="N25" s="183">
        <f>'CF Monatsscharf'!V36</f>
        <v>1658639.95</v>
      </c>
    </row>
    <row r="26" spans="2:17" hidden="1" outlineLevel="1" x14ac:dyDescent="0.25">
      <c r="B26" s="184"/>
      <c r="C26" s="183"/>
      <c r="D26" s="183"/>
      <c r="E26" s="183"/>
      <c r="F26" s="183"/>
      <c r="G26" s="183"/>
      <c r="H26" s="183"/>
      <c r="I26" s="183"/>
      <c r="J26" s="183"/>
      <c r="K26" s="183"/>
      <c r="L26" s="183"/>
      <c r="M26" s="183"/>
      <c r="N26" s="183"/>
    </row>
    <row r="27" spans="2:17" hidden="1" outlineLevel="1" x14ac:dyDescent="0.25">
      <c r="B27" s="184"/>
      <c r="C27" s="183"/>
      <c r="D27" s="183"/>
      <c r="E27" s="183"/>
      <c r="F27" s="183"/>
      <c r="G27" s="183"/>
      <c r="H27" s="183"/>
      <c r="I27" s="183"/>
      <c r="J27" s="183"/>
      <c r="K27" s="183"/>
      <c r="L27" s="183"/>
      <c r="M27" s="183"/>
      <c r="N27" s="183"/>
    </row>
    <row r="28" spans="2:17" hidden="1" outlineLevel="1" x14ac:dyDescent="0.25">
      <c r="B28" s="184"/>
      <c r="C28" s="183"/>
      <c r="D28" s="183"/>
      <c r="E28" s="183"/>
      <c r="F28" s="183"/>
      <c r="G28" s="183"/>
      <c r="H28" s="183"/>
      <c r="I28" s="183"/>
      <c r="J28" s="183"/>
      <c r="K28" s="183"/>
      <c r="L28" s="183"/>
      <c r="M28" s="183"/>
      <c r="N28" s="183"/>
    </row>
    <row r="29" spans="2:17" hidden="1" outlineLevel="1" x14ac:dyDescent="0.25">
      <c r="B29" s="184"/>
      <c r="C29" s="183"/>
      <c r="D29" s="183"/>
      <c r="E29" s="183"/>
      <c r="F29" s="183"/>
      <c r="G29" s="183"/>
      <c r="H29" s="183"/>
      <c r="I29" s="183"/>
      <c r="J29" s="183"/>
      <c r="K29" s="183"/>
      <c r="L29" s="183"/>
      <c r="M29" s="183"/>
      <c r="N29" s="183"/>
    </row>
    <row r="30" spans="2:17" hidden="1" outlineLevel="1" x14ac:dyDescent="0.25">
      <c r="B30" s="184"/>
      <c r="C30" s="183"/>
      <c r="D30" s="183"/>
      <c r="E30" s="183"/>
      <c r="F30" s="183"/>
      <c r="G30" s="183"/>
      <c r="H30" s="183"/>
      <c r="I30" s="183"/>
      <c r="J30" s="183"/>
      <c r="K30" s="183"/>
      <c r="L30" s="183"/>
      <c r="M30" s="183"/>
      <c r="N30" s="183"/>
    </row>
    <row r="31" spans="2:17" hidden="1" outlineLevel="1" x14ac:dyDescent="0.25">
      <c r="B31" s="184"/>
      <c r="C31" s="183"/>
      <c r="D31" s="183"/>
      <c r="E31" s="183"/>
      <c r="F31" s="183"/>
      <c r="G31" s="183"/>
      <c r="H31" s="183"/>
      <c r="I31" s="183"/>
      <c r="J31" s="183"/>
      <c r="K31" s="183"/>
      <c r="L31" s="183"/>
      <c r="M31" s="183"/>
      <c r="N31" s="183"/>
    </row>
    <row r="32" spans="2:17" hidden="1" outlineLevel="1" x14ac:dyDescent="0.25">
      <c r="B32" s="184"/>
      <c r="C32" s="183"/>
      <c r="D32" s="183"/>
      <c r="E32" s="183"/>
      <c r="F32" s="183"/>
      <c r="G32" s="183"/>
      <c r="H32" s="183"/>
      <c r="I32" s="183"/>
      <c r="J32" s="183"/>
      <c r="K32" s="183"/>
      <c r="L32" s="183"/>
      <c r="M32" s="183"/>
      <c r="N32" s="183"/>
    </row>
    <row r="33" spans="2:17" hidden="1" outlineLevel="1" x14ac:dyDescent="0.25">
      <c r="B33" s="184"/>
      <c r="C33" s="183"/>
      <c r="D33" s="183"/>
      <c r="E33" s="183"/>
      <c r="F33" s="183"/>
      <c r="G33" s="183"/>
      <c r="H33" s="183"/>
      <c r="I33" s="183"/>
      <c r="J33" s="183"/>
      <c r="K33" s="183"/>
      <c r="L33" s="183"/>
      <c r="M33" s="183"/>
      <c r="N33" s="183"/>
    </row>
    <row r="34" spans="2:17" hidden="1" outlineLevel="1" x14ac:dyDescent="0.25">
      <c r="B34" s="184"/>
      <c r="C34" s="183"/>
      <c r="D34" s="183"/>
      <c r="E34" s="183"/>
      <c r="F34" s="183"/>
      <c r="G34" s="183"/>
      <c r="H34" s="183"/>
      <c r="I34" s="183"/>
      <c r="J34" s="183"/>
      <c r="K34" s="183"/>
      <c r="L34" s="183"/>
      <c r="M34" s="183"/>
      <c r="N34" s="183"/>
    </row>
    <row r="35" spans="2:17" collapsed="1" x14ac:dyDescent="0.25"/>
    <row r="37" spans="2:17" s="226" customFormat="1" x14ac:dyDescent="0.25">
      <c r="B37" s="225" t="s">
        <v>656</v>
      </c>
      <c r="Q37" s="227"/>
    </row>
    <row r="38" spans="2:17" x14ac:dyDescent="0.25">
      <c r="C38" s="174" t="str">
        <f>C23</f>
        <v/>
      </c>
      <c r="D38" s="174" t="str">
        <f t="shared" ref="D38:N38" si="2">D23</f>
        <v/>
      </c>
      <c r="E38" s="174" t="str">
        <f t="shared" si="2"/>
        <v/>
      </c>
      <c r="F38" s="174" t="str">
        <f t="shared" si="2"/>
        <v/>
      </c>
      <c r="G38" s="174" t="str">
        <f t="shared" si="2"/>
        <v/>
      </c>
      <c r="H38" s="174" t="str">
        <f t="shared" si="2"/>
        <v/>
      </c>
      <c r="I38" s="174" t="str">
        <f t="shared" si="2"/>
        <v/>
      </c>
      <c r="J38" s="174" t="str">
        <f t="shared" si="2"/>
        <v/>
      </c>
      <c r="K38" s="174" t="str">
        <f t="shared" si="2"/>
        <v/>
      </c>
      <c r="L38" s="174" t="str">
        <f t="shared" si="2"/>
        <v/>
      </c>
      <c r="M38" s="174" t="str">
        <f t="shared" si="2"/>
        <v/>
      </c>
      <c r="N38" s="174" t="str">
        <f t="shared" si="2"/>
        <v>FC</v>
      </c>
    </row>
    <row r="39" spans="2:17" x14ac:dyDescent="0.25">
      <c r="B39" s="179" t="s">
        <v>547</v>
      </c>
      <c r="C39" s="180" t="s">
        <v>190</v>
      </c>
      <c r="D39" s="180" t="s">
        <v>191</v>
      </c>
      <c r="E39" s="180" t="s">
        <v>544</v>
      </c>
      <c r="F39" s="180" t="s">
        <v>193</v>
      </c>
      <c r="G39" s="180" t="s">
        <v>194</v>
      </c>
      <c r="H39" s="180" t="s">
        <v>195</v>
      </c>
      <c r="I39" s="180" t="s">
        <v>196</v>
      </c>
      <c r="J39" s="180" t="s">
        <v>197</v>
      </c>
      <c r="K39" s="180" t="s">
        <v>198</v>
      </c>
      <c r="L39" s="180" t="s">
        <v>199</v>
      </c>
      <c r="M39" s="180" t="s">
        <v>200</v>
      </c>
      <c r="N39" s="180" t="s">
        <v>201</v>
      </c>
    </row>
    <row r="40" spans="2:17" x14ac:dyDescent="0.25">
      <c r="B40" s="184" t="s">
        <v>552</v>
      </c>
      <c r="C40" s="240">
        <f>-GETPIVOTDATA("Betrag",PivotdatenForecast!$A$3,"Report","Aktiva","AccountReport","0770 Technische Anlagen und Maschinen im Bau","Year",$C$5,"Month",C20,"Abschnitt","Anlagevermögen","TitleLocalMainGroup","Sachanlagen","TitleLocalAccountGroup","Geleistete Anzahlungen und Anlagen im Bau")</f>
        <v>13685.77</v>
      </c>
      <c r="D40" s="240">
        <f>-GETPIVOTDATA("Betrag",PivotdatenForecast!$A$3,"Report","Aktiva","AccountReport","0770 Technische Anlagen und Maschinen im Bau","Year",$C$5,"Month",D20,"Abschnitt","Anlagevermögen","TitleLocalMainGroup","Sachanlagen","TitleLocalAccountGroup","Geleistete Anzahlungen und Anlagen im Bau")</f>
        <v>87918.85</v>
      </c>
      <c r="E40" s="240">
        <f>-GETPIVOTDATA("Betrag",PivotdatenForecast!$A$3,"Report","Aktiva","AccountReport","0770 Technische Anlagen und Maschinen im Bau","Year",$C$5,"Month",E20,"Abschnitt","Anlagevermögen","TitleLocalMainGroup","Sachanlagen","TitleLocalAccountGroup","Geleistete Anzahlungen und Anlagen im Bau")</f>
        <v>13179.75</v>
      </c>
      <c r="F40" s="240">
        <f>-GETPIVOTDATA("Betrag",PivotdatenForecast!$A$3,"Report","Aktiva","AccountReport","0770 Technische Anlagen und Maschinen im Bau","Year",$C$5,"Month",F20,"Abschnitt","Anlagevermögen","TitleLocalMainGroup","Sachanlagen","TitleLocalAccountGroup","Geleistete Anzahlungen und Anlagen im Bau")</f>
        <v>147745.54999999999</v>
      </c>
      <c r="G40" s="240">
        <f>-GETPIVOTDATA("Betrag",PivotdatenForecast!$A$3,"Report","Aktiva","AccountReport","0770 Technische Anlagen und Maschinen im Bau","Year",$C$5,"Month",G20,"Abschnitt","Anlagevermögen","TitleLocalMainGroup","Sachanlagen","TitleLocalAccountGroup","Geleistete Anzahlungen und Anlagen im Bau")</f>
        <v>56305.29</v>
      </c>
      <c r="H40" s="240">
        <f>-GETPIVOTDATA("Betrag",PivotdatenForecast!$A$3,"Report","Aktiva","AccountReport","0770 Technische Anlagen und Maschinen im Bau","Year",$C$5,"Month",H20,"Abschnitt","Anlagevermögen","TitleLocalMainGroup","Sachanlagen","TitleLocalAccountGroup","Geleistete Anzahlungen und Anlagen im Bau")</f>
        <v>60345.599999999999</v>
      </c>
      <c r="I40" s="240">
        <f>-GETPIVOTDATA("Betrag",PivotdatenForecast!$A$3,"Report","Aktiva","AccountReport","0770 Technische Anlagen und Maschinen im Bau","Year",$C$5,"Month",I20,"Abschnitt","Anlagevermögen","TitleLocalMainGroup","Sachanlagen","TitleLocalAccountGroup","Geleistete Anzahlungen und Anlagen im Bau")</f>
        <v>22376.880000000001</v>
      </c>
      <c r="J40" s="240">
        <f>-GETPIVOTDATA("Betrag",PivotdatenForecast!$A$3,"Report","Aktiva","AccountReport","0770 Technische Anlagen und Maschinen im Bau","Year",$C$5,"Month",J20,"Abschnitt","Anlagevermögen","TitleLocalMainGroup","Sachanlagen","TitleLocalAccountGroup","Geleistete Anzahlungen und Anlagen im Bau")</f>
        <v>79441.88</v>
      </c>
      <c r="K40" s="240">
        <f>-GETPIVOTDATA("Betrag",PivotdatenForecast!$A$3,"Report","Aktiva","AccountReport","0770 Technische Anlagen und Maschinen im Bau","Year",$C$5,"Month",K20,"Abschnitt","Anlagevermögen","TitleLocalMainGroup","Sachanlagen","TitleLocalAccountGroup","Geleistete Anzahlungen und Anlagen im Bau")</f>
        <v>144545.82</v>
      </c>
      <c r="L40" s="240">
        <f>-GETPIVOTDATA("Betrag",PivotdatenForecast!$A$3,"Report","Aktiva","AccountReport","0770 Technische Anlagen und Maschinen im Bau","Year",$C$5,"Month",L20,"Abschnitt","Anlagevermögen","TitleLocalMainGroup","Sachanlagen","TitleLocalAccountGroup","Geleistete Anzahlungen und Anlagen im Bau")</f>
        <v>112843.41</v>
      </c>
      <c r="M40" s="240">
        <f>-GETPIVOTDATA("Betrag",PivotdatenForecast!$A$3,"Report","Aktiva","AccountReport","0770 Technische Anlagen und Maschinen im Bau","Year",$C$5,"Month",M20,"Abschnitt","Anlagevermögen","TitleLocalMainGroup","Sachanlagen","TitleLocalAccountGroup","Geleistete Anzahlungen und Anlagen im Bau")</f>
        <v>209585.66</v>
      </c>
      <c r="N40" s="240">
        <f>-GETPIVOTDATA("Betrag",PivotdatenForecast!$A$3,"Report","Aktiva","AccountReport","0770 Technische Anlagen und Maschinen im Bau","Year",$C$5,"Month",N20,"Abschnitt","Anlagevermögen","TitleLocalMainGroup","Sachanlagen","TitleLocalAccountGroup","Geleistete Anzahlungen und Anlagen im Bau")</f>
        <v>76613.039999999994</v>
      </c>
      <c r="P40" s="220" t="s">
        <v>653</v>
      </c>
    </row>
    <row r="41" spans="2:17" x14ac:dyDescent="0.25">
      <c r="B41" s="184" t="s">
        <v>162</v>
      </c>
      <c r="C41" s="240">
        <f>-'CF Monatsscharf'!K27-'Status Überblick'!C40</f>
        <v>4753.7200000000012</v>
      </c>
      <c r="D41" s="240">
        <f>-'CF Monatsscharf'!L27-'Status Überblick'!D40</f>
        <v>4421.8199999999924</v>
      </c>
      <c r="E41" s="240">
        <f>-'CF Monatsscharf'!M27-'Status Überblick'!E40</f>
        <v>22969.46</v>
      </c>
      <c r="F41" s="240">
        <f>-'CF Monatsscharf'!N27-'Status Überblick'!F40</f>
        <v>15960.98000000001</v>
      </c>
      <c r="G41" s="240">
        <f>-'CF Monatsscharf'!O27-'Status Überblick'!G40</f>
        <v>4564.9800000000032</v>
      </c>
      <c r="H41" s="240">
        <f>-'CF Monatsscharf'!P27-'Status Überblick'!H40</f>
        <v>3032.0699999999997</v>
      </c>
      <c r="I41" s="240">
        <f>-'CF Monatsscharf'!Q27-'Status Überblick'!I40</f>
        <v>1563.3299999999981</v>
      </c>
      <c r="J41" s="240">
        <f>-'CF Monatsscharf'!R27-'Status Überblick'!J40</f>
        <v>360</v>
      </c>
      <c r="K41" s="240">
        <f>-'CF Monatsscharf'!S27-'Status Überblick'!K40</f>
        <v>2321.4200000000128</v>
      </c>
      <c r="L41" s="240">
        <f>-'CF Monatsscharf'!T27-'Status Überblick'!L40</f>
        <v>5302.75</v>
      </c>
      <c r="M41" s="240">
        <f>-'CF Monatsscharf'!U27-'Status Überblick'!M40</f>
        <v>8378.1600000000035</v>
      </c>
      <c r="N41" s="240">
        <f>-'CF Monatsscharf'!V27-'Status Überblick'!N40</f>
        <v>16250</v>
      </c>
    </row>
    <row r="42" spans="2:17" hidden="1" outlineLevel="1" x14ac:dyDescent="0.25">
      <c r="B42" s="184"/>
      <c r="C42" s="183"/>
      <c r="D42" s="183"/>
      <c r="E42" s="183"/>
      <c r="F42" s="183"/>
      <c r="G42" s="183"/>
      <c r="H42" s="183"/>
      <c r="I42" s="183"/>
      <c r="J42" s="183"/>
      <c r="K42" s="183"/>
      <c r="L42" s="183"/>
      <c r="M42" s="183"/>
      <c r="N42" s="183"/>
    </row>
    <row r="43" spans="2:17" hidden="1" outlineLevel="1" x14ac:dyDescent="0.25">
      <c r="B43" s="184"/>
      <c r="C43" s="183"/>
      <c r="D43" s="183"/>
      <c r="E43" s="183"/>
      <c r="F43" s="183"/>
      <c r="G43" s="183"/>
      <c r="H43" s="183"/>
      <c r="I43" s="183"/>
      <c r="J43" s="183"/>
      <c r="K43" s="183"/>
      <c r="L43" s="183"/>
      <c r="M43" s="183"/>
      <c r="N43" s="183"/>
    </row>
    <row r="44" spans="2:17" hidden="1" outlineLevel="1" x14ac:dyDescent="0.25">
      <c r="B44" s="184"/>
      <c r="C44" s="183"/>
      <c r="D44" s="183"/>
      <c r="E44" s="183"/>
      <c r="F44" s="183"/>
      <c r="G44" s="183"/>
      <c r="H44" s="183"/>
      <c r="I44" s="183"/>
      <c r="J44" s="183"/>
      <c r="K44" s="183"/>
      <c r="L44" s="183"/>
      <c r="M44" s="183"/>
      <c r="N44" s="183"/>
    </row>
    <row r="45" spans="2:17" hidden="1" outlineLevel="1" x14ac:dyDescent="0.25">
      <c r="B45" s="184"/>
      <c r="C45" s="183"/>
      <c r="D45" s="183"/>
      <c r="E45" s="183"/>
      <c r="F45" s="183"/>
      <c r="G45" s="183"/>
      <c r="H45" s="183"/>
      <c r="I45" s="183"/>
      <c r="J45" s="183"/>
      <c r="K45" s="183"/>
      <c r="L45" s="183"/>
      <c r="M45" s="183"/>
      <c r="N45" s="183"/>
    </row>
    <row r="46" spans="2:17" hidden="1" outlineLevel="1" x14ac:dyDescent="0.25">
      <c r="B46" s="184"/>
      <c r="C46" s="183"/>
      <c r="D46" s="183"/>
      <c r="E46" s="183"/>
      <c r="F46" s="183"/>
      <c r="G46" s="183"/>
      <c r="H46" s="183"/>
      <c r="I46" s="183"/>
      <c r="J46" s="183"/>
      <c r="K46" s="183"/>
      <c r="L46" s="183"/>
      <c r="M46" s="183"/>
      <c r="N46" s="183"/>
    </row>
    <row r="47" spans="2:17" hidden="1" outlineLevel="1" x14ac:dyDescent="0.25">
      <c r="B47" s="184"/>
      <c r="C47" s="183"/>
      <c r="D47" s="183"/>
      <c r="E47" s="183"/>
      <c r="F47" s="183"/>
      <c r="G47" s="183"/>
      <c r="H47" s="183"/>
      <c r="I47" s="183"/>
      <c r="J47" s="183"/>
      <c r="K47" s="183"/>
      <c r="L47" s="183"/>
      <c r="M47" s="183"/>
      <c r="N47" s="183"/>
    </row>
    <row r="48" spans="2:17" hidden="1" outlineLevel="1" x14ac:dyDescent="0.25">
      <c r="B48" s="184"/>
      <c r="C48" s="183"/>
      <c r="D48" s="183"/>
      <c r="E48" s="183"/>
      <c r="F48" s="183"/>
      <c r="G48" s="183"/>
      <c r="H48" s="183"/>
      <c r="I48" s="183"/>
      <c r="J48" s="183"/>
      <c r="K48" s="183"/>
      <c r="L48" s="183"/>
      <c r="M48" s="183"/>
      <c r="N48" s="183"/>
    </row>
    <row r="49" spans="2:17" hidden="1" outlineLevel="1" x14ac:dyDescent="0.25">
      <c r="B49" s="184"/>
      <c r="C49" s="183"/>
      <c r="D49" s="183"/>
      <c r="E49" s="183"/>
      <c r="F49" s="183"/>
      <c r="G49" s="183"/>
      <c r="H49" s="183"/>
      <c r="I49" s="183"/>
      <c r="J49" s="183"/>
      <c r="K49" s="183"/>
      <c r="L49" s="183"/>
      <c r="M49" s="183"/>
      <c r="N49" s="183"/>
    </row>
    <row r="50" spans="2:17" collapsed="1" x14ac:dyDescent="0.25"/>
    <row r="52" spans="2:17" s="226" customFormat="1" x14ac:dyDescent="0.25">
      <c r="B52" s="225" t="s">
        <v>548</v>
      </c>
      <c r="Q52" s="227"/>
    </row>
    <row r="54" spans="2:17" x14ac:dyDescent="0.25">
      <c r="B54" s="178" t="s">
        <v>564</v>
      </c>
    </row>
    <row r="56" spans="2:17" x14ac:dyDescent="0.25">
      <c r="B56" s="179" t="s">
        <v>549</v>
      </c>
      <c r="C56" s="273" t="s">
        <v>550</v>
      </c>
      <c r="D56" s="274"/>
      <c r="E56" s="274"/>
      <c r="F56" s="274"/>
      <c r="G56" s="274"/>
      <c r="H56" s="274"/>
      <c r="I56" s="274"/>
      <c r="J56" s="274"/>
      <c r="K56" s="274"/>
      <c r="L56" s="274"/>
      <c r="M56" s="275"/>
      <c r="N56" s="180" t="s">
        <v>551</v>
      </c>
    </row>
    <row r="57" spans="2:17" ht="50.25" customHeight="1" x14ac:dyDescent="0.25">
      <c r="B57" s="184" t="s">
        <v>555</v>
      </c>
      <c r="C57" s="279" t="s">
        <v>735</v>
      </c>
      <c r="D57" s="270"/>
      <c r="E57" s="270"/>
      <c r="F57" s="270"/>
      <c r="G57" s="270"/>
      <c r="H57" s="270"/>
      <c r="I57" s="270"/>
      <c r="J57" s="270"/>
      <c r="K57" s="270"/>
      <c r="L57" s="270"/>
      <c r="M57" s="271"/>
      <c r="N57" s="181" t="s">
        <v>539</v>
      </c>
    </row>
    <row r="58" spans="2:17" x14ac:dyDescent="0.25">
      <c r="B58" s="184" t="s">
        <v>559</v>
      </c>
      <c r="C58" s="279" t="s">
        <v>733</v>
      </c>
      <c r="D58" s="270"/>
      <c r="E58" s="270"/>
      <c r="F58" s="270"/>
      <c r="G58" s="270"/>
      <c r="H58" s="270"/>
      <c r="I58" s="270"/>
      <c r="J58" s="270"/>
      <c r="K58" s="270"/>
      <c r="L58" s="270"/>
      <c r="M58" s="271"/>
      <c r="N58" s="181" t="s">
        <v>539</v>
      </c>
    </row>
    <row r="59" spans="2:17" x14ac:dyDescent="0.25">
      <c r="B59" s="184" t="s">
        <v>558</v>
      </c>
      <c r="C59" s="279" t="s">
        <v>734</v>
      </c>
      <c r="D59" s="270"/>
      <c r="E59" s="270"/>
      <c r="F59" s="270"/>
      <c r="G59" s="270"/>
      <c r="H59" s="270"/>
      <c r="I59" s="270"/>
      <c r="J59" s="270"/>
      <c r="K59" s="270"/>
      <c r="L59" s="270"/>
      <c r="M59" s="271"/>
      <c r="N59" s="181" t="s">
        <v>540</v>
      </c>
    </row>
    <row r="60" spans="2:17" x14ac:dyDescent="0.25">
      <c r="B60" s="184" t="s">
        <v>708</v>
      </c>
      <c r="C60" s="279" t="s">
        <v>737</v>
      </c>
      <c r="D60" s="270"/>
      <c r="E60" s="270"/>
      <c r="F60" s="270"/>
      <c r="G60" s="270"/>
      <c r="H60" s="270"/>
      <c r="I60" s="270"/>
      <c r="J60" s="270"/>
      <c r="K60" s="270"/>
      <c r="L60" s="270"/>
      <c r="M60" s="271"/>
      <c r="N60" s="181" t="s">
        <v>539</v>
      </c>
    </row>
    <row r="61" spans="2:17" hidden="1" outlineLevel="1" x14ac:dyDescent="0.25">
      <c r="B61" s="184"/>
      <c r="C61" s="269"/>
      <c r="D61" s="270"/>
      <c r="E61" s="270"/>
      <c r="F61" s="270"/>
      <c r="G61" s="270"/>
      <c r="H61" s="270"/>
      <c r="I61" s="270"/>
      <c r="J61" s="270"/>
      <c r="K61" s="270"/>
      <c r="L61" s="270"/>
      <c r="M61" s="271"/>
      <c r="N61" s="181"/>
    </row>
    <row r="62" spans="2:17" hidden="1" outlineLevel="1" x14ac:dyDescent="0.25">
      <c r="B62" s="184"/>
      <c r="C62" s="269"/>
      <c r="D62" s="270"/>
      <c r="E62" s="270"/>
      <c r="F62" s="270"/>
      <c r="G62" s="270"/>
      <c r="H62" s="270"/>
      <c r="I62" s="270"/>
      <c r="J62" s="270"/>
      <c r="K62" s="270"/>
      <c r="L62" s="270"/>
      <c r="M62" s="271"/>
      <c r="N62" s="181"/>
    </row>
    <row r="63" spans="2:17" hidden="1" outlineLevel="1" x14ac:dyDescent="0.25">
      <c r="B63" s="184"/>
      <c r="C63" s="269"/>
      <c r="D63" s="270"/>
      <c r="E63" s="270"/>
      <c r="F63" s="270"/>
      <c r="G63" s="270"/>
      <c r="H63" s="270"/>
      <c r="I63" s="270"/>
      <c r="J63" s="270"/>
      <c r="K63" s="270"/>
      <c r="L63" s="270"/>
      <c r="M63" s="271"/>
      <c r="N63" s="181"/>
    </row>
    <row r="64" spans="2:17" hidden="1" outlineLevel="1" x14ac:dyDescent="0.25">
      <c r="B64" s="184"/>
      <c r="C64" s="269"/>
      <c r="D64" s="270"/>
      <c r="E64" s="270"/>
      <c r="F64" s="270"/>
      <c r="G64" s="270"/>
      <c r="H64" s="270"/>
      <c r="I64" s="270"/>
      <c r="J64" s="270"/>
      <c r="K64" s="270"/>
      <c r="L64" s="270"/>
      <c r="M64" s="271"/>
      <c r="N64" s="181"/>
    </row>
    <row r="65" spans="2:17" hidden="1" outlineLevel="1" x14ac:dyDescent="0.25">
      <c r="B65" s="184"/>
      <c r="C65" s="269"/>
      <c r="D65" s="270"/>
      <c r="E65" s="270"/>
      <c r="F65" s="270"/>
      <c r="G65" s="270"/>
      <c r="H65" s="270"/>
      <c r="I65" s="270"/>
      <c r="J65" s="270"/>
      <c r="K65" s="270"/>
      <c r="L65" s="270"/>
      <c r="M65" s="271"/>
      <c r="N65" s="181"/>
    </row>
    <row r="66" spans="2:17" collapsed="1" x14ac:dyDescent="0.25"/>
    <row r="68" spans="2:17" s="226" customFormat="1" x14ac:dyDescent="0.25">
      <c r="B68" s="225" t="s">
        <v>556</v>
      </c>
      <c r="Q68" s="227"/>
    </row>
    <row r="70" spans="2:17" x14ac:dyDescent="0.25">
      <c r="B70" s="178" t="s">
        <v>560</v>
      </c>
    </row>
    <row r="72" spans="2:17" x14ac:dyDescent="0.25">
      <c r="B72" s="179" t="s">
        <v>549</v>
      </c>
      <c r="C72" s="272" t="s">
        <v>542</v>
      </c>
      <c r="D72" s="272"/>
      <c r="E72" s="272"/>
      <c r="F72" s="272"/>
      <c r="G72" s="272"/>
      <c r="H72" s="272"/>
      <c r="I72" s="272"/>
      <c r="J72" s="272"/>
      <c r="K72" s="272"/>
      <c r="L72" s="272"/>
      <c r="M72" s="272"/>
      <c r="N72" s="272"/>
    </row>
    <row r="73" spans="2:17" x14ac:dyDescent="0.25">
      <c r="B73" s="184" t="s">
        <v>557</v>
      </c>
      <c r="C73" s="268" t="s">
        <v>736</v>
      </c>
      <c r="D73" s="268"/>
      <c r="E73" s="268"/>
      <c r="F73" s="268"/>
      <c r="G73" s="268"/>
      <c r="H73" s="268"/>
      <c r="I73" s="268"/>
      <c r="J73" s="268"/>
      <c r="K73" s="268"/>
      <c r="L73" s="268"/>
      <c r="M73" s="268"/>
      <c r="N73" s="268"/>
    </row>
    <row r="74" spans="2:17" ht="46.5" customHeight="1" x14ac:dyDescent="0.25">
      <c r="B74" s="184" t="s">
        <v>623</v>
      </c>
      <c r="C74" s="268" t="s">
        <v>707</v>
      </c>
      <c r="D74" s="268"/>
      <c r="E74" s="268"/>
      <c r="F74" s="268"/>
      <c r="G74" s="268"/>
      <c r="H74" s="268"/>
      <c r="I74" s="268"/>
      <c r="J74" s="268"/>
      <c r="K74" s="268"/>
      <c r="L74" s="268"/>
      <c r="M74" s="268"/>
      <c r="N74" s="268"/>
    </row>
    <row r="75" spans="2:17" hidden="1" outlineLevel="1" x14ac:dyDescent="0.25">
      <c r="B75" s="184"/>
      <c r="C75" s="268"/>
      <c r="D75" s="268"/>
      <c r="E75" s="268"/>
      <c r="F75" s="268"/>
      <c r="G75" s="268"/>
      <c r="H75" s="268"/>
      <c r="I75" s="268"/>
      <c r="J75" s="268"/>
      <c r="K75" s="268"/>
      <c r="L75" s="268"/>
      <c r="M75" s="268"/>
      <c r="N75" s="268"/>
    </row>
    <row r="76" spans="2:17" hidden="1" outlineLevel="1" x14ac:dyDescent="0.25">
      <c r="B76" s="184"/>
      <c r="C76" s="268"/>
      <c r="D76" s="268"/>
      <c r="E76" s="268"/>
      <c r="F76" s="268"/>
      <c r="G76" s="268"/>
      <c r="H76" s="268"/>
      <c r="I76" s="268"/>
      <c r="J76" s="268"/>
      <c r="K76" s="268"/>
      <c r="L76" s="268"/>
      <c r="M76" s="268"/>
      <c r="N76" s="268"/>
    </row>
    <row r="77" spans="2:17" hidden="1" outlineLevel="1" x14ac:dyDescent="0.25">
      <c r="B77" s="184"/>
      <c r="C77" s="268"/>
      <c r="D77" s="268"/>
      <c r="E77" s="268"/>
      <c r="F77" s="268"/>
      <c r="G77" s="268"/>
      <c r="H77" s="268"/>
      <c r="I77" s="268"/>
      <c r="J77" s="268"/>
      <c r="K77" s="268"/>
      <c r="L77" s="268"/>
      <c r="M77" s="268"/>
      <c r="N77" s="268"/>
    </row>
    <row r="78" spans="2:17" hidden="1" outlineLevel="1" x14ac:dyDescent="0.25">
      <c r="B78" s="184"/>
      <c r="C78" s="268"/>
      <c r="D78" s="268"/>
      <c r="E78" s="268"/>
      <c r="F78" s="268"/>
      <c r="G78" s="268"/>
      <c r="H78" s="268"/>
      <c r="I78" s="268"/>
      <c r="J78" s="268"/>
      <c r="K78" s="268"/>
      <c r="L78" s="268"/>
      <c r="M78" s="268"/>
      <c r="N78" s="268"/>
    </row>
    <row r="79" spans="2:17" hidden="1" outlineLevel="1" x14ac:dyDescent="0.25">
      <c r="B79" s="184"/>
      <c r="C79" s="268"/>
      <c r="D79" s="268"/>
      <c r="E79" s="268"/>
      <c r="F79" s="268"/>
      <c r="G79" s="268"/>
      <c r="H79" s="268"/>
      <c r="I79" s="268"/>
      <c r="J79" s="268"/>
      <c r="K79" s="268"/>
      <c r="L79" s="268"/>
      <c r="M79" s="268"/>
      <c r="N79" s="268"/>
    </row>
    <row r="80" spans="2:17" hidden="1" outlineLevel="1" x14ac:dyDescent="0.25">
      <c r="B80" s="184"/>
      <c r="C80" s="268"/>
      <c r="D80" s="268"/>
      <c r="E80" s="268"/>
      <c r="F80" s="268"/>
      <c r="G80" s="268"/>
      <c r="H80" s="268"/>
      <c r="I80" s="268"/>
      <c r="J80" s="268"/>
      <c r="K80" s="268"/>
      <c r="L80" s="268"/>
      <c r="M80" s="268"/>
      <c r="N80" s="268"/>
    </row>
    <row r="81" collapsed="1" x14ac:dyDescent="0.25"/>
  </sheetData>
  <mergeCells count="25">
    <mergeCell ref="C9:M9"/>
    <mergeCell ref="C10:M10"/>
    <mergeCell ref="C11:M11"/>
    <mergeCell ref="C12:M12"/>
    <mergeCell ref="C64:M64"/>
    <mergeCell ref="C56:M56"/>
    <mergeCell ref="C57:M57"/>
    <mergeCell ref="C58:M58"/>
    <mergeCell ref="C59:M59"/>
    <mergeCell ref="C60:M60"/>
    <mergeCell ref="C61:M61"/>
    <mergeCell ref="C62:M62"/>
    <mergeCell ref="C63:M63"/>
    <mergeCell ref="C13:M13"/>
    <mergeCell ref="C14:M14"/>
    <mergeCell ref="C80:N80"/>
    <mergeCell ref="C65:M65"/>
    <mergeCell ref="C72:N72"/>
    <mergeCell ref="C73:N73"/>
    <mergeCell ref="C74:N74"/>
    <mergeCell ref="C75:N75"/>
    <mergeCell ref="C76:N76"/>
    <mergeCell ref="C77:N77"/>
    <mergeCell ref="C78:N78"/>
    <mergeCell ref="C79:N79"/>
  </mergeCells>
  <conditionalFormatting sqref="N57:N65">
    <cfRule type="containsText" dxfId="34" priority="10" operator="containsText" text="Rot">
      <formula>NOT(ISERROR(SEARCH("Rot",N57)))</formula>
    </cfRule>
    <cfRule type="containsText" dxfId="33" priority="11" operator="containsText" text="Gelb">
      <formula>NOT(ISERROR(SEARCH("Gelb",N57)))</formula>
    </cfRule>
    <cfRule type="containsText" dxfId="32" priority="12" operator="containsText" text="Grün">
      <formula>NOT(ISERROR(SEARCH("Grün",N57)))</formula>
    </cfRule>
  </conditionalFormatting>
  <conditionalFormatting sqref="N10">
    <cfRule type="containsText" dxfId="31" priority="7" operator="containsText" text="Rot">
      <formula>NOT(ISERROR(SEARCH("Rot",N10)))</formula>
    </cfRule>
    <cfRule type="containsText" dxfId="30" priority="8" operator="containsText" text="Gelb">
      <formula>NOT(ISERROR(SEARCH("Gelb",N10)))</formula>
    </cfRule>
    <cfRule type="containsText" dxfId="29" priority="9" operator="containsText" text="Grün">
      <formula>NOT(ISERROR(SEARCH("Grün",N10)))</formula>
    </cfRule>
  </conditionalFormatting>
  <conditionalFormatting sqref="N11:N14">
    <cfRule type="containsText" dxfId="28" priority="4" operator="containsText" text="Rot">
      <formula>NOT(ISERROR(SEARCH("Rot",N11)))</formula>
    </cfRule>
    <cfRule type="containsText" dxfId="27" priority="5" operator="containsText" text="Gelb">
      <formula>NOT(ISERROR(SEARCH("Gelb",N11)))</formula>
    </cfRule>
    <cfRule type="containsText" dxfId="26" priority="6" operator="containsText" text="Grün">
      <formula>NOT(ISERROR(SEARCH("Grün",N11)))</formula>
    </cfRule>
  </conditionalFormatting>
  <dataValidations count="1">
    <dataValidation type="list" allowBlank="1" showInputMessage="1" showErrorMessage="1" sqref="N10:N14 N57:N65" xr:uid="{1BE2007C-B52F-4009-A705-D8D561F7C9FC}">
      <formula1>$Q$2:$Q$7</formula1>
    </dataValidation>
  </dataValidation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CC71F-11E6-4645-AC2C-FA63B1B04FFC}">
  <sheetPr codeName="Tabelle10">
    <pageSetUpPr fitToPage="1"/>
  </sheetPr>
  <dimension ref="A1:AJ61"/>
  <sheetViews>
    <sheetView topLeftCell="L6" zoomScale="80" zoomScaleNormal="80" workbookViewId="0">
      <selection activeCell="AD23" sqref="AD23"/>
    </sheetView>
  </sheetViews>
  <sheetFormatPr baseColWidth="10" defaultRowHeight="15" outlineLevelRow="1" outlineLevelCol="5" x14ac:dyDescent="0.25"/>
  <cols>
    <col min="1" max="1" width="60.7109375" style="9" customWidth="1"/>
    <col min="2" max="2" width="9.28515625" style="9" hidden="1" customWidth="1" outlineLevel="2"/>
    <col min="3" max="3" width="4.28515625" style="9" bestFit="1" customWidth="1" collapsed="1"/>
    <col min="4" max="4" width="9.5703125" style="9" hidden="1" customWidth="1" outlineLevel="2"/>
    <col min="5" max="5" width="27.42578125" style="11" hidden="1" customWidth="1" outlineLevel="2"/>
    <col min="6" max="6" width="75.140625" style="11" hidden="1" customWidth="1" outlineLevel="2"/>
    <col min="7" max="7" width="75.42578125" style="11" hidden="1" customWidth="1" outlineLevel="2"/>
    <col min="8" max="8" width="14.42578125" style="9" customWidth="1" outlineLevel="1" collapsed="1"/>
    <col min="9" max="9" width="10.140625" style="9" bestFit="1" customWidth="1" outlineLevel="1"/>
    <col min="10" max="12" width="11.28515625" style="9" bestFit="1" customWidth="1" outlineLevel="1"/>
    <col min="13" max="13" width="10.140625" style="9" bestFit="1" customWidth="1" outlineLevel="1"/>
    <col min="14" max="14" width="11.28515625" style="9" bestFit="1" customWidth="1" outlineLevel="1"/>
    <col min="15" max="16" width="10.140625" style="9" bestFit="1" customWidth="1" outlineLevel="1"/>
    <col min="17" max="17" width="11.28515625" style="9" bestFit="1" customWidth="1" outlineLevel="1"/>
    <col min="18" max="18" width="10.42578125" style="9" customWidth="1" outlineLevel="4"/>
    <col min="19" max="19" width="11.28515625" style="9" bestFit="1" customWidth="1" outlineLevel="5"/>
    <col min="20" max="20" width="6.5703125" style="9" customWidth="1" outlineLevel="5"/>
    <col min="21" max="21" width="12.85546875" style="9" bestFit="1" customWidth="1" outlineLevel="4"/>
    <col min="22" max="22" width="4.28515625" style="9" bestFit="1" customWidth="1"/>
    <col min="23" max="23" width="12.85546875" bestFit="1" customWidth="1"/>
    <col min="24" max="25" width="14.7109375" customWidth="1"/>
    <col min="26" max="32" width="14.7109375" style="9" customWidth="1"/>
    <col min="33" max="33" width="60.7109375" style="9" customWidth="1" outlineLevel="1"/>
    <col min="34" max="35" width="12.7109375" style="9" customWidth="1"/>
    <col min="36" max="36" width="65.42578125" style="50" customWidth="1"/>
    <col min="37" max="16384" width="11.42578125" style="9"/>
  </cols>
  <sheetData>
    <row r="1" spans="1:36" s="210" customFormat="1" hidden="1" outlineLevel="1" x14ac:dyDescent="0.25">
      <c r="A1" s="207" t="s">
        <v>207</v>
      </c>
      <c r="B1" s="207">
        <v>4</v>
      </c>
      <c r="C1" s="207"/>
      <c r="D1" s="207"/>
      <c r="E1" s="208"/>
      <c r="F1" s="208"/>
      <c r="G1" s="208"/>
      <c r="H1" s="207"/>
      <c r="I1" s="207"/>
      <c r="J1" s="207"/>
      <c r="K1" s="207"/>
      <c r="L1" s="207"/>
      <c r="M1" s="207"/>
      <c r="N1" s="207"/>
      <c r="O1" s="207"/>
      <c r="P1" s="207"/>
      <c r="Q1" s="207"/>
      <c r="R1" s="207"/>
      <c r="S1" s="207"/>
      <c r="T1" s="207"/>
      <c r="U1" s="207"/>
      <c r="V1" s="207"/>
      <c r="W1" s="207"/>
      <c r="X1" s="207"/>
      <c r="Y1" s="207"/>
      <c r="Z1" s="207"/>
      <c r="AA1" s="207"/>
      <c r="AB1" s="207"/>
      <c r="AC1" s="207"/>
      <c r="AD1" s="207"/>
      <c r="AE1" s="207"/>
      <c r="AF1" s="207"/>
      <c r="AG1" s="209"/>
    </row>
    <row r="2" spans="1:36" s="210" customFormat="1" hidden="1" outlineLevel="1" x14ac:dyDescent="0.25">
      <c r="A2" s="208" t="s">
        <v>202</v>
      </c>
      <c r="B2" s="208">
        <f>YEAR(Deckblatt!B5)</f>
        <v>2020</v>
      </c>
      <c r="C2" s="207"/>
      <c r="D2" s="207"/>
      <c r="E2" s="208"/>
      <c r="F2" s="208"/>
      <c r="G2" s="208"/>
      <c r="H2" s="208" t="s">
        <v>202</v>
      </c>
      <c r="I2" s="207">
        <f t="shared" ref="I2:T2" si="0">$B$2</f>
        <v>2020</v>
      </c>
      <c r="J2" s="207">
        <f t="shared" si="0"/>
        <v>2020</v>
      </c>
      <c r="K2" s="207">
        <f t="shared" si="0"/>
        <v>2020</v>
      </c>
      <c r="L2" s="207">
        <f t="shared" si="0"/>
        <v>2020</v>
      </c>
      <c r="M2" s="207">
        <f t="shared" si="0"/>
        <v>2020</v>
      </c>
      <c r="N2" s="207">
        <f t="shared" si="0"/>
        <v>2020</v>
      </c>
      <c r="O2" s="207">
        <f t="shared" si="0"/>
        <v>2020</v>
      </c>
      <c r="P2" s="207">
        <f t="shared" si="0"/>
        <v>2020</v>
      </c>
      <c r="Q2" s="207">
        <f t="shared" si="0"/>
        <v>2020</v>
      </c>
      <c r="R2" s="207">
        <f t="shared" si="0"/>
        <v>2020</v>
      </c>
      <c r="S2" s="207">
        <f t="shared" si="0"/>
        <v>2020</v>
      </c>
      <c r="T2" s="207">
        <f t="shared" si="0"/>
        <v>2020</v>
      </c>
      <c r="U2" s="207"/>
      <c r="V2" s="207"/>
      <c r="W2" s="207"/>
      <c r="X2" s="207"/>
      <c r="Y2" s="207"/>
      <c r="Z2" s="207">
        <f>$B$2</f>
        <v>2020</v>
      </c>
      <c r="AA2" s="207"/>
      <c r="AB2" s="207"/>
      <c r="AC2" s="207">
        <f>$B$2</f>
        <v>2020</v>
      </c>
      <c r="AD2" s="207"/>
      <c r="AE2" s="207"/>
      <c r="AF2" s="207"/>
      <c r="AG2" s="209"/>
    </row>
    <row r="3" spans="1:36" s="210" customFormat="1" hidden="1" outlineLevel="1" x14ac:dyDescent="0.25">
      <c r="A3" s="208" t="s">
        <v>272</v>
      </c>
      <c r="B3" s="208">
        <f>MATCH(0,I12:T12,0)-1</f>
        <v>11</v>
      </c>
      <c r="C3" s="207"/>
      <c r="D3" s="207"/>
      <c r="E3" s="208"/>
      <c r="F3" s="208"/>
      <c r="G3" s="208"/>
      <c r="H3" s="208" t="s">
        <v>203</v>
      </c>
      <c r="I3" s="207">
        <v>1</v>
      </c>
      <c r="J3" s="207">
        <f>I3+1</f>
        <v>2</v>
      </c>
      <c r="K3" s="207">
        <f t="shared" ref="K3:T3" si="1">J3+1</f>
        <v>3</v>
      </c>
      <c r="L3" s="207">
        <f t="shared" si="1"/>
        <v>4</v>
      </c>
      <c r="M3" s="207">
        <f t="shared" si="1"/>
        <v>5</v>
      </c>
      <c r="N3" s="207">
        <f t="shared" si="1"/>
        <v>6</v>
      </c>
      <c r="O3" s="207">
        <f t="shared" si="1"/>
        <v>7</v>
      </c>
      <c r="P3" s="207">
        <f t="shared" si="1"/>
        <v>8</v>
      </c>
      <c r="Q3" s="207">
        <f t="shared" si="1"/>
        <v>9</v>
      </c>
      <c r="R3" s="207">
        <f t="shared" si="1"/>
        <v>10</v>
      </c>
      <c r="S3" s="207">
        <f t="shared" si="1"/>
        <v>11</v>
      </c>
      <c r="T3" s="207">
        <f t="shared" si="1"/>
        <v>12</v>
      </c>
      <c r="U3" s="207"/>
      <c r="V3" s="207"/>
      <c r="W3" s="207"/>
      <c r="X3" s="207"/>
      <c r="Y3" s="207"/>
      <c r="Z3" s="207">
        <f>$B$3</f>
        <v>11</v>
      </c>
      <c r="AA3" s="207"/>
      <c r="AB3" s="207"/>
      <c r="AC3" s="207">
        <f>$B$3</f>
        <v>11</v>
      </c>
      <c r="AD3" s="207"/>
      <c r="AE3" s="207"/>
      <c r="AF3" s="207"/>
      <c r="AG3" s="209"/>
    </row>
    <row r="4" spans="1:36" s="210" customFormat="1" hidden="1" outlineLevel="1" x14ac:dyDescent="0.25">
      <c r="A4" s="208" t="s">
        <v>204</v>
      </c>
      <c r="B4" s="208" t="s">
        <v>274</v>
      </c>
      <c r="C4" s="207"/>
      <c r="D4" s="207"/>
      <c r="E4" s="208"/>
      <c r="F4" s="208"/>
      <c r="G4" s="208"/>
      <c r="H4" s="208" t="s">
        <v>204</v>
      </c>
      <c r="I4" s="207" t="str">
        <f t="shared" ref="I4:T4" si="2">$B$4</f>
        <v>Ist</v>
      </c>
      <c r="J4" s="207" t="str">
        <f t="shared" si="2"/>
        <v>Ist</v>
      </c>
      <c r="K4" s="207" t="str">
        <f t="shared" si="2"/>
        <v>Ist</v>
      </c>
      <c r="L4" s="207" t="str">
        <f t="shared" si="2"/>
        <v>Ist</v>
      </c>
      <c r="M4" s="207" t="str">
        <f t="shared" si="2"/>
        <v>Ist</v>
      </c>
      <c r="N4" s="207" t="str">
        <f t="shared" si="2"/>
        <v>Ist</v>
      </c>
      <c r="O4" s="207" t="str">
        <f t="shared" si="2"/>
        <v>Ist</v>
      </c>
      <c r="P4" s="207" t="str">
        <f t="shared" si="2"/>
        <v>Ist</v>
      </c>
      <c r="Q4" s="207" t="str">
        <f t="shared" si="2"/>
        <v>Ist</v>
      </c>
      <c r="R4" s="207" t="str">
        <f t="shared" si="2"/>
        <v>Ist</v>
      </c>
      <c r="S4" s="207" t="str">
        <f t="shared" si="2"/>
        <v>Ist</v>
      </c>
      <c r="T4" s="207" t="str">
        <f t="shared" si="2"/>
        <v>Ist</v>
      </c>
      <c r="U4" s="207"/>
      <c r="V4" s="207"/>
      <c r="W4" s="207"/>
      <c r="X4" s="207"/>
      <c r="Y4" s="207"/>
      <c r="Z4" s="207"/>
      <c r="AA4" s="207"/>
      <c r="AB4" s="207"/>
      <c r="AC4" s="207"/>
      <c r="AD4" s="207"/>
      <c r="AE4" s="207"/>
      <c r="AF4" s="207"/>
      <c r="AG4" s="209"/>
    </row>
    <row r="5" spans="1:36" s="210" customFormat="1" hidden="1" outlineLevel="1" x14ac:dyDescent="0.25">
      <c r="A5" s="208"/>
      <c r="B5" s="208"/>
      <c r="C5" s="207"/>
      <c r="D5" s="207"/>
      <c r="E5" s="208"/>
      <c r="F5" s="208"/>
      <c r="G5" s="208"/>
      <c r="H5" s="208"/>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9"/>
    </row>
    <row r="6" spans="1:36" ht="19.5" collapsed="1" thickBot="1" x14ac:dyDescent="0.35">
      <c r="A6" s="280" t="str">
        <f>"Gewinn- &amp; Verlust - Berichterstattung - Jahr " &amp; $B$2</f>
        <v>Gewinn- &amp; Verlust - Berichterstattung - Jahr 2020</v>
      </c>
      <c r="B6" s="280"/>
      <c r="C6" s="280"/>
      <c r="D6" s="280"/>
      <c r="E6" s="280"/>
      <c r="F6" s="280"/>
      <c r="G6" s="280"/>
      <c r="H6" s="280"/>
      <c r="I6" s="280"/>
      <c r="J6" s="280"/>
      <c r="K6" s="280"/>
      <c r="L6" s="280"/>
      <c r="M6" s="280"/>
      <c r="N6" s="280"/>
      <c r="O6" s="280"/>
      <c r="P6" s="280"/>
      <c r="Q6" s="280"/>
      <c r="R6" s="280"/>
      <c r="S6" s="280"/>
      <c r="T6" s="280"/>
      <c r="U6" s="280"/>
      <c r="V6" s="67"/>
      <c r="W6" s="281" t="str">
        <f>"Plan-Ist Vergleich für " &amp; TEXT($Z$3,"00") &amp; "/" &amp; TEXT($Z$2,"0000")</f>
        <v>Plan-Ist Vergleich für 11/2020</v>
      </c>
      <c r="X6" s="281"/>
      <c r="Y6" s="281"/>
      <c r="Z6" s="281"/>
      <c r="AA6" s="281"/>
      <c r="AB6" s="281"/>
      <c r="AC6" s="281"/>
      <c r="AD6" s="281"/>
      <c r="AE6" s="281"/>
      <c r="AF6" s="281"/>
      <c r="AG6" s="281"/>
      <c r="AJ6" s="9"/>
    </row>
    <row r="7" spans="1:36" ht="30.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30" t="s">
        <v>202</v>
      </c>
      <c r="V7" s="10" t="s">
        <v>273</v>
      </c>
      <c r="W7" s="94" t="s">
        <v>633</v>
      </c>
      <c r="X7" s="95" t="s">
        <v>536</v>
      </c>
      <c r="Y7" s="96" t="s">
        <v>537</v>
      </c>
      <c r="Z7" s="122" t="s">
        <v>634</v>
      </c>
      <c r="AA7" s="95" t="s">
        <v>467</v>
      </c>
      <c r="AB7" s="96" t="s">
        <v>468</v>
      </c>
      <c r="AC7" s="122" t="s">
        <v>635</v>
      </c>
      <c r="AD7" s="95" t="s">
        <v>620</v>
      </c>
      <c r="AE7" s="96" t="s">
        <v>621</v>
      </c>
      <c r="AF7" s="123" t="s">
        <v>275</v>
      </c>
      <c r="AG7" s="124" t="s">
        <v>469</v>
      </c>
      <c r="AJ7" s="9"/>
    </row>
    <row r="8" spans="1:36" s="13" customFormat="1" x14ac:dyDescent="0.25">
      <c r="A8" s="125" t="str">
        <f>IF(Tabelle436[[#This Row],[TitleLocalAccountGroup]]="",IF(Tabelle436[[#This Row],[TitleLocalMainGroup]]="",Tabelle436[[#This Row],[TitleLocalSection]],REPT(" ",$B$1)&amp;Tabelle436[[#This Row],[TitleLocalMainGroup]]),REPT(" ",2*$B$1)&amp;Tabelle436[[#This Row],[TitleLocalAccountGroup]])</f>
        <v>Betriebliche Erträge</v>
      </c>
      <c r="B8" s="9">
        <v>1</v>
      </c>
      <c r="C8" s="133"/>
      <c r="D8" s="134" t="s">
        <v>159</v>
      </c>
      <c r="E8" s="135" t="s">
        <v>63</v>
      </c>
      <c r="F8" s="135"/>
      <c r="G8" s="135"/>
      <c r="H8" s="136">
        <v>1</v>
      </c>
      <c r="I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41467.03</v>
      </c>
      <c r="J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45231.94</v>
      </c>
      <c r="K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59792.45</v>
      </c>
      <c r="L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51157.47</v>
      </c>
      <c r="M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75353.19</v>
      </c>
      <c r="N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70673.37</v>
      </c>
      <c r="O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75224.350000000006</v>
      </c>
      <c r="P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70220.84</v>
      </c>
      <c r="Q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135824.09999999998</v>
      </c>
      <c r="R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93274.4</v>
      </c>
      <c r="S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123767.36</v>
      </c>
      <c r="T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8" s="55">
        <f>SUM(Tabelle436[[#This Row],[Jan]:[Dez]])</f>
        <v>841986.49999999988</v>
      </c>
      <c r="V8" s="97"/>
      <c r="W8" s="97">
        <f ca="1">OFFSET('GuV Budget'!I8,0,$Z$3-1)</f>
        <v>248808.32000000001</v>
      </c>
      <c r="X8" s="98">
        <f ca="1">OFFSET(Tabelle436[[#This Row],[Jan]],0,$Z$3-1)</f>
        <v>123767.36</v>
      </c>
      <c r="Y8" s="108">
        <f ca="1">Tabelle436[[#This Row],[Ist
(Monat)]]-Tabelle436[[#This Row],[Budget
(Monat)]]</f>
        <v>-125040.96000000001</v>
      </c>
      <c r="Z8" s="111">
        <f ca="1">SUM(OFFSET('GuV Budget'!I8,0,0,1,$Z$3))</f>
        <v>1971988.79</v>
      </c>
      <c r="AA8" s="98">
        <f>Tabelle436[[#This Row],[Jahr]]</f>
        <v>841986.49999999988</v>
      </c>
      <c r="AB8" s="108">
        <f ca="1">Tabelle436[[#This Row],[Ist 
(YTD)]]-Tabelle436[[#This Row],[Budget 
(YTD)]]</f>
        <v>-1130002.29</v>
      </c>
      <c r="AC8" s="111">
        <f>Tabelle4[[#This Row],[Plan (Jahr)]]</f>
        <v>2211578.61</v>
      </c>
      <c r="AD8" s="98">
        <f>INDEX(GuVMonatsscharf[Forecast
 (Jahr)],MATCH(Tabelle436[[#This Row],[Position]],GuVMonatsscharf[Position],0),1)</f>
        <v>939682.31999999983</v>
      </c>
      <c r="AE8" s="108">
        <f>Tabelle436[[#This Row],[Forecast
(Jahr)]]-Tabelle436[[#This Row],[Budget 
(Jahr)]]</f>
        <v>-1271896.29</v>
      </c>
      <c r="AF8" s="115">
        <f>'GuV Budget'!U8-Tabelle436[[#This Row],[Ist 
(YTD)]]</f>
        <v>1369592.1099999999</v>
      </c>
      <c r="AG8" s="144"/>
    </row>
    <row r="9" spans="1:36" ht="30" x14ac:dyDescent="0.25">
      <c r="A9" s="126" t="str">
        <f>IF(Tabelle436[[#This Row],[TitleLocalAccountGroup]]="",IF(Tabelle436[[#This Row],[TitleLocalMainGroup]]="",Tabelle436[[#This Row],[TitleLocalSection]],REPT(" ",$B$1)&amp;Tabelle436[[#This Row],[TitleLocalMainGroup]]),REPT(" ",2*$B$1)&amp;Tabelle436[[#This Row],[TitleLocalAccountGroup]])</f>
        <v xml:space="preserve">    Umsatzerlöse</v>
      </c>
      <c r="B9" s="9">
        <v>1</v>
      </c>
      <c r="C9" s="137"/>
      <c r="D9" s="9" t="s">
        <v>159</v>
      </c>
      <c r="E9" s="11" t="s">
        <v>63</v>
      </c>
      <c r="F9" s="11" t="s">
        <v>64</v>
      </c>
      <c r="H9" s="138">
        <v>1</v>
      </c>
      <c r="I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13150</v>
      </c>
      <c r="N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13150</v>
      </c>
      <c r="R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9" s="57">
        <f>SUM(Tabelle436[[#This Row],[Jan]:[Dez]])</f>
        <v>26300</v>
      </c>
      <c r="V9" s="99"/>
      <c r="W9" s="99">
        <f ca="1">OFFSET('GuV Budget'!I9,0,$Z$3-1)</f>
        <v>20300</v>
      </c>
      <c r="X9" s="23">
        <f ca="1">OFFSET(Tabelle436[[#This Row],[Jan]],0,$Z$3-1)</f>
        <v>0</v>
      </c>
      <c r="Y9" s="104">
        <f ca="1">Tabelle436[[#This Row],[Ist
(Monat)]]-Tabelle436[[#This Row],[Budget
(Monat)]]</f>
        <v>-20300</v>
      </c>
      <c r="Z9" s="112">
        <f ca="1">SUM(OFFSET('GuV Budget'!I9,0,0,1,$Z$3))</f>
        <v>77800</v>
      </c>
      <c r="AA9" s="23">
        <f>Tabelle436[[#This Row],[Jahr]]</f>
        <v>26300</v>
      </c>
      <c r="AB9" s="104">
        <f ca="1">Tabelle436[[#This Row],[Ist 
(YTD)]]-Tabelle436[[#This Row],[Budget 
(YTD)]]</f>
        <v>-51500</v>
      </c>
      <c r="AC9" s="112">
        <f>Tabelle4[[#This Row],[Plan (Jahr)]]</f>
        <v>88100</v>
      </c>
      <c r="AD9" s="23">
        <f>INDEX(GuVMonatsscharf[Forecast
 (Jahr)],MATCH(Tabelle436[[#This Row],[Position]],GuVMonatsscharf[Position],0),1)</f>
        <v>26300</v>
      </c>
      <c r="AE9" s="104">
        <f>Tabelle436[[#This Row],[Forecast
(Jahr)]]-Tabelle436[[#This Row],[Budget 
(Jahr)]]</f>
        <v>-61800</v>
      </c>
      <c r="AF9" s="116">
        <f>'GuV Budget'!U9-Tabelle436[[#This Row],[Ist 
(YTD)]]</f>
        <v>61800</v>
      </c>
      <c r="AG9" s="145" t="s">
        <v>703</v>
      </c>
      <c r="AJ9" s="9"/>
    </row>
    <row r="10" spans="1:36" ht="30" x14ac:dyDescent="0.25">
      <c r="A10" s="126" t="str">
        <f>IF(Tabelle436[[#This Row],[TitleLocalAccountGroup]]="",IF(Tabelle436[[#This Row],[TitleLocalMainGroup]]="",Tabelle436[[#This Row],[TitleLocalSection]],REPT(" ",$B$1)&amp;Tabelle436[[#This Row],[TitleLocalMainGroup]]),REPT(" ",2*$B$1)&amp;Tabelle436[[#This Row],[TitleLocalAccountGroup]])</f>
        <v xml:space="preserve">    Aktivierte Eigenleistungen</v>
      </c>
      <c r="B10" s="9">
        <v>1</v>
      </c>
      <c r="C10" s="137"/>
      <c r="D10" s="9" t="s">
        <v>159</v>
      </c>
      <c r="E10" s="11" t="s">
        <v>63</v>
      </c>
      <c r="F10" s="11" t="s">
        <v>67</v>
      </c>
      <c r="H10" s="138">
        <v>1</v>
      </c>
      <c r="I1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10399.120000000001</v>
      </c>
      <c r="J1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14129.85</v>
      </c>
      <c r="K1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13179.75</v>
      </c>
      <c r="L1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15458.32</v>
      </c>
      <c r="M1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14787.35</v>
      </c>
      <c r="N1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15838.45</v>
      </c>
      <c r="O1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13440</v>
      </c>
      <c r="P1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17390.439999999999</v>
      </c>
      <c r="Q1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55624.06</v>
      </c>
      <c r="R1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31960.12</v>
      </c>
      <c r="S1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38291.919999999998</v>
      </c>
      <c r="T1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0" s="57">
        <f>SUM(Tabelle436[[#This Row],[Jan]:[Dez]])</f>
        <v>240499.38</v>
      </c>
      <c r="V10" s="99"/>
      <c r="W10" s="99">
        <f ca="1">OFFSET('GuV Budget'!I10,0,$Z$3-1)</f>
        <v>161299.28</v>
      </c>
      <c r="X10" s="23">
        <f ca="1">OFFSET(Tabelle436[[#This Row],[Jan]],0,$Z$3-1)</f>
        <v>38291.919999999998</v>
      </c>
      <c r="Y10" s="104">
        <f ca="1">Tabelle436[[#This Row],[Ist
(Monat)]]-Tabelle436[[#This Row],[Budget
(Monat)]]</f>
        <v>-123007.36</v>
      </c>
      <c r="Z10" s="112">
        <f ca="1">SUM(OFFSET('GuV Budget'!I10,0,0,1,$Z$3))</f>
        <v>1359328.19</v>
      </c>
      <c r="AA10" s="23">
        <f>Tabelle436[[#This Row],[Jahr]]</f>
        <v>240499.38</v>
      </c>
      <c r="AB10" s="104">
        <f ca="1">Tabelle436[[#This Row],[Ist 
(YTD)]]-Tabelle436[[#This Row],[Budget 
(YTD)]]</f>
        <v>-1118828.81</v>
      </c>
      <c r="AC10" s="112">
        <f>Tabelle4[[#This Row],[Plan (Jahr)]]</f>
        <v>1521408.97</v>
      </c>
      <c r="AD10" s="23">
        <f>INDEX(GuVMonatsscharf[Forecast
 (Jahr)],MATCH(Tabelle436[[#This Row],[Position]],GuVMonatsscharf[Position],0),1)</f>
        <v>270986.16000000003</v>
      </c>
      <c r="AE10" s="104">
        <f>Tabelle436[[#This Row],[Forecast
(Jahr)]]-Tabelle436[[#This Row],[Budget 
(Jahr)]]</f>
        <v>-1250422.81</v>
      </c>
      <c r="AF10" s="116">
        <f>'GuV Budget'!U10-Tabelle436[[#This Row],[Ist 
(YTD)]]</f>
        <v>1280909.5899999999</v>
      </c>
      <c r="AG10" s="145" t="s">
        <v>689</v>
      </c>
      <c r="AJ10" s="9"/>
    </row>
    <row r="11" spans="1:36" x14ac:dyDescent="0.25">
      <c r="A11" s="126" t="str">
        <f>IF(Tabelle436[[#This Row],[TitleLocalAccountGroup]]="",IF(Tabelle436[[#This Row],[TitleLocalMainGroup]]="",Tabelle436[[#This Row],[TitleLocalSection]],REPT(" ",$B$1)&amp;Tabelle436[[#This Row],[TitleLocalMainGroup]]),REPT(" ",2*$B$1)&amp;Tabelle436[[#This Row],[TitleLocalAccountGroup]])</f>
        <v xml:space="preserve">    Sonstige betriebliche Erträge</v>
      </c>
      <c r="B11" s="9">
        <v>1</v>
      </c>
      <c r="C11" s="137"/>
      <c r="D11" s="9" t="s">
        <v>159</v>
      </c>
      <c r="E11" s="11" t="s">
        <v>63</v>
      </c>
      <c r="F11" s="11" t="s">
        <v>69</v>
      </c>
      <c r="H11" s="138">
        <v>1</v>
      </c>
      <c r="I1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31067.91</v>
      </c>
      <c r="J1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31102.09</v>
      </c>
      <c r="K1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46612.7</v>
      </c>
      <c r="L1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35699.15</v>
      </c>
      <c r="M1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47415.839999999997</v>
      </c>
      <c r="N1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54834.92</v>
      </c>
      <c r="O1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61784.35</v>
      </c>
      <c r="P1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52830.400000000001</v>
      </c>
      <c r="Q1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67050.039999999994</v>
      </c>
      <c r="R1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61314.28</v>
      </c>
      <c r="S1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85475.44</v>
      </c>
      <c r="T1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1" s="57">
        <f>SUM(Tabelle436[[#This Row],[Jan]:[Dez]])</f>
        <v>575187.11999999988</v>
      </c>
      <c r="V11" s="99"/>
      <c r="W11" s="99">
        <f ca="1">OFFSET('GuV Budget'!I11,0,$Z$3-1)</f>
        <v>67209.039999999994</v>
      </c>
      <c r="X11" s="23">
        <f ca="1">OFFSET(Tabelle436[[#This Row],[Jan]],0,$Z$3-1)</f>
        <v>85475.44</v>
      </c>
      <c r="Y11" s="104">
        <f ca="1">Tabelle436[[#This Row],[Ist
(Monat)]]-Tabelle436[[#This Row],[Budget
(Monat)]]</f>
        <v>18266.400000000009</v>
      </c>
      <c r="Z11" s="112">
        <f ca="1">SUM(OFFSET('GuV Budget'!I11,0,0,1,$Z$3))</f>
        <v>534860.6</v>
      </c>
      <c r="AA11" s="23">
        <f>Tabelle436[[#This Row],[Jahr]]</f>
        <v>575187.11999999988</v>
      </c>
      <c r="AB11" s="104">
        <f ca="1">Tabelle436[[#This Row],[Ist 
(YTD)]]-Tabelle436[[#This Row],[Budget 
(YTD)]]</f>
        <v>40326.519999999902</v>
      </c>
      <c r="AC11" s="112">
        <f>Tabelle4[[#This Row],[Plan (Jahr)]]</f>
        <v>602069.64</v>
      </c>
      <c r="AD11" s="23">
        <f>INDEX(GuVMonatsscharf[Forecast
 (Jahr)],MATCH(Tabelle436[[#This Row],[Position]],GuVMonatsscharf[Position],0),1)</f>
        <v>642396.15999999992</v>
      </c>
      <c r="AE11" s="104">
        <f>Tabelle436[[#This Row],[Forecast
(Jahr)]]-Tabelle436[[#This Row],[Budget 
(Jahr)]]</f>
        <v>40326.519999999902</v>
      </c>
      <c r="AF11" s="116">
        <f>'GuV Budget'!U11-Tabelle436[[#This Row],[Ist 
(YTD)]]</f>
        <v>26882.520000000135</v>
      </c>
      <c r="AG11" s="145"/>
      <c r="AJ11" s="9"/>
    </row>
    <row r="12" spans="1:36" s="13" customFormat="1" x14ac:dyDescent="0.25">
      <c r="A12" s="127" t="str">
        <f>IF(Tabelle436[[#This Row],[TitleLocalAccountGroup]]="",IF(Tabelle436[[#This Row],[TitleLocalMainGroup]]="",Tabelle436[[#This Row],[TitleLocalSection]],REPT(" ",$B$1)&amp;Tabelle436[[#This Row],[TitleLocalMainGroup]]),REPT(" ",2*$B$1)&amp;Tabelle436[[#This Row],[TitleLocalAccountGroup]])</f>
        <v>Betriebliche Aufwendungen</v>
      </c>
      <c r="B12" s="9">
        <v>1</v>
      </c>
      <c r="C12" s="137"/>
      <c r="D12" s="9" t="s">
        <v>159</v>
      </c>
      <c r="E12" s="11" t="s">
        <v>70</v>
      </c>
      <c r="F12" s="11"/>
      <c r="G12" s="11"/>
      <c r="H12" s="138">
        <v>1</v>
      </c>
      <c r="I1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-59450.419999999984</v>
      </c>
      <c r="J1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-131898.72000000003</v>
      </c>
      <c r="K1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-194259.14</v>
      </c>
      <c r="L1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-58645.330000000016</v>
      </c>
      <c r="M1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-71944.73</v>
      </c>
      <c r="N1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-106860.75999999998</v>
      </c>
      <c r="O1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-99784.87</v>
      </c>
      <c r="P1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-98164.959999999992</v>
      </c>
      <c r="Q1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-102810.64000000001</v>
      </c>
      <c r="R1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-126189.68</v>
      </c>
      <c r="S1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-150763.46000000002</v>
      </c>
      <c r="T1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2" s="55">
        <f>SUM(Tabelle436[[#This Row],[Jan]:[Dez]])</f>
        <v>-1200772.71</v>
      </c>
      <c r="V12" s="100"/>
      <c r="W12" s="100">
        <f ca="1">OFFSET('GuV Budget'!I12,0,$Z$3-1)</f>
        <v>-283580.78999999998</v>
      </c>
      <c r="X12" s="15">
        <f ca="1">OFFSET(Tabelle436[[#This Row],[Jan]],0,$Z$3-1)</f>
        <v>-150763.46000000002</v>
      </c>
      <c r="Y12" s="103">
        <f ca="1">Tabelle436[[#This Row],[Ist
(Monat)]]-Tabelle436[[#This Row],[Budget
(Monat)]]</f>
        <v>132817.32999999996</v>
      </c>
      <c r="Z12" s="113">
        <f ca="1">SUM(OFFSET('GuV Budget'!I12,0,0,1,$Z$3))</f>
        <v>-2464566.77</v>
      </c>
      <c r="AA12" s="15">
        <f>Tabelle436[[#This Row],[Jahr]]</f>
        <v>-1200772.71</v>
      </c>
      <c r="AB12" s="103">
        <f ca="1">Tabelle436[[#This Row],[Ist 
(YTD)]]-Tabelle436[[#This Row],[Budget 
(YTD)]]</f>
        <v>1263794.06</v>
      </c>
      <c r="AC12" s="113">
        <f>Tabelle4[[#This Row],[Plan (Jahr)]]</f>
        <v>-2761929.06</v>
      </c>
      <c r="AD12" s="15">
        <f>INDEX(GuVMonatsscharf[Forecast
 (Jahr)],MATCH(Tabelle436[[#This Row],[Position]],GuVMonatsscharf[Position],0),1)</f>
        <v>-1392277.06</v>
      </c>
      <c r="AE12" s="103">
        <f>Tabelle436[[#This Row],[Forecast
(Jahr)]]-Tabelle436[[#This Row],[Budget 
(Jahr)]]</f>
        <v>1369652</v>
      </c>
      <c r="AF12" s="117">
        <f>'GuV Budget'!U12-Tabelle436[[#This Row],[Ist 
(YTD)]]</f>
        <v>-1561156.35</v>
      </c>
      <c r="AG12" s="146"/>
    </row>
    <row r="13" spans="1:36" x14ac:dyDescent="0.25">
      <c r="A13" s="126" t="str">
        <f>IF(Tabelle436[[#This Row],[TitleLocalAccountGroup]]="",IF(Tabelle436[[#This Row],[TitleLocalMainGroup]]="",Tabelle436[[#This Row],[TitleLocalSection]],REPT(" ",$B$1)&amp;Tabelle436[[#This Row],[TitleLocalMainGroup]]),REPT(" ",2*$B$1)&amp;Tabelle436[[#This Row],[TitleLocalAccountGroup]])</f>
        <v xml:space="preserve">    Materialaufwand</v>
      </c>
      <c r="B13" s="9">
        <v>1</v>
      </c>
      <c r="C13" s="137"/>
      <c r="D13" s="9" t="s">
        <v>159</v>
      </c>
      <c r="E13" s="11" t="s">
        <v>70</v>
      </c>
      <c r="F13" s="11" t="s">
        <v>71</v>
      </c>
      <c r="H13" s="138">
        <v>1</v>
      </c>
      <c r="I1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1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1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1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1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1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1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1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1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1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1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1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3" s="57">
        <f>SUM(Tabelle436[[#This Row],[Jan]:[Dez]])</f>
        <v>0</v>
      </c>
      <c r="V13" s="99"/>
      <c r="W13" s="99">
        <f ca="1">OFFSET('GuV Budget'!I13,0,$Z$3-1)</f>
        <v>-1000</v>
      </c>
      <c r="X13" s="23">
        <f ca="1">OFFSET(Tabelle436[[#This Row],[Jan]],0,$Z$3-1)</f>
        <v>0</v>
      </c>
      <c r="Y13" s="104">
        <f ca="1">Tabelle436[[#This Row],[Ist
(Monat)]]-Tabelle436[[#This Row],[Budget
(Monat)]]</f>
        <v>1000</v>
      </c>
      <c r="Z13" s="112">
        <f ca="1">SUM(OFFSET('GuV Budget'!I13,0,0,1,$Z$3))</f>
        <v>-5000</v>
      </c>
      <c r="AA13" s="23">
        <f>Tabelle436[[#This Row],[Jahr]]</f>
        <v>0</v>
      </c>
      <c r="AB13" s="104">
        <f ca="1">Tabelle436[[#This Row],[Ist 
(YTD)]]-Tabelle436[[#This Row],[Budget 
(YTD)]]</f>
        <v>5000</v>
      </c>
      <c r="AC13" s="112">
        <f>Tabelle4[[#This Row],[Plan (Jahr)]]</f>
        <v>-6000</v>
      </c>
      <c r="AD13" s="23">
        <f>INDEX(GuVMonatsscharf[Forecast
 (Jahr)],MATCH(Tabelle436[[#This Row],[Position]],GuVMonatsscharf[Position],0),1)</f>
        <v>-1000</v>
      </c>
      <c r="AE13" s="104">
        <f>Tabelle436[[#This Row],[Forecast
(Jahr)]]-Tabelle436[[#This Row],[Budget 
(Jahr)]]</f>
        <v>5000</v>
      </c>
      <c r="AF13" s="116">
        <f>'GuV Budget'!U13-Tabelle436[[#This Row],[Ist 
(YTD)]]</f>
        <v>-6000</v>
      </c>
      <c r="AG13" s="145"/>
      <c r="AJ13" s="9"/>
    </row>
    <row r="14" spans="1:36" x14ac:dyDescent="0.25">
      <c r="A14" s="126" t="str">
        <f>IF(Tabelle436[[#This Row],[TitleLocalAccountGroup]]="",IF(Tabelle436[[#This Row],[TitleLocalMainGroup]]="",Tabelle436[[#This Row],[TitleLocalSection]],REPT(" ",$B$1)&amp;Tabelle436[[#This Row],[TitleLocalMainGroup]]),REPT(" ",2*$B$1)&amp;Tabelle436[[#This Row],[TitleLocalAccountGroup]])</f>
        <v xml:space="preserve">    Personalaufwand</v>
      </c>
      <c r="B14" s="9">
        <v>1</v>
      </c>
      <c r="C14" s="137"/>
      <c r="D14" s="9" t="s">
        <v>159</v>
      </c>
      <c r="E14" s="11" t="s">
        <v>70</v>
      </c>
      <c r="F14" s="11" t="s">
        <v>74</v>
      </c>
      <c r="H14" s="138">
        <v>1</v>
      </c>
      <c r="I1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-36782.46</v>
      </c>
      <c r="J1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-60978.86</v>
      </c>
      <c r="K1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-36527.4</v>
      </c>
      <c r="L1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-104354.63</v>
      </c>
      <c r="M1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-53973.14</v>
      </c>
      <c r="N1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-62337.579999999994</v>
      </c>
      <c r="O1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-66337.16</v>
      </c>
      <c r="P1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-80207.23</v>
      </c>
      <c r="Q1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-73043.55</v>
      </c>
      <c r="R1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-76680.639999999999</v>
      </c>
      <c r="S1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-96935.65</v>
      </c>
      <c r="T1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4" s="57">
        <f>SUM(Tabelle436[[#This Row],[Jan]:[Dez]])</f>
        <v>-748158.3</v>
      </c>
      <c r="V14" s="99"/>
      <c r="W14" s="99">
        <f ca="1">OFFSET('GuV Budget'!I14,0,$Z$3-1)</f>
        <v>-98466.159999999989</v>
      </c>
      <c r="X14" s="23">
        <f ca="1">OFFSET(Tabelle436[[#This Row],[Jan]],0,$Z$3-1)</f>
        <v>-96935.65</v>
      </c>
      <c r="Y14" s="104">
        <f ca="1">Tabelle436[[#This Row],[Ist
(Monat)]]-Tabelle436[[#This Row],[Budget
(Monat)]]</f>
        <v>1530.5099999999948</v>
      </c>
      <c r="Z14" s="112">
        <f ca="1">SUM(OFFSET('GuV Budget'!I14,0,0,1,$Z$3))</f>
        <v>-796253.42</v>
      </c>
      <c r="AA14" s="23">
        <f>Tabelle436[[#This Row],[Jahr]]</f>
        <v>-748158.3</v>
      </c>
      <c r="AB14" s="104">
        <f ca="1">Tabelle436[[#This Row],[Ist 
(YTD)]]-Tabelle436[[#This Row],[Budget 
(YTD)]]</f>
        <v>48095.119999999995</v>
      </c>
      <c r="AC14" s="112">
        <f>Tabelle4[[#This Row],[Plan (Jahr)]]</f>
        <v>-894719.58000000007</v>
      </c>
      <c r="AD14" s="23">
        <f>INDEX(GuVMonatsscharf[Forecast
 (Jahr)],MATCH(Tabelle436[[#This Row],[Position]],GuVMonatsscharf[Position],0),1)</f>
        <v>-846293.52</v>
      </c>
      <c r="AE14" s="104">
        <f>Tabelle436[[#This Row],[Forecast
(Jahr)]]-Tabelle436[[#This Row],[Budget 
(Jahr)]]</f>
        <v>48426.060000000056</v>
      </c>
      <c r="AF14" s="116">
        <f>'GuV Budget'!U14-Tabelle436[[#This Row],[Ist 
(YTD)]]</f>
        <v>-146561.28000000003</v>
      </c>
      <c r="AG14" s="145"/>
      <c r="AJ14" s="9"/>
    </row>
    <row r="15" spans="1:36" s="17" customFormat="1" x14ac:dyDescent="0.25">
      <c r="A15" s="128" t="str">
        <f>IF(Tabelle436[[#This Row],[TitleLocalAccountGroup]]="",IF(Tabelle436[[#This Row],[TitleLocalMainGroup]]="",Tabelle436[[#This Row],[TitleLocalSection]],REPT(" ",$B$1)&amp;Tabelle436[[#This Row],[TitleLocalMainGroup]]),REPT(" ",2*$B$1)&amp;Tabelle436[[#This Row],[TitleLocalAccountGroup]])</f>
        <v xml:space="preserve">        Löhne und Gehälter</v>
      </c>
      <c r="B15" s="9">
        <v>1</v>
      </c>
      <c r="C15" s="137"/>
      <c r="D15" s="9" t="s">
        <v>159</v>
      </c>
      <c r="E15" s="24" t="s">
        <v>70</v>
      </c>
      <c r="F15" s="24" t="s">
        <v>74</v>
      </c>
      <c r="G15" s="24" t="s">
        <v>75</v>
      </c>
      <c r="H15" s="138">
        <v>1</v>
      </c>
      <c r="I1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-31337.21</v>
      </c>
      <c r="J1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-54450</v>
      </c>
      <c r="K1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-31151.759999999998</v>
      </c>
      <c r="L1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-97574.44</v>
      </c>
      <c r="M1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-46299.74</v>
      </c>
      <c r="N1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-54198.879999999997</v>
      </c>
      <c r="O1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-54480.21</v>
      </c>
      <c r="P1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-75503.739999999991</v>
      </c>
      <c r="Q1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-62788.880000000005</v>
      </c>
      <c r="R1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-67341.149999999994</v>
      </c>
      <c r="S1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-82908.47</v>
      </c>
      <c r="T1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5" s="59">
        <f>SUM(Tabelle436[[#This Row],[Jan]:[Dez]])</f>
        <v>-658034.48</v>
      </c>
      <c r="V15" s="101"/>
      <c r="W15" s="101">
        <f ca="1">OFFSET('GuV Budget'!I15,0,$Z$3-1)</f>
        <v>-82693.5</v>
      </c>
      <c r="X15" s="19">
        <f ca="1">OFFSET(Tabelle436[[#This Row],[Jan]],0,$Z$3-1)</f>
        <v>-82908.47</v>
      </c>
      <c r="Y15" s="109">
        <f ca="1">Tabelle436[[#This Row],[Ist
(Monat)]]-Tabelle436[[#This Row],[Budget
(Monat)]]</f>
        <v>-214.97000000000116</v>
      </c>
      <c r="Z15" s="114">
        <f ca="1">SUM(OFFSET('GuV Budget'!I15,0,0,1,$Z$3))</f>
        <v>-691433.35</v>
      </c>
      <c r="AA15" s="19">
        <f>Tabelle436[[#This Row],[Jahr]]</f>
        <v>-658034.48</v>
      </c>
      <c r="AB15" s="109">
        <f ca="1">Tabelle436[[#This Row],[Ist 
(YTD)]]-Tabelle436[[#This Row],[Budget 
(YTD)]]</f>
        <v>33398.869999999995</v>
      </c>
      <c r="AC15" s="114">
        <f>Tabelle4[[#This Row],[Plan (Jahr)]]</f>
        <v>-774126.85</v>
      </c>
      <c r="AD15" s="19">
        <f>INDEX(GuVMonatsscharf[Forecast
 (Jahr)],MATCH(Tabelle436[[#This Row],[Position]],GuVMonatsscharf[Position],0),1)</f>
        <v>-740677.98</v>
      </c>
      <c r="AE15" s="109">
        <f>Tabelle436[[#This Row],[Forecast
(Jahr)]]-Tabelle436[[#This Row],[Budget 
(Jahr)]]</f>
        <v>33448.869999999995</v>
      </c>
      <c r="AF15" s="118">
        <f>'GuV Budget'!U15-Tabelle436[[#This Row],[Ist 
(YTD)]]</f>
        <v>-116092.37</v>
      </c>
      <c r="AG15" s="147"/>
    </row>
    <row r="16" spans="1:36" s="17" customFormat="1" x14ac:dyDescent="0.25">
      <c r="A16" s="128" t="s">
        <v>245</v>
      </c>
      <c r="B16" s="9">
        <v>1</v>
      </c>
      <c r="C16" s="137"/>
      <c r="D16" s="9" t="s">
        <v>159</v>
      </c>
      <c r="E16" s="25" t="s">
        <v>70</v>
      </c>
      <c r="F16" s="25" t="s">
        <v>74</v>
      </c>
      <c r="G16" s="25" t="s">
        <v>78</v>
      </c>
      <c r="H16" s="138">
        <v>1</v>
      </c>
      <c r="I1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-5445.2500000000009</v>
      </c>
      <c r="J1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-6528.8600000000006</v>
      </c>
      <c r="K1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-5375.64</v>
      </c>
      <c r="L1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-6780.19</v>
      </c>
      <c r="M1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-7673.4000000000005</v>
      </c>
      <c r="N1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-8138.7000000000007</v>
      </c>
      <c r="O1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-11856.949999999999</v>
      </c>
      <c r="P1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-4703.49</v>
      </c>
      <c r="Q1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-10254.67</v>
      </c>
      <c r="R1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-9339.49</v>
      </c>
      <c r="S1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-14027.18</v>
      </c>
      <c r="T1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6" s="59">
        <f>SUM(Tabelle436[[#This Row],[Jan]:[Dez]])</f>
        <v>-90123.82</v>
      </c>
      <c r="V16" s="101"/>
      <c r="W16" s="101">
        <f ca="1">OFFSET('GuV Budget'!I16,0,$Z$3-1)</f>
        <v>-15772.66</v>
      </c>
      <c r="X16" s="19">
        <f ca="1">OFFSET(Tabelle436[[#This Row],[Jan]],0,$Z$3-1)</f>
        <v>-14027.18</v>
      </c>
      <c r="Y16" s="109">
        <f ca="1">Tabelle436[[#This Row],[Ist
(Monat)]]-Tabelle436[[#This Row],[Budget
(Monat)]]</f>
        <v>1745.4799999999996</v>
      </c>
      <c r="Z16" s="114">
        <f ca="1">SUM(OFFSET('GuV Budget'!I16,0,0,1,$Z$3))</f>
        <v>-104820.07</v>
      </c>
      <c r="AA16" s="19">
        <f>Tabelle436[[#This Row],[Jahr]]</f>
        <v>-90123.82</v>
      </c>
      <c r="AB16" s="109">
        <f ca="1">Tabelle436[[#This Row],[Ist 
(YTD)]]-Tabelle436[[#This Row],[Budget 
(YTD)]]</f>
        <v>14696.25</v>
      </c>
      <c r="AC16" s="114">
        <f>Tabelle4[[#This Row],[Plan (Jahr)]]</f>
        <v>-120592.73000000001</v>
      </c>
      <c r="AD16" s="19">
        <f>INDEX(GuVMonatsscharf[Forecast
 (Jahr)],MATCH(Tabelle436[[#This Row],[Position]],GuVMonatsscharf[Position],0),1)</f>
        <v>-105615.54000000001</v>
      </c>
      <c r="AE16" s="109">
        <f>Tabelle436[[#This Row],[Forecast
(Jahr)]]-Tabelle436[[#This Row],[Budget 
(Jahr)]]</f>
        <v>14977.190000000002</v>
      </c>
      <c r="AF16" s="118">
        <f>'GuV Budget'!U16-Tabelle436[[#This Row],[Ist 
(YTD)]]</f>
        <v>-30468.910000000003</v>
      </c>
      <c r="AG16" s="147"/>
    </row>
    <row r="17" spans="1:36" ht="30" x14ac:dyDescent="0.25">
      <c r="A17" s="126" t="str">
        <f>IF(Tabelle436[[#This Row],[TitleLocalAccountGroup]]="",IF(Tabelle436[[#This Row],[TitleLocalMainGroup]]="",Tabelle436[[#This Row],[TitleLocalSection]],REPT(" ",$B$1)&amp;Tabelle436[[#This Row],[TitleLocalMainGroup]]),REPT(" ",2*$B$1)&amp;Tabelle436[[#This Row],[TitleLocalAccountGroup]])</f>
        <v xml:space="preserve">    Abschreibungen</v>
      </c>
      <c r="B17" s="9">
        <v>1</v>
      </c>
      <c r="C17" s="137"/>
      <c r="D17" s="9" t="s">
        <v>159</v>
      </c>
      <c r="E17" s="11" t="s">
        <v>70</v>
      </c>
      <c r="F17" s="11" t="s">
        <v>134</v>
      </c>
      <c r="H17" s="138">
        <v>1</v>
      </c>
      <c r="I17"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-5533.8600000000006</v>
      </c>
      <c r="J17"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-5410.44</v>
      </c>
      <c r="K17"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-10154.469999999999</v>
      </c>
      <c r="L17"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-7064.02</v>
      </c>
      <c r="M17"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-7016.08</v>
      </c>
      <c r="N17"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-6528.74</v>
      </c>
      <c r="O17"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-8295.4599999999991</v>
      </c>
      <c r="P17"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-6074.03</v>
      </c>
      <c r="Q17"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-6611.77</v>
      </c>
      <c r="R17"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-10787.8</v>
      </c>
      <c r="S17"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-8093.1399999999994</v>
      </c>
      <c r="T17"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7" s="57">
        <f>SUM(Tabelle436[[#This Row],[Jan]:[Dez]])</f>
        <v>-81569.81</v>
      </c>
      <c r="V17" s="99"/>
      <c r="W17" s="99">
        <f ca="1">OFFSET('GuV Budget'!I17,0,$Z$3-1)</f>
        <v>-6500</v>
      </c>
      <c r="X17" s="23">
        <f ca="1">OFFSET(Tabelle436[[#This Row],[Jan]],0,$Z$3-1)</f>
        <v>-8093.1399999999994</v>
      </c>
      <c r="Y17" s="104">
        <f ca="1">Tabelle436[[#This Row],[Ist
(Monat)]]-Tabelle436[[#This Row],[Budget
(Monat)]]</f>
        <v>-1593.1399999999994</v>
      </c>
      <c r="Z17" s="112">
        <f ca="1">SUM(OFFSET('GuV Budget'!I17,0,0,1,$Z$3))</f>
        <v>-74178.87</v>
      </c>
      <c r="AA17" s="23">
        <f>Tabelle436[[#This Row],[Jahr]]</f>
        <v>-81569.81</v>
      </c>
      <c r="AB17" s="104">
        <f ca="1">Tabelle436[[#This Row],[Ist 
(YTD)]]-Tabelle436[[#This Row],[Budget 
(YTD)]]</f>
        <v>-7390.9400000000023</v>
      </c>
      <c r="AC17" s="112">
        <f>Tabelle4[[#This Row],[Plan (Jahr)]]</f>
        <v>-80678.87</v>
      </c>
      <c r="AD17" s="23">
        <f>INDEX(GuVMonatsscharf[Forecast
 (Jahr)],MATCH(Tabelle436[[#This Row],[Position]],GuVMonatsscharf[Position],0),1)</f>
        <v>-88069.81</v>
      </c>
      <c r="AE17" s="104">
        <f>Tabelle436[[#This Row],[Forecast
(Jahr)]]-Tabelle436[[#This Row],[Budget 
(Jahr)]]</f>
        <v>-7390.9400000000023</v>
      </c>
      <c r="AF17" s="116">
        <f>'GuV Budget'!U17-Tabelle436[[#This Row],[Ist 
(YTD)]]</f>
        <v>890.94000000000233</v>
      </c>
      <c r="AG17" s="145" t="s">
        <v>729</v>
      </c>
      <c r="AJ17" s="9"/>
    </row>
    <row r="18" spans="1:36" s="17" customFormat="1" x14ac:dyDescent="0.25">
      <c r="A18" s="128" t="str">
        <f>IF(Tabelle436[[#This Row],[TitleLocalAccountGroup]]="",IF(Tabelle436[[#This Row],[TitleLocalMainGroup]]="",Tabelle436[[#This Row],[TitleLocalSection]],REPT(" ",$B$1)&amp;Tabelle436[[#This Row],[TitleLocalMainGroup]]),REPT(" ",2*$B$1)&amp;Tabelle436[[#This Row],[TitleLocalAccountGroup]])</f>
        <v xml:space="preserve">        Abschreibungen auf immaterielle Vermögensgegenstände</v>
      </c>
      <c r="B18" s="9">
        <v>1</v>
      </c>
      <c r="C18" s="137"/>
      <c r="D18" s="9" t="s">
        <v>159</v>
      </c>
      <c r="E18" s="11" t="s">
        <v>70</v>
      </c>
      <c r="F18" s="11" t="s">
        <v>134</v>
      </c>
      <c r="G18" s="11" t="s">
        <v>135</v>
      </c>
      <c r="H18" s="138">
        <v>1</v>
      </c>
      <c r="I1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-4640.05</v>
      </c>
      <c r="J1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-4669.79</v>
      </c>
      <c r="K1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-5878.11</v>
      </c>
      <c r="L1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-6418.3</v>
      </c>
      <c r="M1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-5761.42</v>
      </c>
      <c r="N1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-5860.57</v>
      </c>
      <c r="O1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-5649.28</v>
      </c>
      <c r="P1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-5352.29</v>
      </c>
      <c r="Q1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-5313.02</v>
      </c>
      <c r="R1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-5504.76</v>
      </c>
      <c r="S1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-7483.99</v>
      </c>
      <c r="T1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8" s="59">
        <f>SUM(Tabelle436[[#This Row],[Jan]:[Dez]])</f>
        <v>-62531.58</v>
      </c>
      <c r="V18" s="101"/>
      <c r="W18" s="101">
        <f ca="1">OFFSET('GuV Budget'!I18,0,$Z$3-1)</f>
        <v>-5800</v>
      </c>
      <c r="X18" s="19">
        <f ca="1">OFFSET(Tabelle436[[#This Row],[Jan]],0,$Z$3-1)</f>
        <v>-7483.99</v>
      </c>
      <c r="Y18" s="109">
        <f ca="1">Tabelle436[[#This Row],[Ist
(Monat)]]-Tabelle436[[#This Row],[Budget
(Monat)]]</f>
        <v>-1683.9899999999998</v>
      </c>
      <c r="Z18" s="114">
        <f ca="1">SUM(OFFSET('GuV Budget'!I18,0,0,1,$Z$3))</f>
        <v>-62167.67</v>
      </c>
      <c r="AA18" s="19">
        <f>Tabelle436[[#This Row],[Jahr]]</f>
        <v>-62531.58</v>
      </c>
      <c r="AB18" s="109">
        <f ca="1">Tabelle436[[#This Row],[Ist 
(YTD)]]-Tabelle436[[#This Row],[Budget 
(YTD)]]</f>
        <v>-363.91000000000349</v>
      </c>
      <c r="AC18" s="114">
        <f>Tabelle4[[#This Row],[Plan (Jahr)]]</f>
        <v>-67967.67</v>
      </c>
      <c r="AD18" s="19">
        <f>INDEX(GuVMonatsscharf[Forecast
 (Jahr)],MATCH(Tabelle436[[#This Row],[Position]],GuVMonatsscharf[Position],0),1)</f>
        <v>-68331.58</v>
      </c>
      <c r="AE18" s="109">
        <f>Tabelle436[[#This Row],[Forecast
(Jahr)]]-Tabelle436[[#This Row],[Budget 
(Jahr)]]</f>
        <v>-363.91000000000349</v>
      </c>
      <c r="AF18" s="118">
        <f>'GuV Budget'!U18-Tabelle436[[#This Row],[Ist 
(YTD)]]</f>
        <v>-5436.0899999999965</v>
      </c>
      <c r="AG18" s="147"/>
    </row>
    <row r="19" spans="1:36" s="17" customFormat="1" x14ac:dyDescent="0.25">
      <c r="A19" s="128" t="str">
        <f>IF(Tabelle436[[#This Row],[TitleLocalAccountGroup]]="",IF(Tabelle436[[#This Row],[TitleLocalMainGroup]]="",Tabelle436[[#This Row],[TitleLocalSection]],REPT(" ",$B$1)&amp;Tabelle436[[#This Row],[TitleLocalMainGroup]]),REPT(" ",2*$B$1)&amp;Tabelle436[[#This Row],[TitleLocalAccountGroup]])</f>
        <v xml:space="preserve">        Abschreibungen auf Sachanlagen</v>
      </c>
      <c r="B19" s="9">
        <v>1</v>
      </c>
      <c r="C19" s="137"/>
      <c r="D19" s="9" t="s">
        <v>159</v>
      </c>
      <c r="E19" s="11" t="s">
        <v>70</v>
      </c>
      <c r="F19" s="11" t="s">
        <v>134</v>
      </c>
      <c r="G19" s="11" t="s">
        <v>137</v>
      </c>
      <c r="H19" s="138">
        <v>1</v>
      </c>
      <c r="I1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-893.81</v>
      </c>
      <c r="J1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-740.65</v>
      </c>
      <c r="K1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-4276.3599999999997</v>
      </c>
      <c r="L1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-645.72</v>
      </c>
      <c r="M1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-1254.6599999999999</v>
      </c>
      <c r="N1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-668.17</v>
      </c>
      <c r="O1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-2646.1800000000003</v>
      </c>
      <c r="P1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-721.74</v>
      </c>
      <c r="Q1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-1298.75</v>
      </c>
      <c r="R1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-5283.04</v>
      </c>
      <c r="S1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-609.15</v>
      </c>
      <c r="T1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19" s="59">
        <f>SUM(Tabelle436[[#This Row],[Jan]:[Dez]])</f>
        <v>-19038.23</v>
      </c>
      <c r="V19" s="101"/>
      <c r="W19" s="101">
        <f ca="1">OFFSET('GuV Budget'!I19,0,$Z$3-1)</f>
        <v>-700</v>
      </c>
      <c r="X19" s="19">
        <f ca="1">OFFSET(Tabelle436[[#This Row],[Jan]],0,$Z$3-1)</f>
        <v>-609.15</v>
      </c>
      <c r="Y19" s="109">
        <f ca="1">Tabelle436[[#This Row],[Ist
(Monat)]]-Tabelle436[[#This Row],[Budget
(Monat)]]</f>
        <v>90.850000000000023</v>
      </c>
      <c r="Z19" s="114">
        <f ca="1">SUM(OFFSET('GuV Budget'!I19,0,0,1,$Z$3))</f>
        <v>-12011.2</v>
      </c>
      <c r="AA19" s="19">
        <f>Tabelle436[[#This Row],[Jahr]]</f>
        <v>-19038.23</v>
      </c>
      <c r="AB19" s="109">
        <f ca="1">Tabelle436[[#This Row],[Ist 
(YTD)]]-Tabelle436[[#This Row],[Budget 
(YTD)]]</f>
        <v>-7027.0299999999988</v>
      </c>
      <c r="AC19" s="114">
        <f>Tabelle4[[#This Row],[Plan (Jahr)]]</f>
        <v>-12711.2</v>
      </c>
      <c r="AD19" s="19">
        <f>INDEX(GuVMonatsscharf[Forecast
 (Jahr)],MATCH(Tabelle436[[#This Row],[Position]],GuVMonatsscharf[Position],0),1)</f>
        <v>-19738.23</v>
      </c>
      <c r="AE19" s="109">
        <f>Tabelle436[[#This Row],[Forecast
(Jahr)]]-Tabelle436[[#This Row],[Budget 
(Jahr)]]</f>
        <v>-7027.0299999999988</v>
      </c>
      <c r="AF19" s="118">
        <f>'GuV Budget'!U19-Tabelle436[[#This Row],[Ist 
(YTD)]]</f>
        <v>6327.0299999999988</v>
      </c>
      <c r="AG19" s="147"/>
    </row>
    <row r="20" spans="1:36" s="17" customFormat="1" x14ac:dyDescent="0.25">
      <c r="A20" s="128" t="str">
        <f>IF(Tabelle436[[#This Row],[TitleLocalAccountGroup]]="",IF(Tabelle436[[#This Row],[TitleLocalMainGroup]]="",Tabelle436[[#This Row],[TitleLocalSection]],REPT(" ",$B$1)&amp;Tabelle436[[#This Row],[TitleLocalMainGroup]]),REPT(" ",2*$B$1)&amp;Tabelle436[[#This Row],[TitleLocalAccountGroup]])</f>
        <v xml:space="preserve">        Abschreibungen auf Vermögensgegenstände des Umlaufvermögens</v>
      </c>
      <c r="B20" s="9">
        <v>1</v>
      </c>
      <c r="C20" s="137"/>
      <c r="D20" s="9" t="s">
        <v>159</v>
      </c>
      <c r="E20" s="11" t="s">
        <v>70</v>
      </c>
      <c r="F20" s="11" t="s">
        <v>134</v>
      </c>
      <c r="G20" s="11" t="s">
        <v>185</v>
      </c>
      <c r="H20" s="138">
        <v>1</v>
      </c>
      <c r="I2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0" s="59">
        <f>SUM(Tabelle436[[#This Row],[Jan]:[Dez]])</f>
        <v>0</v>
      </c>
      <c r="V20" s="101"/>
      <c r="W20" s="101">
        <f ca="1">OFFSET('GuV Budget'!I20,0,$Z$3-1)</f>
        <v>0</v>
      </c>
      <c r="X20" s="19">
        <f ca="1">OFFSET(Tabelle436[[#This Row],[Jan]],0,$Z$3-1)</f>
        <v>0</v>
      </c>
      <c r="Y20" s="109">
        <f ca="1">Tabelle436[[#This Row],[Ist
(Monat)]]-Tabelle436[[#This Row],[Budget
(Monat)]]</f>
        <v>0</v>
      </c>
      <c r="Z20" s="114">
        <f ca="1">SUM(OFFSET('GuV Budget'!I20,0,0,1,$Z$3))</f>
        <v>0</v>
      </c>
      <c r="AA20" s="19">
        <f>Tabelle436[[#This Row],[Jahr]]</f>
        <v>0</v>
      </c>
      <c r="AB20" s="109">
        <f ca="1">Tabelle436[[#This Row],[Ist 
(YTD)]]-Tabelle436[[#This Row],[Budget 
(YTD)]]</f>
        <v>0</v>
      </c>
      <c r="AC20" s="114">
        <f>Tabelle4[[#This Row],[Plan (Jahr)]]</f>
        <v>0</v>
      </c>
      <c r="AD20" s="19">
        <f>INDEX(GuVMonatsscharf[Forecast
 (Jahr)],MATCH(Tabelle436[[#This Row],[Position]],GuVMonatsscharf[Position],0),1)</f>
        <v>0</v>
      </c>
      <c r="AE20" s="109">
        <f>Tabelle436[[#This Row],[Forecast
(Jahr)]]-Tabelle436[[#This Row],[Budget 
(Jahr)]]</f>
        <v>0</v>
      </c>
      <c r="AF20" s="118">
        <f>'GuV Budget'!U20-Tabelle436[[#This Row],[Ist 
(YTD)]]</f>
        <v>0</v>
      </c>
      <c r="AG20" s="147"/>
    </row>
    <row r="21" spans="1:36" s="12" customFormat="1" x14ac:dyDescent="0.25">
      <c r="A21" s="129" t="str">
        <f>IF(Tabelle436[[#This Row],[TitleLocalAccountGroup]]="",IF(Tabelle436[[#This Row],[TitleLocalMainGroup]]="",Tabelle436[[#This Row],[TitleLocalSection]],REPT(" ",$B$1)&amp;Tabelle436[[#This Row],[TitleLocalMainGroup]]),REPT(" ",2*$B$1)&amp;Tabelle436[[#This Row],[TitleLocalAccountGroup]])</f>
        <v xml:space="preserve">    Sonstige betriebliche Aufwendungen</v>
      </c>
      <c r="B21" s="9">
        <v>1</v>
      </c>
      <c r="C21" s="137"/>
      <c r="D21" s="9" t="s">
        <v>159</v>
      </c>
      <c r="E21" s="11" t="s">
        <v>70</v>
      </c>
      <c r="F21" s="11" t="s">
        <v>82</v>
      </c>
      <c r="G21" s="11"/>
      <c r="H21" s="138">
        <v>1</v>
      </c>
      <c r="I2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-17134.099999999999</v>
      </c>
      <c r="J2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-65509.419999999991</v>
      </c>
      <c r="K2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-147577.26999999999</v>
      </c>
      <c r="L2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52773.320000000007</v>
      </c>
      <c r="M2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-10955.51</v>
      </c>
      <c r="N2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-37994.439999999995</v>
      </c>
      <c r="O2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-25152.25</v>
      </c>
      <c r="P2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-11883.7</v>
      </c>
      <c r="Q2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-23155.32</v>
      </c>
      <c r="R2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-38721.240000000005</v>
      </c>
      <c r="S2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-45734.669999999991</v>
      </c>
      <c r="T2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1" s="60">
        <f>SUM(Tabelle436[[#This Row],[Jan]:[Dez]])</f>
        <v>-371044.6</v>
      </c>
      <c r="V21" s="102"/>
      <c r="W21" s="102">
        <f ca="1">OFFSET('GuV Budget'!I21,0,$Z$3-1)</f>
        <v>-177614.63</v>
      </c>
      <c r="X21" s="16">
        <f ca="1">OFFSET(Tabelle436[[#This Row],[Jan]],0,$Z$3-1)</f>
        <v>-45734.669999999991</v>
      </c>
      <c r="Y21" s="110">
        <f ca="1">Tabelle436[[#This Row],[Ist
(Monat)]]-Tabelle436[[#This Row],[Budget
(Monat)]]</f>
        <v>131879.96000000002</v>
      </c>
      <c r="Z21" s="112">
        <f ca="1">SUM(OFFSET('GuV Budget'!I21,0,0,1,$Z$3))</f>
        <v>-1589134.48</v>
      </c>
      <c r="AA21" s="16">
        <f>Tabelle436[[#This Row],[Jahr]]</f>
        <v>-371044.6</v>
      </c>
      <c r="AB21" s="110">
        <f ca="1">Tabelle436[[#This Row],[Ist 
(YTD)]]-Tabelle436[[#This Row],[Budget 
(YTD)]]</f>
        <v>1218089.8799999999</v>
      </c>
      <c r="AC21" s="112">
        <f>Tabelle4[[#This Row],[Plan (Jahr)]]</f>
        <v>-1780530.6099999999</v>
      </c>
      <c r="AD21" s="16">
        <f>INDEX(GuVMonatsscharf[Forecast
 (Jahr)],MATCH(Tabelle436[[#This Row],[Position]],GuVMonatsscharf[Position],0),1)</f>
        <v>-456913.73</v>
      </c>
      <c r="AE21" s="110">
        <f>Tabelle436[[#This Row],[Forecast
(Jahr)]]-Tabelle436[[#This Row],[Budget 
(Jahr)]]</f>
        <v>1323616.8799999999</v>
      </c>
      <c r="AF21" s="119">
        <f>'GuV Budget'!U21-Tabelle436[[#This Row],[Ist 
(YTD)]]</f>
        <v>-1409486.0099999998</v>
      </c>
      <c r="AG21" s="148"/>
    </row>
    <row r="22" spans="1:36" s="17" customFormat="1" ht="26.25" x14ac:dyDescent="0.25">
      <c r="A22" s="128" t="str">
        <f>IF(Tabelle436[[#This Row],[TitleLocalAccountGroup]]="",IF(Tabelle436[[#This Row],[TitleLocalMainGroup]]="",Tabelle436[[#This Row],[TitleLocalSection]],REPT(" ",$B$1)&amp;Tabelle436[[#This Row],[TitleLocalMainGroup]]),REPT(" ",2*$B$1)&amp;Tabelle436[[#This Row],[TitleLocalAccountGroup]])</f>
        <v xml:space="preserve">        Raum- und Grundstückskosten</v>
      </c>
      <c r="B22" s="9">
        <v>1</v>
      </c>
      <c r="C22" s="137"/>
      <c r="D22" s="9" t="s">
        <v>159</v>
      </c>
      <c r="E22" s="11" t="s">
        <v>70</v>
      </c>
      <c r="F22" s="11" t="s">
        <v>82</v>
      </c>
      <c r="G22" s="11" t="s">
        <v>84</v>
      </c>
      <c r="H22" s="138">
        <v>1</v>
      </c>
      <c r="I2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-6811.3700000000008</v>
      </c>
      <c r="J2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-1096.8200000000004</v>
      </c>
      <c r="K2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-6811.3700000000008</v>
      </c>
      <c r="L2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-6811.3700000000008</v>
      </c>
      <c r="M2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-6811.3700000000008</v>
      </c>
      <c r="N2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-6811.3700000000008</v>
      </c>
      <c r="O2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-6811.3700000000008</v>
      </c>
      <c r="P2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-6911.3700000000008</v>
      </c>
      <c r="Q2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-3877.8400000000006</v>
      </c>
      <c r="R2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-6811.3700000000008</v>
      </c>
      <c r="S2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-5719.7400000000007</v>
      </c>
      <c r="T2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2" s="59">
        <f>SUM(Tabelle436[[#This Row],[Jan]:[Dez]])</f>
        <v>-65285.360000000015</v>
      </c>
      <c r="V22" s="101"/>
      <c r="W22" s="101">
        <f ca="1">OFFSET('GuV Budget'!I22,0,$Z$3-1)</f>
        <v>-7890</v>
      </c>
      <c r="X22" s="19">
        <f ca="1">OFFSET(Tabelle436[[#This Row],[Jan]],0,$Z$3-1)</f>
        <v>-5719.7400000000007</v>
      </c>
      <c r="Y22" s="109">
        <f ca="1">Tabelle436[[#This Row],[Ist
(Monat)]]-Tabelle436[[#This Row],[Budget
(Monat)]]</f>
        <v>2170.2599999999993</v>
      </c>
      <c r="Z22" s="114">
        <f ca="1">SUM(OFFSET('GuV Budget'!I22,0,0,1,$Z$3))</f>
        <v>-72675.45</v>
      </c>
      <c r="AA22" s="19">
        <f>Tabelle436[[#This Row],[Jahr]]</f>
        <v>-65285.360000000015</v>
      </c>
      <c r="AB22" s="109">
        <f ca="1">Tabelle436[[#This Row],[Ist 
(YTD)]]-Tabelle436[[#This Row],[Budget 
(YTD)]]</f>
        <v>7390.089999999982</v>
      </c>
      <c r="AC22" s="114">
        <f>Tabelle4[[#This Row],[Plan (Jahr)]]</f>
        <v>-80565.45</v>
      </c>
      <c r="AD22" s="19">
        <f>INDEX(GuVMonatsscharf[Forecast
 (Jahr)],MATCH(Tabelle436[[#This Row],[Position]],GuVMonatsscharf[Position],0),1)</f>
        <v>-73175.360000000015</v>
      </c>
      <c r="AE22" s="109">
        <f>Tabelle436[[#This Row],[Forecast
(Jahr)]]-Tabelle436[[#This Row],[Budget 
(Jahr)]]</f>
        <v>7390.089999999982</v>
      </c>
      <c r="AF22" s="118">
        <f>'GuV Budget'!U22-Tabelle436[[#This Row],[Ist 
(YTD)]]</f>
        <v>-15280.089999999982</v>
      </c>
      <c r="AG22" s="147" t="s">
        <v>713</v>
      </c>
    </row>
    <row r="23" spans="1:36" s="17" customFormat="1" x14ac:dyDescent="0.25">
      <c r="A23" s="128" t="str">
        <f>IF(Tabelle436[[#This Row],[TitleLocalAccountGroup]]="",IF(Tabelle436[[#This Row],[TitleLocalMainGroup]]="",Tabelle436[[#This Row],[TitleLocalSection]],REPT(" ",$B$1)&amp;Tabelle436[[#This Row],[TitleLocalMainGroup]]),REPT(" ",2*$B$1)&amp;Tabelle436[[#This Row],[TitleLocalAccountGroup]])</f>
        <v xml:space="preserve">        Versicherungen und Abgaben</v>
      </c>
      <c r="B23" s="9">
        <v>1</v>
      </c>
      <c r="C23" s="137"/>
      <c r="D23" s="9" t="s">
        <v>159</v>
      </c>
      <c r="E23" s="11" t="s">
        <v>70</v>
      </c>
      <c r="F23" s="11" t="s">
        <v>82</v>
      </c>
      <c r="G23" s="11" t="s">
        <v>88</v>
      </c>
      <c r="H23" s="138">
        <v>1</v>
      </c>
      <c r="I2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-7861.2</v>
      </c>
      <c r="J2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-2865.7</v>
      </c>
      <c r="K2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-2394.88</v>
      </c>
      <c r="M2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-307.44</v>
      </c>
      <c r="P2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-170</v>
      </c>
      <c r="S2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3" s="59">
        <f>SUM(Tabelle436[[#This Row],[Jan]:[Dez]])</f>
        <v>-13599.22</v>
      </c>
      <c r="V23" s="101"/>
      <c r="W23" s="101">
        <f ca="1">OFFSET('GuV Budget'!I23,0,$Z$3-1)</f>
        <v>-352.13</v>
      </c>
      <c r="X23" s="19">
        <f ca="1">OFFSET(Tabelle436[[#This Row],[Jan]],0,$Z$3-1)</f>
        <v>0</v>
      </c>
      <c r="Y23" s="109">
        <f ca="1">Tabelle436[[#This Row],[Ist
(Monat)]]-Tabelle436[[#This Row],[Budget
(Monat)]]</f>
        <v>352.13</v>
      </c>
      <c r="Z23" s="114">
        <f ca="1">SUM(OFFSET('GuV Budget'!I23,0,0,1,$Z$3))</f>
        <v>-13500.019999999997</v>
      </c>
      <c r="AA23" s="19">
        <f>Tabelle436[[#This Row],[Jahr]]</f>
        <v>-13599.22</v>
      </c>
      <c r="AB23" s="109">
        <f ca="1">Tabelle436[[#This Row],[Ist 
(YTD)]]-Tabelle436[[#This Row],[Budget 
(YTD)]]</f>
        <v>-99.200000000002547</v>
      </c>
      <c r="AC23" s="114">
        <f>Tabelle4[[#This Row],[Plan (Jahr)]]</f>
        <v>-13852.149999999996</v>
      </c>
      <c r="AD23" s="19">
        <f>INDEX(GuVMonatsscharf[Forecast
 (Jahr)],MATCH(Tabelle436[[#This Row],[Position]],GuVMonatsscharf[Position],0),1)</f>
        <v>-13951.349999999999</v>
      </c>
      <c r="AE23" s="109">
        <f>Tabelle436[[#This Row],[Forecast
(Jahr)]]-Tabelle436[[#This Row],[Budget 
(Jahr)]]</f>
        <v>-99.200000000002547</v>
      </c>
      <c r="AF23" s="118">
        <f>'GuV Budget'!U23-Tabelle436[[#This Row],[Ist 
(YTD)]]</f>
        <v>-252.92999999999665</v>
      </c>
      <c r="AG23" s="147"/>
    </row>
    <row r="24" spans="1:36" s="17" customFormat="1" x14ac:dyDescent="0.25">
      <c r="A24" s="128" t="str">
        <f>IF(Tabelle436[[#This Row],[TitleLocalAccountGroup]]="",IF(Tabelle436[[#This Row],[TitleLocalMainGroup]]="",Tabelle436[[#This Row],[TitleLocalSection]],REPT(" ",$B$1)&amp;Tabelle436[[#This Row],[TitleLocalMainGroup]]),REPT(" ",2*$B$1)&amp;Tabelle436[[#This Row],[TitleLocalAccountGroup]])</f>
        <v xml:space="preserve">        Reparatur und Instandhaltung</v>
      </c>
      <c r="B24" s="9">
        <v>1</v>
      </c>
      <c r="C24" s="137"/>
      <c r="D24" s="9" t="s">
        <v>159</v>
      </c>
      <c r="E24" s="11" t="s">
        <v>70</v>
      </c>
      <c r="F24" s="11" t="s">
        <v>82</v>
      </c>
      <c r="G24" s="11" t="s">
        <v>91</v>
      </c>
      <c r="H24" s="138">
        <v>1</v>
      </c>
      <c r="I2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-452.58000000000004</v>
      </c>
      <c r="J2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-3242.9900000000002</v>
      </c>
      <c r="K2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-15105.23</v>
      </c>
      <c r="L2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-1146.58</v>
      </c>
      <c r="M2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-2450.83</v>
      </c>
      <c r="N2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-1225</v>
      </c>
      <c r="O2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-3749.0299999999997</v>
      </c>
      <c r="P2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-566.15</v>
      </c>
      <c r="Q2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-3336.8</v>
      </c>
      <c r="R2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-11525.72</v>
      </c>
      <c r="S2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-5253.88</v>
      </c>
      <c r="T2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4" s="59">
        <f>SUM(Tabelle436[[#This Row],[Jan]:[Dez]])</f>
        <v>-48054.789999999994</v>
      </c>
      <c r="V24" s="101"/>
      <c r="W24" s="101">
        <f ca="1">OFFSET('GuV Budget'!I24,0,$Z$3-1)</f>
        <v>-2400</v>
      </c>
      <c r="X24" s="19">
        <f ca="1">OFFSET(Tabelle436[[#This Row],[Jan]],0,$Z$3-1)</f>
        <v>-5253.88</v>
      </c>
      <c r="Y24" s="109">
        <f ca="1">Tabelle436[[#This Row],[Ist
(Monat)]]-Tabelle436[[#This Row],[Budget
(Monat)]]</f>
        <v>-2853.88</v>
      </c>
      <c r="Z24" s="114">
        <f ca="1">SUM(OFFSET('GuV Budget'!I24,0,0,1,$Z$3))</f>
        <v>-36023.800000000003</v>
      </c>
      <c r="AA24" s="19">
        <f>Tabelle436[[#This Row],[Jahr]]</f>
        <v>-48054.789999999994</v>
      </c>
      <c r="AB24" s="109">
        <f ca="1">Tabelle436[[#This Row],[Ist 
(YTD)]]-Tabelle436[[#This Row],[Budget 
(YTD)]]</f>
        <v>-12030.989999999991</v>
      </c>
      <c r="AC24" s="114">
        <f>Tabelle4[[#This Row],[Plan (Jahr)]]</f>
        <v>-38423.800000000003</v>
      </c>
      <c r="AD24" s="19">
        <f>INDEX(GuVMonatsscharf[Forecast
 (Jahr)],MATCH(Tabelle436[[#This Row],[Position]],GuVMonatsscharf[Position],0),1)</f>
        <v>-50454.789999999994</v>
      </c>
      <c r="AE24" s="109">
        <f>Tabelle436[[#This Row],[Forecast
(Jahr)]]-Tabelle436[[#This Row],[Budget 
(Jahr)]]</f>
        <v>-12030.989999999991</v>
      </c>
      <c r="AF24" s="118">
        <f>'GuV Budget'!U24-Tabelle436[[#This Row],[Ist 
(YTD)]]</f>
        <v>9630.9899999999907</v>
      </c>
      <c r="AG24" s="147" t="s">
        <v>704</v>
      </c>
    </row>
    <row r="25" spans="1:36" s="17" customFormat="1" ht="26.25" x14ac:dyDescent="0.25">
      <c r="A25" s="128" t="str">
        <f>IF(Tabelle436[[#This Row],[TitleLocalAccountGroup]]="",IF(Tabelle436[[#This Row],[TitleLocalMainGroup]]="",Tabelle436[[#This Row],[TitleLocalSection]],REPT(" ",$B$1)&amp;Tabelle436[[#This Row],[TitleLocalMainGroup]]),REPT(" ",2*$B$1)&amp;Tabelle436[[#This Row],[TitleLocalAccountGroup]])</f>
        <v xml:space="preserve">        KFZ-Kosten</v>
      </c>
      <c r="B25" s="9">
        <v>1</v>
      </c>
      <c r="C25" s="137"/>
      <c r="D25" s="9" t="s">
        <v>159</v>
      </c>
      <c r="E25" s="11" t="s">
        <v>70</v>
      </c>
      <c r="F25" s="11" t="s">
        <v>82</v>
      </c>
      <c r="G25" s="11" t="s">
        <v>154</v>
      </c>
      <c r="H25" s="138">
        <v>1</v>
      </c>
      <c r="I2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5" s="59">
        <f>SUM(Tabelle436[[#This Row],[Jan]:[Dez]])</f>
        <v>0</v>
      </c>
      <c r="V25" s="101"/>
      <c r="W25" s="101">
        <f ca="1">OFFSET('GuV Budget'!I25,0,$Z$3-1)</f>
        <v>-1850</v>
      </c>
      <c r="X25" s="19">
        <f ca="1">OFFSET(Tabelle436[[#This Row],[Jan]],0,$Z$3-1)</f>
        <v>0</v>
      </c>
      <c r="Y25" s="109">
        <f ca="1">Tabelle436[[#This Row],[Ist
(Monat)]]-Tabelle436[[#This Row],[Budget
(Monat)]]</f>
        <v>1850</v>
      </c>
      <c r="Z25" s="114">
        <f ca="1">SUM(OFFSET('GuV Budget'!I25,0,0,1,$Z$3))</f>
        <v>-7400</v>
      </c>
      <c r="AA25" s="19">
        <f>Tabelle436[[#This Row],[Jahr]]</f>
        <v>0</v>
      </c>
      <c r="AB25" s="109">
        <f ca="1">Tabelle436[[#This Row],[Ist 
(YTD)]]-Tabelle436[[#This Row],[Budget 
(YTD)]]</f>
        <v>7400</v>
      </c>
      <c r="AC25" s="114">
        <f>Tabelle4[[#This Row],[Plan (Jahr)]]</f>
        <v>-9250</v>
      </c>
      <c r="AD25" s="19">
        <f>INDEX(GuVMonatsscharf[Forecast
 (Jahr)],MATCH(Tabelle436[[#This Row],[Position]],GuVMonatsscharf[Position],0),1)</f>
        <v>-1850</v>
      </c>
      <c r="AE25" s="109">
        <f>Tabelle436[[#This Row],[Forecast
(Jahr)]]-Tabelle436[[#This Row],[Budget 
(Jahr)]]</f>
        <v>7400</v>
      </c>
      <c r="AF25" s="118">
        <f>'GuV Budget'!U25-Tabelle436[[#This Row],[Ist 
(YTD)]]</f>
        <v>-9250</v>
      </c>
      <c r="AG25" s="147" t="s">
        <v>705</v>
      </c>
    </row>
    <row r="26" spans="1:36" s="17" customFormat="1" x14ac:dyDescent="0.25">
      <c r="A26" s="128" t="str">
        <f>IF(Tabelle436[[#This Row],[TitleLocalAccountGroup]]="",IF(Tabelle436[[#This Row],[TitleLocalMainGroup]]="",Tabelle436[[#This Row],[TitleLocalSection]],REPT(" ",$B$1)&amp;Tabelle436[[#This Row],[TitleLocalMainGroup]]),REPT(" ",2*$B$1)&amp;Tabelle436[[#This Row],[TitleLocalAccountGroup]])</f>
        <v xml:space="preserve">        Werbe- und Reisekosten</v>
      </c>
      <c r="B26" s="9">
        <v>1</v>
      </c>
      <c r="C26" s="137"/>
      <c r="D26" s="9" t="s">
        <v>159</v>
      </c>
      <c r="E26" s="11" t="s">
        <v>70</v>
      </c>
      <c r="F26" s="11" t="s">
        <v>82</v>
      </c>
      <c r="G26" s="11" t="s">
        <v>94</v>
      </c>
      <c r="H26" s="138">
        <v>1</v>
      </c>
      <c r="I2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-165.66000000000005</v>
      </c>
      <c r="J2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-160.32</v>
      </c>
      <c r="K2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-300.59000000000003</v>
      </c>
      <c r="L2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-96</v>
      </c>
      <c r="M2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-791.48</v>
      </c>
      <c r="N2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-1003.5799999999999</v>
      </c>
      <c r="O2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5156.84</v>
      </c>
      <c r="P2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-1692.17</v>
      </c>
      <c r="Q2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-4141.96</v>
      </c>
      <c r="R2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-6646.21</v>
      </c>
      <c r="S2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-4838.4699999999993</v>
      </c>
      <c r="T2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6" s="59">
        <f>SUM(Tabelle436[[#This Row],[Jan]:[Dez]])</f>
        <v>-14679.6</v>
      </c>
      <c r="V26" s="101"/>
      <c r="W26" s="101">
        <f ca="1">OFFSET('GuV Budget'!I26,0,$Z$3-1)</f>
        <v>-9700</v>
      </c>
      <c r="X26" s="19">
        <f ca="1">OFFSET(Tabelle436[[#This Row],[Jan]],0,$Z$3-1)</f>
        <v>-4838.4699999999993</v>
      </c>
      <c r="Y26" s="109">
        <f ca="1">Tabelle436[[#This Row],[Ist
(Monat)]]-Tabelle436[[#This Row],[Budget
(Monat)]]</f>
        <v>4861.5300000000007</v>
      </c>
      <c r="Z26" s="114">
        <f ca="1">SUM(OFFSET('GuV Budget'!I26,0,0,1,$Z$3))</f>
        <v>-48000</v>
      </c>
      <c r="AA26" s="19">
        <f>Tabelle436[[#This Row],[Jahr]]</f>
        <v>-14679.6</v>
      </c>
      <c r="AB26" s="109">
        <f ca="1">Tabelle436[[#This Row],[Ist 
(YTD)]]-Tabelle436[[#This Row],[Budget 
(YTD)]]</f>
        <v>33320.400000000001</v>
      </c>
      <c r="AC26" s="114">
        <f>Tabelle4[[#This Row],[Plan (Jahr)]]</f>
        <v>-57700</v>
      </c>
      <c r="AD26" s="19">
        <f>INDEX(GuVMonatsscharf[Forecast
 (Jahr)],MATCH(Tabelle436[[#This Row],[Position]],GuVMonatsscharf[Position],0),1)</f>
        <v>-24379.599999999999</v>
      </c>
      <c r="AE26" s="109">
        <f>Tabelle436[[#This Row],[Forecast
(Jahr)]]-Tabelle436[[#This Row],[Budget 
(Jahr)]]</f>
        <v>33320.400000000001</v>
      </c>
      <c r="AF26" s="118">
        <f>'GuV Budget'!U26-Tabelle436[[#This Row],[Ist 
(YTD)]]</f>
        <v>-43020.4</v>
      </c>
      <c r="AG26" s="147" t="s">
        <v>706</v>
      </c>
    </row>
    <row r="27" spans="1:36" s="17" customFormat="1" x14ac:dyDescent="0.25">
      <c r="A27" s="128" t="str">
        <f>IF(Tabelle436[[#This Row],[TitleLocalAccountGroup]]="",IF(Tabelle436[[#This Row],[TitleLocalMainGroup]]="",Tabelle436[[#This Row],[TitleLocalSection]],REPT(" ",$B$1)&amp;Tabelle436[[#This Row],[TitleLocalMainGroup]]),REPT(" ",2*$B$1)&amp;Tabelle436[[#This Row],[TitleLocalAccountGroup]])</f>
        <v xml:space="preserve">        Bürobedarf</v>
      </c>
      <c r="B27" s="9">
        <v>1</v>
      </c>
      <c r="C27" s="137"/>
      <c r="D27" s="9" t="s">
        <v>159</v>
      </c>
      <c r="E27" s="11" t="s">
        <v>70</v>
      </c>
      <c r="F27" s="11" t="s">
        <v>82</v>
      </c>
      <c r="G27" s="11" t="s">
        <v>99</v>
      </c>
      <c r="H27" s="138">
        <v>1</v>
      </c>
      <c r="I27"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-666.28</v>
      </c>
      <c r="J27"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-236.24</v>
      </c>
      <c r="K27"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-268.28000000000003</v>
      </c>
      <c r="L27"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-527.80999999999995</v>
      </c>
      <c r="M27"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-599.38</v>
      </c>
      <c r="N27"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-711.62</v>
      </c>
      <c r="O27"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-1246.67</v>
      </c>
      <c r="P27"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-411.36</v>
      </c>
      <c r="Q27"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-1157.97</v>
      </c>
      <c r="R27"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-1082.1399999999999</v>
      </c>
      <c r="S27"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-736.2</v>
      </c>
      <c r="T27"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7" s="59">
        <f>SUM(Tabelle436[[#This Row],[Jan]:[Dez]])</f>
        <v>-7643.95</v>
      </c>
      <c r="V27" s="101"/>
      <c r="W27" s="101">
        <f ca="1">OFFSET('GuV Budget'!I27,0,$Z$3-1)</f>
        <v>-1030</v>
      </c>
      <c r="X27" s="19">
        <f ca="1">OFFSET(Tabelle436[[#This Row],[Jan]],0,$Z$3-1)</f>
        <v>-736.2</v>
      </c>
      <c r="Y27" s="109">
        <f ca="1">Tabelle436[[#This Row],[Ist
(Monat)]]-Tabelle436[[#This Row],[Budget
(Monat)]]</f>
        <v>293.79999999999995</v>
      </c>
      <c r="Z27" s="114">
        <f ca="1">SUM(OFFSET('GuV Budget'!I27,0,0,1,$Z$3))</f>
        <v>-8000</v>
      </c>
      <c r="AA27" s="19">
        <f>Tabelle436[[#This Row],[Jahr]]</f>
        <v>-7643.95</v>
      </c>
      <c r="AB27" s="109">
        <f ca="1">Tabelle436[[#This Row],[Ist 
(YTD)]]-Tabelle436[[#This Row],[Budget 
(YTD)]]</f>
        <v>356.05000000000018</v>
      </c>
      <c r="AC27" s="114">
        <f>Tabelle4[[#This Row],[Plan (Jahr)]]</f>
        <v>-9030</v>
      </c>
      <c r="AD27" s="19">
        <f>INDEX(GuVMonatsscharf[Forecast
 (Jahr)],MATCH(Tabelle436[[#This Row],[Position]],GuVMonatsscharf[Position],0),1)</f>
        <v>-8673.9500000000007</v>
      </c>
      <c r="AE27" s="109">
        <f>Tabelle436[[#This Row],[Forecast
(Jahr)]]-Tabelle436[[#This Row],[Budget 
(Jahr)]]</f>
        <v>356.04999999999927</v>
      </c>
      <c r="AF27" s="118">
        <f>'GuV Budget'!U27-Tabelle436[[#This Row],[Ist 
(YTD)]]</f>
        <v>-1386.0500000000002</v>
      </c>
      <c r="AG27" s="147"/>
    </row>
    <row r="28" spans="1:36" s="17" customFormat="1" hidden="1" x14ac:dyDescent="0.25">
      <c r="A28" s="128" t="str">
        <f>IF(Tabelle436[[#This Row],[TitleLocalAccountGroup]]="",IF(Tabelle436[[#This Row],[TitleLocalMainGroup]]="",Tabelle436[[#This Row],[TitleLocalSection]],REPT(" ",$B$1)&amp;Tabelle436[[#This Row],[TitleLocalMainGroup]]),REPT(" ",2*$B$1)&amp;Tabelle436[[#This Row],[TitleLocalAccountGroup]])</f>
        <v xml:space="preserve">        Kosten der Warenabgabe</v>
      </c>
      <c r="B28" s="9">
        <v>0</v>
      </c>
      <c r="C28" s="137"/>
      <c r="D28" s="9" t="s">
        <v>159</v>
      </c>
      <c r="E28" s="11" t="s">
        <v>70</v>
      </c>
      <c r="F28" s="11" t="s">
        <v>82</v>
      </c>
      <c r="G28" s="11" t="s">
        <v>186</v>
      </c>
      <c r="H28" s="138">
        <v>1</v>
      </c>
      <c r="I2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8" s="59">
        <f>SUM(Tabelle436[[#This Row],[Jan]:[Dez]])</f>
        <v>0</v>
      </c>
      <c r="V28" s="101"/>
      <c r="W28" s="101">
        <f ca="1">OFFSET('GuV Budget'!I28,0,$Z$3-1)</f>
        <v>0</v>
      </c>
      <c r="X28" s="19">
        <f ca="1">OFFSET(Tabelle436[[#This Row],[Jan]],0,$Z$3-1)</f>
        <v>0</v>
      </c>
      <c r="Y28" s="109">
        <f ca="1">Tabelle436[[#This Row],[Ist
(Monat)]]-Tabelle436[[#This Row],[Budget
(Monat)]]</f>
        <v>0</v>
      </c>
      <c r="Z28" s="114">
        <f ca="1">SUM(OFFSET('GuV Budget'!I28,0,0,1,$Z$3))</f>
        <v>0</v>
      </c>
      <c r="AA28" s="19">
        <f>Tabelle436[[#This Row],[Jahr]]</f>
        <v>0</v>
      </c>
      <c r="AB28" s="109">
        <f ca="1">Tabelle436[[#This Row],[Ist 
(YTD)]]-Tabelle436[[#This Row],[Budget 
(YTD)]]</f>
        <v>0</v>
      </c>
      <c r="AC28" s="114">
        <f>Tabelle4[[#This Row],[Plan (Jahr)]]</f>
        <v>0</v>
      </c>
      <c r="AD28" s="19">
        <f>INDEX(GuVMonatsscharf[Forecast
 (Jahr)],MATCH(Tabelle436[[#This Row],[Position]],GuVMonatsscharf[Position],0),1)</f>
        <v>0</v>
      </c>
      <c r="AE28" s="109">
        <f>Tabelle436[[#This Row],[Forecast
(Jahr)]]-Tabelle436[[#This Row],[Budget 
(Jahr)]]</f>
        <v>0</v>
      </c>
      <c r="AF28" s="118">
        <f>'GuV Budget'!U28-Tabelle436[[#This Row],[Ist 
(YTD)]]</f>
        <v>0</v>
      </c>
      <c r="AG28" s="147"/>
    </row>
    <row r="29" spans="1:36" s="17" customFormat="1" hidden="1" x14ac:dyDescent="0.25">
      <c r="A29" s="128" t="str">
        <f>IF(Tabelle436[[#This Row],[TitleLocalAccountGroup]]="",IF(Tabelle436[[#This Row],[TitleLocalMainGroup]]="",Tabelle436[[#This Row],[TitleLocalSection]],REPT(" ",$B$1)&amp;Tabelle436[[#This Row],[TitleLocalMainGroup]]),REPT(" ",2*$B$1)&amp;Tabelle436[[#This Row],[TitleLocalAccountGroup]])</f>
        <v xml:space="preserve">        Spenden und Zuwendungen</v>
      </c>
      <c r="B29" s="9">
        <v>0</v>
      </c>
      <c r="C29" s="137"/>
      <c r="D29" s="9" t="s">
        <v>159</v>
      </c>
      <c r="E29" s="11" t="s">
        <v>70</v>
      </c>
      <c r="F29" s="11" t="s">
        <v>82</v>
      </c>
      <c r="G29" s="11" t="s">
        <v>171</v>
      </c>
      <c r="H29" s="138">
        <v>1</v>
      </c>
      <c r="I2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2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2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2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2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2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2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2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2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2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2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2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29" s="59">
        <f>SUM(Tabelle436[[#This Row],[Jan]:[Dez]])</f>
        <v>0</v>
      </c>
      <c r="V29" s="101"/>
      <c r="W29" s="101">
        <f ca="1">OFFSET('GuV Budget'!I29,0,$Z$3-1)</f>
        <v>0</v>
      </c>
      <c r="X29" s="19">
        <f ca="1">OFFSET(Tabelle436[[#This Row],[Jan]],0,$Z$3-1)</f>
        <v>0</v>
      </c>
      <c r="Y29" s="109">
        <f ca="1">Tabelle436[[#This Row],[Ist
(Monat)]]-Tabelle436[[#This Row],[Budget
(Monat)]]</f>
        <v>0</v>
      </c>
      <c r="Z29" s="114">
        <f ca="1">SUM(OFFSET('GuV Budget'!I29,0,0,1,$Z$3))</f>
        <v>0</v>
      </c>
      <c r="AA29" s="19">
        <f>Tabelle436[[#This Row],[Jahr]]</f>
        <v>0</v>
      </c>
      <c r="AB29" s="109">
        <f ca="1">Tabelle436[[#This Row],[Ist 
(YTD)]]-Tabelle436[[#This Row],[Budget 
(YTD)]]</f>
        <v>0</v>
      </c>
      <c r="AC29" s="114">
        <f>Tabelle4[[#This Row],[Plan (Jahr)]]</f>
        <v>0</v>
      </c>
      <c r="AD29" s="19">
        <f>INDEX(GuVMonatsscharf[Forecast
 (Jahr)],MATCH(Tabelle436[[#This Row],[Position]],GuVMonatsscharf[Position],0),1)</f>
        <v>0</v>
      </c>
      <c r="AE29" s="109">
        <f>Tabelle436[[#This Row],[Forecast
(Jahr)]]-Tabelle436[[#This Row],[Budget 
(Jahr)]]</f>
        <v>0</v>
      </c>
      <c r="AF29" s="118">
        <f>'GuV Budget'!U29-Tabelle436[[#This Row],[Ist 
(YTD)]]</f>
        <v>0</v>
      </c>
      <c r="AG29" s="147"/>
    </row>
    <row r="30" spans="1:36" s="17" customFormat="1" x14ac:dyDescent="0.25">
      <c r="A30" s="128" t="str">
        <f>IF(Tabelle436[[#This Row],[TitleLocalAccountGroup]]="",IF(Tabelle436[[#This Row],[TitleLocalMainGroup]]="",Tabelle436[[#This Row],[TitleLocalSection]],REPT(" ",$B$1)&amp;Tabelle436[[#This Row],[TitleLocalMainGroup]]),REPT(" ",2*$B$1)&amp;Tabelle436[[#This Row],[TitleLocalAccountGroup]])</f>
        <v xml:space="preserve">        Beratungs- und Buchführungsaufwand</v>
      </c>
      <c r="B30" s="9">
        <v>1</v>
      </c>
      <c r="C30" s="137"/>
      <c r="D30" s="9" t="s">
        <v>159</v>
      </c>
      <c r="E30" s="11" t="s">
        <v>70</v>
      </c>
      <c r="F30" s="11" t="s">
        <v>82</v>
      </c>
      <c r="G30" s="11" t="s">
        <v>101</v>
      </c>
      <c r="H30" s="138">
        <v>1</v>
      </c>
      <c r="I3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-1023.7</v>
      </c>
      <c r="J3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-56910.43</v>
      </c>
      <c r="K3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-41002.46</v>
      </c>
      <c r="L3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-15985.2</v>
      </c>
      <c r="M3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-7468.7</v>
      </c>
      <c r="N3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-16466.22</v>
      </c>
      <c r="O3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-1807.31</v>
      </c>
      <c r="P3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-2388.66</v>
      </c>
      <c r="Q3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-3700.2</v>
      </c>
      <c r="R3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-4995.7</v>
      </c>
      <c r="S3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-26343.86</v>
      </c>
      <c r="T3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0" s="59">
        <f>SUM(Tabelle436[[#This Row],[Jan]:[Dez]])</f>
        <v>-178092.44</v>
      </c>
      <c r="V30" s="101"/>
      <c r="W30" s="101">
        <f ca="1">OFFSET('GuV Budget'!I30,0,$Z$3-1)</f>
        <v>-11080</v>
      </c>
      <c r="X30" s="19">
        <f ca="1">OFFSET(Tabelle436[[#This Row],[Jan]],0,$Z$3-1)</f>
        <v>-26343.86</v>
      </c>
      <c r="Y30" s="109">
        <f ca="1">Tabelle436[[#This Row],[Ist
(Monat)]]-Tabelle436[[#This Row],[Budget
(Monat)]]</f>
        <v>-15263.86</v>
      </c>
      <c r="Z30" s="114">
        <f ca="1">SUM(OFFSET('GuV Budget'!I30,0,0,1,$Z$3))</f>
        <v>-186510.49</v>
      </c>
      <c r="AA30" s="19">
        <f>Tabelle436[[#This Row],[Jahr]]</f>
        <v>-178092.44</v>
      </c>
      <c r="AB30" s="109">
        <f ca="1">Tabelle436[[#This Row],[Ist 
(YTD)]]-Tabelle436[[#This Row],[Budget 
(YTD)]]</f>
        <v>8418.0499999999884</v>
      </c>
      <c r="AC30" s="114">
        <f>Tabelle4[[#This Row],[Plan (Jahr)]]</f>
        <v>-210590.49</v>
      </c>
      <c r="AD30" s="19">
        <f>INDEX(GuVMonatsscharf[Forecast
 (Jahr)],MATCH(Tabelle436[[#This Row],[Position]],GuVMonatsscharf[Position],0),1)</f>
        <v>-219539.44</v>
      </c>
      <c r="AE30" s="109">
        <f>Tabelle436[[#This Row],[Forecast
(Jahr)]]-Tabelle436[[#This Row],[Budget 
(Jahr)]]</f>
        <v>-8948.9500000000116</v>
      </c>
      <c r="AF30" s="118">
        <f>'GuV Budget'!U30-Tabelle436[[#This Row],[Ist 
(YTD)]]</f>
        <v>-32498.049999999988</v>
      </c>
      <c r="AG30" s="145"/>
    </row>
    <row r="31" spans="1:36" s="17" customFormat="1" ht="26.25" x14ac:dyDescent="0.25">
      <c r="A31" s="128" t="str">
        <f>IF(Tabelle436[[#This Row],[TitleLocalAccountGroup]]="",IF(Tabelle436[[#This Row],[TitleLocalMainGroup]]="",Tabelle436[[#This Row],[TitleLocalSection]],REPT(" ",$B$1)&amp;Tabelle436[[#This Row],[TitleLocalMainGroup]]),REPT(" ",2*$B$1)&amp;Tabelle436[[#This Row],[TitleLocalAccountGroup]])</f>
        <v xml:space="preserve">        Fremdleistungen</v>
      </c>
      <c r="B31" s="9">
        <v>1</v>
      </c>
      <c r="C31" s="137"/>
      <c r="D31" s="9" t="s">
        <v>159</v>
      </c>
      <c r="E31" s="11" t="s">
        <v>70</v>
      </c>
      <c r="F31" s="11" t="s">
        <v>82</v>
      </c>
      <c r="G31" s="11" t="s">
        <v>83</v>
      </c>
      <c r="H31" s="138">
        <v>1</v>
      </c>
      <c r="I3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-154.81</v>
      </c>
      <c r="J3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-963.92</v>
      </c>
      <c r="K3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-81863.92</v>
      </c>
      <c r="L3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80993.08</v>
      </c>
      <c r="M3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7698.52</v>
      </c>
      <c r="N3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-8062.8</v>
      </c>
      <c r="O3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-714.85</v>
      </c>
      <c r="P3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495.37</v>
      </c>
      <c r="Q3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-1792.4099999999999</v>
      </c>
      <c r="R3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-5075.57</v>
      </c>
      <c r="S3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-828.13</v>
      </c>
      <c r="T3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1" s="59">
        <f>SUM(Tabelle436[[#This Row],[Jan]:[Dez]])</f>
        <v>-10269.439999999991</v>
      </c>
      <c r="V31" s="101"/>
      <c r="W31" s="101">
        <f ca="1">OFFSET('GuV Budget'!I31,0,$Z$3-1)</f>
        <v>-138512.5</v>
      </c>
      <c r="X31" s="19">
        <f ca="1">OFFSET(Tabelle436[[#This Row],[Jan]],0,$Z$3-1)</f>
        <v>-828.13</v>
      </c>
      <c r="Y31" s="109">
        <f ca="1">Tabelle436[[#This Row],[Ist
(Monat)]]-Tabelle436[[#This Row],[Budget
(Monat)]]</f>
        <v>137684.37</v>
      </c>
      <c r="Z31" s="114">
        <f ca="1">SUM(OFFSET('GuV Budget'!I31,0,0,1,$Z$3))</f>
        <v>-1181456.29</v>
      </c>
      <c r="AA31" s="19">
        <f>Tabelle436[[#This Row],[Jahr]]</f>
        <v>-10269.439999999991</v>
      </c>
      <c r="AB31" s="109">
        <f ca="1">Tabelle436[[#This Row],[Ist 
(YTD)]]-Tabelle436[[#This Row],[Budget 
(YTD)]]</f>
        <v>1171186.8500000001</v>
      </c>
      <c r="AC31" s="114">
        <f>Tabelle4[[#This Row],[Plan (Jahr)]]</f>
        <v>-1320750.29</v>
      </c>
      <c r="AD31" s="19">
        <f>INDEX(GuVMonatsscharf[Forecast
 (Jahr)],MATCH(Tabelle436[[#This Row],[Position]],GuVMonatsscharf[Position],0),1)</f>
        <v>-26669.439999999991</v>
      </c>
      <c r="AE31" s="109">
        <f>Tabelle436[[#This Row],[Forecast
(Jahr)]]-Tabelle436[[#This Row],[Budget 
(Jahr)]]</f>
        <v>1294080.8500000001</v>
      </c>
      <c r="AF31" s="118">
        <f>'GuV Budget'!U31-Tabelle436[[#This Row],[Ist 
(YTD)]]</f>
        <v>-1310480.8500000001</v>
      </c>
      <c r="AG31" s="147" t="s">
        <v>671</v>
      </c>
    </row>
    <row r="32" spans="1:36" s="17" customFormat="1" x14ac:dyDescent="0.25">
      <c r="A32" s="128" t="str">
        <f>IF(Tabelle436[[#This Row],[TitleLocalAccountGroup]]="",IF(Tabelle436[[#This Row],[TitleLocalMainGroup]]="",Tabelle436[[#This Row],[TitleLocalSection]],REPT(" ",$B$1)&amp;Tabelle436[[#This Row],[TitleLocalMainGroup]]),REPT(" ",2*$B$1)&amp;Tabelle436[[#This Row],[TitleLocalAccountGroup]])</f>
        <v xml:space="preserve">        Sonstiger Betriebsbedarf</v>
      </c>
      <c r="B32" s="9">
        <v>1</v>
      </c>
      <c r="C32" s="137"/>
      <c r="D32" s="9" t="s">
        <v>159</v>
      </c>
      <c r="E32" s="11" t="s">
        <v>70</v>
      </c>
      <c r="F32" s="11" t="s">
        <v>82</v>
      </c>
      <c r="G32" s="11" t="s">
        <v>103</v>
      </c>
      <c r="H32" s="138">
        <v>1</v>
      </c>
      <c r="I3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1.5</v>
      </c>
      <c r="J3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-33</v>
      </c>
      <c r="K3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-2225.42</v>
      </c>
      <c r="L3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-1257.92</v>
      </c>
      <c r="M3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-532.27</v>
      </c>
      <c r="N3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-3713.85</v>
      </c>
      <c r="O3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-15672.42</v>
      </c>
      <c r="P3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-409.36</v>
      </c>
      <c r="Q3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-5148.1400000000003</v>
      </c>
      <c r="R3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-2414.5299999999997</v>
      </c>
      <c r="S3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-2014.3899999999999</v>
      </c>
      <c r="T3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2" s="59">
        <f>SUM(Tabelle436[[#This Row],[Jan]:[Dez]])</f>
        <v>-33419.800000000003</v>
      </c>
      <c r="V32" s="101"/>
      <c r="W32" s="101">
        <f ca="1">OFFSET('GuV Budget'!I32,0,$Z$3-1)</f>
        <v>-4800</v>
      </c>
      <c r="X32" s="19">
        <f ca="1">OFFSET(Tabelle436[[#This Row],[Jan]],0,$Z$3-1)</f>
        <v>-2014.3899999999999</v>
      </c>
      <c r="Y32" s="109">
        <f ca="1">Tabelle436[[#This Row],[Ist
(Monat)]]-Tabelle436[[#This Row],[Budget
(Monat)]]</f>
        <v>2785.61</v>
      </c>
      <c r="Z32" s="114">
        <f ca="1">SUM(OFFSET('GuV Budget'!I32,0,0,1,$Z$3))</f>
        <v>-35568.43</v>
      </c>
      <c r="AA32" s="19">
        <f>Tabelle436[[#This Row],[Jahr]]</f>
        <v>-33419.800000000003</v>
      </c>
      <c r="AB32" s="109">
        <f ca="1">Tabelle436[[#This Row],[Ist 
(YTD)]]-Tabelle436[[#This Row],[Budget 
(YTD)]]</f>
        <v>2148.6299999999974</v>
      </c>
      <c r="AC32" s="114">
        <f>Tabelle4[[#This Row],[Plan (Jahr)]]</f>
        <v>-40368.43</v>
      </c>
      <c r="AD32" s="19">
        <f>INDEX(GuVMonatsscharf[Forecast
 (Jahr)],MATCH(Tabelle436[[#This Row],[Position]],GuVMonatsscharf[Position],0),1)</f>
        <v>-38219.800000000003</v>
      </c>
      <c r="AE32" s="109">
        <f>Tabelle436[[#This Row],[Forecast
(Jahr)]]-Tabelle436[[#This Row],[Budget 
(Jahr)]]</f>
        <v>2148.6299999999974</v>
      </c>
      <c r="AF32" s="118">
        <f>'GuV Budget'!U32-Tabelle436[[#This Row],[Ist 
(YTD)]]</f>
        <v>-6948.6299999999974</v>
      </c>
      <c r="AG32" s="147"/>
    </row>
    <row r="33" spans="1:36" s="17" customFormat="1" hidden="1" x14ac:dyDescent="0.25">
      <c r="A33" s="128" t="str">
        <f>IF(Tabelle436[[#This Row],[TitleLocalAccountGroup]]="",IF(Tabelle436[[#This Row],[TitleLocalMainGroup]]="",Tabelle436[[#This Row],[TitleLocalSection]],REPT(" ",$B$1)&amp;Tabelle436[[#This Row],[TitleLocalMainGroup]]),REPT(" ",2*$B$1)&amp;Tabelle436[[#This Row],[TitleLocalAccountGroup]])</f>
        <v xml:space="preserve">        Abgang/Abwertung von Vermögensgegenständen</v>
      </c>
      <c r="B33" s="9">
        <v>0</v>
      </c>
      <c r="C33" s="137"/>
      <c r="D33" s="9" t="s">
        <v>159</v>
      </c>
      <c r="E33" s="11" t="s">
        <v>70</v>
      </c>
      <c r="F33" s="11" t="s">
        <v>82</v>
      </c>
      <c r="G33" s="11" t="s">
        <v>169</v>
      </c>
      <c r="H33" s="138">
        <v>1</v>
      </c>
      <c r="I3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3" s="59">
        <f>SUM(Tabelle436[[#This Row],[Jan]:[Dez]])</f>
        <v>0</v>
      </c>
      <c r="V33" s="101"/>
      <c r="W33" s="101">
        <f ca="1">OFFSET('GuV Budget'!I33,0,$Z$3-1)</f>
        <v>0</v>
      </c>
      <c r="X33" s="19">
        <f ca="1">OFFSET(Tabelle436[[#This Row],[Jan]],0,$Z$3-1)</f>
        <v>0</v>
      </c>
      <c r="Y33" s="109">
        <f ca="1">Tabelle436[[#This Row],[Ist
(Monat)]]-Tabelle436[[#This Row],[Budget
(Monat)]]</f>
        <v>0</v>
      </c>
      <c r="Z33" s="114">
        <f ca="1">SUM(OFFSET('GuV Budget'!I33,0,0,1,$Z$3))</f>
        <v>0</v>
      </c>
      <c r="AA33" s="19">
        <f>Tabelle436[[#This Row],[Jahr]]</f>
        <v>0</v>
      </c>
      <c r="AB33" s="109">
        <f ca="1">Tabelle436[[#This Row],[Ist 
(YTD)]]-Tabelle436[[#This Row],[Budget 
(YTD)]]</f>
        <v>0</v>
      </c>
      <c r="AC33" s="114">
        <f>Tabelle4[[#This Row],[Plan (Jahr)]]</f>
        <v>0</v>
      </c>
      <c r="AD33" s="19">
        <f>INDEX(GuVMonatsscharf[Forecast
 (Jahr)],MATCH(Tabelle436[[#This Row],[Position]],GuVMonatsscharf[Position],0),1)</f>
        <v>0</v>
      </c>
      <c r="AE33" s="109">
        <f>Tabelle436[[#This Row],[Forecast
(Jahr)]]-Tabelle436[[#This Row],[Budget 
(Jahr)]]</f>
        <v>0</v>
      </c>
      <c r="AF33" s="118">
        <f>'GuV Budget'!U33-Tabelle436[[#This Row],[Ist 
(YTD)]]</f>
        <v>0</v>
      </c>
      <c r="AG33" s="147"/>
    </row>
    <row r="34" spans="1:36" s="17" customFormat="1" hidden="1" x14ac:dyDescent="0.25">
      <c r="A34" s="128" t="str">
        <f>IF(Tabelle436[[#This Row],[TitleLocalAccountGroup]]="",IF(Tabelle436[[#This Row],[TitleLocalMainGroup]]="",Tabelle436[[#This Row],[TitleLocalSection]],REPT(" ",$B$1)&amp;Tabelle436[[#This Row],[TitleLocalMainGroup]]),REPT(" ",2*$B$1)&amp;Tabelle436[[#This Row],[TitleLocalAccountGroup]])</f>
        <v xml:space="preserve">        Kalkulatorische Kosten</v>
      </c>
      <c r="B34" s="9">
        <v>0</v>
      </c>
      <c r="C34" s="137"/>
      <c r="D34" s="9" t="s">
        <v>159</v>
      </c>
      <c r="E34" s="11" t="s">
        <v>70</v>
      </c>
      <c r="F34" s="11" t="s">
        <v>82</v>
      </c>
      <c r="G34" s="11" t="s">
        <v>106</v>
      </c>
      <c r="H34" s="138">
        <v>1</v>
      </c>
      <c r="I3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4" s="59">
        <f>SUM(Tabelle436[[#This Row],[Jan]:[Dez]])</f>
        <v>0</v>
      </c>
      <c r="V34" s="101"/>
      <c r="W34" s="101">
        <f ca="1">OFFSET('GuV Budget'!I34,0,$Z$3-1)</f>
        <v>0</v>
      </c>
      <c r="X34" s="19">
        <f ca="1">OFFSET(Tabelle436[[#This Row],[Jan]],0,$Z$3-1)</f>
        <v>0</v>
      </c>
      <c r="Y34" s="109">
        <f ca="1">Tabelle436[[#This Row],[Ist
(Monat)]]-Tabelle436[[#This Row],[Budget
(Monat)]]</f>
        <v>0</v>
      </c>
      <c r="Z34" s="114">
        <f ca="1">SUM(OFFSET('GuV Budget'!I34,0,0,1,$Z$3))</f>
        <v>0</v>
      </c>
      <c r="AA34" s="19">
        <f>Tabelle436[[#This Row],[Jahr]]</f>
        <v>0</v>
      </c>
      <c r="AB34" s="109">
        <f ca="1">Tabelle436[[#This Row],[Ist 
(YTD)]]-Tabelle436[[#This Row],[Budget 
(YTD)]]</f>
        <v>0</v>
      </c>
      <c r="AC34" s="114">
        <f>Tabelle4[[#This Row],[Plan (Jahr)]]</f>
        <v>0</v>
      </c>
      <c r="AD34" s="19">
        <f>INDEX(GuVMonatsscharf[Forecast
 (Jahr)],MATCH(Tabelle436[[#This Row],[Position]],GuVMonatsscharf[Position],0),1)</f>
        <v>0</v>
      </c>
      <c r="AE34" s="109">
        <f>Tabelle436[[#This Row],[Forecast
(Jahr)]]-Tabelle436[[#This Row],[Budget 
(Jahr)]]</f>
        <v>0</v>
      </c>
      <c r="AF34" s="118">
        <f>'GuV Budget'!U34-Tabelle436[[#This Row],[Ist 
(YTD)]]</f>
        <v>0</v>
      </c>
      <c r="AG34" s="147"/>
    </row>
    <row r="35" spans="1:36" s="17" customFormat="1" hidden="1" x14ac:dyDescent="0.25">
      <c r="A35" s="128" t="str">
        <f>IF(Tabelle436[[#This Row],[TitleLocalAccountGroup]]="",IF(Tabelle436[[#This Row],[TitleLocalMainGroup]]="",Tabelle436[[#This Row],[TitleLocalSection]],REPT(" ",$B$1)&amp;Tabelle436[[#This Row],[TitleLocalMainGroup]]),REPT(" ",2*$B$1)&amp;Tabelle436[[#This Row],[TitleLocalAccountGroup]])</f>
        <v xml:space="preserve">        Kosten bei Anwendung des Umsatzkostenverfahrens</v>
      </c>
      <c r="B35" s="9">
        <v>0</v>
      </c>
      <c r="C35" s="137"/>
      <c r="D35" s="9" t="s">
        <v>159</v>
      </c>
      <c r="E35" s="11" t="s">
        <v>70</v>
      </c>
      <c r="F35" s="11" t="s">
        <v>82</v>
      </c>
      <c r="G35" s="11" t="s">
        <v>176</v>
      </c>
      <c r="H35" s="138">
        <v>1</v>
      </c>
      <c r="I3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5" s="59">
        <f>SUM(Tabelle436[[#This Row],[Jan]:[Dez]])</f>
        <v>0</v>
      </c>
      <c r="V35" s="101"/>
      <c r="W35" s="101">
        <f ca="1">OFFSET('GuV Budget'!I35,0,$Z$3-1)</f>
        <v>0</v>
      </c>
      <c r="X35" s="19">
        <f ca="1">OFFSET(Tabelle436[[#This Row],[Jan]],0,$Z$3-1)</f>
        <v>0</v>
      </c>
      <c r="Y35" s="109">
        <f ca="1">Tabelle436[[#This Row],[Ist
(Monat)]]-Tabelle436[[#This Row],[Budget
(Monat)]]</f>
        <v>0</v>
      </c>
      <c r="Z35" s="114">
        <f ca="1">SUM(OFFSET('GuV Budget'!I35,0,0,1,$Z$3))</f>
        <v>0</v>
      </c>
      <c r="AA35" s="19">
        <f>Tabelle436[[#This Row],[Jahr]]</f>
        <v>0</v>
      </c>
      <c r="AB35" s="109">
        <f ca="1">Tabelle436[[#This Row],[Ist 
(YTD)]]-Tabelle436[[#This Row],[Budget 
(YTD)]]</f>
        <v>0</v>
      </c>
      <c r="AC35" s="114">
        <f>Tabelle4[[#This Row],[Plan (Jahr)]]</f>
        <v>0</v>
      </c>
      <c r="AD35" s="19">
        <f>INDEX(GuVMonatsscharf[Forecast
 (Jahr)],MATCH(Tabelle436[[#This Row],[Position]],GuVMonatsscharf[Position],0),1)</f>
        <v>0</v>
      </c>
      <c r="AE35" s="109">
        <f>Tabelle436[[#This Row],[Forecast
(Jahr)]]-Tabelle436[[#This Row],[Budget 
(Jahr)]]</f>
        <v>0</v>
      </c>
      <c r="AF35" s="118">
        <f>'GuV Budget'!U35-Tabelle436[[#This Row],[Ist 
(YTD)]]</f>
        <v>0</v>
      </c>
      <c r="AG35" s="147"/>
    </row>
    <row r="36" spans="1:36" s="17" customFormat="1" hidden="1" x14ac:dyDescent="0.25">
      <c r="A36" s="128" t="str">
        <f>IF(Tabelle436[[#This Row],[TitleLocalAccountGroup]]="",IF(Tabelle436[[#This Row],[TitleLocalMainGroup]]="",Tabelle436[[#This Row],[TitleLocalSection]],REPT(" ",$B$1)&amp;Tabelle436[[#This Row],[TitleLocalMainGroup]]),REPT(" ",2*$B$1)&amp;Tabelle436[[#This Row],[TitleLocalAccountGroup]])</f>
        <v xml:space="preserve">        Aufwendungen aus der Anwendung von Übergangsvorschriften i. S. d. BilMoG</v>
      </c>
      <c r="B36" s="9">
        <v>0</v>
      </c>
      <c r="C36" s="137"/>
      <c r="D36" s="9" t="s">
        <v>159</v>
      </c>
      <c r="E36" s="11" t="s">
        <v>70</v>
      </c>
      <c r="F36" s="11" t="s">
        <v>82</v>
      </c>
      <c r="G36" s="11" t="s">
        <v>189</v>
      </c>
      <c r="H36" s="138">
        <v>1</v>
      </c>
      <c r="I3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6" s="59">
        <f>SUM(Tabelle436[[#This Row],[Jan]:[Dez]])</f>
        <v>0</v>
      </c>
      <c r="V36" s="101"/>
      <c r="W36" s="101">
        <f ca="1">OFFSET('GuV Budget'!I36,0,$Z$3-1)</f>
        <v>0</v>
      </c>
      <c r="X36" s="19">
        <f ca="1">OFFSET(Tabelle436[[#This Row],[Jan]],0,$Z$3-1)</f>
        <v>0</v>
      </c>
      <c r="Y36" s="109">
        <f ca="1">Tabelle436[[#This Row],[Ist
(Monat)]]-Tabelle436[[#This Row],[Budget
(Monat)]]</f>
        <v>0</v>
      </c>
      <c r="Z36" s="114">
        <f ca="1">SUM(OFFSET('GuV Budget'!I36,0,0,1,$Z$3))</f>
        <v>0</v>
      </c>
      <c r="AA36" s="19">
        <f>Tabelle436[[#This Row],[Jahr]]</f>
        <v>0</v>
      </c>
      <c r="AB36" s="109">
        <f ca="1">Tabelle436[[#This Row],[Ist 
(YTD)]]-Tabelle436[[#This Row],[Budget 
(YTD)]]</f>
        <v>0</v>
      </c>
      <c r="AC36" s="114">
        <f>Tabelle4[[#This Row],[Plan (Jahr)]]</f>
        <v>0</v>
      </c>
      <c r="AD36" s="19">
        <f>INDEX(GuVMonatsscharf[Forecast
 (Jahr)],MATCH(Tabelle436[[#This Row],[Position]],GuVMonatsscharf[Position],0),1)</f>
        <v>0</v>
      </c>
      <c r="AE36" s="109">
        <f>Tabelle436[[#This Row],[Forecast
(Jahr)]]-Tabelle436[[#This Row],[Budget 
(Jahr)]]</f>
        <v>0</v>
      </c>
      <c r="AF36" s="118">
        <f>'GuV Budget'!U36-Tabelle436[[#This Row],[Ist 
(YTD)]]</f>
        <v>0</v>
      </c>
      <c r="AG36" s="147"/>
    </row>
    <row r="37" spans="1:36" s="13" customFormat="1" x14ac:dyDescent="0.25">
      <c r="A37" s="127" t="s">
        <v>208</v>
      </c>
      <c r="B37" s="9">
        <v>1</v>
      </c>
      <c r="C37" s="137"/>
      <c r="D37" s="9"/>
      <c r="E37" s="21"/>
      <c r="F37" s="21"/>
      <c r="G37" s="21"/>
      <c r="H37" s="138">
        <v>1</v>
      </c>
      <c r="I37" s="15">
        <f>I8+I12</f>
        <v>-17983.389999999985</v>
      </c>
      <c r="J37" s="15">
        <f t="shared" ref="J37:T37" si="3">J8+J12</f>
        <v>-86666.780000000028</v>
      </c>
      <c r="K37" s="15">
        <f t="shared" si="3"/>
        <v>-134466.69</v>
      </c>
      <c r="L37" s="15">
        <f t="shared" si="3"/>
        <v>-7487.8600000000151</v>
      </c>
      <c r="M37" s="15">
        <f t="shared" si="3"/>
        <v>3408.4600000000064</v>
      </c>
      <c r="N37" s="15">
        <f t="shared" si="3"/>
        <v>-36187.389999999985</v>
      </c>
      <c r="O37" s="15">
        <f t="shared" si="3"/>
        <v>-24560.51999999999</v>
      </c>
      <c r="P37" s="15">
        <f t="shared" si="3"/>
        <v>-27944.119999999995</v>
      </c>
      <c r="Q37" s="15">
        <f t="shared" si="3"/>
        <v>33013.459999999963</v>
      </c>
      <c r="R37" s="15">
        <f t="shared" si="3"/>
        <v>-32915.279999999999</v>
      </c>
      <c r="S37" s="15">
        <f t="shared" si="3"/>
        <v>-26996.10000000002</v>
      </c>
      <c r="T37" s="15">
        <f t="shared" si="3"/>
        <v>0</v>
      </c>
      <c r="U37" s="55">
        <f>SUM(Tabelle436[[#This Row],[Jan]:[Dez]])</f>
        <v>-358786.21000000014</v>
      </c>
      <c r="V37" s="100"/>
      <c r="W37" s="100">
        <f ca="1">OFFSET('GuV Budget'!I37,0,$Z$3-1)</f>
        <v>-34772.469999999972</v>
      </c>
      <c r="X37" s="15">
        <f ca="1">OFFSET(Tabelle436[[#This Row],[Jan]],0,$Z$3-1)</f>
        <v>-26996.10000000002</v>
      </c>
      <c r="Y37" s="103">
        <f ca="1">Tabelle436[[#This Row],[Ist
(Monat)]]-Tabelle436[[#This Row],[Budget
(Monat)]]</f>
        <v>7776.3699999999517</v>
      </c>
      <c r="Z37" s="113">
        <f ca="1">SUM(OFFSET('GuV Budget'!I37,0,0,1,$Z$3))</f>
        <v>-492577.98</v>
      </c>
      <c r="AA37" s="15">
        <f>Tabelle436[[#This Row],[Jahr]]</f>
        <v>-358786.21000000014</v>
      </c>
      <c r="AB37" s="103">
        <f ca="1">Tabelle436[[#This Row],[Ist 
(YTD)]]-Tabelle436[[#This Row],[Budget 
(YTD)]]</f>
        <v>133791.76999999984</v>
      </c>
      <c r="AC37" s="113">
        <f>Tabelle4[[#This Row],[Plan (Jahr)]]</f>
        <v>-550350.44999999995</v>
      </c>
      <c r="AD37" s="15">
        <f>INDEX(GuVMonatsscharf[Forecast
 (Jahr)],MATCH(Tabelle436[[#This Row],[Position]],GuVMonatsscharf[Position],0),1)</f>
        <v>-452594.74000000017</v>
      </c>
      <c r="AE37" s="103">
        <f>Tabelle436[[#This Row],[Forecast
(Jahr)]]-Tabelle436[[#This Row],[Budget 
(Jahr)]]</f>
        <v>97755.709999999788</v>
      </c>
      <c r="AF37" s="117">
        <f>'GuV Budget'!U37-Tabelle436[[#This Row],[Ist 
(YTD)]]</f>
        <v>-191564.23999999982</v>
      </c>
      <c r="AG37" s="146"/>
    </row>
    <row r="38" spans="1:36" s="13" customFormat="1" hidden="1" x14ac:dyDescent="0.25">
      <c r="A38" s="127" t="str">
        <f>IF(Tabelle436[[#This Row],[TitleLocalAccountGroup]]="",IF(Tabelle436[[#This Row],[TitleLocalMainGroup]]="",Tabelle436[[#This Row],[TitleLocalSection]],REPT(" ",$B$1)&amp;Tabelle436[[#This Row],[TitleLocalMainGroup]]),REPT(" ",2*$B$1)&amp;Tabelle436[[#This Row],[TitleLocalAccountGroup]])</f>
        <v>Weitere Erträge</v>
      </c>
      <c r="B38" s="13">
        <v>0</v>
      </c>
      <c r="C38" s="139"/>
      <c r="D38" s="9" t="s">
        <v>159</v>
      </c>
      <c r="E38" s="21" t="s">
        <v>172</v>
      </c>
      <c r="F38" s="21"/>
      <c r="G38" s="21"/>
      <c r="H38" s="138">
        <v>1</v>
      </c>
      <c r="I3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8" s="55">
        <f>SUM(Tabelle436[[#This Row],[Jan]:[Dez]])</f>
        <v>0</v>
      </c>
      <c r="V38" s="100"/>
      <c r="W38" s="100">
        <f ca="1">OFFSET('GuV Budget'!I38,0,$Z$3-1)</f>
        <v>0</v>
      </c>
      <c r="X38" s="15">
        <f ca="1">OFFSET(Tabelle436[[#This Row],[Jan]],0,$Z$3-1)</f>
        <v>0</v>
      </c>
      <c r="Y38" s="103">
        <f ca="1">Tabelle436[[#This Row],[Ist
(Monat)]]-Tabelle436[[#This Row],[Budget
(Monat)]]</f>
        <v>0</v>
      </c>
      <c r="Z38" s="113">
        <f ca="1">SUM(OFFSET('GuV Budget'!I38,0,0,1,$Z$3))</f>
        <v>0</v>
      </c>
      <c r="AA38" s="15">
        <f>Tabelle436[[#This Row],[Jahr]]</f>
        <v>0</v>
      </c>
      <c r="AB38" s="103">
        <f ca="1">Tabelle436[[#This Row],[Ist 
(YTD)]]-Tabelle436[[#This Row],[Budget 
(YTD)]]</f>
        <v>0</v>
      </c>
      <c r="AC38" s="113">
        <f>Tabelle4[[#This Row],[Plan (Jahr)]]</f>
        <v>0</v>
      </c>
      <c r="AD38" s="15">
        <f>INDEX(GuVMonatsscharf[Forecast
 (Jahr)],MATCH(Tabelle436[[#This Row],[Position]],GuVMonatsscharf[Position],0),1)</f>
        <v>0</v>
      </c>
      <c r="AE38" s="103">
        <f>Tabelle436[[#This Row],[Forecast
(Jahr)]]-Tabelle436[[#This Row],[Budget 
(Jahr)]]</f>
        <v>0</v>
      </c>
      <c r="AF38" s="117">
        <f>'GuV Budget'!U38-Tabelle436[[#This Row],[Ist 
(YTD)]]</f>
        <v>0</v>
      </c>
      <c r="AG38" s="146"/>
    </row>
    <row r="39" spans="1:36" hidden="1" x14ac:dyDescent="0.25">
      <c r="A39" s="130" t="str">
        <f>IF(Tabelle436[[#This Row],[TitleLocalAccountGroup]]="",IF(Tabelle436[[#This Row],[TitleLocalMainGroup]]="",Tabelle436[[#This Row],[TitleLocalSection]],REPT(" ",$B$1)&amp;Tabelle436[[#This Row],[TitleLocalMainGroup]]),REPT(" ",2*$B$1)&amp;Tabelle436[[#This Row],[TitleLocalAccountGroup]])</f>
        <v xml:space="preserve">    Erträge aus Beteiligungen</v>
      </c>
      <c r="B39" s="9">
        <v>0</v>
      </c>
      <c r="C39" s="137"/>
      <c r="D39" s="9" t="s">
        <v>159</v>
      </c>
      <c r="E39" s="11" t="s">
        <v>172</v>
      </c>
      <c r="F39" s="11" t="s">
        <v>183</v>
      </c>
      <c r="H39" s="138">
        <v>1</v>
      </c>
      <c r="I3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3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3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3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3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3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3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3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3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3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3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3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39" s="57">
        <f>SUM(Tabelle436[[#This Row],[Jan]:[Dez]])</f>
        <v>0</v>
      </c>
      <c r="V39" s="99"/>
      <c r="W39" s="99">
        <f ca="1">OFFSET('GuV Budget'!I39,0,$Z$3-1)</f>
        <v>0</v>
      </c>
      <c r="X39" s="23">
        <f ca="1">OFFSET(Tabelle436[[#This Row],[Jan]],0,$Z$3-1)</f>
        <v>0</v>
      </c>
      <c r="Y39" s="104">
        <f ca="1">Tabelle436[[#This Row],[Ist
(Monat)]]-Tabelle436[[#This Row],[Budget
(Monat)]]</f>
        <v>0</v>
      </c>
      <c r="Z39" s="112">
        <f ca="1">SUM(OFFSET('GuV Budget'!I39,0,0,1,$Z$3))</f>
        <v>0</v>
      </c>
      <c r="AA39" s="23">
        <f>Tabelle436[[#This Row],[Jahr]]</f>
        <v>0</v>
      </c>
      <c r="AB39" s="104">
        <f ca="1">Tabelle436[[#This Row],[Ist 
(YTD)]]-Tabelle436[[#This Row],[Budget 
(YTD)]]</f>
        <v>0</v>
      </c>
      <c r="AC39" s="112">
        <f>Tabelle4[[#This Row],[Plan (Jahr)]]</f>
        <v>0</v>
      </c>
      <c r="AD39" s="23">
        <f>INDEX(GuVMonatsscharf[Forecast
 (Jahr)],MATCH(Tabelle436[[#This Row],[Position]],GuVMonatsscharf[Position],0),1)</f>
        <v>0</v>
      </c>
      <c r="AE39" s="104">
        <f>Tabelle436[[#This Row],[Forecast
(Jahr)]]-Tabelle436[[#This Row],[Budget 
(Jahr)]]</f>
        <v>0</v>
      </c>
      <c r="AF39" s="116">
        <f>'GuV Budget'!U39-Tabelle436[[#This Row],[Ist 
(YTD)]]</f>
        <v>0</v>
      </c>
      <c r="AG39" s="145"/>
      <c r="AJ39" s="9"/>
    </row>
    <row r="40" spans="1:36" hidden="1" x14ac:dyDescent="0.25">
      <c r="A40" s="130" t="str">
        <f>IF(Tabelle436[[#This Row],[TitleLocalAccountGroup]]="",IF(Tabelle436[[#This Row],[TitleLocalMainGroup]]="",Tabelle436[[#This Row],[TitleLocalSection]],REPT(" ",$B$1)&amp;Tabelle436[[#This Row],[TitleLocalMainGroup]]),REPT(" ",2*$B$1)&amp;Tabelle436[[#This Row],[TitleLocalAccountGroup]])</f>
        <v xml:space="preserve">    Erträge aus anderen Wertpapieren und Ausleihungen des Finanzanlagevermögens</v>
      </c>
      <c r="B40" s="9">
        <v>0</v>
      </c>
      <c r="C40" s="137"/>
      <c r="D40" s="9" t="s">
        <v>159</v>
      </c>
      <c r="E40" s="11" t="s">
        <v>172</v>
      </c>
      <c r="F40" s="11" t="s">
        <v>173</v>
      </c>
      <c r="H40" s="138">
        <v>1</v>
      </c>
      <c r="I4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0" s="57">
        <f>SUM(Tabelle436[[#This Row],[Jan]:[Dez]])</f>
        <v>0</v>
      </c>
      <c r="V40" s="99"/>
      <c r="W40" s="99">
        <f ca="1">OFFSET('GuV Budget'!I40,0,$Z$3-1)</f>
        <v>0</v>
      </c>
      <c r="X40" s="23">
        <f ca="1">OFFSET(Tabelle436[[#This Row],[Jan]],0,$Z$3-1)</f>
        <v>0</v>
      </c>
      <c r="Y40" s="104">
        <f ca="1">Tabelle436[[#This Row],[Ist
(Monat)]]-Tabelle436[[#This Row],[Budget
(Monat)]]</f>
        <v>0</v>
      </c>
      <c r="Z40" s="112">
        <f ca="1">SUM(OFFSET('GuV Budget'!I40,0,0,1,$Z$3))</f>
        <v>0</v>
      </c>
      <c r="AA40" s="23">
        <f>Tabelle436[[#This Row],[Jahr]]</f>
        <v>0</v>
      </c>
      <c r="AB40" s="104">
        <f ca="1">Tabelle436[[#This Row],[Ist 
(YTD)]]-Tabelle436[[#This Row],[Budget 
(YTD)]]</f>
        <v>0</v>
      </c>
      <c r="AC40" s="112">
        <f>Tabelle4[[#This Row],[Plan (Jahr)]]</f>
        <v>0</v>
      </c>
      <c r="AD40" s="23">
        <f>INDEX(GuVMonatsscharf[Forecast
 (Jahr)],MATCH(Tabelle436[[#This Row],[Position]],GuVMonatsscharf[Position],0),1)</f>
        <v>0</v>
      </c>
      <c r="AE40" s="104">
        <f>Tabelle436[[#This Row],[Forecast
(Jahr)]]-Tabelle436[[#This Row],[Budget 
(Jahr)]]</f>
        <v>0</v>
      </c>
      <c r="AF40" s="116">
        <f>'GuV Budget'!U40-Tabelle436[[#This Row],[Ist 
(YTD)]]</f>
        <v>0</v>
      </c>
      <c r="AG40" s="145"/>
      <c r="AJ40" s="9"/>
    </row>
    <row r="41" spans="1:36" hidden="1" x14ac:dyDescent="0.25">
      <c r="A41" s="130" t="str">
        <f>IF(Tabelle436[[#This Row],[TitleLocalAccountGroup]]="",IF(Tabelle436[[#This Row],[TitleLocalMainGroup]]="",Tabelle436[[#This Row],[TitleLocalSection]],REPT(" ",$B$1)&amp;Tabelle436[[#This Row],[TitleLocalMainGroup]]),REPT(" ",2*$B$1)&amp;Tabelle436[[#This Row],[TitleLocalAccountGroup]])</f>
        <v xml:space="preserve">    Sonstige Zinsen und ähnliche Erträge</v>
      </c>
      <c r="B41" s="9">
        <v>0</v>
      </c>
      <c r="C41" s="137"/>
      <c r="D41" s="9" t="s">
        <v>159</v>
      </c>
      <c r="E41" s="11" t="s">
        <v>172</v>
      </c>
      <c r="F41" s="11" t="s">
        <v>182</v>
      </c>
      <c r="H41" s="138">
        <v>1</v>
      </c>
      <c r="I41"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1"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1"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1"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1"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1"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1"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1"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1"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1"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1"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1"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1" s="57">
        <f>SUM(Tabelle436[[#This Row],[Jan]:[Dez]])</f>
        <v>0</v>
      </c>
      <c r="V41" s="99"/>
      <c r="W41" s="99">
        <f ca="1">OFFSET('GuV Budget'!I41,0,$Z$3-1)</f>
        <v>0</v>
      </c>
      <c r="X41" s="23">
        <f ca="1">OFFSET(Tabelle436[[#This Row],[Jan]],0,$Z$3-1)</f>
        <v>0</v>
      </c>
      <c r="Y41" s="104">
        <f ca="1">Tabelle436[[#This Row],[Ist
(Monat)]]-Tabelle436[[#This Row],[Budget
(Monat)]]</f>
        <v>0</v>
      </c>
      <c r="Z41" s="112">
        <f ca="1">SUM(OFFSET('GuV Budget'!I41,0,0,1,$Z$3))</f>
        <v>0</v>
      </c>
      <c r="AA41" s="23">
        <f>Tabelle436[[#This Row],[Jahr]]</f>
        <v>0</v>
      </c>
      <c r="AB41" s="104">
        <f ca="1">Tabelle436[[#This Row],[Ist 
(YTD)]]-Tabelle436[[#This Row],[Budget 
(YTD)]]</f>
        <v>0</v>
      </c>
      <c r="AC41" s="112">
        <f>Tabelle4[[#This Row],[Plan (Jahr)]]</f>
        <v>0</v>
      </c>
      <c r="AD41" s="23">
        <f>INDEX(GuVMonatsscharf[Forecast
 (Jahr)],MATCH(Tabelle436[[#This Row],[Position]],GuVMonatsscharf[Position],0),1)</f>
        <v>0</v>
      </c>
      <c r="AE41" s="104">
        <f>Tabelle436[[#This Row],[Forecast
(Jahr)]]-Tabelle436[[#This Row],[Budget 
(Jahr)]]</f>
        <v>0</v>
      </c>
      <c r="AF41" s="116">
        <f>'GuV Budget'!U41-Tabelle436[[#This Row],[Ist 
(YTD)]]</f>
        <v>0</v>
      </c>
      <c r="AG41" s="145"/>
      <c r="AJ41" s="9"/>
    </row>
    <row r="42" spans="1:36" hidden="1" x14ac:dyDescent="0.25">
      <c r="A42" s="130" t="str">
        <f>IF(Tabelle436[[#This Row],[TitleLocalAccountGroup]]="",IF(Tabelle436[[#This Row],[TitleLocalMainGroup]]="",Tabelle436[[#This Row],[TitleLocalSection]],REPT(" ",$B$1)&amp;Tabelle436[[#This Row],[TitleLocalMainGroup]]),REPT(" ",2*$B$1)&amp;Tabelle436[[#This Row],[TitleLocalAccountGroup]])</f>
        <v xml:space="preserve">    Erträge aus Verlustübernahme</v>
      </c>
      <c r="B42" s="9">
        <v>0</v>
      </c>
      <c r="C42" s="137"/>
      <c r="D42" s="9" t="s">
        <v>159</v>
      </c>
      <c r="E42" s="11" t="s">
        <v>172</v>
      </c>
      <c r="F42" s="11" t="s">
        <v>180</v>
      </c>
      <c r="H42" s="138">
        <v>1</v>
      </c>
      <c r="I4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2" s="57">
        <f>SUM(Tabelle436[[#This Row],[Jan]:[Dez]])</f>
        <v>0</v>
      </c>
      <c r="V42" s="99"/>
      <c r="W42" s="99">
        <f ca="1">OFFSET('GuV Budget'!I42,0,$Z$3-1)</f>
        <v>0</v>
      </c>
      <c r="X42" s="23">
        <f ca="1">OFFSET(Tabelle436[[#This Row],[Jan]],0,$Z$3-1)</f>
        <v>0</v>
      </c>
      <c r="Y42" s="104">
        <f ca="1">Tabelle436[[#This Row],[Ist
(Monat)]]-Tabelle436[[#This Row],[Budget
(Monat)]]</f>
        <v>0</v>
      </c>
      <c r="Z42" s="112">
        <f ca="1">SUM(OFFSET('GuV Budget'!I42,0,0,1,$Z$3))</f>
        <v>0</v>
      </c>
      <c r="AA42" s="23">
        <f>Tabelle436[[#This Row],[Jahr]]</f>
        <v>0</v>
      </c>
      <c r="AB42" s="104">
        <f ca="1">Tabelle436[[#This Row],[Ist 
(YTD)]]-Tabelle436[[#This Row],[Budget 
(YTD)]]</f>
        <v>0</v>
      </c>
      <c r="AC42" s="112">
        <f>Tabelle4[[#This Row],[Plan (Jahr)]]</f>
        <v>0</v>
      </c>
      <c r="AD42" s="23">
        <f>INDEX(GuVMonatsscharf[Forecast
 (Jahr)],MATCH(Tabelle436[[#This Row],[Position]],GuVMonatsscharf[Position],0),1)</f>
        <v>0</v>
      </c>
      <c r="AE42" s="104">
        <f>Tabelle436[[#This Row],[Forecast
(Jahr)]]-Tabelle436[[#This Row],[Budget 
(Jahr)]]</f>
        <v>0</v>
      </c>
      <c r="AF42" s="116">
        <f>'GuV Budget'!U42-Tabelle436[[#This Row],[Ist 
(YTD)]]</f>
        <v>0</v>
      </c>
      <c r="AG42" s="145"/>
      <c r="AJ42" s="9"/>
    </row>
    <row r="43" spans="1:36" s="13" customFormat="1" x14ac:dyDescent="0.25">
      <c r="A43" s="131" t="str">
        <f>IF(Tabelle436[[#This Row],[TitleLocalAccountGroup]]="",IF(Tabelle436[[#This Row],[TitleLocalMainGroup]]="",Tabelle436[[#This Row],[TitleLocalSection]],REPT(" ",$B$1)&amp;Tabelle436[[#This Row],[TitleLocalMainGroup]]),REPT(" ",2*$B$1)&amp;Tabelle436[[#This Row],[TitleLocalAccountGroup]])</f>
        <v>Weitere Aufwendungen</v>
      </c>
      <c r="B43" s="13">
        <v>1</v>
      </c>
      <c r="C43" s="139"/>
      <c r="D43" s="9" t="s">
        <v>159</v>
      </c>
      <c r="E43" s="21" t="s">
        <v>126</v>
      </c>
      <c r="F43" s="21"/>
      <c r="G43" s="21"/>
      <c r="H43" s="138">
        <v>1</v>
      </c>
      <c r="I4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-4852.5300000000007</v>
      </c>
      <c r="M4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-1150.42</v>
      </c>
      <c r="N4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-1081.53</v>
      </c>
      <c r="O4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-4568.45</v>
      </c>
      <c r="P4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-982.6</v>
      </c>
      <c r="Q4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-930.62</v>
      </c>
      <c r="R4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-7626.1600000000008</v>
      </c>
      <c r="S4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-8270.7800000000007</v>
      </c>
      <c r="T4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3" s="55">
        <f>SUM(Tabelle436[[#This Row],[Jan]:[Dez]])</f>
        <v>-29463.090000000004</v>
      </c>
      <c r="V43" s="100"/>
      <c r="W43" s="100">
        <f ca="1">OFFSET('GuV Budget'!I43,0,$Z$3-1)</f>
        <v>-1200</v>
      </c>
      <c r="X43" s="15">
        <f ca="1">OFFSET(Tabelle436[[#This Row],[Jan]],0,$Z$3-1)</f>
        <v>-8270.7800000000007</v>
      </c>
      <c r="Y43" s="103">
        <f ca="1">Tabelle436[[#This Row],[Ist
(Monat)]]-Tabelle436[[#This Row],[Budget
(Monat)]]</f>
        <v>-7070.7800000000007</v>
      </c>
      <c r="Z43" s="113">
        <f ca="1">SUM(OFFSET('GuV Budget'!I43,0,0,1,$Z$3))</f>
        <v>-21600</v>
      </c>
      <c r="AA43" s="15">
        <f>Tabelle436[[#This Row],[Jahr]]</f>
        <v>-29463.090000000004</v>
      </c>
      <c r="AB43" s="103">
        <f ca="1">Tabelle436[[#This Row],[Ist 
(YTD)]]-Tabelle436[[#This Row],[Budget 
(YTD)]]</f>
        <v>-7863.0900000000038</v>
      </c>
      <c r="AC43" s="113">
        <f>Tabelle4[[#This Row],[Plan (Jahr)]]</f>
        <v>-22800</v>
      </c>
      <c r="AD43" s="15">
        <f>INDEX(GuVMonatsscharf[Forecast
 (Jahr)],MATCH(Tabelle436[[#This Row],[Position]],GuVMonatsscharf[Position],0),1)</f>
        <v>-38163.090000000004</v>
      </c>
      <c r="AE43" s="103">
        <f>Tabelle436[[#This Row],[Forecast
(Jahr)]]-Tabelle436[[#This Row],[Budget 
(Jahr)]]</f>
        <v>-15363.090000000004</v>
      </c>
      <c r="AF43" s="117">
        <f>'GuV Budget'!U43-Tabelle436[[#This Row],[Ist 
(YTD)]]</f>
        <v>6663.0900000000038</v>
      </c>
      <c r="AG43" s="146"/>
    </row>
    <row r="44" spans="1:36" hidden="1" x14ac:dyDescent="0.25">
      <c r="A44" s="130" t="str">
        <f>IF(Tabelle436[[#This Row],[TitleLocalAccountGroup]]="",IF(Tabelle436[[#This Row],[TitleLocalMainGroup]]="",Tabelle436[[#This Row],[TitleLocalSection]],REPT(" ",$B$1)&amp;Tabelle436[[#This Row],[TitleLocalMainGroup]]),REPT(" ",2*$B$1)&amp;Tabelle436[[#This Row],[TitleLocalAccountGroup]])</f>
        <v xml:space="preserve">    Abschreibungen auf Finanzanlagen und auf Wertpapiere des Umlaufvermögens</v>
      </c>
      <c r="B44" s="9">
        <v>0</v>
      </c>
      <c r="C44" s="137"/>
      <c r="D44" s="9" t="s">
        <v>159</v>
      </c>
      <c r="E44" s="11" t="s">
        <v>126</v>
      </c>
      <c r="F44" s="11" t="s">
        <v>187</v>
      </c>
      <c r="H44" s="138">
        <v>1</v>
      </c>
      <c r="I4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4" s="57">
        <f>SUM(Tabelle436[[#This Row],[Jan]:[Dez]])</f>
        <v>0</v>
      </c>
      <c r="V44" s="99"/>
      <c r="W44" s="99">
        <f ca="1">OFFSET('GuV Budget'!I44,0,$Z$3-1)</f>
        <v>0</v>
      </c>
      <c r="X44" s="23">
        <f ca="1">OFFSET(Tabelle436[[#This Row],[Jan]],0,$Z$3-1)</f>
        <v>0</v>
      </c>
      <c r="Y44" s="104">
        <f ca="1">Tabelle436[[#This Row],[Ist
(Monat)]]-Tabelle436[[#This Row],[Budget
(Monat)]]</f>
        <v>0</v>
      </c>
      <c r="Z44" s="112">
        <f ca="1">SUM(OFFSET('GuV Budget'!I44,0,0,1,$Z$3))</f>
        <v>0</v>
      </c>
      <c r="AA44" s="23">
        <f>Tabelle436[[#This Row],[Jahr]]</f>
        <v>0</v>
      </c>
      <c r="AB44" s="104">
        <f ca="1">Tabelle436[[#This Row],[Ist 
(YTD)]]-Tabelle436[[#This Row],[Budget 
(YTD)]]</f>
        <v>0</v>
      </c>
      <c r="AC44" s="112">
        <f>Tabelle4[[#This Row],[Plan (Jahr)]]</f>
        <v>0</v>
      </c>
      <c r="AD44" s="23">
        <f>INDEX(GuVMonatsscharf[Forecast
 (Jahr)],MATCH(Tabelle436[[#This Row],[Position]],GuVMonatsscharf[Position],0),1)</f>
        <v>0</v>
      </c>
      <c r="AE44" s="104">
        <f>Tabelle436[[#This Row],[Forecast
(Jahr)]]-Tabelle436[[#This Row],[Budget 
(Jahr)]]</f>
        <v>0</v>
      </c>
      <c r="AF44" s="116">
        <f>'GuV Budget'!U44-Tabelle436[[#This Row],[Ist 
(YTD)]]</f>
        <v>0</v>
      </c>
      <c r="AG44" s="145"/>
      <c r="AJ44" s="9"/>
    </row>
    <row r="45" spans="1:36" x14ac:dyDescent="0.25">
      <c r="A45" s="130" t="str">
        <f>IF(Tabelle436[[#This Row],[TitleLocalAccountGroup]]="",IF(Tabelle436[[#This Row],[TitleLocalMainGroup]]="",Tabelle436[[#This Row],[TitleLocalSection]],REPT(" ",$B$1)&amp;Tabelle436[[#This Row],[TitleLocalMainGroup]]),REPT(" ",2*$B$1)&amp;Tabelle436[[#This Row],[TitleLocalAccountGroup]])</f>
        <v xml:space="preserve">    Zinsen und ähnliche Aufwendungen</v>
      </c>
      <c r="B45" s="9">
        <v>1</v>
      </c>
      <c r="C45" s="137"/>
      <c r="D45" s="9" t="s">
        <v>159</v>
      </c>
      <c r="E45" s="11" t="s">
        <v>126</v>
      </c>
      <c r="F45" s="11" t="s">
        <v>127</v>
      </c>
      <c r="H45" s="138">
        <v>1</v>
      </c>
      <c r="I4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-4852.5300000000007</v>
      </c>
      <c r="M4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-1150.42</v>
      </c>
      <c r="N4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-1081.53</v>
      </c>
      <c r="O4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-4568.45</v>
      </c>
      <c r="P4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-982.6</v>
      </c>
      <c r="Q4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-930.62</v>
      </c>
      <c r="R4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-7626.1600000000008</v>
      </c>
      <c r="S4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-8270.7800000000007</v>
      </c>
      <c r="T4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5" s="57">
        <f>SUM(Tabelle436[[#This Row],[Jan]:[Dez]])</f>
        <v>-29463.090000000004</v>
      </c>
      <c r="V45" s="99"/>
      <c r="W45" s="99">
        <f ca="1">OFFSET('GuV Budget'!I45,0,$Z$3-1)</f>
        <v>-1200</v>
      </c>
      <c r="X45" s="23">
        <f ca="1">OFFSET(Tabelle436[[#This Row],[Jan]],0,$Z$3-1)</f>
        <v>-8270.7800000000007</v>
      </c>
      <c r="Y45" s="104">
        <f ca="1">Tabelle436[[#This Row],[Ist
(Monat)]]-Tabelle436[[#This Row],[Budget
(Monat)]]</f>
        <v>-7070.7800000000007</v>
      </c>
      <c r="Z45" s="112">
        <f ca="1">SUM(OFFSET('GuV Budget'!I45,0,0,1,$Z$3))</f>
        <v>-21600</v>
      </c>
      <c r="AA45" s="23">
        <f>Tabelle436[[#This Row],[Jahr]]</f>
        <v>-29463.090000000004</v>
      </c>
      <c r="AB45" s="104">
        <f ca="1">Tabelle436[[#This Row],[Ist 
(YTD)]]-Tabelle436[[#This Row],[Budget 
(YTD)]]</f>
        <v>-7863.0900000000038</v>
      </c>
      <c r="AC45" s="112">
        <f>Tabelle4[[#This Row],[Plan (Jahr)]]</f>
        <v>-22800</v>
      </c>
      <c r="AD45" s="23">
        <f>INDEX(GuVMonatsscharf[Forecast
 (Jahr)],MATCH(Tabelle436[[#This Row],[Position]],GuVMonatsscharf[Position],0),1)</f>
        <v>-38163.090000000004</v>
      </c>
      <c r="AE45" s="104">
        <f>Tabelle436[[#This Row],[Forecast
(Jahr)]]-Tabelle436[[#This Row],[Budget 
(Jahr)]]</f>
        <v>-15363.090000000004</v>
      </c>
      <c r="AF45" s="116">
        <f>'GuV Budget'!U45-Tabelle436[[#This Row],[Ist 
(YTD)]]</f>
        <v>6663.0900000000038</v>
      </c>
      <c r="AG45" s="145" t="s">
        <v>696</v>
      </c>
      <c r="AJ45" s="9"/>
    </row>
    <row r="46" spans="1:36" hidden="1" x14ac:dyDescent="0.25">
      <c r="A46" s="130" t="str">
        <f>IF(Tabelle436[[#This Row],[TitleLocalAccountGroup]]="",IF(Tabelle436[[#This Row],[TitleLocalMainGroup]]="",Tabelle436[[#This Row],[TitleLocalSection]],REPT(" ",$B$1)&amp;Tabelle436[[#This Row],[TitleLocalMainGroup]]),REPT(" ",2*$B$1)&amp;Tabelle436[[#This Row],[TitleLocalAccountGroup]])</f>
        <v xml:space="preserve">    Aufwendungen aus Verlustübernahme</v>
      </c>
      <c r="B46" s="9">
        <v>0</v>
      </c>
      <c r="C46" s="137"/>
      <c r="D46" s="9" t="s">
        <v>159</v>
      </c>
      <c r="E46" s="11" t="s">
        <v>126</v>
      </c>
      <c r="F46" s="11" t="s">
        <v>170</v>
      </c>
      <c r="H46" s="138">
        <v>1</v>
      </c>
      <c r="I4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6" s="57">
        <f>SUM(Tabelle436[[#This Row],[Jan]:[Dez]])</f>
        <v>0</v>
      </c>
      <c r="V46" s="99"/>
      <c r="W46" s="99">
        <f ca="1">OFFSET('GuV Budget'!I46,0,$Z$3-1)</f>
        <v>0</v>
      </c>
      <c r="X46" s="23">
        <f ca="1">OFFSET(Tabelle436[[#This Row],[Jan]],0,$Z$3-1)</f>
        <v>0</v>
      </c>
      <c r="Y46" s="104">
        <f ca="1">Tabelle436[[#This Row],[Ist
(Monat)]]-Tabelle436[[#This Row],[Budget
(Monat)]]</f>
        <v>0</v>
      </c>
      <c r="Z46" s="112">
        <f ca="1">SUM(OFFSET('GuV Budget'!I46,0,0,1,$Z$3))</f>
        <v>0</v>
      </c>
      <c r="AA46" s="23">
        <f>Tabelle436[[#This Row],[Jahr]]</f>
        <v>0</v>
      </c>
      <c r="AB46" s="104">
        <f ca="1">Tabelle436[[#This Row],[Ist 
(YTD)]]-Tabelle436[[#This Row],[Budget 
(YTD)]]</f>
        <v>0</v>
      </c>
      <c r="AC46" s="112">
        <f>Tabelle4[[#This Row],[Plan (Jahr)]]</f>
        <v>0</v>
      </c>
      <c r="AD46" s="23">
        <f>INDEX(GuVMonatsscharf[Forecast
 (Jahr)],MATCH(Tabelle436[[#This Row],[Position]],GuVMonatsscharf[Position],0),1)</f>
        <v>0</v>
      </c>
      <c r="AE46" s="104">
        <f>Tabelle436[[#This Row],[Forecast
(Jahr)]]-Tabelle436[[#This Row],[Budget 
(Jahr)]]</f>
        <v>0</v>
      </c>
      <c r="AF46" s="116">
        <f>'GuV Budget'!U46-Tabelle436[[#This Row],[Ist 
(YTD)]]</f>
        <v>0</v>
      </c>
      <c r="AG46" s="145"/>
      <c r="AJ46" s="9"/>
    </row>
    <row r="47" spans="1:36" s="13" customFormat="1" hidden="1" x14ac:dyDescent="0.25">
      <c r="A47" s="131" t="s">
        <v>209</v>
      </c>
      <c r="B47" s="13">
        <v>0</v>
      </c>
      <c r="C47" s="139"/>
      <c r="D47" s="9"/>
      <c r="E47" s="21"/>
      <c r="F47" s="21"/>
      <c r="G47" s="21"/>
      <c r="H47" s="138">
        <v>1</v>
      </c>
      <c r="I47" s="15">
        <f>I37+I38+I43</f>
        <v>-17983.389999999985</v>
      </c>
      <c r="J47" s="15">
        <f t="shared" ref="J47:T47" si="4">J37+J38+J43</f>
        <v>-86666.780000000028</v>
      </c>
      <c r="K47" s="15">
        <f t="shared" si="4"/>
        <v>-134466.69</v>
      </c>
      <c r="L47" s="15">
        <f t="shared" si="4"/>
        <v>-12340.390000000016</v>
      </c>
      <c r="M47" s="15">
        <f t="shared" si="4"/>
        <v>2258.0400000000063</v>
      </c>
      <c r="N47" s="15">
        <f t="shared" si="4"/>
        <v>-37268.919999999984</v>
      </c>
      <c r="O47" s="15">
        <f t="shared" si="4"/>
        <v>-29128.96999999999</v>
      </c>
      <c r="P47" s="15">
        <f t="shared" si="4"/>
        <v>-28926.719999999994</v>
      </c>
      <c r="Q47" s="15">
        <f t="shared" si="4"/>
        <v>32082.839999999964</v>
      </c>
      <c r="R47" s="15">
        <f t="shared" si="4"/>
        <v>-40541.440000000002</v>
      </c>
      <c r="S47" s="15">
        <f t="shared" si="4"/>
        <v>-35266.880000000019</v>
      </c>
      <c r="T47" s="15">
        <f t="shared" si="4"/>
        <v>0</v>
      </c>
      <c r="U47" s="55">
        <f>SUM(Tabelle436[[#This Row],[Jan]:[Dez]])</f>
        <v>-388249.3</v>
      </c>
      <c r="V47" s="100"/>
      <c r="W47" s="100">
        <f ca="1">OFFSET('GuV Budget'!I47,0,$Z$3-1)</f>
        <v>-35972.469999999972</v>
      </c>
      <c r="X47" s="15">
        <f ca="1">OFFSET(Tabelle436[[#This Row],[Jan]],0,$Z$3-1)</f>
        <v>-35266.880000000019</v>
      </c>
      <c r="Y47" s="103">
        <f ca="1">Tabelle436[[#This Row],[Ist
(Monat)]]-Tabelle436[[#This Row],[Budget
(Monat)]]</f>
        <v>705.58999999995285</v>
      </c>
      <c r="Z47" s="113">
        <f ca="1">SUM(OFFSET('GuV Budget'!I47,0,0,1,$Z$3))</f>
        <v>-514177.98</v>
      </c>
      <c r="AA47" s="15">
        <f>Tabelle436[[#This Row],[Jahr]]</f>
        <v>-388249.3</v>
      </c>
      <c r="AB47" s="103">
        <f ca="1">Tabelle436[[#This Row],[Ist 
(YTD)]]-Tabelle436[[#This Row],[Budget 
(YTD)]]</f>
        <v>125928.68</v>
      </c>
      <c r="AC47" s="113">
        <f>Tabelle4[[#This Row],[Plan (Jahr)]]</f>
        <v>-573150.44999999995</v>
      </c>
      <c r="AD47" s="15">
        <f>INDEX(GuVMonatsscharf[Forecast
 (Jahr)],MATCH(Tabelle436[[#This Row],[Position]],GuVMonatsscharf[Position],0),1)</f>
        <v>-490757.83</v>
      </c>
      <c r="AE47" s="103">
        <f>Tabelle436[[#This Row],[Forecast
(Jahr)]]-Tabelle436[[#This Row],[Budget 
(Jahr)]]</f>
        <v>82392.619999999937</v>
      </c>
      <c r="AF47" s="117">
        <f>'GuV Budget'!U47-Tabelle436[[#This Row],[Ist 
(YTD)]]</f>
        <v>-184901.14999999997</v>
      </c>
      <c r="AG47" s="146"/>
    </row>
    <row r="48" spans="1:36" s="13" customFormat="1" hidden="1" x14ac:dyDescent="0.25">
      <c r="A48" s="131" t="str">
        <f>IF(Tabelle436[[#This Row],[TitleLocalAccountGroup]]="",IF(Tabelle436[[#This Row],[TitleLocalMainGroup]]="",Tabelle436[[#This Row],[TitleLocalSection]],REPT(" ",$B$1)&amp;Tabelle436[[#This Row],[TitleLocalMainGroup]]),REPT(" ",2*$B$1)&amp;Tabelle436[[#This Row],[TitleLocalAccountGroup]])</f>
        <v>Steueraufwendungen</v>
      </c>
      <c r="B48" s="13">
        <v>0</v>
      </c>
      <c r="C48" s="139"/>
      <c r="D48" s="9" t="s">
        <v>159</v>
      </c>
      <c r="E48" s="21" t="s">
        <v>174</v>
      </c>
      <c r="F48" s="21"/>
      <c r="G48" s="21"/>
      <c r="H48" s="138">
        <v>1</v>
      </c>
      <c r="I48"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8"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8"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8"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8"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8"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8"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8"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8"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8"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8"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8"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8" s="55">
        <f>SUM(Tabelle436[[#This Row],[Jan]:[Dez]])</f>
        <v>0</v>
      </c>
      <c r="V48" s="100"/>
      <c r="W48" s="100">
        <f ca="1">OFFSET('GuV Budget'!I48,0,$Z$3-1)</f>
        <v>0</v>
      </c>
      <c r="X48" s="15">
        <f ca="1">OFFSET(Tabelle436[[#This Row],[Jan]],0,$Z$3-1)</f>
        <v>0</v>
      </c>
      <c r="Y48" s="103">
        <f ca="1">Tabelle436[[#This Row],[Ist
(Monat)]]-Tabelle436[[#This Row],[Budget
(Monat)]]</f>
        <v>0</v>
      </c>
      <c r="Z48" s="113">
        <f ca="1">SUM(OFFSET('GuV Budget'!I48,0,0,1,$Z$3))</f>
        <v>0</v>
      </c>
      <c r="AA48" s="15">
        <f>Tabelle436[[#This Row],[Jahr]]</f>
        <v>0</v>
      </c>
      <c r="AB48" s="103">
        <f ca="1">Tabelle436[[#This Row],[Ist 
(YTD)]]-Tabelle436[[#This Row],[Budget 
(YTD)]]</f>
        <v>0</v>
      </c>
      <c r="AC48" s="113">
        <f>Tabelle4[[#This Row],[Plan (Jahr)]]</f>
        <v>0</v>
      </c>
      <c r="AD48" s="15">
        <f>INDEX(GuVMonatsscharf[Forecast
 (Jahr)],MATCH(Tabelle436[[#This Row],[Position]],GuVMonatsscharf[Position],0),1)</f>
        <v>0</v>
      </c>
      <c r="AE48" s="103">
        <f>Tabelle436[[#This Row],[Forecast
(Jahr)]]-Tabelle436[[#This Row],[Budget 
(Jahr)]]</f>
        <v>0</v>
      </c>
      <c r="AF48" s="117">
        <f>'GuV Budget'!U48-Tabelle436[[#This Row],[Ist 
(YTD)]]</f>
        <v>0</v>
      </c>
      <c r="AG48" s="146"/>
    </row>
    <row r="49" spans="1:36" hidden="1" x14ac:dyDescent="0.25">
      <c r="A49" s="130" t="str">
        <f>IF(Tabelle436[[#This Row],[TitleLocalAccountGroup]]="",IF(Tabelle436[[#This Row],[TitleLocalMainGroup]]="",Tabelle436[[#This Row],[TitleLocalSection]],REPT(" ",$B$1)&amp;Tabelle436[[#This Row],[TitleLocalMainGroup]]),REPT(" ",2*$B$1)&amp;Tabelle436[[#This Row],[TitleLocalAccountGroup]])</f>
        <v xml:space="preserve">    Steuern vom Einkommen und Ertrag</v>
      </c>
      <c r="B49" s="9">
        <v>0</v>
      </c>
      <c r="C49" s="137"/>
      <c r="D49" s="9" t="s">
        <v>159</v>
      </c>
      <c r="E49" s="11" t="s">
        <v>174</v>
      </c>
      <c r="F49" s="11" t="s">
        <v>188</v>
      </c>
      <c r="H49" s="138">
        <v>1</v>
      </c>
      <c r="I49"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49"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49"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49"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49"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49"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49"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49"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49"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49"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49"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49"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49" s="57">
        <f>SUM(Tabelle436[[#This Row],[Jan]:[Dez]])</f>
        <v>0</v>
      </c>
      <c r="V49" s="99"/>
      <c r="W49" s="99">
        <f ca="1">OFFSET('GuV Budget'!I49,0,$Z$3-1)</f>
        <v>0</v>
      </c>
      <c r="X49" s="23">
        <f ca="1">OFFSET(Tabelle436[[#This Row],[Jan]],0,$Z$3-1)</f>
        <v>0</v>
      </c>
      <c r="Y49" s="104">
        <f ca="1">Tabelle436[[#This Row],[Ist
(Monat)]]-Tabelle436[[#This Row],[Budget
(Monat)]]</f>
        <v>0</v>
      </c>
      <c r="Z49" s="112">
        <f ca="1">SUM(OFFSET('GuV Budget'!I49,0,0,1,$Z$3))</f>
        <v>0</v>
      </c>
      <c r="AA49" s="23">
        <f>Tabelle436[[#This Row],[Jahr]]</f>
        <v>0</v>
      </c>
      <c r="AB49" s="104">
        <f ca="1">Tabelle436[[#This Row],[Ist 
(YTD)]]-Tabelle436[[#This Row],[Budget 
(YTD)]]</f>
        <v>0</v>
      </c>
      <c r="AC49" s="112">
        <f>Tabelle4[[#This Row],[Plan (Jahr)]]</f>
        <v>0</v>
      </c>
      <c r="AD49" s="23">
        <f>INDEX(GuVMonatsscharf[Forecast
 (Jahr)],MATCH(Tabelle436[[#This Row],[Position]],GuVMonatsscharf[Position],0),1)</f>
        <v>0</v>
      </c>
      <c r="AE49" s="104">
        <f>Tabelle436[[#This Row],[Forecast
(Jahr)]]-Tabelle436[[#This Row],[Budget 
(Jahr)]]</f>
        <v>0</v>
      </c>
      <c r="AF49" s="116">
        <f>'GuV Budget'!U49-Tabelle436[[#This Row],[Ist 
(YTD)]]</f>
        <v>0</v>
      </c>
      <c r="AG49" s="145"/>
      <c r="AJ49" s="9"/>
    </row>
    <row r="50" spans="1:36" hidden="1" x14ac:dyDescent="0.25">
      <c r="A50" s="130" t="str">
        <f>IF(Tabelle436[[#This Row],[TitleLocalAccountGroup]]="",IF(Tabelle436[[#This Row],[TitleLocalMainGroup]]="",Tabelle436[[#This Row],[TitleLocalSection]],REPT(" ",$B$1)&amp;Tabelle436[[#This Row],[TitleLocalMainGroup]]),REPT(" ",2*$B$1)&amp;Tabelle436[[#This Row],[TitleLocalAccountGroup]])</f>
        <v xml:space="preserve">    Sonstige Steuern</v>
      </c>
      <c r="B50" s="9">
        <v>0</v>
      </c>
      <c r="C50" s="137"/>
      <c r="D50" s="9" t="s">
        <v>159</v>
      </c>
      <c r="E50" s="11" t="s">
        <v>174</v>
      </c>
      <c r="F50" s="11" t="s">
        <v>175</v>
      </c>
      <c r="H50" s="138">
        <v>1</v>
      </c>
      <c r="I50"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0"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0"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0"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0"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0"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0"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0"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0"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0"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0"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0"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0" s="57">
        <f>SUM(Tabelle436[[#This Row],[Jan]:[Dez]])</f>
        <v>0</v>
      </c>
      <c r="V50" s="99"/>
      <c r="W50" s="99">
        <f ca="1">OFFSET('GuV Budget'!I50,0,$Z$3-1)</f>
        <v>0</v>
      </c>
      <c r="X50" s="23">
        <f ca="1">OFFSET(Tabelle436[[#This Row],[Jan]],0,$Z$3-1)</f>
        <v>0</v>
      </c>
      <c r="Y50" s="104">
        <f ca="1">Tabelle436[[#This Row],[Ist
(Monat)]]-Tabelle436[[#This Row],[Budget
(Monat)]]</f>
        <v>0</v>
      </c>
      <c r="Z50" s="112">
        <f ca="1">SUM(OFFSET('GuV Budget'!I50,0,0,1,$Z$3))</f>
        <v>0</v>
      </c>
      <c r="AA50" s="23">
        <f>Tabelle436[[#This Row],[Jahr]]</f>
        <v>0</v>
      </c>
      <c r="AB50" s="104">
        <f ca="1">Tabelle436[[#This Row],[Ist 
(YTD)]]-Tabelle436[[#This Row],[Budget 
(YTD)]]</f>
        <v>0</v>
      </c>
      <c r="AC50" s="112">
        <f>Tabelle4[[#This Row],[Plan (Jahr)]]</f>
        <v>0</v>
      </c>
      <c r="AD50" s="23">
        <f>INDEX(GuVMonatsscharf[Forecast
 (Jahr)],MATCH(Tabelle436[[#This Row],[Position]],GuVMonatsscharf[Position],0),1)</f>
        <v>0</v>
      </c>
      <c r="AE50" s="104">
        <f>Tabelle436[[#This Row],[Forecast
(Jahr)]]-Tabelle436[[#This Row],[Budget 
(Jahr)]]</f>
        <v>0</v>
      </c>
      <c r="AF50" s="116">
        <f>'GuV Budget'!U50-Tabelle436[[#This Row],[Ist 
(YTD)]]</f>
        <v>0</v>
      </c>
      <c r="AG50" s="145"/>
      <c r="AJ50" s="9"/>
    </row>
    <row r="51" spans="1:36" s="13" customFormat="1" x14ac:dyDescent="0.25">
      <c r="A51" s="131" t="s">
        <v>210</v>
      </c>
      <c r="B51" s="13">
        <v>1</v>
      </c>
      <c r="C51" s="139"/>
      <c r="D51" s="9"/>
      <c r="E51" s="21"/>
      <c r="F51" s="21"/>
      <c r="G51" s="21"/>
      <c r="H51" s="138">
        <v>1</v>
      </c>
      <c r="I51" s="15">
        <f>I47+I48</f>
        <v>-17983.389999999985</v>
      </c>
      <c r="J51" s="15">
        <f t="shared" ref="J51:T51" si="5">J47+J48</f>
        <v>-86666.780000000028</v>
      </c>
      <c r="K51" s="15">
        <f t="shared" si="5"/>
        <v>-134466.69</v>
      </c>
      <c r="L51" s="15">
        <f t="shared" si="5"/>
        <v>-12340.390000000016</v>
      </c>
      <c r="M51" s="15">
        <f t="shared" si="5"/>
        <v>2258.0400000000063</v>
      </c>
      <c r="N51" s="15">
        <f t="shared" si="5"/>
        <v>-37268.919999999984</v>
      </c>
      <c r="O51" s="15">
        <f t="shared" si="5"/>
        <v>-29128.96999999999</v>
      </c>
      <c r="P51" s="15">
        <f t="shared" si="5"/>
        <v>-28926.719999999994</v>
      </c>
      <c r="Q51" s="15">
        <f t="shared" si="5"/>
        <v>32082.839999999964</v>
      </c>
      <c r="R51" s="15">
        <f t="shared" si="5"/>
        <v>-40541.440000000002</v>
      </c>
      <c r="S51" s="15">
        <f t="shared" si="5"/>
        <v>-35266.880000000019</v>
      </c>
      <c r="T51" s="15">
        <f t="shared" si="5"/>
        <v>0</v>
      </c>
      <c r="U51" s="55">
        <f>SUM(Tabelle436[[#This Row],[Jan]:[Dez]])</f>
        <v>-388249.3</v>
      </c>
      <c r="V51" s="100"/>
      <c r="W51" s="100">
        <f ca="1">OFFSET('GuV Budget'!I51,0,$Z$3-1)</f>
        <v>-35972.469999999972</v>
      </c>
      <c r="X51" s="15">
        <f ca="1">OFFSET(Tabelle436[[#This Row],[Jan]],0,$Z$3-1)</f>
        <v>-35266.880000000019</v>
      </c>
      <c r="Y51" s="103">
        <f ca="1">Tabelle436[[#This Row],[Ist
(Monat)]]-Tabelle436[[#This Row],[Budget
(Monat)]]</f>
        <v>705.58999999995285</v>
      </c>
      <c r="Z51" s="113">
        <f ca="1">SUM(OFFSET('GuV Budget'!I51,0,0,1,$Z$3))</f>
        <v>-514177.98</v>
      </c>
      <c r="AA51" s="15">
        <f>Tabelle436[[#This Row],[Jahr]]</f>
        <v>-388249.3</v>
      </c>
      <c r="AB51" s="103">
        <f ca="1">Tabelle436[[#This Row],[Ist 
(YTD)]]-Tabelle436[[#This Row],[Budget 
(YTD)]]</f>
        <v>125928.68</v>
      </c>
      <c r="AC51" s="113">
        <f>Tabelle4[[#This Row],[Plan (Jahr)]]</f>
        <v>-573150.44999999995</v>
      </c>
      <c r="AD51" s="15">
        <f>INDEX(GuVMonatsscharf[Forecast
 (Jahr)],MATCH(Tabelle436[[#This Row],[Position]],GuVMonatsscharf[Position],0),1)</f>
        <v>-490757.83</v>
      </c>
      <c r="AE51" s="103">
        <f>Tabelle436[[#This Row],[Forecast
(Jahr)]]-Tabelle436[[#This Row],[Budget 
(Jahr)]]</f>
        <v>82392.619999999937</v>
      </c>
      <c r="AF51" s="117">
        <f>'GuV Budget'!U51-Tabelle436[[#This Row],[Ist 
(YTD)]]</f>
        <v>-184901.14999999997</v>
      </c>
      <c r="AG51" s="146"/>
    </row>
    <row r="52" spans="1:36" s="13" customFormat="1" hidden="1" x14ac:dyDescent="0.25">
      <c r="A52" s="131" t="str">
        <f>IF(Tabelle436[[#This Row],[TitleLocalAccountGroup]]="",IF(Tabelle436[[#This Row],[TitleLocalMainGroup]]="",Tabelle436[[#This Row],[TitleLocalSection]],REPT(" ",$B$1)&amp;Tabelle436[[#This Row],[TitleLocalMainGroup]]),REPT(" ",2*$B$1)&amp;Tabelle436[[#This Row],[TitleLocalAccountGroup]])</f>
        <v>Ergänzende Angaben</v>
      </c>
      <c r="B52" s="13">
        <v>0</v>
      </c>
      <c r="C52" s="139"/>
      <c r="D52" s="9" t="s">
        <v>159</v>
      </c>
      <c r="E52" s="21" t="s">
        <v>167</v>
      </c>
      <c r="F52" s="21"/>
      <c r="G52" s="21"/>
      <c r="H52" s="138">
        <v>1</v>
      </c>
      <c r="I52"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2"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2"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2"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2"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2"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2"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2"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2"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2"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2"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2"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2" s="55">
        <f>SUM(Tabelle436[[#This Row],[Jan]:[Dez]])</f>
        <v>0</v>
      </c>
      <c r="V52" s="100"/>
      <c r="W52" s="100">
        <f ca="1">OFFSET('GuV Budget'!I52,0,$Z$3-1)</f>
        <v>0</v>
      </c>
      <c r="X52" s="15">
        <f ca="1">OFFSET(Tabelle436[[#This Row],[Jan]],0,$Z$3-1)</f>
        <v>0</v>
      </c>
      <c r="Y52" s="103">
        <f ca="1">Tabelle436[[#This Row],[Ist
(Monat)]]-Tabelle436[[#This Row],[Budget
(Monat)]]</f>
        <v>0</v>
      </c>
      <c r="Z52" s="100">
        <f ca="1">SUM(OFFSET('GuV Budget'!I52,0,0,1,$Z$3))</f>
        <v>0</v>
      </c>
      <c r="AA52" s="15">
        <f>Tabelle436[[#This Row],[Jahr]]</f>
        <v>0</v>
      </c>
      <c r="AB52" s="103">
        <f ca="1">Tabelle436[[#This Row],[Ist 
(YTD)]]-Tabelle436[[#This Row],[Budget 
(YTD)]]</f>
        <v>0</v>
      </c>
      <c r="AC52" s="100">
        <f>Tabelle4[[#This Row],[Plan (Jahr)]]</f>
        <v>0</v>
      </c>
      <c r="AD52" s="15">
        <f>INDEX(GuVMonatsscharf[Forecast
 (Jahr)],MATCH(Tabelle436[[#This Row],[Position]],GuVMonatsscharf[Position],0),1)</f>
        <v>0</v>
      </c>
      <c r="AE52" s="103">
        <f>Tabelle436[[#This Row],[Forecast
(Jahr)]]-Tabelle436[[#This Row],[Budget 
(Jahr)]]</f>
        <v>0</v>
      </c>
      <c r="AF52" s="117">
        <f>'GuV Budget'!U52-Tabelle436[[#This Row],[Ist 
(YTD)]]</f>
        <v>0</v>
      </c>
      <c r="AG52" s="146"/>
    </row>
    <row r="53" spans="1:36" hidden="1" x14ac:dyDescent="0.25">
      <c r="A53" s="130" t="str">
        <f>IF(Tabelle436[[#This Row],[TitleLocalAccountGroup]]="",IF(Tabelle436[[#This Row],[TitleLocalMainGroup]]="",Tabelle436[[#This Row],[TitleLocalSection]],REPT(" ",$B$1)&amp;Tabelle436[[#This Row],[TitleLocalMainGroup]]),REPT(" ",2*$B$1)&amp;Tabelle436[[#This Row],[TitleLocalAccountGroup]])</f>
        <v xml:space="preserve">    Einstellung in die Kapitalrücklage</v>
      </c>
      <c r="B53" s="9">
        <v>0</v>
      </c>
      <c r="C53" s="137"/>
      <c r="D53" s="9" t="s">
        <v>159</v>
      </c>
      <c r="E53" s="11" t="s">
        <v>167</v>
      </c>
      <c r="F53" s="11" t="s">
        <v>168</v>
      </c>
      <c r="H53" s="138">
        <v>1</v>
      </c>
      <c r="I53"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3"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3"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3"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3"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3"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3"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3"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3"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3"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3"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3"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3" s="57">
        <f>SUM(Tabelle436[[#This Row],[Jan]:[Dez]])</f>
        <v>0</v>
      </c>
      <c r="V53" s="99"/>
      <c r="W53" s="99">
        <f ca="1">OFFSET('GuV Budget'!I53,0,$Z$3-1)</f>
        <v>0</v>
      </c>
      <c r="X53" s="23">
        <f ca="1">OFFSET(Tabelle436[[#This Row],[Jan]],0,$Z$3-1)</f>
        <v>0</v>
      </c>
      <c r="Y53" s="104">
        <f ca="1">Tabelle436[[#This Row],[Ist
(Monat)]]-Tabelle436[[#This Row],[Budget
(Monat)]]</f>
        <v>0</v>
      </c>
      <c r="Z53" s="99">
        <f ca="1">SUM(OFFSET('GuV Budget'!I53,0,0,1,$Z$3))</f>
        <v>0</v>
      </c>
      <c r="AA53" s="23">
        <f>Tabelle436[[#This Row],[Jahr]]</f>
        <v>0</v>
      </c>
      <c r="AB53" s="104">
        <f ca="1">Tabelle436[[#This Row],[Ist 
(YTD)]]-Tabelle436[[#This Row],[Budget 
(YTD)]]</f>
        <v>0</v>
      </c>
      <c r="AC53" s="99">
        <f>Tabelle4[[#This Row],[Plan (Jahr)]]</f>
        <v>0</v>
      </c>
      <c r="AD53" s="23">
        <f>INDEX(GuVMonatsscharf[Forecast
 (Jahr)],MATCH(Tabelle436[[#This Row],[Position]],GuVMonatsscharf[Position],0),1)</f>
        <v>0</v>
      </c>
      <c r="AE53" s="104">
        <f>Tabelle436[[#This Row],[Forecast
(Jahr)]]-Tabelle436[[#This Row],[Budget 
(Jahr)]]</f>
        <v>0</v>
      </c>
      <c r="AF53" s="116">
        <f>'GuV Budget'!U53-Tabelle436[[#This Row],[Ist 
(YTD)]]</f>
        <v>0</v>
      </c>
      <c r="AG53" s="145"/>
      <c r="AJ53" s="9"/>
    </row>
    <row r="54" spans="1:36" hidden="1" x14ac:dyDescent="0.25">
      <c r="A54" s="130" t="str">
        <f>IF(Tabelle436[[#This Row],[TitleLocalAccountGroup]]="",IF(Tabelle436[[#This Row],[TitleLocalMainGroup]]="",Tabelle436[[#This Row],[TitleLocalSection]],REPT(" ",$B$1)&amp;Tabelle436[[#This Row],[TitleLocalMainGroup]]),REPT(" ",2*$B$1)&amp;Tabelle436[[#This Row],[TitleLocalAccountGroup]])</f>
        <v xml:space="preserve">    Entnahmen aus Gewinnrücklagen</v>
      </c>
      <c r="B54" s="9">
        <v>0</v>
      </c>
      <c r="C54" s="137"/>
      <c r="D54" s="9" t="s">
        <v>159</v>
      </c>
      <c r="E54" s="11" t="s">
        <v>167</v>
      </c>
      <c r="F54" s="11" t="s">
        <v>178</v>
      </c>
      <c r="H54" s="138">
        <v>1</v>
      </c>
      <c r="I54"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4"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4"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4"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4"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4"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4"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4"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4"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4"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4"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4"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4" s="57">
        <f>SUM(Tabelle436[[#This Row],[Jan]:[Dez]])</f>
        <v>0</v>
      </c>
      <c r="V54" s="99"/>
      <c r="W54" s="99">
        <f ca="1">OFFSET('GuV Budget'!I54,0,$Z$3-1)</f>
        <v>0</v>
      </c>
      <c r="X54" s="23">
        <f ca="1">OFFSET(Tabelle436[[#This Row],[Jan]],0,$Z$3-1)</f>
        <v>0</v>
      </c>
      <c r="Y54" s="104">
        <f ca="1">Tabelle436[[#This Row],[Ist
(Monat)]]-Tabelle436[[#This Row],[Budget
(Monat)]]</f>
        <v>0</v>
      </c>
      <c r="Z54" s="99">
        <f ca="1">SUM(OFFSET('GuV Budget'!I54,0,0,1,$Z$3))</f>
        <v>0</v>
      </c>
      <c r="AA54" s="23">
        <f>Tabelle436[[#This Row],[Jahr]]</f>
        <v>0</v>
      </c>
      <c r="AB54" s="104">
        <f ca="1">Tabelle436[[#This Row],[Ist 
(YTD)]]-Tabelle436[[#This Row],[Budget 
(YTD)]]</f>
        <v>0</v>
      </c>
      <c r="AC54" s="99">
        <f>Tabelle4[[#This Row],[Plan (Jahr)]]</f>
        <v>0</v>
      </c>
      <c r="AD54" s="23">
        <f>INDEX(GuVMonatsscharf[Forecast
 (Jahr)],MATCH(Tabelle436[[#This Row],[Position]],GuVMonatsscharf[Position],0),1)</f>
        <v>0</v>
      </c>
      <c r="AE54" s="104">
        <f>Tabelle436[[#This Row],[Forecast
(Jahr)]]-Tabelle436[[#This Row],[Budget 
(Jahr)]]</f>
        <v>0</v>
      </c>
      <c r="AF54" s="116">
        <f>'GuV Budget'!U54-Tabelle436[[#This Row],[Ist 
(YTD)]]</f>
        <v>0</v>
      </c>
      <c r="AG54" s="145"/>
      <c r="AJ54" s="9"/>
    </row>
    <row r="55" spans="1:36" hidden="1" x14ac:dyDescent="0.25">
      <c r="A55" s="130" t="str">
        <f>IF(Tabelle436[[#This Row],[TitleLocalAccountGroup]]="",IF(Tabelle436[[#This Row],[TitleLocalMainGroup]]="",Tabelle436[[#This Row],[TitleLocalSection]],REPT(" ",$B$1)&amp;Tabelle436[[#This Row],[TitleLocalMainGroup]]),REPT(" ",2*$B$1)&amp;Tabelle436[[#This Row],[TitleLocalAccountGroup]])</f>
        <v xml:space="preserve">    Gewinn- oder Verlustvortrag</v>
      </c>
      <c r="B55" s="9">
        <v>0</v>
      </c>
      <c r="C55" s="137"/>
      <c r="D55" s="9" t="s">
        <v>159</v>
      </c>
      <c r="E55" s="11" t="s">
        <v>167</v>
      </c>
      <c r="F55" s="11" t="s">
        <v>179</v>
      </c>
      <c r="H55" s="138">
        <v>1</v>
      </c>
      <c r="I55"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5"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5"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5"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5"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5"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5"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5"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5"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5"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5"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5"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5" s="57">
        <f>SUM(Tabelle436[[#This Row],[Jan]:[Dez]])</f>
        <v>0</v>
      </c>
      <c r="V55" s="99"/>
      <c r="W55" s="99">
        <f ca="1">OFFSET('GuV Budget'!I55,0,$Z$3-1)</f>
        <v>0</v>
      </c>
      <c r="X55" s="23">
        <f ca="1">OFFSET(Tabelle436[[#This Row],[Jan]],0,$Z$3-1)</f>
        <v>0</v>
      </c>
      <c r="Y55" s="104">
        <f ca="1">Tabelle436[[#This Row],[Ist
(Monat)]]-Tabelle436[[#This Row],[Budget
(Monat)]]</f>
        <v>0</v>
      </c>
      <c r="Z55" s="99">
        <f ca="1">SUM(OFFSET('GuV Budget'!I55,0,0,1,$Z$3))</f>
        <v>0</v>
      </c>
      <c r="AA55" s="23">
        <f>Tabelle436[[#This Row],[Jahr]]</f>
        <v>0</v>
      </c>
      <c r="AB55" s="104">
        <f ca="1">Tabelle436[[#This Row],[Ist 
(YTD)]]-Tabelle436[[#This Row],[Budget 
(YTD)]]</f>
        <v>0</v>
      </c>
      <c r="AC55" s="99">
        <f>Tabelle4[[#This Row],[Plan (Jahr)]]</f>
        <v>0</v>
      </c>
      <c r="AD55" s="23">
        <f>INDEX(GuVMonatsscharf[Forecast
 (Jahr)],MATCH(Tabelle436[[#This Row],[Position]],GuVMonatsscharf[Position],0),1)</f>
        <v>0</v>
      </c>
      <c r="AE55" s="104">
        <f>Tabelle436[[#This Row],[Forecast
(Jahr)]]-Tabelle436[[#This Row],[Budget 
(Jahr)]]</f>
        <v>0</v>
      </c>
      <c r="AF55" s="116">
        <f>'GuV Budget'!U55-Tabelle436[[#This Row],[Ist 
(YTD)]]</f>
        <v>0</v>
      </c>
      <c r="AG55" s="145"/>
      <c r="AJ55" s="9"/>
    </row>
    <row r="56" spans="1:36" hidden="1" x14ac:dyDescent="0.25">
      <c r="A56" s="130" t="str">
        <f>IF(Tabelle436[[#This Row],[TitleLocalAccountGroup]]="",IF(Tabelle436[[#This Row],[TitleLocalMainGroup]]="",Tabelle436[[#This Row],[TitleLocalSection]],REPT(" ",$B$1)&amp;Tabelle436[[#This Row],[TitleLocalMainGroup]]),REPT(" ",2*$B$1)&amp;Tabelle436[[#This Row],[TitleLocalAccountGroup]])</f>
        <v xml:space="preserve">    Ertrag aus Kapitalherabsetzung</v>
      </c>
      <c r="B56" s="9">
        <v>0</v>
      </c>
      <c r="C56" s="137"/>
      <c r="D56" s="9" t="s">
        <v>159</v>
      </c>
      <c r="E56" s="11" t="s">
        <v>167</v>
      </c>
      <c r="F56" s="11" t="s">
        <v>177</v>
      </c>
      <c r="H56" s="138">
        <v>1</v>
      </c>
      <c r="I56" s="23">
        <f>IFERROR(IF(AND(Tabelle436[[#This Row],[TitleLocalAccountGroup]]=0,Tabelle436[[#This Row],[TitleLocalMainGroup]]=0),GETPIVOTDATA("Betrag",PivotdatenBudgetActual!$A$1,"Report",Tabelle436[[#This Row],[Bericht]],"Year",I$2,"Month",I$3,"ReportType",I$4,"Abschnitt",Tabelle436[[#This Row],[TitleLocalSection]]),IF(Tabelle436[[#This Row],[TitleLocalAccountGroup]]=0,GETPIVOTDATA("Betrag",PivotdatenBudgetActual!$A$1,"Report",Tabelle436[[#This Row],[Bericht]],"Year",I$2,"Month",I$3,"ReportType",I$4,"Abschnitt",Tabelle436[[#This Row],[TitleLocalSection]],"TitleLocalMainGroup",Tabelle436[[#This Row],[TitleLocalMainGroup]]),GETPIVOTDATA("Betrag",PivotdatenBudgetActual!$A$1,"Report",Tabelle436[[#This Row],[Bericht]],"Year",I$2,"Month",I$3,"ReportType",I$4,"Abschnitt",Tabelle436[[#This Row],[TitleLocalSection]],"TitleLocalMainGroup",Tabelle436[[#This Row],[TitleLocalMainGroup]],"TitleLocalAccountGroup",Tabelle436[[#This Row],[TitleLocalAccountGroup]]))),0)*Tabelle436[[#This Row],[Factor]]</f>
        <v>0</v>
      </c>
      <c r="J56" s="23">
        <f>IFERROR(IF(AND(Tabelle436[[#This Row],[TitleLocalAccountGroup]]=0,Tabelle436[[#This Row],[TitleLocalMainGroup]]=0),GETPIVOTDATA("Betrag",PivotdatenBudgetActual!$A$1,"Report",Tabelle436[[#This Row],[Bericht]],"Year",J$2,"Month",J$3,"ReportType",J$4,"Abschnitt",Tabelle436[[#This Row],[TitleLocalSection]]),IF(Tabelle436[[#This Row],[TitleLocalAccountGroup]]=0,GETPIVOTDATA("Betrag",PivotdatenBudgetActual!$A$1,"Report",Tabelle436[[#This Row],[Bericht]],"Year",J$2,"Month",J$3,"ReportType",J$4,"Abschnitt",Tabelle436[[#This Row],[TitleLocalSection]],"TitleLocalMainGroup",Tabelle436[[#This Row],[TitleLocalMainGroup]]),GETPIVOTDATA("Betrag",PivotdatenBudgetActual!$A$1,"Report",Tabelle436[[#This Row],[Bericht]],"Year",J$2,"Month",J$3,"ReportType",J$4,"Abschnitt",Tabelle436[[#This Row],[TitleLocalSection]],"TitleLocalMainGroup",Tabelle436[[#This Row],[TitleLocalMainGroup]],"TitleLocalAccountGroup",Tabelle436[[#This Row],[TitleLocalAccountGroup]]))),0)*Tabelle436[[#This Row],[Factor]]</f>
        <v>0</v>
      </c>
      <c r="K56" s="23">
        <f>IFERROR(IF(AND(Tabelle436[[#This Row],[TitleLocalAccountGroup]]=0,Tabelle436[[#This Row],[TitleLocalMainGroup]]=0),GETPIVOTDATA("Betrag",PivotdatenBudgetActual!$A$1,"Report",Tabelle436[[#This Row],[Bericht]],"Year",K$2,"Month",K$3,"ReportType",K$4,"Abschnitt",Tabelle436[[#This Row],[TitleLocalSection]]),IF(Tabelle436[[#This Row],[TitleLocalAccountGroup]]=0,GETPIVOTDATA("Betrag",PivotdatenBudgetActual!$A$1,"Report",Tabelle436[[#This Row],[Bericht]],"Year",K$2,"Month",K$3,"ReportType",K$4,"Abschnitt",Tabelle436[[#This Row],[TitleLocalSection]],"TitleLocalMainGroup",Tabelle436[[#This Row],[TitleLocalMainGroup]]),GETPIVOTDATA("Betrag",PivotdatenBudgetActual!$A$1,"Report",Tabelle436[[#This Row],[Bericht]],"Year",K$2,"Month",K$3,"ReportType",K$4,"Abschnitt",Tabelle436[[#This Row],[TitleLocalSection]],"TitleLocalMainGroup",Tabelle436[[#This Row],[TitleLocalMainGroup]],"TitleLocalAccountGroup",Tabelle436[[#This Row],[TitleLocalAccountGroup]]))),0)*Tabelle436[[#This Row],[Factor]]</f>
        <v>0</v>
      </c>
      <c r="L56" s="23">
        <f>IFERROR(IF(AND(Tabelle436[[#This Row],[TitleLocalAccountGroup]]=0,Tabelle436[[#This Row],[TitleLocalMainGroup]]=0),GETPIVOTDATA("Betrag",PivotdatenBudgetActual!$A$1,"Report",Tabelle436[[#This Row],[Bericht]],"Year",L$2,"Month",L$3,"ReportType",L$4,"Abschnitt",Tabelle436[[#This Row],[TitleLocalSection]]),IF(Tabelle436[[#This Row],[TitleLocalAccountGroup]]=0,GETPIVOTDATA("Betrag",PivotdatenBudgetActual!$A$1,"Report",Tabelle436[[#This Row],[Bericht]],"Year",L$2,"Month",L$3,"ReportType",L$4,"Abschnitt",Tabelle436[[#This Row],[TitleLocalSection]],"TitleLocalMainGroup",Tabelle436[[#This Row],[TitleLocalMainGroup]]),GETPIVOTDATA("Betrag",PivotdatenBudgetActual!$A$1,"Report",Tabelle436[[#This Row],[Bericht]],"Year",L$2,"Month",L$3,"ReportType",L$4,"Abschnitt",Tabelle436[[#This Row],[TitleLocalSection]],"TitleLocalMainGroup",Tabelle436[[#This Row],[TitleLocalMainGroup]],"TitleLocalAccountGroup",Tabelle436[[#This Row],[TitleLocalAccountGroup]]))),0)*Tabelle436[[#This Row],[Factor]]</f>
        <v>0</v>
      </c>
      <c r="M56" s="23">
        <f>IFERROR(IF(AND(Tabelle436[[#This Row],[TitleLocalAccountGroup]]=0,Tabelle436[[#This Row],[TitleLocalMainGroup]]=0),GETPIVOTDATA("Betrag",PivotdatenBudgetActual!$A$1,"Report",Tabelle436[[#This Row],[Bericht]],"Year",M$2,"Month",M$3,"ReportType",M$4,"Abschnitt",Tabelle436[[#This Row],[TitleLocalSection]]),IF(Tabelle436[[#This Row],[TitleLocalAccountGroup]]=0,GETPIVOTDATA("Betrag",PivotdatenBudgetActual!$A$1,"Report",Tabelle436[[#This Row],[Bericht]],"Year",M$2,"Month",M$3,"ReportType",M$4,"Abschnitt",Tabelle436[[#This Row],[TitleLocalSection]],"TitleLocalMainGroup",Tabelle436[[#This Row],[TitleLocalMainGroup]]),GETPIVOTDATA("Betrag",PivotdatenBudgetActual!$A$1,"Report",Tabelle436[[#This Row],[Bericht]],"Year",M$2,"Month",M$3,"ReportType",M$4,"Abschnitt",Tabelle436[[#This Row],[TitleLocalSection]],"TitleLocalMainGroup",Tabelle436[[#This Row],[TitleLocalMainGroup]],"TitleLocalAccountGroup",Tabelle436[[#This Row],[TitleLocalAccountGroup]]))),0)*Tabelle436[[#This Row],[Factor]]</f>
        <v>0</v>
      </c>
      <c r="N56" s="23">
        <f>IFERROR(IF(AND(Tabelle436[[#This Row],[TitleLocalAccountGroup]]=0,Tabelle436[[#This Row],[TitleLocalMainGroup]]=0),GETPIVOTDATA("Betrag",PivotdatenBudgetActual!$A$1,"Report",Tabelle436[[#This Row],[Bericht]],"Year",N$2,"Month",N$3,"ReportType",N$4,"Abschnitt",Tabelle436[[#This Row],[TitleLocalSection]]),IF(Tabelle436[[#This Row],[TitleLocalAccountGroup]]=0,GETPIVOTDATA("Betrag",PivotdatenBudgetActual!$A$1,"Report",Tabelle436[[#This Row],[Bericht]],"Year",N$2,"Month",N$3,"ReportType",N$4,"Abschnitt",Tabelle436[[#This Row],[TitleLocalSection]],"TitleLocalMainGroup",Tabelle436[[#This Row],[TitleLocalMainGroup]]),GETPIVOTDATA("Betrag",PivotdatenBudgetActual!$A$1,"Report",Tabelle436[[#This Row],[Bericht]],"Year",N$2,"Month",N$3,"ReportType",N$4,"Abschnitt",Tabelle436[[#This Row],[TitleLocalSection]],"TitleLocalMainGroup",Tabelle436[[#This Row],[TitleLocalMainGroup]],"TitleLocalAccountGroup",Tabelle436[[#This Row],[TitleLocalAccountGroup]]))),0)*Tabelle436[[#This Row],[Factor]]</f>
        <v>0</v>
      </c>
      <c r="O56" s="23">
        <f>IFERROR(IF(AND(Tabelle436[[#This Row],[TitleLocalAccountGroup]]=0,Tabelle436[[#This Row],[TitleLocalMainGroup]]=0),GETPIVOTDATA("Betrag",PivotdatenBudgetActual!$A$1,"Report",Tabelle436[[#This Row],[Bericht]],"Year",O$2,"Month",O$3,"ReportType",O$4,"Abschnitt",Tabelle436[[#This Row],[TitleLocalSection]]),IF(Tabelle436[[#This Row],[TitleLocalAccountGroup]]=0,GETPIVOTDATA("Betrag",PivotdatenBudgetActual!$A$1,"Report",Tabelle436[[#This Row],[Bericht]],"Year",O$2,"Month",O$3,"ReportType",O$4,"Abschnitt",Tabelle436[[#This Row],[TitleLocalSection]],"TitleLocalMainGroup",Tabelle436[[#This Row],[TitleLocalMainGroup]]),GETPIVOTDATA("Betrag",PivotdatenBudgetActual!$A$1,"Report",Tabelle436[[#This Row],[Bericht]],"Year",O$2,"Month",O$3,"ReportType",O$4,"Abschnitt",Tabelle436[[#This Row],[TitleLocalSection]],"TitleLocalMainGroup",Tabelle436[[#This Row],[TitleLocalMainGroup]],"TitleLocalAccountGroup",Tabelle436[[#This Row],[TitleLocalAccountGroup]]))),0)*Tabelle436[[#This Row],[Factor]]</f>
        <v>0</v>
      </c>
      <c r="P56" s="23">
        <f>IFERROR(IF(AND(Tabelle436[[#This Row],[TitleLocalAccountGroup]]=0,Tabelle436[[#This Row],[TitleLocalMainGroup]]=0),GETPIVOTDATA("Betrag",PivotdatenBudgetActual!$A$1,"Report",Tabelle436[[#This Row],[Bericht]],"Year",P$2,"Month",P$3,"ReportType",P$4,"Abschnitt",Tabelle436[[#This Row],[TitleLocalSection]]),IF(Tabelle436[[#This Row],[TitleLocalAccountGroup]]=0,GETPIVOTDATA("Betrag",PivotdatenBudgetActual!$A$1,"Report",Tabelle436[[#This Row],[Bericht]],"Year",P$2,"Month",P$3,"ReportType",P$4,"Abschnitt",Tabelle436[[#This Row],[TitleLocalSection]],"TitleLocalMainGroup",Tabelle436[[#This Row],[TitleLocalMainGroup]]),GETPIVOTDATA("Betrag",PivotdatenBudgetActual!$A$1,"Report",Tabelle436[[#This Row],[Bericht]],"Year",P$2,"Month",P$3,"ReportType",P$4,"Abschnitt",Tabelle436[[#This Row],[TitleLocalSection]],"TitleLocalMainGroup",Tabelle436[[#This Row],[TitleLocalMainGroup]],"TitleLocalAccountGroup",Tabelle436[[#This Row],[TitleLocalAccountGroup]]))),0)*Tabelle436[[#This Row],[Factor]]</f>
        <v>0</v>
      </c>
      <c r="Q56" s="23">
        <f>IFERROR(IF(AND(Tabelle436[[#This Row],[TitleLocalAccountGroup]]=0,Tabelle436[[#This Row],[TitleLocalMainGroup]]=0),GETPIVOTDATA("Betrag",PivotdatenBudgetActual!$A$1,"Report",Tabelle436[[#This Row],[Bericht]],"Year",Q$2,"Month",Q$3,"ReportType",Q$4,"Abschnitt",Tabelle436[[#This Row],[TitleLocalSection]]),IF(Tabelle436[[#This Row],[TitleLocalAccountGroup]]=0,GETPIVOTDATA("Betrag",PivotdatenBudgetActual!$A$1,"Report",Tabelle436[[#This Row],[Bericht]],"Year",Q$2,"Month",Q$3,"ReportType",Q$4,"Abschnitt",Tabelle436[[#This Row],[TitleLocalSection]],"TitleLocalMainGroup",Tabelle436[[#This Row],[TitleLocalMainGroup]]),GETPIVOTDATA("Betrag",PivotdatenBudgetActual!$A$1,"Report",Tabelle436[[#This Row],[Bericht]],"Year",Q$2,"Month",Q$3,"ReportType",Q$4,"Abschnitt",Tabelle436[[#This Row],[TitleLocalSection]],"TitleLocalMainGroup",Tabelle436[[#This Row],[TitleLocalMainGroup]],"TitleLocalAccountGroup",Tabelle436[[#This Row],[TitleLocalAccountGroup]]))),0)*Tabelle436[[#This Row],[Factor]]</f>
        <v>0</v>
      </c>
      <c r="R56" s="23">
        <f>IFERROR(IF(AND(Tabelle436[[#This Row],[TitleLocalAccountGroup]]=0,Tabelle436[[#This Row],[TitleLocalMainGroup]]=0),GETPIVOTDATA("Betrag",PivotdatenBudgetActual!$A$1,"Report",Tabelle436[[#This Row],[Bericht]],"Year",R$2,"Month",R$3,"ReportType",R$4,"Abschnitt",Tabelle436[[#This Row],[TitleLocalSection]]),IF(Tabelle436[[#This Row],[TitleLocalAccountGroup]]=0,GETPIVOTDATA("Betrag",PivotdatenBudgetActual!$A$1,"Report",Tabelle436[[#This Row],[Bericht]],"Year",R$2,"Month",R$3,"ReportType",R$4,"Abschnitt",Tabelle436[[#This Row],[TitleLocalSection]],"TitleLocalMainGroup",Tabelle436[[#This Row],[TitleLocalMainGroup]]),GETPIVOTDATA("Betrag",PivotdatenBudgetActual!$A$1,"Report",Tabelle436[[#This Row],[Bericht]],"Year",R$2,"Month",R$3,"ReportType",R$4,"Abschnitt",Tabelle436[[#This Row],[TitleLocalSection]],"TitleLocalMainGroup",Tabelle436[[#This Row],[TitleLocalMainGroup]],"TitleLocalAccountGroup",Tabelle436[[#This Row],[TitleLocalAccountGroup]]))),0)*Tabelle436[[#This Row],[Factor]]</f>
        <v>0</v>
      </c>
      <c r="S56" s="23">
        <f>IFERROR(IF(AND(Tabelle436[[#This Row],[TitleLocalAccountGroup]]=0,Tabelle436[[#This Row],[TitleLocalMainGroup]]=0),GETPIVOTDATA("Betrag",PivotdatenBudgetActual!$A$1,"Report",Tabelle436[[#This Row],[Bericht]],"Year",S$2,"Month",S$3,"ReportType",S$4,"Abschnitt",Tabelle436[[#This Row],[TitleLocalSection]]),IF(Tabelle436[[#This Row],[TitleLocalAccountGroup]]=0,GETPIVOTDATA("Betrag",PivotdatenBudgetActual!$A$1,"Report",Tabelle436[[#This Row],[Bericht]],"Year",S$2,"Month",S$3,"ReportType",S$4,"Abschnitt",Tabelle436[[#This Row],[TitleLocalSection]],"TitleLocalMainGroup",Tabelle436[[#This Row],[TitleLocalMainGroup]]),GETPIVOTDATA("Betrag",PivotdatenBudgetActual!$A$1,"Report",Tabelle436[[#This Row],[Bericht]],"Year",S$2,"Month",S$3,"ReportType",S$4,"Abschnitt",Tabelle436[[#This Row],[TitleLocalSection]],"TitleLocalMainGroup",Tabelle436[[#This Row],[TitleLocalMainGroup]],"TitleLocalAccountGroup",Tabelle436[[#This Row],[TitleLocalAccountGroup]]))),0)*Tabelle436[[#This Row],[Factor]]</f>
        <v>0</v>
      </c>
      <c r="T56" s="23">
        <f>IFERROR(IF(AND(Tabelle436[[#This Row],[TitleLocalAccountGroup]]=0,Tabelle436[[#This Row],[TitleLocalMainGroup]]=0),GETPIVOTDATA("Betrag",PivotdatenBudgetActual!$A$1,"Report",Tabelle436[[#This Row],[Bericht]],"Year",T$2,"Month",T$3,"ReportType",T$4,"Abschnitt",Tabelle436[[#This Row],[TitleLocalSection]]),IF(Tabelle436[[#This Row],[TitleLocalAccountGroup]]=0,GETPIVOTDATA("Betrag",PivotdatenBudgetActual!$A$1,"Report",Tabelle436[[#This Row],[Bericht]],"Year",T$2,"Month",T$3,"ReportType",T$4,"Abschnitt",Tabelle436[[#This Row],[TitleLocalSection]],"TitleLocalMainGroup",Tabelle436[[#This Row],[TitleLocalMainGroup]]),GETPIVOTDATA("Betrag",PivotdatenBudgetActual!$A$1,"Report",Tabelle436[[#This Row],[Bericht]],"Year",T$2,"Month",T$3,"ReportType",T$4,"Abschnitt",Tabelle436[[#This Row],[TitleLocalSection]],"TitleLocalMainGroup",Tabelle436[[#This Row],[TitleLocalMainGroup]],"TitleLocalAccountGroup",Tabelle436[[#This Row],[TitleLocalAccountGroup]]))),0)*Tabelle436[[#This Row],[Factor]]</f>
        <v>0</v>
      </c>
      <c r="U56" s="57">
        <f>SUM(Tabelle436[[#This Row],[Jan]:[Dez]])</f>
        <v>0</v>
      </c>
      <c r="V56" s="99"/>
      <c r="W56" s="99">
        <f ca="1">OFFSET('GuV Budget'!I56,0,$Z$3-1)</f>
        <v>0</v>
      </c>
      <c r="X56" s="23">
        <f ca="1">OFFSET(Tabelle436[[#This Row],[Jan]],0,$Z$3-1)</f>
        <v>0</v>
      </c>
      <c r="Y56" s="104">
        <f ca="1">Tabelle436[[#This Row],[Ist
(Monat)]]-Tabelle436[[#This Row],[Budget
(Monat)]]</f>
        <v>0</v>
      </c>
      <c r="Z56" s="99">
        <f ca="1">SUM(OFFSET('GuV Budget'!I56,0,0,1,$Z$3))</f>
        <v>0</v>
      </c>
      <c r="AA56" s="23">
        <f>Tabelle436[[#This Row],[Jahr]]</f>
        <v>0</v>
      </c>
      <c r="AB56" s="104">
        <f ca="1">Tabelle436[[#This Row],[Ist 
(YTD)]]-Tabelle436[[#This Row],[Budget 
(YTD)]]</f>
        <v>0</v>
      </c>
      <c r="AC56" s="99">
        <f>Tabelle4[[#This Row],[Plan (Jahr)]]</f>
        <v>0</v>
      </c>
      <c r="AD56" s="23">
        <f>INDEX(GuVMonatsscharf[Forecast
 (Jahr)],MATCH(Tabelle436[[#This Row],[Position]],GuVMonatsscharf[Position],0),1)</f>
        <v>0</v>
      </c>
      <c r="AE56" s="104">
        <f>Tabelle436[[#This Row],[Forecast
(Jahr)]]-Tabelle436[[#This Row],[Budget 
(Jahr)]]</f>
        <v>0</v>
      </c>
      <c r="AF56" s="116">
        <f>'GuV Budget'!U56-Tabelle436[[#This Row],[Ist 
(YTD)]]</f>
        <v>0</v>
      </c>
      <c r="AG56" s="145"/>
      <c r="AJ56" s="9"/>
    </row>
    <row r="57" spans="1:36" s="13" customFormat="1" ht="15.75" hidden="1" thickBot="1" x14ac:dyDescent="0.3">
      <c r="A57" s="132" t="s">
        <v>211</v>
      </c>
      <c r="B57" s="13">
        <v>0</v>
      </c>
      <c r="C57" s="140"/>
      <c r="D57" s="141"/>
      <c r="E57" s="142"/>
      <c r="F57" s="142"/>
      <c r="G57" s="142"/>
      <c r="H57" s="143">
        <v>1</v>
      </c>
      <c r="I57" s="15">
        <f>I51+I52</f>
        <v>-17983.389999999985</v>
      </c>
      <c r="J57" s="15">
        <f t="shared" ref="J57:T57" si="6">J51+J52</f>
        <v>-86666.780000000028</v>
      </c>
      <c r="K57" s="15">
        <f t="shared" si="6"/>
        <v>-134466.69</v>
      </c>
      <c r="L57" s="15">
        <f t="shared" si="6"/>
        <v>-12340.390000000016</v>
      </c>
      <c r="M57" s="15">
        <f t="shared" si="6"/>
        <v>2258.0400000000063</v>
      </c>
      <c r="N57" s="15">
        <f t="shared" si="6"/>
        <v>-37268.919999999984</v>
      </c>
      <c r="O57" s="15">
        <f t="shared" si="6"/>
        <v>-29128.96999999999</v>
      </c>
      <c r="P57" s="15">
        <f t="shared" si="6"/>
        <v>-28926.719999999994</v>
      </c>
      <c r="Q57" s="15">
        <f t="shared" si="6"/>
        <v>32082.839999999964</v>
      </c>
      <c r="R57" s="15">
        <f t="shared" si="6"/>
        <v>-40541.440000000002</v>
      </c>
      <c r="S57" s="15">
        <f t="shared" si="6"/>
        <v>-35266.880000000019</v>
      </c>
      <c r="T57" s="15">
        <f t="shared" si="6"/>
        <v>0</v>
      </c>
      <c r="U57" s="55">
        <f>SUM(Tabelle436[[#This Row],[Jan]:[Dez]])</f>
        <v>-388249.3</v>
      </c>
      <c r="V57" s="105"/>
      <c r="W57" s="105">
        <f ca="1">OFFSET('GuV Budget'!I57,0,$Z$3-1)</f>
        <v>-35972.469999999972</v>
      </c>
      <c r="X57" s="106">
        <f ca="1">OFFSET(Tabelle436[[#This Row],[Jan]],0,$Z$3-1)</f>
        <v>-35266.880000000019</v>
      </c>
      <c r="Y57" s="107">
        <f ca="1">Tabelle436[[#This Row],[Ist
(Monat)]]-Tabelle436[[#This Row],[Budget
(Monat)]]</f>
        <v>705.58999999995285</v>
      </c>
      <c r="Z57" s="105">
        <f ca="1">SUM(OFFSET('GuV Budget'!I57,0,0,1,$Z$3))</f>
        <v>-514177.98</v>
      </c>
      <c r="AA57" s="106">
        <f>Tabelle436[[#This Row],[Jahr]]</f>
        <v>-388249.3</v>
      </c>
      <c r="AB57" s="107">
        <f ca="1">Tabelle436[[#This Row],[Ist 
(YTD)]]-Tabelle436[[#This Row],[Budget 
(YTD)]]</f>
        <v>125928.68</v>
      </c>
      <c r="AC57" s="105">
        <f>Tabelle4[[#This Row],[Plan (Jahr)]]</f>
        <v>-573150.44999999995</v>
      </c>
      <c r="AD57" s="106">
        <f>INDEX(GuVMonatsscharf[Forecast
 (Jahr)],MATCH(Tabelle436[[#This Row],[Position]],GuVMonatsscharf[Position],0),1)</f>
        <v>-490757.83</v>
      </c>
      <c r="AE57" s="107">
        <f>Tabelle436[[#This Row],[Forecast
(Jahr)]]-Tabelle436[[#This Row],[Budget 
(Jahr)]]</f>
        <v>82392.619999999937</v>
      </c>
      <c r="AF57" s="120">
        <f>'GuV Budget'!U57-Tabelle436[[#This Row],[Ist 
(YTD)]]</f>
        <v>-184901.14999999997</v>
      </c>
      <c r="AG57" s="149"/>
    </row>
    <row r="59" spans="1:36" hidden="1" outlineLevel="1" x14ac:dyDescent="0.25">
      <c r="A59" s="64" t="s">
        <v>246</v>
      </c>
    </row>
    <row r="60" spans="1:36" hidden="1" outlineLevel="1" x14ac:dyDescent="0.25">
      <c r="A60" s="9" t="s">
        <v>236</v>
      </c>
      <c r="H60" s="23">
        <f>I8-SUM(I9:I11)+I12-SUM(I13,I14,I17,I21)+I38-SUM(I39:I42)+I43-SUM(I44:I46)+I48-SUM(I49:I50)+I52-SUM(I53:I56)+I14-SUM(I15:I16)+I17-SUM(I18:I20)+I21-SUM(I22:I36)</f>
        <v>0</v>
      </c>
      <c r="I60" s="23">
        <f t="shared" ref="I60:T60" si="7">J8-SUM(J9:J11)+J12-SUM(J13,J14,J17,J21)+J38-SUM(J39:J42)+J43-SUM(J44:J46)+J48-SUM(J49:J50)+J52-SUM(J53:J56)+J14-SUM(J15:J16)+J17-SUM(J18:J20)+J21-SUM(J22:J36)</f>
        <v>0</v>
      </c>
      <c r="J60" s="23">
        <f t="shared" si="7"/>
        <v>0</v>
      </c>
      <c r="K60" s="23">
        <f t="shared" si="7"/>
        <v>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row>
    <row r="61" spans="1:36" collapsed="1" x14ac:dyDescent="0.25"/>
  </sheetData>
  <mergeCells count="2">
    <mergeCell ref="A6:U6"/>
    <mergeCell ref="W6:AG6"/>
  </mergeCells>
  <conditionalFormatting sqref="H60:T60">
    <cfRule type="expression" dxfId="25" priority="1">
      <formula>(H60&lt;&gt;0)</formula>
    </cfRule>
  </conditionalFormatting>
  <printOptions horizontalCentered="1"/>
  <pageMargins left="0.70866141732283472" right="0.70866141732283472" top="0.78740157480314965" bottom="0.78740157480314965" header="0.31496062992125984" footer="0.31496062992125984"/>
  <pageSetup paperSize="9" scale="57" fitToHeight="0" orientation="landscape" r:id="rId1"/>
  <headerFooter>
    <oddHeader>&amp;LBerichterstattung Beirat&amp;R&amp;G</oddHeader>
    <oddFooter>&amp;L&amp;A&amp;C&amp;D&amp;R&amp;P/&amp;N</oddFooter>
  </headerFooter>
  <colBreaks count="1" manualBreakCount="1">
    <brk id="31" max="1048575" man="1"/>
  </col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7C468-2144-4A0D-8B65-0E96F75FE0A2}">
  <sheetPr codeName="Tabelle5">
    <pageSetUpPr fitToPage="1"/>
  </sheetPr>
  <dimension ref="A1:AG57"/>
  <sheetViews>
    <sheetView topLeftCell="A6" zoomScale="80" zoomScaleNormal="80" workbookViewId="0">
      <selection activeCell="AC41" sqref="AC41"/>
    </sheetView>
  </sheetViews>
  <sheetFormatPr baseColWidth="10" defaultRowHeight="15" outlineLevelRow="1" outlineLevelCol="2" x14ac:dyDescent="0.25"/>
  <cols>
    <col min="1" max="1" width="55.5703125" style="9" bestFit="1" customWidth="1"/>
    <col min="2" max="2" width="10" style="9" hidden="1" customWidth="1" outlineLevel="1"/>
    <col min="3" max="3" width="4.28515625" style="9" bestFit="1" customWidth="1" collapsed="1"/>
    <col min="4" max="4" width="9.5703125" style="11" hidden="1" customWidth="1"/>
    <col min="5" max="5" width="35.42578125" style="11" hidden="1" customWidth="1"/>
    <col min="6" max="6" width="42.42578125" style="11" hidden="1" customWidth="1"/>
    <col min="7" max="7" width="46.140625" style="9" hidden="1" customWidth="1"/>
    <col min="8" max="8" width="8.7109375" style="9" hidden="1" customWidth="1"/>
    <col min="9" max="9" width="13" style="9" hidden="1" customWidth="1" outlineLevel="1"/>
    <col min="10" max="18" width="12.85546875" style="9" hidden="1" customWidth="1" outlineLevel="1"/>
    <col min="19" max="20" width="12.85546875" style="9" hidden="1" customWidth="1" outlineLevel="2"/>
    <col min="21" max="21" width="14.85546875" style="9" hidden="1" customWidth="1" outlineLevel="1"/>
    <col min="22" max="22" width="4.28515625" style="9" customWidth="1" collapsed="1"/>
    <col min="23" max="25" width="14.7109375" customWidth="1"/>
    <col min="26" max="32" width="14.7109375" style="9" customWidth="1"/>
    <col min="33" max="33" width="60.7109375" style="9" customWidth="1" outlineLevel="1"/>
    <col min="34" max="35" width="12.7109375" style="9" customWidth="1"/>
    <col min="36" max="36" width="49.85546875" style="9" customWidth="1"/>
    <col min="37" max="16384" width="11.42578125" style="9"/>
  </cols>
  <sheetData>
    <row r="1" spans="1:33" s="202" customFormat="1" hidden="1" x14ac:dyDescent="0.25">
      <c r="A1" s="201" t="s">
        <v>207</v>
      </c>
      <c r="B1" s="202">
        <v>4</v>
      </c>
      <c r="D1" s="203"/>
      <c r="E1" s="203"/>
      <c r="F1" s="203"/>
    </row>
    <row r="2" spans="1:33" s="202" customFormat="1" hidden="1" x14ac:dyDescent="0.25">
      <c r="A2" s="201" t="s">
        <v>202</v>
      </c>
      <c r="B2" s="202">
        <v>2020</v>
      </c>
      <c r="D2" s="203"/>
      <c r="E2" s="203"/>
      <c r="F2" s="203"/>
      <c r="I2" s="202">
        <f>$B$2</f>
        <v>2020</v>
      </c>
      <c r="J2" s="202">
        <f t="shared" ref="J2:T2" si="0">$B$2</f>
        <v>2020</v>
      </c>
      <c r="K2" s="202">
        <f t="shared" si="0"/>
        <v>2020</v>
      </c>
      <c r="L2" s="202">
        <f t="shared" si="0"/>
        <v>2020</v>
      </c>
      <c r="M2" s="202">
        <f t="shared" si="0"/>
        <v>2020</v>
      </c>
      <c r="N2" s="202">
        <f t="shared" si="0"/>
        <v>2020</v>
      </c>
      <c r="O2" s="202">
        <f t="shared" si="0"/>
        <v>2020</v>
      </c>
      <c r="P2" s="202">
        <f t="shared" si="0"/>
        <v>2020</v>
      </c>
      <c r="Q2" s="202">
        <f t="shared" si="0"/>
        <v>2020</v>
      </c>
      <c r="R2" s="202">
        <f t="shared" si="0"/>
        <v>2020</v>
      </c>
      <c r="S2" s="202">
        <f t="shared" si="0"/>
        <v>2020</v>
      </c>
      <c r="T2" s="202">
        <f t="shared" si="0"/>
        <v>2020</v>
      </c>
    </row>
    <row r="3" spans="1:33" s="202" customFormat="1" hidden="1" x14ac:dyDescent="0.25">
      <c r="A3" s="201" t="s">
        <v>272</v>
      </c>
      <c r="B3" s="203">
        <f>MATCH(0,I34:T34,0)-1</f>
        <v>11</v>
      </c>
      <c r="D3" s="203"/>
      <c r="E3" s="203"/>
      <c r="F3" s="203"/>
      <c r="I3" s="202">
        <v>1</v>
      </c>
      <c r="J3" s="202">
        <f>I3+1</f>
        <v>2</v>
      </c>
      <c r="K3" s="202">
        <f t="shared" ref="K3:T3" si="1">J3+1</f>
        <v>3</v>
      </c>
      <c r="L3" s="202">
        <f t="shared" si="1"/>
        <v>4</v>
      </c>
      <c r="M3" s="202">
        <f t="shared" si="1"/>
        <v>5</v>
      </c>
      <c r="N3" s="202">
        <f t="shared" si="1"/>
        <v>6</v>
      </c>
      <c r="O3" s="202">
        <f t="shared" si="1"/>
        <v>7</v>
      </c>
      <c r="P3" s="202">
        <f t="shared" si="1"/>
        <v>8</v>
      </c>
      <c r="Q3" s="202">
        <f t="shared" si="1"/>
        <v>9</v>
      </c>
      <c r="R3" s="202">
        <f t="shared" si="1"/>
        <v>10</v>
      </c>
      <c r="S3" s="202">
        <f t="shared" si="1"/>
        <v>11</v>
      </c>
      <c r="T3" s="202">
        <f t="shared" si="1"/>
        <v>12</v>
      </c>
    </row>
    <row r="4" spans="1:33" s="202" customFormat="1" hidden="1" x14ac:dyDescent="0.25">
      <c r="A4" s="201" t="s">
        <v>204</v>
      </c>
      <c r="B4" s="202" t="s">
        <v>274</v>
      </c>
      <c r="D4" s="203"/>
      <c r="E4" s="203"/>
      <c r="F4" s="203"/>
      <c r="I4" s="202" t="str">
        <f>$B$4</f>
        <v>Ist</v>
      </c>
      <c r="J4" s="202" t="str">
        <f t="shared" ref="J4:T4" si="2">$B$4</f>
        <v>Ist</v>
      </c>
      <c r="K4" s="202" t="str">
        <f t="shared" si="2"/>
        <v>Ist</v>
      </c>
      <c r="L4" s="202" t="str">
        <f t="shared" si="2"/>
        <v>Ist</v>
      </c>
      <c r="M4" s="202" t="str">
        <f t="shared" si="2"/>
        <v>Ist</v>
      </c>
      <c r="N4" s="202" t="str">
        <f t="shared" si="2"/>
        <v>Ist</v>
      </c>
      <c r="O4" s="202" t="str">
        <f t="shared" si="2"/>
        <v>Ist</v>
      </c>
      <c r="P4" s="202" t="str">
        <f t="shared" si="2"/>
        <v>Ist</v>
      </c>
      <c r="Q4" s="202" t="str">
        <f t="shared" si="2"/>
        <v>Ist</v>
      </c>
      <c r="R4" s="202" t="str">
        <f t="shared" si="2"/>
        <v>Ist</v>
      </c>
      <c r="S4" s="202" t="str">
        <f t="shared" si="2"/>
        <v>Ist</v>
      </c>
      <c r="T4" s="202" t="str">
        <f t="shared" si="2"/>
        <v>Ist</v>
      </c>
    </row>
    <row r="5" spans="1:33" s="202" customFormat="1" hidden="1" x14ac:dyDescent="0.25">
      <c r="A5" s="201"/>
      <c r="D5" s="203"/>
      <c r="E5" s="203"/>
      <c r="F5" s="203"/>
      <c r="I5" s="204"/>
    </row>
    <row r="6" spans="1:33" ht="19.5" thickBot="1" x14ac:dyDescent="0.3">
      <c r="A6" s="281" t="str">
        <f>"Cash Flow - Berichterstattung - Jahr " &amp; $B$2</f>
        <v>Cash Flow - Berichterstattung - Jahr 2020</v>
      </c>
      <c r="B6" s="281"/>
      <c r="C6" s="281"/>
      <c r="D6" s="281"/>
      <c r="E6" s="281"/>
      <c r="F6" s="281"/>
      <c r="G6" s="281"/>
      <c r="H6" s="281"/>
      <c r="I6" s="281"/>
      <c r="J6" s="281"/>
      <c r="K6" s="281"/>
      <c r="L6" s="281"/>
      <c r="M6" s="281"/>
      <c r="N6" s="281"/>
      <c r="O6" s="281"/>
      <c r="P6" s="281"/>
      <c r="Q6" s="281"/>
      <c r="R6" s="281"/>
      <c r="S6" s="281"/>
      <c r="T6" s="281"/>
      <c r="U6" s="281"/>
      <c r="V6" s="67"/>
      <c r="W6" s="281" t="str">
        <f>"Plan-Ist Vergleich für " &amp; TEXT(B3,"00") &amp; "/" &amp; TEXT(B2,"0000")</f>
        <v>Plan-Ist Vergleich für 11/2020</v>
      </c>
      <c r="X6" s="281"/>
      <c r="Y6" s="281"/>
      <c r="Z6" s="281"/>
      <c r="AA6" s="281"/>
      <c r="AB6" s="281"/>
      <c r="AC6" s="281"/>
      <c r="AD6" s="281"/>
      <c r="AE6" s="281"/>
      <c r="AF6" s="281"/>
      <c r="AG6" s="281"/>
    </row>
    <row r="7" spans="1:33" ht="30.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30" t="s">
        <v>276</v>
      </c>
      <c r="V7" s="152" t="s">
        <v>273</v>
      </c>
      <c r="W7" s="94" t="s">
        <v>535</v>
      </c>
      <c r="X7" s="95" t="s">
        <v>536</v>
      </c>
      <c r="Y7" s="96" t="s">
        <v>537</v>
      </c>
      <c r="Z7" s="122" t="s">
        <v>466</v>
      </c>
      <c r="AA7" s="95" t="s">
        <v>538</v>
      </c>
      <c r="AB7" s="96" t="s">
        <v>468</v>
      </c>
      <c r="AC7" s="122" t="s">
        <v>478</v>
      </c>
      <c r="AD7" s="95" t="s">
        <v>620</v>
      </c>
      <c r="AE7" s="96" t="s">
        <v>621</v>
      </c>
      <c r="AF7" s="123" t="s">
        <v>275</v>
      </c>
      <c r="AG7" s="124" t="s">
        <v>469</v>
      </c>
    </row>
    <row r="8" spans="1:33" s="13" customFormat="1" x14ac:dyDescent="0.25">
      <c r="A8" s="13" t="str">
        <f>'GuV Budget'!A51</f>
        <v>Ergebnis nach Steuern</v>
      </c>
      <c r="B8" s="12">
        <v>1</v>
      </c>
      <c r="D8" s="12"/>
      <c r="E8" s="14"/>
      <c r="F8" s="14"/>
      <c r="G8" s="14"/>
      <c r="H8" s="14"/>
      <c r="I8" s="15">
        <f>'GuV Ist'!I51</f>
        <v>-17983.389999999985</v>
      </c>
      <c r="J8" s="15">
        <f>'GuV Ist'!J51</f>
        <v>-86666.780000000028</v>
      </c>
      <c r="K8" s="15">
        <f>'GuV Ist'!K51</f>
        <v>-134466.69</v>
      </c>
      <c r="L8" s="15">
        <f>'GuV Ist'!L51</f>
        <v>-12340.390000000016</v>
      </c>
      <c r="M8" s="15">
        <f>'GuV Ist'!M51</f>
        <v>2258.0400000000063</v>
      </c>
      <c r="N8" s="15">
        <f>'GuV Ist'!N51</f>
        <v>-37268.919999999984</v>
      </c>
      <c r="O8" s="15">
        <f>'GuV Ist'!O51</f>
        <v>-29128.96999999999</v>
      </c>
      <c r="P8" s="15">
        <f>'GuV Ist'!P51</f>
        <v>-28926.719999999994</v>
      </c>
      <c r="Q8" s="15">
        <f>'GuV Ist'!Q51</f>
        <v>32082.839999999964</v>
      </c>
      <c r="R8" s="15">
        <f>'GuV Ist'!R51</f>
        <v>-40541.440000000002</v>
      </c>
      <c r="S8" s="15">
        <f>'GuV Ist'!S51</f>
        <v>-35266.880000000019</v>
      </c>
      <c r="T8" s="15">
        <f>'GuV Ist'!T51</f>
        <v>0</v>
      </c>
      <c r="U8" s="55">
        <f>SUM(Tabelle4674[[#This Row],[Jan]:[Dez]])</f>
        <v>-388249.3</v>
      </c>
      <c r="V8" s="16"/>
      <c r="W8" s="153">
        <f ca="1">OFFSET('CF Budget'!J8,0,$B$3-1)</f>
        <v>-35972.469999999972</v>
      </c>
      <c r="X8" s="154">
        <f ca="1">OFFSET(Tabelle4674[[#This Row],[Jan]],0,$B$3-1)</f>
        <v>-35266.880000000019</v>
      </c>
      <c r="Y8" s="155">
        <f ca="1">Tabelle4674[[#This Row],[Ist
(Monat)]]-Tabelle4674[[#This Row],[Plan
(Monat)]]</f>
        <v>705.58999999995285</v>
      </c>
      <c r="Z8" s="153">
        <f ca="1">SUM(OFFSET('CF Budget'!J8,0,0,1,$B$3))</f>
        <v>-514177.98</v>
      </c>
      <c r="AA8" s="154">
        <f t="shared" ref="AA8:AA31" si="3">U8</f>
        <v>-388249.3</v>
      </c>
      <c r="AB8" s="155">
        <f ca="1">Tabelle4674[[#This Row],[Plan 
(YTD)]]-Tabelle4674[[#This Row],[Ist
(YTD)]]</f>
        <v>-125928.68</v>
      </c>
      <c r="AC8" s="153">
        <f>CFBudget[[#This Row],[Plan 
(Jahr)]]</f>
        <v>-573150.44999999995</v>
      </c>
      <c r="AD8" s="154">
        <f>'CF Monatsscharf'!W9</f>
        <v>-490757.83</v>
      </c>
      <c r="AE8" s="155">
        <f>Tabelle4674[[#This Row],[Forecast
(Jahr)]]-Tabelle4674[[#This Row],[Plan 
(Jahr)]]</f>
        <v>82392.619999999937</v>
      </c>
      <c r="AF8" s="165">
        <f>'CF Budget'!V8-Tabelle4674[[#This Row],[Ist
(YTD)]]</f>
        <v>-184901.14999999997</v>
      </c>
      <c r="AG8" s="170"/>
    </row>
    <row r="9" spans="1:33" s="12" customFormat="1" x14ac:dyDescent="0.25">
      <c r="A9" s="12" t="str">
        <f>IF(Tabelle4674[[#This Row],[TitleLocalAccountGroup]]="",IF(Tabelle4674[[#This Row],[TitleLocalMainGroup]]="",Tabelle4674[[#This Row],[TitleLocalSection]],REPT(" ",$B$1)&amp;Tabelle4674[[#This Row],[TitleLocalMainGroup]]),REPT(" ",2*$B$1)&amp;Tabelle4674[[#This Row],[TitleLocalAccountGroup]])</f>
        <v xml:space="preserve">    Abschreibungen</v>
      </c>
      <c r="B9" s="12">
        <v>1</v>
      </c>
      <c r="D9" s="12" t="s">
        <v>159</v>
      </c>
      <c r="E9" s="14" t="s">
        <v>70</v>
      </c>
      <c r="F9" s="12" t="s">
        <v>134</v>
      </c>
      <c r="G9" s="14"/>
      <c r="H9" s="14">
        <v>-1</v>
      </c>
      <c r="I9" s="16">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5533.8600000000006</v>
      </c>
      <c r="J9" s="16">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5410.44</v>
      </c>
      <c r="K9" s="16">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10154.469999999999</v>
      </c>
      <c r="L9" s="16">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7064.02</v>
      </c>
      <c r="M9" s="16">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7016.08</v>
      </c>
      <c r="N9" s="16">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6528.74</v>
      </c>
      <c r="O9" s="16">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8295.4599999999991</v>
      </c>
      <c r="P9" s="16">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6074.03</v>
      </c>
      <c r="Q9" s="16">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6611.77</v>
      </c>
      <c r="R9" s="16">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10787.8</v>
      </c>
      <c r="S9" s="16">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8093.1399999999994</v>
      </c>
      <c r="T9" s="16">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9" s="60">
        <f>SUM(Tabelle4674[[#This Row],[Jan]:[Dez]])</f>
        <v>81569.81</v>
      </c>
      <c r="V9" s="16"/>
      <c r="W9" s="156">
        <f ca="1">OFFSET('CF Budget'!J9,0,$B$3-1)</f>
        <v>6500</v>
      </c>
      <c r="X9" s="16">
        <f ca="1">OFFSET(Tabelle4674[[#This Row],[Jan]],0,$B$3-1)</f>
        <v>8093.1399999999994</v>
      </c>
      <c r="Y9" s="157">
        <f ca="1">Tabelle4674[[#This Row],[Ist
(Monat)]]-Tabelle4674[[#This Row],[Plan
(Monat)]]</f>
        <v>1593.1399999999994</v>
      </c>
      <c r="Z9" s="156">
        <f ca="1">SUM(OFFSET('CF Budget'!J9,0,0,1,$B$3))</f>
        <v>74178.87</v>
      </c>
      <c r="AA9" s="16">
        <f t="shared" si="3"/>
        <v>81569.81</v>
      </c>
      <c r="AB9" s="157">
        <f ca="1">Tabelle4674[[#This Row],[Plan 
(YTD)]]-Tabelle4674[[#This Row],[Ist
(YTD)]]</f>
        <v>-7390.9400000000023</v>
      </c>
      <c r="AC9" s="156">
        <f>CFBudget[[#This Row],[Plan 
(Jahr)]]</f>
        <v>80678.87</v>
      </c>
      <c r="AD9" s="16">
        <f>'CF Monatsscharf'!W10</f>
        <v>88069.81</v>
      </c>
      <c r="AE9" s="157">
        <f>Tabelle4674[[#This Row],[Forecast
(Jahr)]]-Tabelle4674[[#This Row],[Plan 
(Jahr)]]</f>
        <v>7390.9400000000023</v>
      </c>
      <c r="AF9" s="166">
        <f>'CF Budget'!V9-Tabelle4674[[#This Row],[Ist
(YTD)]]</f>
        <v>-890.94000000000233</v>
      </c>
      <c r="AG9" s="171" t="s">
        <v>709</v>
      </c>
    </row>
    <row r="10" spans="1:33" s="17" customFormat="1" x14ac:dyDescent="0.25">
      <c r="A10" s="17" t="s">
        <v>247</v>
      </c>
      <c r="B10" s="17">
        <v>1</v>
      </c>
      <c r="D10" s="17" t="s">
        <v>159</v>
      </c>
      <c r="E10" s="18" t="s">
        <v>70</v>
      </c>
      <c r="F10" s="17" t="s">
        <v>134</v>
      </c>
      <c r="G10" s="18" t="s">
        <v>135</v>
      </c>
      <c r="H10" s="18">
        <v>-1</v>
      </c>
      <c r="I10"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4640.05</v>
      </c>
      <c r="J10"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4669.79</v>
      </c>
      <c r="K10"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5878.11</v>
      </c>
      <c r="L10"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6418.3</v>
      </c>
      <c r="M10"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5761.42</v>
      </c>
      <c r="N10"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5860.57</v>
      </c>
      <c r="O10"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5649.28</v>
      </c>
      <c r="P10"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5352.29</v>
      </c>
      <c r="Q10"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5313.02</v>
      </c>
      <c r="R10"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5504.76</v>
      </c>
      <c r="S10"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7483.99</v>
      </c>
      <c r="T10"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0" s="59">
        <f>SUM(Tabelle4674[[#This Row],[Jan]:[Dez]])</f>
        <v>62531.58</v>
      </c>
      <c r="V10" s="16"/>
      <c r="W10" s="158">
        <f ca="1">OFFSET('CF Budget'!J10,0,$B$3-1)</f>
        <v>5800</v>
      </c>
      <c r="X10" s="19">
        <f ca="1">OFFSET(Tabelle4674[[#This Row],[Jan]],0,$B$3-1)</f>
        <v>7483.99</v>
      </c>
      <c r="Y10" s="159">
        <f ca="1">Tabelle4674[[#This Row],[Ist
(Monat)]]-Tabelle4674[[#This Row],[Plan
(Monat)]]</f>
        <v>1683.9899999999998</v>
      </c>
      <c r="Z10" s="158">
        <f ca="1">SUM(OFFSET('CF Budget'!J10,0,0,1,$B$3))</f>
        <v>62167.67</v>
      </c>
      <c r="AA10" s="19">
        <f t="shared" si="3"/>
        <v>62531.58</v>
      </c>
      <c r="AB10" s="159">
        <f ca="1">Tabelle4674[[#This Row],[Plan 
(YTD)]]-Tabelle4674[[#This Row],[Ist
(YTD)]]</f>
        <v>-363.91000000000349</v>
      </c>
      <c r="AC10" s="158">
        <f>CFBudget[[#This Row],[Plan 
(Jahr)]]</f>
        <v>67967.67</v>
      </c>
      <c r="AD10" s="19">
        <f>'CF Monatsscharf'!W11</f>
        <v>68331.58</v>
      </c>
      <c r="AE10" s="159">
        <f>Tabelle4674[[#This Row],[Forecast
(Jahr)]]-Tabelle4674[[#This Row],[Plan 
(Jahr)]]</f>
        <v>363.91000000000349</v>
      </c>
      <c r="AF10" s="167">
        <f>'CF Budget'!V10-Tabelle4674[[#This Row],[Ist
(YTD)]]</f>
        <v>5436.0899999999965</v>
      </c>
      <c r="AG10" s="172"/>
    </row>
    <row r="11" spans="1:33" s="17" customFormat="1" x14ac:dyDescent="0.25">
      <c r="A11" s="17" t="s">
        <v>248</v>
      </c>
      <c r="B11" s="17">
        <v>1</v>
      </c>
      <c r="D11" s="17" t="s">
        <v>159</v>
      </c>
      <c r="E11" s="18" t="s">
        <v>70</v>
      </c>
      <c r="F11" s="17" t="s">
        <v>134</v>
      </c>
      <c r="G11" s="18" t="s">
        <v>137</v>
      </c>
      <c r="H11" s="18">
        <v>-1</v>
      </c>
      <c r="I11"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893.81</v>
      </c>
      <c r="J11"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740.65</v>
      </c>
      <c r="K11"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4276.3599999999997</v>
      </c>
      <c r="L11"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645.72</v>
      </c>
      <c r="M11"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1254.6599999999999</v>
      </c>
      <c r="N11"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668.17</v>
      </c>
      <c r="O11"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2646.1800000000003</v>
      </c>
      <c r="P11"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721.74</v>
      </c>
      <c r="Q11"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1298.75</v>
      </c>
      <c r="R11"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5283.04</v>
      </c>
      <c r="S11"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609.15</v>
      </c>
      <c r="T11"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1" s="59">
        <f>SUM(Tabelle4674[[#This Row],[Jan]:[Dez]])</f>
        <v>19038.23</v>
      </c>
      <c r="V11" s="16"/>
      <c r="W11" s="158">
        <f ca="1">OFFSET('CF Budget'!J11,0,$B$3-1)</f>
        <v>700</v>
      </c>
      <c r="X11" s="19">
        <f ca="1">OFFSET(Tabelle4674[[#This Row],[Jan]],0,$B$3-1)</f>
        <v>609.15</v>
      </c>
      <c r="Y11" s="159">
        <f ca="1">Tabelle4674[[#This Row],[Ist
(Monat)]]-Tabelle4674[[#This Row],[Plan
(Monat)]]</f>
        <v>-90.850000000000023</v>
      </c>
      <c r="Z11" s="158">
        <f ca="1">SUM(OFFSET('CF Budget'!J11,0,0,1,$B$3))</f>
        <v>12011.2</v>
      </c>
      <c r="AA11" s="19">
        <f t="shared" si="3"/>
        <v>19038.23</v>
      </c>
      <c r="AB11" s="159">
        <f ca="1">Tabelle4674[[#This Row],[Plan 
(YTD)]]-Tabelle4674[[#This Row],[Ist
(YTD)]]</f>
        <v>-7027.0299999999988</v>
      </c>
      <c r="AC11" s="158">
        <f>CFBudget[[#This Row],[Plan 
(Jahr)]]</f>
        <v>12711.2</v>
      </c>
      <c r="AD11" s="19">
        <f>'CF Monatsscharf'!W12</f>
        <v>19738.23</v>
      </c>
      <c r="AE11" s="159">
        <f>Tabelle4674[[#This Row],[Forecast
(Jahr)]]-Tabelle4674[[#This Row],[Plan 
(Jahr)]]</f>
        <v>7027.0299999999988</v>
      </c>
      <c r="AF11" s="167">
        <f>'CF Budget'!V11-Tabelle4674[[#This Row],[Ist
(YTD)]]</f>
        <v>-6327.0299999999988</v>
      </c>
      <c r="AG11" s="172"/>
    </row>
    <row r="12" spans="1:33" s="12" customFormat="1" x14ac:dyDescent="0.25">
      <c r="A12" s="12" t="s">
        <v>255</v>
      </c>
      <c r="B12" s="12">
        <v>1</v>
      </c>
      <c r="E12" s="14"/>
      <c r="G12" s="14"/>
      <c r="H12" s="14"/>
      <c r="I12" s="16">
        <f t="shared" ref="I12:T12" si="4">SUM(I13:I21)</f>
        <v>-10148.400000000001</v>
      </c>
      <c r="J12" s="16">
        <f t="shared" si="4"/>
        <v>-3241.4700000000339</v>
      </c>
      <c r="K12" s="16">
        <f t="shared" si="4"/>
        <v>-184458.62</v>
      </c>
      <c r="L12" s="16">
        <f t="shared" si="4"/>
        <v>-50629.960000000006</v>
      </c>
      <c r="M12" s="16">
        <f t="shared" si="4"/>
        <v>-149437.35</v>
      </c>
      <c r="N12" s="16">
        <f t="shared" si="4"/>
        <v>58413.89</v>
      </c>
      <c r="O12" s="16">
        <f t="shared" si="4"/>
        <v>-120875.94</v>
      </c>
      <c r="P12" s="16">
        <f t="shared" si="4"/>
        <v>25460.839999999989</v>
      </c>
      <c r="Q12" s="16">
        <f t="shared" si="4"/>
        <v>-135107.74</v>
      </c>
      <c r="R12" s="16">
        <f t="shared" si="4"/>
        <v>-51575.01</v>
      </c>
      <c r="S12" s="16">
        <f t="shared" si="4"/>
        <v>83615.649999999994</v>
      </c>
      <c r="T12" s="16">
        <f t="shared" si="4"/>
        <v>0</v>
      </c>
      <c r="U12" s="60">
        <f>SUM(Tabelle4674[[#This Row],[Jan]:[Dez]])</f>
        <v>-537984.11</v>
      </c>
      <c r="V12" s="16"/>
      <c r="W12" s="156">
        <f ca="1">OFFSET('CF Budget'!J12,0,$B$3-1)</f>
        <v>-45568.66</v>
      </c>
      <c r="X12" s="16">
        <f ca="1">OFFSET(Tabelle4674[[#This Row],[Jan]],0,$B$3-1)</f>
        <v>83615.649999999994</v>
      </c>
      <c r="Y12" s="157">
        <f ca="1">Tabelle4674[[#This Row],[Ist
(Monat)]]-Tabelle4674[[#This Row],[Plan
(Monat)]]</f>
        <v>129184.31</v>
      </c>
      <c r="Z12" s="156">
        <f ca="1">SUM(OFFSET('CF Budget'!J12,0,0,1,$B$3))</f>
        <v>-820801.21000000008</v>
      </c>
      <c r="AA12" s="16">
        <f t="shared" si="3"/>
        <v>-537984.11</v>
      </c>
      <c r="AB12" s="157">
        <f ca="1">Tabelle4674[[#This Row],[Plan 
(YTD)]]-Tabelle4674[[#This Row],[Ist
(YTD)]]</f>
        <v>-282817.10000000009</v>
      </c>
      <c r="AC12" s="156">
        <f>CFBudget[[#This Row],[Plan 
(Jahr)]]</f>
        <v>-883139.89</v>
      </c>
      <c r="AD12" s="16">
        <f>'CF Monatsscharf'!W13</f>
        <v>-705661.5</v>
      </c>
      <c r="AE12" s="157">
        <f>Tabelle4674[[#This Row],[Forecast
(Jahr)]]-Tabelle4674[[#This Row],[Plan 
(Jahr)]]</f>
        <v>177478.39</v>
      </c>
      <c r="AF12" s="166">
        <f>'CF Budget'!V12-Tabelle4674[[#This Row],[Ist
(YTD)]]</f>
        <v>-345155.78</v>
      </c>
      <c r="AG12" s="171"/>
    </row>
    <row r="13" spans="1:33" s="17" customFormat="1" x14ac:dyDescent="0.25">
      <c r="A13" s="17" t="s">
        <v>262</v>
      </c>
      <c r="B13" s="17">
        <v>1</v>
      </c>
      <c r="D13" s="17" t="s">
        <v>160</v>
      </c>
      <c r="E13" s="18" t="s">
        <v>19</v>
      </c>
      <c r="F13" s="17" t="s">
        <v>20</v>
      </c>
      <c r="G13" s="18"/>
      <c r="H13" s="18">
        <v>1</v>
      </c>
      <c r="I13"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13"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13"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3"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13"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3"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13"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13"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3"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13"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13"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-28.5</v>
      </c>
      <c r="T13"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3" s="59">
        <f>SUM(Tabelle4674[[#This Row],[Jan]:[Dez]])</f>
        <v>-28.5</v>
      </c>
      <c r="V13" s="16"/>
      <c r="W13" s="158">
        <f ca="1">OFFSET('CF Budget'!J13,0,$B$3-1)</f>
        <v>0</v>
      </c>
      <c r="X13" s="19">
        <f ca="1">OFFSET(Tabelle4674[[#This Row],[Jan]],0,$B$3-1)</f>
        <v>-28.5</v>
      </c>
      <c r="Y13" s="159">
        <f ca="1">Tabelle4674[[#This Row],[Ist
(Monat)]]-Tabelle4674[[#This Row],[Plan
(Monat)]]</f>
        <v>-28.5</v>
      </c>
      <c r="Z13" s="158">
        <f ca="1">SUM(OFFSET('CF Budget'!J13,0,0,1,$B$3))</f>
        <v>0</v>
      </c>
      <c r="AA13" s="19">
        <f t="shared" si="3"/>
        <v>-28.5</v>
      </c>
      <c r="AB13" s="159">
        <f ca="1">Tabelle4674[[#This Row],[Plan 
(YTD)]]-Tabelle4674[[#This Row],[Ist
(YTD)]]</f>
        <v>28.5</v>
      </c>
      <c r="AC13" s="158">
        <f>CFBudget[[#This Row],[Plan 
(Jahr)]]</f>
        <v>0</v>
      </c>
      <c r="AD13" s="19">
        <f>'CF Monatsscharf'!W14</f>
        <v>-28.5</v>
      </c>
      <c r="AE13" s="159">
        <f>Tabelle4674[[#This Row],[Forecast
(Jahr)]]-Tabelle4674[[#This Row],[Plan 
(Jahr)]]</f>
        <v>-28.5</v>
      </c>
      <c r="AF13" s="167">
        <f>'CF Budget'!V13-Tabelle4674[[#This Row],[Ist
(YTD)]]</f>
        <v>28.5</v>
      </c>
      <c r="AG13" s="172"/>
    </row>
    <row r="14" spans="1:33" s="17" customFormat="1" x14ac:dyDescent="0.25">
      <c r="A14" s="17" t="s">
        <v>261</v>
      </c>
      <c r="B14" s="17">
        <v>1</v>
      </c>
      <c r="D14" s="17" t="s">
        <v>160</v>
      </c>
      <c r="E14" s="18" t="s">
        <v>19</v>
      </c>
      <c r="F14" s="17" t="s">
        <v>23</v>
      </c>
      <c r="G14" s="20" t="s">
        <v>148</v>
      </c>
      <c r="H14" s="18">
        <v>1</v>
      </c>
      <c r="I14"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14"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128.4</v>
      </c>
      <c r="K14"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4"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14"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4"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14"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14"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4"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-3654</v>
      </c>
      <c r="R14"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3654</v>
      </c>
      <c r="S14"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14"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4" s="59">
        <f>SUM(Tabelle4674[[#This Row],[Jan]:[Dez]])</f>
        <v>128.40000000000009</v>
      </c>
      <c r="V14" s="16"/>
      <c r="W14" s="158">
        <f ca="1">OFFSET('CF Budget'!J14,0,$B$3-1)</f>
        <v>0</v>
      </c>
      <c r="X14" s="19">
        <f ca="1">OFFSET(Tabelle4674[[#This Row],[Jan]],0,$B$3-1)</f>
        <v>0</v>
      </c>
      <c r="Y14" s="159">
        <f ca="1">Tabelle4674[[#This Row],[Ist
(Monat)]]-Tabelle4674[[#This Row],[Plan
(Monat)]]</f>
        <v>0</v>
      </c>
      <c r="Z14" s="158">
        <f ca="1">SUM(OFFSET('CF Budget'!J14,0,0,1,$B$3))</f>
        <v>-12128.6</v>
      </c>
      <c r="AA14" s="19">
        <f>U14</f>
        <v>128.40000000000009</v>
      </c>
      <c r="AB14" s="159">
        <f ca="1">Tabelle4674[[#This Row],[Plan 
(YTD)]]-Tabelle4674[[#This Row],[Ist
(YTD)]]</f>
        <v>-12257</v>
      </c>
      <c r="AC14" s="158">
        <f>CFBudget[[#This Row],[Plan 
(Jahr)]]</f>
        <v>-12128.6</v>
      </c>
      <c r="AD14" s="19">
        <f>'CF Monatsscharf'!W15</f>
        <v>128.40000000000009</v>
      </c>
      <c r="AE14" s="159">
        <f>Tabelle4674[[#This Row],[Forecast
(Jahr)]]-Tabelle4674[[#This Row],[Plan 
(Jahr)]]</f>
        <v>12257</v>
      </c>
      <c r="AF14" s="167">
        <f>'CF Budget'!V14-Tabelle4674[[#This Row],[Ist
(YTD)]]</f>
        <v>-12257</v>
      </c>
      <c r="AG14" s="172"/>
    </row>
    <row r="15" spans="1:33" s="17" customFormat="1" ht="12.75" x14ac:dyDescent="0.2">
      <c r="A15" s="70" t="s">
        <v>256</v>
      </c>
      <c r="B15" s="17">
        <v>1</v>
      </c>
      <c r="D15" s="17" t="s">
        <v>161</v>
      </c>
      <c r="E15" s="17" t="s">
        <v>51</v>
      </c>
      <c r="F15" s="17" t="s">
        <v>149</v>
      </c>
      <c r="G15" s="18"/>
      <c r="H15" s="18">
        <v>1</v>
      </c>
      <c r="I15"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-68758.34</v>
      </c>
      <c r="J15"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157253.35999999999</v>
      </c>
      <c r="K15"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-126885.39</v>
      </c>
      <c r="L15"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72973.34</v>
      </c>
      <c r="M15"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-113828.05</v>
      </c>
      <c r="N15"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82925.53</v>
      </c>
      <c r="O15"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-74042.19</v>
      </c>
      <c r="P15"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76953.34</v>
      </c>
      <c r="Q15"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-65033.62</v>
      </c>
      <c r="R15"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11500.3</v>
      </c>
      <c r="S15"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194774.79</v>
      </c>
      <c r="T15"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5" s="59">
        <f>SUM(Tabelle4674[[#This Row],[Jan]:[Dez]])</f>
        <v>147833.06999999998</v>
      </c>
      <c r="V15" s="19"/>
      <c r="W15" s="158">
        <f ca="1">OFFSET('CF Budget'!J15,0,$B$3-1)</f>
        <v>9296.8799999999992</v>
      </c>
      <c r="X15" s="19">
        <f ca="1">OFFSET(Tabelle4674[[#This Row],[Jan]],0,$B$3-1)</f>
        <v>194774.79</v>
      </c>
      <c r="Y15" s="159">
        <f ca="1">Tabelle4674[[#This Row],[Ist
(Monat)]]-Tabelle4674[[#This Row],[Plan
(Monat)]]</f>
        <v>185477.91</v>
      </c>
      <c r="Z15" s="158">
        <f ca="1">SUM(OFFSET('CF Budget'!J15,0,0,1,$B$3))</f>
        <v>-119898.42000000001</v>
      </c>
      <c r="AA15" s="19">
        <f t="shared" si="3"/>
        <v>147833.06999999998</v>
      </c>
      <c r="AB15" s="159">
        <f ca="1">Tabelle4674[[#This Row],[Plan 
(YTD)]]-Tabelle4674[[#This Row],[Ist
(YTD)]]</f>
        <v>-267731.49</v>
      </c>
      <c r="AC15" s="158">
        <f>CFBudget[[#This Row],[Plan 
(Jahr)]]</f>
        <v>-129195.30000000002</v>
      </c>
      <c r="AD15" s="19">
        <f>'CF Monatsscharf'!W16</f>
        <v>34001.049999999974</v>
      </c>
      <c r="AE15" s="159">
        <f>Tabelle4674[[#This Row],[Forecast
(Jahr)]]-Tabelle4674[[#This Row],[Plan 
(Jahr)]]</f>
        <v>163196.34999999998</v>
      </c>
      <c r="AF15" s="167">
        <f>'CF Budget'!V15-Tabelle4674[[#This Row],[Ist
(YTD)]]</f>
        <v>-277028.37</v>
      </c>
      <c r="AG15" s="172"/>
    </row>
    <row r="16" spans="1:33" s="17" customFormat="1" ht="12.75" x14ac:dyDescent="0.2">
      <c r="A16" s="70" t="s">
        <v>260</v>
      </c>
      <c r="B16" s="17">
        <v>1</v>
      </c>
      <c r="D16" s="17" t="s">
        <v>161</v>
      </c>
      <c r="E16" s="17" t="s">
        <v>51</v>
      </c>
      <c r="F16" s="17" t="s">
        <v>184</v>
      </c>
      <c r="G16" s="18"/>
      <c r="H16" s="18">
        <v>1</v>
      </c>
      <c r="I16"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16"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16"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6"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16"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6"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16"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16"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6"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16"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16"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16"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6" s="59">
        <f>SUM(Tabelle4674[[#This Row],[Jan]:[Dez]])</f>
        <v>0</v>
      </c>
      <c r="V16" s="19"/>
      <c r="W16" s="158">
        <f ca="1">OFFSET('CF Budget'!J16,0,$B$3-1)</f>
        <v>0</v>
      </c>
      <c r="X16" s="19">
        <f ca="1">OFFSET(Tabelle4674[[#This Row],[Jan]],0,$B$3-1)</f>
        <v>0</v>
      </c>
      <c r="Y16" s="159">
        <f ca="1">Tabelle4674[[#This Row],[Ist
(Monat)]]-Tabelle4674[[#This Row],[Plan
(Monat)]]</f>
        <v>0</v>
      </c>
      <c r="Z16" s="158">
        <f ca="1">SUM(OFFSET('CF Budget'!J16,0,0,1,$B$3))</f>
        <v>0</v>
      </c>
      <c r="AA16" s="19">
        <f t="shared" si="3"/>
        <v>0</v>
      </c>
      <c r="AB16" s="159">
        <f ca="1">Tabelle4674[[#This Row],[Plan 
(YTD)]]-Tabelle4674[[#This Row],[Ist
(YTD)]]</f>
        <v>0</v>
      </c>
      <c r="AC16" s="158">
        <f>CFBudget[[#This Row],[Plan 
(Jahr)]]</f>
        <v>0</v>
      </c>
      <c r="AD16" s="19">
        <f>'CF Monatsscharf'!W17</f>
        <v>0</v>
      </c>
      <c r="AE16" s="159">
        <f>Tabelle4674[[#This Row],[Forecast
(Jahr)]]-Tabelle4674[[#This Row],[Plan 
(Jahr)]]</f>
        <v>0</v>
      </c>
      <c r="AF16" s="167">
        <f>'CF Budget'!V16-Tabelle4674[[#This Row],[Ist
(YTD)]]</f>
        <v>0</v>
      </c>
      <c r="AG16" s="172"/>
    </row>
    <row r="17" spans="1:33" s="17" customFormat="1" x14ac:dyDescent="0.25">
      <c r="A17" s="17" t="s">
        <v>257</v>
      </c>
      <c r="B17" s="17">
        <v>1</v>
      </c>
      <c r="D17" s="17" t="s">
        <v>160</v>
      </c>
      <c r="E17" s="18" t="s">
        <v>19</v>
      </c>
      <c r="F17" s="17" t="s">
        <v>23</v>
      </c>
      <c r="G17" s="20" t="s">
        <v>24</v>
      </c>
      <c r="H17" s="18">
        <v>1</v>
      </c>
      <c r="I17"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-4490.4600000000037</v>
      </c>
      <c r="J17"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-44534.17</v>
      </c>
      <c r="K17"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-32015.199999999997</v>
      </c>
      <c r="L17"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-46354.400000000001</v>
      </c>
      <c r="M17"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-10650.529999999999</v>
      </c>
      <c r="N17"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-18112.829999999998</v>
      </c>
      <c r="O17"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-6895.6799999999994</v>
      </c>
      <c r="P17"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-14389.39</v>
      </c>
      <c r="Q17"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-17713.990000000002</v>
      </c>
      <c r="R17"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-19332.010000000002</v>
      </c>
      <c r="S17"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-38286.42</v>
      </c>
      <c r="T17"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7" s="59">
        <f>SUM(Tabelle4674[[#This Row],[Jan]:[Dez]])</f>
        <v>-252775.07999999996</v>
      </c>
      <c r="V17" s="16"/>
      <c r="W17" s="158">
        <f ca="1">OFFSET('CF Budget'!J17,0,$B$3-1)</f>
        <v>-35720.480000000003</v>
      </c>
      <c r="X17" s="19">
        <f ca="1">OFFSET(Tabelle4674[[#This Row],[Jan]],0,$B$3-1)</f>
        <v>-38286.42</v>
      </c>
      <c r="Y17" s="159">
        <f ca="1">Tabelle4674[[#This Row],[Ist
(Monat)]]-Tabelle4674[[#This Row],[Plan
(Monat)]]</f>
        <v>-2565.9399999999951</v>
      </c>
      <c r="Z17" s="158">
        <f ca="1">SUM(OFFSET('CF Budget'!J17,0,0,1,$B$3))</f>
        <v>-369893.75999999995</v>
      </c>
      <c r="AA17" s="19">
        <f t="shared" si="3"/>
        <v>-252775.07999999996</v>
      </c>
      <c r="AB17" s="159">
        <f ca="1">Tabelle4674[[#This Row],[Plan 
(YTD)]]-Tabelle4674[[#This Row],[Ist
(YTD)]]</f>
        <v>-117118.68</v>
      </c>
      <c r="AC17" s="158">
        <f>CFBudget[[#This Row],[Plan 
(Jahr)]]</f>
        <v>-405762.72</v>
      </c>
      <c r="AD17" s="19">
        <f>'CF Monatsscharf'!W18</f>
        <v>-278782.89999999997</v>
      </c>
      <c r="AE17" s="159">
        <f>Tabelle4674[[#This Row],[Forecast
(Jahr)]]-Tabelle4674[[#This Row],[Plan 
(Jahr)]]</f>
        <v>126979.82</v>
      </c>
      <c r="AF17" s="167">
        <f>'CF Budget'!V17-Tabelle4674[[#This Row],[Ist
(YTD)]]</f>
        <v>-152987.64000000001</v>
      </c>
      <c r="AG17" s="172"/>
    </row>
    <row r="18" spans="1:33" s="17" customFormat="1" ht="12.75" x14ac:dyDescent="0.2">
      <c r="A18" s="70" t="s">
        <v>258</v>
      </c>
      <c r="B18" s="17">
        <v>1</v>
      </c>
      <c r="D18" s="17" t="s">
        <v>161</v>
      </c>
      <c r="E18" s="17" t="s">
        <v>51</v>
      </c>
      <c r="F18" s="17" t="s">
        <v>52</v>
      </c>
      <c r="G18" s="18"/>
      <c r="H18" s="18">
        <v>1</v>
      </c>
      <c r="I18"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44307.11</v>
      </c>
      <c r="J18"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26279.85</v>
      </c>
      <c r="K18"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21054.67</v>
      </c>
      <c r="L18"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44672.710000000006</v>
      </c>
      <c r="M18"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22457.07</v>
      </c>
      <c r="N18"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55336.11</v>
      </c>
      <c r="O18"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23946.28</v>
      </c>
      <c r="P18"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15727.29</v>
      </c>
      <c r="Q18"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18343.810000000001</v>
      </c>
      <c r="R18"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10167.16</v>
      </c>
      <c r="S18"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16115.65</v>
      </c>
      <c r="T18"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8" s="59">
        <f>SUM(Tabelle4674[[#This Row],[Jan]:[Dez]])</f>
        <v>298407.71000000002</v>
      </c>
      <c r="V18" s="19"/>
      <c r="W18" s="158">
        <f ca="1">OFFSET('CF Budget'!J18,0,$B$3-1)</f>
        <v>47711.85</v>
      </c>
      <c r="X18" s="19">
        <f ca="1">OFFSET(Tabelle4674[[#This Row],[Jan]],0,$B$3-1)</f>
        <v>16115.65</v>
      </c>
      <c r="Y18" s="159">
        <f ca="1">Tabelle4674[[#This Row],[Ist
(Monat)]]-Tabelle4674[[#This Row],[Plan
(Monat)]]</f>
        <v>-31596.199999999997</v>
      </c>
      <c r="Z18" s="158">
        <f ca="1">SUM(OFFSET('CF Budget'!J18,0,0,1,$B$3))</f>
        <v>373020.29</v>
      </c>
      <c r="AA18" s="19">
        <f t="shared" si="3"/>
        <v>298407.71000000002</v>
      </c>
      <c r="AB18" s="159">
        <f ca="1">Tabelle4674[[#This Row],[Plan 
(YTD)]]-Tabelle4674[[#This Row],[Ist
(YTD)]]</f>
        <v>74612.579999999958</v>
      </c>
      <c r="AC18" s="158">
        <f>CFBudget[[#This Row],[Plan 
(Jahr)]]</f>
        <v>415870.51999999996</v>
      </c>
      <c r="AD18" s="19">
        <f>'CF Monatsscharf'!W19</f>
        <v>330593.23000000004</v>
      </c>
      <c r="AE18" s="159">
        <f>Tabelle4674[[#This Row],[Forecast
(Jahr)]]-Tabelle4674[[#This Row],[Plan 
(Jahr)]]</f>
        <v>-85277.289999999921</v>
      </c>
      <c r="AF18" s="167">
        <f>'CF Budget'!V18-Tabelle4674[[#This Row],[Ist
(YTD)]]</f>
        <v>117462.80999999994</v>
      </c>
      <c r="AG18" s="172"/>
    </row>
    <row r="19" spans="1:33" s="17" customFormat="1" ht="12.75" x14ac:dyDescent="0.2">
      <c r="A19" s="70" t="s">
        <v>263</v>
      </c>
      <c r="B19" s="17">
        <v>1</v>
      </c>
      <c r="D19" s="17" t="s">
        <v>161</v>
      </c>
      <c r="E19" s="17" t="s">
        <v>46</v>
      </c>
      <c r="F19" s="18"/>
      <c r="G19" s="18"/>
      <c r="H19" s="18">
        <v>1</v>
      </c>
      <c r="I19"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42000</v>
      </c>
      <c r="J19"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-111266.82</v>
      </c>
      <c r="K19"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19"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-84511.84</v>
      </c>
      <c r="M19"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19"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-6900</v>
      </c>
      <c r="O19"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-2100</v>
      </c>
      <c r="P19"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19"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19"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3749.82</v>
      </c>
      <c r="S19"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-3749.82</v>
      </c>
      <c r="T19"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19" s="59">
        <f>SUM(Tabelle4674[[#This Row],[Jan]:[Dez]])</f>
        <v>-162778.66</v>
      </c>
      <c r="V19" s="19"/>
      <c r="W19" s="158">
        <f ca="1">OFFSET('CF Budget'!J19,0,$B$3-1)</f>
        <v>0</v>
      </c>
      <c r="X19" s="19">
        <f ca="1">OFFSET(Tabelle4674[[#This Row],[Jan]],0,$B$3-1)</f>
        <v>-3749.82</v>
      </c>
      <c r="Y19" s="159">
        <f ca="1">Tabelle4674[[#This Row],[Ist
(Monat)]]-Tabelle4674[[#This Row],[Plan
(Monat)]]</f>
        <v>-3749.82</v>
      </c>
      <c r="Z19" s="158">
        <f ca="1">SUM(OFFSET('CF Budget'!J19,0,0,1,$B$3))</f>
        <v>-162778.66</v>
      </c>
      <c r="AA19" s="19">
        <f t="shared" si="3"/>
        <v>-162778.66</v>
      </c>
      <c r="AB19" s="159">
        <f ca="1">Tabelle4674[[#This Row],[Plan 
(YTD)]]-Tabelle4674[[#This Row],[Ist
(YTD)]]</f>
        <v>0</v>
      </c>
      <c r="AC19" s="158">
        <f>CFBudget[[#This Row],[Plan 
(Jahr)]]</f>
        <v>-149778.66</v>
      </c>
      <c r="AD19" s="19">
        <f>'CF Monatsscharf'!W20</f>
        <v>-149778.66</v>
      </c>
      <c r="AE19" s="159">
        <f>Tabelle4674[[#This Row],[Forecast
(Jahr)]]-Tabelle4674[[#This Row],[Plan 
(Jahr)]]</f>
        <v>0</v>
      </c>
      <c r="AF19" s="167">
        <f>'CF Budget'!V19-Tabelle4674[[#This Row],[Ist
(YTD)]]</f>
        <v>13000</v>
      </c>
      <c r="AG19" s="172"/>
    </row>
    <row r="20" spans="1:33" s="17" customFormat="1" ht="12.75" x14ac:dyDescent="0.2">
      <c r="A20" s="17" t="s">
        <v>259</v>
      </c>
      <c r="B20" s="17">
        <v>1</v>
      </c>
      <c r="D20" s="17" t="s">
        <v>160</v>
      </c>
      <c r="E20" s="17" t="s">
        <v>34</v>
      </c>
      <c r="F20" s="18"/>
      <c r="G20" s="18"/>
      <c r="H20" s="18">
        <v>1</v>
      </c>
      <c r="I20"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7861.2</v>
      </c>
      <c r="J20"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20"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20"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-1710.62</v>
      </c>
      <c r="M20"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20"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20"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20"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20"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20"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20"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-769.4</v>
      </c>
      <c r="T20"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20" s="59">
        <f>SUM(Tabelle4674[[#This Row],[Jan]:[Dez]])</f>
        <v>5381.18</v>
      </c>
      <c r="V20" s="19"/>
      <c r="W20" s="158">
        <f ca="1">OFFSET('CF Budget'!J20,0,$B$3-1)</f>
        <v>352.13</v>
      </c>
      <c r="X20" s="19">
        <f ca="1">OFFSET(Tabelle4674[[#This Row],[Jan]],0,$B$3-1)</f>
        <v>-769.4</v>
      </c>
      <c r="Y20" s="159">
        <f ca="1">Tabelle4674[[#This Row],[Ist
(Monat)]]-Tabelle4674[[#This Row],[Plan
(Monat)]]</f>
        <v>-1121.53</v>
      </c>
      <c r="Z20" s="158">
        <f ca="1">SUM(OFFSET('CF Budget'!J20,0,0,1,$B$3))</f>
        <v>5738.54</v>
      </c>
      <c r="AA20" s="19">
        <f t="shared" si="3"/>
        <v>5381.18</v>
      </c>
      <c r="AB20" s="159">
        <f ca="1">Tabelle4674[[#This Row],[Plan 
(YTD)]]-Tabelle4674[[#This Row],[Ist
(YTD)]]</f>
        <v>357.35999999999967</v>
      </c>
      <c r="AC20" s="158">
        <f>CFBudget[[#This Row],[Plan 
(Jahr)]]</f>
        <v>-75.489999999999782</v>
      </c>
      <c r="AD20" s="19">
        <f>'CF Monatsscharf'!W21</f>
        <v>-432.84999999999945</v>
      </c>
      <c r="AE20" s="159">
        <f>Tabelle4674[[#This Row],[Forecast
(Jahr)]]-Tabelle4674[[#This Row],[Plan 
(Jahr)]]</f>
        <v>-357.35999999999967</v>
      </c>
      <c r="AF20" s="167">
        <f>'CF Budget'!V20-Tabelle4674[[#This Row],[Ist
(YTD)]]</f>
        <v>-5456.67</v>
      </c>
      <c r="AG20" s="172"/>
    </row>
    <row r="21" spans="1:33" s="17" customFormat="1" x14ac:dyDescent="0.25">
      <c r="A21" s="70" t="s">
        <v>264</v>
      </c>
      <c r="B21" s="17">
        <v>1</v>
      </c>
      <c r="D21" s="17" t="s">
        <v>161</v>
      </c>
      <c r="E21" s="17" t="s">
        <v>226</v>
      </c>
      <c r="G21" s="18"/>
      <c r="H21" s="18">
        <v>-1</v>
      </c>
      <c r="I21" s="19">
        <f>IFERROR(IF(AND(Tabelle4674[[#This Row],[TitleLocalAccountGroup]]=0,Tabelle4674[[#This Row],[TitleLocalMainGroup]]=0),GETPIVOTDATA("Soll",PivotdatenBudgetActual!$A$1,"Report",Tabelle4674[[#This Row],[Bericht]],"Year",I$2,"Month",I$3,"ReportType",I$4,"Abschnitt",Tabelle4674[[#This Row],[TitleLocalSection]]),IF(Tabelle4674[[#This Row],[TitleLocalAccountGroup]]=0,GETPIVOTDATA("Soll",PivotdatenBudgetActual!$A$1,"Report",Tabelle4674[[#This Row],[Bericht]],"Year",I$2,"Month",I$3,"ReportType",I$4,"Abschnitt",Tabelle4674[[#This Row],[TitleLocalSection]],"TitleLocalMainGroup",Tabelle4674[[#This Row],[TitleLocalMainGroup]]),GETPIVOTDATA("Soll",PivotdatenBudgetActual!$A$1,"Report",Tabelle4674[[#This Row],[Bericht]],"Year",I$2,"Month",I$3,"ReportType",I$4,"Abschnitt",Tabelle4674[[#This Row],[TitleLocalSection]],"TitleLocalMainGroup",Tabelle4674[[#This Row],[TitleLocalMainGroup]],"TitleLocalAccountGroup",Tabelle4674[[#This Row],[TitleLocalAccountGroup]]))),0)*Tabelle4674[[#This Row],[Factor]]</f>
        <v>-31067.91</v>
      </c>
      <c r="J21" s="19">
        <f>IFERROR(IF(AND(Tabelle4674[[#This Row],[TitleLocalAccountGroup]]=0,Tabelle4674[[#This Row],[TitleLocalMainGroup]]=0),GETPIVOTDATA("Soll",PivotdatenBudgetActual!$A$1,"Report",Tabelle4674[[#This Row],[Bericht]],"Year",J$2,"Month",J$3,"ReportType",J$4,"Abschnitt",Tabelle4674[[#This Row],[TitleLocalSection]]),IF(Tabelle4674[[#This Row],[TitleLocalAccountGroup]]=0,GETPIVOTDATA("Soll",PivotdatenBudgetActual!$A$1,"Report",Tabelle4674[[#This Row],[Bericht]],"Year",J$2,"Month",J$3,"ReportType",J$4,"Abschnitt",Tabelle4674[[#This Row],[TitleLocalSection]],"TitleLocalMainGroup",Tabelle4674[[#This Row],[TitleLocalMainGroup]]),GETPIVOTDATA("Soll",PivotdatenBudgetActual!$A$1,"Report",Tabelle4674[[#This Row],[Bericht]],"Year",J$2,"Month",J$3,"ReportType",J$4,"Abschnitt",Tabelle4674[[#This Row],[TitleLocalSection]],"TitleLocalMainGroup",Tabelle4674[[#This Row],[TitleLocalMainGroup]],"TitleLocalAccountGroup",Tabelle4674[[#This Row],[TitleLocalAccountGroup]]))),0)*Tabelle4674[[#This Row],[Factor]]</f>
        <v>-31102.09</v>
      </c>
      <c r="K21" s="19">
        <f>IFERROR(IF(AND(Tabelle4674[[#This Row],[TitleLocalAccountGroup]]=0,Tabelle4674[[#This Row],[TitleLocalMainGroup]]=0),GETPIVOTDATA("Soll",PivotdatenBudgetActual!$A$1,"Report",Tabelle4674[[#This Row],[Bericht]],"Year",K$2,"Month",K$3,"ReportType",K$4,"Abschnitt",Tabelle4674[[#This Row],[TitleLocalSection]]),IF(Tabelle4674[[#This Row],[TitleLocalAccountGroup]]=0,GETPIVOTDATA("Soll",PivotdatenBudgetActual!$A$1,"Report",Tabelle4674[[#This Row],[Bericht]],"Year",K$2,"Month",K$3,"ReportType",K$4,"Abschnitt",Tabelle4674[[#This Row],[TitleLocalSection]],"TitleLocalMainGroup",Tabelle4674[[#This Row],[TitleLocalMainGroup]]),GETPIVOTDATA("Soll",PivotdatenBudgetActual!$A$1,"Report",Tabelle4674[[#This Row],[Bericht]],"Year",K$2,"Month",K$3,"ReportType",K$4,"Abschnitt",Tabelle4674[[#This Row],[TitleLocalSection]],"TitleLocalMainGroup",Tabelle4674[[#This Row],[TitleLocalMainGroup]],"TitleLocalAccountGroup",Tabelle4674[[#This Row],[TitleLocalAccountGroup]]))),0)*Tabelle4674[[#This Row],[Factor]]</f>
        <v>-46612.7</v>
      </c>
      <c r="L21" s="19">
        <f>IFERROR(IF(AND(Tabelle4674[[#This Row],[TitleLocalAccountGroup]]=0,Tabelle4674[[#This Row],[TitleLocalMainGroup]]=0),GETPIVOTDATA("Soll",PivotdatenBudgetActual!$A$1,"Report",Tabelle4674[[#This Row],[Bericht]],"Year",L$2,"Month",L$3,"ReportType",L$4,"Abschnitt",Tabelle4674[[#This Row],[TitleLocalSection]]),IF(Tabelle4674[[#This Row],[TitleLocalAccountGroup]]=0,GETPIVOTDATA("Soll",PivotdatenBudgetActual!$A$1,"Report",Tabelle4674[[#This Row],[Bericht]],"Year",L$2,"Month",L$3,"ReportType",L$4,"Abschnitt",Tabelle4674[[#This Row],[TitleLocalSection]],"TitleLocalMainGroup",Tabelle4674[[#This Row],[TitleLocalMainGroup]]),GETPIVOTDATA("Soll",PivotdatenBudgetActual!$A$1,"Report",Tabelle4674[[#This Row],[Bericht]],"Year",L$2,"Month",L$3,"ReportType",L$4,"Abschnitt",Tabelle4674[[#This Row],[TitleLocalSection]],"TitleLocalMainGroup",Tabelle4674[[#This Row],[TitleLocalMainGroup]],"TitleLocalAccountGroup",Tabelle4674[[#This Row],[TitleLocalAccountGroup]]))),0)*Tabelle4674[[#This Row],[Factor]]</f>
        <v>-35699.15</v>
      </c>
      <c r="M21" s="19">
        <f>IFERROR(IF(AND(Tabelle4674[[#This Row],[TitleLocalAccountGroup]]=0,Tabelle4674[[#This Row],[TitleLocalMainGroup]]=0),GETPIVOTDATA("Soll",PivotdatenBudgetActual!$A$1,"Report",Tabelle4674[[#This Row],[Bericht]],"Year",M$2,"Month",M$3,"ReportType",M$4,"Abschnitt",Tabelle4674[[#This Row],[TitleLocalSection]]),IF(Tabelle4674[[#This Row],[TitleLocalAccountGroup]]=0,GETPIVOTDATA("Soll",PivotdatenBudgetActual!$A$1,"Report",Tabelle4674[[#This Row],[Bericht]],"Year",M$2,"Month",M$3,"ReportType",M$4,"Abschnitt",Tabelle4674[[#This Row],[TitleLocalSection]],"TitleLocalMainGroup",Tabelle4674[[#This Row],[TitleLocalMainGroup]]),GETPIVOTDATA("Soll",PivotdatenBudgetActual!$A$1,"Report",Tabelle4674[[#This Row],[Bericht]],"Year",M$2,"Month",M$3,"ReportType",M$4,"Abschnitt",Tabelle4674[[#This Row],[TitleLocalSection]],"TitleLocalMainGroup",Tabelle4674[[#This Row],[TitleLocalMainGroup]],"TitleLocalAccountGroup",Tabelle4674[[#This Row],[TitleLocalAccountGroup]]))),0)*Tabelle4674[[#This Row],[Factor]]</f>
        <v>-47415.839999999997</v>
      </c>
      <c r="N21" s="19">
        <f>IFERROR(IF(AND(Tabelle4674[[#This Row],[TitleLocalAccountGroup]]=0,Tabelle4674[[#This Row],[TitleLocalMainGroup]]=0),GETPIVOTDATA("Soll",PivotdatenBudgetActual!$A$1,"Report",Tabelle4674[[#This Row],[Bericht]],"Year",N$2,"Month",N$3,"ReportType",N$4,"Abschnitt",Tabelle4674[[#This Row],[TitleLocalSection]]),IF(Tabelle4674[[#This Row],[TitleLocalAccountGroup]]=0,GETPIVOTDATA("Soll",PivotdatenBudgetActual!$A$1,"Report",Tabelle4674[[#This Row],[Bericht]],"Year",N$2,"Month",N$3,"ReportType",N$4,"Abschnitt",Tabelle4674[[#This Row],[TitleLocalSection]],"TitleLocalMainGroup",Tabelle4674[[#This Row],[TitleLocalMainGroup]]),GETPIVOTDATA("Soll",PivotdatenBudgetActual!$A$1,"Report",Tabelle4674[[#This Row],[Bericht]],"Year",N$2,"Month",N$3,"ReportType",N$4,"Abschnitt",Tabelle4674[[#This Row],[TitleLocalSection]],"TitleLocalMainGroup",Tabelle4674[[#This Row],[TitleLocalMainGroup]],"TitleLocalAccountGroup",Tabelle4674[[#This Row],[TitleLocalAccountGroup]]))),0)*Tabelle4674[[#This Row],[Factor]]</f>
        <v>-54834.92</v>
      </c>
      <c r="O21" s="19">
        <f>IFERROR(IF(AND(Tabelle4674[[#This Row],[TitleLocalAccountGroup]]=0,Tabelle4674[[#This Row],[TitleLocalMainGroup]]=0),GETPIVOTDATA("Soll",PivotdatenBudgetActual!$A$1,"Report",Tabelle4674[[#This Row],[Bericht]],"Year",O$2,"Month",O$3,"ReportType",O$4,"Abschnitt",Tabelle4674[[#This Row],[TitleLocalSection]]),IF(Tabelle4674[[#This Row],[TitleLocalAccountGroup]]=0,GETPIVOTDATA("Soll",PivotdatenBudgetActual!$A$1,"Report",Tabelle4674[[#This Row],[Bericht]],"Year",O$2,"Month",O$3,"ReportType",O$4,"Abschnitt",Tabelle4674[[#This Row],[TitleLocalSection]],"TitleLocalMainGroup",Tabelle4674[[#This Row],[TitleLocalMainGroup]]),GETPIVOTDATA("Soll",PivotdatenBudgetActual!$A$1,"Report",Tabelle4674[[#This Row],[Bericht]],"Year",O$2,"Month",O$3,"ReportType",O$4,"Abschnitt",Tabelle4674[[#This Row],[TitleLocalSection]],"TitleLocalMainGroup",Tabelle4674[[#This Row],[TitleLocalMainGroup]],"TitleLocalAccountGroup",Tabelle4674[[#This Row],[TitleLocalAccountGroup]]))),0)*Tabelle4674[[#This Row],[Factor]]</f>
        <v>-61784.35</v>
      </c>
      <c r="P21" s="19">
        <f>IFERROR(IF(AND(Tabelle4674[[#This Row],[TitleLocalAccountGroup]]=0,Tabelle4674[[#This Row],[TitleLocalMainGroup]]=0),GETPIVOTDATA("Soll",PivotdatenBudgetActual!$A$1,"Report",Tabelle4674[[#This Row],[Bericht]],"Year",P$2,"Month",P$3,"ReportType",P$4,"Abschnitt",Tabelle4674[[#This Row],[TitleLocalSection]]),IF(Tabelle4674[[#This Row],[TitleLocalAccountGroup]]=0,GETPIVOTDATA("Soll",PivotdatenBudgetActual!$A$1,"Report",Tabelle4674[[#This Row],[Bericht]],"Year",P$2,"Month",P$3,"ReportType",P$4,"Abschnitt",Tabelle4674[[#This Row],[TitleLocalSection]],"TitleLocalMainGroup",Tabelle4674[[#This Row],[TitleLocalMainGroup]]),GETPIVOTDATA("Soll",PivotdatenBudgetActual!$A$1,"Report",Tabelle4674[[#This Row],[Bericht]],"Year",P$2,"Month",P$3,"ReportType",P$4,"Abschnitt",Tabelle4674[[#This Row],[TitleLocalSection]],"TitleLocalMainGroup",Tabelle4674[[#This Row],[TitleLocalMainGroup]],"TitleLocalAccountGroup",Tabelle4674[[#This Row],[TitleLocalAccountGroup]]))),0)*Tabelle4674[[#This Row],[Factor]]</f>
        <v>-52830.400000000001</v>
      </c>
      <c r="Q21" s="19">
        <f>IFERROR(IF(AND(Tabelle4674[[#This Row],[TitleLocalAccountGroup]]=0,Tabelle4674[[#This Row],[TitleLocalMainGroup]]=0),GETPIVOTDATA("Soll",PivotdatenBudgetActual!$A$1,"Report",Tabelle4674[[#This Row],[Bericht]],"Year",Q$2,"Month",Q$3,"ReportType",Q$4,"Abschnitt",Tabelle4674[[#This Row],[TitleLocalSection]]),IF(Tabelle4674[[#This Row],[TitleLocalAccountGroup]]=0,GETPIVOTDATA("Soll",PivotdatenBudgetActual!$A$1,"Report",Tabelle4674[[#This Row],[Bericht]],"Year",Q$2,"Month",Q$3,"ReportType",Q$4,"Abschnitt",Tabelle4674[[#This Row],[TitleLocalSection]],"TitleLocalMainGroup",Tabelle4674[[#This Row],[TitleLocalMainGroup]]),GETPIVOTDATA("Soll",PivotdatenBudgetActual!$A$1,"Report",Tabelle4674[[#This Row],[Bericht]],"Year",Q$2,"Month",Q$3,"ReportType",Q$4,"Abschnitt",Tabelle4674[[#This Row],[TitleLocalSection]],"TitleLocalMainGroup",Tabelle4674[[#This Row],[TitleLocalMainGroup]],"TitleLocalAccountGroup",Tabelle4674[[#This Row],[TitleLocalAccountGroup]]))),0)*Tabelle4674[[#This Row],[Factor]]</f>
        <v>-67049.94</v>
      </c>
      <c r="R21" s="19">
        <f>IFERROR(IF(AND(Tabelle4674[[#This Row],[TitleLocalAccountGroup]]=0,Tabelle4674[[#This Row],[TitleLocalMainGroup]]=0),GETPIVOTDATA("Soll",PivotdatenBudgetActual!$A$1,"Report",Tabelle4674[[#This Row],[Bericht]],"Year",R$2,"Month",R$3,"ReportType",R$4,"Abschnitt",Tabelle4674[[#This Row],[TitleLocalSection]]),IF(Tabelle4674[[#This Row],[TitleLocalAccountGroup]]=0,GETPIVOTDATA("Soll",PivotdatenBudgetActual!$A$1,"Report",Tabelle4674[[#This Row],[Bericht]],"Year",R$2,"Month",R$3,"ReportType",R$4,"Abschnitt",Tabelle4674[[#This Row],[TitleLocalSection]],"TitleLocalMainGroup",Tabelle4674[[#This Row],[TitleLocalMainGroup]]),GETPIVOTDATA("Soll",PivotdatenBudgetActual!$A$1,"Report",Tabelle4674[[#This Row],[Bericht]],"Year",R$2,"Month",R$3,"ReportType",R$4,"Abschnitt",Tabelle4674[[#This Row],[TitleLocalSection]],"TitleLocalMainGroup",Tabelle4674[[#This Row],[TitleLocalMainGroup]],"TitleLocalAccountGroup",Tabelle4674[[#This Row],[TitleLocalAccountGroup]]))),0)*Tabelle4674[[#This Row],[Factor]]</f>
        <v>-61314.28</v>
      </c>
      <c r="S21" s="19">
        <f>IFERROR(IF(AND(Tabelle4674[[#This Row],[TitleLocalAccountGroup]]=0,Tabelle4674[[#This Row],[TitleLocalMainGroup]]=0),GETPIVOTDATA("Soll",PivotdatenBudgetActual!$A$1,"Report",Tabelle4674[[#This Row],[Bericht]],"Year",S$2,"Month",S$3,"ReportType",S$4,"Abschnitt",Tabelle4674[[#This Row],[TitleLocalSection]]),IF(Tabelle4674[[#This Row],[TitleLocalAccountGroup]]=0,GETPIVOTDATA("Soll",PivotdatenBudgetActual!$A$1,"Report",Tabelle4674[[#This Row],[Bericht]],"Year",S$2,"Month",S$3,"ReportType",S$4,"Abschnitt",Tabelle4674[[#This Row],[TitleLocalSection]],"TitleLocalMainGroup",Tabelle4674[[#This Row],[TitleLocalMainGroup]]),GETPIVOTDATA("Soll",PivotdatenBudgetActual!$A$1,"Report",Tabelle4674[[#This Row],[Bericht]],"Year",S$2,"Month",S$3,"ReportType",S$4,"Abschnitt",Tabelle4674[[#This Row],[TitleLocalSection]],"TitleLocalMainGroup",Tabelle4674[[#This Row],[TitleLocalMainGroup]],"TitleLocalAccountGroup",Tabelle4674[[#This Row],[TitleLocalAccountGroup]]))),0)*Tabelle4674[[#This Row],[Factor]]</f>
        <v>-84440.65</v>
      </c>
      <c r="T21" s="19">
        <f>IFERROR(IF(AND(Tabelle4674[[#This Row],[TitleLocalAccountGroup]]=0,Tabelle4674[[#This Row],[TitleLocalMainGroup]]=0),GETPIVOTDATA("Soll",PivotdatenBudgetActual!$A$1,"Report",Tabelle4674[[#This Row],[Bericht]],"Year",T$2,"Month",T$3,"ReportType",T$4,"Abschnitt",Tabelle4674[[#This Row],[TitleLocalSection]]),IF(Tabelle4674[[#This Row],[TitleLocalAccountGroup]]=0,GETPIVOTDATA("Soll",PivotdatenBudgetActual!$A$1,"Report",Tabelle4674[[#This Row],[Bericht]],"Year",T$2,"Month",T$3,"ReportType",T$4,"Abschnitt",Tabelle4674[[#This Row],[TitleLocalSection]],"TitleLocalMainGroup",Tabelle4674[[#This Row],[TitleLocalMainGroup]]),GETPIVOTDATA("Soll",PivotdatenBudgetActual!$A$1,"Report",Tabelle4674[[#This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21" s="59">
        <f>SUM(Tabelle4674[[#This Row],[Jan]:[Dez]])</f>
        <v>-574152.23</v>
      </c>
      <c r="V21" s="16"/>
      <c r="W21" s="158">
        <f ca="1">OFFSET('CF Budget'!J21,0,$B$3-1)</f>
        <v>-67209.039999999994</v>
      </c>
      <c r="X21" s="19">
        <f ca="1">OFFSET(Tabelle4674[[#This Row],[Jan]],0,$B$3-1)</f>
        <v>-84440.65</v>
      </c>
      <c r="Y21" s="159">
        <f ca="1">Tabelle4674[[#This Row],[Ist
(Monat)]]-Tabelle4674[[#This Row],[Plan
(Monat)]]</f>
        <v>-17231.61</v>
      </c>
      <c r="Z21" s="158">
        <f ca="1">SUM(OFFSET('CF Budget'!J21,0,0,1,$B$3))</f>
        <v>-534860.6</v>
      </c>
      <c r="AA21" s="19">
        <f t="shared" si="3"/>
        <v>-574152.23</v>
      </c>
      <c r="AB21" s="159">
        <f ca="1">Tabelle4674[[#This Row],[Plan 
(YTD)]]-Tabelle4674[[#This Row],[Ist
(YTD)]]</f>
        <v>39291.630000000005</v>
      </c>
      <c r="AC21" s="158">
        <f>CFBudget[[#This Row],[Plan 
(Jahr)]]</f>
        <v>-602069.64</v>
      </c>
      <c r="AD21" s="19">
        <f>'CF Monatsscharf'!W22</f>
        <v>-641361.27</v>
      </c>
      <c r="AE21" s="159">
        <f>Tabelle4674[[#This Row],[Forecast
(Jahr)]]-Tabelle4674[[#This Row],[Plan 
(Jahr)]]</f>
        <v>-39291.630000000005</v>
      </c>
      <c r="AF21" s="167">
        <f>'CF Budget'!V21-Tabelle4674[[#This Row],[Ist
(YTD)]]</f>
        <v>-27917.410000000033</v>
      </c>
      <c r="AG21" s="172"/>
    </row>
    <row r="22" spans="1:33" s="17" customFormat="1" x14ac:dyDescent="0.25">
      <c r="A22" s="62" t="s">
        <v>253</v>
      </c>
      <c r="B22" s="13">
        <v>1</v>
      </c>
      <c r="C22" s="13"/>
      <c r="D22" s="13"/>
      <c r="E22" s="13"/>
      <c r="F22" s="13"/>
      <c r="G22" s="21"/>
      <c r="H22" s="21"/>
      <c r="I22" s="15">
        <f>I8+I9+I12</f>
        <v>-22597.929999999986</v>
      </c>
      <c r="J22" s="15">
        <f t="shared" ref="J22:T22" si="5">J8+J9+J12</f>
        <v>-84497.810000000056</v>
      </c>
      <c r="K22" s="15">
        <f t="shared" si="5"/>
        <v>-308770.83999999997</v>
      </c>
      <c r="L22" s="15">
        <f t="shared" si="5"/>
        <v>-55906.330000000024</v>
      </c>
      <c r="M22" s="15">
        <f t="shared" si="5"/>
        <v>-140163.23000000001</v>
      </c>
      <c r="N22" s="15">
        <f t="shared" si="5"/>
        <v>27673.710000000014</v>
      </c>
      <c r="O22" s="15">
        <f t="shared" si="5"/>
        <v>-141709.44999999998</v>
      </c>
      <c r="P22" s="15">
        <f t="shared" si="5"/>
        <v>2608.1499999999942</v>
      </c>
      <c r="Q22" s="15">
        <f t="shared" si="5"/>
        <v>-96413.130000000034</v>
      </c>
      <c r="R22" s="15">
        <f t="shared" si="5"/>
        <v>-81328.650000000009</v>
      </c>
      <c r="S22" s="15">
        <f t="shared" si="5"/>
        <v>56441.909999999974</v>
      </c>
      <c r="T22" s="15">
        <f t="shared" si="5"/>
        <v>0</v>
      </c>
      <c r="U22" s="55">
        <f>SUM(Tabelle4674[[#This Row],[Jan]:[Dez]])</f>
        <v>-844663.60000000009</v>
      </c>
      <c r="V22" s="19"/>
      <c r="W22" s="160">
        <f ca="1">OFFSET('CF Budget'!J22,0,$B$3-1)</f>
        <v>-75041.129999999976</v>
      </c>
      <c r="X22" s="15">
        <f ca="1">OFFSET(Tabelle4674[[#This Row],[Jan]],0,$B$3-1)</f>
        <v>56441.909999999974</v>
      </c>
      <c r="Y22" s="161">
        <f ca="1">Tabelle4674[[#This Row],[Ist
(Monat)]]-Tabelle4674[[#This Row],[Plan
(Monat)]]</f>
        <v>131483.03999999995</v>
      </c>
      <c r="Z22" s="160">
        <f ca="1">SUM(OFFSET('CF Budget'!J22,0,0,1,$B$3))</f>
        <v>-1260800.32</v>
      </c>
      <c r="AA22" s="15">
        <f t="shared" si="3"/>
        <v>-844663.60000000009</v>
      </c>
      <c r="AB22" s="161">
        <f ca="1">Tabelle4674[[#This Row],[Plan 
(YTD)]]-Tabelle4674[[#This Row],[Ist
(YTD)]]</f>
        <v>-416136.72</v>
      </c>
      <c r="AC22" s="160">
        <f>CFBudget[[#This Row],[Plan 
(Jahr)]]</f>
        <v>-1375611.47</v>
      </c>
      <c r="AD22" s="15">
        <f>'CF Monatsscharf'!W23</f>
        <v>-1108349.52</v>
      </c>
      <c r="AE22" s="161">
        <f>Tabelle4674[[#This Row],[Forecast
(Jahr)]]-Tabelle4674[[#This Row],[Plan 
(Jahr)]]</f>
        <v>267261.94999999995</v>
      </c>
      <c r="AF22" s="168">
        <f>'CF Budget'!V22-Tabelle4674[[#This Row],[Ist
(YTD)]]</f>
        <v>-530947.86999999988</v>
      </c>
      <c r="AG22" s="172"/>
    </row>
    <row r="23" spans="1:33" s="13" customFormat="1" x14ac:dyDescent="0.25">
      <c r="A23" s="12"/>
      <c r="B23" s="12">
        <v>1</v>
      </c>
      <c r="C23" s="12"/>
      <c r="D23" s="12"/>
      <c r="E23" s="14"/>
      <c r="F23" s="14"/>
      <c r="G23" s="14"/>
      <c r="H23" s="14"/>
      <c r="I23" s="16"/>
      <c r="J23" s="16"/>
      <c r="K23" s="16"/>
      <c r="L23" s="16"/>
      <c r="M23" s="16"/>
      <c r="N23" s="16"/>
      <c r="O23" s="16"/>
      <c r="P23" s="16"/>
      <c r="Q23" s="16"/>
      <c r="R23" s="16"/>
      <c r="S23" s="16"/>
      <c r="T23" s="16"/>
      <c r="U23" s="60"/>
      <c r="V23" s="19"/>
      <c r="W23" s="156">
        <f ca="1">OFFSET('CF Budget'!J23,0,$B$3-1)</f>
        <v>0</v>
      </c>
      <c r="X23" s="16">
        <f ca="1">OFFSET(Tabelle4674[[#This Row],[Jan]],0,$B$3-1)</f>
        <v>0</v>
      </c>
      <c r="Y23" s="157">
        <f ca="1">Tabelle4674[[#This Row],[Ist
(Monat)]]-Tabelle4674[[#This Row],[Plan
(Monat)]]</f>
        <v>0</v>
      </c>
      <c r="Z23" s="156">
        <f ca="1">SUM(OFFSET('CF Budget'!J23,0,0,1,$B$3))</f>
        <v>0</v>
      </c>
      <c r="AA23" s="16">
        <f t="shared" si="3"/>
        <v>0</v>
      </c>
      <c r="AB23" s="157">
        <f ca="1">Tabelle4674[[#This Row],[Plan 
(YTD)]]-Tabelle4674[[#This Row],[Ist
(YTD)]]</f>
        <v>0</v>
      </c>
      <c r="AC23" s="156">
        <f>CFBudget[[#This Row],[Plan 
(Jahr)]]</f>
        <v>0</v>
      </c>
      <c r="AD23" s="16">
        <f>'CF Monatsscharf'!W24</f>
        <v>0</v>
      </c>
      <c r="AE23" s="157">
        <f>Tabelle4674[[#This Row],[Forecast
(Jahr)]]-Tabelle4674[[#This Row],[Plan 
(Jahr)]]</f>
        <v>0</v>
      </c>
      <c r="AF23" s="166">
        <f>'CF Budget'!V23-Tabelle4674[[#This Row],[Ist
(YTD)]]</f>
        <v>0</v>
      </c>
      <c r="AG23" s="171"/>
    </row>
    <row r="24" spans="1:33" s="17" customFormat="1" x14ac:dyDescent="0.25">
      <c r="A24" s="12" t="s">
        <v>254</v>
      </c>
      <c r="B24" s="12">
        <v>1</v>
      </c>
      <c r="C24" s="12"/>
      <c r="D24" s="12" t="s">
        <v>160</v>
      </c>
      <c r="E24" s="14" t="s">
        <v>9</v>
      </c>
      <c r="F24" s="14" t="s">
        <v>10</v>
      </c>
      <c r="G24" s="14"/>
      <c r="H24" s="14">
        <v>1</v>
      </c>
      <c r="I24"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Row],[Factor]]-I10</f>
        <v>-4333.6400000000003</v>
      </c>
      <c r="J24"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Row],[Factor]]-J10</f>
        <v>-701.40000000000009</v>
      </c>
      <c r="K24"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Row],[Factor]]-K10</f>
        <v>-19338.78</v>
      </c>
      <c r="L24"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Row],[Factor]]-L10</f>
        <v>-15750.939999999999</v>
      </c>
      <c r="M24"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Row],[Factor]]-M10</f>
        <v>-3382.66</v>
      </c>
      <c r="N24"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Row],[Factor]]-N10</f>
        <v>-3032.0699999999997</v>
      </c>
      <c r="O24"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Row],[Factor]]-O10</f>
        <v>2284.38</v>
      </c>
      <c r="P24"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Row],[Factor]]-P10</f>
        <v>-360</v>
      </c>
      <c r="Q24"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Row],[Factor]]-Q10</f>
        <v>-360</v>
      </c>
      <c r="R24"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Row],[Factor]]-R10</f>
        <v>0</v>
      </c>
      <c r="S24"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Row],[Factor]]-S10</f>
        <v>-8458.16</v>
      </c>
      <c r="T24"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Row],[Factor]]-T10</f>
        <v>0</v>
      </c>
      <c r="U24" s="60">
        <f>SUM(Tabelle4674[[#This Row],[Jan]:[Dez]])</f>
        <v>-53433.270000000004</v>
      </c>
      <c r="V24" s="19"/>
      <c r="W24" s="156">
        <f ca="1">OFFSET('CF Budget'!J24,0,$B$3-1)</f>
        <v>-170299.28</v>
      </c>
      <c r="X24" s="16">
        <f ca="1">OFFSET(Tabelle4674[[#This Row],[Jan]],0,$B$3-1)</f>
        <v>-8458.16</v>
      </c>
      <c r="Y24" s="157">
        <f ca="1">Tabelle4674[[#This Row],[Ist
(Monat)]]-Tabelle4674[[#This Row],[Plan
(Monat)]]</f>
        <v>161841.12</v>
      </c>
      <c r="Z24" s="156">
        <f ca="1">SUM(OFFSET('CF Budget'!J24,0,0,1,$B$3))</f>
        <v>-1456835.61</v>
      </c>
      <c r="AA24" s="16">
        <f t="shared" si="3"/>
        <v>-53433.270000000004</v>
      </c>
      <c r="AB24" s="157">
        <f ca="1">Tabelle4674[[#This Row],[Plan 
(YTD)]]-Tabelle4674[[#This Row],[Ist
(YTD)]]</f>
        <v>-1403402.34</v>
      </c>
      <c r="AC24" s="156">
        <f>CFBudget[[#This Row],[Plan 
(Jahr)]]</f>
        <v>-1627916.3900000001</v>
      </c>
      <c r="AD24" s="16">
        <f>'CF Monatsscharf'!W25</f>
        <v>-62433.270000000004</v>
      </c>
      <c r="AE24" s="157">
        <f>Tabelle4674[[#This Row],[Forecast
(Jahr)]]-Tabelle4674[[#This Row],[Plan 
(Jahr)]]</f>
        <v>1565483.12</v>
      </c>
      <c r="AF24" s="166">
        <f>'CF Budget'!V24-Tabelle4674[[#This Row],[Ist
(YTD)]]</f>
        <v>-1574483.12</v>
      </c>
      <c r="AG24" s="238" t="s">
        <v>678</v>
      </c>
    </row>
    <row r="25" spans="1:33" s="12" customFormat="1" x14ac:dyDescent="0.25">
      <c r="A25" s="12" t="s">
        <v>251</v>
      </c>
      <c r="B25" s="12">
        <v>1</v>
      </c>
      <c r="D25" s="12" t="s">
        <v>160</v>
      </c>
      <c r="E25" s="14" t="s">
        <v>9</v>
      </c>
      <c r="F25" s="14" t="s">
        <v>13</v>
      </c>
      <c r="G25" s="14"/>
      <c r="H25" s="14">
        <v>1</v>
      </c>
      <c r="I25"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Row],[Factor]]-I11</f>
        <v>-14105.85</v>
      </c>
      <c r="J25"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Row],[Factor]]-J11</f>
        <v>-91639.27</v>
      </c>
      <c r="K25"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Row],[Factor]]-K11</f>
        <v>-16810.43</v>
      </c>
      <c r="L25"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Row],[Factor]]-L11</f>
        <v>-147955.59</v>
      </c>
      <c r="M25"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Row],[Factor]]-M11</f>
        <v>-57487.61</v>
      </c>
      <c r="N25"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Row],[Factor]]-N11</f>
        <v>-60345.599999999999</v>
      </c>
      <c r="O25"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Row],[Factor]]-O11</f>
        <v>-26224.59</v>
      </c>
      <c r="P25"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Row],[Factor]]-P11</f>
        <v>-79441.88</v>
      </c>
      <c r="Q25"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Row],[Factor]]-Q11</f>
        <v>-146507.24000000002</v>
      </c>
      <c r="R25"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Row],[Factor]]-R11</f>
        <v>-118146.16</v>
      </c>
      <c r="S25"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Row],[Factor]]-S11</f>
        <v>-209505.66</v>
      </c>
      <c r="T25"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Row],[Factor]]-T11</f>
        <v>0</v>
      </c>
      <c r="U25" s="60">
        <f>SUM(Tabelle4674[[#This Row],[Jan]:[Dez]])</f>
        <v>-968169.88000000012</v>
      </c>
      <c r="V25" s="19"/>
      <c r="W25" s="156">
        <f ca="1">OFFSET('CF Budget'!J25,0,$B$3-1)</f>
        <v>-7250</v>
      </c>
      <c r="X25" s="16">
        <f ca="1">OFFSET(Tabelle4674[[#This Row],[Jan]],0,$B$3-1)</f>
        <v>-209505.66</v>
      </c>
      <c r="Y25" s="157">
        <f ca="1">Tabelle4674[[#This Row],[Ist
(Monat)]]-Tabelle4674[[#This Row],[Plan
(Monat)]]</f>
        <v>-202255.66</v>
      </c>
      <c r="Z25" s="156">
        <f ca="1">SUM(OFFSET('CF Budget'!J25,0,0,1,$B$3))</f>
        <v>-47418.119999999995</v>
      </c>
      <c r="AA25" s="16">
        <f t="shared" si="3"/>
        <v>-968169.88000000012</v>
      </c>
      <c r="AB25" s="157">
        <f ca="1">Tabelle4674[[#This Row],[Plan 
(YTD)]]-Tabelle4674[[#This Row],[Ist
(YTD)]]</f>
        <v>920751.76000000013</v>
      </c>
      <c r="AC25" s="156">
        <f>CFBudget[[#This Row],[Plan 
(Jahr)]]</f>
        <v>-54668.119999999995</v>
      </c>
      <c r="AD25" s="16">
        <f>'CF Monatsscharf'!W26</f>
        <v>-1052032.9200000002</v>
      </c>
      <c r="AE25" s="157">
        <f>Tabelle4674[[#This Row],[Forecast
(Jahr)]]-Tabelle4674[[#This Row],[Plan 
(Jahr)]]</f>
        <v>-997364.80000000016</v>
      </c>
      <c r="AF25" s="166">
        <f>'CF Budget'!V25-Tabelle4674[[#This Row],[Ist
(YTD)]]</f>
        <v>913501.76000000013</v>
      </c>
      <c r="AG25" s="238" t="s">
        <v>679</v>
      </c>
    </row>
    <row r="26" spans="1:33" s="12" customFormat="1" x14ac:dyDescent="0.25">
      <c r="A26" s="13" t="s">
        <v>249</v>
      </c>
      <c r="B26" s="12">
        <v>1</v>
      </c>
      <c r="C26" s="13"/>
      <c r="E26" s="14"/>
      <c r="F26" s="14"/>
      <c r="G26" s="14"/>
      <c r="H26" s="14"/>
      <c r="I26" s="15">
        <f t="shared" ref="I26:T26" si="6">SUM(I24:I25)</f>
        <v>-18439.490000000002</v>
      </c>
      <c r="J26" s="15">
        <f t="shared" si="6"/>
        <v>-92340.67</v>
      </c>
      <c r="K26" s="15">
        <f t="shared" si="6"/>
        <v>-36149.21</v>
      </c>
      <c r="L26" s="15">
        <f t="shared" si="6"/>
        <v>-163706.53</v>
      </c>
      <c r="M26" s="15">
        <f t="shared" si="6"/>
        <v>-60870.270000000004</v>
      </c>
      <c r="N26" s="15">
        <f t="shared" si="6"/>
        <v>-63377.67</v>
      </c>
      <c r="O26" s="15">
        <f t="shared" si="6"/>
        <v>-23940.21</v>
      </c>
      <c r="P26" s="15">
        <f t="shared" si="6"/>
        <v>-79801.88</v>
      </c>
      <c r="Q26" s="15">
        <f t="shared" si="6"/>
        <v>-146867.24000000002</v>
      </c>
      <c r="R26" s="15">
        <f t="shared" si="6"/>
        <v>-118146.16</v>
      </c>
      <c r="S26" s="15">
        <f t="shared" si="6"/>
        <v>-217963.82</v>
      </c>
      <c r="T26" s="15">
        <f t="shared" si="6"/>
        <v>0</v>
      </c>
      <c r="U26" s="55">
        <f>SUM(Tabelle4674[[#This Row],[Jan]:[Dez]])</f>
        <v>-1021603.1500000001</v>
      </c>
      <c r="V26" s="19"/>
      <c r="W26" s="160">
        <f ca="1">OFFSET('CF Budget'!J26,0,$B$3-1)</f>
        <v>-177549.28</v>
      </c>
      <c r="X26" s="15">
        <f ca="1">OFFSET(Tabelle4674[[#This Row],[Jan]],0,$B$3-1)</f>
        <v>-217963.82</v>
      </c>
      <c r="Y26" s="161">
        <f ca="1">Tabelle4674[[#This Row],[Ist
(Monat)]]-Tabelle4674[[#This Row],[Plan
(Monat)]]</f>
        <v>-40414.540000000008</v>
      </c>
      <c r="Z26" s="160">
        <f ca="1">SUM(OFFSET('CF Budget'!J26,0,0,1,$B$3))</f>
        <v>-1504253.73</v>
      </c>
      <c r="AA26" s="15">
        <f t="shared" si="3"/>
        <v>-1021603.1500000001</v>
      </c>
      <c r="AB26" s="161">
        <f ca="1">Tabelle4674[[#This Row],[Plan 
(YTD)]]-Tabelle4674[[#This Row],[Ist
(YTD)]]</f>
        <v>-482650.57999999984</v>
      </c>
      <c r="AC26" s="160">
        <f>CFBudget[[#This Row],[Plan 
(Jahr)]]</f>
        <v>-1682584.51</v>
      </c>
      <c r="AD26" s="15">
        <f>'CF Monatsscharf'!W27</f>
        <v>-1114466.1900000002</v>
      </c>
      <c r="AE26" s="161">
        <f>Tabelle4674[[#This Row],[Forecast
(Jahr)]]-Tabelle4674[[#This Row],[Plan 
(Jahr)]]</f>
        <v>568118.31999999983</v>
      </c>
      <c r="AF26" s="168">
        <f>'CF Budget'!V26-Tabelle4674[[#This Row],[Ist
(YTD)]]</f>
        <v>-660981.35999999987</v>
      </c>
      <c r="AG26" s="239" t="s">
        <v>714</v>
      </c>
    </row>
    <row r="27" spans="1:33" s="13" customFormat="1" x14ac:dyDescent="0.25">
      <c r="A27" s="71"/>
      <c r="B27" s="12">
        <v>1</v>
      </c>
      <c r="C27" s="17"/>
      <c r="D27" s="12"/>
      <c r="E27" s="14"/>
      <c r="F27" s="14"/>
      <c r="G27" s="14"/>
      <c r="H27" s="14"/>
      <c r="I27" s="19"/>
      <c r="J27" s="19"/>
      <c r="K27" s="19"/>
      <c r="L27" s="19"/>
      <c r="M27" s="19"/>
      <c r="N27" s="19"/>
      <c r="O27" s="19"/>
      <c r="P27" s="19"/>
      <c r="Q27" s="19"/>
      <c r="R27" s="19"/>
      <c r="S27" s="19"/>
      <c r="T27" s="19"/>
      <c r="U27" s="59"/>
      <c r="V27" s="19"/>
      <c r="W27" s="158">
        <f ca="1">OFFSET('CF Budget'!J27,0,$B$3-1)</f>
        <v>0</v>
      </c>
      <c r="X27" s="19">
        <f ca="1">OFFSET(Tabelle4674[[#This Row],[Jan]],0,$B$3-1)</f>
        <v>0</v>
      </c>
      <c r="Y27" s="159">
        <f ca="1">Tabelle4674[[#This Row],[Ist
(Monat)]]-Tabelle4674[[#This Row],[Plan
(Monat)]]</f>
        <v>0</v>
      </c>
      <c r="Z27" s="158">
        <f ca="1">SUM(OFFSET('CF Budget'!J27,0,0,1,$B$3))</f>
        <v>0</v>
      </c>
      <c r="AA27" s="19">
        <f t="shared" si="3"/>
        <v>0</v>
      </c>
      <c r="AB27" s="159">
        <f ca="1">Tabelle4674[[#This Row],[Plan 
(YTD)]]-Tabelle4674[[#This Row],[Ist
(YTD)]]</f>
        <v>0</v>
      </c>
      <c r="AC27" s="158">
        <f>CFBudget[[#This Row],[Plan 
(Jahr)]]</f>
        <v>0</v>
      </c>
      <c r="AD27" s="19">
        <f>'CF Monatsscharf'!W28</f>
        <v>0</v>
      </c>
      <c r="AE27" s="159">
        <f>Tabelle4674[[#This Row],[Forecast
(Jahr)]]-Tabelle4674[[#This Row],[Plan 
(Jahr)]]</f>
        <v>0</v>
      </c>
      <c r="AF27" s="167">
        <f>'CF Budget'!V27-Tabelle4674[[#This Row],[Ist
(YTD)]]</f>
        <v>0</v>
      </c>
      <c r="AG27" s="171"/>
    </row>
    <row r="28" spans="1:33" s="13" customFormat="1" x14ac:dyDescent="0.25">
      <c r="A28" s="72" t="s">
        <v>252</v>
      </c>
      <c r="B28" s="12">
        <v>1</v>
      </c>
      <c r="C28" s="12"/>
      <c r="D28" s="12" t="s">
        <v>161</v>
      </c>
      <c r="E28" s="12" t="s">
        <v>36</v>
      </c>
      <c r="F28" s="14"/>
      <c r="G28" s="14"/>
      <c r="H28" s="14">
        <v>1</v>
      </c>
      <c r="I28"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28"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28"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28"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28"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28"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28"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28"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28"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28"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28"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28"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28" s="60">
        <f>SUM(Tabelle4674[[#This Row],[Jan]:[Dez]])</f>
        <v>0</v>
      </c>
      <c r="V28" s="19"/>
      <c r="W28" s="156">
        <f ca="1">OFFSET('CF Budget'!J28,0,$B$3-1)</f>
        <v>0</v>
      </c>
      <c r="X28" s="16">
        <f ca="1">OFFSET(Tabelle4674[[#This Row],[Jan]],0,$B$3-1)</f>
        <v>0</v>
      </c>
      <c r="Y28" s="157">
        <f ca="1">Tabelle4674[[#This Row],[Ist
(Monat)]]-Tabelle4674[[#This Row],[Plan
(Monat)]]</f>
        <v>0</v>
      </c>
      <c r="Z28" s="156">
        <f ca="1">SUM(OFFSET('CF Budget'!J28,0,0,1,$B$3))</f>
        <v>0</v>
      </c>
      <c r="AA28" s="16">
        <f t="shared" si="3"/>
        <v>0</v>
      </c>
      <c r="AB28" s="157">
        <f ca="1">Tabelle4674[[#This Row],[Plan 
(YTD)]]-Tabelle4674[[#This Row],[Ist
(YTD)]]</f>
        <v>0</v>
      </c>
      <c r="AC28" s="156">
        <f>CFBudget[[#This Row],[Plan 
(Jahr)]]</f>
        <v>0</v>
      </c>
      <c r="AD28" s="16">
        <f>'CF Monatsscharf'!W29</f>
        <v>0</v>
      </c>
      <c r="AE28" s="157">
        <f>Tabelle4674[[#This Row],[Forecast
(Jahr)]]-Tabelle4674[[#This Row],[Plan 
(Jahr)]]</f>
        <v>0</v>
      </c>
      <c r="AF28" s="166">
        <f>'CF Budget'!V28-Tabelle4674[[#This Row],[Ist
(YTD)]]</f>
        <v>0</v>
      </c>
      <c r="AG28" s="171"/>
    </row>
    <row r="29" spans="1:33" s="12" customFormat="1" x14ac:dyDescent="0.25">
      <c r="A29" s="72" t="s">
        <v>265</v>
      </c>
      <c r="B29" s="12">
        <v>1</v>
      </c>
      <c r="D29" s="12" t="s">
        <v>161</v>
      </c>
      <c r="E29" s="12" t="s">
        <v>51</v>
      </c>
      <c r="F29" s="12" t="s">
        <v>181</v>
      </c>
      <c r="G29" s="14"/>
      <c r="H29" s="14">
        <v>1</v>
      </c>
      <c r="I29"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29"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0</v>
      </c>
      <c r="K29"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29"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29"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29"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29"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29"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29"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29"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29"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29"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29" s="60">
        <f>SUM(Tabelle4674[[#This Row],[Jan]:[Dez]])</f>
        <v>0</v>
      </c>
      <c r="V29" s="19"/>
      <c r="W29" s="156">
        <f ca="1">OFFSET('CF Budget'!J29,0,$B$3-1)</f>
        <v>0</v>
      </c>
      <c r="X29" s="16">
        <f ca="1">OFFSET(Tabelle4674[[#This Row],[Jan]],0,$B$3-1)</f>
        <v>0</v>
      </c>
      <c r="Y29" s="157">
        <f ca="1">Tabelle4674[[#This Row],[Ist
(Monat)]]-Tabelle4674[[#This Row],[Plan
(Monat)]]</f>
        <v>0</v>
      </c>
      <c r="Z29" s="156">
        <f ca="1">SUM(OFFSET('CF Budget'!J29,0,0,1,$B$3))</f>
        <v>0</v>
      </c>
      <c r="AA29" s="16">
        <f t="shared" si="3"/>
        <v>0</v>
      </c>
      <c r="AB29" s="157">
        <f ca="1">Tabelle4674[[#This Row],[Plan 
(YTD)]]-Tabelle4674[[#This Row],[Ist
(YTD)]]</f>
        <v>0</v>
      </c>
      <c r="AC29" s="156">
        <f>CFBudget[[#This Row],[Plan 
(Jahr)]]</f>
        <v>0</v>
      </c>
      <c r="AD29" s="16">
        <f>'CF Monatsscharf'!W30</f>
        <v>0</v>
      </c>
      <c r="AE29" s="157">
        <f>Tabelle4674[[#This Row],[Forecast
(Jahr)]]-Tabelle4674[[#This Row],[Plan 
(Jahr)]]</f>
        <v>0</v>
      </c>
      <c r="AF29" s="166">
        <f>'CF Budget'!V29-Tabelle4674[[#This Row],[Ist
(YTD)]]</f>
        <v>0</v>
      </c>
      <c r="AG29" s="171"/>
    </row>
    <row r="30" spans="1:33" s="12" customFormat="1" x14ac:dyDescent="0.25">
      <c r="A30" s="72" t="s">
        <v>269</v>
      </c>
      <c r="B30" s="12">
        <v>1</v>
      </c>
      <c r="D30" s="12" t="s">
        <v>161</v>
      </c>
      <c r="E30" s="12" t="s">
        <v>226</v>
      </c>
      <c r="G30" s="14"/>
      <c r="H30" s="14">
        <v>1</v>
      </c>
      <c r="I30" s="19">
        <f>IFERROR(IF(AND(Tabelle4674[[#This Row],[TitleLocalAccountGroup]]=0,Tabelle4674[[#This Row],[TitleLocalMainGroup]]=0),GETPIVOTDATA("Haben",PivotdatenBudgetActual!$A$1,"Report",Tabelle4674[[#This Row],[Bericht]],"Year",I$2,"Month",I$3,"ReportType",I$4,"Abschnitt",Tabelle4674[[#This Row],[TitleLocalSection]]),IF(Tabelle4674[[#This Row],[TitleLocalAccountGroup]]=0,GETPIVOTDATA("Haben",PivotdatenBudgetActual!$A$1,"Report",Tabelle4674[[#This Row],[Bericht]],"Year",I$2,"Month",I$3,"ReportType",I$4,"Abschnitt",Tabelle4674[[#This Row],[TitleLocalSection]],"TitleLocalMainGroup",Tabelle4674[[#This Row],[TitleLocalMainGroup]]),GETPIVOTDATA("Haben",PivotdatenBudgetActual!$A$1,"Report",Tabelle4674[[#This Row],[Bericht]],"Year",I$2,"Month",I$3,"ReportType",I$4,"Abschnitt",Tabelle4674[[#This Row],[TitleLocalSection]],"TitleLocalMainGroup",Tabelle4674[[#This Row],[TitleLocalMainGroup]],"TitleLocalAccountGroup",Tabelle4674[[#This Row],[TitleLocalAccountGroup]]))),0)*Tabelle4674[[#This Row],[Factor]]</f>
        <v>0</v>
      </c>
      <c r="J30" s="19">
        <f>IFERROR(IF(AND(Tabelle4674[[#This Row],[TitleLocalAccountGroup]]=0,Tabelle4674[[#This Row],[TitleLocalMainGroup]]=0),GETPIVOTDATA("Haben",PivotdatenBudgetActual!$A$1,"Report",Tabelle4674[[#This Row],[Bericht]],"Year",J$2,"Month",J$3,"ReportType",J$4,"Abschnitt",Tabelle4674[[#This Row],[TitleLocalSection]]),IF(Tabelle4674[[#This Row],[TitleLocalAccountGroup]]=0,GETPIVOTDATA("Haben",PivotdatenBudgetActual!$A$1,"Report",Tabelle4674[[#This Row],[Bericht]],"Year",J$2,"Month",J$3,"ReportType",J$4,"Abschnitt",Tabelle4674[[#This Row],[TitleLocalSection]],"TitleLocalMainGroup",Tabelle4674[[#This Row],[TitleLocalMainGroup]]),GETPIVOTDATA("Haben",PivotdatenBudgetActual!$A$1,"Report",Tabelle4674[[#This Row],[Bericht]],"Year",J$2,"Month",J$3,"ReportType",J$4,"Abschnitt",Tabelle4674[[#This Row],[TitleLocalSection]],"TitleLocalMainGroup",Tabelle4674[[#This Row],[TitleLocalMainGroup]],"TitleLocalAccountGroup",Tabelle4674[[#This Row],[TitleLocalAccountGroup]]))),0)*Tabelle4674[[#This Row],[Factor]]</f>
        <v>361446.02</v>
      </c>
      <c r="K30" s="19">
        <f>IFERROR(IF(AND(Tabelle4674[[#This Row],[TitleLocalAccountGroup]]=0,Tabelle4674[[#This Row],[TitleLocalMainGroup]]=0),GETPIVOTDATA("Haben",PivotdatenBudgetActual!$A$1,"Report",Tabelle4674[[#This Row],[Bericht]],"Year",K$2,"Month",K$3,"ReportType",K$4,"Abschnitt",Tabelle4674[[#This Row],[TitleLocalSection]]),IF(Tabelle4674[[#This Row],[TitleLocalAccountGroup]]=0,GETPIVOTDATA("Haben",PivotdatenBudgetActual!$A$1,"Report",Tabelle4674[[#This Row],[Bericht]],"Year",K$2,"Month",K$3,"ReportType",K$4,"Abschnitt",Tabelle4674[[#This Row],[TitleLocalSection]],"TitleLocalMainGroup",Tabelle4674[[#This Row],[TitleLocalMainGroup]]),GETPIVOTDATA("Haben",PivotdatenBudgetActual!$A$1,"Report",Tabelle4674[[#This Row],[Bericht]],"Year",K$2,"Month",K$3,"ReportType",K$4,"Abschnitt",Tabelle4674[[#This Row],[TitleLocalSection]],"TitleLocalMainGroup",Tabelle4674[[#This Row],[TitleLocalMainGroup]],"TitleLocalAccountGroup",Tabelle4674[[#This Row],[TitleLocalAccountGroup]]))),0)*Tabelle4674[[#This Row],[Factor]]</f>
        <v>0</v>
      </c>
      <c r="L30" s="19">
        <f>IFERROR(IF(AND(Tabelle4674[[#This Row],[TitleLocalAccountGroup]]=0,Tabelle4674[[#This Row],[TitleLocalMainGroup]]=0),GETPIVOTDATA("Haben",PivotdatenBudgetActual!$A$1,"Report",Tabelle4674[[#This Row],[Bericht]],"Year",L$2,"Month",L$3,"ReportType",L$4,"Abschnitt",Tabelle4674[[#This Row],[TitleLocalSection]]),IF(Tabelle4674[[#This Row],[TitleLocalAccountGroup]]=0,GETPIVOTDATA("Haben",PivotdatenBudgetActual!$A$1,"Report",Tabelle4674[[#This Row],[Bericht]],"Year",L$2,"Month",L$3,"ReportType",L$4,"Abschnitt",Tabelle4674[[#This Row],[TitleLocalSection]],"TitleLocalMainGroup",Tabelle4674[[#This Row],[TitleLocalMainGroup]]),GETPIVOTDATA("Haben",PivotdatenBudgetActual!$A$1,"Report",Tabelle4674[[#This Row],[Bericht]],"Year",L$2,"Month",L$3,"ReportType",L$4,"Abschnitt",Tabelle4674[[#This Row],[TitleLocalSection]],"TitleLocalMainGroup",Tabelle4674[[#This Row],[TitleLocalMainGroup]],"TitleLocalAccountGroup",Tabelle4674[[#This Row],[TitleLocalAccountGroup]]))),0)*Tabelle4674[[#This Row],[Factor]]</f>
        <v>0</v>
      </c>
      <c r="M30" s="19">
        <f>IFERROR(IF(AND(Tabelle4674[[#This Row],[TitleLocalAccountGroup]]=0,Tabelle4674[[#This Row],[TitleLocalMainGroup]]=0),GETPIVOTDATA("Haben",PivotdatenBudgetActual!$A$1,"Report",Tabelle4674[[#This Row],[Bericht]],"Year",M$2,"Month",M$3,"ReportType",M$4,"Abschnitt",Tabelle4674[[#This Row],[TitleLocalSection]]),IF(Tabelle4674[[#This Row],[TitleLocalAccountGroup]]=0,GETPIVOTDATA("Haben",PivotdatenBudgetActual!$A$1,"Report",Tabelle4674[[#This Row],[Bericht]],"Year",M$2,"Month",M$3,"ReportType",M$4,"Abschnitt",Tabelle4674[[#This Row],[TitleLocalSection]],"TitleLocalMainGroup",Tabelle4674[[#This Row],[TitleLocalMainGroup]]),GETPIVOTDATA("Haben",PivotdatenBudgetActual!$A$1,"Report",Tabelle4674[[#This Row],[Bericht]],"Year",M$2,"Month",M$3,"ReportType",M$4,"Abschnitt",Tabelle4674[[#This Row],[TitleLocalSection]],"TitleLocalMainGroup",Tabelle4674[[#This Row],[TitleLocalMainGroup]],"TitleLocalAccountGroup",Tabelle4674[[#This Row],[TitleLocalAccountGroup]]))),0)*Tabelle4674[[#This Row],[Factor]]</f>
        <v>0</v>
      </c>
      <c r="N30" s="19">
        <f>IFERROR(IF(AND(Tabelle4674[[#This Row],[TitleLocalAccountGroup]]=0,Tabelle4674[[#This Row],[TitleLocalMainGroup]]=0),GETPIVOTDATA("Haben",PivotdatenBudgetActual!$A$1,"Report",Tabelle4674[[#This Row],[Bericht]],"Year",N$2,"Month",N$3,"ReportType",N$4,"Abschnitt",Tabelle4674[[#This Row],[TitleLocalSection]]),IF(Tabelle4674[[#This Row],[TitleLocalAccountGroup]]=0,GETPIVOTDATA("Haben",PivotdatenBudgetActual!$A$1,"Report",Tabelle4674[[#This Row],[Bericht]],"Year",N$2,"Month",N$3,"ReportType",N$4,"Abschnitt",Tabelle4674[[#This Row],[TitleLocalSection]],"TitleLocalMainGroup",Tabelle4674[[#This Row],[TitleLocalMainGroup]]),GETPIVOTDATA("Haben",PivotdatenBudgetActual!$A$1,"Report",Tabelle4674[[#This Row],[Bericht]],"Year",N$2,"Month",N$3,"ReportType",N$4,"Abschnitt",Tabelle4674[[#This Row],[TitleLocalSection]],"TitleLocalMainGroup",Tabelle4674[[#This Row],[TitleLocalMainGroup]],"TitleLocalAccountGroup",Tabelle4674[[#This Row],[TitleLocalAccountGroup]]))),0)*Tabelle4674[[#This Row],[Factor]]</f>
        <v>0</v>
      </c>
      <c r="O30" s="19">
        <f>IFERROR(IF(AND(Tabelle4674[[#This Row],[TitleLocalAccountGroup]]=0,Tabelle4674[[#This Row],[TitleLocalMainGroup]]=0),GETPIVOTDATA("Haben",PivotdatenBudgetActual!$A$1,"Report",Tabelle4674[[#This Row],[Bericht]],"Year",O$2,"Month",O$3,"ReportType",O$4,"Abschnitt",Tabelle4674[[#This Row],[TitleLocalSection]]),IF(Tabelle4674[[#This Row],[TitleLocalAccountGroup]]=0,GETPIVOTDATA("Haben",PivotdatenBudgetActual!$A$1,"Report",Tabelle4674[[#This Row],[Bericht]],"Year",O$2,"Month",O$3,"ReportType",O$4,"Abschnitt",Tabelle4674[[#This Row],[TitleLocalSection]],"TitleLocalMainGroup",Tabelle4674[[#This Row],[TitleLocalMainGroup]]),GETPIVOTDATA("Haben",PivotdatenBudgetActual!$A$1,"Report",Tabelle4674[[#This Row],[Bericht]],"Year",O$2,"Month",O$3,"ReportType",O$4,"Abschnitt",Tabelle4674[[#This Row],[TitleLocalSection]],"TitleLocalMainGroup",Tabelle4674[[#This Row],[TitleLocalMainGroup]],"TitleLocalAccountGroup",Tabelle4674[[#This Row],[TitleLocalAccountGroup]]))),0)*Tabelle4674[[#This Row],[Factor]]</f>
        <v>0</v>
      </c>
      <c r="P30" s="19">
        <f>IFERROR(IF(AND(Tabelle4674[[#This Row],[TitleLocalAccountGroup]]=0,Tabelle4674[[#This Row],[TitleLocalMainGroup]]=0),GETPIVOTDATA("Haben",PivotdatenBudgetActual!$A$1,"Report",Tabelle4674[[#This Row],[Bericht]],"Year",P$2,"Month",P$3,"ReportType",P$4,"Abschnitt",Tabelle4674[[#This Row],[TitleLocalSection]]),IF(Tabelle4674[[#This Row],[TitleLocalAccountGroup]]=0,GETPIVOTDATA("Haben",PivotdatenBudgetActual!$A$1,"Report",Tabelle4674[[#This Row],[Bericht]],"Year",P$2,"Month",P$3,"ReportType",P$4,"Abschnitt",Tabelle4674[[#This Row],[TitleLocalSection]],"TitleLocalMainGroup",Tabelle4674[[#This Row],[TitleLocalMainGroup]]),GETPIVOTDATA("Haben",PivotdatenBudgetActual!$A$1,"Report",Tabelle4674[[#This Row],[Bericht]],"Year",P$2,"Month",P$3,"ReportType",P$4,"Abschnitt",Tabelle4674[[#This Row],[TitleLocalSection]],"TitleLocalMainGroup",Tabelle4674[[#This Row],[TitleLocalMainGroup]],"TitleLocalAccountGroup",Tabelle4674[[#This Row],[TitleLocalAccountGroup]]))),0)*Tabelle4674[[#This Row],[Factor]]</f>
        <v>0</v>
      </c>
      <c r="Q30" s="19">
        <f>IFERROR(IF(AND(Tabelle4674[[#This Row],[TitleLocalAccountGroup]]=0,Tabelle4674[[#This Row],[TitleLocalMainGroup]]=0),GETPIVOTDATA("Haben",PivotdatenBudgetActual!$A$1,"Report",Tabelle4674[[#This Row],[Bericht]],"Year",Q$2,"Month",Q$3,"ReportType",Q$4,"Abschnitt",Tabelle4674[[#This Row],[TitleLocalSection]]),IF(Tabelle4674[[#This Row],[TitleLocalAccountGroup]]=0,GETPIVOTDATA("Haben",PivotdatenBudgetActual!$A$1,"Report",Tabelle4674[[#This Row],[Bericht]],"Year",Q$2,"Month",Q$3,"ReportType",Q$4,"Abschnitt",Tabelle4674[[#This Row],[TitleLocalSection]],"TitleLocalMainGroup",Tabelle4674[[#This Row],[TitleLocalMainGroup]]),GETPIVOTDATA("Haben",PivotdatenBudgetActual!$A$1,"Report",Tabelle4674[[#This Row],[Bericht]],"Year",Q$2,"Month",Q$3,"ReportType",Q$4,"Abschnitt",Tabelle4674[[#This Row],[TitleLocalSection]],"TitleLocalMainGroup",Tabelle4674[[#This Row],[TitleLocalMainGroup]],"TitleLocalAccountGroup",Tabelle4674[[#This Row],[TitleLocalAccountGroup]]))),0)*Tabelle4674[[#This Row],[Factor]]</f>
        <v>0</v>
      </c>
      <c r="R30" s="19">
        <f>IFERROR(IF(AND(Tabelle4674[[#This Row],[TitleLocalAccountGroup]]=0,Tabelle4674[[#This Row],[TitleLocalMainGroup]]=0),GETPIVOTDATA("Haben",PivotdatenBudgetActual!$A$1,"Report",Tabelle4674[[#This Row],[Bericht]],"Year",R$2,"Month",R$3,"ReportType",R$4,"Abschnitt",Tabelle4674[[#This Row],[TitleLocalSection]]),IF(Tabelle4674[[#This Row],[TitleLocalAccountGroup]]=0,GETPIVOTDATA("Haben",PivotdatenBudgetActual!$A$1,"Report",Tabelle4674[[#This Row],[Bericht]],"Year",R$2,"Month",R$3,"ReportType",R$4,"Abschnitt",Tabelle4674[[#This Row],[TitleLocalSection]],"TitleLocalMainGroup",Tabelle4674[[#This Row],[TitleLocalMainGroup]]),GETPIVOTDATA("Haben",PivotdatenBudgetActual!$A$1,"Report",Tabelle4674[[#This Row],[Bericht]],"Year",R$2,"Month",R$3,"ReportType",R$4,"Abschnitt",Tabelle4674[[#This Row],[TitleLocalSection]],"TitleLocalMainGroup",Tabelle4674[[#This Row],[TitleLocalMainGroup]],"TitleLocalAccountGroup",Tabelle4674[[#This Row],[TitleLocalAccountGroup]]))),0)*Tabelle4674[[#This Row],[Factor]]</f>
        <v>0</v>
      </c>
      <c r="S30" s="19">
        <f>IFERROR(IF(AND(Tabelle4674[[#This Row],[TitleLocalAccountGroup]]=0,Tabelle4674[[#This Row],[TitleLocalMainGroup]]=0),GETPIVOTDATA("Haben",PivotdatenBudgetActual!$A$1,"Report",Tabelle4674[[#This Row],[Bericht]],"Year",S$2,"Month",S$3,"ReportType",S$4,"Abschnitt",Tabelle4674[[#This Row],[TitleLocalSection]]),IF(Tabelle4674[[#This Row],[TitleLocalAccountGroup]]=0,GETPIVOTDATA("Haben",PivotdatenBudgetActual!$A$1,"Report",Tabelle4674[[#This Row],[Bericht]],"Year",S$2,"Month",S$3,"ReportType",S$4,"Abschnitt",Tabelle4674[[#This Row],[TitleLocalSection]],"TitleLocalMainGroup",Tabelle4674[[#This Row],[TitleLocalMainGroup]]),GETPIVOTDATA("Haben",PivotdatenBudgetActual!$A$1,"Report",Tabelle4674[[#This Row],[Bericht]],"Year",S$2,"Month",S$3,"ReportType",S$4,"Abschnitt",Tabelle4674[[#This Row],[TitleLocalSection]],"TitleLocalMainGroup",Tabelle4674[[#This Row],[TitleLocalMainGroup]],"TitleLocalAccountGroup",Tabelle4674[[#This Row],[TitleLocalAccountGroup]]))),0)*Tabelle4674[[#This Row],[Factor]]</f>
        <v>0</v>
      </c>
      <c r="T30" s="19">
        <f>IFERROR(IF(AND(Tabelle4674[[#This Row],[TitleLocalAccountGroup]]=0,Tabelle4674[[#This Row],[TitleLocalMainGroup]]=0),GETPIVOTDATA("Haben",PivotdatenBudgetActual!$A$1,"Report",Tabelle4674[[#This Row],[Bericht]],"Year",T$2,"Month",T$3,"ReportType",T$4,"Abschnitt",Tabelle4674[[#This Row],[TitleLocalSection]]),IF(Tabelle4674[[#This Row],[TitleLocalAccountGroup]]=0,GETPIVOTDATA("Haben",PivotdatenBudgetActual!$A$1,"Report",Tabelle4674[[#This Row],[Bericht]],"Year",T$2,"Month",T$3,"ReportType",T$4,"Abschnitt",Tabelle4674[[#This Row],[TitleLocalSection]],"TitleLocalMainGroup",Tabelle4674[[#This Row],[TitleLocalMainGroup]]),GETPIVOTDATA("Haben",PivotdatenBudgetActual!$A$1,"Report",Tabelle4674[[#This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30" s="60">
        <f>SUM(Tabelle4674[[#This Row],[Jan]:[Dez]])</f>
        <v>361446.02</v>
      </c>
      <c r="V30" s="19"/>
      <c r="W30" s="156">
        <f ca="1">OFFSET('CF Budget'!J30,0,$B$3-1)</f>
        <v>0</v>
      </c>
      <c r="X30" s="16">
        <f ca="1">OFFSET(Tabelle4674[[#This Row],[Jan]],0,$B$3-1)</f>
        <v>0</v>
      </c>
      <c r="Y30" s="157">
        <f ca="1">Tabelle4674[[#This Row],[Ist
(Monat)]]-Tabelle4674[[#This Row],[Plan
(Monat)]]</f>
        <v>0</v>
      </c>
      <c r="Z30" s="156">
        <f ca="1">SUM(OFFSET('CF Budget'!J30,0,0,1,$B$3))</f>
        <v>361446.02</v>
      </c>
      <c r="AA30" s="16">
        <f t="shared" si="3"/>
        <v>361446.02</v>
      </c>
      <c r="AB30" s="157">
        <f ca="1">Tabelle4674[[#This Row],[Plan 
(YTD)]]-Tabelle4674[[#This Row],[Ist
(YTD)]]</f>
        <v>0</v>
      </c>
      <c r="AC30" s="156">
        <f>CFBudget[[#This Row],[Plan 
(Jahr)]]</f>
        <v>361446.02</v>
      </c>
      <c r="AD30" s="16">
        <f>'CF Monatsscharf'!W31</f>
        <v>361446.02</v>
      </c>
      <c r="AE30" s="157">
        <f>Tabelle4674[[#This Row],[Forecast
(Jahr)]]-Tabelle4674[[#This Row],[Plan 
(Jahr)]]</f>
        <v>0</v>
      </c>
      <c r="AF30" s="166">
        <f>'CF Budget'!V30-Tabelle4674[[#This Row],[Ist
(YTD)]]</f>
        <v>0</v>
      </c>
      <c r="AG30" s="171"/>
    </row>
    <row r="31" spans="1:33" x14ac:dyDescent="0.25">
      <c r="A31" s="62" t="s">
        <v>250</v>
      </c>
      <c r="B31" s="13">
        <v>1</v>
      </c>
      <c r="C31" s="13"/>
      <c r="D31" s="13"/>
      <c r="E31" s="13"/>
      <c r="F31" s="13"/>
      <c r="G31" s="21"/>
      <c r="H31" s="21"/>
      <c r="I31" s="15">
        <f>SUM(I28:I30)</f>
        <v>0</v>
      </c>
      <c r="J31" s="15">
        <f t="shared" ref="J31:T31" si="7">SUM(J28:J30)</f>
        <v>361446.02</v>
      </c>
      <c r="K31" s="15">
        <f t="shared" si="7"/>
        <v>0</v>
      </c>
      <c r="L31" s="15">
        <f t="shared" si="7"/>
        <v>0</v>
      </c>
      <c r="M31" s="15">
        <f t="shared" si="7"/>
        <v>0</v>
      </c>
      <c r="N31" s="15">
        <f t="shared" si="7"/>
        <v>0</v>
      </c>
      <c r="O31" s="15">
        <f t="shared" si="7"/>
        <v>0</v>
      </c>
      <c r="P31" s="15">
        <f t="shared" si="7"/>
        <v>0</v>
      </c>
      <c r="Q31" s="15">
        <f t="shared" si="7"/>
        <v>0</v>
      </c>
      <c r="R31" s="15">
        <f t="shared" si="7"/>
        <v>0</v>
      </c>
      <c r="S31" s="15">
        <f t="shared" si="7"/>
        <v>0</v>
      </c>
      <c r="T31" s="15">
        <f t="shared" si="7"/>
        <v>0</v>
      </c>
      <c r="U31" s="55">
        <f>SUM(Tabelle4674[[#This Row],[Jan]:[Dez]])</f>
        <v>361446.02</v>
      </c>
      <c r="V31" s="19"/>
      <c r="W31" s="160">
        <f ca="1">OFFSET('CF Budget'!J31,0,$B$3-1)</f>
        <v>0</v>
      </c>
      <c r="X31" s="15">
        <f ca="1">OFFSET(Tabelle4674[[#This Row],[Jan]],0,$B$3-1)</f>
        <v>0</v>
      </c>
      <c r="Y31" s="161">
        <f ca="1">Tabelle4674[[#This Row],[Ist
(Monat)]]-Tabelle4674[[#This Row],[Plan
(Monat)]]</f>
        <v>0</v>
      </c>
      <c r="Z31" s="160">
        <f ca="1">SUM(OFFSET('CF Budget'!J31,0,0,1,$B$3))</f>
        <v>361446.02</v>
      </c>
      <c r="AA31" s="15">
        <f t="shared" si="3"/>
        <v>361446.02</v>
      </c>
      <c r="AB31" s="161">
        <f ca="1">Tabelle4674[[#This Row],[Plan 
(YTD)]]-Tabelle4674[[#This Row],[Ist
(YTD)]]</f>
        <v>0</v>
      </c>
      <c r="AC31" s="160">
        <f>CFBudget[[#This Row],[Plan 
(Jahr)]]</f>
        <v>361446.02</v>
      </c>
      <c r="AD31" s="15">
        <f>'CF Monatsscharf'!W32</f>
        <v>361446.02</v>
      </c>
      <c r="AE31" s="161">
        <f>Tabelle4674[[#This Row],[Forecast
(Jahr)]]-Tabelle4674[[#This Row],[Plan 
(Jahr)]]</f>
        <v>0</v>
      </c>
      <c r="AF31" s="168">
        <f>'CF Budget'!V31-Tabelle4674[[#This Row],[Ist
(YTD)]]</f>
        <v>0</v>
      </c>
      <c r="AG31" s="171"/>
    </row>
    <row r="32" spans="1:33" x14ac:dyDescent="0.25">
      <c r="A32" s="72"/>
      <c r="B32" s="12">
        <v>1</v>
      </c>
      <c r="C32" s="12"/>
      <c r="D32" s="12"/>
      <c r="E32" s="12"/>
      <c r="F32" s="12"/>
      <c r="G32" s="14"/>
      <c r="H32" s="14"/>
      <c r="I32" s="16"/>
      <c r="J32" s="16"/>
      <c r="K32" s="16"/>
      <c r="L32" s="16"/>
      <c r="M32" s="16"/>
      <c r="N32" s="16"/>
      <c r="O32" s="16"/>
      <c r="P32" s="16"/>
      <c r="Q32" s="16"/>
      <c r="R32" s="16"/>
      <c r="S32" s="16"/>
      <c r="T32" s="16"/>
      <c r="U32" s="60"/>
      <c r="V32" s="19"/>
      <c r="W32" s="156">
        <f ca="1">OFFSET('CF Budget'!J32,0,$B$3-1)</f>
        <v>0</v>
      </c>
      <c r="X32" s="16">
        <f ca="1">OFFSET(Tabelle4674[[#This Row],[Jan]],0,$B$3-1)</f>
        <v>0</v>
      </c>
      <c r="Y32" s="157">
        <f ca="1">Tabelle4674[[#This Row],[Ist
(Monat)]]-Tabelle4674[[#This Row],[Plan
(Monat)]]</f>
        <v>0</v>
      </c>
      <c r="Z32" s="156"/>
      <c r="AA32" s="16"/>
      <c r="AB32" s="157"/>
      <c r="AC32" s="156">
        <f>CFBudget[[#This Row],[Plan 
(Jahr)]]</f>
        <v>0</v>
      </c>
      <c r="AD32" s="16">
        <f>'CF Monatsscharf'!W33</f>
        <v>0</v>
      </c>
      <c r="AE32" s="157">
        <f>Tabelle4674[[#This Row],[Forecast
(Jahr)]]-Tabelle4674[[#This Row],[Plan 
(Jahr)]]</f>
        <v>0</v>
      </c>
      <c r="AF32" s="166"/>
      <c r="AG32" s="171"/>
    </row>
    <row r="33" spans="1:33" x14ac:dyDescent="0.25">
      <c r="A33" s="72" t="s">
        <v>230</v>
      </c>
      <c r="B33" s="12">
        <v>1</v>
      </c>
      <c r="C33" s="12"/>
      <c r="D33" s="12" t="s">
        <v>160</v>
      </c>
      <c r="E33" s="14" t="s">
        <v>19</v>
      </c>
      <c r="F33" s="12" t="s">
        <v>30</v>
      </c>
      <c r="G33" s="14"/>
      <c r="H33" s="14">
        <v>-1</v>
      </c>
      <c r="I33" s="19">
        <f>IFERROR(IF(AND(Tabelle4674[[#This Row],[TitleLocalAccountGroup]]=0,Tabelle4674[[#This Row],[TitleLocalMainGroup]]=0),GETPIVOTDATA("Betrag",PivotdatenBudgetActual!$A$1,"Report",Tabelle4674[[#This Row],[Bericht]],"Year",I$2,"Month",0,"ReportType",I$4,"Abschnitt",Tabelle4674[[#This Row],[TitleLocalSection]]),IF(Tabelle4674[[#This Row],[TitleLocalAccountGroup]]=0,GETPIVOTDATA("Betrag",PivotdatenBudgetActual!$A$1,"Report",Tabelle4674[[#This Row],[Bericht]],"Year",I$2,"Month",0,"ReportType",I$4,"Abschnitt",Tabelle4674[[#This Row],[TitleLocalSection]],"TitleLocalMainGroup",Tabelle4674[[#This Row],[TitleLocalMainGroup]]),GETPIVOTDATA("Betrag",PivotdatenBudgetActual!$A$1,"Report",Tabelle4674[[#This Row],[Bericht]],"Year",I$2,"Month",0,"ReportType",I$4,"Abschnitt",Tabelle4674[[#This Row],[TitleLocalSection]],"TitleLocalMainGroup",Tabelle4674[[#This Row],[TitleLocalMainGroup]],"TitleLocalAccountGroup",Tabelle4674[[#This Row],[TitleLocalAccountGroup]]))),0)*Tabelle4674[[#This Row],[Factor]]</f>
        <v>3520009.6399999997</v>
      </c>
      <c r="J33" s="16">
        <f>I35</f>
        <v>3478972.2199999997</v>
      </c>
      <c r="K33" s="16">
        <f t="shared" ref="K33:T33" si="8">J35</f>
        <v>3663579.76</v>
      </c>
      <c r="L33" s="16">
        <f t="shared" si="8"/>
        <v>3318659.71</v>
      </c>
      <c r="M33" s="16">
        <f t="shared" si="8"/>
        <v>3099046.85</v>
      </c>
      <c r="N33" s="16">
        <f t="shared" si="8"/>
        <v>2898013.35</v>
      </c>
      <c r="O33" s="16">
        <f t="shared" si="8"/>
        <v>2862309.39</v>
      </c>
      <c r="P33" s="16">
        <f t="shared" si="8"/>
        <v>2696659.73</v>
      </c>
      <c r="Q33" s="16">
        <f t="shared" si="8"/>
        <v>2619466</v>
      </c>
      <c r="R33" s="16">
        <f t="shared" si="8"/>
        <v>2376185.63</v>
      </c>
      <c r="S33" s="16">
        <f t="shared" si="8"/>
        <v>2176710.8199999998</v>
      </c>
      <c r="T33" s="16">
        <f t="shared" si="8"/>
        <v>2015188.91</v>
      </c>
      <c r="U33" s="60">
        <f>Tabelle4674[[#This Row],[Jan]]</f>
        <v>3520009.6399999997</v>
      </c>
      <c r="V33" s="19"/>
      <c r="W33" s="156">
        <f ca="1">OFFSET('CF Budget'!J33,0,$B$3-1)</f>
        <v>1368992.0199999993</v>
      </c>
      <c r="X33" s="16">
        <f ca="1">OFFSET(Tabelle4674[[#This Row],[Jan]],0,$B$3-1)</f>
        <v>2176710.8199999998</v>
      </c>
      <c r="Y33" s="157">
        <f ca="1">Tabelle4674[[#This Row],[Ist
(Monat)]]-Tabelle4674[[#This Row],[Plan
(Monat)]]</f>
        <v>807718.80000000051</v>
      </c>
      <c r="Z33" s="156">
        <f>CFBudget[[#This Row],[Jan]]</f>
        <v>3520009.6399999997</v>
      </c>
      <c r="AA33" s="16">
        <f>U33</f>
        <v>3520009.6399999997</v>
      </c>
      <c r="AB33" s="157"/>
      <c r="AC33" s="156">
        <f>CFBudget[[#This Row],[Plan 
(Jahr)]]</f>
        <v>3520009.6399999997</v>
      </c>
      <c r="AD33" s="16">
        <f>'CF Monatsscharf'!W34</f>
        <v>3520009.6399999997</v>
      </c>
      <c r="AE33" s="157">
        <f>Tabelle4674[[#This Row],[Forecast
(Jahr)]]-Tabelle4674[[#This Row],[Plan 
(Jahr)]]</f>
        <v>0</v>
      </c>
      <c r="AF33" s="166"/>
      <c r="AG33" s="171"/>
    </row>
    <row r="34" spans="1:33" x14ac:dyDescent="0.25">
      <c r="A34" s="13" t="s">
        <v>266</v>
      </c>
      <c r="B34" s="12">
        <v>1</v>
      </c>
      <c r="C34" s="13"/>
      <c r="D34" s="12" t="s">
        <v>160</v>
      </c>
      <c r="E34" s="14" t="s">
        <v>19</v>
      </c>
      <c r="F34" s="12" t="s">
        <v>30</v>
      </c>
      <c r="G34" s="14"/>
      <c r="H34" s="14">
        <v>-1</v>
      </c>
      <c r="I34" s="19">
        <f>IFERROR(IF(AND(Tabelle4674[[#This Row],[TitleLocalAccountGroup]]=0,Tabelle4674[[#This Row],[TitleLocalMainGroup]]=0),GETPIVOTDATA("Betrag",PivotdatenBudgetActual!$A$1,"Report",Tabelle4674[[#This Row],[Bericht]],"Year",I$2,"Month",I$3,"ReportType",I$4,"Abschnitt",Tabelle4674[[#This Row],[TitleLocalSection]]),IF(Tabelle4674[[#This Row],[TitleLocalAccountGroup]]=0,GETPIVOTDATA("Betrag",PivotdatenBudgetActual!$A$1,"Report",Tabelle4674[[#This Row],[Bericht]],"Year",I$2,"Month",I$3,"ReportType",I$4,"Abschnitt",Tabelle4674[[#This Row],[TitleLocalSection]],"TitleLocalMainGroup",Tabelle4674[[#This Row],[TitleLocalMainGroup]]),GETPIVOTDATA("Betrag",PivotdatenBudgetActual!$A$1,"Report",Tabelle4674[[#This Row],[Bericht]],"Year",I$2,"Month",I$3,"ReportType",I$4,"Abschnitt",Tabelle4674[[#This Row],[TitleLocalSection]],"TitleLocalMainGroup",Tabelle4674[[#This Row],[TitleLocalMainGroup]],"TitleLocalAccountGroup",Tabelle4674[[#This Row],[TitleLocalAccountGroup]]))),0)*Tabelle4674[[#This Row],[Factor]]</f>
        <v>-41037.42</v>
      </c>
      <c r="J34" s="19">
        <f>IFERROR(IF(AND(Tabelle4674[[#This Row],[TitleLocalAccountGroup]]=0,Tabelle4674[[#This Row],[TitleLocalMainGroup]]=0),GETPIVOTDATA("Betrag",PivotdatenBudgetActual!$A$1,"Report",Tabelle4674[[#This Row],[Bericht]],"Year",J$2,"Month",J$3,"ReportType",J$4,"Abschnitt",Tabelle4674[[#This Row],[TitleLocalSection]]),IF(Tabelle4674[[#This Row],[TitleLocalAccountGroup]]=0,GETPIVOTDATA("Betrag",PivotdatenBudgetActual!$A$1,"Report",Tabelle4674[[#This Row],[Bericht]],"Year",J$2,"Month",J$3,"ReportType",J$4,"Abschnitt",Tabelle4674[[#This Row],[TitleLocalSection]],"TitleLocalMainGroup",Tabelle4674[[#This Row],[TitleLocalMainGroup]]),GETPIVOTDATA("Betrag",PivotdatenBudgetActual!$A$1,"Report",Tabelle4674[[#This Row],[Bericht]],"Year",J$2,"Month",J$3,"ReportType",J$4,"Abschnitt",Tabelle4674[[#This Row],[TitleLocalSection]],"TitleLocalMainGroup",Tabelle4674[[#This Row],[TitleLocalMainGroup]],"TitleLocalAccountGroup",Tabelle4674[[#This Row],[TitleLocalAccountGroup]]))),0)*Tabelle4674[[#This Row],[Factor]]</f>
        <v>184607.54</v>
      </c>
      <c r="K34" s="19">
        <f>IFERROR(IF(AND(Tabelle4674[[#This Row],[TitleLocalAccountGroup]]=0,Tabelle4674[[#This Row],[TitleLocalMainGroup]]=0),GETPIVOTDATA("Betrag",PivotdatenBudgetActual!$A$1,"Report",Tabelle4674[[#This Row],[Bericht]],"Year",K$2,"Month",K$3,"ReportType",K$4,"Abschnitt",Tabelle4674[[#This Row],[TitleLocalSection]]),IF(Tabelle4674[[#This Row],[TitleLocalAccountGroup]]=0,GETPIVOTDATA("Betrag",PivotdatenBudgetActual!$A$1,"Report",Tabelle4674[[#This Row],[Bericht]],"Year",K$2,"Month",K$3,"ReportType",K$4,"Abschnitt",Tabelle4674[[#This Row],[TitleLocalSection]],"TitleLocalMainGroup",Tabelle4674[[#This Row],[TitleLocalMainGroup]]),GETPIVOTDATA("Betrag",PivotdatenBudgetActual!$A$1,"Report",Tabelle4674[[#This Row],[Bericht]],"Year",K$2,"Month",K$3,"ReportType",K$4,"Abschnitt",Tabelle4674[[#This Row],[TitleLocalSection]],"TitleLocalMainGroup",Tabelle4674[[#This Row],[TitleLocalMainGroup]],"TitleLocalAccountGroup",Tabelle4674[[#This Row],[TitleLocalAccountGroup]]))),0)*Tabelle4674[[#This Row],[Factor]]</f>
        <v>-344920.05</v>
      </c>
      <c r="L34" s="19">
        <f>IFERROR(IF(AND(Tabelle4674[[#This Row],[TitleLocalAccountGroup]]=0,Tabelle4674[[#This Row],[TitleLocalMainGroup]]=0),GETPIVOTDATA("Betrag",PivotdatenBudgetActual!$A$1,"Report",Tabelle4674[[#This Row],[Bericht]],"Year",L$2,"Month",L$3,"ReportType",L$4,"Abschnitt",Tabelle4674[[#This Row],[TitleLocalSection]]),IF(Tabelle4674[[#This Row],[TitleLocalAccountGroup]]=0,GETPIVOTDATA("Betrag",PivotdatenBudgetActual!$A$1,"Report",Tabelle4674[[#This Row],[Bericht]],"Year",L$2,"Month",L$3,"ReportType",L$4,"Abschnitt",Tabelle4674[[#This Row],[TitleLocalSection]],"TitleLocalMainGroup",Tabelle4674[[#This Row],[TitleLocalMainGroup]]),GETPIVOTDATA("Betrag",PivotdatenBudgetActual!$A$1,"Report",Tabelle4674[[#This Row],[Bericht]],"Year",L$2,"Month",L$3,"ReportType",L$4,"Abschnitt",Tabelle4674[[#This Row],[TitleLocalSection]],"TitleLocalMainGroup",Tabelle4674[[#This Row],[TitleLocalMainGroup]],"TitleLocalAccountGroup",Tabelle4674[[#This Row],[TitleLocalAccountGroup]]))),0)*Tabelle4674[[#This Row],[Factor]]</f>
        <v>-219612.86</v>
      </c>
      <c r="M34" s="19">
        <f>IFERROR(IF(AND(Tabelle4674[[#This Row],[TitleLocalAccountGroup]]=0,Tabelle4674[[#This Row],[TitleLocalMainGroup]]=0),GETPIVOTDATA("Betrag",PivotdatenBudgetActual!$A$1,"Report",Tabelle4674[[#This Row],[Bericht]],"Year",M$2,"Month",M$3,"ReportType",M$4,"Abschnitt",Tabelle4674[[#This Row],[TitleLocalSection]]),IF(Tabelle4674[[#This Row],[TitleLocalAccountGroup]]=0,GETPIVOTDATA("Betrag",PivotdatenBudgetActual!$A$1,"Report",Tabelle4674[[#This Row],[Bericht]],"Year",M$2,"Month",M$3,"ReportType",M$4,"Abschnitt",Tabelle4674[[#This Row],[TitleLocalSection]],"TitleLocalMainGroup",Tabelle4674[[#This Row],[TitleLocalMainGroup]]),GETPIVOTDATA("Betrag",PivotdatenBudgetActual!$A$1,"Report",Tabelle4674[[#This Row],[Bericht]],"Year",M$2,"Month",M$3,"ReportType",M$4,"Abschnitt",Tabelle4674[[#This Row],[TitleLocalSection]],"TitleLocalMainGroup",Tabelle4674[[#This Row],[TitleLocalMainGroup]],"TitleLocalAccountGroup",Tabelle4674[[#This Row],[TitleLocalAccountGroup]]))),0)*Tabelle4674[[#This Row],[Factor]]</f>
        <v>-201033.5</v>
      </c>
      <c r="N34" s="19">
        <f>IFERROR(IF(AND(Tabelle4674[[#This Row],[TitleLocalAccountGroup]]=0,Tabelle4674[[#This Row],[TitleLocalMainGroup]]=0),GETPIVOTDATA("Betrag",PivotdatenBudgetActual!$A$1,"Report",Tabelle4674[[#This Row],[Bericht]],"Year",N$2,"Month",N$3,"ReportType",N$4,"Abschnitt",Tabelle4674[[#This Row],[TitleLocalSection]]),IF(Tabelle4674[[#This Row],[TitleLocalAccountGroup]]=0,GETPIVOTDATA("Betrag",PivotdatenBudgetActual!$A$1,"Report",Tabelle4674[[#This Row],[Bericht]],"Year",N$2,"Month",N$3,"ReportType",N$4,"Abschnitt",Tabelle4674[[#This Row],[TitleLocalSection]],"TitleLocalMainGroup",Tabelle4674[[#This Row],[TitleLocalMainGroup]]),GETPIVOTDATA("Betrag",PivotdatenBudgetActual!$A$1,"Report",Tabelle4674[[#This Row],[Bericht]],"Year",N$2,"Month",N$3,"ReportType",N$4,"Abschnitt",Tabelle4674[[#This Row],[TitleLocalSection]],"TitleLocalMainGroup",Tabelle4674[[#This Row],[TitleLocalMainGroup]],"TitleLocalAccountGroup",Tabelle4674[[#This Row],[TitleLocalAccountGroup]]))),0)*Tabelle4674[[#This Row],[Factor]]</f>
        <v>-35703.96</v>
      </c>
      <c r="O34" s="19">
        <f>IFERROR(IF(AND(Tabelle4674[[#This Row],[TitleLocalAccountGroup]]=0,Tabelle4674[[#This Row],[TitleLocalMainGroup]]=0),GETPIVOTDATA("Betrag",PivotdatenBudgetActual!$A$1,"Report",Tabelle4674[[#This Row],[Bericht]],"Year",O$2,"Month",O$3,"ReportType",O$4,"Abschnitt",Tabelle4674[[#This Row],[TitleLocalSection]]),IF(Tabelle4674[[#This Row],[TitleLocalAccountGroup]]=0,GETPIVOTDATA("Betrag",PivotdatenBudgetActual!$A$1,"Report",Tabelle4674[[#This Row],[Bericht]],"Year",O$2,"Month",O$3,"ReportType",O$4,"Abschnitt",Tabelle4674[[#This Row],[TitleLocalSection]],"TitleLocalMainGroup",Tabelle4674[[#This Row],[TitleLocalMainGroup]]),GETPIVOTDATA("Betrag",PivotdatenBudgetActual!$A$1,"Report",Tabelle4674[[#This Row],[Bericht]],"Year",O$2,"Month",O$3,"ReportType",O$4,"Abschnitt",Tabelle4674[[#This Row],[TitleLocalSection]],"TitleLocalMainGroup",Tabelle4674[[#This Row],[TitleLocalMainGroup]],"TitleLocalAccountGroup",Tabelle4674[[#This Row],[TitleLocalAccountGroup]]))),0)*Tabelle4674[[#This Row],[Factor]]</f>
        <v>-165649.66</v>
      </c>
      <c r="P34" s="19">
        <f>IFERROR(IF(AND(Tabelle4674[[#This Row],[TitleLocalAccountGroup]]=0,Tabelle4674[[#This Row],[TitleLocalMainGroup]]=0),GETPIVOTDATA("Betrag",PivotdatenBudgetActual!$A$1,"Report",Tabelle4674[[#This Row],[Bericht]],"Year",P$2,"Month",P$3,"ReportType",P$4,"Abschnitt",Tabelle4674[[#This Row],[TitleLocalSection]]),IF(Tabelle4674[[#This Row],[TitleLocalAccountGroup]]=0,GETPIVOTDATA("Betrag",PivotdatenBudgetActual!$A$1,"Report",Tabelle4674[[#This Row],[Bericht]],"Year",P$2,"Month",P$3,"ReportType",P$4,"Abschnitt",Tabelle4674[[#This Row],[TitleLocalSection]],"TitleLocalMainGroup",Tabelle4674[[#This Row],[TitleLocalMainGroup]]),GETPIVOTDATA("Betrag",PivotdatenBudgetActual!$A$1,"Report",Tabelle4674[[#This Row],[Bericht]],"Year",P$2,"Month",P$3,"ReportType",P$4,"Abschnitt",Tabelle4674[[#This Row],[TitleLocalSection]],"TitleLocalMainGroup",Tabelle4674[[#This Row],[TitleLocalMainGroup]],"TitleLocalAccountGroup",Tabelle4674[[#This Row],[TitleLocalAccountGroup]]))),0)*Tabelle4674[[#This Row],[Factor]]</f>
        <v>-77193.73</v>
      </c>
      <c r="Q34" s="19">
        <f>IFERROR(IF(AND(Tabelle4674[[#This Row],[TitleLocalAccountGroup]]=0,Tabelle4674[[#This Row],[TitleLocalMainGroup]]=0),GETPIVOTDATA("Betrag",PivotdatenBudgetActual!$A$1,"Report",Tabelle4674[[#This Row],[Bericht]],"Year",Q$2,"Month",Q$3,"ReportType",Q$4,"Abschnitt",Tabelle4674[[#This Row],[TitleLocalSection]]),IF(Tabelle4674[[#This Row],[TitleLocalAccountGroup]]=0,GETPIVOTDATA("Betrag",PivotdatenBudgetActual!$A$1,"Report",Tabelle4674[[#This Row],[Bericht]],"Year",Q$2,"Month",Q$3,"ReportType",Q$4,"Abschnitt",Tabelle4674[[#This Row],[TitleLocalSection]],"TitleLocalMainGroup",Tabelle4674[[#This Row],[TitleLocalMainGroup]]),GETPIVOTDATA("Betrag",PivotdatenBudgetActual!$A$1,"Report",Tabelle4674[[#This Row],[Bericht]],"Year",Q$2,"Month",Q$3,"ReportType",Q$4,"Abschnitt",Tabelle4674[[#This Row],[TitleLocalSection]],"TitleLocalMainGroup",Tabelle4674[[#This Row],[TitleLocalMainGroup]],"TitleLocalAccountGroup",Tabelle4674[[#This Row],[TitleLocalAccountGroup]]))),0)*Tabelle4674[[#This Row],[Factor]]</f>
        <v>-243280.37</v>
      </c>
      <c r="R34" s="19">
        <f>IFERROR(IF(AND(Tabelle4674[[#This Row],[TitleLocalAccountGroup]]=0,Tabelle4674[[#This Row],[TitleLocalMainGroup]]=0),GETPIVOTDATA("Betrag",PivotdatenBudgetActual!$A$1,"Report",Tabelle4674[[#This Row],[Bericht]],"Year",R$2,"Month",R$3,"ReportType",R$4,"Abschnitt",Tabelle4674[[#This Row],[TitleLocalSection]]),IF(Tabelle4674[[#This Row],[TitleLocalAccountGroup]]=0,GETPIVOTDATA("Betrag",PivotdatenBudgetActual!$A$1,"Report",Tabelle4674[[#This Row],[Bericht]],"Year",R$2,"Month",R$3,"ReportType",R$4,"Abschnitt",Tabelle4674[[#This Row],[TitleLocalSection]],"TitleLocalMainGroup",Tabelle4674[[#This Row],[TitleLocalMainGroup]]),GETPIVOTDATA("Betrag",PivotdatenBudgetActual!$A$1,"Report",Tabelle4674[[#This Row],[Bericht]],"Year",R$2,"Month",R$3,"ReportType",R$4,"Abschnitt",Tabelle4674[[#This Row],[TitleLocalSection]],"TitleLocalMainGroup",Tabelle4674[[#This Row],[TitleLocalMainGroup]],"TitleLocalAccountGroup",Tabelle4674[[#This Row],[TitleLocalAccountGroup]]))),0)*Tabelle4674[[#This Row],[Factor]]</f>
        <v>-199474.80999999997</v>
      </c>
      <c r="S34" s="19">
        <f>IFERROR(IF(AND(Tabelle4674[[#This Row],[TitleLocalAccountGroup]]=0,Tabelle4674[[#This Row],[TitleLocalMainGroup]]=0),GETPIVOTDATA("Betrag",PivotdatenBudgetActual!$A$1,"Report",Tabelle4674[[#This Row],[Bericht]],"Year",S$2,"Month",S$3,"ReportType",S$4,"Abschnitt",Tabelle4674[[#This Row],[TitleLocalSection]]),IF(Tabelle4674[[#This Row],[TitleLocalAccountGroup]]=0,GETPIVOTDATA("Betrag",PivotdatenBudgetActual!$A$1,"Report",Tabelle4674[[#This Row],[Bericht]],"Year",S$2,"Month",S$3,"ReportType",S$4,"Abschnitt",Tabelle4674[[#This Row],[TitleLocalSection]],"TitleLocalMainGroup",Tabelle4674[[#This Row],[TitleLocalMainGroup]]),GETPIVOTDATA("Betrag",PivotdatenBudgetActual!$A$1,"Report",Tabelle4674[[#This Row],[Bericht]],"Year",S$2,"Month",S$3,"ReportType",S$4,"Abschnitt",Tabelle4674[[#This Row],[TitleLocalSection]],"TitleLocalMainGroup",Tabelle4674[[#This Row],[TitleLocalMainGroup]],"TitleLocalAccountGroup",Tabelle4674[[#This Row],[TitleLocalAccountGroup]]))),0)*Tabelle4674[[#This Row],[Factor]]</f>
        <v>-161521.91</v>
      </c>
      <c r="T34" s="19">
        <f>IFERROR(IF(AND(Tabelle4674[[#This Row],[TitleLocalAccountGroup]]=0,Tabelle4674[[#This Row],[TitleLocalMainGroup]]=0),GETPIVOTDATA("Betrag",PivotdatenBudgetActual!$A$1,"Report",Tabelle4674[[#This Row],[Bericht]],"Year",T$2,"Month",T$3,"ReportType",T$4,"Abschnitt",Tabelle4674[[#This Row],[TitleLocalSection]]),IF(Tabelle4674[[#This Row],[TitleLocalAccountGroup]]=0,GETPIVOTDATA("Betrag",PivotdatenBudgetActual!$A$1,"Report",Tabelle4674[[#This Row],[Bericht]],"Year",T$2,"Month",T$3,"ReportType",T$4,"Abschnitt",Tabelle4674[[#This Row],[TitleLocalSection]],"TitleLocalMainGroup",Tabelle4674[[#This Row],[TitleLocalMainGroup]]),GETPIVOTDATA("Betrag",PivotdatenBudgetActual!$A$1,"Report",Tabelle4674[[#This Row],[Bericht]],"Year",T$2,"Month",T$3,"ReportType",T$4,"Abschnitt",Tabelle4674[[#This Row],[TitleLocalSection]],"TitleLocalMainGroup",Tabelle4674[[#This Row],[TitleLocalMainGroup]],"TitleLocalAccountGroup",Tabelle4674[[#This Row],[TitleLocalAccountGroup]]))),0)*Tabelle4674[[#This Row],[Factor]]</f>
        <v>0</v>
      </c>
      <c r="U34" s="55">
        <f>SUM(Tabelle4674[[#This Row],[Jan]:[Dez]])</f>
        <v>-1504820.73</v>
      </c>
      <c r="V34" s="19"/>
      <c r="W34" s="160">
        <f ca="1">OFFSET('CF Budget'!J34,0,$B$3-1)</f>
        <v>-252590.41</v>
      </c>
      <c r="X34" s="15">
        <f ca="1">OFFSET(Tabelle4674[[#This Row],[Jan]],0,$B$3-1)</f>
        <v>-161521.91</v>
      </c>
      <c r="Y34" s="161">
        <f ca="1">Tabelle4674[[#This Row],[Ist
(Monat)]]-Tabelle4674[[#This Row],[Plan
(Monat)]]</f>
        <v>91068.5</v>
      </c>
      <c r="Z34" s="160">
        <f ca="1">SUM(OFFSET('CF Budget'!J34,0,0,1,$B$3))</f>
        <v>-2403608.0300000003</v>
      </c>
      <c r="AA34" s="15">
        <f>U34</f>
        <v>-1504820.73</v>
      </c>
      <c r="AB34" s="161">
        <f ca="1">Tabelle4674[[#This Row],[Plan 
(YTD)]]-Tabelle4674[[#This Row],[Ist
(YTD)]]</f>
        <v>-898787.30000000028</v>
      </c>
      <c r="AC34" s="160">
        <f>CFBudget[[#This Row],[Plan 
(Jahr)]]</f>
        <v>-2696749.9600000004</v>
      </c>
      <c r="AD34" s="15">
        <f>'CF Monatsscharf'!W35</f>
        <v>-1861369.69</v>
      </c>
      <c r="AE34" s="161">
        <f>Tabelle4674[[#This Row],[Forecast
(Jahr)]]-Tabelle4674[[#This Row],[Plan 
(Jahr)]]</f>
        <v>835380.27000000048</v>
      </c>
      <c r="AF34" s="168">
        <f>'CF Budget'!V34-Tabelle4674[[#This Row],[Ist
(YTD)]]</f>
        <v>-1191929.2300000004</v>
      </c>
      <c r="AG34" s="238"/>
    </row>
    <row r="35" spans="1:33" ht="15.75" thickBot="1" x14ac:dyDescent="0.3">
      <c r="A35" s="72" t="s">
        <v>231</v>
      </c>
      <c r="B35" s="72">
        <v>1</v>
      </c>
      <c r="C35" s="12"/>
      <c r="D35" s="73"/>
      <c r="E35" s="14"/>
      <c r="F35" s="14"/>
      <c r="G35" s="14"/>
      <c r="H35" s="14"/>
      <c r="I35" s="16">
        <f>I33+I34</f>
        <v>3478972.2199999997</v>
      </c>
      <c r="J35" s="16">
        <f>J33+J34</f>
        <v>3663579.76</v>
      </c>
      <c r="K35" s="16">
        <f t="shared" ref="K35:T35" si="9">K33+K34</f>
        <v>3318659.71</v>
      </c>
      <c r="L35" s="16">
        <f t="shared" si="9"/>
        <v>3099046.85</v>
      </c>
      <c r="M35" s="16">
        <f t="shared" si="9"/>
        <v>2898013.35</v>
      </c>
      <c r="N35" s="16">
        <f t="shared" si="9"/>
        <v>2862309.39</v>
      </c>
      <c r="O35" s="16">
        <f t="shared" si="9"/>
        <v>2696659.73</v>
      </c>
      <c r="P35" s="16">
        <f t="shared" si="9"/>
        <v>2619466</v>
      </c>
      <c r="Q35" s="16">
        <f t="shared" si="9"/>
        <v>2376185.63</v>
      </c>
      <c r="R35" s="16">
        <f t="shared" si="9"/>
        <v>2176710.8199999998</v>
      </c>
      <c r="S35" s="16">
        <f t="shared" si="9"/>
        <v>2015188.91</v>
      </c>
      <c r="T35" s="16">
        <f t="shared" si="9"/>
        <v>2015188.91</v>
      </c>
      <c r="U35" s="60">
        <f>U33+U34</f>
        <v>2015188.9099999997</v>
      </c>
      <c r="V35" s="19"/>
      <c r="W35" s="162">
        <f ca="1">OFFSET('CF Budget'!J35,0,$B$3-1)</f>
        <v>1116401.6099999994</v>
      </c>
      <c r="X35" s="163">
        <f ca="1">OFFSET(Tabelle4674[[#This Row],[Jan]],0,$B$3-1)</f>
        <v>2015188.91</v>
      </c>
      <c r="Y35" s="164">
        <f ca="1">Tabelle4674[[#This Row],[Ist
(Monat)]]-Tabelle4674[[#This Row],[Plan
(Monat)]]</f>
        <v>898787.30000000051</v>
      </c>
      <c r="Z35" s="162">
        <f ca="1">Z33+Z34</f>
        <v>1116401.6099999994</v>
      </c>
      <c r="AA35" s="163">
        <f>U35</f>
        <v>2015188.9099999997</v>
      </c>
      <c r="AB35" s="164">
        <f ca="1">Tabelle4674[[#This Row],[Plan 
(YTD)]]-Tabelle4674[[#This Row],[Ist
(YTD)]]</f>
        <v>-898787.30000000028</v>
      </c>
      <c r="AC35" s="162">
        <f>CFBudget[[#This Row],[Plan 
(Jahr)]]</f>
        <v>823259.67999999924</v>
      </c>
      <c r="AD35" s="163">
        <f>'CF Monatsscharf'!W36</f>
        <v>1658639.9499999997</v>
      </c>
      <c r="AE35" s="164">
        <f>Tabelle4674[[#This Row],[Forecast
(Jahr)]]-Tabelle4674[[#This Row],[Plan 
(Jahr)]]</f>
        <v>835380.27000000048</v>
      </c>
      <c r="AF35" s="169"/>
      <c r="AG35" s="173"/>
    </row>
    <row r="36" spans="1:33" x14ac:dyDescent="0.25">
      <c r="V36" s="27"/>
    </row>
    <row r="37" spans="1:33" hidden="1" outlineLevel="1" x14ac:dyDescent="0.25">
      <c r="A37" s="74" t="s">
        <v>237</v>
      </c>
      <c r="V37" s="26"/>
    </row>
    <row r="38" spans="1:33" hidden="1" outlineLevel="1" x14ac:dyDescent="0.25">
      <c r="A38" s="9" t="s">
        <v>229</v>
      </c>
      <c r="I38" s="23">
        <f t="shared" ref="I38:U38" si="10">I34-I31-I26-I22</f>
        <v>0</v>
      </c>
      <c r="J38" s="23">
        <f t="shared" si="10"/>
        <v>0</v>
      </c>
      <c r="K38" s="23">
        <f t="shared" si="10"/>
        <v>0</v>
      </c>
      <c r="L38" s="23">
        <f t="shared" si="10"/>
        <v>0</v>
      </c>
      <c r="M38" s="23">
        <f t="shared" si="10"/>
        <v>0</v>
      </c>
      <c r="N38" s="23">
        <f t="shared" si="10"/>
        <v>0</v>
      </c>
      <c r="O38" s="23">
        <f t="shared" si="10"/>
        <v>0</v>
      </c>
      <c r="P38" s="23">
        <f t="shared" si="10"/>
        <v>1.4551915228366852E-11</v>
      </c>
      <c r="Q38" s="23">
        <f t="shared" si="10"/>
        <v>0</v>
      </c>
      <c r="R38" s="23">
        <f t="shared" si="10"/>
        <v>0</v>
      </c>
      <c r="S38" s="23">
        <f t="shared" si="10"/>
        <v>0</v>
      </c>
      <c r="T38" s="23">
        <f t="shared" si="10"/>
        <v>0</v>
      </c>
      <c r="U38" s="23">
        <f t="shared" si="10"/>
        <v>0</v>
      </c>
      <c r="V38" s="26"/>
      <c r="Z38" s="23">
        <f t="shared" ref="Z38:AA38" ca="1" si="11">W34-W31-W26-W22</f>
        <v>0</v>
      </c>
      <c r="AA38" s="23">
        <f t="shared" ca="1" si="11"/>
        <v>0</v>
      </c>
      <c r="AC38" s="23">
        <f t="shared" ref="AC38" ca="1" si="12">Z34-Z31-Z26-Z22</f>
        <v>0</v>
      </c>
      <c r="AD38" s="23">
        <f t="shared" ref="AD38" si="13">AA34-AA31-AA26-AA22</f>
        <v>0</v>
      </c>
      <c r="AF38" s="23">
        <f t="shared" ref="AF38:AG38" ca="1" si="14">Z34-Z31-Z26-Z22</f>
        <v>0</v>
      </c>
      <c r="AG38" s="23">
        <f t="shared" si="14"/>
        <v>0</v>
      </c>
    </row>
    <row r="39" spans="1:33" hidden="1" outlineLevel="1" x14ac:dyDescent="0.25">
      <c r="A39" s="9" t="s">
        <v>236</v>
      </c>
      <c r="I39" s="23">
        <f t="shared" ref="I39:U39" si="15">I22-SUM(I12,I9,I8)+I26-SUM(I24:I25)+I31-SUM(I28:I30)+I9-SUM(I10:I11)+I12-SUM(I13:I21)</f>
        <v>0</v>
      </c>
      <c r="J39" s="23">
        <f t="shared" si="15"/>
        <v>0</v>
      </c>
      <c r="K39" s="23">
        <f t="shared" si="15"/>
        <v>0</v>
      </c>
      <c r="L39" s="23">
        <f t="shared" si="15"/>
        <v>0</v>
      </c>
      <c r="M39" s="23">
        <f t="shared" si="15"/>
        <v>0</v>
      </c>
      <c r="N39" s="23">
        <f t="shared" si="15"/>
        <v>0</v>
      </c>
      <c r="O39" s="23">
        <f t="shared" si="15"/>
        <v>0</v>
      </c>
      <c r="P39" s="23">
        <f t="shared" si="15"/>
        <v>0</v>
      </c>
      <c r="Q39" s="23">
        <f t="shared" si="15"/>
        <v>0</v>
      </c>
      <c r="R39" s="23">
        <f t="shared" si="15"/>
        <v>0</v>
      </c>
      <c r="S39" s="23">
        <f t="shared" si="15"/>
        <v>0</v>
      </c>
      <c r="T39" s="23">
        <f t="shared" si="15"/>
        <v>0</v>
      </c>
      <c r="U39" s="23">
        <f t="shared" si="15"/>
        <v>0</v>
      </c>
      <c r="V39" s="28"/>
      <c r="Z39" s="23">
        <f t="shared" ref="Z39:AA39" ca="1" si="16">W22-SUM(W12,W9,W8)+W26-SUM(W24:W25)+W31-SUM(W28:W30)+W9-SUM(W10:W11)+W12-SUM(W13:W21)</f>
        <v>0</v>
      </c>
      <c r="AA39" s="23">
        <f t="shared" ca="1" si="16"/>
        <v>0</v>
      </c>
      <c r="AC39" s="23">
        <f t="shared" ref="AC39" ca="1" si="17">Z22-SUM(Z12,Z9,Z8)+Z26-SUM(Z24:Z25)+Z31-SUM(Z28:Z30)+Z9-SUM(Z10:Z11)+Z12-SUM(Z13:Z21)</f>
        <v>0</v>
      </c>
      <c r="AD39" s="23">
        <f t="shared" ref="AD39" si="18">AA22-SUM(AA12,AA9,AA8)+AA26-SUM(AA24:AA25)+AA31-SUM(AA28:AA30)+AA9-SUM(AA10:AA11)+AA12-SUM(AA13:AA21)</f>
        <v>0</v>
      </c>
      <c r="AF39" s="23">
        <f t="shared" ref="AF39:AG39" ca="1" si="19">Z22-SUM(Z12,Z9,Z8)+Z26-SUM(Z24:Z25)+Z31-SUM(Z28:Z30)+Z9-SUM(Z10:Z11)+Z12-SUM(Z13:Z21)</f>
        <v>0</v>
      </c>
      <c r="AG39" s="23">
        <f t="shared" si="19"/>
        <v>0</v>
      </c>
    </row>
    <row r="40" spans="1:33" collapsed="1" x14ac:dyDescent="0.25">
      <c r="V40" s="28"/>
    </row>
    <row r="41" spans="1:33" x14ac:dyDescent="0.25">
      <c r="V41" s="28"/>
    </row>
    <row r="42" spans="1:33" x14ac:dyDescent="0.25">
      <c r="V42" s="28"/>
    </row>
    <row r="43" spans="1:33" x14ac:dyDescent="0.25">
      <c r="V43" s="26"/>
    </row>
    <row r="44" spans="1:33" x14ac:dyDescent="0.25">
      <c r="V44" s="28"/>
    </row>
    <row r="45" spans="1:33" x14ac:dyDescent="0.25">
      <c r="V45" s="28"/>
    </row>
    <row r="46" spans="1:33" x14ac:dyDescent="0.25">
      <c r="V46" s="28"/>
    </row>
    <row r="47" spans="1:33" x14ac:dyDescent="0.25">
      <c r="V47" s="26"/>
    </row>
    <row r="48" spans="1:33" x14ac:dyDescent="0.25">
      <c r="V48" s="26"/>
    </row>
    <row r="49" spans="22:22" x14ac:dyDescent="0.25">
      <c r="V49" s="28"/>
    </row>
    <row r="50" spans="22:22" x14ac:dyDescent="0.25">
      <c r="V50" s="28"/>
    </row>
    <row r="51" spans="22:22" x14ac:dyDescent="0.25">
      <c r="V51" s="26"/>
    </row>
    <row r="52" spans="22:22" x14ac:dyDescent="0.25">
      <c r="V52" s="15"/>
    </row>
    <row r="53" spans="22:22" x14ac:dyDescent="0.25">
      <c r="V53" s="23"/>
    </row>
    <row r="54" spans="22:22" x14ac:dyDescent="0.25">
      <c r="V54" s="23"/>
    </row>
    <row r="55" spans="22:22" x14ac:dyDescent="0.25">
      <c r="V55" s="23"/>
    </row>
    <row r="56" spans="22:22" x14ac:dyDescent="0.25">
      <c r="V56" s="23"/>
    </row>
    <row r="57" spans="22:22" x14ac:dyDescent="0.25">
      <c r="V57" s="15"/>
    </row>
  </sheetData>
  <mergeCells count="2">
    <mergeCell ref="A6:U6"/>
    <mergeCell ref="W6:AG6"/>
  </mergeCells>
  <conditionalFormatting sqref="I38:U39">
    <cfRule type="expression" dxfId="24" priority="7">
      <formula>(I38&lt;&gt;0)</formula>
    </cfRule>
  </conditionalFormatting>
  <conditionalFormatting sqref="Z38:Z39">
    <cfRule type="expression" dxfId="23" priority="6">
      <formula>(Z38&lt;&gt;0)</formula>
    </cfRule>
  </conditionalFormatting>
  <conditionalFormatting sqref="AA38:AA39">
    <cfRule type="expression" dxfId="22" priority="5">
      <formula>(AA38&lt;&gt;0)</formula>
    </cfRule>
  </conditionalFormatting>
  <conditionalFormatting sqref="AF38:AF39">
    <cfRule type="expression" dxfId="21" priority="4">
      <formula>(AF38&lt;&gt;0)</formula>
    </cfRule>
  </conditionalFormatting>
  <conditionalFormatting sqref="AG38:AG39">
    <cfRule type="expression" dxfId="20" priority="3">
      <formula>(AG38&lt;&gt;0)</formula>
    </cfRule>
  </conditionalFormatting>
  <conditionalFormatting sqref="AC38:AC39">
    <cfRule type="expression" dxfId="19" priority="2">
      <formula>(AC38&lt;&gt;0)</formula>
    </cfRule>
  </conditionalFormatting>
  <conditionalFormatting sqref="AD38:AD39">
    <cfRule type="expression" dxfId="18" priority="1">
      <formula>(AD38&lt;&gt;0)</formula>
    </cfRule>
  </conditionalFormatting>
  <printOptions horizontalCentered="1"/>
  <pageMargins left="0.70866141732283472" right="0.70866141732283472" top="0.78740157480314965" bottom="0.78740157480314965" header="0.31496062992125984" footer="0.31496062992125984"/>
  <pageSetup paperSize="9" scale="77"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CC0D-C22E-48ED-83C6-CD8DD2E1F5A9}">
  <sheetPr codeName="Tabelle13">
    <pageSetUpPr fitToPage="1"/>
  </sheetPr>
  <dimension ref="A1:X62"/>
  <sheetViews>
    <sheetView topLeftCell="A6" workbookViewId="0">
      <selection activeCell="X8" sqref="X8"/>
    </sheetView>
  </sheetViews>
  <sheetFormatPr baseColWidth="10" defaultRowHeight="15" outlineLevelRow="1" outlineLevelCol="1" x14ac:dyDescent="0.25"/>
  <cols>
    <col min="1" max="1" width="57.7109375" style="9" customWidth="1"/>
    <col min="2" max="2" width="9.28515625" style="9" hidden="1" customWidth="1" outlineLevel="1"/>
    <col min="3" max="3" width="4.28515625" style="9" bestFit="1" customWidth="1" collapsed="1"/>
    <col min="4" max="4" width="9.5703125" style="9" hidden="1" customWidth="1"/>
    <col min="5" max="5" width="27.42578125" style="11" hidden="1" customWidth="1"/>
    <col min="6" max="6" width="75.140625" style="11" hidden="1" customWidth="1"/>
    <col min="7" max="7" width="75.42578125" style="11" hidden="1" customWidth="1"/>
    <col min="8" max="8" width="14.42578125" style="9" hidden="1" customWidth="1"/>
    <col min="9" max="9" width="9.42578125" style="9" customWidth="1" outlineLevel="1"/>
    <col min="10" max="20" width="12.7109375" style="9" customWidth="1" outlineLevel="1"/>
    <col min="21" max="21" width="12.7109375" style="9" customWidth="1"/>
    <col min="22" max="22" width="2.7109375" style="9" customWidth="1"/>
    <col min="23" max="23" width="57.28515625" style="9" hidden="1" customWidth="1" outlineLevel="1"/>
    <col min="24" max="24" width="11.42578125" style="9" collapsed="1"/>
    <col min="25" max="16384" width="11.42578125" style="9"/>
  </cols>
  <sheetData>
    <row r="1" spans="1:23" hidden="1" outlineLevel="1" x14ac:dyDescent="0.25">
      <c r="A1" s="9" t="s">
        <v>207</v>
      </c>
      <c r="B1" s="9">
        <v>4</v>
      </c>
    </row>
    <row r="2" spans="1:23" hidden="1" outlineLevel="1" x14ac:dyDescent="0.25">
      <c r="A2" s="11" t="s">
        <v>202</v>
      </c>
      <c r="B2" s="11">
        <v>2020</v>
      </c>
      <c r="H2" s="11" t="s">
        <v>202</v>
      </c>
      <c r="I2" s="9">
        <f t="shared" ref="I2:T2" si="0">$B$2</f>
        <v>2020</v>
      </c>
      <c r="J2" s="9">
        <f t="shared" si="0"/>
        <v>2020</v>
      </c>
      <c r="K2" s="9">
        <f t="shared" si="0"/>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row>
    <row r="3" spans="1:23" hidden="1" outlineLevel="1" x14ac:dyDescent="0.25">
      <c r="A3" s="11" t="s">
        <v>272</v>
      </c>
      <c r="B3" s="11"/>
      <c r="H3" s="11" t="s">
        <v>203</v>
      </c>
      <c r="I3" s="9">
        <v>1</v>
      </c>
      <c r="J3" s="9">
        <f>I3+1</f>
        <v>2</v>
      </c>
      <c r="K3" s="9">
        <f t="shared" ref="K3:T3" si="1">J3+1</f>
        <v>3</v>
      </c>
      <c r="L3" s="9">
        <f t="shared" si="1"/>
        <v>4</v>
      </c>
      <c r="M3" s="9">
        <f t="shared" si="1"/>
        <v>5</v>
      </c>
      <c r="N3" s="9">
        <f t="shared" si="1"/>
        <v>6</v>
      </c>
      <c r="O3" s="9">
        <f t="shared" si="1"/>
        <v>7</v>
      </c>
      <c r="P3" s="9">
        <f t="shared" si="1"/>
        <v>8</v>
      </c>
      <c r="Q3" s="9">
        <f t="shared" si="1"/>
        <v>9</v>
      </c>
      <c r="R3" s="9">
        <f t="shared" si="1"/>
        <v>10</v>
      </c>
      <c r="S3" s="9">
        <f t="shared" si="1"/>
        <v>11</v>
      </c>
      <c r="T3" s="9">
        <f t="shared" si="1"/>
        <v>12</v>
      </c>
    </row>
    <row r="4" spans="1:23" hidden="1" outlineLevel="1" x14ac:dyDescent="0.25">
      <c r="A4" s="11"/>
      <c r="B4" s="11" t="s">
        <v>567</v>
      </c>
      <c r="H4" s="11" t="s">
        <v>204</v>
      </c>
    </row>
    <row r="5" spans="1:23" hidden="1" outlineLevel="1" x14ac:dyDescent="0.25">
      <c r="A5" s="11"/>
      <c r="B5" s="11"/>
      <c r="H5" s="11"/>
    </row>
    <row r="6" spans="1:23" ht="18.75" collapsed="1" x14ac:dyDescent="0.3">
      <c r="A6" s="282" t="str">
        <f>"Gewinn- &amp; Verlust - Ist / Forecast (FC) " &amp;$B$2</f>
        <v>Gewinn- &amp; Verlust - Ist / Forecast (FC) 2020</v>
      </c>
      <c r="B6" s="282"/>
      <c r="C6" s="282"/>
      <c r="D6" s="282"/>
      <c r="E6" s="282"/>
      <c r="F6" s="282"/>
      <c r="G6" s="282"/>
      <c r="H6" s="282"/>
      <c r="I6" s="282"/>
      <c r="J6" s="282"/>
      <c r="K6" s="282"/>
      <c r="L6" s="282"/>
      <c r="M6" s="282"/>
      <c r="N6" s="282"/>
      <c r="O6" s="282"/>
      <c r="P6" s="282"/>
      <c r="Q6" s="282"/>
      <c r="R6" s="282"/>
      <c r="S6" s="282"/>
      <c r="T6" s="282"/>
      <c r="U6" s="282"/>
      <c r="V6" s="51"/>
      <c r="W6" s="205"/>
    </row>
    <row r="7" spans="1:23" ht="19.5" thickBot="1" x14ac:dyDescent="0.35">
      <c r="A7" s="216"/>
      <c r="B7" s="216"/>
      <c r="C7" s="216"/>
      <c r="D7" s="216"/>
      <c r="E7" s="216"/>
      <c r="F7" s="216"/>
      <c r="G7" s="216"/>
      <c r="H7" s="216"/>
      <c r="I7" s="221" t="str">
        <f>IF(I3&lt;=MONTH(Deckblatt!$B$5),"Ist","FC")</f>
        <v>Ist</v>
      </c>
      <c r="J7" s="221" t="str">
        <f>IF(J3&lt;=MONTH(Deckblatt!$B$5),"Ist","FC")</f>
        <v>Ist</v>
      </c>
      <c r="K7" s="221" t="str">
        <f>IF(K3&lt;=MONTH(Deckblatt!$B$5),"Ist","FC")</f>
        <v>Ist</v>
      </c>
      <c r="L7" s="221" t="str">
        <f>IF(L3&lt;=MONTH(Deckblatt!$B$5),"Ist","FC")</f>
        <v>Ist</v>
      </c>
      <c r="M7" s="221" t="str">
        <f>IF(M3&lt;=MONTH(Deckblatt!$B$5),"Ist","FC")</f>
        <v>Ist</v>
      </c>
      <c r="N7" s="221" t="str">
        <f>IF(N3&lt;=MONTH(Deckblatt!$B$5),"Ist","FC")</f>
        <v>Ist</v>
      </c>
      <c r="O7" s="221" t="str">
        <f>IF(O3&lt;=MONTH(Deckblatt!$B$5),"Ist","FC")</f>
        <v>Ist</v>
      </c>
      <c r="P7" s="221" t="str">
        <f>IF(P3&lt;=MONTH(Deckblatt!$B$5),"Ist","FC")</f>
        <v>Ist</v>
      </c>
      <c r="Q7" s="221" t="str">
        <f>IF(Q3&lt;=MONTH(Deckblatt!$B$5),"Ist","FC")</f>
        <v>Ist</v>
      </c>
      <c r="R7" s="221" t="str">
        <f>IF(R3&lt;=MONTH(Deckblatt!$B$5),"Ist","FC")</f>
        <v>Ist</v>
      </c>
      <c r="S7" s="221" t="str">
        <f>IF(S3&lt;=MONTH(Deckblatt!$B$5),"Ist","FC")</f>
        <v>Ist</v>
      </c>
      <c r="T7" s="221" t="str">
        <f>IF(T3&lt;=MONTH(Deckblatt!$B$5),"Ist","FC")</f>
        <v>FC</v>
      </c>
      <c r="U7" s="216"/>
      <c r="V7" s="51"/>
      <c r="W7" s="216"/>
    </row>
    <row r="8" spans="1:23" ht="30.75" thickBot="1" x14ac:dyDescent="0.3">
      <c r="A8" s="9" t="s">
        <v>205</v>
      </c>
      <c r="B8" s="9" t="s">
        <v>206</v>
      </c>
      <c r="C8" s="89" t="s">
        <v>227</v>
      </c>
      <c r="D8" s="9" t="s">
        <v>163</v>
      </c>
      <c r="E8" s="11" t="s">
        <v>5</v>
      </c>
      <c r="F8" s="11" t="s">
        <v>6</v>
      </c>
      <c r="G8" s="11" t="s">
        <v>7</v>
      </c>
      <c r="H8" s="11" t="s">
        <v>228</v>
      </c>
      <c r="I8" s="52" t="s">
        <v>190</v>
      </c>
      <c r="J8" s="52" t="s">
        <v>191</v>
      </c>
      <c r="K8" s="52" t="s">
        <v>192</v>
      </c>
      <c r="L8" s="52" t="s">
        <v>193</v>
      </c>
      <c r="M8" s="52" t="s">
        <v>194</v>
      </c>
      <c r="N8" s="52" t="s">
        <v>195</v>
      </c>
      <c r="O8" s="52" t="s">
        <v>196</v>
      </c>
      <c r="P8" s="9" t="s">
        <v>197</v>
      </c>
      <c r="Q8" s="9" t="s">
        <v>198</v>
      </c>
      <c r="R8" s="9" t="s">
        <v>199</v>
      </c>
      <c r="S8" s="9" t="s">
        <v>200</v>
      </c>
      <c r="T8" s="9" t="s">
        <v>201</v>
      </c>
      <c r="U8" s="121" t="s">
        <v>622</v>
      </c>
      <c r="V8" s="89" t="s">
        <v>224</v>
      </c>
      <c r="W8" s="54" t="s">
        <v>223</v>
      </c>
    </row>
    <row r="9" spans="1:23" s="13" customFormat="1" x14ac:dyDescent="0.25">
      <c r="A9" s="13" t="str">
        <f>IF(GuVMonatsscharf[[#This Row],[TitleLocalAccountGroup]]="",IF(GuVMonatsscharf[[#This Row],[TitleLocalMainGroup]]="",GuVMonatsscharf[[#This Row],[TitleLocalSection]],REPT(" ",$B$1)&amp;GuVMonatsscharf[[#This Row],[TitleLocalMainGroup]]),REPT(" ",2*$B$1)&amp;GuVMonatsscharf[[#This Row],[TitleLocalAccountGroup]])</f>
        <v>Betriebliche Erträge</v>
      </c>
      <c r="B9" s="9">
        <v>1</v>
      </c>
      <c r="C9" s="9"/>
      <c r="D9" s="9" t="s">
        <v>159</v>
      </c>
      <c r="E9" s="11" t="s">
        <v>63</v>
      </c>
      <c r="F9" s="11"/>
      <c r="G9" s="11"/>
      <c r="H9" s="11">
        <v>1</v>
      </c>
      <c r="I9" s="15">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41467.03</v>
      </c>
      <c r="J9" s="15">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45231.94</v>
      </c>
      <c r="K9" s="15">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59792.45</v>
      </c>
      <c r="L9" s="15">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51157.47</v>
      </c>
      <c r="M9" s="15">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75353.19</v>
      </c>
      <c r="N9" s="15">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70673.37</v>
      </c>
      <c r="O9" s="15">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75224.350000000006</v>
      </c>
      <c r="P9" s="15">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70220.84</v>
      </c>
      <c r="Q9" s="15">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135824.09999999998</v>
      </c>
      <c r="R9" s="15">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93274.4</v>
      </c>
      <c r="S9" s="15">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123767.36</v>
      </c>
      <c r="T9" s="15">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97695.819999999992</v>
      </c>
      <c r="U9" s="81">
        <f>SUM(GuVMonatsscharf[[#This Row],[Jan]:[Dez]])</f>
        <v>939682.31999999983</v>
      </c>
      <c r="V9" s="15"/>
      <c r="W9" s="56"/>
    </row>
    <row r="10" spans="1:23" x14ac:dyDescent="0.25">
      <c r="A10" s="9" t="str">
        <f>IF(GuVMonatsscharf[[#This Row],[TitleLocalAccountGroup]]="",IF(GuVMonatsscharf[[#This Row],[TitleLocalMainGroup]]="",GuVMonatsscharf[[#This Row],[TitleLocalSection]],REPT(" ",$B$1)&amp;GuVMonatsscharf[[#This Row],[TitleLocalMainGroup]]),REPT(" ",2*$B$1)&amp;GuVMonatsscharf[[#This Row],[TitleLocalAccountGroup]])</f>
        <v xml:space="preserve">    Umsatzerlöse</v>
      </c>
      <c r="B10" s="9">
        <v>1</v>
      </c>
      <c r="D10" s="9" t="s">
        <v>159</v>
      </c>
      <c r="E10" s="11" t="s">
        <v>63</v>
      </c>
      <c r="F10" s="11" t="s">
        <v>64</v>
      </c>
      <c r="H10" s="11">
        <v>1</v>
      </c>
      <c r="I1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1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1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1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1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13150</v>
      </c>
      <c r="N1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1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1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1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13150</v>
      </c>
      <c r="R1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1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1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10" s="88">
        <f>SUM(GuVMonatsscharf[[#This Row],[Jan]:[Dez]])</f>
        <v>26300</v>
      </c>
      <c r="V10" s="23"/>
      <c r="W10" s="56" t="s">
        <v>630</v>
      </c>
    </row>
    <row r="11" spans="1:23" x14ac:dyDescent="0.25">
      <c r="A11" s="9" t="str">
        <f>IF(GuVMonatsscharf[[#This Row],[TitleLocalAccountGroup]]="",IF(GuVMonatsscharf[[#This Row],[TitleLocalMainGroup]]="",GuVMonatsscharf[[#This Row],[TitleLocalSection]],REPT(" ",$B$1)&amp;GuVMonatsscharf[[#This Row],[TitleLocalMainGroup]]),REPT(" ",2*$B$1)&amp;GuVMonatsscharf[[#This Row],[TitleLocalAccountGroup]])</f>
        <v xml:space="preserve">    Aktivierte Eigenleistungen</v>
      </c>
      <c r="B11" s="9">
        <v>1</v>
      </c>
      <c r="D11" s="9" t="s">
        <v>159</v>
      </c>
      <c r="E11" s="11" t="s">
        <v>63</v>
      </c>
      <c r="F11" s="11" t="s">
        <v>67</v>
      </c>
      <c r="H11" s="11">
        <v>1</v>
      </c>
      <c r="I1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10399.120000000001</v>
      </c>
      <c r="J1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14129.85</v>
      </c>
      <c r="K1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13179.75</v>
      </c>
      <c r="L1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15458.32</v>
      </c>
      <c r="M1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14787.35</v>
      </c>
      <c r="N1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15838.45</v>
      </c>
      <c r="O1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13440</v>
      </c>
      <c r="P1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17390.439999999999</v>
      </c>
      <c r="Q1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55624.06</v>
      </c>
      <c r="R1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31960.12</v>
      </c>
      <c r="S1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38291.919999999998</v>
      </c>
      <c r="T1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30486.78</v>
      </c>
      <c r="U11" s="88">
        <f>SUM(GuVMonatsscharf[[#This Row],[Jan]:[Dez]])</f>
        <v>270986.16000000003</v>
      </c>
      <c r="V11" s="23"/>
      <c r="W11" s="56" t="s">
        <v>630</v>
      </c>
    </row>
    <row r="12" spans="1:23" ht="30" customHeight="1" x14ac:dyDescent="0.25">
      <c r="A12" s="9" t="str">
        <f>IF(GuVMonatsscharf[[#This Row],[TitleLocalAccountGroup]]="",IF(GuVMonatsscharf[[#This Row],[TitleLocalMainGroup]]="",GuVMonatsscharf[[#This Row],[TitleLocalSection]],REPT(" ",$B$1)&amp;GuVMonatsscharf[[#This Row],[TitleLocalMainGroup]]),REPT(" ",2*$B$1)&amp;GuVMonatsscharf[[#This Row],[TitleLocalAccountGroup]])</f>
        <v xml:space="preserve">    Sonstige betriebliche Erträge</v>
      </c>
      <c r="B12" s="9">
        <v>1</v>
      </c>
      <c r="D12" s="9" t="s">
        <v>159</v>
      </c>
      <c r="E12" s="11" t="s">
        <v>63</v>
      </c>
      <c r="F12" s="11" t="s">
        <v>69</v>
      </c>
      <c r="H12" s="11">
        <v>1</v>
      </c>
      <c r="I1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31067.91</v>
      </c>
      <c r="J1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31102.09</v>
      </c>
      <c r="K1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46612.7</v>
      </c>
      <c r="L1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35699.15</v>
      </c>
      <c r="M1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47415.839999999997</v>
      </c>
      <c r="N1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54834.92</v>
      </c>
      <c r="O1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61784.35</v>
      </c>
      <c r="P1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52830.400000000001</v>
      </c>
      <c r="Q1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67050.039999999994</v>
      </c>
      <c r="R1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61314.28</v>
      </c>
      <c r="S1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85475.44</v>
      </c>
      <c r="T1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67209.039999999994</v>
      </c>
      <c r="U12" s="88">
        <f>SUM(GuVMonatsscharf[[#This Row],[Jan]:[Dez]])</f>
        <v>642396.15999999992</v>
      </c>
      <c r="V12" s="23"/>
      <c r="W12" s="58" t="s">
        <v>631</v>
      </c>
    </row>
    <row r="13" spans="1:23" s="13" customFormat="1" x14ac:dyDescent="0.25">
      <c r="A13" s="13" t="str">
        <f>IF(GuVMonatsscharf[[#This Row],[TitleLocalAccountGroup]]="",IF(GuVMonatsscharf[[#This Row],[TitleLocalMainGroup]]="",GuVMonatsscharf[[#This Row],[TitleLocalSection]],REPT(" ",$B$1)&amp;GuVMonatsscharf[[#This Row],[TitleLocalMainGroup]]),REPT(" ",2*$B$1)&amp;GuVMonatsscharf[[#This Row],[TitleLocalAccountGroup]])</f>
        <v>Betriebliche Aufwendungen</v>
      </c>
      <c r="B13" s="9">
        <v>1</v>
      </c>
      <c r="C13" s="9"/>
      <c r="D13" s="9" t="s">
        <v>159</v>
      </c>
      <c r="E13" s="11" t="s">
        <v>70</v>
      </c>
      <c r="F13" s="11"/>
      <c r="G13" s="11"/>
      <c r="H13" s="11">
        <v>1</v>
      </c>
      <c r="I13" s="15">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-59450.419999999984</v>
      </c>
      <c r="J13" s="15">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-131898.72000000003</v>
      </c>
      <c r="K13" s="15">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-194259.14</v>
      </c>
      <c r="L13" s="15">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-58645.330000000016</v>
      </c>
      <c r="M13" s="15">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-71944.73</v>
      </c>
      <c r="N13" s="15">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-106860.75999999998</v>
      </c>
      <c r="O13" s="15">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-99784.87</v>
      </c>
      <c r="P13" s="15">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-98164.959999999992</v>
      </c>
      <c r="Q13" s="15">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-102810.64000000001</v>
      </c>
      <c r="R13" s="15">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-126189.68</v>
      </c>
      <c r="S13" s="15">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-150763.46000000002</v>
      </c>
      <c r="T13" s="15">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-191504.35</v>
      </c>
      <c r="U13" s="81">
        <f>SUM(GuVMonatsscharf[[#This Row],[Jan]:[Dez]])</f>
        <v>-1392277.06</v>
      </c>
      <c r="V13" s="15"/>
      <c r="W13" s="56"/>
    </row>
    <row r="14" spans="1:23" x14ac:dyDescent="0.25">
      <c r="A14" s="9" t="str">
        <f>IF(GuVMonatsscharf[[#This Row],[TitleLocalAccountGroup]]="",IF(GuVMonatsscharf[[#This Row],[TitleLocalMainGroup]]="",GuVMonatsscharf[[#This Row],[TitleLocalSection]],REPT(" ",$B$1)&amp;GuVMonatsscharf[[#This Row],[TitleLocalMainGroup]]),REPT(" ",2*$B$1)&amp;GuVMonatsscharf[[#This Row],[TitleLocalAccountGroup]])</f>
        <v xml:space="preserve">    Materialaufwand</v>
      </c>
      <c r="B14" s="9">
        <v>1</v>
      </c>
      <c r="D14" s="9" t="s">
        <v>159</v>
      </c>
      <c r="E14" s="11" t="s">
        <v>70</v>
      </c>
      <c r="F14" s="11" t="s">
        <v>71</v>
      </c>
      <c r="H14" s="11">
        <v>1</v>
      </c>
      <c r="I1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1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1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1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1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1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1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1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1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1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1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1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-1000</v>
      </c>
      <c r="U14" s="88">
        <f>SUM(GuVMonatsscharf[[#This Row],[Jan]:[Dez]])</f>
        <v>-1000</v>
      </c>
      <c r="V14" s="23"/>
      <c r="W14" s="58" t="s">
        <v>631</v>
      </c>
    </row>
    <row r="15" spans="1:23" x14ac:dyDescent="0.25">
      <c r="A15" s="9" t="str">
        <f>IF(GuVMonatsscharf[[#This Row],[TitleLocalAccountGroup]]="",IF(GuVMonatsscharf[[#This Row],[TitleLocalMainGroup]]="",GuVMonatsscharf[[#This Row],[TitleLocalSection]],REPT(" ",$B$1)&amp;GuVMonatsscharf[[#This Row],[TitleLocalMainGroup]]),REPT(" ",2*$B$1)&amp;GuVMonatsscharf[[#This Row],[TitleLocalAccountGroup]])</f>
        <v xml:space="preserve">    Personalaufwand</v>
      </c>
      <c r="B15" s="9">
        <v>1</v>
      </c>
      <c r="D15" s="9" t="s">
        <v>159</v>
      </c>
      <c r="E15" s="11" t="s">
        <v>70</v>
      </c>
      <c r="F15" s="11" t="s">
        <v>74</v>
      </c>
      <c r="H15" s="11">
        <v>1</v>
      </c>
      <c r="I1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-36782.46</v>
      </c>
      <c r="J1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-60978.86</v>
      </c>
      <c r="K1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-36527.4</v>
      </c>
      <c r="L1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-104354.63</v>
      </c>
      <c r="M1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-53973.14</v>
      </c>
      <c r="N1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-62337.579999999994</v>
      </c>
      <c r="O1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-66337.16</v>
      </c>
      <c r="P1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-80207.23</v>
      </c>
      <c r="Q1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-73043.55</v>
      </c>
      <c r="R1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-76680.639999999999</v>
      </c>
      <c r="S1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-96935.65</v>
      </c>
      <c r="T1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-98135.22</v>
      </c>
      <c r="U15" s="88">
        <f>SUM(GuVMonatsscharf[[#This Row],[Jan]:[Dez]])</f>
        <v>-846293.52</v>
      </c>
      <c r="V15" s="23"/>
      <c r="W15" s="58" t="s">
        <v>631</v>
      </c>
    </row>
    <row r="16" spans="1:23" s="17" customFormat="1" x14ac:dyDescent="0.25">
      <c r="A16" s="17" t="str">
        <f>IF(GuVMonatsscharf[[#This Row],[TitleLocalAccountGroup]]="",IF(GuVMonatsscharf[[#This Row],[TitleLocalMainGroup]]="",GuVMonatsscharf[[#This Row],[TitleLocalSection]],REPT(" ",$B$1)&amp;GuVMonatsscharf[[#This Row],[TitleLocalMainGroup]]),REPT(" ",2*$B$1)&amp;GuVMonatsscharf[[#This Row],[TitleLocalAccountGroup]])</f>
        <v xml:space="preserve">        Löhne und Gehälter</v>
      </c>
      <c r="B16" s="9">
        <v>1</v>
      </c>
      <c r="C16" s="9"/>
      <c r="D16" s="9" t="s">
        <v>159</v>
      </c>
      <c r="E16" s="24" t="s">
        <v>70</v>
      </c>
      <c r="F16" s="24" t="s">
        <v>74</v>
      </c>
      <c r="G16" s="24" t="s">
        <v>75</v>
      </c>
      <c r="H16" s="11">
        <v>1</v>
      </c>
      <c r="I1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-31337.21</v>
      </c>
      <c r="J1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-54450</v>
      </c>
      <c r="K1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-31151.759999999998</v>
      </c>
      <c r="L1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-97574.44</v>
      </c>
      <c r="M1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-46299.74</v>
      </c>
      <c r="N1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-54198.879999999997</v>
      </c>
      <c r="O1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-54480.21</v>
      </c>
      <c r="P1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-75503.739999999991</v>
      </c>
      <c r="Q1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-62788.880000000005</v>
      </c>
      <c r="R1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-67341.149999999994</v>
      </c>
      <c r="S1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-82908.47</v>
      </c>
      <c r="T1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-82643.5</v>
      </c>
      <c r="U16" s="83">
        <f>SUM(GuVMonatsscharf[[#This Row],[Jan]:[Dez]])</f>
        <v>-740677.98</v>
      </c>
      <c r="V16" s="19"/>
      <c r="W16" s="58" t="s">
        <v>631</v>
      </c>
    </row>
    <row r="17" spans="1:23" s="17" customFormat="1" x14ac:dyDescent="0.25">
      <c r="A17" s="17" t="s">
        <v>245</v>
      </c>
      <c r="B17" s="9">
        <v>1</v>
      </c>
      <c r="C17" s="9"/>
      <c r="D17" s="9" t="s">
        <v>159</v>
      </c>
      <c r="E17" s="25" t="s">
        <v>70</v>
      </c>
      <c r="F17" s="25" t="s">
        <v>74</v>
      </c>
      <c r="G17" s="25" t="s">
        <v>78</v>
      </c>
      <c r="H17" s="11">
        <v>1</v>
      </c>
      <c r="I1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-5445.2500000000009</v>
      </c>
      <c r="J1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-6528.8600000000006</v>
      </c>
      <c r="K1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-5375.64</v>
      </c>
      <c r="L1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-6780.19</v>
      </c>
      <c r="M1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-7673.4000000000005</v>
      </c>
      <c r="N1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-8138.7000000000007</v>
      </c>
      <c r="O1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-11856.949999999999</v>
      </c>
      <c r="P1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-4703.49</v>
      </c>
      <c r="Q1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-10254.67</v>
      </c>
      <c r="R1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-9339.49</v>
      </c>
      <c r="S1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-14027.18</v>
      </c>
      <c r="T1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-15491.720000000001</v>
      </c>
      <c r="U17" s="83">
        <f>SUM(GuVMonatsscharf[[#This Row],[Jan]:[Dez]])</f>
        <v>-105615.54000000001</v>
      </c>
      <c r="V17" s="19"/>
      <c r="W17" s="58" t="s">
        <v>631</v>
      </c>
    </row>
    <row r="18" spans="1:23" x14ac:dyDescent="0.25">
      <c r="A18" s="9"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v>
      </c>
      <c r="B18" s="9">
        <v>1</v>
      </c>
      <c r="D18" s="9" t="s">
        <v>159</v>
      </c>
      <c r="E18" s="11" t="s">
        <v>70</v>
      </c>
      <c r="F18" s="11" t="s">
        <v>134</v>
      </c>
      <c r="H18" s="11">
        <v>1</v>
      </c>
      <c r="I18"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-5533.8600000000006</v>
      </c>
      <c r="J18"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-5410.44</v>
      </c>
      <c r="K18"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-10154.469999999999</v>
      </c>
      <c r="L18"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-7064.02</v>
      </c>
      <c r="M18"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-7016.08</v>
      </c>
      <c r="N18"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-6528.74</v>
      </c>
      <c r="O18"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-8295.4599999999991</v>
      </c>
      <c r="P18"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-6074.03</v>
      </c>
      <c r="Q18"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-6611.77</v>
      </c>
      <c r="R18"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-10787.8</v>
      </c>
      <c r="S18"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-8093.1399999999994</v>
      </c>
      <c r="T18"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-6500</v>
      </c>
      <c r="U18" s="88">
        <f>SUM(GuVMonatsscharf[[#This Row],[Jan]:[Dez]])</f>
        <v>-88069.81</v>
      </c>
      <c r="V18" s="23"/>
      <c r="W18" s="58" t="s">
        <v>631</v>
      </c>
    </row>
    <row r="19" spans="1:23" s="17" customFormat="1" x14ac:dyDescent="0.25">
      <c r="A19" s="17"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immaterielle Vermögensgegenstände</v>
      </c>
      <c r="B19" s="9">
        <v>1</v>
      </c>
      <c r="C19" s="9"/>
      <c r="D19" s="9" t="s">
        <v>159</v>
      </c>
      <c r="E19" s="11" t="s">
        <v>70</v>
      </c>
      <c r="F19" s="11" t="s">
        <v>134</v>
      </c>
      <c r="G19" s="11" t="s">
        <v>135</v>
      </c>
      <c r="H19" s="11">
        <v>1</v>
      </c>
      <c r="I19"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-4640.05</v>
      </c>
      <c r="J19"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-4669.79</v>
      </c>
      <c r="K19"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-5878.11</v>
      </c>
      <c r="L19"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-6418.3</v>
      </c>
      <c r="M19"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-5761.42</v>
      </c>
      <c r="N19"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-5860.57</v>
      </c>
      <c r="O19"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-5649.28</v>
      </c>
      <c r="P19"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-5352.29</v>
      </c>
      <c r="Q19"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-5313.02</v>
      </c>
      <c r="R19"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-5504.76</v>
      </c>
      <c r="S19"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-7483.99</v>
      </c>
      <c r="T19"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-5800</v>
      </c>
      <c r="U19" s="83">
        <f>SUM(GuVMonatsscharf[[#This Row],[Jan]:[Dez]])</f>
        <v>-68331.58</v>
      </c>
      <c r="V19" s="19"/>
      <c r="W19" s="58" t="s">
        <v>631</v>
      </c>
    </row>
    <row r="20" spans="1:23" s="17" customFormat="1" x14ac:dyDescent="0.25">
      <c r="A20" s="17"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Sachanlagen</v>
      </c>
      <c r="B20" s="9">
        <v>1</v>
      </c>
      <c r="C20" s="9"/>
      <c r="D20" s="9" t="s">
        <v>159</v>
      </c>
      <c r="E20" s="11" t="s">
        <v>70</v>
      </c>
      <c r="F20" s="11" t="s">
        <v>134</v>
      </c>
      <c r="G20" s="11" t="s">
        <v>137</v>
      </c>
      <c r="H20" s="11">
        <v>1</v>
      </c>
      <c r="I2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-893.81</v>
      </c>
      <c r="J2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-740.65</v>
      </c>
      <c r="K2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-4276.3599999999997</v>
      </c>
      <c r="L2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-645.72</v>
      </c>
      <c r="M2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-1254.6599999999999</v>
      </c>
      <c r="N2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-668.17</v>
      </c>
      <c r="O2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-2646.1800000000003</v>
      </c>
      <c r="P2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-721.74</v>
      </c>
      <c r="Q2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-1298.75</v>
      </c>
      <c r="R2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-5283.04</v>
      </c>
      <c r="S2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-609.15</v>
      </c>
      <c r="T2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-700</v>
      </c>
      <c r="U20" s="83">
        <f>SUM(GuVMonatsscharf[[#This Row],[Jan]:[Dez]])</f>
        <v>-19738.23</v>
      </c>
      <c r="V20" s="19"/>
      <c r="W20" s="58" t="s">
        <v>631</v>
      </c>
    </row>
    <row r="21" spans="1:23" s="17" customFormat="1" x14ac:dyDescent="0.25">
      <c r="A21" s="17"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Vermögensgegenstände des Umlaufvermögens</v>
      </c>
      <c r="B21" s="9">
        <v>1</v>
      </c>
      <c r="C21" s="9"/>
      <c r="D21" s="9" t="s">
        <v>159</v>
      </c>
      <c r="E21" s="11" t="s">
        <v>70</v>
      </c>
      <c r="F21" s="11" t="s">
        <v>134</v>
      </c>
      <c r="G21" s="11" t="s">
        <v>185</v>
      </c>
      <c r="H21" s="11">
        <v>1</v>
      </c>
      <c r="I2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2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2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2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2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2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2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2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2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2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2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2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21" s="83">
        <f>SUM(GuVMonatsscharf[[#This Row],[Jan]:[Dez]])</f>
        <v>0</v>
      </c>
      <c r="V21" s="19"/>
      <c r="W21" s="58" t="s">
        <v>631</v>
      </c>
    </row>
    <row r="22" spans="1:23" s="12" customFormat="1" x14ac:dyDescent="0.25">
      <c r="A22" s="12" t="str">
        <f>IF(GuVMonatsscharf[[#This Row],[TitleLocalAccountGroup]]="",IF(GuVMonatsscharf[[#This Row],[TitleLocalMainGroup]]="",GuVMonatsscharf[[#This Row],[TitleLocalSection]],REPT(" ",$B$1)&amp;GuVMonatsscharf[[#This Row],[TitleLocalMainGroup]]),REPT(" ",2*$B$1)&amp;GuVMonatsscharf[[#This Row],[TitleLocalAccountGroup]])</f>
        <v xml:space="preserve">    Sonstige betriebliche Aufwendungen</v>
      </c>
      <c r="B22" s="9">
        <v>1</v>
      </c>
      <c r="C22" s="9"/>
      <c r="D22" s="9" t="s">
        <v>159</v>
      </c>
      <c r="E22" s="11" t="s">
        <v>70</v>
      </c>
      <c r="F22" s="11" t="s">
        <v>82</v>
      </c>
      <c r="G22" s="11"/>
      <c r="H22" s="11">
        <v>1</v>
      </c>
      <c r="I2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-17134.099999999999</v>
      </c>
      <c r="J2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-65509.419999999991</v>
      </c>
      <c r="K2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-147577.26999999999</v>
      </c>
      <c r="L2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52773.320000000007</v>
      </c>
      <c r="M2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-10955.51</v>
      </c>
      <c r="N2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-37994.439999999995</v>
      </c>
      <c r="O2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-25152.25</v>
      </c>
      <c r="P2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-11883.7</v>
      </c>
      <c r="Q2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-23155.32</v>
      </c>
      <c r="R2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-38721.240000000005</v>
      </c>
      <c r="S2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-45734.669999999991</v>
      </c>
      <c r="T2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-85869.13</v>
      </c>
      <c r="U22" s="82">
        <f>SUM(GuVMonatsscharf[[#This Row],[Jan]:[Dez]])</f>
        <v>-456913.73</v>
      </c>
      <c r="V22" s="16"/>
      <c r="W22" s="56"/>
    </row>
    <row r="23" spans="1:23" s="17" customFormat="1" x14ac:dyDescent="0.25">
      <c r="A23" s="17" t="str">
        <f>IF(GuVMonatsscharf[[#This Row],[TitleLocalAccountGroup]]="",IF(GuVMonatsscharf[[#This Row],[TitleLocalMainGroup]]="",GuVMonatsscharf[[#This Row],[TitleLocalSection]],REPT(" ",$B$1)&amp;GuVMonatsscharf[[#This Row],[TitleLocalMainGroup]]),REPT(" ",2*$B$1)&amp;GuVMonatsscharf[[#This Row],[TitleLocalAccountGroup]])</f>
        <v xml:space="preserve">        Raum- und Grundstückskosten</v>
      </c>
      <c r="B23" s="9">
        <v>1</v>
      </c>
      <c r="C23" s="9"/>
      <c r="D23" s="9" t="s">
        <v>159</v>
      </c>
      <c r="E23" s="11" t="s">
        <v>70</v>
      </c>
      <c r="F23" s="11" t="s">
        <v>82</v>
      </c>
      <c r="G23" s="11" t="s">
        <v>84</v>
      </c>
      <c r="H23" s="11">
        <v>1</v>
      </c>
      <c r="I2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-6811.3700000000008</v>
      </c>
      <c r="J2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-1096.8200000000004</v>
      </c>
      <c r="K2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-6811.3700000000008</v>
      </c>
      <c r="L2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-6811.3700000000008</v>
      </c>
      <c r="M2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-6811.3700000000008</v>
      </c>
      <c r="N2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-6811.3700000000008</v>
      </c>
      <c r="O2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-6811.3700000000008</v>
      </c>
      <c r="P2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-6911.3700000000008</v>
      </c>
      <c r="Q2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-3877.8400000000006</v>
      </c>
      <c r="R2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-6811.3700000000008</v>
      </c>
      <c r="S2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-5719.7400000000007</v>
      </c>
      <c r="T2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-7890</v>
      </c>
      <c r="U23" s="83">
        <f>SUM(GuVMonatsscharf[[#This Row],[Jan]:[Dez]])</f>
        <v>-73175.360000000015</v>
      </c>
      <c r="V23" s="19"/>
      <c r="W23" s="58" t="s">
        <v>631</v>
      </c>
    </row>
    <row r="24" spans="1:23" s="17" customFormat="1" x14ac:dyDescent="0.25">
      <c r="A24" s="17" t="str">
        <f>IF(GuVMonatsscharf[[#This Row],[TitleLocalAccountGroup]]="",IF(GuVMonatsscharf[[#This Row],[TitleLocalMainGroup]]="",GuVMonatsscharf[[#This Row],[TitleLocalSection]],REPT(" ",$B$1)&amp;GuVMonatsscharf[[#This Row],[TitleLocalMainGroup]]),REPT(" ",2*$B$1)&amp;GuVMonatsscharf[[#This Row],[TitleLocalAccountGroup]])</f>
        <v xml:space="preserve">        Versicherungen und Abgaben</v>
      </c>
      <c r="B24" s="9">
        <v>1</v>
      </c>
      <c r="C24" s="9"/>
      <c r="D24" s="9" t="s">
        <v>159</v>
      </c>
      <c r="E24" s="11" t="s">
        <v>70</v>
      </c>
      <c r="F24" s="11" t="s">
        <v>82</v>
      </c>
      <c r="G24" s="11" t="s">
        <v>88</v>
      </c>
      <c r="H24" s="11">
        <v>1</v>
      </c>
      <c r="I2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-7861.2</v>
      </c>
      <c r="J2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-2865.7</v>
      </c>
      <c r="K2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2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-2394.88</v>
      </c>
      <c r="M2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2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2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-307.44</v>
      </c>
      <c r="P2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2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2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-170</v>
      </c>
      <c r="S2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2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-352.13</v>
      </c>
      <c r="U24" s="83">
        <f>SUM(GuVMonatsscharf[[#This Row],[Jan]:[Dez]])</f>
        <v>-13951.349999999999</v>
      </c>
      <c r="V24" s="19"/>
      <c r="W24" s="58" t="s">
        <v>631</v>
      </c>
    </row>
    <row r="25" spans="1:23" s="17" customFormat="1" x14ac:dyDescent="0.25">
      <c r="A25" s="17" t="str">
        <f>IF(GuVMonatsscharf[[#This Row],[TitleLocalAccountGroup]]="",IF(GuVMonatsscharf[[#This Row],[TitleLocalMainGroup]]="",GuVMonatsscharf[[#This Row],[TitleLocalSection]],REPT(" ",$B$1)&amp;GuVMonatsscharf[[#This Row],[TitleLocalMainGroup]]),REPT(" ",2*$B$1)&amp;GuVMonatsscharf[[#This Row],[TitleLocalAccountGroup]])</f>
        <v xml:space="preserve">        Reparatur und Instandhaltung</v>
      </c>
      <c r="B25" s="9">
        <v>1</v>
      </c>
      <c r="C25" s="9"/>
      <c r="D25" s="9" t="s">
        <v>159</v>
      </c>
      <c r="E25" s="11" t="s">
        <v>70</v>
      </c>
      <c r="F25" s="11" t="s">
        <v>82</v>
      </c>
      <c r="G25" s="11" t="s">
        <v>91</v>
      </c>
      <c r="H25" s="11">
        <v>1</v>
      </c>
      <c r="I2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-452.58000000000004</v>
      </c>
      <c r="J2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-3242.9900000000002</v>
      </c>
      <c r="K2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-15105.23</v>
      </c>
      <c r="L2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-1146.58</v>
      </c>
      <c r="M2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-2450.83</v>
      </c>
      <c r="N2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-1225</v>
      </c>
      <c r="O2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-3749.0299999999997</v>
      </c>
      <c r="P2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-566.15</v>
      </c>
      <c r="Q2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-3336.8</v>
      </c>
      <c r="R2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-11525.72</v>
      </c>
      <c r="S2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-5253.88</v>
      </c>
      <c r="T2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-2400</v>
      </c>
      <c r="U25" s="83">
        <f>SUM(GuVMonatsscharf[[#This Row],[Jan]:[Dez]])</f>
        <v>-50454.789999999994</v>
      </c>
      <c r="V25" s="19"/>
      <c r="W25" s="58" t="s">
        <v>631</v>
      </c>
    </row>
    <row r="26" spans="1:23" s="17" customFormat="1" x14ac:dyDescent="0.25">
      <c r="A26" s="17" t="str">
        <f>IF(GuVMonatsscharf[[#This Row],[TitleLocalAccountGroup]]="",IF(GuVMonatsscharf[[#This Row],[TitleLocalMainGroup]]="",GuVMonatsscharf[[#This Row],[TitleLocalSection]],REPT(" ",$B$1)&amp;GuVMonatsscharf[[#This Row],[TitleLocalMainGroup]]),REPT(" ",2*$B$1)&amp;GuVMonatsscharf[[#This Row],[TitleLocalAccountGroup]])</f>
        <v xml:space="preserve">        KFZ-Kosten</v>
      </c>
      <c r="B26" s="9">
        <v>1</v>
      </c>
      <c r="C26" s="9"/>
      <c r="D26" s="9" t="s">
        <v>159</v>
      </c>
      <c r="E26" s="11" t="s">
        <v>70</v>
      </c>
      <c r="F26" s="11" t="s">
        <v>82</v>
      </c>
      <c r="G26" s="11" t="s">
        <v>154</v>
      </c>
      <c r="H26" s="11">
        <v>1</v>
      </c>
      <c r="I2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2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2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2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2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2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2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2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2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2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2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2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-1850</v>
      </c>
      <c r="U26" s="83">
        <f>SUM(GuVMonatsscharf[[#This Row],[Jan]:[Dez]])</f>
        <v>-1850</v>
      </c>
      <c r="V26" s="19"/>
      <c r="W26" s="58" t="s">
        <v>631</v>
      </c>
    </row>
    <row r="27" spans="1:23" s="17" customFormat="1" x14ac:dyDescent="0.25">
      <c r="A27" s="17" t="str">
        <f>IF(GuVMonatsscharf[[#This Row],[TitleLocalAccountGroup]]="",IF(GuVMonatsscharf[[#This Row],[TitleLocalMainGroup]]="",GuVMonatsscharf[[#This Row],[TitleLocalSection]],REPT(" ",$B$1)&amp;GuVMonatsscharf[[#This Row],[TitleLocalMainGroup]]),REPT(" ",2*$B$1)&amp;GuVMonatsscharf[[#This Row],[TitleLocalAccountGroup]])</f>
        <v xml:space="preserve">        Werbe- und Reisekosten</v>
      </c>
      <c r="B27" s="9">
        <v>1</v>
      </c>
      <c r="C27" s="9"/>
      <c r="D27" s="9" t="s">
        <v>159</v>
      </c>
      <c r="E27" s="11" t="s">
        <v>70</v>
      </c>
      <c r="F27" s="11" t="s">
        <v>82</v>
      </c>
      <c r="G27" s="11" t="s">
        <v>94</v>
      </c>
      <c r="H27" s="11">
        <v>1</v>
      </c>
      <c r="I2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-165.66000000000005</v>
      </c>
      <c r="J2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-160.32</v>
      </c>
      <c r="K2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-300.59000000000003</v>
      </c>
      <c r="L2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-96</v>
      </c>
      <c r="M2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-791.48</v>
      </c>
      <c r="N2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-1003.5799999999999</v>
      </c>
      <c r="O2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5156.84</v>
      </c>
      <c r="P2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-1692.17</v>
      </c>
      <c r="Q2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-4141.96</v>
      </c>
      <c r="R2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-6646.21</v>
      </c>
      <c r="S2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-4838.4699999999993</v>
      </c>
      <c r="T2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-9700</v>
      </c>
      <c r="U27" s="83">
        <f>SUM(GuVMonatsscharf[[#This Row],[Jan]:[Dez]])</f>
        <v>-24379.599999999999</v>
      </c>
      <c r="V27" s="19"/>
      <c r="W27" s="56" t="s">
        <v>630</v>
      </c>
    </row>
    <row r="28" spans="1:23" s="17" customFormat="1" x14ac:dyDescent="0.25">
      <c r="A28" s="17" t="str">
        <f>IF(GuVMonatsscharf[[#This Row],[TitleLocalAccountGroup]]="",IF(GuVMonatsscharf[[#This Row],[TitleLocalMainGroup]]="",GuVMonatsscharf[[#This Row],[TitleLocalSection]],REPT(" ",$B$1)&amp;GuVMonatsscharf[[#This Row],[TitleLocalMainGroup]]),REPT(" ",2*$B$1)&amp;GuVMonatsscharf[[#This Row],[TitleLocalAccountGroup]])</f>
        <v xml:space="preserve">        Bürobedarf</v>
      </c>
      <c r="B28" s="9">
        <v>1</v>
      </c>
      <c r="C28" s="9"/>
      <c r="D28" s="9" t="s">
        <v>159</v>
      </c>
      <c r="E28" s="11" t="s">
        <v>70</v>
      </c>
      <c r="F28" s="11" t="s">
        <v>82</v>
      </c>
      <c r="G28" s="11" t="s">
        <v>99</v>
      </c>
      <c r="H28" s="11">
        <v>1</v>
      </c>
      <c r="I28"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-666.28</v>
      </c>
      <c r="J28"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-236.24</v>
      </c>
      <c r="K28"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-268.28000000000003</v>
      </c>
      <c r="L28"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-527.80999999999995</v>
      </c>
      <c r="M28"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-599.38</v>
      </c>
      <c r="N28"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-711.62</v>
      </c>
      <c r="O28"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-1246.67</v>
      </c>
      <c r="P28"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-411.36</v>
      </c>
      <c r="Q28"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-1157.97</v>
      </c>
      <c r="R28"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-1082.1399999999999</v>
      </c>
      <c r="S28"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-736.2</v>
      </c>
      <c r="T28"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-1030</v>
      </c>
      <c r="U28" s="83">
        <f>SUM(GuVMonatsscharf[[#This Row],[Jan]:[Dez]])</f>
        <v>-8673.9500000000007</v>
      </c>
      <c r="V28" s="19"/>
      <c r="W28" s="58" t="s">
        <v>631</v>
      </c>
    </row>
    <row r="29" spans="1:23" s="17" customFormat="1" x14ac:dyDescent="0.25">
      <c r="A29" s="17" t="str">
        <f>IF(GuVMonatsscharf[[#This Row],[TitleLocalAccountGroup]]="",IF(GuVMonatsscharf[[#This Row],[TitleLocalMainGroup]]="",GuVMonatsscharf[[#This Row],[TitleLocalSection]],REPT(" ",$B$1)&amp;GuVMonatsscharf[[#This Row],[TitleLocalMainGroup]]),REPT(" ",2*$B$1)&amp;GuVMonatsscharf[[#This Row],[TitleLocalAccountGroup]])</f>
        <v xml:space="preserve">        Kosten der Warenabgabe</v>
      </c>
      <c r="B29" s="9">
        <v>0</v>
      </c>
      <c r="C29" s="9"/>
      <c r="D29" s="9" t="s">
        <v>159</v>
      </c>
      <c r="E29" s="11" t="s">
        <v>70</v>
      </c>
      <c r="F29" s="11" t="s">
        <v>82</v>
      </c>
      <c r="G29" s="11" t="s">
        <v>186</v>
      </c>
      <c r="H29" s="11">
        <v>1</v>
      </c>
      <c r="I29" s="23">
        <f>IFERROR(IF(AND(GuVMonatsscharf[[#This Row],[TitleLocalAccountGroup]]=0,GuVMonatsscharf[[#This Row],[TitleLocalMainGroup]]=0),GETPIVOTDATA("Betrag",PivotdatenBudgetActual!$A$1,"Report",GuVMonatsscharf[[#This Row],[Bericht]],"Year",I$2,"Month",I$3,"ReportType",I$4,"Abschnitt",GuVMonatsscharf[[#This Row],[TitleLocalSection]]),IF(GuVMonatsscharf[[#This Row],[TitleLocalAccountGroup]]=0,GETPIVOTDATA("Betrag",PivotdatenBudgetActual!$A$1,"Report",GuVMonatsscharf[[#This Row],[Bericht]],"Year",I$2,"Month",I$3,"ReportType",I$4,"Abschnitt",GuVMonatsscharf[[#This Row],[TitleLocalSection]],"TitleLocalMainGroup",GuVMonatsscharf[[#This Row],[TitleLocalMainGroup]]),GETPIVOTDATA("Betrag",PivotdatenBudgetActual!$A$1,"Report",GuVMonatsscharf[[#This Row],[Bericht]],"Year",I$2,"Month",I$3,"ReportType",I$4,"Abschnitt",GuVMonatsscharf[[#This Row],[TitleLocalSection]],"TitleLocalMainGroup",GuVMonatsscharf[[#This Row],[TitleLocalMainGroup]],"TitleLocalAccountGroup",GuVMonatsscharf[[#This Row],[TitleLocalAccountGroup]]))),0)*GuVMonatsscharf[[#This Row],[Factor]]</f>
        <v>0</v>
      </c>
      <c r="J29" s="23">
        <f>IFERROR(IF(AND(GuVMonatsscharf[[#This Row],[TitleLocalAccountGroup]]=0,GuVMonatsscharf[[#This Row],[TitleLocalMainGroup]]=0),GETPIVOTDATA("Betrag",PivotdatenBudgetActual!$A$1,"Report",GuVMonatsscharf[[#This Row],[Bericht]],"Year",J$2,"Month",J$3,"ReportType",J$4,"Abschnitt",GuVMonatsscharf[[#This Row],[TitleLocalSection]]),IF(GuVMonatsscharf[[#This Row],[TitleLocalAccountGroup]]=0,GETPIVOTDATA("Betrag",PivotdatenBudgetActual!$A$1,"Report",GuVMonatsscharf[[#This Row],[Bericht]],"Year",J$2,"Month",J$3,"ReportType",J$4,"Abschnitt",GuVMonatsscharf[[#This Row],[TitleLocalSection]],"TitleLocalMainGroup",GuVMonatsscharf[[#This Row],[TitleLocalMainGroup]]),GETPIVOTDATA("Betrag",PivotdatenBudgetActual!$A$1,"Report",GuVMonatsscharf[[#This Row],[Bericht]],"Year",J$2,"Month",J$3,"ReportType",J$4,"Abschnitt",GuVMonatsscharf[[#This Row],[TitleLocalSection]],"TitleLocalMainGroup",GuVMonatsscharf[[#This Row],[TitleLocalMainGroup]],"TitleLocalAccountGroup",GuVMonatsscharf[[#This Row],[TitleLocalAccountGroup]]))),0)*GuVMonatsscharf[[#This Row],[Factor]]</f>
        <v>0</v>
      </c>
      <c r="K29" s="23">
        <f>IFERROR(IF(AND(GuVMonatsscharf[[#This Row],[TitleLocalAccountGroup]]=0,GuVMonatsscharf[[#This Row],[TitleLocalMainGroup]]=0),GETPIVOTDATA("Betrag",PivotdatenBudgetActual!$A$1,"Report",GuVMonatsscharf[[#This Row],[Bericht]],"Year",K$2,"Month",K$3,"ReportType",K$4,"Abschnitt",GuVMonatsscharf[[#This Row],[TitleLocalSection]]),IF(GuVMonatsscharf[[#This Row],[TitleLocalAccountGroup]]=0,GETPIVOTDATA("Betrag",PivotdatenBudgetActual!$A$1,"Report",GuVMonatsscharf[[#This Row],[Bericht]],"Year",K$2,"Month",K$3,"ReportType",K$4,"Abschnitt",GuVMonatsscharf[[#This Row],[TitleLocalSection]],"TitleLocalMainGroup",GuVMonatsscharf[[#This Row],[TitleLocalMainGroup]]),GETPIVOTDATA("Betrag",PivotdatenBudgetActual!$A$1,"Report",GuVMonatsscharf[[#This Row],[Bericht]],"Year",K$2,"Month",K$3,"ReportType",K$4,"Abschnitt",GuVMonatsscharf[[#This Row],[TitleLocalSection]],"TitleLocalMainGroup",GuVMonatsscharf[[#This Row],[TitleLocalMainGroup]],"TitleLocalAccountGroup",GuVMonatsscharf[[#This Row],[TitleLocalAccountGroup]]))),0)*GuVMonatsscharf[[#This Row],[Factor]]</f>
        <v>0</v>
      </c>
      <c r="L29" s="23">
        <f>IFERROR(IF(AND(GuVMonatsscharf[[#This Row],[TitleLocalAccountGroup]]=0,GuVMonatsscharf[[#This Row],[TitleLocalMainGroup]]=0),GETPIVOTDATA("Betrag",PivotdatenBudgetActual!$A$1,"Report",GuVMonatsscharf[[#This Row],[Bericht]],"Year",L$2,"Month",L$3,"ReportType",L$4,"Abschnitt",GuVMonatsscharf[[#This Row],[TitleLocalSection]]),IF(GuVMonatsscharf[[#This Row],[TitleLocalAccountGroup]]=0,GETPIVOTDATA("Betrag",PivotdatenBudgetActual!$A$1,"Report",GuVMonatsscharf[[#This Row],[Bericht]],"Year",L$2,"Month",L$3,"ReportType",L$4,"Abschnitt",GuVMonatsscharf[[#This Row],[TitleLocalSection]],"TitleLocalMainGroup",GuVMonatsscharf[[#This Row],[TitleLocalMainGroup]]),GETPIVOTDATA("Betrag",PivotdatenBudgetActual!$A$1,"Report",GuVMonatsscharf[[#This Row],[Bericht]],"Year",L$2,"Month",L$3,"ReportType",L$4,"Abschnitt",GuVMonatsscharf[[#This Row],[TitleLocalSection]],"TitleLocalMainGroup",GuVMonatsscharf[[#This Row],[TitleLocalMainGroup]],"TitleLocalAccountGroup",GuVMonatsscharf[[#This Row],[TitleLocalAccountGroup]]))),0)*GuVMonatsscharf[[#This Row],[Factor]]</f>
        <v>0</v>
      </c>
      <c r="M29" s="23">
        <f>IFERROR(IF(AND(GuVMonatsscharf[[#This Row],[TitleLocalAccountGroup]]=0,GuVMonatsscharf[[#This Row],[TitleLocalMainGroup]]=0),GETPIVOTDATA("Betrag",PivotdatenBudgetActual!$A$1,"Report",GuVMonatsscharf[[#This Row],[Bericht]],"Year",M$2,"Month",M$3,"ReportType",M$4,"Abschnitt",GuVMonatsscharf[[#This Row],[TitleLocalSection]]),IF(GuVMonatsscharf[[#This Row],[TitleLocalAccountGroup]]=0,GETPIVOTDATA("Betrag",PivotdatenBudgetActual!$A$1,"Report",GuVMonatsscharf[[#This Row],[Bericht]],"Year",M$2,"Month",M$3,"ReportType",M$4,"Abschnitt",GuVMonatsscharf[[#This Row],[TitleLocalSection]],"TitleLocalMainGroup",GuVMonatsscharf[[#This Row],[TitleLocalMainGroup]]),GETPIVOTDATA("Betrag",PivotdatenBudgetActual!$A$1,"Report",GuVMonatsscharf[[#This Row],[Bericht]],"Year",M$2,"Month",M$3,"ReportType",M$4,"Abschnitt",GuVMonatsscharf[[#This Row],[TitleLocalSection]],"TitleLocalMainGroup",GuVMonatsscharf[[#This Row],[TitleLocalMainGroup]],"TitleLocalAccountGroup",GuVMonatsscharf[[#This Row],[TitleLocalAccountGroup]]))),0)*GuVMonatsscharf[[#This Row],[Factor]]</f>
        <v>0</v>
      </c>
      <c r="N29" s="23">
        <f>IFERROR(IF(AND(GuVMonatsscharf[[#This Row],[TitleLocalAccountGroup]]=0,GuVMonatsscharf[[#This Row],[TitleLocalMainGroup]]=0),GETPIVOTDATA("Betrag",PivotdatenBudgetActual!$A$1,"Report",GuVMonatsscharf[[#This Row],[Bericht]],"Year",N$2,"Month",N$3,"ReportType",N$4,"Abschnitt",GuVMonatsscharf[[#This Row],[TitleLocalSection]]),IF(GuVMonatsscharf[[#This Row],[TitleLocalAccountGroup]]=0,GETPIVOTDATA("Betrag",PivotdatenBudgetActual!$A$1,"Report",GuVMonatsscharf[[#This Row],[Bericht]],"Year",N$2,"Month",N$3,"ReportType",N$4,"Abschnitt",GuVMonatsscharf[[#This Row],[TitleLocalSection]],"TitleLocalMainGroup",GuVMonatsscharf[[#This Row],[TitleLocalMainGroup]]),GETPIVOTDATA("Betrag",PivotdatenBudgetActual!$A$1,"Report",GuVMonatsscharf[[#This Row],[Bericht]],"Year",N$2,"Month",N$3,"ReportType",N$4,"Abschnitt",GuVMonatsscharf[[#This Row],[TitleLocalSection]],"TitleLocalMainGroup",GuVMonatsscharf[[#This Row],[TitleLocalMainGroup]],"TitleLocalAccountGroup",GuVMonatsscharf[[#This Row],[TitleLocalAccountGroup]]))),0)*GuVMonatsscharf[[#This Row],[Factor]]</f>
        <v>0</v>
      </c>
      <c r="O29" s="23">
        <f>IFERROR(IF(AND(GuVMonatsscharf[[#This Row],[TitleLocalAccountGroup]]=0,GuVMonatsscharf[[#This Row],[TitleLocalMainGroup]]=0),GETPIVOTDATA("Betrag",PivotdatenBudgetActual!$A$1,"Report",GuVMonatsscharf[[#This Row],[Bericht]],"Year",O$2,"Month",O$3,"ReportType",O$4,"Abschnitt",GuVMonatsscharf[[#This Row],[TitleLocalSection]]),IF(GuVMonatsscharf[[#This Row],[TitleLocalAccountGroup]]=0,GETPIVOTDATA("Betrag",PivotdatenBudgetActual!$A$1,"Report",GuVMonatsscharf[[#This Row],[Bericht]],"Year",O$2,"Month",O$3,"ReportType",O$4,"Abschnitt",GuVMonatsscharf[[#This Row],[TitleLocalSection]],"TitleLocalMainGroup",GuVMonatsscharf[[#This Row],[TitleLocalMainGroup]]),GETPIVOTDATA("Betrag",PivotdatenBudgetActual!$A$1,"Report",GuVMonatsscharf[[#This Row],[Bericht]],"Year",O$2,"Month",O$3,"ReportType",O$4,"Abschnitt",GuVMonatsscharf[[#This Row],[TitleLocalSection]],"TitleLocalMainGroup",GuVMonatsscharf[[#This Row],[TitleLocalMainGroup]],"TitleLocalAccountGroup",GuVMonatsscharf[[#This Row],[TitleLocalAccountGroup]]))),0)*GuVMonatsscharf[[#This Row],[Factor]]</f>
        <v>0</v>
      </c>
      <c r="P29" s="23">
        <f>IFERROR(IF(AND(GuVMonatsscharf[[#This Row],[TitleLocalAccountGroup]]=0,GuVMonatsscharf[[#This Row],[TitleLocalMainGroup]]=0),GETPIVOTDATA("Betrag",PivotdatenBudgetActual!$A$1,"Report",GuVMonatsscharf[[#This Row],[Bericht]],"Year",P$2,"Month",P$3,"ReportType",P$4,"Abschnitt",GuVMonatsscharf[[#This Row],[TitleLocalSection]]),IF(GuVMonatsscharf[[#This Row],[TitleLocalAccountGroup]]=0,GETPIVOTDATA("Betrag",PivotdatenBudgetActual!$A$1,"Report",GuVMonatsscharf[[#This Row],[Bericht]],"Year",P$2,"Month",P$3,"ReportType",P$4,"Abschnitt",GuVMonatsscharf[[#This Row],[TitleLocalSection]],"TitleLocalMainGroup",GuVMonatsscharf[[#This Row],[TitleLocalMainGroup]]),GETPIVOTDATA("Betrag",PivotdatenBudgetActual!$A$1,"Report",GuVMonatsscharf[[#This Row],[Bericht]],"Year",P$2,"Month",P$3,"ReportType",P$4,"Abschnitt",GuVMonatsscharf[[#This Row],[TitleLocalSection]],"TitleLocalMainGroup",GuVMonatsscharf[[#This Row],[TitleLocalMainGroup]],"TitleLocalAccountGroup",GuVMonatsscharf[[#This Row],[TitleLocalAccountGroup]]))),0)*GuVMonatsscharf[[#This Row],[Factor]]</f>
        <v>0</v>
      </c>
      <c r="Q29" s="23">
        <f>IFERROR(IF(AND(GuVMonatsscharf[[#This Row],[TitleLocalAccountGroup]]=0,GuVMonatsscharf[[#This Row],[TitleLocalMainGroup]]=0),GETPIVOTDATA("Betrag",PivotdatenBudgetActual!$A$1,"Report",GuVMonatsscharf[[#This Row],[Bericht]],"Year",Q$2,"Month",Q$3,"ReportType",Q$4,"Abschnitt",GuVMonatsscharf[[#This Row],[TitleLocalSection]]),IF(GuVMonatsscharf[[#This Row],[TitleLocalAccountGroup]]=0,GETPIVOTDATA("Betrag",PivotdatenBudgetActual!$A$1,"Report",GuVMonatsscharf[[#This Row],[Bericht]],"Year",Q$2,"Month",Q$3,"ReportType",Q$4,"Abschnitt",GuVMonatsscharf[[#This Row],[TitleLocalSection]],"TitleLocalMainGroup",GuVMonatsscharf[[#This Row],[TitleLocalMainGroup]]),GETPIVOTDATA("Betrag",PivotdatenBudgetActual!$A$1,"Report",GuVMonatsscharf[[#This Row],[Bericht]],"Year",Q$2,"Month",Q$3,"ReportType",Q$4,"Abschnitt",GuVMonatsscharf[[#This Row],[TitleLocalSection]],"TitleLocalMainGroup",GuVMonatsscharf[[#This Row],[TitleLocalMainGroup]],"TitleLocalAccountGroup",GuVMonatsscharf[[#This Row],[TitleLocalAccountGroup]]))),0)*GuVMonatsscharf[[#This Row],[Factor]]</f>
        <v>0</v>
      </c>
      <c r="R29" s="23">
        <f>IFERROR(IF(AND(GuVMonatsscharf[[#This Row],[TitleLocalAccountGroup]]=0,GuVMonatsscharf[[#This Row],[TitleLocalMainGroup]]=0),GETPIVOTDATA("Betrag",PivotdatenBudgetActual!$A$1,"Report",GuVMonatsscharf[[#This Row],[Bericht]],"Year",R$2,"Month",R$3,"ReportType",R$4,"Abschnitt",GuVMonatsscharf[[#This Row],[TitleLocalSection]]),IF(GuVMonatsscharf[[#This Row],[TitleLocalAccountGroup]]=0,GETPIVOTDATA("Betrag",PivotdatenBudgetActual!$A$1,"Report",GuVMonatsscharf[[#This Row],[Bericht]],"Year",R$2,"Month",R$3,"ReportType",R$4,"Abschnitt",GuVMonatsscharf[[#This Row],[TitleLocalSection]],"TitleLocalMainGroup",GuVMonatsscharf[[#This Row],[TitleLocalMainGroup]]),GETPIVOTDATA("Betrag",PivotdatenBudgetActual!$A$1,"Report",GuVMonatsscharf[[#This Row],[Bericht]],"Year",R$2,"Month",R$3,"ReportType",R$4,"Abschnitt",GuVMonatsscharf[[#This Row],[TitleLocalSection]],"TitleLocalMainGroup",GuVMonatsscharf[[#This Row],[TitleLocalMainGroup]],"TitleLocalAccountGroup",GuVMonatsscharf[[#This Row],[TitleLocalAccountGroup]]))),0)*GuVMonatsscharf[[#This Row],[Factor]]</f>
        <v>0</v>
      </c>
      <c r="S29" s="23">
        <f>IFERROR(IF(AND(GuVMonatsscharf[[#This Row],[TitleLocalAccountGroup]]=0,GuVMonatsscharf[[#This Row],[TitleLocalMainGroup]]=0),GETPIVOTDATA("Betrag",PivotdatenBudgetActual!$A$1,"Report",GuVMonatsscharf[[#This Row],[Bericht]],"Year",S$2,"Month",S$3,"ReportType",S$4,"Abschnitt",GuVMonatsscharf[[#This Row],[TitleLocalSection]]),IF(GuVMonatsscharf[[#This Row],[TitleLocalAccountGroup]]=0,GETPIVOTDATA("Betrag",PivotdatenBudgetActual!$A$1,"Report",GuVMonatsscharf[[#This Row],[Bericht]],"Year",S$2,"Month",S$3,"ReportType",S$4,"Abschnitt",GuVMonatsscharf[[#This Row],[TitleLocalSection]],"TitleLocalMainGroup",GuVMonatsscharf[[#This Row],[TitleLocalMainGroup]]),GETPIVOTDATA("Betrag",PivotdatenBudgetActual!$A$1,"Report",GuVMonatsscharf[[#This Row],[Bericht]],"Year",S$2,"Month",S$3,"ReportType",S$4,"Abschnitt",GuVMonatsscharf[[#This Row],[TitleLocalSection]],"TitleLocalMainGroup",GuVMonatsscharf[[#This Row],[TitleLocalMainGroup]],"TitleLocalAccountGroup",GuVMonatsscharf[[#This Row],[TitleLocalAccountGroup]]))),0)*GuVMonatsscharf[[#This Row],[Factor]]</f>
        <v>0</v>
      </c>
      <c r="T29" s="23">
        <f>IFERROR(IF(AND(GuVMonatsscharf[[#This Row],[TitleLocalAccountGroup]]=0,GuVMonatsscharf[[#This Row],[TitleLocalMainGroup]]=0),GETPIVOTDATA("Betrag",PivotdatenBudgetActual!$A$1,"Report",GuVMonatsscharf[[#This Row],[Bericht]],"Year",T$2,"Month",T$3,"ReportType",T$4,"Abschnitt",GuVMonatsscharf[[#This Row],[TitleLocalSection]]),IF(GuVMonatsscharf[[#This Row],[TitleLocalAccountGroup]]=0,GETPIVOTDATA("Betrag",PivotdatenBudgetActual!$A$1,"Report",GuVMonatsscharf[[#This Row],[Bericht]],"Year",T$2,"Month",T$3,"ReportType",T$4,"Abschnitt",GuVMonatsscharf[[#This Row],[TitleLocalSection]],"TitleLocalMainGroup",GuVMonatsscharf[[#This Row],[TitleLocalMainGroup]]),GETPIVOTDATA("Betrag",PivotdatenBudgetActual!$A$1,"Report",GuVMonatsscharf[[#This Row],[Bericht]],"Year",T$2,"Month",T$3,"ReportType",T$4,"Abschnitt",GuVMonatsscharf[[#This Row],[TitleLocalSection]],"TitleLocalMainGroup",GuVMonatsscharf[[#This Row],[TitleLocalMainGroup]],"TitleLocalAccountGroup",GuVMonatsscharf[[#This Row],[TitleLocalAccountGroup]]))),0)*GuVMonatsscharf[[#This Row],[Factor]]</f>
        <v>0</v>
      </c>
      <c r="U29" s="83">
        <f>SUM(GuVMonatsscharf[[#This Row],[Jan]:[Dez]])</f>
        <v>0</v>
      </c>
      <c r="V29" s="19"/>
      <c r="W29" s="56"/>
    </row>
    <row r="30" spans="1:23" s="17" customFormat="1" x14ac:dyDescent="0.25">
      <c r="A30" s="17" t="str">
        <f>IF(GuVMonatsscharf[[#This Row],[TitleLocalAccountGroup]]="",IF(GuVMonatsscharf[[#This Row],[TitleLocalMainGroup]]="",GuVMonatsscharf[[#This Row],[TitleLocalSection]],REPT(" ",$B$1)&amp;GuVMonatsscharf[[#This Row],[TitleLocalMainGroup]]),REPT(" ",2*$B$1)&amp;GuVMonatsscharf[[#This Row],[TitleLocalAccountGroup]])</f>
        <v xml:space="preserve">        Spenden und Zuwendungen</v>
      </c>
      <c r="B30" s="9">
        <v>0</v>
      </c>
      <c r="C30" s="9"/>
      <c r="D30" s="9" t="s">
        <v>159</v>
      </c>
      <c r="E30" s="11" t="s">
        <v>70</v>
      </c>
      <c r="F30" s="11" t="s">
        <v>82</v>
      </c>
      <c r="G30" s="11" t="s">
        <v>171</v>
      </c>
      <c r="H30" s="11">
        <v>1</v>
      </c>
      <c r="I30" s="23">
        <f>IFERROR(IF(AND(GuVMonatsscharf[[#This Row],[TitleLocalAccountGroup]]=0,GuVMonatsscharf[[#This Row],[TitleLocalMainGroup]]=0),GETPIVOTDATA("Betrag",PivotdatenBudgetActual!$A$1,"Report",GuVMonatsscharf[[#This Row],[Bericht]],"Year",I$2,"Month",I$3,"ReportType",I$4,"Abschnitt",GuVMonatsscharf[[#This Row],[TitleLocalSection]]),IF(GuVMonatsscharf[[#This Row],[TitleLocalAccountGroup]]=0,GETPIVOTDATA("Betrag",PivotdatenBudgetActual!$A$1,"Report",GuVMonatsscharf[[#This Row],[Bericht]],"Year",I$2,"Month",I$3,"ReportType",I$4,"Abschnitt",GuVMonatsscharf[[#This Row],[TitleLocalSection]],"TitleLocalMainGroup",GuVMonatsscharf[[#This Row],[TitleLocalMainGroup]]),GETPIVOTDATA("Betrag",PivotdatenBudgetActual!$A$1,"Report",GuVMonatsscharf[[#This Row],[Bericht]],"Year",I$2,"Month",I$3,"ReportType",I$4,"Abschnitt",GuVMonatsscharf[[#This Row],[TitleLocalSection]],"TitleLocalMainGroup",GuVMonatsscharf[[#This Row],[TitleLocalMainGroup]],"TitleLocalAccountGroup",GuVMonatsscharf[[#This Row],[TitleLocalAccountGroup]]))),0)*GuVMonatsscharf[[#This Row],[Factor]]</f>
        <v>0</v>
      </c>
      <c r="J30" s="23">
        <f>IFERROR(IF(AND(GuVMonatsscharf[[#This Row],[TitleLocalAccountGroup]]=0,GuVMonatsscharf[[#This Row],[TitleLocalMainGroup]]=0),GETPIVOTDATA("Betrag",PivotdatenBudgetActual!$A$1,"Report",GuVMonatsscharf[[#This Row],[Bericht]],"Year",J$2,"Month",J$3,"ReportType",J$4,"Abschnitt",GuVMonatsscharf[[#This Row],[TitleLocalSection]]),IF(GuVMonatsscharf[[#This Row],[TitleLocalAccountGroup]]=0,GETPIVOTDATA("Betrag",PivotdatenBudgetActual!$A$1,"Report",GuVMonatsscharf[[#This Row],[Bericht]],"Year",J$2,"Month",J$3,"ReportType",J$4,"Abschnitt",GuVMonatsscharf[[#This Row],[TitleLocalSection]],"TitleLocalMainGroup",GuVMonatsscharf[[#This Row],[TitleLocalMainGroup]]),GETPIVOTDATA("Betrag",PivotdatenBudgetActual!$A$1,"Report",GuVMonatsscharf[[#This Row],[Bericht]],"Year",J$2,"Month",J$3,"ReportType",J$4,"Abschnitt",GuVMonatsscharf[[#This Row],[TitleLocalSection]],"TitleLocalMainGroup",GuVMonatsscharf[[#This Row],[TitleLocalMainGroup]],"TitleLocalAccountGroup",GuVMonatsscharf[[#This Row],[TitleLocalAccountGroup]]))),0)*GuVMonatsscharf[[#This Row],[Factor]]</f>
        <v>0</v>
      </c>
      <c r="K30" s="23">
        <f>IFERROR(IF(AND(GuVMonatsscharf[[#This Row],[TitleLocalAccountGroup]]=0,GuVMonatsscharf[[#This Row],[TitleLocalMainGroup]]=0),GETPIVOTDATA("Betrag",PivotdatenBudgetActual!$A$1,"Report",GuVMonatsscharf[[#This Row],[Bericht]],"Year",K$2,"Month",K$3,"ReportType",K$4,"Abschnitt",GuVMonatsscharf[[#This Row],[TitleLocalSection]]),IF(GuVMonatsscharf[[#This Row],[TitleLocalAccountGroup]]=0,GETPIVOTDATA("Betrag",PivotdatenBudgetActual!$A$1,"Report",GuVMonatsscharf[[#This Row],[Bericht]],"Year",K$2,"Month",K$3,"ReportType",K$4,"Abschnitt",GuVMonatsscharf[[#This Row],[TitleLocalSection]],"TitleLocalMainGroup",GuVMonatsscharf[[#This Row],[TitleLocalMainGroup]]),GETPIVOTDATA("Betrag",PivotdatenBudgetActual!$A$1,"Report",GuVMonatsscharf[[#This Row],[Bericht]],"Year",K$2,"Month",K$3,"ReportType",K$4,"Abschnitt",GuVMonatsscharf[[#This Row],[TitleLocalSection]],"TitleLocalMainGroup",GuVMonatsscharf[[#This Row],[TitleLocalMainGroup]],"TitleLocalAccountGroup",GuVMonatsscharf[[#This Row],[TitleLocalAccountGroup]]))),0)*GuVMonatsscharf[[#This Row],[Factor]]</f>
        <v>0</v>
      </c>
      <c r="L30" s="23">
        <f>IFERROR(IF(AND(GuVMonatsscharf[[#This Row],[TitleLocalAccountGroup]]=0,GuVMonatsscharf[[#This Row],[TitleLocalMainGroup]]=0),GETPIVOTDATA("Betrag",PivotdatenBudgetActual!$A$1,"Report",GuVMonatsscharf[[#This Row],[Bericht]],"Year",L$2,"Month",L$3,"ReportType",L$4,"Abschnitt",GuVMonatsscharf[[#This Row],[TitleLocalSection]]),IF(GuVMonatsscharf[[#This Row],[TitleLocalAccountGroup]]=0,GETPIVOTDATA("Betrag",PivotdatenBudgetActual!$A$1,"Report",GuVMonatsscharf[[#This Row],[Bericht]],"Year",L$2,"Month",L$3,"ReportType",L$4,"Abschnitt",GuVMonatsscharf[[#This Row],[TitleLocalSection]],"TitleLocalMainGroup",GuVMonatsscharf[[#This Row],[TitleLocalMainGroup]]),GETPIVOTDATA("Betrag",PivotdatenBudgetActual!$A$1,"Report",GuVMonatsscharf[[#This Row],[Bericht]],"Year",L$2,"Month",L$3,"ReportType",L$4,"Abschnitt",GuVMonatsscharf[[#This Row],[TitleLocalSection]],"TitleLocalMainGroup",GuVMonatsscharf[[#This Row],[TitleLocalMainGroup]],"TitleLocalAccountGroup",GuVMonatsscharf[[#This Row],[TitleLocalAccountGroup]]))),0)*GuVMonatsscharf[[#This Row],[Factor]]</f>
        <v>0</v>
      </c>
      <c r="M30" s="23">
        <f>IFERROR(IF(AND(GuVMonatsscharf[[#This Row],[TitleLocalAccountGroup]]=0,GuVMonatsscharf[[#This Row],[TitleLocalMainGroup]]=0),GETPIVOTDATA("Betrag",PivotdatenBudgetActual!$A$1,"Report",GuVMonatsscharf[[#This Row],[Bericht]],"Year",M$2,"Month",M$3,"ReportType",M$4,"Abschnitt",GuVMonatsscharf[[#This Row],[TitleLocalSection]]),IF(GuVMonatsscharf[[#This Row],[TitleLocalAccountGroup]]=0,GETPIVOTDATA("Betrag",PivotdatenBudgetActual!$A$1,"Report",GuVMonatsscharf[[#This Row],[Bericht]],"Year",M$2,"Month",M$3,"ReportType",M$4,"Abschnitt",GuVMonatsscharf[[#This Row],[TitleLocalSection]],"TitleLocalMainGroup",GuVMonatsscharf[[#This Row],[TitleLocalMainGroup]]),GETPIVOTDATA("Betrag",PivotdatenBudgetActual!$A$1,"Report",GuVMonatsscharf[[#This Row],[Bericht]],"Year",M$2,"Month",M$3,"ReportType",M$4,"Abschnitt",GuVMonatsscharf[[#This Row],[TitleLocalSection]],"TitleLocalMainGroup",GuVMonatsscharf[[#This Row],[TitleLocalMainGroup]],"TitleLocalAccountGroup",GuVMonatsscharf[[#This Row],[TitleLocalAccountGroup]]))),0)*GuVMonatsscharf[[#This Row],[Factor]]</f>
        <v>0</v>
      </c>
      <c r="N30" s="23">
        <f>IFERROR(IF(AND(GuVMonatsscharf[[#This Row],[TitleLocalAccountGroup]]=0,GuVMonatsscharf[[#This Row],[TitleLocalMainGroup]]=0),GETPIVOTDATA("Betrag",PivotdatenBudgetActual!$A$1,"Report",GuVMonatsscharf[[#This Row],[Bericht]],"Year",N$2,"Month",N$3,"ReportType",N$4,"Abschnitt",GuVMonatsscharf[[#This Row],[TitleLocalSection]]),IF(GuVMonatsscharf[[#This Row],[TitleLocalAccountGroup]]=0,GETPIVOTDATA("Betrag",PivotdatenBudgetActual!$A$1,"Report",GuVMonatsscharf[[#This Row],[Bericht]],"Year",N$2,"Month",N$3,"ReportType",N$4,"Abschnitt",GuVMonatsscharf[[#This Row],[TitleLocalSection]],"TitleLocalMainGroup",GuVMonatsscharf[[#This Row],[TitleLocalMainGroup]]),GETPIVOTDATA("Betrag",PivotdatenBudgetActual!$A$1,"Report",GuVMonatsscharf[[#This Row],[Bericht]],"Year",N$2,"Month",N$3,"ReportType",N$4,"Abschnitt",GuVMonatsscharf[[#This Row],[TitleLocalSection]],"TitleLocalMainGroup",GuVMonatsscharf[[#This Row],[TitleLocalMainGroup]],"TitleLocalAccountGroup",GuVMonatsscharf[[#This Row],[TitleLocalAccountGroup]]))),0)*GuVMonatsscharf[[#This Row],[Factor]]</f>
        <v>0</v>
      </c>
      <c r="O30" s="23">
        <f>IFERROR(IF(AND(GuVMonatsscharf[[#This Row],[TitleLocalAccountGroup]]=0,GuVMonatsscharf[[#This Row],[TitleLocalMainGroup]]=0),GETPIVOTDATA("Betrag",PivotdatenBudgetActual!$A$1,"Report",GuVMonatsscharf[[#This Row],[Bericht]],"Year",O$2,"Month",O$3,"ReportType",O$4,"Abschnitt",GuVMonatsscharf[[#This Row],[TitleLocalSection]]),IF(GuVMonatsscharf[[#This Row],[TitleLocalAccountGroup]]=0,GETPIVOTDATA("Betrag",PivotdatenBudgetActual!$A$1,"Report",GuVMonatsscharf[[#This Row],[Bericht]],"Year",O$2,"Month",O$3,"ReportType",O$4,"Abschnitt",GuVMonatsscharf[[#This Row],[TitleLocalSection]],"TitleLocalMainGroup",GuVMonatsscharf[[#This Row],[TitleLocalMainGroup]]),GETPIVOTDATA("Betrag",PivotdatenBudgetActual!$A$1,"Report",GuVMonatsscharf[[#This Row],[Bericht]],"Year",O$2,"Month",O$3,"ReportType",O$4,"Abschnitt",GuVMonatsscharf[[#This Row],[TitleLocalSection]],"TitleLocalMainGroup",GuVMonatsscharf[[#This Row],[TitleLocalMainGroup]],"TitleLocalAccountGroup",GuVMonatsscharf[[#This Row],[TitleLocalAccountGroup]]))),0)*GuVMonatsscharf[[#This Row],[Factor]]</f>
        <v>0</v>
      </c>
      <c r="P30" s="23">
        <f>IFERROR(IF(AND(GuVMonatsscharf[[#This Row],[TitleLocalAccountGroup]]=0,GuVMonatsscharf[[#This Row],[TitleLocalMainGroup]]=0),GETPIVOTDATA("Betrag",PivotdatenBudgetActual!$A$1,"Report",GuVMonatsscharf[[#This Row],[Bericht]],"Year",P$2,"Month",P$3,"ReportType",P$4,"Abschnitt",GuVMonatsscharf[[#This Row],[TitleLocalSection]]),IF(GuVMonatsscharf[[#This Row],[TitleLocalAccountGroup]]=0,GETPIVOTDATA("Betrag",PivotdatenBudgetActual!$A$1,"Report",GuVMonatsscharf[[#This Row],[Bericht]],"Year",P$2,"Month",P$3,"ReportType",P$4,"Abschnitt",GuVMonatsscharf[[#This Row],[TitleLocalSection]],"TitleLocalMainGroup",GuVMonatsscharf[[#This Row],[TitleLocalMainGroup]]),GETPIVOTDATA("Betrag",PivotdatenBudgetActual!$A$1,"Report",GuVMonatsscharf[[#This Row],[Bericht]],"Year",P$2,"Month",P$3,"ReportType",P$4,"Abschnitt",GuVMonatsscharf[[#This Row],[TitleLocalSection]],"TitleLocalMainGroup",GuVMonatsscharf[[#This Row],[TitleLocalMainGroup]],"TitleLocalAccountGroup",GuVMonatsscharf[[#This Row],[TitleLocalAccountGroup]]))),0)*GuVMonatsscharf[[#This Row],[Factor]]</f>
        <v>0</v>
      </c>
      <c r="Q30" s="23">
        <f>IFERROR(IF(AND(GuVMonatsscharf[[#This Row],[TitleLocalAccountGroup]]=0,GuVMonatsscharf[[#This Row],[TitleLocalMainGroup]]=0),GETPIVOTDATA("Betrag",PivotdatenBudgetActual!$A$1,"Report",GuVMonatsscharf[[#This Row],[Bericht]],"Year",Q$2,"Month",Q$3,"ReportType",Q$4,"Abschnitt",GuVMonatsscharf[[#This Row],[TitleLocalSection]]),IF(GuVMonatsscharf[[#This Row],[TitleLocalAccountGroup]]=0,GETPIVOTDATA("Betrag",PivotdatenBudgetActual!$A$1,"Report",GuVMonatsscharf[[#This Row],[Bericht]],"Year",Q$2,"Month",Q$3,"ReportType",Q$4,"Abschnitt",GuVMonatsscharf[[#This Row],[TitleLocalSection]],"TitleLocalMainGroup",GuVMonatsscharf[[#This Row],[TitleLocalMainGroup]]),GETPIVOTDATA("Betrag",PivotdatenBudgetActual!$A$1,"Report",GuVMonatsscharf[[#This Row],[Bericht]],"Year",Q$2,"Month",Q$3,"ReportType",Q$4,"Abschnitt",GuVMonatsscharf[[#This Row],[TitleLocalSection]],"TitleLocalMainGroup",GuVMonatsscharf[[#This Row],[TitleLocalMainGroup]],"TitleLocalAccountGroup",GuVMonatsscharf[[#This Row],[TitleLocalAccountGroup]]))),0)*GuVMonatsscharf[[#This Row],[Factor]]</f>
        <v>0</v>
      </c>
      <c r="R30" s="23">
        <f>IFERROR(IF(AND(GuVMonatsscharf[[#This Row],[TitleLocalAccountGroup]]=0,GuVMonatsscharf[[#This Row],[TitleLocalMainGroup]]=0),GETPIVOTDATA("Betrag",PivotdatenBudgetActual!$A$1,"Report",GuVMonatsscharf[[#This Row],[Bericht]],"Year",R$2,"Month",R$3,"ReportType",R$4,"Abschnitt",GuVMonatsscharf[[#This Row],[TitleLocalSection]]),IF(GuVMonatsscharf[[#This Row],[TitleLocalAccountGroup]]=0,GETPIVOTDATA("Betrag",PivotdatenBudgetActual!$A$1,"Report",GuVMonatsscharf[[#This Row],[Bericht]],"Year",R$2,"Month",R$3,"ReportType",R$4,"Abschnitt",GuVMonatsscharf[[#This Row],[TitleLocalSection]],"TitleLocalMainGroup",GuVMonatsscharf[[#This Row],[TitleLocalMainGroup]]),GETPIVOTDATA("Betrag",PivotdatenBudgetActual!$A$1,"Report",GuVMonatsscharf[[#This Row],[Bericht]],"Year",R$2,"Month",R$3,"ReportType",R$4,"Abschnitt",GuVMonatsscharf[[#This Row],[TitleLocalSection]],"TitleLocalMainGroup",GuVMonatsscharf[[#This Row],[TitleLocalMainGroup]],"TitleLocalAccountGroup",GuVMonatsscharf[[#This Row],[TitleLocalAccountGroup]]))),0)*GuVMonatsscharf[[#This Row],[Factor]]</f>
        <v>0</v>
      </c>
      <c r="S30" s="23">
        <f>IFERROR(IF(AND(GuVMonatsscharf[[#This Row],[TitleLocalAccountGroup]]=0,GuVMonatsscharf[[#This Row],[TitleLocalMainGroup]]=0),GETPIVOTDATA("Betrag",PivotdatenBudgetActual!$A$1,"Report",GuVMonatsscharf[[#This Row],[Bericht]],"Year",S$2,"Month",S$3,"ReportType",S$4,"Abschnitt",GuVMonatsscharf[[#This Row],[TitleLocalSection]]),IF(GuVMonatsscharf[[#This Row],[TitleLocalAccountGroup]]=0,GETPIVOTDATA("Betrag",PivotdatenBudgetActual!$A$1,"Report",GuVMonatsscharf[[#This Row],[Bericht]],"Year",S$2,"Month",S$3,"ReportType",S$4,"Abschnitt",GuVMonatsscharf[[#This Row],[TitleLocalSection]],"TitleLocalMainGroup",GuVMonatsscharf[[#This Row],[TitleLocalMainGroup]]),GETPIVOTDATA("Betrag",PivotdatenBudgetActual!$A$1,"Report",GuVMonatsscharf[[#This Row],[Bericht]],"Year",S$2,"Month",S$3,"ReportType",S$4,"Abschnitt",GuVMonatsscharf[[#This Row],[TitleLocalSection]],"TitleLocalMainGroup",GuVMonatsscharf[[#This Row],[TitleLocalMainGroup]],"TitleLocalAccountGroup",GuVMonatsscharf[[#This Row],[TitleLocalAccountGroup]]))),0)*GuVMonatsscharf[[#This Row],[Factor]]</f>
        <v>0</v>
      </c>
      <c r="T30" s="23">
        <f>IFERROR(IF(AND(GuVMonatsscharf[[#This Row],[TitleLocalAccountGroup]]=0,GuVMonatsscharf[[#This Row],[TitleLocalMainGroup]]=0),GETPIVOTDATA("Betrag",PivotdatenBudgetActual!$A$1,"Report",GuVMonatsscharf[[#This Row],[Bericht]],"Year",T$2,"Month",T$3,"ReportType",T$4,"Abschnitt",GuVMonatsscharf[[#This Row],[TitleLocalSection]]),IF(GuVMonatsscharf[[#This Row],[TitleLocalAccountGroup]]=0,GETPIVOTDATA("Betrag",PivotdatenBudgetActual!$A$1,"Report",GuVMonatsscharf[[#This Row],[Bericht]],"Year",T$2,"Month",T$3,"ReportType",T$4,"Abschnitt",GuVMonatsscharf[[#This Row],[TitleLocalSection]],"TitleLocalMainGroup",GuVMonatsscharf[[#This Row],[TitleLocalMainGroup]]),GETPIVOTDATA("Betrag",PivotdatenBudgetActual!$A$1,"Report",GuVMonatsscharf[[#This Row],[Bericht]],"Year",T$2,"Month",T$3,"ReportType",T$4,"Abschnitt",GuVMonatsscharf[[#This Row],[TitleLocalSection]],"TitleLocalMainGroup",GuVMonatsscharf[[#This Row],[TitleLocalMainGroup]],"TitleLocalAccountGroup",GuVMonatsscharf[[#This Row],[TitleLocalAccountGroup]]))),0)*GuVMonatsscharf[[#This Row],[Factor]]</f>
        <v>0</v>
      </c>
      <c r="U30" s="83">
        <f>SUM(GuVMonatsscharf[[#This Row],[Jan]:[Dez]])</f>
        <v>0</v>
      </c>
      <c r="V30" s="19"/>
      <c r="W30" s="56"/>
    </row>
    <row r="31" spans="1:23" s="17" customFormat="1" x14ac:dyDescent="0.25">
      <c r="A31" s="17" t="str">
        <f>IF(GuVMonatsscharf[[#This Row],[TitleLocalAccountGroup]]="",IF(GuVMonatsscharf[[#This Row],[TitleLocalMainGroup]]="",GuVMonatsscharf[[#This Row],[TitleLocalSection]],REPT(" ",$B$1)&amp;GuVMonatsscharf[[#This Row],[TitleLocalMainGroup]]),REPT(" ",2*$B$1)&amp;GuVMonatsscharf[[#This Row],[TitleLocalAccountGroup]])</f>
        <v xml:space="preserve">        Beratungs- und Buchführungsaufwand</v>
      </c>
      <c r="B31" s="9">
        <v>1</v>
      </c>
      <c r="C31" s="9"/>
      <c r="D31" s="9" t="s">
        <v>159</v>
      </c>
      <c r="E31" s="11" t="s">
        <v>70</v>
      </c>
      <c r="F31" s="11" t="s">
        <v>82</v>
      </c>
      <c r="G31" s="11" t="s">
        <v>101</v>
      </c>
      <c r="H31" s="11">
        <v>1</v>
      </c>
      <c r="I3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-1023.7</v>
      </c>
      <c r="J3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-56910.43</v>
      </c>
      <c r="K3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-41002.46</v>
      </c>
      <c r="L3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-15985.2</v>
      </c>
      <c r="M3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-7468.7</v>
      </c>
      <c r="N3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-16466.22</v>
      </c>
      <c r="O3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-1807.31</v>
      </c>
      <c r="P3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-2388.66</v>
      </c>
      <c r="Q3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-3700.2</v>
      </c>
      <c r="R3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-4995.7</v>
      </c>
      <c r="S3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-26343.86</v>
      </c>
      <c r="T3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-41447</v>
      </c>
      <c r="U31" s="83">
        <f>SUM(GuVMonatsscharf[[#This Row],[Jan]:[Dez]])</f>
        <v>-219539.44</v>
      </c>
      <c r="V31" s="19"/>
      <c r="W31" s="58" t="s">
        <v>631</v>
      </c>
    </row>
    <row r="32" spans="1:23" s="17" customFormat="1" x14ac:dyDescent="0.25">
      <c r="A32" s="17" t="str">
        <f>IF(GuVMonatsscharf[[#This Row],[TitleLocalAccountGroup]]="",IF(GuVMonatsscharf[[#This Row],[TitleLocalMainGroup]]="",GuVMonatsscharf[[#This Row],[TitleLocalSection]],REPT(" ",$B$1)&amp;GuVMonatsscharf[[#This Row],[TitleLocalMainGroup]]),REPT(" ",2*$B$1)&amp;GuVMonatsscharf[[#This Row],[TitleLocalAccountGroup]])</f>
        <v xml:space="preserve">        Fremdleistungen</v>
      </c>
      <c r="B32" s="9">
        <v>1</v>
      </c>
      <c r="C32" s="9"/>
      <c r="D32" s="9" t="s">
        <v>159</v>
      </c>
      <c r="E32" s="11" t="s">
        <v>70</v>
      </c>
      <c r="F32" s="11" t="s">
        <v>82</v>
      </c>
      <c r="G32" s="11" t="s">
        <v>83</v>
      </c>
      <c r="H32" s="11">
        <v>1</v>
      </c>
      <c r="I3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-154.81</v>
      </c>
      <c r="J3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-963.92</v>
      </c>
      <c r="K3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-81863.92</v>
      </c>
      <c r="L3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80993.08</v>
      </c>
      <c r="M3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7698.52</v>
      </c>
      <c r="N3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-8062.8</v>
      </c>
      <c r="O3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-714.85</v>
      </c>
      <c r="P3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495.37</v>
      </c>
      <c r="Q3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-1792.4099999999999</v>
      </c>
      <c r="R3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-5075.57</v>
      </c>
      <c r="S3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-828.13</v>
      </c>
      <c r="T3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-16400</v>
      </c>
      <c r="U32" s="83">
        <f>SUM(GuVMonatsscharf[[#This Row],[Jan]:[Dez]])</f>
        <v>-26669.439999999991</v>
      </c>
      <c r="V32" s="19"/>
      <c r="W32" s="56" t="s">
        <v>630</v>
      </c>
    </row>
    <row r="33" spans="1:23" s="17" customFormat="1" x14ac:dyDescent="0.25">
      <c r="A33" s="17" t="str">
        <f>IF(GuVMonatsscharf[[#This Row],[TitleLocalAccountGroup]]="",IF(GuVMonatsscharf[[#This Row],[TitleLocalMainGroup]]="",GuVMonatsscharf[[#This Row],[TitleLocalSection]],REPT(" ",$B$1)&amp;GuVMonatsscharf[[#This Row],[TitleLocalMainGroup]]),REPT(" ",2*$B$1)&amp;GuVMonatsscharf[[#This Row],[TitleLocalAccountGroup]])</f>
        <v xml:space="preserve">        Sonstiger Betriebsbedarf</v>
      </c>
      <c r="B33" s="9">
        <v>1</v>
      </c>
      <c r="C33" s="9"/>
      <c r="D33" s="9" t="s">
        <v>159</v>
      </c>
      <c r="E33" s="11" t="s">
        <v>70</v>
      </c>
      <c r="F33" s="11" t="s">
        <v>82</v>
      </c>
      <c r="G33" s="11" t="s">
        <v>103</v>
      </c>
      <c r="H33" s="11">
        <v>1</v>
      </c>
      <c r="I3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1.5</v>
      </c>
      <c r="J3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-33</v>
      </c>
      <c r="K3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-2225.42</v>
      </c>
      <c r="L3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-1257.92</v>
      </c>
      <c r="M3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-532.27</v>
      </c>
      <c r="N3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-3713.85</v>
      </c>
      <c r="O3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-15672.42</v>
      </c>
      <c r="P3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-409.36</v>
      </c>
      <c r="Q3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-5148.1400000000003</v>
      </c>
      <c r="R3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-2414.5299999999997</v>
      </c>
      <c r="S3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-2014.3899999999999</v>
      </c>
      <c r="T3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-4800</v>
      </c>
      <c r="U33" s="83">
        <f>SUM(GuVMonatsscharf[[#This Row],[Jan]:[Dez]])</f>
        <v>-38219.800000000003</v>
      </c>
      <c r="V33" s="19"/>
      <c r="W33" s="58" t="s">
        <v>631</v>
      </c>
    </row>
    <row r="34" spans="1:23" s="17" customFormat="1" x14ac:dyDescent="0.25">
      <c r="A34" s="17" t="str">
        <f>IF(GuVMonatsscharf[[#This Row],[TitleLocalAccountGroup]]="",IF(GuVMonatsscharf[[#This Row],[TitleLocalMainGroup]]="",GuVMonatsscharf[[#This Row],[TitleLocalSection]],REPT(" ",$B$1)&amp;GuVMonatsscharf[[#This Row],[TitleLocalMainGroup]]),REPT(" ",2*$B$1)&amp;GuVMonatsscharf[[#This Row],[TitleLocalAccountGroup]])</f>
        <v xml:space="preserve">        Abgang/Abwertung von Vermögensgegenständen</v>
      </c>
      <c r="B34" s="9">
        <v>0</v>
      </c>
      <c r="C34" s="9"/>
      <c r="D34" s="9" t="s">
        <v>159</v>
      </c>
      <c r="E34" s="11" t="s">
        <v>70</v>
      </c>
      <c r="F34" s="11" t="s">
        <v>82</v>
      </c>
      <c r="G34" s="11" t="s">
        <v>169</v>
      </c>
      <c r="H34" s="11">
        <v>1</v>
      </c>
      <c r="I3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4" s="83">
        <f>SUM(GuVMonatsscharf[[#This Row],[Jan]:[Dez]])</f>
        <v>0</v>
      </c>
      <c r="V34" s="19"/>
      <c r="W34" s="56"/>
    </row>
    <row r="35" spans="1:23" s="17" customFormat="1" x14ac:dyDescent="0.25">
      <c r="A35" s="17" t="str">
        <f>IF(GuVMonatsscharf[[#This Row],[TitleLocalAccountGroup]]="",IF(GuVMonatsscharf[[#This Row],[TitleLocalMainGroup]]="",GuVMonatsscharf[[#This Row],[TitleLocalSection]],REPT(" ",$B$1)&amp;GuVMonatsscharf[[#This Row],[TitleLocalMainGroup]]),REPT(" ",2*$B$1)&amp;GuVMonatsscharf[[#This Row],[TitleLocalAccountGroup]])</f>
        <v xml:space="preserve">        Kalkulatorische Kosten</v>
      </c>
      <c r="B35" s="9">
        <v>0</v>
      </c>
      <c r="C35" s="9"/>
      <c r="D35" s="9" t="s">
        <v>159</v>
      </c>
      <c r="E35" s="11" t="s">
        <v>70</v>
      </c>
      <c r="F35" s="11" t="s">
        <v>82</v>
      </c>
      <c r="G35" s="11" t="s">
        <v>106</v>
      </c>
      <c r="H35" s="11">
        <v>1</v>
      </c>
      <c r="I3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5" s="83">
        <f>SUM(GuVMonatsscharf[[#This Row],[Jan]:[Dez]])</f>
        <v>0</v>
      </c>
      <c r="V35" s="19"/>
      <c r="W35" s="56"/>
    </row>
    <row r="36" spans="1:23" s="17" customFormat="1" x14ac:dyDescent="0.25">
      <c r="A36" s="17" t="str">
        <f>IF(GuVMonatsscharf[[#This Row],[TitleLocalAccountGroup]]="",IF(GuVMonatsscharf[[#This Row],[TitleLocalMainGroup]]="",GuVMonatsscharf[[#This Row],[TitleLocalSection]],REPT(" ",$B$1)&amp;GuVMonatsscharf[[#This Row],[TitleLocalMainGroup]]),REPT(" ",2*$B$1)&amp;GuVMonatsscharf[[#This Row],[TitleLocalAccountGroup]])</f>
        <v xml:space="preserve">        Kosten bei Anwendung des Umsatzkostenverfahrens</v>
      </c>
      <c r="B36" s="9">
        <v>0</v>
      </c>
      <c r="C36" s="9"/>
      <c r="D36" s="9" t="s">
        <v>159</v>
      </c>
      <c r="E36" s="11" t="s">
        <v>70</v>
      </c>
      <c r="F36" s="11" t="s">
        <v>82</v>
      </c>
      <c r="G36" s="11" t="s">
        <v>176</v>
      </c>
      <c r="H36" s="11">
        <v>1</v>
      </c>
      <c r="I3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6" s="83">
        <f>SUM(GuVMonatsscharf[[#This Row],[Jan]:[Dez]])</f>
        <v>0</v>
      </c>
      <c r="V36" s="19"/>
      <c r="W36" s="56"/>
    </row>
    <row r="37" spans="1:23" s="17" customFormat="1" x14ac:dyDescent="0.25">
      <c r="A37" s="17" t="str">
        <f>IF(GuVMonatsscharf[[#This Row],[TitleLocalAccountGroup]]="",IF(GuVMonatsscharf[[#This Row],[TitleLocalMainGroup]]="",GuVMonatsscharf[[#This Row],[TitleLocalSection]],REPT(" ",$B$1)&amp;GuVMonatsscharf[[#This Row],[TitleLocalMainGroup]]),REPT(" ",2*$B$1)&amp;GuVMonatsscharf[[#This Row],[TitleLocalAccountGroup]])</f>
        <v xml:space="preserve">        Aufwendungen aus der Anwendung von Übergangsvorschriften i. S. d. BilMoG</v>
      </c>
      <c r="B37" s="9">
        <v>0</v>
      </c>
      <c r="C37" s="9"/>
      <c r="D37" s="9" t="s">
        <v>159</v>
      </c>
      <c r="E37" s="11" t="s">
        <v>70</v>
      </c>
      <c r="F37" s="11" t="s">
        <v>82</v>
      </c>
      <c r="G37" s="11" t="s">
        <v>189</v>
      </c>
      <c r="H37" s="11">
        <v>1</v>
      </c>
      <c r="I3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7" s="83">
        <f>SUM(GuVMonatsscharf[[#This Row],[Jan]:[Dez]])</f>
        <v>0</v>
      </c>
      <c r="V37" s="19"/>
      <c r="W37" s="56"/>
    </row>
    <row r="38" spans="1:23" s="13" customFormat="1" x14ac:dyDescent="0.25">
      <c r="A38" s="13" t="s">
        <v>208</v>
      </c>
      <c r="B38" s="9">
        <v>1</v>
      </c>
      <c r="C38" s="9"/>
      <c r="D38" s="9"/>
      <c r="E38" s="21"/>
      <c r="F38" s="21"/>
      <c r="G38" s="21"/>
      <c r="H38" s="11">
        <v>1</v>
      </c>
      <c r="I38" s="15">
        <f>I9+I13</f>
        <v>-17983.389999999985</v>
      </c>
      <c r="J38" s="15">
        <f t="shared" ref="J38:T38" si="2">J9+J13</f>
        <v>-86666.780000000028</v>
      </c>
      <c r="K38" s="15">
        <f t="shared" si="2"/>
        <v>-134466.69</v>
      </c>
      <c r="L38" s="15">
        <f t="shared" si="2"/>
        <v>-7487.8600000000151</v>
      </c>
      <c r="M38" s="15">
        <f t="shared" si="2"/>
        <v>3408.4600000000064</v>
      </c>
      <c r="N38" s="15">
        <f t="shared" si="2"/>
        <v>-36187.389999999985</v>
      </c>
      <c r="O38" s="15">
        <f t="shared" si="2"/>
        <v>-24560.51999999999</v>
      </c>
      <c r="P38" s="15">
        <f t="shared" si="2"/>
        <v>-27944.119999999995</v>
      </c>
      <c r="Q38" s="15">
        <f t="shared" si="2"/>
        <v>33013.459999999963</v>
      </c>
      <c r="R38" s="15">
        <f t="shared" si="2"/>
        <v>-32915.279999999999</v>
      </c>
      <c r="S38" s="15">
        <f t="shared" si="2"/>
        <v>-26996.10000000002</v>
      </c>
      <c r="T38" s="15">
        <f t="shared" si="2"/>
        <v>-93808.530000000013</v>
      </c>
      <c r="U38" s="81">
        <f>SUM(GuVMonatsscharf[[#This Row],[Jan]:[Dez]])</f>
        <v>-452594.74000000017</v>
      </c>
      <c r="V38" s="15"/>
      <c r="W38" s="56"/>
    </row>
    <row r="39" spans="1:23" s="13" customFormat="1" x14ac:dyDescent="0.25">
      <c r="A39" s="13" t="str">
        <f>IF(GuVMonatsscharf[[#This Row],[TitleLocalAccountGroup]]="",IF(GuVMonatsscharf[[#This Row],[TitleLocalMainGroup]]="",GuVMonatsscharf[[#This Row],[TitleLocalSection]],REPT(" ",$B$1)&amp;GuVMonatsscharf[[#This Row],[TitleLocalMainGroup]]),REPT(" ",2*$B$1)&amp;GuVMonatsscharf[[#This Row],[TitleLocalAccountGroup]])</f>
        <v>Weitere Erträge</v>
      </c>
      <c r="B39" s="13">
        <v>0</v>
      </c>
      <c r="D39" s="9" t="s">
        <v>159</v>
      </c>
      <c r="E39" s="21" t="s">
        <v>172</v>
      </c>
      <c r="F39" s="21"/>
      <c r="G39" s="21"/>
      <c r="H39" s="11">
        <v>1</v>
      </c>
      <c r="I39"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39"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39"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39"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39"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39"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39"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39"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39"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39"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39"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39"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39" s="81">
        <f>SUM(GuVMonatsscharf[[#This Row],[Jan]:[Dez]])</f>
        <v>0</v>
      </c>
      <c r="V39" s="15"/>
      <c r="W39" s="56"/>
    </row>
    <row r="40" spans="1:23" x14ac:dyDescent="0.25">
      <c r="A40" s="61" t="str">
        <f>IF(GuVMonatsscharf[[#This Row],[TitleLocalAccountGroup]]="",IF(GuVMonatsscharf[[#This Row],[TitleLocalMainGroup]]="",GuVMonatsscharf[[#This Row],[TitleLocalSection]],REPT(" ",$B$1)&amp;GuVMonatsscharf[[#This Row],[TitleLocalMainGroup]]),REPT(" ",2*$B$1)&amp;GuVMonatsscharf[[#This Row],[TitleLocalAccountGroup]])</f>
        <v xml:space="preserve">    Erträge aus Beteiligungen</v>
      </c>
      <c r="B40" s="9">
        <v>0</v>
      </c>
      <c r="D40" s="9" t="s">
        <v>159</v>
      </c>
      <c r="E40" s="11" t="s">
        <v>172</v>
      </c>
      <c r="F40" s="11" t="s">
        <v>183</v>
      </c>
      <c r="H40" s="11">
        <v>1</v>
      </c>
      <c r="I4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0" s="88">
        <f>SUM(GuVMonatsscharf[[#This Row],[Jan]:[Dez]])</f>
        <v>0</v>
      </c>
      <c r="V40" s="23"/>
      <c r="W40" s="56"/>
    </row>
    <row r="41" spans="1:23" x14ac:dyDescent="0.25">
      <c r="A41" s="61" t="str">
        <f>IF(GuVMonatsscharf[[#This Row],[TitleLocalAccountGroup]]="",IF(GuVMonatsscharf[[#This Row],[TitleLocalMainGroup]]="",GuVMonatsscharf[[#This Row],[TitleLocalSection]],REPT(" ",$B$1)&amp;GuVMonatsscharf[[#This Row],[TitleLocalMainGroup]]),REPT(" ",2*$B$1)&amp;GuVMonatsscharf[[#This Row],[TitleLocalAccountGroup]])</f>
        <v xml:space="preserve">    Erträge aus anderen Wertpapieren und Ausleihungen des Finanzanlagevermögens</v>
      </c>
      <c r="B41" s="9">
        <v>0</v>
      </c>
      <c r="D41" s="9" t="s">
        <v>159</v>
      </c>
      <c r="E41" s="11" t="s">
        <v>172</v>
      </c>
      <c r="F41" s="11" t="s">
        <v>173</v>
      </c>
      <c r="H41" s="11">
        <v>1</v>
      </c>
      <c r="I4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1" s="88">
        <f>SUM(GuVMonatsscharf[[#This Row],[Jan]:[Dez]])</f>
        <v>0</v>
      </c>
      <c r="V41" s="23"/>
      <c r="W41" s="56"/>
    </row>
    <row r="42" spans="1:23" x14ac:dyDescent="0.25">
      <c r="A42" s="61" t="str">
        <f>IF(GuVMonatsscharf[[#This Row],[TitleLocalAccountGroup]]="",IF(GuVMonatsscharf[[#This Row],[TitleLocalMainGroup]]="",GuVMonatsscharf[[#This Row],[TitleLocalSection]],REPT(" ",$B$1)&amp;GuVMonatsscharf[[#This Row],[TitleLocalMainGroup]]),REPT(" ",2*$B$1)&amp;GuVMonatsscharf[[#This Row],[TitleLocalAccountGroup]])</f>
        <v xml:space="preserve">    Sonstige Zinsen und ähnliche Erträge</v>
      </c>
      <c r="B42" s="9">
        <v>0</v>
      </c>
      <c r="D42" s="9" t="s">
        <v>159</v>
      </c>
      <c r="E42" s="11" t="s">
        <v>172</v>
      </c>
      <c r="F42" s="11" t="s">
        <v>182</v>
      </c>
      <c r="H42" s="11">
        <v>1</v>
      </c>
      <c r="I42"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2"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2"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2"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2"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2"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2"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2"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2"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2"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2"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2"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2" s="88">
        <f>SUM(GuVMonatsscharf[[#This Row],[Jan]:[Dez]])</f>
        <v>0</v>
      </c>
      <c r="V42" s="23"/>
      <c r="W42" s="56"/>
    </row>
    <row r="43" spans="1:23" x14ac:dyDescent="0.25">
      <c r="A43" s="61" t="str">
        <f>IF(GuVMonatsscharf[[#This Row],[TitleLocalAccountGroup]]="",IF(GuVMonatsscharf[[#This Row],[TitleLocalMainGroup]]="",GuVMonatsscharf[[#This Row],[TitleLocalSection]],REPT(" ",$B$1)&amp;GuVMonatsscharf[[#This Row],[TitleLocalMainGroup]]),REPT(" ",2*$B$1)&amp;GuVMonatsscharf[[#This Row],[TitleLocalAccountGroup]])</f>
        <v xml:space="preserve">    Erträge aus Verlustübernahme</v>
      </c>
      <c r="B43" s="9">
        <v>0</v>
      </c>
      <c r="D43" s="9" t="s">
        <v>159</v>
      </c>
      <c r="E43" s="11" t="s">
        <v>172</v>
      </c>
      <c r="F43" s="11" t="s">
        <v>180</v>
      </c>
      <c r="H43" s="11">
        <v>1</v>
      </c>
      <c r="I4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3" s="88">
        <f>SUM(GuVMonatsscharf[[#This Row],[Jan]:[Dez]])</f>
        <v>0</v>
      </c>
      <c r="V43" s="23"/>
      <c r="W43" s="56"/>
    </row>
    <row r="44" spans="1:23" s="13" customFormat="1" x14ac:dyDescent="0.25">
      <c r="A44" s="62" t="str">
        <f>IF(GuVMonatsscharf[[#This Row],[TitleLocalAccountGroup]]="",IF(GuVMonatsscharf[[#This Row],[TitleLocalMainGroup]]="",GuVMonatsscharf[[#This Row],[TitleLocalSection]],REPT(" ",$B$1)&amp;GuVMonatsscharf[[#This Row],[TitleLocalMainGroup]]),REPT(" ",2*$B$1)&amp;GuVMonatsscharf[[#This Row],[TitleLocalAccountGroup]])</f>
        <v>Weitere Aufwendungen</v>
      </c>
      <c r="B44" s="13">
        <v>1</v>
      </c>
      <c r="D44" s="9" t="s">
        <v>159</v>
      </c>
      <c r="E44" s="21" t="s">
        <v>126</v>
      </c>
      <c r="F44" s="21"/>
      <c r="G44" s="21"/>
      <c r="H44" s="11">
        <v>1</v>
      </c>
      <c r="I4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-4852.5300000000007</v>
      </c>
      <c r="M4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-1150.42</v>
      </c>
      <c r="N4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-1081.53</v>
      </c>
      <c r="O4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-4568.45</v>
      </c>
      <c r="P4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-982.6</v>
      </c>
      <c r="Q4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-930.62</v>
      </c>
      <c r="R4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-7626.1600000000008</v>
      </c>
      <c r="S4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-8270.7800000000007</v>
      </c>
      <c r="T4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-8700</v>
      </c>
      <c r="U44" s="81">
        <f>SUM(GuVMonatsscharf[[#This Row],[Jan]:[Dez]])</f>
        <v>-38163.090000000004</v>
      </c>
      <c r="V44" s="15"/>
      <c r="W44" s="56"/>
    </row>
    <row r="45" spans="1:23" x14ac:dyDescent="0.25">
      <c r="A45" s="61" t="str">
        <f>IF(GuVMonatsscharf[[#This Row],[TitleLocalAccountGroup]]="",IF(GuVMonatsscharf[[#This Row],[TitleLocalMainGroup]]="",GuVMonatsscharf[[#This Row],[TitleLocalSection]],REPT(" ",$B$1)&amp;GuVMonatsscharf[[#This Row],[TitleLocalMainGroup]]),REPT(" ",2*$B$1)&amp;GuVMonatsscharf[[#This Row],[TitleLocalAccountGroup]])</f>
        <v xml:space="preserve">    Abschreibungen auf Finanzanlagen und auf Wertpapiere des Umlaufvermögens</v>
      </c>
      <c r="B45" s="9">
        <v>0</v>
      </c>
      <c r="D45" s="9" t="s">
        <v>159</v>
      </c>
      <c r="E45" s="11" t="s">
        <v>126</v>
      </c>
      <c r="F45" s="11" t="s">
        <v>187</v>
      </c>
      <c r="H45" s="11">
        <v>1</v>
      </c>
      <c r="I4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5" s="88">
        <f>SUM(GuVMonatsscharf[[#This Row],[Jan]:[Dez]])</f>
        <v>0</v>
      </c>
      <c r="V45" s="23"/>
      <c r="W45" s="56"/>
    </row>
    <row r="46" spans="1:23" x14ac:dyDescent="0.25">
      <c r="A46" s="61" t="str">
        <f>IF(GuVMonatsscharf[[#This Row],[TitleLocalAccountGroup]]="",IF(GuVMonatsscharf[[#This Row],[TitleLocalMainGroup]]="",GuVMonatsscharf[[#This Row],[TitleLocalSection]],REPT(" ",$B$1)&amp;GuVMonatsscharf[[#This Row],[TitleLocalMainGroup]]),REPT(" ",2*$B$1)&amp;GuVMonatsscharf[[#This Row],[TitleLocalAccountGroup]])</f>
        <v xml:space="preserve">    Zinsen und ähnliche Aufwendungen</v>
      </c>
      <c r="B46" s="9">
        <v>1</v>
      </c>
      <c r="D46" s="9" t="s">
        <v>159</v>
      </c>
      <c r="E46" s="11" t="s">
        <v>126</v>
      </c>
      <c r="F46" s="11" t="s">
        <v>127</v>
      </c>
      <c r="H46" s="11">
        <v>1</v>
      </c>
      <c r="I4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-4852.5300000000007</v>
      </c>
      <c r="M4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-1150.42</v>
      </c>
      <c r="N4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-1081.53</v>
      </c>
      <c r="O4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-4568.45</v>
      </c>
      <c r="P4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-982.6</v>
      </c>
      <c r="Q4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-930.62</v>
      </c>
      <c r="R4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-7626.1600000000008</v>
      </c>
      <c r="S4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-8270.7800000000007</v>
      </c>
      <c r="T4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-8700</v>
      </c>
      <c r="U46" s="88">
        <f>SUM(GuVMonatsscharf[[#This Row],[Jan]:[Dez]])</f>
        <v>-38163.090000000004</v>
      </c>
      <c r="V46" s="23"/>
      <c r="W46" s="58" t="s">
        <v>631</v>
      </c>
    </row>
    <row r="47" spans="1:23" x14ac:dyDescent="0.25">
      <c r="A47" s="61" t="str">
        <f>IF(GuVMonatsscharf[[#This Row],[TitleLocalAccountGroup]]="",IF(GuVMonatsscharf[[#This Row],[TitleLocalMainGroup]]="",GuVMonatsscharf[[#This Row],[TitleLocalSection]],REPT(" ",$B$1)&amp;GuVMonatsscharf[[#This Row],[TitleLocalMainGroup]]),REPT(" ",2*$B$1)&amp;GuVMonatsscharf[[#This Row],[TitleLocalAccountGroup]])</f>
        <v xml:space="preserve">    Aufwendungen aus Verlustübernahme</v>
      </c>
      <c r="B47" s="9">
        <v>0</v>
      </c>
      <c r="D47" s="9" t="s">
        <v>159</v>
      </c>
      <c r="E47" s="11" t="s">
        <v>126</v>
      </c>
      <c r="F47" s="11" t="s">
        <v>170</v>
      </c>
      <c r="H47" s="11">
        <v>1</v>
      </c>
      <c r="I4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7" s="88">
        <f>SUM(GuVMonatsscharf[[#This Row],[Jan]:[Dez]])</f>
        <v>0</v>
      </c>
      <c r="V47" s="23"/>
      <c r="W47" s="56"/>
    </row>
    <row r="48" spans="1:23" s="13" customFormat="1" x14ac:dyDescent="0.25">
      <c r="A48" s="62" t="s">
        <v>209</v>
      </c>
      <c r="B48" s="13">
        <v>0</v>
      </c>
      <c r="D48" s="9"/>
      <c r="E48" s="21"/>
      <c r="F48" s="21"/>
      <c r="G48" s="21"/>
      <c r="H48" s="11">
        <v>1</v>
      </c>
      <c r="I48" s="15">
        <f>I38+I39+I44</f>
        <v>-17983.389999999985</v>
      </c>
      <c r="J48" s="15">
        <f t="shared" ref="J48:T48" si="3">J38+J39+J44</f>
        <v>-86666.780000000028</v>
      </c>
      <c r="K48" s="15">
        <f t="shared" si="3"/>
        <v>-134466.69</v>
      </c>
      <c r="L48" s="15">
        <f t="shared" si="3"/>
        <v>-12340.390000000016</v>
      </c>
      <c r="M48" s="15">
        <f t="shared" si="3"/>
        <v>2258.0400000000063</v>
      </c>
      <c r="N48" s="15">
        <f t="shared" si="3"/>
        <v>-37268.919999999984</v>
      </c>
      <c r="O48" s="15">
        <f t="shared" si="3"/>
        <v>-29128.96999999999</v>
      </c>
      <c r="P48" s="15">
        <f t="shared" si="3"/>
        <v>-28926.719999999994</v>
      </c>
      <c r="Q48" s="15">
        <f t="shared" si="3"/>
        <v>32082.839999999964</v>
      </c>
      <c r="R48" s="15">
        <f t="shared" si="3"/>
        <v>-40541.440000000002</v>
      </c>
      <c r="S48" s="15">
        <f t="shared" si="3"/>
        <v>-35266.880000000019</v>
      </c>
      <c r="T48" s="15">
        <f t="shared" si="3"/>
        <v>-102508.53000000001</v>
      </c>
      <c r="U48" s="81">
        <f>SUM(GuVMonatsscharf[[#This Row],[Jan]:[Dez]])</f>
        <v>-490757.83</v>
      </c>
      <c r="V48" s="15"/>
      <c r="W48" s="56"/>
    </row>
    <row r="49" spans="1:23" s="13" customFormat="1" x14ac:dyDescent="0.25">
      <c r="A49" s="62" t="str">
        <f>IF(GuVMonatsscharf[[#This Row],[TitleLocalAccountGroup]]="",IF(GuVMonatsscharf[[#This Row],[TitleLocalMainGroup]]="",GuVMonatsscharf[[#This Row],[TitleLocalSection]],REPT(" ",$B$1)&amp;GuVMonatsscharf[[#This Row],[TitleLocalMainGroup]]),REPT(" ",2*$B$1)&amp;GuVMonatsscharf[[#This Row],[TitleLocalAccountGroup]])</f>
        <v>Steueraufwendungen</v>
      </c>
      <c r="B49" s="13">
        <v>0</v>
      </c>
      <c r="D49" s="9" t="s">
        <v>159</v>
      </c>
      <c r="E49" s="21" t="s">
        <v>174</v>
      </c>
      <c r="F49" s="21"/>
      <c r="G49" s="21"/>
      <c r="H49" s="11">
        <v>1</v>
      </c>
      <c r="I49"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49"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49"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49"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49"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49"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49"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49"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49"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49"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49"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49"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49" s="81">
        <f>SUM(GuVMonatsscharf[[#This Row],[Jan]:[Dez]])</f>
        <v>0</v>
      </c>
      <c r="V49" s="15"/>
      <c r="W49" s="56"/>
    </row>
    <row r="50" spans="1:23" x14ac:dyDescent="0.25">
      <c r="A50" s="61" t="str">
        <f>IF(GuVMonatsscharf[[#This Row],[TitleLocalAccountGroup]]="",IF(GuVMonatsscharf[[#This Row],[TitleLocalMainGroup]]="",GuVMonatsscharf[[#This Row],[TitleLocalSection]],REPT(" ",$B$1)&amp;GuVMonatsscharf[[#This Row],[TitleLocalMainGroup]]),REPT(" ",2*$B$1)&amp;GuVMonatsscharf[[#This Row],[TitleLocalAccountGroup]])</f>
        <v xml:space="preserve">    Steuern vom Einkommen und Ertrag</v>
      </c>
      <c r="B50" s="9">
        <v>0</v>
      </c>
      <c r="D50" s="9" t="s">
        <v>159</v>
      </c>
      <c r="E50" s="11" t="s">
        <v>174</v>
      </c>
      <c r="F50" s="11" t="s">
        <v>188</v>
      </c>
      <c r="H50" s="11">
        <v>1</v>
      </c>
      <c r="I50"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0"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0"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0"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0"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0"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0"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0"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0"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0"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0"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0"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0" s="88">
        <f>SUM(GuVMonatsscharf[[#This Row],[Jan]:[Dez]])</f>
        <v>0</v>
      </c>
      <c r="V50" s="23"/>
      <c r="W50" s="56"/>
    </row>
    <row r="51" spans="1:23" x14ac:dyDescent="0.25">
      <c r="A51" s="61" t="str">
        <f>IF(GuVMonatsscharf[[#This Row],[TitleLocalAccountGroup]]="",IF(GuVMonatsscharf[[#This Row],[TitleLocalMainGroup]]="",GuVMonatsscharf[[#This Row],[TitleLocalSection]],REPT(" ",$B$1)&amp;GuVMonatsscharf[[#This Row],[TitleLocalMainGroup]]),REPT(" ",2*$B$1)&amp;GuVMonatsscharf[[#This Row],[TitleLocalAccountGroup]])</f>
        <v xml:space="preserve">    Sonstige Steuern</v>
      </c>
      <c r="B51" s="9">
        <v>0</v>
      </c>
      <c r="D51" s="9" t="s">
        <v>159</v>
      </c>
      <c r="E51" s="11" t="s">
        <v>174</v>
      </c>
      <c r="F51" s="11" t="s">
        <v>175</v>
      </c>
      <c r="H51" s="11">
        <v>1</v>
      </c>
      <c r="I51"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1"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1"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1"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1"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1"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1"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1"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1"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1"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1"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1"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1" s="88">
        <f>SUM(GuVMonatsscharf[[#This Row],[Jan]:[Dez]])</f>
        <v>0</v>
      </c>
      <c r="V51" s="23"/>
      <c r="W51" s="56"/>
    </row>
    <row r="52" spans="1:23" s="13" customFormat="1" x14ac:dyDescent="0.25">
      <c r="A52" s="62" t="s">
        <v>210</v>
      </c>
      <c r="B52" s="13">
        <v>1</v>
      </c>
      <c r="D52" s="9"/>
      <c r="E52" s="21"/>
      <c r="F52" s="21"/>
      <c r="G52" s="21"/>
      <c r="H52" s="11">
        <v>1</v>
      </c>
      <c r="I52" s="15">
        <f>I48+I49</f>
        <v>-17983.389999999985</v>
      </c>
      <c r="J52" s="15">
        <f t="shared" ref="J52:T52" si="4">J48+J49</f>
        <v>-86666.780000000028</v>
      </c>
      <c r="K52" s="15">
        <f t="shared" si="4"/>
        <v>-134466.69</v>
      </c>
      <c r="L52" s="15">
        <f t="shared" si="4"/>
        <v>-12340.390000000016</v>
      </c>
      <c r="M52" s="15">
        <f t="shared" si="4"/>
        <v>2258.0400000000063</v>
      </c>
      <c r="N52" s="15">
        <f t="shared" si="4"/>
        <v>-37268.919999999984</v>
      </c>
      <c r="O52" s="15">
        <f t="shared" si="4"/>
        <v>-29128.96999999999</v>
      </c>
      <c r="P52" s="15">
        <f t="shared" si="4"/>
        <v>-28926.719999999994</v>
      </c>
      <c r="Q52" s="15">
        <f t="shared" si="4"/>
        <v>32082.839999999964</v>
      </c>
      <c r="R52" s="15">
        <f t="shared" si="4"/>
        <v>-40541.440000000002</v>
      </c>
      <c r="S52" s="15">
        <f t="shared" si="4"/>
        <v>-35266.880000000019</v>
      </c>
      <c r="T52" s="15">
        <f t="shared" si="4"/>
        <v>-102508.53000000001</v>
      </c>
      <c r="U52" s="81">
        <f>SUM(GuVMonatsscharf[[#This Row],[Jan]:[Dez]])</f>
        <v>-490757.83</v>
      </c>
      <c r="V52" s="15"/>
      <c r="W52" s="56"/>
    </row>
    <row r="53" spans="1:23" s="13" customFormat="1" x14ac:dyDescent="0.25">
      <c r="A53" s="62" t="str">
        <f>IF(GuVMonatsscharf[[#This Row],[TitleLocalAccountGroup]]="",IF(GuVMonatsscharf[[#This Row],[TitleLocalMainGroup]]="",GuVMonatsscharf[[#This Row],[TitleLocalSection]],REPT(" ",$B$1)&amp;GuVMonatsscharf[[#This Row],[TitleLocalMainGroup]]),REPT(" ",2*$B$1)&amp;GuVMonatsscharf[[#This Row],[TitleLocalAccountGroup]])</f>
        <v>Ergänzende Angaben</v>
      </c>
      <c r="B53" s="13">
        <v>0</v>
      </c>
      <c r="D53" s="9" t="s">
        <v>159</v>
      </c>
      <c r="E53" s="21" t="s">
        <v>167</v>
      </c>
      <c r="F53" s="21"/>
      <c r="G53" s="21"/>
      <c r="H53" s="11">
        <v>1</v>
      </c>
      <c r="I53"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3"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3"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3"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3"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3"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3"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3"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3"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3"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3"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3"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3" s="81">
        <f>SUM(GuVMonatsscharf[[#This Row],[Jan]:[Dez]])</f>
        <v>0</v>
      </c>
      <c r="V53" s="15"/>
      <c r="W53" s="63"/>
    </row>
    <row r="54" spans="1:23" x14ac:dyDescent="0.25">
      <c r="A54" s="61" t="str">
        <f>IF(GuVMonatsscharf[[#This Row],[TitleLocalAccountGroup]]="",IF(GuVMonatsscharf[[#This Row],[TitleLocalMainGroup]]="",GuVMonatsscharf[[#This Row],[TitleLocalSection]],REPT(" ",$B$1)&amp;GuVMonatsscharf[[#This Row],[TitleLocalMainGroup]]),REPT(" ",2*$B$1)&amp;GuVMonatsscharf[[#This Row],[TitleLocalAccountGroup]])</f>
        <v xml:space="preserve">    Einstellung in die Kapitalrücklage</v>
      </c>
      <c r="B54" s="9">
        <v>0</v>
      </c>
      <c r="D54" s="9" t="s">
        <v>159</v>
      </c>
      <c r="E54" s="11" t="s">
        <v>167</v>
      </c>
      <c r="F54" s="11" t="s">
        <v>168</v>
      </c>
      <c r="H54" s="11">
        <v>1</v>
      </c>
      <c r="I54"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4"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4"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4"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4"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4"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4"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4"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4"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4"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4"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4"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4" s="88">
        <f>SUM(GuVMonatsscharf[[#This Row],[Jan]:[Dez]])</f>
        <v>0</v>
      </c>
      <c r="V54" s="23"/>
      <c r="W54" s="63"/>
    </row>
    <row r="55" spans="1:23" x14ac:dyDescent="0.25">
      <c r="A55" s="61" t="str">
        <f>IF(GuVMonatsscharf[[#This Row],[TitleLocalAccountGroup]]="",IF(GuVMonatsscharf[[#This Row],[TitleLocalMainGroup]]="",GuVMonatsscharf[[#This Row],[TitleLocalSection]],REPT(" ",$B$1)&amp;GuVMonatsscharf[[#This Row],[TitleLocalMainGroup]]),REPT(" ",2*$B$1)&amp;GuVMonatsscharf[[#This Row],[TitleLocalAccountGroup]])</f>
        <v xml:space="preserve">    Entnahmen aus Gewinnrücklagen</v>
      </c>
      <c r="B55" s="9">
        <v>0</v>
      </c>
      <c r="D55" s="9" t="s">
        <v>159</v>
      </c>
      <c r="E55" s="11" t="s">
        <v>167</v>
      </c>
      <c r="F55" s="11" t="s">
        <v>178</v>
      </c>
      <c r="H55" s="11">
        <v>1</v>
      </c>
      <c r="I55"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5"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5"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5"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5"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5"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5"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5"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5"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5"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5"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5"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5" s="88">
        <f>SUM(GuVMonatsscharf[[#This Row],[Jan]:[Dez]])</f>
        <v>0</v>
      </c>
      <c r="V55" s="23"/>
      <c r="W55" s="63"/>
    </row>
    <row r="56" spans="1:23" x14ac:dyDescent="0.25">
      <c r="A56" s="61" t="str">
        <f>IF(GuVMonatsscharf[[#This Row],[TitleLocalAccountGroup]]="",IF(GuVMonatsscharf[[#This Row],[TitleLocalMainGroup]]="",GuVMonatsscharf[[#This Row],[TitleLocalSection]],REPT(" ",$B$1)&amp;GuVMonatsscharf[[#This Row],[TitleLocalMainGroup]]),REPT(" ",2*$B$1)&amp;GuVMonatsscharf[[#This Row],[TitleLocalAccountGroup]])</f>
        <v xml:space="preserve">    Gewinn- oder Verlustvortrag</v>
      </c>
      <c r="B56" s="9">
        <v>0</v>
      </c>
      <c r="D56" s="9" t="s">
        <v>159</v>
      </c>
      <c r="E56" s="11" t="s">
        <v>167</v>
      </c>
      <c r="F56" s="11" t="s">
        <v>179</v>
      </c>
      <c r="H56" s="11">
        <v>1</v>
      </c>
      <c r="I56"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6"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6"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6"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6"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6"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6"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6"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6"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6"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6"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6"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6" s="88">
        <f>SUM(GuVMonatsscharf[[#This Row],[Jan]:[Dez]])</f>
        <v>0</v>
      </c>
      <c r="V56" s="23"/>
      <c r="W56" s="63"/>
    </row>
    <row r="57" spans="1:23" x14ac:dyDescent="0.25">
      <c r="A57" s="61" t="str">
        <f>IF(GuVMonatsscharf[[#This Row],[TitleLocalAccountGroup]]="",IF(GuVMonatsscharf[[#This Row],[TitleLocalMainGroup]]="",GuVMonatsscharf[[#This Row],[TitleLocalSection]],REPT(" ",$B$1)&amp;GuVMonatsscharf[[#This Row],[TitleLocalMainGroup]]),REPT(" ",2*$B$1)&amp;GuVMonatsscharf[[#This Row],[TitleLocalAccountGroup]])</f>
        <v xml:space="preserve">    Ertrag aus Kapitalherabsetzung</v>
      </c>
      <c r="B57" s="9">
        <v>0</v>
      </c>
      <c r="D57" s="9" t="s">
        <v>159</v>
      </c>
      <c r="E57" s="11" t="s">
        <v>167</v>
      </c>
      <c r="F57" s="11" t="s">
        <v>177</v>
      </c>
      <c r="H57" s="11">
        <v>1</v>
      </c>
      <c r="I57" s="23">
        <f>IFERROR(IF(AND(GuVMonatsscharf[[#This Row],[TitleLocalAccountGroup]]=0,GuVMonatsscharf[[#This Row],[TitleLocalMainGroup]]=0),GETPIVOTDATA("Betrag",PivotdatenForecast!$A$1,"Report",GuVMonatsscharf[[#This Row],[Bericht]],"Year",I$2,"Month",I$3,"Abschnitt",GuVMonatsscharf[[#This Row],[TitleLocalSection]]),IF(GuVMonatsscharf[[#This Row],[TitleLocalAccountGroup]]=0,GETPIVOTDATA("Betrag",PivotdatenForecast!$A$1,"Report",GuVMonatsscharf[[#This Row],[Bericht]],"Year",I$2,"Month",I$3,"Abschnitt",GuVMonatsscharf[[#This Row],[TitleLocalSection]],"TitleLocalMainGroup",GuVMonatsscharf[[#This Row],[TitleLocalMainGroup]]),GETPIVOTDATA("Betrag",PivotdatenForecast!$A$1,"Report",GuVMonatsscharf[[#This Row],[Bericht]],"Year",I$2,"Month",I$3,"Abschnitt",GuVMonatsscharf[[#This Row],[TitleLocalSection]],"TitleLocalMainGroup",GuVMonatsscharf[[#This Row],[TitleLocalMainGroup]],"TitleLocalAccountGroup",GuVMonatsscharf[[#This Row],[TitleLocalAccountGroup]]))),0)*GuVMonatsscharf[[#This Row],[Factor]]</f>
        <v>0</v>
      </c>
      <c r="J57" s="23">
        <f>IFERROR(IF(AND(GuVMonatsscharf[[#This Row],[TitleLocalAccountGroup]]=0,GuVMonatsscharf[[#This Row],[TitleLocalMainGroup]]=0),GETPIVOTDATA("Betrag",PivotdatenForecast!$A$1,"Report",GuVMonatsscharf[[#This Row],[Bericht]],"Year",J$2,"Month",J$3,"Abschnitt",GuVMonatsscharf[[#This Row],[TitleLocalSection]]),IF(GuVMonatsscharf[[#This Row],[TitleLocalAccountGroup]]=0,GETPIVOTDATA("Betrag",PivotdatenForecast!$A$1,"Report",GuVMonatsscharf[[#This Row],[Bericht]],"Year",J$2,"Month",J$3,"Abschnitt",GuVMonatsscharf[[#This Row],[TitleLocalSection]],"TitleLocalMainGroup",GuVMonatsscharf[[#This Row],[TitleLocalMainGroup]]),GETPIVOTDATA("Betrag",PivotdatenForecast!$A$1,"Report",GuVMonatsscharf[[#This Row],[Bericht]],"Year",J$2,"Month",J$3,"Abschnitt",GuVMonatsscharf[[#This Row],[TitleLocalSection]],"TitleLocalMainGroup",GuVMonatsscharf[[#This Row],[TitleLocalMainGroup]],"TitleLocalAccountGroup",GuVMonatsscharf[[#This Row],[TitleLocalAccountGroup]]))),0)*GuVMonatsscharf[[#This Row],[Factor]]</f>
        <v>0</v>
      </c>
      <c r="K57" s="23">
        <f>IFERROR(IF(AND(GuVMonatsscharf[[#This Row],[TitleLocalAccountGroup]]=0,GuVMonatsscharf[[#This Row],[TitleLocalMainGroup]]=0),GETPIVOTDATA("Betrag",PivotdatenForecast!$A$1,"Report",GuVMonatsscharf[[#This Row],[Bericht]],"Year",K$2,"Month",K$3,"Abschnitt",GuVMonatsscharf[[#This Row],[TitleLocalSection]]),IF(GuVMonatsscharf[[#This Row],[TitleLocalAccountGroup]]=0,GETPIVOTDATA("Betrag",PivotdatenForecast!$A$1,"Report",GuVMonatsscharf[[#This Row],[Bericht]],"Year",K$2,"Month",K$3,"Abschnitt",GuVMonatsscharf[[#This Row],[TitleLocalSection]],"TitleLocalMainGroup",GuVMonatsscharf[[#This Row],[TitleLocalMainGroup]]),GETPIVOTDATA("Betrag",PivotdatenForecast!$A$1,"Report",GuVMonatsscharf[[#This Row],[Bericht]],"Year",K$2,"Month",K$3,"Abschnitt",GuVMonatsscharf[[#This Row],[TitleLocalSection]],"TitleLocalMainGroup",GuVMonatsscharf[[#This Row],[TitleLocalMainGroup]],"TitleLocalAccountGroup",GuVMonatsscharf[[#This Row],[TitleLocalAccountGroup]]))),0)*GuVMonatsscharf[[#This Row],[Factor]]</f>
        <v>0</v>
      </c>
      <c r="L57" s="23">
        <f>IFERROR(IF(AND(GuVMonatsscharf[[#This Row],[TitleLocalAccountGroup]]=0,GuVMonatsscharf[[#This Row],[TitleLocalMainGroup]]=0),GETPIVOTDATA("Betrag",PivotdatenForecast!$A$1,"Report",GuVMonatsscharf[[#This Row],[Bericht]],"Year",L$2,"Month",L$3,"Abschnitt",GuVMonatsscharf[[#This Row],[TitleLocalSection]]),IF(GuVMonatsscharf[[#This Row],[TitleLocalAccountGroup]]=0,GETPIVOTDATA("Betrag",PivotdatenForecast!$A$1,"Report",GuVMonatsscharf[[#This Row],[Bericht]],"Year",L$2,"Month",L$3,"Abschnitt",GuVMonatsscharf[[#This Row],[TitleLocalSection]],"TitleLocalMainGroup",GuVMonatsscharf[[#This Row],[TitleLocalMainGroup]]),GETPIVOTDATA("Betrag",PivotdatenForecast!$A$1,"Report",GuVMonatsscharf[[#This Row],[Bericht]],"Year",L$2,"Month",L$3,"Abschnitt",GuVMonatsscharf[[#This Row],[TitleLocalSection]],"TitleLocalMainGroup",GuVMonatsscharf[[#This Row],[TitleLocalMainGroup]],"TitleLocalAccountGroup",GuVMonatsscharf[[#This Row],[TitleLocalAccountGroup]]))),0)*GuVMonatsscharf[[#This Row],[Factor]]</f>
        <v>0</v>
      </c>
      <c r="M57" s="23">
        <f>IFERROR(IF(AND(GuVMonatsscharf[[#This Row],[TitleLocalAccountGroup]]=0,GuVMonatsscharf[[#This Row],[TitleLocalMainGroup]]=0),GETPIVOTDATA("Betrag",PivotdatenForecast!$A$1,"Report",GuVMonatsscharf[[#This Row],[Bericht]],"Year",M$2,"Month",M$3,"Abschnitt",GuVMonatsscharf[[#This Row],[TitleLocalSection]]),IF(GuVMonatsscharf[[#This Row],[TitleLocalAccountGroup]]=0,GETPIVOTDATA("Betrag",PivotdatenForecast!$A$1,"Report",GuVMonatsscharf[[#This Row],[Bericht]],"Year",M$2,"Month",M$3,"Abschnitt",GuVMonatsscharf[[#This Row],[TitleLocalSection]],"TitleLocalMainGroup",GuVMonatsscharf[[#This Row],[TitleLocalMainGroup]]),GETPIVOTDATA("Betrag",PivotdatenForecast!$A$1,"Report",GuVMonatsscharf[[#This Row],[Bericht]],"Year",M$2,"Month",M$3,"Abschnitt",GuVMonatsscharf[[#This Row],[TitleLocalSection]],"TitleLocalMainGroup",GuVMonatsscharf[[#This Row],[TitleLocalMainGroup]],"TitleLocalAccountGroup",GuVMonatsscharf[[#This Row],[TitleLocalAccountGroup]]))),0)*GuVMonatsscharf[[#This Row],[Factor]]</f>
        <v>0</v>
      </c>
      <c r="N57" s="23">
        <f>IFERROR(IF(AND(GuVMonatsscharf[[#This Row],[TitleLocalAccountGroup]]=0,GuVMonatsscharf[[#This Row],[TitleLocalMainGroup]]=0),GETPIVOTDATA("Betrag",PivotdatenForecast!$A$1,"Report",GuVMonatsscharf[[#This Row],[Bericht]],"Year",N$2,"Month",N$3,"Abschnitt",GuVMonatsscharf[[#This Row],[TitleLocalSection]]),IF(GuVMonatsscharf[[#This Row],[TitleLocalAccountGroup]]=0,GETPIVOTDATA("Betrag",PivotdatenForecast!$A$1,"Report",GuVMonatsscharf[[#This Row],[Bericht]],"Year",N$2,"Month",N$3,"Abschnitt",GuVMonatsscharf[[#This Row],[TitleLocalSection]],"TitleLocalMainGroup",GuVMonatsscharf[[#This Row],[TitleLocalMainGroup]]),GETPIVOTDATA("Betrag",PivotdatenForecast!$A$1,"Report",GuVMonatsscharf[[#This Row],[Bericht]],"Year",N$2,"Month",N$3,"Abschnitt",GuVMonatsscharf[[#This Row],[TitleLocalSection]],"TitleLocalMainGroup",GuVMonatsscharf[[#This Row],[TitleLocalMainGroup]],"TitleLocalAccountGroup",GuVMonatsscharf[[#This Row],[TitleLocalAccountGroup]]))),0)*GuVMonatsscharf[[#This Row],[Factor]]</f>
        <v>0</v>
      </c>
      <c r="O57" s="23">
        <f>IFERROR(IF(AND(GuVMonatsscharf[[#This Row],[TitleLocalAccountGroup]]=0,GuVMonatsscharf[[#This Row],[TitleLocalMainGroup]]=0),GETPIVOTDATA("Betrag",PivotdatenForecast!$A$1,"Report",GuVMonatsscharf[[#This Row],[Bericht]],"Year",O$2,"Month",O$3,"Abschnitt",GuVMonatsscharf[[#This Row],[TitleLocalSection]]),IF(GuVMonatsscharf[[#This Row],[TitleLocalAccountGroup]]=0,GETPIVOTDATA("Betrag",PivotdatenForecast!$A$1,"Report",GuVMonatsscharf[[#This Row],[Bericht]],"Year",O$2,"Month",O$3,"Abschnitt",GuVMonatsscharf[[#This Row],[TitleLocalSection]],"TitleLocalMainGroup",GuVMonatsscharf[[#This Row],[TitleLocalMainGroup]]),GETPIVOTDATA("Betrag",PivotdatenForecast!$A$1,"Report",GuVMonatsscharf[[#This Row],[Bericht]],"Year",O$2,"Month",O$3,"Abschnitt",GuVMonatsscharf[[#This Row],[TitleLocalSection]],"TitleLocalMainGroup",GuVMonatsscharf[[#This Row],[TitleLocalMainGroup]],"TitleLocalAccountGroup",GuVMonatsscharf[[#This Row],[TitleLocalAccountGroup]]))),0)*GuVMonatsscharf[[#This Row],[Factor]]</f>
        <v>0</v>
      </c>
      <c r="P57" s="23">
        <f>IFERROR(IF(AND(GuVMonatsscharf[[#This Row],[TitleLocalAccountGroup]]=0,GuVMonatsscharf[[#This Row],[TitleLocalMainGroup]]=0),GETPIVOTDATA("Betrag",PivotdatenForecast!$A$1,"Report",GuVMonatsscharf[[#This Row],[Bericht]],"Year",P$2,"Month",P$3,"Abschnitt",GuVMonatsscharf[[#This Row],[TitleLocalSection]]),IF(GuVMonatsscharf[[#This Row],[TitleLocalAccountGroup]]=0,GETPIVOTDATA("Betrag",PivotdatenForecast!$A$1,"Report",GuVMonatsscharf[[#This Row],[Bericht]],"Year",P$2,"Month",P$3,"Abschnitt",GuVMonatsscharf[[#This Row],[TitleLocalSection]],"TitleLocalMainGroup",GuVMonatsscharf[[#This Row],[TitleLocalMainGroup]]),GETPIVOTDATA("Betrag",PivotdatenForecast!$A$1,"Report",GuVMonatsscharf[[#This Row],[Bericht]],"Year",P$2,"Month",P$3,"Abschnitt",GuVMonatsscharf[[#This Row],[TitleLocalSection]],"TitleLocalMainGroup",GuVMonatsscharf[[#This Row],[TitleLocalMainGroup]],"TitleLocalAccountGroup",GuVMonatsscharf[[#This Row],[TitleLocalAccountGroup]]))),0)*GuVMonatsscharf[[#This Row],[Factor]]</f>
        <v>0</v>
      </c>
      <c r="Q57" s="23">
        <f>IFERROR(IF(AND(GuVMonatsscharf[[#This Row],[TitleLocalAccountGroup]]=0,GuVMonatsscharf[[#This Row],[TitleLocalMainGroup]]=0),GETPIVOTDATA("Betrag",PivotdatenForecast!$A$1,"Report",GuVMonatsscharf[[#This Row],[Bericht]],"Year",Q$2,"Month",Q$3,"Abschnitt",GuVMonatsscharf[[#This Row],[TitleLocalSection]]),IF(GuVMonatsscharf[[#This Row],[TitleLocalAccountGroup]]=0,GETPIVOTDATA("Betrag",PivotdatenForecast!$A$1,"Report",GuVMonatsscharf[[#This Row],[Bericht]],"Year",Q$2,"Month",Q$3,"Abschnitt",GuVMonatsscharf[[#This Row],[TitleLocalSection]],"TitleLocalMainGroup",GuVMonatsscharf[[#This Row],[TitleLocalMainGroup]]),GETPIVOTDATA("Betrag",PivotdatenForecast!$A$1,"Report",GuVMonatsscharf[[#This Row],[Bericht]],"Year",Q$2,"Month",Q$3,"Abschnitt",GuVMonatsscharf[[#This Row],[TitleLocalSection]],"TitleLocalMainGroup",GuVMonatsscharf[[#This Row],[TitleLocalMainGroup]],"TitleLocalAccountGroup",GuVMonatsscharf[[#This Row],[TitleLocalAccountGroup]]))),0)*GuVMonatsscharf[[#This Row],[Factor]]</f>
        <v>0</v>
      </c>
      <c r="R57" s="23">
        <f>IFERROR(IF(AND(GuVMonatsscharf[[#This Row],[TitleLocalAccountGroup]]=0,GuVMonatsscharf[[#This Row],[TitleLocalMainGroup]]=0),GETPIVOTDATA("Betrag",PivotdatenForecast!$A$1,"Report",GuVMonatsscharf[[#This Row],[Bericht]],"Year",R$2,"Month",R$3,"Abschnitt",GuVMonatsscharf[[#This Row],[TitleLocalSection]]),IF(GuVMonatsscharf[[#This Row],[TitleLocalAccountGroup]]=0,GETPIVOTDATA("Betrag",PivotdatenForecast!$A$1,"Report",GuVMonatsscharf[[#This Row],[Bericht]],"Year",R$2,"Month",R$3,"Abschnitt",GuVMonatsscharf[[#This Row],[TitleLocalSection]],"TitleLocalMainGroup",GuVMonatsscharf[[#This Row],[TitleLocalMainGroup]]),GETPIVOTDATA("Betrag",PivotdatenForecast!$A$1,"Report",GuVMonatsscharf[[#This Row],[Bericht]],"Year",R$2,"Month",R$3,"Abschnitt",GuVMonatsscharf[[#This Row],[TitleLocalSection]],"TitleLocalMainGroup",GuVMonatsscharf[[#This Row],[TitleLocalMainGroup]],"TitleLocalAccountGroup",GuVMonatsscharf[[#This Row],[TitleLocalAccountGroup]]))),0)*GuVMonatsscharf[[#This Row],[Factor]]</f>
        <v>0</v>
      </c>
      <c r="S57" s="23">
        <f>IFERROR(IF(AND(GuVMonatsscharf[[#This Row],[TitleLocalAccountGroup]]=0,GuVMonatsscharf[[#This Row],[TitleLocalMainGroup]]=0),GETPIVOTDATA("Betrag",PivotdatenForecast!$A$1,"Report",GuVMonatsscharf[[#This Row],[Bericht]],"Year",S$2,"Month",S$3,"Abschnitt",GuVMonatsscharf[[#This Row],[TitleLocalSection]]),IF(GuVMonatsscharf[[#This Row],[TitleLocalAccountGroup]]=0,GETPIVOTDATA("Betrag",PivotdatenForecast!$A$1,"Report",GuVMonatsscharf[[#This Row],[Bericht]],"Year",S$2,"Month",S$3,"Abschnitt",GuVMonatsscharf[[#This Row],[TitleLocalSection]],"TitleLocalMainGroup",GuVMonatsscharf[[#This Row],[TitleLocalMainGroup]]),GETPIVOTDATA("Betrag",PivotdatenForecast!$A$1,"Report",GuVMonatsscharf[[#This Row],[Bericht]],"Year",S$2,"Month",S$3,"Abschnitt",GuVMonatsscharf[[#This Row],[TitleLocalSection]],"TitleLocalMainGroup",GuVMonatsscharf[[#This Row],[TitleLocalMainGroup]],"TitleLocalAccountGroup",GuVMonatsscharf[[#This Row],[TitleLocalAccountGroup]]))),0)*GuVMonatsscharf[[#This Row],[Factor]]</f>
        <v>0</v>
      </c>
      <c r="T57" s="23">
        <f>IFERROR(IF(AND(GuVMonatsscharf[[#This Row],[TitleLocalAccountGroup]]=0,GuVMonatsscharf[[#This Row],[TitleLocalMainGroup]]=0),GETPIVOTDATA("Betrag",PivotdatenForecast!$A$1,"Report",GuVMonatsscharf[[#This Row],[Bericht]],"Year",T$2,"Month",T$3,"Abschnitt",GuVMonatsscharf[[#This Row],[TitleLocalSection]]),IF(GuVMonatsscharf[[#This Row],[TitleLocalAccountGroup]]=0,GETPIVOTDATA("Betrag",PivotdatenForecast!$A$1,"Report",GuVMonatsscharf[[#This Row],[Bericht]],"Year",T$2,"Month",T$3,"Abschnitt",GuVMonatsscharf[[#This Row],[TitleLocalSection]],"TitleLocalMainGroup",GuVMonatsscharf[[#This Row],[TitleLocalMainGroup]]),GETPIVOTDATA("Betrag",PivotdatenForecast!$A$1,"Report",GuVMonatsscharf[[#This Row],[Bericht]],"Year",T$2,"Month",T$3,"Abschnitt",GuVMonatsscharf[[#This Row],[TitleLocalSection]],"TitleLocalMainGroup",GuVMonatsscharf[[#This Row],[TitleLocalMainGroup]],"TitleLocalAccountGroup",GuVMonatsscharf[[#This Row],[TitleLocalAccountGroup]]))),0)*GuVMonatsscharf[[#This Row],[Factor]]</f>
        <v>0</v>
      </c>
      <c r="U57" s="88">
        <f>SUM(GuVMonatsscharf[[#This Row],[Jan]:[Dez]])</f>
        <v>0</v>
      </c>
      <c r="V57" s="23"/>
      <c r="W57" s="63"/>
    </row>
    <row r="58" spans="1:23" s="13" customFormat="1" ht="15.75" thickBot="1" x14ac:dyDescent="0.3">
      <c r="A58" s="62" t="s">
        <v>211</v>
      </c>
      <c r="B58" s="13">
        <v>0</v>
      </c>
      <c r="D58" s="9"/>
      <c r="E58" s="21"/>
      <c r="F58" s="21"/>
      <c r="G58" s="21"/>
      <c r="H58" s="11">
        <v>1</v>
      </c>
      <c r="I58" s="15">
        <f>I52+I53</f>
        <v>-17983.389999999985</v>
      </c>
      <c r="J58" s="15">
        <f t="shared" ref="J58:T58" si="5">J52+J53</f>
        <v>-86666.780000000028</v>
      </c>
      <c r="K58" s="15">
        <f t="shared" si="5"/>
        <v>-134466.69</v>
      </c>
      <c r="L58" s="15">
        <f t="shared" si="5"/>
        <v>-12340.390000000016</v>
      </c>
      <c r="M58" s="15">
        <f t="shared" si="5"/>
        <v>2258.0400000000063</v>
      </c>
      <c r="N58" s="15">
        <f t="shared" si="5"/>
        <v>-37268.919999999984</v>
      </c>
      <c r="O58" s="15">
        <f t="shared" si="5"/>
        <v>-29128.96999999999</v>
      </c>
      <c r="P58" s="15">
        <f t="shared" si="5"/>
        <v>-28926.719999999994</v>
      </c>
      <c r="Q58" s="15">
        <f t="shared" si="5"/>
        <v>32082.839999999964</v>
      </c>
      <c r="R58" s="15">
        <f t="shared" si="5"/>
        <v>-40541.440000000002</v>
      </c>
      <c r="S58" s="15">
        <f t="shared" si="5"/>
        <v>-35266.880000000019</v>
      </c>
      <c r="T58" s="15">
        <f t="shared" si="5"/>
        <v>-102508.53000000001</v>
      </c>
      <c r="U58" s="87">
        <f>SUM(GuVMonatsscharf[[#This Row],[Jan]:[Dez]])</f>
        <v>-490757.83</v>
      </c>
      <c r="V58" s="15"/>
      <c r="W58" s="63"/>
    </row>
    <row r="60" spans="1:23" hidden="1" outlineLevel="1" x14ac:dyDescent="0.25">
      <c r="A60" s="64" t="s">
        <v>246</v>
      </c>
    </row>
    <row r="61" spans="1:23" hidden="1" outlineLevel="1" x14ac:dyDescent="0.25">
      <c r="A61" s="9" t="s">
        <v>236</v>
      </c>
      <c r="H61" s="23">
        <f>I9-SUM(I10:I12)+I13-SUM(I14,I15,I18,I22)+I39-SUM(I40:I43)+I44-SUM(I45:I47)+I49-SUM(I50:I51)+I53-SUM(I54:I57)+I15-SUM(I16:I17)+I18-SUM(I19:I21)+I22-SUM(I23:I37)</f>
        <v>0</v>
      </c>
      <c r="I61" s="23">
        <f t="shared" ref="I61:T61" si="6">J9-SUM(J10:J12)+J13-SUM(J14,J15,J18,J22)+J39-SUM(J40:J43)+J44-SUM(J45:J47)+J49-SUM(J50:J51)+J53-SUM(J54:J57)+J15-SUM(J16:J17)+J18-SUM(J19:J21)+J22-SUM(J23:J37)</f>
        <v>0</v>
      </c>
      <c r="J61" s="23">
        <f t="shared" si="6"/>
        <v>0</v>
      </c>
      <c r="K61" s="23">
        <f t="shared" si="6"/>
        <v>0</v>
      </c>
      <c r="L61" s="23">
        <f t="shared" si="6"/>
        <v>0</v>
      </c>
      <c r="M61" s="23">
        <f t="shared" si="6"/>
        <v>0</v>
      </c>
      <c r="N61" s="23">
        <f t="shared" si="6"/>
        <v>0</v>
      </c>
      <c r="O61" s="23">
        <f t="shared" si="6"/>
        <v>0</v>
      </c>
      <c r="P61" s="23">
        <f t="shared" si="6"/>
        <v>0</v>
      </c>
      <c r="Q61" s="23">
        <f t="shared" si="6"/>
        <v>0</v>
      </c>
      <c r="R61" s="23">
        <f t="shared" si="6"/>
        <v>0</v>
      </c>
      <c r="S61" s="23">
        <f t="shared" si="6"/>
        <v>0</v>
      </c>
      <c r="T61" s="23">
        <f t="shared" si="6"/>
        <v>0</v>
      </c>
    </row>
    <row r="62" spans="1:23" collapsed="1" x14ac:dyDescent="0.25"/>
  </sheetData>
  <mergeCells count="1">
    <mergeCell ref="A6:U6"/>
  </mergeCells>
  <conditionalFormatting sqref="H61:T61">
    <cfRule type="expression" dxfId="17" priority="1">
      <formula>(H61&lt;&gt;0)</formula>
    </cfRule>
  </conditionalFormatting>
  <printOptions horizontalCentered="1"/>
  <pageMargins left="0.70866141732283472" right="0.70866141732283472" top="0.78740157480314965" bottom="0.78740157480314965" header="0.31496062992125984" footer="0.31496062992125984"/>
  <pageSetup paperSize="9" scale="82"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5D3D-D8E7-4610-8453-1DCCA5408A48}">
  <sheetPr codeName="Tabelle14">
    <pageSetUpPr fitToPage="1"/>
  </sheetPr>
  <dimension ref="A1:Z58"/>
  <sheetViews>
    <sheetView topLeftCell="A6" workbookViewId="0">
      <selection activeCell="S16" sqref="S16"/>
    </sheetView>
  </sheetViews>
  <sheetFormatPr baseColWidth="10" defaultRowHeight="15" outlineLevelRow="1" outlineLevelCol="1" x14ac:dyDescent="0.25"/>
  <cols>
    <col min="1" max="1" width="50.42578125" style="9" bestFit="1" customWidth="1"/>
    <col min="2" max="2" width="9.28515625" style="9" hidden="1" customWidth="1" outlineLevel="1"/>
    <col min="3" max="3" width="2.28515625" style="9" customWidth="1" collapsed="1"/>
    <col min="4" max="4" width="9.5703125" style="11" hidden="1" customWidth="1" outlineLevel="1"/>
    <col min="5" max="5" width="35.42578125" style="11" hidden="1" customWidth="1" outlineLevel="1"/>
    <col min="6" max="6" width="42.42578125" style="11" hidden="1" customWidth="1" outlineLevel="1"/>
    <col min="7" max="7" width="46.140625" style="9" hidden="1" customWidth="1" outlineLevel="1"/>
    <col min="8" max="8" width="13.5703125" style="9" hidden="1" customWidth="1" outlineLevel="1"/>
    <col min="9" max="9" width="8.7109375" style="9" hidden="1" customWidth="1" outlineLevel="1"/>
    <col min="10" max="10" width="2.28515625" style="9" customWidth="1" collapsed="1"/>
    <col min="11" max="11" width="12" style="9" customWidth="1" outlineLevel="1"/>
    <col min="12" max="22" width="12.7109375" style="9" customWidth="1" outlineLevel="1"/>
    <col min="23" max="23" width="12.7109375" style="9" customWidth="1"/>
    <col min="24" max="24" width="2.7109375" style="9" customWidth="1"/>
    <col min="25" max="25" width="73.7109375" style="9" hidden="1" customWidth="1" outlineLevel="1"/>
    <col min="26" max="26" width="11.42578125" style="9" collapsed="1"/>
    <col min="27" max="16384" width="11.42578125" style="9"/>
  </cols>
  <sheetData>
    <row r="1" spans="1:25" hidden="1" x14ac:dyDescent="0.25">
      <c r="A1" s="76" t="s">
        <v>207</v>
      </c>
      <c r="B1" s="9">
        <v>4</v>
      </c>
    </row>
    <row r="2" spans="1:25" hidden="1" x14ac:dyDescent="0.25">
      <c r="A2" s="76" t="s">
        <v>202</v>
      </c>
      <c r="B2" s="9">
        <v>2020</v>
      </c>
      <c r="K2" s="9">
        <f>$B$2</f>
        <v>2020</v>
      </c>
      <c r="L2" s="9">
        <f t="shared" ref="L2:V2" si="0">$B$2</f>
        <v>2020</v>
      </c>
      <c r="M2" s="9">
        <f t="shared" si="0"/>
        <v>2020</v>
      </c>
      <c r="N2" s="9">
        <f t="shared" si="0"/>
        <v>2020</v>
      </c>
      <c r="O2" s="9">
        <f t="shared" si="0"/>
        <v>2020</v>
      </c>
      <c r="P2" s="9">
        <f t="shared" si="0"/>
        <v>2020</v>
      </c>
      <c r="Q2" s="9">
        <f t="shared" si="0"/>
        <v>2020</v>
      </c>
      <c r="R2" s="9">
        <f t="shared" si="0"/>
        <v>2020</v>
      </c>
      <c r="S2" s="9">
        <f t="shared" si="0"/>
        <v>2020</v>
      </c>
      <c r="T2" s="9">
        <f t="shared" si="0"/>
        <v>2020</v>
      </c>
      <c r="U2" s="9">
        <f t="shared" si="0"/>
        <v>2020</v>
      </c>
      <c r="V2" s="9">
        <f t="shared" si="0"/>
        <v>2020</v>
      </c>
    </row>
    <row r="3" spans="1:25" hidden="1" x14ac:dyDescent="0.25">
      <c r="A3" s="76" t="s">
        <v>272</v>
      </c>
      <c r="B3" s="11"/>
      <c r="K3" s="9">
        <v>1</v>
      </c>
      <c r="L3" s="9">
        <f>K3+1</f>
        <v>2</v>
      </c>
      <c r="M3" s="9">
        <f t="shared" ref="M3:V3" si="1">L3+1</f>
        <v>3</v>
      </c>
      <c r="N3" s="9">
        <f t="shared" si="1"/>
        <v>4</v>
      </c>
      <c r="O3" s="9">
        <f t="shared" si="1"/>
        <v>5</v>
      </c>
      <c r="P3" s="9">
        <f t="shared" si="1"/>
        <v>6</v>
      </c>
      <c r="Q3" s="9">
        <f t="shared" si="1"/>
        <v>7</v>
      </c>
      <c r="R3" s="9">
        <f t="shared" si="1"/>
        <v>8</v>
      </c>
      <c r="S3" s="9">
        <f t="shared" si="1"/>
        <v>9</v>
      </c>
      <c r="T3" s="9">
        <f t="shared" si="1"/>
        <v>10</v>
      </c>
      <c r="U3" s="9">
        <f t="shared" si="1"/>
        <v>11</v>
      </c>
      <c r="V3" s="9">
        <f t="shared" si="1"/>
        <v>12</v>
      </c>
    </row>
    <row r="4" spans="1:25" hidden="1" x14ac:dyDescent="0.25">
      <c r="A4" s="76" t="s">
        <v>204</v>
      </c>
      <c r="B4" s="9" t="s">
        <v>567</v>
      </c>
      <c r="K4" s="9" t="str">
        <f>$B$4</f>
        <v>Budget</v>
      </c>
      <c r="L4" s="9" t="str">
        <f t="shared" ref="L4:V4" si="2">$B$4</f>
        <v>Budget</v>
      </c>
      <c r="M4" s="9" t="str">
        <f t="shared" si="2"/>
        <v>Budget</v>
      </c>
      <c r="N4" s="9" t="str">
        <f t="shared" si="2"/>
        <v>Budget</v>
      </c>
      <c r="O4" s="9" t="str">
        <f t="shared" si="2"/>
        <v>Budget</v>
      </c>
      <c r="P4" s="9" t="str">
        <f t="shared" si="2"/>
        <v>Budget</v>
      </c>
      <c r="Q4" s="9" t="str">
        <f t="shared" si="2"/>
        <v>Budget</v>
      </c>
      <c r="R4" s="9" t="str">
        <f t="shared" si="2"/>
        <v>Budget</v>
      </c>
      <c r="S4" s="9" t="str">
        <f t="shared" si="2"/>
        <v>Budget</v>
      </c>
      <c r="T4" s="9" t="str">
        <f t="shared" si="2"/>
        <v>Budget</v>
      </c>
      <c r="U4" s="9" t="str">
        <f t="shared" si="2"/>
        <v>Budget</v>
      </c>
      <c r="V4" s="9" t="str">
        <f t="shared" si="2"/>
        <v>Budget</v>
      </c>
    </row>
    <row r="5" spans="1:25" hidden="1" x14ac:dyDescent="0.25">
      <c r="A5" s="76" t="s">
        <v>465</v>
      </c>
      <c r="B5" s="9" t="s">
        <v>166</v>
      </c>
      <c r="K5" s="77" t="str">
        <f>$B$5</f>
        <v>Betrag</v>
      </c>
      <c r="L5" s="9" t="str">
        <f t="shared" ref="L5:V5" si="3">$B$5</f>
        <v>Betrag</v>
      </c>
      <c r="M5" s="9" t="str">
        <f t="shared" si="3"/>
        <v>Betrag</v>
      </c>
      <c r="N5" s="9" t="str">
        <f t="shared" si="3"/>
        <v>Betrag</v>
      </c>
      <c r="O5" s="9" t="str">
        <f t="shared" si="3"/>
        <v>Betrag</v>
      </c>
      <c r="P5" s="9" t="str">
        <f t="shared" si="3"/>
        <v>Betrag</v>
      </c>
      <c r="Q5" s="9" t="str">
        <f t="shared" si="3"/>
        <v>Betrag</v>
      </c>
      <c r="R5" s="9" t="str">
        <f t="shared" si="3"/>
        <v>Betrag</v>
      </c>
      <c r="S5" s="9" t="str">
        <f t="shared" si="3"/>
        <v>Betrag</v>
      </c>
      <c r="T5" s="9" t="str">
        <f t="shared" si="3"/>
        <v>Betrag</v>
      </c>
      <c r="U5" s="9" t="str">
        <f t="shared" si="3"/>
        <v>Betrag</v>
      </c>
      <c r="V5" s="9" t="str">
        <f t="shared" si="3"/>
        <v>Betrag</v>
      </c>
    </row>
    <row r="6" spans="1:25" ht="18.75" x14ac:dyDescent="0.25">
      <c r="A6" s="283" t="str">
        <f>"Cash Flow Ist / Forecast (FC) " &amp;$B$2</f>
        <v>Cash Flow Ist / Forecast (FC) 2020</v>
      </c>
      <c r="B6" s="283"/>
      <c r="C6" s="283"/>
      <c r="D6" s="283"/>
      <c r="E6" s="283"/>
      <c r="F6" s="283"/>
      <c r="G6" s="283"/>
      <c r="H6" s="283"/>
      <c r="I6" s="283"/>
      <c r="J6" s="283"/>
      <c r="K6" s="283"/>
      <c r="L6" s="283"/>
      <c r="M6" s="283"/>
      <c r="N6" s="283"/>
      <c r="O6" s="283"/>
      <c r="P6" s="283"/>
      <c r="Q6" s="283"/>
      <c r="R6" s="283"/>
      <c r="S6" s="283"/>
      <c r="T6" s="283"/>
      <c r="U6" s="283"/>
      <c r="V6" s="283"/>
      <c r="W6" s="283"/>
      <c r="X6" s="67"/>
      <c r="Y6" s="206"/>
    </row>
    <row r="7" spans="1:25" ht="19.5" thickBot="1" x14ac:dyDescent="0.35">
      <c r="A7" s="216"/>
      <c r="B7" s="216"/>
      <c r="C7" s="216"/>
      <c r="D7" s="216"/>
      <c r="E7" s="216"/>
      <c r="F7" s="216"/>
      <c r="G7" s="216"/>
      <c r="H7" s="216"/>
      <c r="I7" s="221"/>
      <c r="J7" s="221"/>
      <c r="K7" s="221" t="str">
        <f>IF(K3&lt;=MONTH(Deckblatt!$B$5),"Ist","FC")</f>
        <v>Ist</v>
      </c>
      <c r="L7" s="221" t="str">
        <f>IF(L3&lt;=MONTH(Deckblatt!$B$5),"Ist","FC")</f>
        <v>Ist</v>
      </c>
      <c r="M7" s="221" t="str">
        <f>IF(M3&lt;=MONTH(Deckblatt!$B$5),"Ist","FC")</f>
        <v>Ist</v>
      </c>
      <c r="N7" s="221" t="str">
        <f>IF(N3&lt;=MONTH(Deckblatt!$B$5),"Ist","FC")</f>
        <v>Ist</v>
      </c>
      <c r="O7" s="221" t="str">
        <f>IF(O3&lt;=MONTH(Deckblatt!$B$5),"Ist","FC")</f>
        <v>Ist</v>
      </c>
      <c r="P7" s="221" t="str">
        <f>IF(P3&lt;=MONTH(Deckblatt!$B$5),"Ist","FC")</f>
        <v>Ist</v>
      </c>
      <c r="Q7" s="221" t="str">
        <f>IF(Q3&lt;=MONTH(Deckblatt!$B$5),"Ist","FC")</f>
        <v>Ist</v>
      </c>
      <c r="R7" s="221" t="str">
        <f>IF(R3&lt;=MONTH(Deckblatt!$B$5),"Ist","FC")</f>
        <v>Ist</v>
      </c>
      <c r="S7" s="221" t="str">
        <f>IF(S3&lt;=MONTH(Deckblatt!$B$5),"Ist","FC")</f>
        <v>Ist</v>
      </c>
      <c r="T7" s="221" t="str">
        <f>IF(T3&lt;=MONTH(Deckblatt!$B$5),"Ist","FC")</f>
        <v>Ist</v>
      </c>
      <c r="U7" s="221" t="str">
        <f>IF(U3&lt;=MONTH(Deckblatt!$B$5),"Ist","FC")</f>
        <v>Ist</v>
      </c>
      <c r="V7" s="221" t="str">
        <f>IF(V3&lt;=MONTH(Deckblatt!$B$5),"Ist","FC")</f>
        <v>FC</v>
      </c>
      <c r="W7" s="51"/>
      <c r="X7" s="216"/>
    </row>
    <row r="8" spans="1:25" ht="30.75" thickBot="1" x14ac:dyDescent="0.3">
      <c r="A8" s="9" t="s">
        <v>205</v>
      </c>
      <c r="B8" s="9" t="s">
        <v>206</v>
      </c>
      <c r="C8" s="89" t="s">
        <v>227</v>
      </c>
      <c r="D8" s="9" t="s">
        <v>163</v>
      </c>
      <c r="E8" s="11" t="s">
        <v>5</v>
      </c>
      <c r="F8" s="11" t="s">
        <v>6</v>
      </c>
      <c r="G8" s="11" t="s">
        <v>7</v>
      </c>
      <c r="H8" s="11" t="s">
        <v>617</v>
      </c>
      <c r="I8" s="11" t="s">
        <v>228</v>
      </c>
      <c r="J8" s="89" t="s">
        <v>677</v>
      </c>
      <c r="K8" s="52" t="s">
        <v>190</v>
      </c>
      <c r="L8" s="52" t="s">
        <v>191</v>
      </c>
      <c r="M8" s="52" t="s">
        <v>192</v>
      </c>
      <c r="N8" s="52" t="s">
        <v>193</v>
      </c>
      <c r="O8" s="52" t="s">
        <v>194</v>
      </c>
      <c r="P8" s="52" t="s">
        <v>195</v>
      </c>
      <c r="Q8" s="52" t="s">
        <v>196</v>
      </c>
      <c r="R8" s="9" t="s">
        <v>197</v>
      </c>
      <c r="S8" s="9" t="s">
        <v>198</v>
      </c>
      <c r="T8" s="9" t="s">
        <v>199</v>
      </c>
      <c r="U8" s="9" t="s">
        <v>200</v>
      </c>
      <c r="V8" s="9" t="s">
        <v>201</v>
      </c>
      <c r="W8" s="121" t="s">
        <v>620</v>
      </c>
      <c r="X8" s="89" t="s">
        <v>224</v>
      </c>
      <c r="Y8" s="78" t="s">
        <v>223</v>
      </c>
    </row>
    <row r="9" spans="1:25" s="13" customFormat="1" x14ac:dyDescent="0.25">
      <c r="A9" s="13" t="str">
        <f>'GuV Budget'!A51</f>
        <v>Ergebnis nach Steuern</v>
      </c>
      <c r="B9" s="12">
        <v>1</v>
      </c>
      <c r="D9" s="12"/>
      <c r="E9" s="14"/>
      <c r="F9" s="14"/>
      <c r="G9" s="14"/>
      <c r="H9" s="14"/>
      <c r="I9" s="14"/>
      <c r="J9" s="14"/>
      <c r="K9" s="15">
        <f>'GuV Monatsscharf'!I52</f>
        <v>-17983.389999999985</v>
      </c>
      <c r="L9" s="15">
        <f>'GuV Monatsscharf'!J52</f>
        <v>-86666.780000000028</v>
      </c>
      <c r="M9" s="15">
        <f>'GuV Monatsscharf'!K52</f>
        <v>-134466.69</v>
      </c>
      <c r="N9" s="15">
        <f>'GuV Monatsscharf'!L52</f>
        <v>-12340.390000000016</v>
      </c>
      <c r="O9" s="15">
        <f>'GuV Monatsscharf'!M52</f>
        <v>2258.0400000000063</v>
      </c>
      <c r="P9" s="15">
        <f>'GuV Monatsscharf'!N52</f>
        <v>-37268.919999999984</v>
      </c>
      <c r="Q9" s="15">
        <f>'GuV Monatsscharf'!O52</f>
        <v>-29128.96999999999</v>
      </c>
      <c r="R9" s="15">
        <f>'GuV Monatsscharf'!P52</f>
        <v>-28926.719999999994</v>
      </c>
      <c r="S9" s="15">
        <f>'GuV Monatsscharf'!Q52</f>
        <v>32082.839999999964</v>
      </c>
      <c r="T9" s="15">
        <f>'GuV Monatsscharf'!R52</f>
        <v>-40541.440000000002</v>
      </c>
      <c r="U9" s="15">
        <f>'GuV Monatsscharf'!S52</f>
        <v>-35266.880000000019</v>
      </c>
      <c r="V9" s="15">
        <f>'GuV Monatsscharf'!T52</f>
        <v>-102508.53000000001</v>
      </c>
      <c r="W9" s="81">
        <f>SUM(CFMonatsscharf[[#This Row],[Jan]:[Dez]])</f>
        <v>-490757.83</v>
      </c>
      <c r="X9" s="22"/>
      <c r="Y9" s="79"/>
    </row>
    <row r="10" spans="1:25" s="12" customFormat="1" x14ac:dyDescent="0.25">
      <c r="A10" s="12" t="str">
        <f>IF(CFMonatsscharf[[#This Row],[TitleLocalAccountGroup]]="",IF(CFMonatsscharf[[#This Row],[TitleLocalMainGroup]]="",CFMonatsscharf[[#This Row],[TitleLocalSection]],REPT(" ",$B$1)&amp;CFMonatsscharf[[#This Row],[TitleLocalMainGroup]]),REPT(" ",2*$B$1)&amp;CFMonatsscharf[[#This Row],[TitleLocalAccountGroup]])</f>
        <v xml:space="preserve">    Abschreibungen</v>
      </c>
      <c r="B10" s="12">
        <v>1</v>
      </c>
      <c r="D10" s="12" t="s">
        <v>159</v>
      </c>
      <c r="E10" s="14" t="s">
        <v>70</v>
      </c>
      <c r="F10" s="12" t="s">
        <v>134</v>
      </c>
      <c r="G10" s="14"/>
      <c r="H10" s="14" t="s">
        <v>166</v>
      </c>
      <c r="I10" s="14">
        <v>-1</v>
      </c>
      <c r="J10" s="14"/>
      <c r="K10" s="16">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5533.8600000000006</v>
      </c>
      <c r="L10" s="16">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5410.44</v>
      </c>
      <c r="M10" s="16">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10154.469999999999</v>
      </c>
      <c r="N10" s="16">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7064.02</v>
      </c>
      <c r="O10" s="16">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7016.08</v>
      </c>
      <c r="P10" s="16">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6528.74</v>
      </c>
      <c r="Q10" s="16">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8295.4599999999991</v>
      </c>
      <c r="R10" s="16">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6074.03</v>
      </c>
      <c r="S10" s="16">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6611.77</v>
      </c>
      <c r="T10" s="16">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10787.8</v>
      </c>
      <c r="U10" s="16">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8093.1399999999994</v>
      </c>
      <c r="V10" s="16">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6500</v>
      </c>
      <c r="W10" s="82">
        <f>SUM(CFMonatsscharf[[#This Row],[Jan]:[Dez]])</f>
        <v>88069.81</v>
      </c>
      <c r="X10" s="10"/>
      <c r="Y10" s="79"/>
    </row>
    <row r="11" spans="1:25" s="17" customFormat="1" x14ac:dyDescent="0.25">
      <c r="A11" s="17" t="s">
        <v>247</v>
      </c>
      <c r="B11" s="17">
        <v>1</v>
      </c>
      <c r="D11" s="17" t="s">
        <v>159</v>
      </c>
      <c r="E11" s="18" t="s">
        <v>70</v>
      </c>
      <c r="F11" s="17" t="s">
        <v>134</v>
      </c>
      <c r="G11" s="18" t="s">
        <v>135</v>
      </c>
      <c r="H11" s="14" t="s">
        <v>166</v>
      </c>
      <c r="I11" s="18">
        <v>-1</v>
      </c>
      <c r="J11" s="18"/>
      <c r="K11"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4640.05</v>
      </c>
      <c r="L11"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4669.79</v>
      </c>
      <c r="M11"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5878.11</v>
      </c>
      <c r="N11"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6418.3</v>
      </c>
      <c r="O11"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5761.42</v>
      </c>
      <c r="P11"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5860.57</v>
      </c>
      <c r="Q11"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5649.28</v>
      </c>
      <c r="R11"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5352.29</v>
      </c>
      <c r="S11"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5313.02</v>
      </c>
      <c r="T11"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5504.76</v>
      </c>
      <c r="U11"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7483.99</v>
      </c>
      <c r="V11"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5800</v>
      </c>
      <c r="W11" s="83">
        <f>SUM(CFMonatsscharf[[#This Row],[Jan]:[Dez]])</f>
        <v>68331.58</v>
      </c>
      <c r="X11" s="19"/>
      <c r="Y11" s="79"/>
    </row>
    <row r="12" spans="1:25" s="17" customFormat="1" x14ac:dyDescent="0.25">
      <c r="A12" s="17" t="s">
        <v>248</v>
      </c>
      <c r="B12" s="17">
        <v>1</v>
      </c>
      <c r="D12" s="17" t="s">
        <v>159</v>
      </c>
      <c r="E12" s="18" t="s">
        <v>70</v>
      </c>
      <c r="F12" s="17" t="s">
        <v>134</v>
      </c>
      <c r="G12" s="18" t="s">
        <v>137</v>
      </c>
      <c r="H12" s="14" t="s">
        <v>166</v>
      </c>
      <c r="I12" s="18">
        <v>-1</v>
      </c>
      <c r="J12" s="18"/>
      <c r="K12"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893.81</v>
      </c>
      <c r="L12"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740.65</v>
      </c>
      <c r="M12"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4276.3599999999997</v>
      </c>
      <c r="N12"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645.72</v>
      </c>
      <c r="O12"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1254.6599999999999</v>
      </c>
      <c r="P12"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668.17</v>
      </c>
      <c r="Q12"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2646.1800000000003</v>
      </c>
      <c r="R12"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721.74</v>
      </c>
      <c r="S12"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1298.75</v>
      </c>
      <c r="T12"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5283.04</v>
      </c>
      <c r="U12"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609.15</v>
      </c>
      <c r="V12"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700</v>
      </c>
      <c r="W12" s="83">
        <f>SUM(CFMonatsscharf[[#This Row],[Jan]:[Dez]])</f>
        <v>19738.23</v>
      </c>
      <c r="X12" s="19"/>
      <c r="Y12" s="79"/>
    </row>
    <row r="13" spans="1:25" s="12" customFormat="1" x14ac:dyDescent="0.25">
      <c r="A13" s="12" t="s">
        <v>255</v>
      </c>
      <c r="B13" s="12">
        <v>1</v>
      </c>
      <c r="E13" s="14"/>
      <c r="G13" s="14"/>
      <c r="H13" s="14"/>
      <c r="I13" s="14"/>
      <c r="J13" s="14"/>
      <c r="K13" s="16">
        <f t="shared" ref="K13:V13" si="4">SUM(K14:K22)</f>
        <v>-10148.400000000001</v>
      </c>
      <c r="L13" s="16">
        <f t="shared" si="4"/>
        <v>-3241.4700000000339</v>
      </c>
      <c r="M13" s="16">
        <f t="shared" si="4"/>
        <v>-184458.62</v>
      </c>
      <c r="N13" s="16">
        <f t="shared" si="4"/>
        <v>-50629.960000000006</v>
      </c>
      <c r="O13" s="16">
        <f t="shared" si="4"/>
        <v>-149437.35</v>
      </c>
      <c r="P13" s="16">
        <f t="shared" si="4"/>
        <v>58413.89</v>
      </c>
      <c r="Q13" s="16">
        <f t="shared" si="4"/>
        <v>-120875.94</v>
      </c>
      <c r="R13" s="16">
        <f t="shared" si="4"/>
        <v>25460.839999999989</v>
      </c>
      <c r="S13" s="16">
        <f t="shared" si="4"/>
        <v>-135107.74</v>
      </c>
      <c r="T13" s="16">
        <f t="shared" si="4"/>
        <v>-51575.01</v>
      </c>
      <c r="U13" s="16">
        <f t="shared" si="4"/>
        <v>83615.649999999994</v>
      </c>
      <c r="V13" s="16">
        <f t="shared" si="4"/>
        <v>-167677.39000000001</v>
      </c>
      <c r="W13" s="82">
        <f>SUM(CFMonatsscharf[[#This Row],[Jan]:[Dez]])</f>
        <v>-705661.5</v>
      </c>
      <c r="X13" s="10"/>
      <c r="Y13" s="79"/>
    </row>
    <row r="14" spans="1:25" s="17" customFormat="1" x14ac:dyDescent="0.25">
      <c r="A14" s="17" t="s">
        <v>262</v>
      </c>
      <c r="B14" s="17">
        <v>1</v>
      </c>
      <c r="D14" s="17" t="s">
        <v>160</v>
      </c>
      <c r="E14" s="18" t="s">
        <v>19</v>
      </c>
      <c r="F14" s="17" t="s">
        <v>20</v>
      </c>
      <c r="G14" s="18"/>
      <c r="H14" s="14" t="s">
        <v>166</v>
      </c>
      <c r="I14" s="18">
        <v>1</v>
      </c>
      <c r="J14" s="18"/>
      <c r="K14"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14"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14"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14"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14"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14"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14"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14"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14"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14"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14"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-28.5</v>
      </c>
      <c r="V14"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14" s="83">
        <f>SUM(CFMonatsscharf[[#This Row],[Jan]:[Dez]])</f>
        <v>-28.5</v>
      </c>
      <c r="X14" s="19"/>
      <c r="Y14" s="79"/>
    </row>
    <row r="15" spans="1:25" s="17" customFormat="1" x14ac:dyDescent="0.25">
      <c r="A15" s="17" t="s">
        <v>261</v>
      </c>
      <c r="B15" s="17">
        <v>1</v>
      </c>
      <c r="D15" s="17" t="s">
        <v>160</v>
      </c>
      <c r="E15" s="18" t="s">
        <v>19</v>
      </c>
      <c r="F15" s="17" t="s">
        <v>23</v>
      </c>
      <c r="G15" s="20" t="s">
        <v>148</v>
      </c>
      <c r="H15" s="14" t="s">
        <v>166</v>
      </c>
      <c r="I15" s="18">
        <v>1</v>
      </c>
      <c r="J15" s="18"/>
      <c r="K15"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15"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128.4</v>
      </c>
      <c r="M15"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15"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15"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15"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15"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15"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15"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-3654</v>
      </c>
      <c r="T15"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3654</v>
      </c>
      <c r="U15"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15"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15" s="83">
        <f>SUM(CFMonatsscharf[[#This Row],[Jan]:[Dez]])</f>
        <v>128.40000000000009</v>
      </c>
      <c r="X15" s="19"/>
      <c r="Y15" s="79"/>
    </row>
    <row r="16" spans="1:25" s="17" customFormat="1" x14ac:dyDescent="0.25">
      <c r="A16" s="70" t="s">
        <v>256</v>
      </c>
      <c r="B16" s="17">
        <v>1</v>
      </c>
      <c r="D16" s="17" t="s">
        <v>161</v>
      </c>
      <c r="E16" s="17" t="s">
        <v>51</v>
      </c>
      <c r="F16" s="17" t="s">
        <v>149</v>
      </c>
      <c r="G16" s="18"/>
      <c r="H16" s="14" t="s">
        <v>166</v>
      </c>
      <c r="I16" s="18">
        <v>1</v>
      </c>
      <c r="J16" s="18"/>
      <c r="K16"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-68758.34</v>
      </c>
      <c r="L16"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157253.35999999999</v>
      </c>
      <c r="M16"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-126885.39</v>
      </c>
      <c r="N16"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72973.34</v>
      </c>
      <c r="O16"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-113828.05</v>
      </c>
      <c r="P16"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82925.53</v>
      </c>
      <c r="Q16"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-74042.19</v>
      </c>
      <c r="R16"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76953.34</v>
      </c>
      <c r="S16"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-65033.62</v>
      </c>
      <c r="T16"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11500.3</v>
      </c>
      <c r="U16"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194774.79</v>
      </c>
      <c r="V16"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-113832.02</v>
      </c>
      <c r="W16" s="83">
        <f>SUM(CFMonatsscharf[[#This Row],[Jan]:[Dez]])</f>
        <v>34001.049999999974</v>
      </c>
      <c r="X16" s="19"/>
      <c r="Y16" s="79"/>
    </row>
    <row r="17" spans="1:25" s="17" customFormat="1" x14ac:dyDescent="0.25">
      <c r="A17" s="70" t="s">
        <v>260</v>
      </c>
      <c r="B17" s="17">
        <v>1</v>
      </c>
      <c r="D17" s="17" t="s">
        <v>161</v>
      </c>
      <c r="E17" s="17" t="s">
        <v>51</v>
      </c>
      <c r="F17" s="17" t="s">
        <v>184</v>
      </c>
      <c r="G17" s="18"/>
      <c r="H17" s="14" t="s">
        <v>166</v>
      </c>
      <c r="I17" s="18">
        <v>1</v>
      </c>
      <c r="J17" s="18"/>
      <c r="K17"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17"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17"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17"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17"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17"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17"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17"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17"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17"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17"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17"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17" s="83">
        <f>SUM(CFMonatsscharf[[#This Row],[Jan]:[Dez]])</f>
        <v>0</v>
      </c>
      <c r="X17" s="19"/>
      <c r="Y17" s="79"/>
    </row>
    <row r="18" spans="1:25" s="17" customFormat="1" x14ac:dyDescent="0.25">
      <c r="A18" s="17" t="s">
        <v>257</v>
      </c>
      <c r="B18" s="17">
        <v>1</v>
      </c>
      <c r="D18" s="17" t="s">
        <v>160</v>
      </c>
      <c r="E18" s="18" t="s">
        <v>19</v>
      </c>
      <c r="F18" s="17" t="s">
        <v>23</v>
      </c>
      <c r="G18" s="20" t="s">
        <v>24</v>
      </c>
      <c r="H18" s="14" t="s">
        <v>166</v>
      </c>
      <c r="I18" s="18">
        <v>1</v>
      </c>
      <c r="J18" s="18"/>
      <c r="K18"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-4490.4600000000037</v>
      </c>
      <c r="L18"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-44534.17</v>
      </c>
      <c r="M18"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-32015.199999999997</v>
      </c>
      <c r="N18"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-46354.400000000001</v>
      </c>
      <c r="O18"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-10650.529999999999</v>
      </c>
      <c r="P18"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-18112.829999999998</v>
      </c>
      <c r="Q18"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-6895.6799999999994</v>
      </c>
      <c r="R18"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-14389.39</v>
      </c>
      <c r="S18"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-17713.990000000002</v>
      </c>
      <c r="T18"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-19332.010000000002</v>
      </c>
      <c r="U18"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-38286.42</v>
      </c>
      <c r="V18"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-26007.82</v>
      </c>
      <c r="W18" s="83">
        <f>SUM(CFMonatsscharf[[#This Row],[Jan]:[Dez]])</f>
        <v>-278782.89999999997</v>
      </c>
      <c r="X18" s="19"/>
      <c r="Y18" s="79"/>
    </row>
    <row r="19" spans="1:25" s="17" customFormat="1" x14ac:dyDescent="0.25">
      <c r="A19" s="70" t="s">
        <v>258</v>
      </c>
      <c r="B19" s="17">
        <v>1</v>
      </c>
      <c r="D19" s="17" t="s">
        <v>161</v>
      </c>
      <c r="E19" s="17" t="s">
        <v>51</v>
      </c>
      <c r="F19" s="17" t="s">
        <v>52</v>
      </c>
      <c r="G19" s="18"/>
      <c r="H19" s="14" t="s">
        <v>166</v>
      </c>
      <c r="I19" s="18">
        <v>1</v>
      </c>
      <c r="J19" s="18"/>
      <c r="K19"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44307.11</v>
      </c>
      <c r="L19"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26279.85</v>
      </c>
      <c r="M19"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21054.67</v>
      </c>
      <c r="N19"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44672.710000000006</v>
      </c>
      <c r="O19"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22457.07</v>
      </c>
      <c r="P19"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55336.11</v>
      </c>
      <c r="Q19"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23946.28</v>
      </c>
      <c r="R19"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15727.29</v>
      </c>
      <c r="S19"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18343.810000000001</v>
      </c>
      <c r="T19"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10167.16</v>
      </c>
      <c r="U19"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16115.65</v>
      </c>
      <c r="V19"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32185.519999999997</v>
      </c>
      <c r="W19" s="83">
        <f>SUM(CFMonatsscharf[[#This Row],[Jan]:[Dez]])</f>
        <v>330593.23000000004</v>
      </c>
      <c r="X19" s="19"/>
      <c r="Y19" s="79"/>
    </row>
    <row r="20" spans="1:25" s="17" customFormat="1" x14ac:dyDescent="0.25">
      <c r="A20" s="70" t="s">
        <v>263</v>
      </c>
      <c r="B20" s="17">
        <v>1</v>
      </c>
      <c r="D20" s="17" t="s">
        <v>161</v>
      </c>
      <c r="E20" s="17" t="s">
        <v>46</v>
      </c>
      <c r="F20" s="18"/>
      <c r="G20" s="18"/>
      <c r="H20" s="14" t="s">
        <v>166</v>
      </c>
      <c r="I20" s="18">
        <v>1</v>
      </c>
      <c r="J20" s="18"/>
      <c r="K20"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42000</v>
      </c>
      <c r="L20"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-111266.82</v>
      </c>
      <c r="M20"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20"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-84511.84</v>
      </c>
      <c r="O20"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20"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-6900</v>
      </c>
      <c r="Q20"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-2100</v>
      </c>
      <c r="R20"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20"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20"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3749.82</v>
      </c>
      <c r="U20"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-3749.82</v>
      </c>
      <c r="V20"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13000</v>
      </c>
      <c r="W20" s="83">
        <f>SUM(CFMonatsscharf[[#This Row],[Jan]:[Dez]])</f>
        <v>-149778.66</v>
      </c>
      <c r="X20" s="19"/>
      <c r="Y20" s="79"/>
    </row>
    <row r="21" spans="1:25" s="17" customFormat="1" x14ac:dyDescent="0.25">
      <c r="A21" s="17" t="s">
        <v>259</v>
      </c>
      <c r="B21" s="17">
        <v>1</v>
      </c>
      <c r="D21" s="17" t="s">
        <v>160</v>
      </c>
      <c r="E21" s="17" t="s">
        <v>34</v>
      </c>
      <c r="F21" s="18"/>
      <c r="G21" s="18"/>
      <c r="H21" s="14" t="s">
        <v>166</v>
      </c>
      <c r="I21" s="18">
        <v>1</v>
      </c>
      <c r="J21" s="18"/>
      <c r="K21"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7861.2</v>
      </c>
      <c r="L21"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21"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21"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-1710.62</v>
      </c>
      <c r="O21"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21"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21"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21"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21"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21"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21"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-769.4</v>
      </c>
      <c r="V21"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-5814.03</v>
      </c>
      <c r="W21" s="83">
        <f>SUM(CFMonatsscharf[[#This Row],[Jan]:[Dez]])</f>
        <v>-432.84999999999945</v>
      </c>
      <c r="X21" s="19"/>
      <c r="Y21" s="79"/>
    </row>
    <row r="22" spans="1:25" s="17" customFormat="1" x14ac:dyDescent="0.25">
      <c r="A22" s="70" t="s">
        <v>264</v>
      </c>
      <c r="B22" s="17">
        <v>1</v>
      </c>
      <c r="D22" s="17" t="s">
        <v>161</v>
      </c>
      <c r="E22" s="17" t="s">
        <v>226</v>
      </c>
      <c r="G22" s="18"/>
      <c r="H22" s="211" t="s">
        <v>233</v>
      </c>
      <c r="I22" s="18">
        <v>-1</v>
      </c>
      <c r="J22" s="18"/>
      <c r="K22" s="19">
        <f>IFERROR(IF(AND(CFMonatsscharf[[#This Row],[TitleLocalAccountGroup]]=0,CFMonatsscharf[[#This Row],[TitleLocalMainGroup]]=0),GETPIVOTDATA("Soll",PivotdatenForecast!$A$1,"Report",CFMonatsscharf[[#This Row],[Bericht]],"Year",K$2,"Month",K$3,"Abschnitt",CFMonatsscharf[[#This Row],[TitleLocalSection]]),IF(CFMonatsscharf[[#This Row],[TitleLocalAccountGroup]]=0,GETPIVOTDATA("Soll",PivotdatenForecast!$A$1,"Report",CFMonatsscharf[[#This Row],[Bericht]],"Year",K$2,"Month",K$3,"Abschnitt",CFMonatsscharf[[#This Row],[TitleLocalSection]],"TitleLocalMainGroup",CFMonatsscharf[[#This Row],[TitleLocalMainGroup]]),GETPIVOTDATA("Soll",PivotdatenForecast!$A$1,"Report",CFMonatsscharf[[#This Row],[Bericht]],"Year",K$2,"Month",K$3,"Abschnitt",CFMonatsscharf[[#This Row],[TitleLocalSection]],"TitleLocalMainGroup",CFMonatsscharf[[#This Row],[TitleLocalMainGroup]],"TitleLocalAccountGroup",CFMonatsscharf[[#This Row],[TitleLocalAccountGroup]]))),0)*CFMonatsscharf[[#This Row],[Factor]]</f>
        <v>-31067.91</v>
      </c>
      <c r="L22" s="19">
        <f>IFERROR(IF(AND(CFMonatsscharf[[#This Row],[TitleLocalAccountGroup]]=0,CFMonatsscharf[[#This Row],[TitleLocalMainGroup]]=0),GETPIVOTDATA("Soll",PivotdatenForecast!$A$1,"Report",CFMonatsscharf[[#This Row],[Bericht]],"Year",L$2,"Month",L$3,"Abschnitt",CFMonatsscharf[[#This Row],[TitleLocalSection]]),IF(CFMonatsscharf[[#This Row],[TitleLocalAccountGroup]]=0,GETPIVOTDATA("Soll",PivotdatenForecast!$A$1,"Report",CFMonatsscharf[[#This Row],[Bericht]],"Year",L$2,"Month",L$3,"Abschnitt",CFMonatsscharf[[#This Row],[TitleLocalSection]],"TitleLocalMainGroup",CFMonatsscharf[[#This Row],[TitleLocalMainGroup]]),GETPIVOTDATA("Soll",PivotdatenForecast!$A$1,"Report",CFMonatsscharf[[#This Row],[Bericht]],"Year",L$2,"Month",L$3,"Abschnitt",CFMonatsscharf[[#This Row],[TitleLocalSection]],"TitleLocalMainGroup",CFMonatsscharf[[#This Row],[TitleLocalMainGroup]],"TitleLocalAccountGroup",CFMonatsscharf[[#This Row],[TitleLocalAccountGroup]]))),0)*CFMonatsscharf[[#This Row],[Factor]]</f>
        <v>-31102.09</v>
      </c>
      <c r="M22" s="19">
        <f>IFERROR(IF(AND(CFMonatsscharf[[#This Row],[TitleLocalAccountGroup]]=0,CFMonatsscharf[[#This Row],[TitleLocalMainGroup]]=0),GETPIVOTDATA("Soll",PivotdatenForecast!$A$1,"Report",CFMonatsscharf[[#This Row],[Bericht]],"Year",M$2,"Month",M$3,"Abschnitt",CFMonatsscharf[[#This Row],[TitleLocalSection]]),IF(CFMonatsscharf[[#This Row],[TitleLocalAccountGroup]]=0,GETPIVOTDATA("Soll",PivotdatenForecast!$A$1,"Report",CFMonatsscharf[[#This Row],[Bericht]],"Year",M$2,"Month",M$3,"Abschnitt",CFMonatsscharf[[#This Row],[TitleLocalSection]],"TitleLocalMainGroup",CFMonatsscharf[[#This Row],[TitleLocalMainGroup]]),GETPIVOTDATA("Soll",PivotdatenForecast!$A$1,"Report",CFMonatsscharf[[#This Row],[Bericht]],"Year",M$2,"Month",M$3,"Abschnitt",CFMonatsscharf[[#This Row],[TitleLocalSection]],"TitleLocalMainGroup",CFMonatsscharf[[#This Row],[TitleLocalMainGroup]],"TitleLocalAccountGroup",CFMonatsscharf[[#This Row],[TitleLocalAccountGroup]]))),0)*CFMonatsscharf[[#This Row],[Factor]]</f>
        <v>-46612.7</v>
      </c>
      <c r="N22" s="19">
        <f>IFERROR(IF(AND(CFMonatsscharf[[#This Row],[TitleLocalAccountGroup]]=0,CFMonatsscharf[[#This Row],[TitleLocalMainGroup]]=0),GETPIVOTDATA("Soll",PivotdatenForecast!$A$1,"Report",CFMonatsscharf[[#This Row],[Bericht]],"Year",N$2,"Month",N$3,"Abschnitt",CFMonatsscharf[[#This Row],[TitleLocalSection]]),IF(CFMonatsscharf[[#This Row],[TitleLocalAccountGroup]]=0,GETPIVOTDATA("Soll",PivotdatenForecast!$A$1,"Report",CFMonatsscharf[[#This Row],[Bericht]],"Year",N$2,"Month",N$3,"Abschnitt",CFMonatsscharf[[#This Row],[TitleLocalSection]],"TitleLocalMainGroup",CFMonatsscharf[[#This Row],[TitleLocalMainGroup]]),GETPIVOTDATA("Soll",PivotdatenForecast!$A$1,"Report",CFMonatsscharf[[#This Row],[Bericht]],"Year",N$2,"Month",N$3,"Abschnitt",CFMonatsscharf[[#This Row],[TitleLocalSection]],"TitleLocalMainGroup",CFMonatsscharf[[#This Row],[TitleLocalMainGroup]],"TitleLocalAccountGroup",CFMonatsscharf[[#This Row],[TitleLocalAccountGroup]]))),0)*CFMonatsscharf[[#This Row],[Factor]]</f>
        <v>-35699.15</v>
      </c>
      <c r="O22" s="19">
        <f>IFERROR(IF(AND(CFMonatsscharf[[#This Row],[TitleLocalAccountGroup]]=0,CFMonatsscharf[[#This Row],[TitleLocalMainGroup]]=0),GETPIVOTDATA("Soll",PivotdatenForecast!$A$1,"Report",CFMonatsscharf[[#This Row],[Bericht]],"Year",O$2,"Month",O$3,"Abschnitt",CFMonatsscharf[[#This Row],[TitleLocalSection]]),IF(CFMonatsscharf[[#This Row],[TitleLocalAccountGroup]]=0,GETPIVOTDATA("Soll",PivotdatenForecast!$A$1,"Report",CFMonatsscharf[[#This Row],[Bericht]],"Year",O$2,"Month",O$3,"Abschnitt",CFMonatsscharf[[#This Row],[TitleLocalSection]],"TitleLocalMainGroup",CFMonatsscharf[[#This Row],[TitleLocalMainGroup]]),GETPIVOTDATA("Soll",PivotdatenForecast!$A$1,"Report",CFMonatsscharf[[#This Row],[Bericht]],"Year",O$2,"Month",O$3,"Abschnitt",CFMonatsscharf[[#This Row],[TitleLocalSection]],"TitleLocalMainGroup",CFMonatsscharf[[#This Row],[TitleLocalMainGroup]],"TitleLocalAccountGroup",CFMonatsscharf[[#This Row],[TitleLocalAccountGroup]]))),0)*CFMonatsscharf[[#This Row],[Factor]]</f>
        <v>-47415.839999999997</v>
      </c>
      <c r="P22" s="19">
        <f>IFERROR(IF(AND(CFMonatsscharf[[#This Row],[TitleLocalAccountGroup]]=0,CFMonatsscharf[[#This Row],[TitleLocalMainGroup]]=0),GETPIVOTDATA("Soll",PivotdatenForecast!$A$1,"Report",CFMonatsscharf[[#This Row],[Bericht]],"Year",P$2,"Month",P$3,"Abschnitt",CFMonatsscharf[[#This Row],[TitleLocalSection]]),IF(CFMonatsscharf[[#This Row],[TitleLocalAccountGroup]]=0,GETPIVOTDATA("Soll",PivotdatenForecast!$A$1,"Report",CFMonatsscharf[[#This Row],[Bericht]],"Year",P$2,"Month",P$3,"Abschnitt",CFMonatsscharf[[#This Row],[TitleLocalSection]],"TitleLocalMainGroup",CFMonatsscharf[[#This Row],[TitleLocalMainGroup]]),GETPIVOTDATA("Soll",PivotdatenForecast!$A$1,"Report",CFMonatsscharf[[#This Row],[Bericht]],"Year",P$2,"Month",P$3,"Abschnitt",CFMonatsscharf[[#This Row],[TitleLocalSection]],"TitleLocalMainGroup",CFMonatsscharf[[#This Row],[TitleLocalMainGroup]],"TitleLocalAccountGroup",CFMonatsscharf[[#This Row],[TitleLocalAccountGroup]]))),0)*CFMonatsscharf[[#This Row],[Factor]]</f>
        <v>-54834.92</v>
      </c>
      <c r="Q22" s="19">
        <f>IFERROR(IF(AND(CFMonatsscharf[[#This Row],[TitleLocalAccountGroup]]=0,CFMonatsscharf[[#This Row],[TitleLocalMainGroup]]=0),GETPIVOTDATA("Soll",PivotdatenForecast!$A$1,"Report",CFMonatsscharf[[#This Row],[Bericht]],"Year",Q$2,"Month",Q$3,"Abschnitt",CFMonatsscharf[[#This Row],[TitleLocalSection]]),IF(CFMonatsscharf[[#This Row],[TitleLocalAccountGroup]]=0,GETPIVOTDATA("Soll",PivotdatenForecast!$A$1,"Report",CFMonatsscharf[[#This Row],[Bericht]],"Year",Q$2,"Month",Q$3,"Abschnitt",CFMonatsscharf[[#This Row],[TitleLocalSection]],"TitleLocalMainGroup",CFMonatsscharf[[#This Row],[TitleLocalMainGroup]]),GETPIVOTDATA("Soll",PivotdatenForecast!$A$1,"Report",CFMonatsscharf[[#This Row],[Bericht]],"Year",Q$2,"Month",Q$3,"Abschnitt",CFMonatsscharf[[#This Row],[TitleLocalSection]],"TitleLocalMainGroup",CFMonatsscharf[[#This Row],[TitleLocalMainGroup]],"TitleLocalAccountGroup",CFMonatsscharf[[#This Row],[TitleLocalAccountGroup]]))),0)*CFMonatsscharf[[#This Row],[Factor]]</f>
        <v>-61784.35</v>
      </c>
      <c r="R22" s="19">
        <f>IFERROR(IF(AND(CFMonatsscharf[[#This Row],[TitleLocalAccountGroup]]=0,CFMonatsscharf[[#This Row],[TitleLocalMainGroup]]=0),GETPIVOTDATA("Soll",PivotdatenForecast!$A$1,"Report",CFMonatsscharf[[#This Row],[Bericht]],"Year",R$2,"Month",R$3,"Abschnitt",CFMonatsscharf[[#This Row],[TitleLocalSection]]),IF(CFMonatsscharf[[#This Row],[TitleLocalAccountGroup]]=0,GETPIVOTDATA("Soll",PivotdatenForecast!$A$1,"Report",CFMonatsscharf[[#This Row],[Bericht]],"Year",R$2,"Month",R$3,"Abschnitt",CFMonatsscharf[[#This Row],[TitleLocalSection]],"TitleLocalMainGroup",CFMonatsscharf[[#This Row],[TitleLocalMainGroup]]),GETPIVOTDATA("Soll",PivotdatenForecast!$A$1,"Report",CFMonatsscharf[[#This Row],[Bericht]],"Year",R$2,"Month",R$3,"Abschnitt",CFMonatsscharf[[#This Row],[TitleLocalSection]],"TitleLocalMainGroup",CFMonatsscharf[[#This Row],[TitleLocalMainGroup]],"TitleLocalAccountGroup",CFMonatsscharf[[#This Row],[TitleLocalAccountGroup]]))),0)*CFMonatsscharf[[#This Row],[Factor]]</f>
        <v>-52830.400000000001</v>
      </c>
      <c r="S22" s="19">
        <f>IFERROR(IF(AND(CFMonatsscharf[[#This Row],[TitleLocalAccountGroup]]=0,CFMonatsscharf[[#This Row],[TitleLocalMainGroup]]=0),GETPIVOTDATA("Soll",PivotdatenForecast!$A$1,"Report",CFMonatsscharf[[#This Row],[Bericht]],"Year",S$2,"Month",S$3,"Abschnitt",CFMonatsscharf[[#This Row],[TitleLocalSection]]),IF(CFMonatsscharf[[#This Row],[TitleLocalAccountGroup]]=0,GETPIVOTDATA("Soll",PivotdatenForecast!$A$1,"Report",CFMonatsscharf[[#This Row],[Bericht]],"Year",S$2,"Month",S$3,"Abschnitt",CFMonatsscharf[[#This Row],[TitleLocalSection]],"TitleLocalMainGroup",CFMonatsscharf[[#This Row],[TitleLocalMainGroup]]),GETPIVOTDATA("Soll",PivotdatenForecast!$A$1,"Report",CFMonatsscharf[[#This Row],[Bericht]],"Year",S$2,"Month",S$3,"Abschnitt",CFMonatsscharf[[#This Row],[TitleLocalSection]],"TitleLocalMainGroup",CFMonatsscharf[[#This Row],[TitleLocalMainGroup]],"TitleLocalAccountGroup",CFMonatsscharf[[#This Row],[TitleLocalAccountGroup]]))),0)*CFMonatsscharf[[#This Row],[Factor]]</f>
        <v>-67049.94</v>
      </c>
      <c r="T22" s="19">
        <f>IFERROR(IF(AND(CFMonatsscharf[[#This Row],[TitleLocalAccountGroup]]=0,CFMonatsscharf[[#This Row],[TitleLocalMainGroup]]=0),GETPIVOTDATA("Soll",PivotdatenForecast!$A$1,"Report",CFMonatsscharf[[#This Row],[Bericht]],"Year",T$2,"Month",T$3,"Abschnitt",CFMonatsscharf[[#This Row],[TitleLocalSection]]),IF(CFMonatsscharf[[#This Row],[TitleLocalAccountGroup]]=0,GETPIVOTDATA("Soll",PivotdatenForecast!$A$1,"Report",CFMonatsscharf[[#This Row],[Bericht]],"Year",T$2,"Month",T$3,"Abschnitt",CFMonatsscharf[[#This Row],[TitleLocalSection]],"TitleLocalMainGroup",CFMonatsscharf[[#This Row],[TitleLocalMainGroup]]),GETPIVOTDATA("Soll",PivotdatenForecast!$A$1,"Report",CFMonatsscharf[[#This Row],[Bericht]],"Year",T$2,"Month",T$3,"Abschnitt",CFMonatsscharf[[#This Row],[TitleLocalSection]],"TitleLocalMainGroup",CFMonatsscharf[[#This Row],[TitleLocalMainGroup]],"TitleLocalAccountGroup",CFMonatsscharf[[#This Row],[TitleLocalAccountGroup]]))),0)*CFMonatsscharf[[#This Row],[Factor]]</f>
        <v>-61314.28</v>
      </c>
      <c r="U22" s="19">
        <f>IFERROR(IF(AND(CFMonatsscharf[[#This Row],[TitleLocalAccountGroup]]=0,CFMonatsscharf[[#This Row],[TitleLocalMainGroup]]=0),GETPIVOTDATA("Soll",PivotdatenForecast!$A$1,"Report",CFMonatsscharf[[#This Row],[Bericht]],"Year",U$2,"Month",U$3,"Abschnitt",CFMonatsscharf[[#This Row],[TitleLocalSection]]),IF(CFMonatsscharf[[#This Row],[TitleLocalAccountGroup]]=0,GETPIVOTDATA("Soll",PivotdatenForecast!$A$1,"Report",CFMonatsscharf[[#This Row],[Bericht]],"Year",U$2,"Month",U$3,"Abschnitt",CFMonatsscharf[[#This Row],[TitleLocalSection]],"TitleLocalMainGroup",CFMonatsscharf[[#This Row],[TitleLocalMainGroup]]),GETPIVOTDATA("Soll",PivotdatenForecast!$A$1,"Report",CFMonatsscharf[[#This Row],[Bericht]],"Year",U$2,"Month",U$3,"Abschnitt",CFMonatsscharf[[#This Row],[TitleLocalSection]],"TitleLocalMainGroup",CFMonatsscharf[[#This Row],[TitleLocalMainGroup]],"TitleLocalAccountGroup",CFMonatsscharf[[#This Row],[TitleLocalAccountGroup]]))),0)*CFMonatsscharf[[#This Row],[Factor]]</f>
        <v>-84440.65</v>
      </c>
      <c r="V22" s="19">
        <f>IFERROR(IF(AND(CFMonatsscharf[[#This Row],[TitleLocalAccountGroup]]=0,CFMonatsscharf[[#This Row],[TitleLocalMainGroup]]=0),GETPIVOTDATA("Soll",PivotdatenForecast!$A$1,"Report",CFMonatsscharf[[#This Row],[Bericht]],"Year",V$2,"Month",V$3,"Abschnitt",CFMonatsscharf[[#This Row],[TitleLocalSection]]),IF(CFMonatsscharf[[#This Row],[TitleLocalAccountGroup]]=0,GETPIVOTDATA("Soll",PivotdatenForecast!$A$1,"Report",CFMonatsscharf[[#This Row],[Bericht]],"Year",V$2,"Month",V$3,"Abschnitt",CFMonatsscharf[[#This Row],[TitleLocalSection]],"TitleLocalMainGroup",CFMonatsscharf[[#This Row],[TitleLocalMainGroup]]),GETPIVOTDATA("Soll",PivotdatenForecast!$A$1,"Report",CFMonatsscharf[[#This Row],[Bericht]],"Year",V$2,"Month",V$3,"Abschnitt",CFMonatsscharf[[#This Row],[TitleLocalSection]],"TitleLocalMainGroup",CFMonatsscharf[[#This Row],[TitleLocalMainGroup]],"TitleLocalAccountGroup",CFMonatsscharf[[#This Row],[TitleLocalAccountGroup]]))),0)*CFMonatsscharf[[#This Row],[Factor]]</f>
        <v>-67209.039999999994</v>
      </c>
      <c r="W22" s="83">
        <f>SUM(CFMonatsscharf[[#This Row],[Jan]:[Dez]])</f>
        <v>-641361.27</v>
      </c>
      <c r="X22" s="19"/>
      <c r="Y22" s="79"/>
    </row>
    <row r="23" spans="1:25" s="17" customFormat="1" x14ac:dyDescent="0.25">
      <c r="A23" s="62" t="s">
        <v>253</v>
      </c>
      <c r="B23" s="13">
        <v>1</v>
      </c>
      <c r="C23" s="13"/>
      <c r="D23" s="13"/>
      <c r="E23" s="13"/>
      <c r="F23" s="13"/>
      <c r="G23" s="21"/>
      <c r="H23" s="14"/>
      <c r="I23" s="21"/>
      <c r="J23" s="21"/>
      <c r="K23" s="15">
        <f t="shared" ref="K23:V23" si="5">K9+K10+K13</f>
        <v>-22597.929999999986</v>
      </c>
      <c r="L23" s="15">
        <f t="shared" si="5"/>
        <v>-84497.810000000056</v>
      </c>
      <c r="M23" s="15">
        <f t="shared" si="5"/>
        <v>-308770.83999999997</v>
      </c>
      <c r="N23" s="15">
        <f t="shared" si="5"/>
        <v>-55906.330000000024</v>
      </c>
      <c r="O23" s="15">
        <f t="shared" si="5"/>
        <v>-140163.23000000001</v>
      </c>
      <c r="P23" s="15">
        <f t="shared" si="5"/>
        <v>27673.710000000014</v>
      </c>
      <c r="Q23" s="15">
        <f t="shared" si="5"/>
        <v>-141709.44999999998</v>
      </c>
      <c r="R23" s="15">
        <f t="shared" si="5"/>
        <v>2608.1499999999942</v>
      </c>
      <c r="S23" s="15">
        <f t="shared" si="5"/>
        <v>-96413.130000000034</v>
      </c>
      <c r="T23" s="15">
        <f t="shared" si="5"/>
        <v>-81328.650000000009</v>
      </c>
      <c r="U23" s="15">
        <f t="shared" si="5"/>
        <v>56441.909999999974</v>
      </c>
      <c r="V23" s="15">
        <f t="shared" si="5"/>
        <v>-263685.92000000004</v>
      </c>
      <c r="W23" s="81">
        <f>SUM(CFMonatsscharf[[#This Row],[Jan]:[Dez]])</f>
        <v>-1108349.52</v>
      </c>
      <c r="X23" s="15"/>
      <c r="Y23" s="79"/>
    </row>
    <row r="24" spans="1:25" s="13" customFormat="1" x14ac:dyDescent="0.25">
      <c r="A24" s="12"/>
      <c r="B24" s="12">
        <v>1</v>
      </c>
      <c r="C24" s="12"/>
      <c r="D24" s="12"/>
      <c r="E24" s="14"/>
      <c r="F24" s="14"/>
      <c r="G24" s="14"/>
      <c r="H24" s="14"/>
      <c r="I24" s="14"/>
      <c r="J24" s="14"/>
      <c r="K24" s="16"/>
      <c r="L24" s="16"/>
      <c r="M24" s="16"/>
      <c r="N24" s="16"/>
      <c r="O24" s="16"/>
      <c r="P24" s="16"/>
      <c r="Q24" s="16"/>
      <c r="R24" s="16"/>
      <c r="S24" s="16"/>
      <c r="T24" s="16"/>
      <c r="U24" s="16"/>
      <c r="V24" s="16"/>
      <c r="W24" s="82"/>
      <c r="X24" s="10"/>
      <c r="Y24" s="79"/>
    </row>
    <row r="25" spans="1:25" s="17" customFormat="1" x14ac:dyDescent="0.25">
      <c r="A25" s="12" t="s">
        <v>254</v>
      </c>
      <c r="B25" s="12">
        <v>1</v>
      </c>
      <c r="C25" s="12"/>
      <c r="D25" s="12" t="s">
        <v>160</v>
      </c>
      <c r="E25" s="14" t="s">
        <v>9</v>
      </c>
      <c r="F25" s="14" t="s">
        <v>10</v>
      </c>
      <c r="G25" s="14"/>
      <c r="H25" s="14" t="s">
        <v>166</v>
      </c>
      <c r="I25" s="14">
        <v>1</v>
      </c>
      <c r="J25" s="14"/>
      <c r="K25"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Row],[Factor]]-K11</f>
        <v>-4333.6400000000003</v>
      </c>
      <c r="L25"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Row],[Factor]]-L11</f>
        <v>-701.40000000000009</v>
      </c>
      <c r="M25"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Row],[Factor]]-M11</f>
        <v>-19338.78</v>
      </c>
      <c r="N25"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Row],[Factor]]-N11</f>
        <v>-15750.939999999999</v>
      </c>
      <c r="O25"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Row],[Factor]]-O11</f>
        <v>-3382.66</v>
      </c>
      <c r="P25"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Row],[Factor]]-P11</f>
        <v>-3032.0699999999997</v>
      </c>
      <c r="Q25"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Row],[Factor]]-Q11</f>
        <v>2284.38</v>
      </c>
      <c r="R25"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Row],[Factor]]-R11</f>
        <v>-360</v>
      </c>
      <c r="S25"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Row],[Factor]]-S11</f>
        <v>-360</v>
      </c>
      <c r="T25"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Row],[Factor]]-T11</f>
        <v>0</v>
      </c>
      <c r="U25"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Row],[Factor]]-U11</f>
        <v>-8458.16</v>
      </c>
      <c r="V25"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Row],[Factor]]-V11</f>
        <v>-9000</v>
      </c>
      <c r="W25" s="82">
        <f>SUM(CFMonatsscharf[[#This Row],[Jan]:[Dez]])</f>
        <v>-62433.270000000004</v>
      </c>
      <c r="X25" s="16"/>
      <c r="Y25" s="80"/>
    </row>
    <row r="26" spans="1:25" s="12" customFormat="1" x14ac:dyDescent="0.25">
      <c r="A26" s="12" t="s">
        <v>251</v>
      </c>
      <c r="B26" s="12">
        <v>1</v>
      </c>
      <c r="D26" s="12" t="s">
        <v>160</v>
      </c>
      <c r="E26" s="14" t="s">
        <v>9</v>
      </c>
      <c r="F26" s="14" t="s">
        <v>13</v>
      </c>
      <c r="G26" s="14"/>
      <c r="H26" s="14" t="s">
        <v>166</v>
      </c>
      <c r="I26" s="14">
        <v>1</v>
      </c>
      <c r="J26" s="14"/>
      <c r="K26" s="19">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Row],[Factor]]-K12</f>
        <v>-14105.85</v>
      </c>
      <c r="L26" s="19">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Row],[Factor]]-L12</f>
        <v>-91639.27</v>
      </c>
      <c r="M26" s="19">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Row],[Factor]]-M12</f>
        <v>-16810.43</v>
      </c>
      <c r="N26" s="19">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Row],[Factor]]-N12</f>
        <v>-147955.59</v>
      </c>
      <c r="O26" s="19">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Row],[Factor]]-O12</f>
        <v>-57487.61</v>
      </c>
      <c r="P26" s="19">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Row],[Factor]]-P12</f>
        <v>-60345.599999999999</v>
      </c>
      <c r="Q26" s="19">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Row],[Factor]]-Q12</f>
        <v>-26224.59</v>
      </c>
      <c r="R26" s="19">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Row],[Factor]]-R12</f>
        <v>-79441.88</v>
      </c>
      <c r="S26" s="19">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Row],[Factor]]-S12</f>
        <v>-146507.24000000002</v>
      </c>
      <c r="T26" s="19">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Row],[Factor]]-T12</f>
        <v>-118146.16</v>
      </c>
      <c r="U26" s="19">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Row],[Factor]]-U12</f>
        <v>-209505.66</v>
      </c>
      <c r="V26" s="19">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Row],[Factor]]-V12</f>
        <v>-83863.039999999994</v>
      </c>
      <c r="W26" s="82">
        <f>SUM(CFMonatsscharf[[#This Row],[Jan]:[Dez]])</f>
        <v>-1052032.9200000002</v>
      </c>
      <c r="X26" s="16"/>
      <c r="Y26" s="79"/>
    </row>
    <row r="27" spans="1:25" s="12" customFormat="1" x14ac:dyDescent="0.25">
      <c r="A27" s="13" t="s">
        <v>249</v>
      </c>
      <c r="B27" s="12">
        <v>1</v>
      </c>
      <c r="C27" s="13"/>
      <c r="E27" s="14"/>
      <c r="F27" s="14"/>
      <c r="G27" s="14"/>
      <c r="H27" s="14"/>
      <c r="I27" s="14"/>
      <c r="J27" s="14"/>
      <c r="K27" s="15">
        <f t="shared" ref="K27:V27" si="6">SUM(K25:K26)</f>
        <v>-18439.490000000002</v>
      </c>
      <c r="L27" s="15">
        <f t="shared" si="6"/>
        <v>-92340.67</v>
      </c>
      <c r="M27" s="15">
        <f t="shared" si="6"/>
        <v>-36149.21</v>
      </c>
      <c r="N27" s="15">
        <f t="shared" si="6"/>
        <v>-163706.53</v>
      </c>
      <c r="O27" s="15">
        <f t="shared" si="6"/>
        <v>-60870.270000000004</v>
      </c>
      <c r="P27" s="15">
        <f t="shared" si="6"/>
        <v>-63377.67</v>
      </c>
      <c r="Q27" s="15">
        <f t="shared" si="6"/>
        <v>-23940.21</v>
      </c>
      <c r="R27" s="15">
        <f t="shared" si="6"/>
        <v>-79801.88</v>
      </c>
      <c r="S27" s="15">
        <f t="shared" si="6"/>
        <v>-146867.24000000002</v>
      </c>
      <c r="T27" s="15">
        <f t="shared" si="6"/>
        <v>-118146.16</v>
      </c>
      <c r="U27" s="15">
        <f t="shared" si="6"/>
        <v>-217963.82</v>
      </c>
      <c r="V27" s="15">
        <f t="shared" si="6"/>
        <v>-92863.039999999994</v>
      </c>
      <c r="W27" s="81">
        <f>SUM(CFMonatsscharf[[#This Row],[Jan]:[Dez]])</f>
        <v>-1114466.1900000002</v>
      </c>
      <c r="X27" s="15"/>
      <c r="Y27" s="79"/>
    </row>
    <row r="28" spans="1:25" s="13" customFormat="1" x14ac:dyDescent="0.25">
      <c r="A28" s="71"/>
      <c r="B28" s="12">
        <v>1</v>
      </c>
      <c r="C28" s="17"/>
      <c r="D28" s="12"/>
      <c r="E28" s="14"/>
      <c r="F28" s="14"/>
      <c r="G28" s="14"/>
      <c r="H28" s="14" t="s">
        <v>166</v>
      </c>
      <c r="I28" s="14"/>
      <c r="J28" s="14"/>
      <c r="K28" s="19"/>
      <c r="L28" s="19"/>
      <c r="M28" s="19"/>
      <c r="N28" s="19"/>
      <c r="O28" s="19"/>
      <c r="P28" s="19"/>
      <c r="Q28" s="19"/>
      <c r="R28" s="19"/>
      <c r="S28" s="19"/>
      <c r="T28" s="19"/>
      <c r="U28" s="19"/>
      <c r="V28" s="19"/>
      <c r="W28" s="83"/>
      <c r="X28" s="19"/>
      <c r="Y28" s="79"/>
    </row>
    <row r="29" spans="1:25" s="13" customFormat="1" x14ac:dyDescent="0.25">
      <c r="A29" s="72" t="s">
        <v>252</v>
      </c>
      <c r="B29" s="12">
        <v>1</v>
      </c>
      <c r="C29" s="12"/>
      <c r="D29" s="12" t="s">
        <v>161</v>
      </c>
      <c r="E29" s="12" t="s">
        <v>36</v>
      </c>
      <c r="F29" s="14"/>
      <c r="G29" s="14"/>
      <c r="H29" s="14" t="s">
        <v>166</v>
      </c>
      <c r="I29" s="14">
        <v>1</v>
      </c>
      <c r="J29" s="14"/>
      <c r="K29" s="16">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29" s="16">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29" s="16">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29" s="16">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29" s="16">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29" s="16">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29" s="16">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29" s="16">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29" s="16">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29" s="16">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29" s="16">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29" s="16">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29" s="82">
        <f>SUM(CFMonatsscharf[[#This Row],[Jan]:[Dez]])</f>
        <v>0</v>
      </c>
      <c r="X29" s="16"/>
      <c r="Y29" s="79"/>
    </row>
    <row r="30" spans="1:25" s="12" customFormat="1" x14ac:dyDescent="0.25">
      <c r="A30" s="72" t="s">
        <v>265</v>
      </c>
      <c r="B30" s="12">
        <v>1</v>
      </c>
      <c r="D30" s="12" t="s">
        <v>161</v>
      </c>
      <c r="E30" s="12" t="s">
        <v>51</v>
      </c>
      <c r="F30" s="12" t="s">
        <v>181</v>
      </c>
      <c r="G30" s="14"/>
      <c r="H30" s="14" t="s">
        <v>166</v>
      </c>
      <c r="I30" s="14">
        <v>1</v>
      </c>
      <c r="J30" s="14"/>
      <c r="K30" s="16">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30" s="16">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0</v>
      </c>
      <c r="M30" s="16">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30" s="16">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30" s="16">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30" s="16">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30" s="16">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30" s="16">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30" s="16">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30" s="16">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30" s="16">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30" s="16">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30" s="82">
        <f>SUM(CFMonatsscharf[[#This Row],[Jan]:[Dez]])</f>
        <v>0</v>
      </c>
      <c r="X30" s="16"/>
      <c r="Y30" s="79"/>
    </row>
    <row r="31" spans="1:25" s="12" customFormat="1" x14ac:dyDescent="0.25">
      <c r="A31" s="72" t="s">
        <v>269</v>
      </c>
      <c r="B31" s="12">
        <v>1</v>
      </c>
      <c r="D31" s="12" t="s">
        <v>161</v>
      </c>
      <c r="E31" s="12" t="s">
        <v>226</v>
      </c>
      <c r="G31" s="14"/>
      <c r="H31" s="211" t="s">
        <v>235</v>
      </c>
      <c r="I31" s="14">
        <v>1</v>
      </c>
      <c r="J31" s="14"/>
      <c r="K31" s="16">
        <f>IFERROR(IF(AND(CFMonatsscharf[[#This Row],[TitleLocalAccountGroup]]=0,CFMonatsscharf[[#This Row],[TitleLocalMainGroup]]=0),GETPIVOTDATA("Haben",PivotdatenForecast!$A$1,"Report",CFMonatsscharf[[#This Row],[Bericht]],"Year",K$2,"Month",K$3,"Abschnitt",CFMonatsscharf[[#This Row],[TitleLocalSection]]),IF(CFMonatsscharf[[#This Row],[TitleLocalAccountGroup]]=0,GETPIVOTDATA("Haben",PivotdatenForecast!$A$1,"Report",CFMonatsscharf[[#This Row],[Bericht]],"Year",K$2,"Month",K$3,"Abschnitt",CFMonatsscharf[[#This Row],[TitleLocalSection]],"TitleLocalMainGroup",CFMonatsscharf[[#This Row],[TitleLocalMainGroup]]),GETPIVOTDATA("Haben",PivotdatenForecast!$A$1,"Report",CFMonatsscharf[[#This Row],[Bericht]],"Year",K$2,"Month",K$3,"Abschnitt",CFMonatsscharf[[#This Row],[TitleLocalSection]],"TitleLocalMainGroup",CFMonatsscharf[[#This Row],[TitleLocalMainGroup]],"TitleLocalAccountGroup",CFMonatsscharf[[#This Row],[TitleLocalAccountGroup]]))),0)*CFMonatsscharf[[#This Row],[Factor]]</f>
        <v>0</v>
      </c>
      <c r="L31" s="16">
        <f>IFERROR(IF(AND(CFMonatsscharf[[#This Row],[TitleLocalAccountGroup]]=0,CFMonatsscharf[[#This Row],[TitleLocalMainGroup]]=0),GETPIVOTDATA("Haben",PivotdatenForecast!$A$1,"Report",CFMonatsscharf[[#This Row],[Bericht]],"Year",L$2,"Month",L$3,"Abschnitt",CFMonatsscharf[[#This Row],[TitleLocalSection]]),IF(CFMonatsscharf[[#This Row],[TitleLocalAccountGroup]]=0,GETPIVOTDATA("Haben",PivotdatenForecast!$A$1,"Report",CFMonatsscharf[[#This Row],[Bericht]],"Year",L$2,"Month",L$3,"Abschnitt",CFMonatsscharf[[#This Row],[TitleLocalSection]],"TitleLocalMainGroup",CFMonatsscharf[[#This Row],[TitleLocalMainGroup]]),GETPIVOTDATA("Haben",PivotdatenForecast!$A$1,"Report",CFMonatsscharf[[#This Row],[Bericht]],"Year",L$2,"Month",L$3,"Abschnitt",CFMonatsscharf[[#This Row],[TitleLocalSection]],"TitleLocalMainGroup",CFMonatsscharf[[#This Row],[TitleLocalMainGroup]],"TitleLocalAccountGroup",CFMonatsscharf[[#This Row],[TitleLocalAccountGroup]]))),0)*CFMonatsscharf[[#This Row],[Factor]]</f>
        <v>361446.02</v>
      </c>
      <c r="M31" s="16">
        <f>IFERROR(IF(AND(CFMonatsscharf[[#This Row],[TitleLocalAccountGroup]]=0,CFMonatsscharf[[#This Row],[TitleLocalMainGroup]]=0),GETPIVOTDATA("Haben",PivotdatenForecast!$A$1,"Report",CFMonatsscharf[[#This Row],[Bericht]],"Year",M$2,"Month",M$3,"Abschnitt",CFMonatsscharf[[#This Row],[TitleLocalSection]]),IF(CFMonatsscharf[[#This Row],[TitleLocalAccountGroup]]=0,GETPIVOTDATA("Haben",PivotdatenForecast!$A$1,"Report",CFMonatsscharf[[#This Row],[Bericht]],"Year",M$2,"Month",M$3,"Abschnitt",CFMonatsscharf[[#This Row],[TitleLocalSection]],"TitleLocalMainGroup",CFMonatsscharf[[#This Row],[TitleLocalMainGroup]]),GETPIVOTDATA("Haben",PivotdatenForecast!$A$1,"Report",CFMonatsscharf[[#This Row],[Bericht]],"Year",M$2,"Month",M$3,"Abschnitt",CFMonatsscharf[[#This Row],[TitleLocalSection]],"TitleLocalMainGroup",CFMonatsscharf[[#This Row],[TitleLocalMainGroup]],"TitleLocalAccountGroup",CFMonatsscharf[[#This Row],[TitleLocalAccountGroup]]))),0)*CFMonatsscharf[[#This Row],[Factor]]</f>
        <v>0</v>
      </c>
      <c r="N31" s="16">
        <f>IFERROR(IF(AND(CFMonatsscharf[[#This Row],[TitleLocalAccountGroup]]=0,CFMonatsscharf[[#This Row],[TitleLocalMainGroup]]=0),GETPIVOTDATA("Haben",PivotdatenForecast!$A$1,"Report",CFMonatsscharf[[#This Row],[Bericht]],"Year",N$2,"Month",N$3,"Abschnitt",CFMonatsscharf[[#This Row],[TitleLocalSection]]),IF(CFMonatsscharf[[#This Row],[TitleLocalAccountGroup]]=0,GETPIVOTDATA("Haben",PivotdatenForecast!$A$1,"Report",CFMonatsscharf[[#This Row],[Bericht]],"Year",N$2,"Month",N$3,"Abschnitt",CFMonatsscharf[[#This Row],[TitleLocalSection]],"TitleLocalMainGroup",CFMonatsscharf[[#This Row],[TitleLocalMainGroup]]),GETPIVOTDATA("Haben",PivotdatenForecast!$A$1,"Report",CFMonatsscharf[[#This Row],[Bericht]],"Year",N$2,"Month",N$3,"Abschnitt",CFMonatsscharf[[#This Row],[TitleLocalSection]],"TitleLocalMainGroup",CFMonatsscharf[[#This Row],[TitleLocalMainGroup]],"TitleLocalAccountGroup",CFMonatsscharf[[#This Row],[TitleLocalAccountGroup]]))),0)*CFMonatsscharf[[#This Row],[Factor]]</f>
        <v>0</v>
      </c>
      <c r="O31" s="16">
        <f>IFERROR(IF(AND(CFMonatsscharf[[#This Row],[TitleLocalAccountGroup]]=0,CFMonatsscharf[[#This Row],[TitleLocalMainGroup]]=0),GETPIVOTDATA("Haben",PivotdatenForecast!$A$1,"Report",CFMonatsscharf[[#This Row],[Bericht]],"Year",O$2,"Month",O$3,"Abschnitt",CFMonatsscharf[[#This Row],[TitleLocalSection]]),IF(CFMonatsscharf[[#This Row],[TitleLocalAccountGroup]]=0,GETPIVOTDATA("Haben",PivotdatenForecast!$A$1,"Report",CFMonatsscharf[[#This Row],[Bericht]],"Year",O$2,"Month",O$3,"Abschnitt",CFMonatsscharf[[#This Row],[TitleLocalSection]],"TitleLocalMainGroup",CFMonatsscharf[[#This Row],[TitleLocalMainGroup]]),GETPIVOTDATA("Haben",PivotdatenForecast!$A$1,"Report",CFMonatsscharf[[#This Row],[Bericht]],"Year",O$2,"Month",O$3,"Abschnitt",CFMonatsscharf[[#This Row],[TitleLocalSection]],"TitleLocalMainGroup",CFMonatsscharf[[#This Row],[TitleLocalMainGroup]],"TitleLocalAccountGroup",CFMonatsscharf[[#This Row],[TitleLocalAccountGroup]]))),0)*CFMonatsscharf[[#This Row],[Factor]]</f>
        <v>0</v>
      </c>
      <c r="P31" s="16">
        <f>IFERROR(IF(AND(CFMonatsscharf[[#This Row],[TitleLocalAccountGroup]]=0,CFMonatsscharf[[#This Row],[TitleLocalMainGroup]]=0),GETPIVOTDATA("Haben",PivotdatenForecast!$A$1,"Report",CFMonatsscharf[[#This Row],[Bericht]],"Year",P$2,"Month",P$3,"Abschnitt",CFMonatsscharf[[#This Row],[TitleLocalSection]]),IF(CFMonatsscharf[[#This Row],[TitleLocalAccountGroup]]=0,GETPIVOTDATA("Haben",PivotdatenForecast!$A$1,"Report",CFMonatsscharf[[#This Row],[Bericht]],"Year",P$2,"Month",P$3,"Abschnitt",CFMonatsscharf[[#This Row],[TitleLocalSection]],"TitleLocalMainGroup",CFMonatsscharf[[#This Row],[TitleLocalMainGroup]]),GETPIVOTDATA("Haben",PivotdatenForecast!$A$1,"Report",CFMonatsscharf[[#This Row],[Bericht]],"Year",P$2,"Month",P$3,"Abschnitt",CFMonatsscharf[[#This Row],[TitleLocalSection]],"TitleLocalMainGroup",CFMonatsscharf[[#This Row],[TitleLocalMainGroup]],"TitleLocalAccountGroup",CFMonatsscharf[[#This Row],[TitleLocalAccountGroup]]))),0)*CFMonatsscharf[[#This Row],[Factor]]</f>
        <v>0</v>
      </c>
      <c r="Q31" s="16">
        <f>IFERROR(IF(AND(CFMonatsscharf[[#This Row],[TitleLocalAccountGroup]]=0,CFMonatsscharf[[#This Row],[TitleLocalMainGroup]]=0),GETPIVOTDATA("Haben",PivotdatenForecast!$A$1,"Report",CFMonatsscharf[[#This Row],[Bericht]],"Year",Q$2,"Month",Q$3,"Abschnitt",CFMonatsscharf[[#This Row],[TitleLocalSection]]),IF(CFMonatsscharf[[#This Row],[TitleLocalAccountGroup]]=0,GETPIVOTDATA("Haben",PivotdatenForecast!$A$1,"Report",CFMonatsscharf[[#This Row],[Bericht]],"Year",Q$2,"Month",Q$3,"Abschnitt",CFMonatsscharf[[#This Row],[TitleLocalSection]],"TitleLocalMainGroup",CFMonatsscharf[[#This Row],[TitleLocalMainGroup]]),GETPIVOTDATA("Haben",PivotdatenForecast!$A$1,"Report",CFMonatsscharf[[#This Row],[Bericht]],"Year",Q$2,"Month",Q$3,"Abschnitt",CFMonatsscharf[[#This Row],[TitleLocalSection]],"TitleLocalMainGroup",CFMonatsscharf[[#This Row],[TitleLocalMainGroup]],"TitleLocalAccountGroup",CFMonatsscharf[[#This Row],[TitleLocalAccountGroup]]))),0)*CFMonatsscharf[[#This Row],[Factor]]</f>
        <v>0</v>
      </c>
      <c r="R31" s="16">
        <f>IFERROR(IF(AND(CFMonatsscharf[[#This Row],[TitleLocalAccountGroup]]=0,CFMonatsscharf[[#This Row],[TitleLocalMainGroup]]=0),GETPIVOTDATA("Haben",PivotdatenForecast!$A$1,"Report",CFMonatsscharf[[#This Row],[Bericht]],"Year",R$2,"Month",R$3,"Abschnitt",CFMonatsscharf[[#This Row],[TitleLocalSection]]),IF(CFMonatsscharf[[#This Row],[TitleLocalAccountGroup]]=0,GETPIVOTDATA("Haben",PivotdatenForecast!$A$1,"Report",CFMonatsscharf[[#This Row],[Bericht]],"Year",R$2,"Month",R$3,"Abschnitt",CFMonatsscharf[[#This Row],[TitleLocalSection]],"TitleLocalMainGroup",CFMonatsscharf[[#This Row],[TitleLocalMainGroup]]),GETPIVOTDATA("Haben",PivotdatenForecast!$A$1,"Report",CFMonatsscharf[[#This Row],[Bericht]],"Year",R$2,"Month",R$3,"Abschnitt",CFMonatsscharf[[#This Row],[TitleLocalSection]],"TitleLocalMainGroup",CFMonatsscharf[[#This Row],[TitleLocalMainGroup]],"TitleLocalAccountGroup",CFMonatsscharf[[#This Row],[TitleLocalAccountGroup]]))),0)*CFMonatsscharf[[#This Row],[Factor]]</f>
        <v>0</v>
      </c>
      <c r="S31" s="16">
        <f>IFERROR(IF(AND(CFMonatsscharf[[#This Row],[TitleLocalAccountGroup]]=0,CFMonatsscharf[[#This Row],[TitleLocalMainGroup]]=0),GETPIVOTDATA("Haben",PivotdatenForecast!$A$1,"Report",CFMonatsscharf[[#This Row],[Bericht]],"Year",S$2,"Month",S$3,"Abschnitt",CFMonatsscharf[[#This Row],[TitleLocalSection]]),IF(CFMonatsscharf[[#This Row],[TitleLocalAccountGroup]]=0,GETPIVOTDATA("Haben",PivotdatenForecast!$A$1,"Report",CFMonatsscharf[[#This Row],[Bericht]],"Year",S$2,"Month",S$3,"Abschnitt",CFMonatsscharf[[#This Row],[TitleLocalSection]],"TitleLocalMainGroup",CFMonatsscharf[[#This Row],[TitleLocalMainGroup]]),GETPIVOTDATA("Haben",PivotdatenForecast!$A$1,"Report",CFMonatsscharf[[#This Row],[Bericht]],"Year",S$2,"Month",S$3,"Abschnitt",CFMonatsscharf[[#This Row],[TitleLocalSection]],"TitleLocalMainGroup",CFMonatsscharf[[#This Row],[TitleLocalMainGroup]],"TitleLocalAccountGroup",CFMonatsscharf[[#This Row],[TitleLocalAccountGroup]]))),0)*CFMonatsscharf[[#This Row],[Factor]]</f>
        <v>0</v>
      </c>
      <c r="T31" s="16">
        <f>IFERROR(IF(AND(CFMonatsscharf[[#This Row],[TitleLocalAccountGroup]]=0,CFMonatsscharf[[#This Row],[TitleLocalMainGroup]]=0),GETPIVOTDATA("Haben",PivotdatenForecast!$A$1,"Report",CFMonatsscharf[[#This Row],[Bericht]],"Year",T$2,"Month",T$3,"Abschnitt",CFMonatsscharf[[#This Row],[TitleLocalSection]]),IF(CFMonatsscharf[[#This Row],[TitleLocalAccountGroup]]=0,GETPIVOTDATA("Haben",PivotdatenForecast!$A$1,"Report",CFMonatsscharf[[#This Row],[Bericht]],"Year",T$2,"Month",T$3,"Abschnitt",CFMonatsscharf[[#This Row],[TitleLocalSection]],"TitleLocalMainGroup",CFMonatsscharf[[#This Row],[TitleLocalMainGroup]]),GETPIVOTDATA("Haben",PivotdatenForecast!$A$1,"Report",CFMonatsscharf[[#This Row],[Bericht]],"Year",T$2,"Month",T$3,"Abschnitt",CFMonatsscharf[[#This Row],[TitleLocalSection]],"TitleLocalMainGroup",CFMonatsscharf[[#This Row],[TitleLocalMainGroup]],"TitleLocalAccountGroup",CFMonatsscharf[[#This Row],[TitleLocalAccountGroup]]))),0)*CFMonatsscharf[[#This Row],[Factor]]</f>
        <v>0</v>
      </c>
      <c r="U31" s="16">
        <f>IFERROR(IF(AND(CFMonatsscharf[[#This Row],[TitleLocalAccountGroup]]=0,CFMonatsscharf[[#This Row],[TitleLocalMainGroup]]=0),GETPIVOTDATA("Haben",PivotdatenForecast!$A$1,"Report",CFMonatsscharf[[#This Row],[Bericht]],"Year",U$2,"Month",U$3,"Abschnitt",CFMonatsscharf[[#This Row],[TitleLocalSection]]),IF(CFMonatsscharf[[#This Row],[TitleLocalAccountGroup]]=0,GETPIVOTDATA("Haben",PivotdatenForecast!$A$1,"Report",CFMonatsscharf[[#This Row],[Bericht]],"Year",U$2,"Month",U$3,"Abschnitt",CFMonatsscharf[[#This Row],[TitleLocalSection]],"TitleLocalMainGroup",CFMonatsscharf[[#This Row],[TitleLocalMainGroup]]),GETPIVOTDATA("Haben",PivotdatenForecast!$A$1,"Report",CFMonatsscharf[[#This Row],[Bericht]],"Year",U$2,"Month",U$3,"Abschnitt",CFMonatsscharf[[#This Row],[TitleLocalSection]],"TitleLocalMainGroup",CFMonatsscharf[[#This Row],[TitleLocalMainGroup]],"TitleLocalAccountGroup",CFMonatsscharf[[#This Row],[TitleLocalAccountGroup]]))),0)*CFMonatsscharf[[#This Row],[Factor]]</f>
        <v>0</v>
      </c>
      <c r="V31" s="16">
        <f>IFERROR(IF(AND(CFMonatsscharf[[#This Row],[TitleLocalAccountGroup]]=0,CFMonatsscharf[[#This Row],[TitleLocalMainGroup]]=0),GETPIVOTDATA("Haben",PivotdatenForecast!$A$1,"Report",CFMonatsscharf[[#This Row],[Bericht]],"Year",V$2,"Month",V$3,"Abschnitt",CFMonatsscharf[[#This Row],[TitleLocalSection]]),IF(CFMonatsscharf[[#This Row],[TitleLocalAccountGroup]]=0,GETPIVOTDATA("Haben",PivotdatenForecast!$A$1,"Report",CFMonatsscharf[[#This Row],[Bericht]],"Year",V$2,"Month",V$3,"Abschnitt",CFMonatsscharf[[#This Row],[TitleLocalSection]],"TitleLocalMainGroup",CFMonatsscharf[[#This Row],[TitleLocalMainGroup]]),GETPIVOTDATA("Haben",PivotdatenForecast!$A$1,"Report",CFMonatsscharf[[#This Row],[Bericht]],"Year",V$2,"Month",V$3,"Abschnitt",CFMonatsscharf[[#This Row],[TitleLocalSection]],"TitleLocalMainGroup",CFMonatsscharf[[#This Row],[TitleLocalMainGroup]],"TitleLocalAccountGroup",CFMonatsscharf[[#This Row],[TitleLocalAccountGroup]]))),0)*CFMonatsscharf[[#This Row],[Factor]]</f>
        <v>0</v>
      </c>
      <c r="W31" s="82">
        <f>SUM(CFMonatsscharf[[#This Row],[Jan]:[Dez]])</f>
        <v>361446.02</v>
      </c>
      <c r="X31" s="16"/>
      <c r="Y31" s="79"/>
    </row>
    <row r="32" spans="1:25" x14ac:dyDescent="0.25">
      <c r="A32" s="62" t="s">
        <v>250</v>
      </c>
      <c r="B32" s="13">
        <v>1</v>
      </c>
      <c r="C32" s="13"/>
      <c r="D32" s="13"/>
      <c r="E32" s="13"/>
      <c r="F32" s="13"/>
      <c r="G32" s="21"/>
      <c r="H32" s="14"/>
      <c r="I32" s="21"/>
      <c r="J32" s="21"/>
      <c r="K32" s="15">
        <f>SUM(K29:K31)</f>
        <v>0</v>
      </c>
      <c r="L32" s="15">
        <f t="shared" ref="L32:V32" si="7">SUM(L29:L31)</f>
        <v>361446.02</v>
      </c>
      <c r="M32" s="15">
        <f t="shared" si="7"/>
        <v>0</v>
      </c>
      <c r="N32" s="15">
        <f t="shared" si="7"/>
        <v>0</v>
      </c>
      <c r="O32" s="15">
        <f t="shared" si="7"/>
        <v>0</v>
      </c>
      <c r="P32" s="15">
        <f t="shared" si="7"/>
        <v>0</v>
      </c>
      <c r="Q32" s="15">
        <f t="shared" si="7"/>
        <v>0</v>
      </c>
      <c r="R32" s="15">
        <f t="shared" si="7"/>
        <v>0</v>
      </c>
      <c r="S32" s="15">
        <f t="shared" si="7"/>
        <v>0</v>
      </c>
      <c r="T32" s="15">
        <f t="shared" si="7"/>
        <v>0</v>
      </c>
      <c r="U32" s="15">
        <f t="shared" si="7"/>
        <v>0</v>
      </c>
      <c r="V32" s="15">
        <f t="shared" si="7"/>
        <v>0</v>
      </c>
      <c r="W32" s="81">
        <f>SUM(CFMonatsscharf[[#This Row],[Jan]:[Dez]])</f>
        <v>361446.02</v>
      </c>
      <c r="X32" s="15"/>
      <c r="Y32" s="79"/>
    </row>
    <row r="33" spans="1:25" x14ac:dyDescent="0.25">
      <c r="A33" s="72"/>
      <c r="B33" s="12">
        <v>1</v>
      </c>
      <c r="C33" s="12"/>
      <c r="D33" s="12"/>
      <c r="E33" s="12"/>
      <c r="F33" s="12"/>
      <c r="G33" s="14"/>
      <c r="H33" s="14"/>
      <c r="I33" s="14"/>
      <c r="J33" s="14"/>
      <c r="K33" s="16"/>
      <c r="L33" s="16"/>
      <c r="M33" s="16"/>
      <c r="N33" s="16"/>
      <c r="O33" s="16"/>
      <c r="P33" s="16"/>
      <c r="Q33" s="16"/>
      <c r="R33" s="16"/>
      <c r="S33" s="16"/>
      <c r="T33" s="16"/>
      <c r="U33" s="16"/>
      <c r="V33" s="16"/>
      <c r="W33" s="82"/>
      <c r="X33" s="16"/>
      <c r="Y33" s="79"/>
    </row>
    <row r="34" spans="1:25" x14ac:dyDescent="0.25">
      <c r="A34" s="72" t="s">
        <v>230</v>
      </c>
      <c r="B34" s="12">
        <v>1</v>
      </c>
      <c r="C34" s="12"/>
      <c r="D34" s="12" t="s">
        <v>160</v>
      </c>
      <c r="E34" s="14" t="s">
        <v>19</v>
      </c>
      <c r="F34" s="12" t="s">
        <v>30</v>
      </c>
      <c r="G34" s="14"/>
      <c r="H34" s="14" t="s">
        <v>166</v>
      </c>
      <c r="I34" s="14">
        <v>-1</v>
      </c>
      <c r="J34" s="14"/>
      <c r="K34" s="16">
        <f>IFERROR(IF(AND(CFMonatsscharf[[#This Row],[TitleLocalAccountGroup]]=0,CFMonatsscharf[[#This Row],[TitleLocalMainGroup]]=0),GETPIVOTDATA("Betrag",PivotdatenBudgetActual!$A$1,"Report",CFMonatsscharf[[#This Row],[Bericht]],"Year",K$2,"Month",0,"ReportType",K$4,"Abschnitt",CFMonatsscharf[[#This Row],[TitleLocalSection]]),IF(CFMonatsscharf[[#This Row],[TitleLocalAccountGroup]]=0,GETPIVOTDATA("Betrag",PivotdatenBudgetActual!$A$1,"Report",CFMonatsscharf[[#This Row],[Bericht]],"Year",K$2,"Month",0,"ReportType",K$4,"Abschnitt",CFMonatsscharf[[#This Row],[TitleLocalSection]],"TitleLocalMainGroup",CFMonatsscharf[[#This Row],[TitleLocalMainGroup]]),GETPIVOTDATA("Betrag",PivotdatenBudgetActual!$A$1,"Report",CFMonatsscharf[[#This Row],[Bericht]],"Year",K$2,"Month",0,"ReportType",K$4,"Abschnitt",CFMonatsscharf[[#This Row],[TitleLocalSection]],"TitleLocalMainGroup",CFMonatsscharf[[#This Row],[TitleLocalMainGroup]],"TitleLocalAccountGroup",CFMonatsscharf[[#This Row],[TitleLocalAccountGroup]]))),0)*CFMonatsscharf[[#This Row],[Factor]]</f>
        <v>3520009.6399999997</v>
      </c>
      <c r="L34" s="16">
        <f>K36</f>
        <v>3478972.2199999997</v>
      </c>
      <c r="M34" s="16">
        <f t="shared" ref="M34:V34" si="8">L36</f>
        <v>3663579.76</v>
      </c>
      <c r="N34" s="16">
        <f t="shared" si="8"/>
        <v>3318659.71</v>
      </c>
      <c r="O34" s="16">
        <f t="shared" si="8"/>
        <v>3099046.85</v>
      </c>
      <c r="P34" s="16">
        <f t="shared" si="8"/>
        <v>2898013.35</v>
      </c>
      <c r="Q34" s="16">
        <f t="shared" si="8"/>
        <v>2862309.39</v>
      </c>
      <c r="R34" s="16">
        <f t="shared" si="8"/>
        <v>2696659.73</v>
      </c>
      <c r="S34" s="16">
        <f t="shared" si="8"/>
        <v>2619466</v>
      </c>
      <c r="T34" s="16">
        <f t="shared" si="8"/>
        <v>2376185.63</v>
      </c>
      <c r="U34" s="16">
        <f t="shared" si="8"/>
        <v>2176710.8199999998</v>
      </c>
      <c r="V34" s="16">
        <f t="shared" si="8"/>
        <v>2015188.91</v>
      </c>
      <c r="W34" s="82">
        <f>CFMonatsscharf[[#This Row],[Jan]]</f>
        <v>3520009.6399999997</v>
      </c>
      <c r="X34" s="16"/>
      <c r="Y34" s="79"/>
    </row>
    <row r="35" spans="1:25" x14ac:dyDescent="0.25">
      <c r="A35" s="13" t="s">
        <v>266</v>
      </c>
      <c r="B35" s="12">
        <v>1</v>
      </c>
      <c r="C35" s="13"/>
      <c r="D35" s="12" t="s">
        <v>160</v>
      </c>
      <c r="E35" s="14" t="s">
        <v>19</v>
      </c>
      <c r="F35" s="12" t="s">
        <v>30</v>
      </c>
      <c r="G35" s="14"/>
      <c r="H35" s="14" t="s">
        <v>166</v>
      </c>
      <c r="I35" s="14">
        <v>-1</v>
      </c>
      <c r="J35" s="14"/>
      <c r="K35" s="15">
        <f>IFERROR(IF(AND(CFMonatsscharf[[#This Row],[TitleLocalAccountGroup]]=0,CFMonatsscharf[[#This Row],[TitleLocalMainGroup]]=0),GETPIVOTDATA("Betrag",PivotdatenForecast!$A$1,"Report",CFMonatsscharf[[#This Row],[Bericht]],"Year",K$2,"Month",K$3,"Abschnitt",CFMonatsscharf[[#This Row],[TitleLocalSection]]),IF(CFMonatsscharf[[#This Row],[TitleLocalAccountGroup]]=0,GETPIVOTDATA("Betrag",PivotdatenForecast!$A$1,"Report",CFMonatsscharf[[#This Row],[Bericht]],"Year",K$2,"Month",K$3,"Abschnitt",CFMonatsscharf[[#This Row],[TitleLocalSection]],"TitleLocalMainGroup",CFMonatsscharf[[#This Row],[TitleLocalMainGroup]]),GETPIVOTDATA("Betrag",PivotdatenForecast!$A$1,"Report",CFMonatsscharf[[#This Row],[Bericht]],"Year",K$2,"Month",K$3,"Abschnitt",CFMonatsscharf[[#This Row],[TitleLocalSection]],"TitleLocalMainGroup",CFMonatsscharf[[#This Row],[TitleLocalMainGroup]],"TitleLocalAccountGroup",CFMonatsscharf[[#This Row],[TitleLocalAccountGroup]]))),0)*CFMonatsscharf[[#This Row],[Factor]]</f>
        <v>-41037.42</v>
      </c>
      <c r="L35" s="15">
        <f>IFERROR(IF(AND(CFMonatsscharf[[#This Row],[TitleLocalAccountGroup]]=0,CFMonatsscharf[[#This Row],[TitleLocalMainGroup]]=0),GETPIVOTDATA("Betrag",PivotdatenForecast!$A$1,"Report",CFMonatsscharf[[#This Row],[Bericht]],"Year",L$2,"Month",L$3,"Abschnitt",CFMonatsscharf[[#This Row],[TitleLocalSection]]),IF(CFMonatsscharf[[#This Row],[TitleLocalAccountGroup]]=0,GETPIVOTDATA("Betrag",PivotdatenForecast!$A$1,"Report",CFMonatsscharf[[#This Row],[Bericht]],"Year",L$2,"Month",L$3,"Abschnitt",CFMonatsscharf[[#This Row],[TitleLocalSection]],"TitleLocalMainGroup",CFMonatsscharf[[#This Row],[TitleLocalMainGroup]]),GETPIVOTDATA("Betrag",PivotdatenForecast!$A$1,"Report",CFMonatsscharf[[#This Row],[Bericht]],"Year",L$2,"Month",L$3,"Abschnitt",CFMonatsscharf[[#This Row],[TitleLocalSection]],"TitleLocalMainGroup",CFMonatsscharf[[#This Row],[TitleLocalMainGroup]],"TitleLocalAccountGroup",CFMonatsscharf[[#This Row],[TitleLocalAccountGroup]]))),0)*CFMonatsscharf[[#This Row],[Factor]]</f>
        <v>184607.54</v>
      </c>
      <c r="M35" s="15">
        <f>IFERROR(IF(AND(CFMonatsscharf[[#This Row],[TitleLocalAccountGroup]]=0,CFMonatsscharf[[#This Row],[TitleLocalMainGroup]]=0),GETPIVOTDATA("Betrag",PivotdatenForecast!$A$1,"Report",CFMonatsscharf[[#This Row],[Bericht]],"Year",M$2,"Month",M$3,"Abschnitt",CFMonatsscharf[[#This Row],[TitleLocalSection]]),IF(CFMonatsscharf[[#This Row],[TitleLocalAccountGroup]]=0,GETPIVOTDATA("Betrag",PivotdatenForecast!$A$1,"Report",CFMonatsscharf[[#This Row],[Bericht]],"Year",M$2,"Month",M$3,"Abschnitt",CFMonatsscharf[[#This Row],[TitleLocalSection]],"TitleLocalMainGroup",CFMonatsscharf[[#This Row],[TitleLocalMainGroup]]),GETPIVOTDATA("Betrag",PivotdatenForecast!$A$1,"Report",CFMonatsscharf[[#This Row],[Bericht]],"Year",M$2,"Month",M$3,"Abschnitt",CFMonatsscharf[[#This Row],[TitleLocalSection]],"TitleLocalMainGroup",CFMonatsscharf[[#This Row],[TitleLocalMainGroup]],"TitleLocalAccountGroup",CFMonatsscharf[[#This Row],[TitleLocalAccountGroup]]))),0)*CFMonatsscharf[[#This Row],[Factor]]</f>
        <v>-344920.05</v>
      </c>
      <c r="N35" s="15">
        <f>IFERROR(IF(AND(CFMonatsscharf[[#This Row],[TitleLocalAccountGroup]]=0,CFMonatsscharf[[#This Row],[TitleLocalMainGroup]]=0),GETPIVOTDATA("Betrag",PivotdatenForecast!$A$1,"Report",CFMonatsscharf[[#This Row],[Bericht]],"Year",N$2,"Month",N$3,"Abschnitt",CFMonatsscharf[[#This Row],[TitleLocalSection]]),IF(CFMonatsscharf[[#This Row],[TitleLocalAccountGroup]]=0,GETPIVOTDATA("Betrag",PivotdatenForecast!$A$1,"Report",CFMonatsscharf[[#This Row],[Bericht]],"Year",N$2,"Month",N$3,"Abschnitt",CFMonatsscharf[[#This Row],[TitleLocalSection]],"TitleLocalMainGroup",CFMonatsscharf[[#This Row],[TitleLocalMainGroup]]),GETPIVOTDATA("Betrag",PivotdatenForecast!$A$1,"Report",CFMonatsscharf[[#This Row],[Bericht]],"Year",N$2,"Month",N$3,"Abschnitt",CFMonatsscharf[[#This Row],[TitleLocalSection]],"TitleLocalMainGroup",CFMonatsscharf[[#This Row],[TitleLocalMainGroup]],"TitleLocalAccountGroup",CFMonatsscharf[[#This Row],[TitleLocalAccountGroup]]))),0)*CFMonatsscharf[[#This Row],[Factor]]</f>
        <v>-219612.86</v>
      </c>
      <c r="O35" s="15">
        <f>IFERROR(IF(AND(CFMonatsscharf[[#This Row],[TitleLocalAccountGroup]]=0,CFMonatsscharf[[#This Row],[TitleLocalMainGroup]]=0),GETPIVOTDATA("Betrag",PivotdatenForecast!$A$1,"Report",CFMonatsscharf[[#This Row],[Bericht]],"Year",O$2,"Month",O$3,"Abschnitt",CFMonatsscharf[[#This Row],[TitleLocalSection]]),IF(CFMonatsscharf[[#This Row],[TitleLocalAccountGroup]]=0,GETPIVOTDATA("Betrag",PivotdatenForecast!$A$1,"Report",CFMonatsscharf[[#This Row],[Bericht]],"Year",O$2,"Month",O$3,"Abschnitt",CFMonatsscharf[[#This Row],[TitleLocalSection]],"TitleLocalMainGroup",CFMonatsscharf[[#This Row],[TitleLocalMainGroup]]),GETPIVOTDATA("Betrag",PivotdatenForecast!$A$1,"Report",CFMonatsscharf[[#This Row],[Bericht]],"Year",O$2,"Month",O$3,"Abschnitt",CFMonatsscharf[[#This Row],[TitleLocalSection]],"TitleLocalMainGroup",CFMonatsscharf[[#This Row],[TitleLocalMainGroup]],"TitleLocalAccountGroup",CFMonatsscharf[[#This Row],[TitleLocalAccountGroup]]))),0)*CFMonatsscharf[[#This Row],[Factor]]</f>
        <v>-201033.5</v>
      </c>
      <c r="P35" s="15">
        <f>IFERROR(IF(AND(CFMonatsscharf[[#This Row],[TitleLocalAccountGroup]]=0,CFMonatsscharf[[#This Row],[TitleLocalMainGroup]]=0),GETPIVOTDATA("Betrag",PivotdatenForecast!$A$1,"Report",CFMonatsscharf[[#This Row],[Bericht]],"Year",P$2,"Month",P$3,"Abschnitt",CFMonatsscharf[[#This Row],[TitleLocalSection]]),IF(CFMonatsscharf[[#This Row],[TitleLocalAccountGroup]]=0,GETPIVOTDATA("Betrag",PivotdatenForecast!$A$1,"Report",CFMonatsscharf[[#This Row],[Bericht]],"Year",P$2,"Month",P$3,"Abschnitt",CFMonatsscharf[[#This Row],[TitleLocalSection]],"TitleLocalMainGroup",CFMonatsscharf[[#This Row],[TitleLocalMainGroup]]),GETPIVOTDATA("Betrag",PivotdatenForecast!$A$1,"Report",CFMonatsscharf[[#This Row],[Bericht]],"Year",P$2,"Month",P$3,"Abschnitt",CFMonatsscharf[[#This Row],[TitleLocalSection]],"TitleLocalMainGroup",CFMonatsscharf[[#This Row],[TitleLocalMainGroup]],"TitleLocalAccountGroup",CFMonatsscharf[[#This Row],[TitleLocalAccountGroup]]))),0)*CFMonatsscharf[[#This Row],[Factor]]</f>
        <v>-35703.96</v>
      </c>
      <c r="Q35" s="15">
        <f>IFERROR(IF(AND(CFMonatsscharf[[#This Row],[TitleLocalAccountGroup]]=0,CFMonatsscharf[[#This Row],[TitleLocalMainGroup]]=0),GETPIVOTDATA("Betrag",PivotdatenForecast!$A$1,"Report",CFMonatsscharf[[#This Row],[Bericht]],"Year",Q$2,"Month",Q$3,"Abschnitt",CFMonatsscharf[[#This Row],[TitleLocalSection]]),IF(CFMonatsscharf[[#This Row],[TitleLocalAccountGroup]]=0,GETPIVOTDATA("Betrag",PivotdatenForecast!$A$1,"Report",CFMonatsscharf[[#This Row],[Bericht]],"Year",Q$2,"Month",Q$3,"Abschnitt",CFMonatsscharf[[#This Row],[TitleLocalSection]],"TitleLocalMainGroup",CFMonatsscharf[[#This Row],[TitleLocalMainGroup]]),GETPIVOTDATA("Betrag",PivotdatenForecast!$A$1,"Report",CFMonatsscharf[[#This Row],[Bericht]],"Year",Q$2,"Month",Q$3,"Abschnitt",CFMonatsscharf[[#This Row],[TitleLocalSection]],"TitleLocalMainGroup",CFMonatsscharf[[#This Row],[TitleLocalMainGroup]],"TitleLocalAccountGroup",CFMonatsscharf[[#This Row],[TitleLocalAccountGroup]]))),0)*CFMonatsscharf[[#This Row],[Factor]]</f>
        <v>-165649.66</v>
      </c>
      <c r="R35" s="15">
        <f>IFERROR(IF(AND(CFMonatsscharf[[#This Row],[TitleLocalAccountGroup]]=0,CFMonatsscharf[[#This Row],[TitleLocalMainGroup]]=0),GETPIVOTDATA("Betrag",PivotdatenForecast!$A$1,"Report",CFMonatsscharf[[#This Row],[Bericht]],"Year",R$2,"Month",R$3,"Abschnitt",CFMonatsscharf[[#This Row],[TitleLocalSection]]),IF(CFMonatsscharf[[#This Row],[TitleLocalAccountGroup]]=0,GETPIVOTDATA("Betrag",PivotdatenForecast!$A$1,"Report",CFMonatsscharf[[#This Row],[Bericht]],"Year",R$2,"Month",R$3,"Abschnitt",CFMonatsscharf[[#This Row],[TitleLocalSection]],"TitleLocalMainGroup",CFMonatsscharf[[#This Row],[TitleLocalMainGroup]]),GETPIVOTDATA("Betrag",PivotdatenForecast!$A$1,"Report",CFMonatsscharf[[#This Row],[Bericht]],"Year",R$2,"Month",R$3,"Abschnitt",CFMonatsscharf[[#This Row],[TitleLocalSection]],"TitleLocalMainGroup",CFMonatsscharf[[#This Row],[TitleLocalMainGroup]],"TitleLocalAccountGroup",CFMonatsscharf[[#This Row],[TitleLocalAccountGroup]]))),0)*CFMonatsscharf[[#This Row],[Factor]]</f>
        <v>-77193.73</v>
      </c>
      <c r="S35" s="15">
        <f>IFERROR(IF(AND(CFMonatsscharf[[#This Row],[TitleLocalAccountGroup]]=0,CFMonatsscharf[[#This Row],[TitleLocalMainGroup]]=0),GETPIVOTDATA("Betrag",PivotdatenForecast!$A$1,"Report",CFMonatsscharf[[#This Row],[Bericht]],"Year",S$2,"Month",S$3,"Abschnitt",CFMonatsscharf[[#This Row],[TitleLocalSection]]),IF(CFMonatsscharf[[#This Row],[TitleLocalAccountGroup]]=0,GETPIVOTDATA("Betrag",PivotdatenForecast!$A$1,"Report",CFMonatsscharf[[#This Row],[Bericht]],"Year",S$2,"Month",S$3,"Abschnitt",CFMonatsscharf[[#This Row],[TitleLocalSection]],"TitleLocalMainGroup",CFMonatsscharf[[#This Row],[TitleLocalMainGroup]]),GETPIVOTDATA("Betrag",PivotdatenForecast!$A$1,"Report",CFMonatsscharf[[#This Row],[Bericht]],"Year",S$2,"Month",S$3,"Abschnitt",CFMonatsscharf[[#This Row],[TitleLocalSection]],"TitleLocalMainGroup",CFMonatsscharf[[#This Row],[TitleLocalMainGroup]],"TitleLocalAccountGroup",CFMonatsscharf[[#This Row],[TitleLocalAccountGroup]]))),0)*CFMonatsscharf[[#This Row],[Factor]]</f>
        <v>-243280.37</v>
      </c>
      <c r="T35" s="15">
        <f>IFERROR(IF(AND(CFMonatsscharf[[#This Row],[TitleLocalAccountGroup]]=0,CFMonatsscharf[[#This Row],[TitleLocalMainGroup]]=0),GETPIVOTDATA("Betrag",PivotdatenForecast!$A$1,"Report",CFMonatsscharf[[#This Row],[Bericht]],"Year",T$2,"Month",T$3,"Abschnitt",CFMonatsscharf[[#This Row],[TitleLocalSection]]),IF(CFMonatsscharf[[#This Row],[TitleLocalAccountGroup]]=0,GETPIVOTDATA("Betrag",PivotdatenForecast!$A$1,"Report",CFMonatsscharf[[#This Row],[Bericht]],"Year",T$2,"Month",T$3,"Abschnitt",CFMonatsscharf[[#This Row],[TitleLocalSection]],"TitleLocalMainGroup",CFMonatsscharf[[#This Row],[TitleLocalMainGroup]]),GETPIVOTDATA("Betrag",PivotdatenForecast!$A$1,"Report",CFMonatsscharf[[#This Row],[Bericht]],"Year",T$2,"Month",T$3,"Abschnitt",CFMonatsscharf[[#This Row],[TitleLocalSection]],"TitleLocalMainGroup",CFMonatsscharf[[#This Row],[TitleLocalMainGroup]],"TitleLocalAccountGroup",CFMonatsscharf[[#This Row],[TitleLocalAccountGroup]]))),0)*CFMonatsscharf[[#This Row],[Factor]]</f>
        <v>-199474.80999999997</v>
      </c>
      <c r="U35" s="15">
        <f>IFERROR(IF(AND(CFMonatsscharf[[#This Row],[TitleLocalAccountGroup]]=0,CFMonatsscharf[[#This Row],[TitleLocalMainGroup]]=0),GETPIVOTDATA("Betrag",PivotdatenForecast!$A$1,"Report",CFMonatsscharf[[#This Row],[Bericht]],"Year",U$2,"Month",U$3,"Abschnitt",CFMonatsscharf[[#This Row],[TitleLocalSection]]),IF(CFMonatsscharf[[#This Row],[TitleLocalAccountGroup]]=0,GETPIVOTDATA("Betrag",PivotdatenForecast!$A$1,"Report",CFMonatsscharf[[#This Row],[Bericht]],"Year",U$2,"Month",U$3,"Abschnitt",CFMonatsscharf[[#This Row],[TitleLocalSection]],"TitleLocalMainGroup",CFMonatsscharf[[#This Row],[TitleLocalMainGroup]]),GETPIVOTDATA("Betrag",PivotdatenForecast!$A$1,"Report",CFMonatsscharf[[#This Row],[Bericht]],"Year",U$2,"Month",U$3,"Abschnitt",CFMonatsscharf[[#This Row],[TitleLocalSection]],"TitleLocalMainGroup",CFMonatsscharf[[#This Row],[TitleLocalMainGroup]],"TitleLocalAccountGroup",CFMonatsscharf[[#This Row],[TitleLocalAccountGroup]]))),0)*CFMonatsscharf[[#This Row],[Factor]]</f>
        <v>-161521.91</v>
      </c>
      <c r="V35" s="15">
        <f>IFERROR(IF(AND(CFMonatsscharf[[#This Row],[TitleLocalAccountGroup]]=0,CFMonatsscharf[[#This Row],[TitleLocalMainGroup]]=0),GETPIVOTDATA("Betrag",PivotdatenForecast!$A$1,"Report",CFMonatsscharf[[#This Row],[Bericht]],"Year",V$2,"Month",V$3,"Abschnitt",CFMonatsscharf[[#This Row],[TitleLocalSection]]),IF(CFMonatsscharf[[#This Row],[TitleLocalAccountGroup]]=0,GETPIVOTDATA("Betrag",PivotdatenForecast!$A$1,"Report",CFMonatsscharf[[#This Row],[Bericht]],"Year",V$2,"Month",V$3,"Abschnitt",CFMonatsscharf[[#This Row],[TitleLocalSection]],"TitleLocalMainGroup",CFMonatsscharf[[#This Row],[TitleLocalMainGroup]]),GETPIVOTDATA("Betrag",PivotdatenForecast!$A$1,"Report",CFMonatsscharf[[#This Row],[Bericht]],"Year",V$2,"Month",V$3,"Abschnitt",CFMonatsscharf[[#This Row],[TitleLocalSection]],"TitleLocalMainGroup",CFMonatsscharf[[#This Row],[TitleLocalMainGroup]],"TitleLocalAccountGroup",CFMonatsscharf[[#This Row],[TitleLocalAccountGroup]]))),0)*CFMonatsscharf[[#This Row],[Factor]]</f>
        <v>-356548.95999999996</v>
      </c>
      <c r="W35" s="81">
        <f>SUM(CFMonatsscharf[[#This Row],[Jan]:[Dez]])</f>
        <v>-1861369.69</v>
      </c>
      <c r="X35" s="15"/>
      <c r="Y35" s="79"/>
    </row>
    <row r="36" spans="1:25" ht="15.75" thickBot="1" x14ac:dyDescent="0.3">
      <c r="A36" s="72" t="s">
        <v>231</v>
      </c>
      <c r="B36" s="72">
        <v>1</v>
      </c>
      <c r="C36" s="12"/>
      <c r="D36" s="73"/>
      <c r="E36" s="14"/>
      <c r="F36" s="14"/>
      <c r="G36" s="14"/>
      <c r="H36" s="14"/>
      <c r="I36" s="14"/>
      <c r="J36" s="14"/>
      <c r="K36" s="16">
        <f>K34+K35</f>
        <v>3478972.2199999997</v>
      </c>
      <c r="L36" s="16">
        <f>L34+L35</f>
        <v>3663579.76</v>
      </c>
      <c r="M36" s="16">
        <f t="shared" ref="M36:V36" si="9">M34+M35</f>
        <v>3318659.71</v>
      </c>
      <c r="N36" s="16">
        <f t="shared" si="9"/>
        <v>3099046.85</v>
      </c>
      <c r="O36" s="16">
        <f t="shared" si="9"/>
        <v>2898013.35</v>
      </c>
      <c r="P36" s="16">
        <f t="shared" si="9"/>
        <v>2862309.39</v>
      </c>
      <c r="Q36" s="16">
        <f t="shared" si="9"/>
        <v>2696659.73</v>
      </c>
      <c r="R36" s="16">
        <f t="shared" si="9"/>
        <v>2619466</v>
      </c>
      <c r="S36" s="16">
        <f t="shared" si="9"/>
        <v>2376185.63</v>
      </c>
      <c r="T36" s="16">
        <f t="shared" si="9"/>
        <v>2176710.8199999998</v>
      </c>
      <c r="U36" s="16">
        <f t="shared" si="9"/>
        <v>2015188.91</v>
      </c>
      <c r="V36" s="16">
        <f t="shared" si="9"/>
        <v>1658639.95</v>
      </c>
      <c r="W36" s="84">
        <f>W34+W35</f>
        <v>1658639.9499999997</v>
      </c>
      <c r="X36" s="16"/>
      <c r="Y36" s="79"/>
    </row>
    <row r="37" spans="1:25" x14ac:dyDescent="0.25">
      <c r="Y37" s="19"/>
    </row>
    <row r="38" spans="1:25" hidden="1" outlineLevel="1" x14ac:dyDescent="0.25">
      <c r="A38" s="74" t="s">
        <v>237</v>
      </c>
      <c r="Y38" s="15"/>
    </row>
    <row r="39" spans="1:25" hidden="1" outlineLevel="1" x14ac:dyDescent="0.25">
      <c r="A39" s="9" t="s">
        <v>229</v>
      </c>
      <c r="I39" s="23">
        <f>K35-K32-K27-K23</f>
        <v>0</v>
      </c>
      <c r="J39" s="23"/>
      <c r="K39" s="23">
        <f t="shared" ref="K39:V39" si="10">K35-K32-K27-K23</f>
        <v>0</v>
      </c>
      <c r="L39" s="23">
        <f t="shared" si="10"/>
        <v>0</v>
      </c>
      <c r="M39" s="23">
        <f t="shared" si="10"/>
        <v>0</v>
      </c>
      <c r="N39" s="23">
        <f t="shared" si="10"/>
        <v>0</v>
      </c>
      <c r="O39" s="23">
        <f t="shared" si="10"/>
        <v>0</v>
      </c>
      <c r="P39" s="23">
        <f t="shared" si="10"/>
        <v>0</v>
      </c>
      <c r="Q39" s="23">
        <f t="shared" si="10"/>
        <v>0</v>
      </c>
      <c r="R39" s="23">
        <f t="shared" si="10"/>
        <v>1.4551915228366852E-11</v>
      </c>
      <c r="S39" s="23">
        <f t="shared" si="10"/>
        <v>0</v>
      </c>
      <c r="T39" s="23">
        <f t="shared" si="10"/>
        <v>0</v>
      </c>
      <c r="U39" s="23">
        <f t="shared" si="10"/>
        <v>0</v>
      </c>
      <c r="V39" s="23">
        <f t="shared" si="10"/>
        <v>0</v>
      </c>
      <c r="Y39" s="15"/>
    </row>
    <row r="40" spans="1:25" hidden="1" outlineLevel="1" x14ac:dyDescent="0.25">
      <c r="A40" s="9" t="s">
        <v>236</v>
      </c>
      <c r="I40" s="23">
        <f>K23-SUM(K13,K10,K9)+K27-SUM(K25:K26)+K32-SUM(K29:K31)+K10-SUM(K11:K12)+K13-SUM(K14:K22)</f>
        <v>0</v>
      </c>
      <c r="J40" s="23"/>
      <c r="K40" s="23">
        <f t="shared" ref="K40:V40" si="11">L23-SUM(L13,L10,L9)+L27-SUM(L25:L26)+L32-SUM(L29:L31)+L10-SUM(L11:L12)+L13-SUM(L14:L22)</f>
        <v>0</v>
      </c>
      <c r="L40" s="23">
        <f t="shared" si="11"/>
        <v>0</v>
      </c>
      <c r="M40" s="23">
        <f t="shared" si="11"/>
        <v>0</v>
      </c>
      <c r="N40" s="23">
        <f t="shared" si="11"/>
        <v>0</v>
      </c>
      <c r="O40" s="23">
        <f t="shared" si="11"/>
        <v>0</v>
      </c>
      <c r="P40" s="23">
        <f t="shared" si="11"/>
        <v>0</v>
      </c>
      <c r="Q40" s="23">
        <f t="shared" si="11"/>
        <v>0</v>
      </c>
      <c r="R40" s="23">
        <f t="shared" si="11"/>
        <v>0</v>
      </c>
      <c r="S40" s="23">
        <f t="shared" si="11"/>
        <v>0</v>
      </c>
      <c r="T40" s="23">
        <f t="shared" si="11"/>
        <v>0</v>
      </c>
      <c r="U40" s="23">
        <f t="shared" si="11"/>
        <v>0</v>
      </c>
      <c r="V40" s="23">
        <f t="shared" si="11"/>
        <v>0</v>
      </c>
      <c r="Y40" s="23"/>
    </row>
    <row r="41" spans="1:25" hidden="1" outlineLevel="1" x14ac:dyDescent="0.25">
      <c r="A41" s="78" t="s">
        <v>618</v>
      </c>
      <c r="K41" s="284" t="s">
        <v>619</v>
      </c>
      <c r="L41" s="284"/>
      <c r="M41" s="284"/>
      <c r="N41" s="284"/>
      <c r="O41" s="284"/>
      <c r="P41" s="284"/>
      <c r="Q41" s="284"/>
      <c r="R41" s="284"/>
      <c r="S41" s="284"/>
      <c r="T41" s="284"/>
      <c r="U41" s="284"/>
      <c r="V41" s="284"/>
      <c r="Y41" s="23"/>
    </row>
    <row r="42" spans="1:25" collapsed="1" x14ac:dyDescent="0.25">
      <c r="Y42" s="23"/>
    </row>
    <row r="43" spans="1:25" x14ac:dyDescent="0.25">
      <c r="Y43" s="23"/>
    </row>
    <row r="44" spans="1:25" x14ac:dyDescent="0.25">
      <c r="Y44" s="15"/>
    </row>
    <row r="45" spans="1:25" x14ac:dyDescent="0.25">
      <c r="Y45" s="23"/>
    </row>
    <row r="46" spans="1:25" x14ac:dyDescent="0.25">
      <c r="Y46" s="23"/>
    </row>
    <row r="47" spans="1:25" x14ac:dyDescent="0.25">
      <c r="Y47" s="23"/>
    </row>
    <row r="48" spans="1:25" x14ac:dyDescent="0.25">
      <c r="Y48" s="15"/>
    </row>
    <row r="49" spans="25:25" x14ac:dyDescent="0.25">
      <c r="Y49" s="15"/>
    </row>
    <row r="50" spans="25:25" x14ac:dyDescent="0.25">
      <c r="Y50" s="23"/>
    </row>
    <row r="51" spans="25:25" x14ac:dyDescent="0.25">
      <c r="Y51" s="23"/>
    </row>
    <row r="52" spans="25:25" x14ac:dyDescent="0.25">
      <c r="Y52" s="15"/>
    </row>
    <row r="53" spans="25:25" x14ac:dyDescent="0.25">
      <c r="Y53" s="15"/>
    </row>
    <row r="54" spans="25:25" x14ac:dyDescent="0.25">
      <c r="Y54" s="23"/>
    </row>
    <row r="55" spans="25:25" x14ac:dyDescent="0.25">
      <c r="Y55" s="23"/>
    </row>
    <row r="56" spans="25:25" x14ac:dyDescent="0.25">
      <c r="Y56" s="23"/>
    </row>
    <row r="57" spans="25:25" x14ac:dyDescent="0.25">
      <c r="Y57" s="23"/>
    </row>
    <row r="58" spans="25:25" x14ac:dyDescent="0.25">
      <c r="Y58" s="15"/>
    </row>
  </sheetData>
  <mergeCells count="2">
    <mergeCell ref="A6:W6"/>
    <mergeCell ref="K41:V41"/>
  </mergeCells>
  <conditionalFormatting sqref="I40:V40 I39:J39 L39:V39">
    <cfRule type="expression" dxfId="16" priority="2">
      <formula>(I39&lt;&gt;0)</formula>
    </cfRule>
  </conditionalFormatting>
  <conditionalFormatting sqref="K39:V39">
    <cfRule type="expression" dxfId="15" priority="1">
      <formula>(K39&lt;&gt;0)</formula>
    </cfRule>
  </conditionalFormatting>
  <printOptions horizontalCentered="1"/>
  <pageMargins left="0.70866141732283472" right="0.70866141732283472" top="0.78740157480314965" bottom="0.78740157480314965" header="0.31496062992125984" footer="0.31496062992125984"/>
  <pageSetup paperSize="9" scale="59"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BBFB6-63AD-4719-BE87-A84224D7EA00}">
  <sheetPr codeName="Tabelle3">
    <pageSetUpPr fitToPage="1"/>
  </sheetPr>
  <dimension ref="A1:Z61"/>
  <sheetViews>
    <sheetView topLeftCell="A6" workbookViewId="0">
      <selection activeCell="A51" sqref="A51"/>
    </sheetView>
  </sheetViews>
  <sheetFormatPr baseColWidth="10" defaultRowHeight="15" outlineLevelRow="1" outlineLevelCol="1" x14ac:dyDescent="0.25"/>
  <cols>
    <col min="1" max="1" width="57.7109375" style="9" customWidth="1"/>
    <col min="2" max="2" width="9.28515625" style="9" customWidth="1" outlineLevel="1"/>
    <col min="3" max="3" width="2.7109375" style="9" customWidth="1"/>
    <col min="4" max="4" width="9.5703125" style="9" hidden="1" customWidth="1"/>
    <col min="5" max="5" width="27.42578125" style="11" hidden="1" customWidth="1"/>
    <col min="6" max="6" width="75.140625" style="11" hidden="1" customWidth="1"/>
    <col min="7" max="7" width="75.42578125" style="11" hidden="1" customWidth="1"/>
    <col min="8" max="8" width="14.42578125" style="9" hidden="1" customWidth="1"/>
    <col min="9" max="20" width="12.7109375" style="9" customWidth="1" outlineLevel="1"/>
    <col min="21" max="21" width="12.7109375" style="9" customWidth="1"/>
    <col min="22" max="22" width="2.7109375" style="9" customWidth="1"/>
    <col min="23" max="23" width="12.7109375" style="9" hidden="1" customWidth="1" outlineLevel="1"/>
    <col min="24" max="24" width="12.7109375" style="50" hidden="1" customWidth="1" outlineLevel="1"/>
    <col min="25" max="25" width="57.28515625" style="9" hidden="1" customWidth="1" outlineLevel="1"/>
    <col min="26" max="26" width="11.42578125" style="9" collapsed="1"/>
    <col min="27" max="16384" width="11.42578125" style="9"/>
  </cols>
  <sheetData>
    <row r="1" spans="1:25" hidden="1" x14ac:dyDescent="0.25">
      <c r="A1" s="9" t="s">
        <v>207</v>
      </c>
      <c r="B1" s="9">
        <v>4</v>
      </c>
    </row>
    <row r="2" spans="1:25" hidden="1" x14ac:dyDescent="0.25">
      <c r="A2" s="11" t="s">
        <v>202</v>
      </c>
      <c r="B2" s="11">
        <v>2020</v>
      </c>
      <c r="H2" s="11" t="s">
        <v>202</v>
      </c>
      <c r="I2" s="9">
        <f t="shared" ref="I2:T2" si="0">$B$2</f>
        <v>2020</v>
      </c>
      <c r="J2" s="9">
        <f t="shared" si="0"/>
        <v>2020</v>
      </c>
      <c r="K2" s="9">
        <f t="shared" si="0"/>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row>
    <row r="3" spans="1:25" hidden="1" x14ac:dyDescent="0.25">
      <c r="A3" s="11" t="s">
        <v>272</v>
      </c>
      <c r="B3" s="11"/>
      <c r="H3" s="11" t="s">
        <v>203</v>
      </c>
      <c r="I3" s="9">
        <v>1</v>
      </c>
      <c r="J3" s="9">
        <f>I3+1</f>
        <v>2</v>
      </c>
      <c r="K3" s="9">
        <f t="shared" ref="K3:T3" si="1">J3+1</f>
        <v>3</v>
      </c>
      <c r="L3" s="9">
        <f t="shared" si="1"/>
        <v>4</v>
      </c>
      <c r="M3" s="9">
        <f t="shared" si="1"/>
        <v>5</v>
      </c>
      <c r="N3" s="9">
        <f t="shared" si="1"/>
        <v>6</v>
      </c>
      <c r="O3" s="9">
        <f t="shared" si="1"/>
        <v>7</v>
      </c>
      <c r="P3" s="9">
        <f t="shared" si="1"/>
        <v>8</v>
      </c>
      <c r="Q3" s="9">
        <f t="shared" si="1"/>
        <v>9</v>
      </c>
      <c r="R3" s="9">
        <f t="shared" si="1"/>
        <v>10</v>
      </c>
      <c r="S3" s="9">
        <f t="shared" si="1"/>
        <v>11</v>
      </c>
      <c r="T3" s="9">
        <f t="shared" si="1"/>
        <v>12</v>
      </c>
    </row>
    <row r="4" spans="1:25" hidden="1" x14ac:dyDescent="0.25">
      <c r="A4" s="11" t="s">
        <v>204</v>
      </c>
      <c r="B4" s="11" t="s">
        <v>567</v>
      </c>
      <c r="H4" s="11" t="s">
        <v>204</v>
      </c>
      <c r="I4" s="9" t="str">
        <f t="shared" ref="I4:T4" si="2">$B$4</f>
        <v>Budget</v>
      </c>
      <c r="J4" s="9" t="str">
        <f t="shared" si="2"/>
        <v>Budget</v>
      </c>
      <c r="K4" s="9" t="str">
        <f t="shared" si="2"/>
        <v>Budget</v>
      </c>
      <c r="L4" s="9" t="str">
        <f t="shared" si="2"/>
        <v>Budget</v>
      </c>
      <c r="M4" s="9" t="str">
        <f t="shared" si="2"/>
        <v>Budget</v>
      </c>
      <c r="N4" s="9" t="str">
        <f t="shared" si="2"/>
        <v>Budget</v>
      </c>
      <c r="O4" s="9" t="str">
        <f t="shared" si="2"/>
        <v>Budget</v>
      </c>
      <c r="P4" s="9" t="str">
        <f t="shared" si="2"/>
        <v>Budget</v>
      </c>
      <c r="Q4" s="9" t="str">
        <f t="shared" si="2"/>
        <v>Budget</v>
      </c>
      <c r="R4" s="9" t="str">
        <f t="shared" si="2"/>
        <v>Budget</v>
      </c>
      <c r="S4" s="9" t="str">
        <f t="shared" si="2"/>
        <v>Budget</v>
      </c>
      <c r="T4" s="9" t="str">
        <f t="shared" si="2"/>
        <v>Budget</v>
      </c>
    </row>
    <row r="5" spans="1:25" hidden="1" x14ac:dyDescent="0.25">
      <c r="A5" s="11"/>
      <c r="B5" s="11"/>
      <c r="H5" s="11"/>
    </row>
    <row r="6" spans="1:25" ht="19.5" thickBot="1" x14ac:dyDescent="0.35">
      <c r="A6" s="282" t="str">
        <f>"Gewinn- &amp; Verlust - Budget " &amp;$B$2</f>
        <v>Gewinn- &amp; Verlust - Budget 2020</v>
      </c>
      <c r="B6" s="282"/>
      <c r="C6" s="282"/>
      <c r="D6" s="282"/>
      <c r="E6" s="282"/>
      <c r="F6" s="282"/>
      <c r="G6" s="282"/>
      <c r="H6" s="282"/>
      <c r="I6" s="282"/>
      <c r="J6" s="282"/>
      <c r="K6" s="282"/>
      <c r="L6" s="282"/>
      <c r="M6" s="282"/>
      <c r="N6" s="282"/>
      <c r="O6" s="282"/>
      <c r="P6" s="282"/>
      <c r="Q6" s="282"/>
      <c r="R6" s="282"/>
      <c r="S6" s="282"/>
      <c r="T6" s="282"/>
      <c r="U6" s="282"/>
      <c r="V6" s="51"/>
      <c r="W6" s="282" t="s">
        <v>470</v>
      </c>
      <c r="X6" s="282"/>
      <c r="Y6" s="282"/>
    </row>
    <row r="7" spans="1:25" ht="30.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150" t="s">
        <v>276</v>
      </c>
      <c r="V7" s="89" t="s">
        <v>224</v>
      </c>
      <c r="W7" s="151" t="s">
        <v>277</v>
      </c>
      <c r="X7" s="53" t="s">
        <v>278</v>
      </c>
      <c r="Y7" s="54" t="s">
        <v>223</v>
      </c>
    </row>
    <row r="8" spans="1:25" s="13" customFormat="1" x14ac:dyDescent="0.25">
      <c r="A8" s="13" t="str">
        <f>IF(Tabelle4[[#This Row],[TitleLocalAccountGroup]]="",IF(Tabelle4[[#This Row],[TitleLocalMainGroup]]="",Tabelle4[[#This Row],[TitleLocalSection]],REPT(" ",$B$1)&amp;Tabelle4[[#This Row],[TitleLocalMainGroup]]),REPT(" ",2*$B$1)&amp;Tabelle4[[#This Row],[TitleLocalAccountGroup]])</f>
        <v>Betriebliche Erträge</v>
      </c>
      <c r="B8" s="9">
        <v>1</v>
      </c>
      <c r="C8" s="9"/>
      <c r="D8" s="9" t="s">
        <v>159</v>
      </c>
      <c r="E8" s="11" t="s">
        <v>63</v>
      </c>
      <c r="F8" s="11"/>
      <c r="G8" s="11"/>
      <c r="H8" s="11">
        <v>1</v>
      </c>
      <c r="I8" s="15">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44753.68</v>
      </c>
      <c r="J8" s="15">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119080.94</v>
      </c>
      <c r="K8" s="15">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59792.45</v>
      </c>
      <c r="L8" s="15">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183444.69999999998</v>
      </c>
      <c r="M8" s="15">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116871.12</v>
      </c>
      <c r="N8" s="15">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118345.26000000001</v>
      </c>
      <c r="O8" s="15">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240996.66999999998</v>
      </c>
      <c r="P8" s="15">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265093.23</v>
      </c>
      <c r="Q8" s="15">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271281.59999999998</v>
      </c>
      <c r="R8" s="15">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303520.82</v>
      </c>
      <c r="S8" s="15">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248808.32000000001</v>
      </c>
      <c r="T8" s="15">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239589.82</v>
      </c>
      <c r="U8" s="81">
        <f>SUM(Tabelle4[[#This Row],[Jan]:[Dez]])</f>
        <v>2211578.61</v>
      </c>
      <c r="V8" s="15"/>
      <c r="W8" s="81">
        <f>SUM(W9:W11)</f>
        <v>5669503</v>
      </c>
      <c r="X8" s="26">
        <f>Tabelle4[[#This Row],[Plan (Jahr)]]-W8</f>
        <v>-3457924.39</v>
      </c>
      <c r="Y8" s="56"/>
    </row>
    <row r="9" spans="1:25" x14ac:dyDescent="0.25">
      <c r="A9" s="9" t="str">
        <f>IF(Tabelle4[[#This Row],[TitleLocalAccountGroup]]="",IF(Tabelle4[[#This Row],[TitleLocalMainGroup]]="",Tabelle4[[#This Row],[TitleLocalSection]],REPT(" ",$B$1)&amp;Tabelle4[[#This Row],[TitleLocalMainGroup]]),REPT(" ",2*$B$1)&amp;Tabelle4[[#This Row],[TitleLocalAccountGroup]])</f>
        <v xml:space="preserve">    Umsatzerlöse</v>
      </c>
      <c r="B9" s="9">
        <v>1</v>
      </c>
      <c r="D9" s="9" t="s">
        <v>159</v>
      </c>
      <c r="E9" s="11" t="s">
        <v>63</v>
      </c>
      <c r="F9" s="11" t="s">
        <v>64</v>
      </c>
      <c r="H9" s="11">
        <v>1</v>
      </c>
      <c r="I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13150</v>
      </c>
      <c r="N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10300</v>
      </c>
      <c r="P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13450</v>
      </c>
      <c r="Q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10300</v>
      </c>
      <c r="R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10300</v>
      </c>
      <c r="S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20300</v>
      </c>
      <c r="T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10300</v>
      </c>
      <c r="U9" s="88">
        <f>SUM(Tabelle4[[#This Row],[Jan]:[Dez]])</f>
        <v>88100</v>
      </c>
      <c r="V9" s="23"/>
      <c r="W9" s="88">
        <v>150000</v>
      </c>
      <c r="X9" s="28">
        <f>Tabelle4[[#This Row],[Plan (Jahr)]]-W9</f>
        <v>-61900</v>
      </c>
      <c r="Y9" s="56" t="s">
        <v>279</v>
      </c>
    </row>
    <row r="10" spans="1:25" ht="30" x14ac:dyDescent="0.25">
      <c r="A10" s="9" t="str">
        <f>IF(Tabelle4[[#This Row],[TitleLocalAccountGroup]]="",IF(Tabelle4[[#This Row],[TitleLocalMainGroup]]="",Tabelle4[[#This Row],[TitleLocalSection]],REPT(" ",$B$1)&amp;Tabelle4[[#This Row],[TitleLocalMainGroup]]),REPT(" ",2*$B$1)&amp;Tabelle4[[#This Row],[TitleLocalAccountGroup]])</f>
        <v xml:space="preserve">    Aktivierte Eigenleistungen</v>
      </c>
      <c r="B10" s="9">
        <v>1</v>
      </c>
      <c r="D10" s="9" t="s">
        <v>159</v>
      </c>
      <c r="E10" s="11" t="s">
        <v>63</v>
      </c>
      <c r="F10" s="11" t="s">
        <v>67</v>
      </c>
      <c r="H10" s="11">
        <v>1</v>
      </c>
      <c r="I1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13685.77</v>
      </c>
      <c r="J1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87978.85</v>
      </c>
      <c r="K1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13179.75</v>
      </c>
      <c r="L1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147745.54999999999</v>
      </c>
      <c r="M1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56305.29</v>
      </c>
      <c r="N1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76793.58</v>
      </c>
      <c r="O1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184855.78</v>
      </c>
      <c r="P1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193410.78</v>
      </c>
      <c r="Q1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198061.78</v>
      </c>
      <c r="R1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226011.78</v>
      </c>
      <c r="S1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161299.28</v>
      </c>
      <c r="T1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162080.78</v>
      </c>
      <c r="U10" s="88">
        <f>SUM(Tabelle4[[#This Row],[Jan]:[Dez]])</f>
        <v>1521408.97</v>
      </c>
      <c r="V10" s="23"/>
      <c r="W10" s="88">
        <v>162999</v>
      </c>
      <c r="X10" s="28">
        <f>Tabelle4[[#This Row],[Plan (Jahr)]]-W10</f>
        <v>1358409.97</v>
      </c>
      <c r="Y10" s="56" t="s">
        <v>212</v>
      </c>
    </row>
    <row r="11" spans="1:25" ht="30" customHeight="1" x14ac:dyDescent="0.25">
      <c r="A11" s="9" t="str">
        <f>IF(Tabelle4[[#This Row],[TitleLocalAccountGroup]]="",IF(Tabelle4[[#This Row],[TitleLocalMainGroup]]="",Tabelle4[[#This Row],[TitleLocalSection]],REPT(" ",$B$1)&amp;Tabelle4[[#This Row],[TitleLocalMainGroup]]),REPT(" ",2*$B$1)&amp;Tabelle4[[#This Row],[TitleLocalAccountGroup]])</f>
        <v xml:space="preserve">    Sonstige betriebliche Erträge</v>
      </c>
      <c r="B11" s="9">
        <v>1</v>
      </c>
      <c r="D11" s="9" t="s">
        <v>159</v>
      </c>
      <c r="E11" s="11" t="s">
        <v>63</v>
      </c>
      <c r="F11" s="11" t="s">
        <v>69</v>
      </c>
      <c r="H11" s="11">
        <v>1</v>
      </c>
      <c r="I1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31067.91</v>
      </c>
      <c r="J1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31102.09</v>
      </c>
      <c r="K1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46612.7</v>
      </c>
      <c r="L1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35699.15</v>
      </c>
      <c r="M1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47415.83</v>
      </c>
      <c r="N1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41551.68</v>
      </c>
      <c r="O1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45840.89</v>
      </c>
      <c r="P1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58232.45</v>
      </c>
      <c r="Q1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62919.82</v>
      </c>
      <c r="R1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67209.039999999994</v>
      </c>
      <c r="S1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67209.039999999994</v>
      </c>
      <c r="T1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67209.039999999994</v>
      </c>
      <c r="U11" s="88">
        <f>SUM(Tabelle4[[#This Row],[Jan]:[Dez]])</f>
        <v>602069.64</v>
      </c>
      <c r="V11" s="23"/>
      <c r="W11" s="88">
        <v>5356504</v>
      </c>
      <c r="X11" s="28">
        <f>Tabelle4[[#This Row],[Plan (Jahr)]]-W11</f>
        <v>-4754434.3600000003</v>
      </c>
      <c r="Y11" s="58" t="s">
        <v>280</v>
      </c>
    </row>
    <row r="12" spans="1:25" s="13" customFormat="1" x14ac:dyDescent="0.25">
      <c r="A12" s="13" t="str">
        <f>IF(Tabelle4[[#This Row],[TitleLocalAccountGroup]]="",IF(Tabelle4[[#This Row],[TitleLocalMainGroup]]="",Tabelle4[[#This Row],[TitleLocalSection]],REPT(" ",$B$1)&amp;Tabelle4[[#This Row],[TitleLocalMainGroup]]),REPT(" ",2*$B$1)&amp;Tabelle4[[#This Row],[TitleLocalAccountGroup]])</f>
        <v>Betriebliche Aufwendungen</v>
      </c>
      <c r="B12" s="9">
        <v>1</v>
      </c>
      <c r="C12" s="9"/>
      <c r="D12" s="9" t="s">
        <v>159</v>
      </c>
      <c r="E12" s="11" t="s">
        <v>70</v>
      </c>
      <c r="F12" s="11"/>
      <c r="G12" s="11"/>
      <c r="H12" s="11">
        <v>1</v>
      </c>
      <c r="I12" s="15">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-63313.52</v>
      </c>
      <c r="J12" s="15">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-202239.95</v>
      </c>
      <c r="K12" s="15">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-193135.24</v>
      </c>
      <c r="L12" s="15">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-191049.96000000002</v>
      </c>
      <c r="M12" s="15">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-114575.79</v>
      </c>
      <c r="N12" s="15">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-151427.09000000003</v>
      </c>
      <c r="O12" s="15">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-301537.68</v>
      </c>
      <c r="P12" s="15">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-293778.73</v>
      </c>
      <c r="Q12" s="15">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-321634.73</v>
      </c>
      <c r="R12" s="15">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-348293.29</v>
      </c>
      <c r="S12" s="15">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-283580.78999999998</v>
      </c>
      <c r="T12" s="15">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-297362.28999999998</v>
      </c>
      <c r="U12" s="81">
        <f>SUM(Tabelle4[[#This Row],[Jan]:[Dez]])</f>
        <v>-2761929.06</v>
      </c>
      <c r="V12" s="15"/>
      <c r="W12" s="81">
        <f>SUM(W13,W14,W17,W21)</f>
        <v>-1605411</v>
      </c>
      <c r="X12" s="26">
        <f>Tabelle4[[#This Row],[Plan (Jahr)]]-W12</f>
        <v>-1156518.06</v>
      </c>
      <c r="Y12" s="56"/>
    </row>
    <row r="13" spans="1:25" x14ac:dyDescent="0.25">
      <c r="A13" s="9" t="str">
        <f>IF(Tabelle4[[#This Row],[TitleLocalAccountGroup]]="",IF(Tabelle4[[#This Row],[TitleLocalMainGroup]]="",Tabelle4[[#This Row],[TitleLocalSection]],REPT(" ",$B$1)&amp;Tabelle4[[#This Row],[TitleLocalMainGroup]]),REPT(" ",2*$B$1)&amp;Tabelle4[[#This Row],[TitleLocalAccountGroup]])</f>
        <v xml:space="preserve">    Materialaufwand</v>
      </c>
      <c r="B13" s="9">
        <v>1</v>
      </c>
      <c r="D13" s="9" t="s">
        <v>159</v>
      </c>
      <c r="E13" s="11" t="s">
        <v>70</v>
      </c>
      <c r="F13" s="11" t="s">
        <v>71</v>
      </c>
      <c r="H13" s="11">
        <v>1</v>
      </c>
      <c r="I1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1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1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1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1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1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1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-1000</v>
      </c>
      <c r="P1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-1000</v>
      </c>
      <c r="Q1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-1000</v>
      </c>
      <c r="R1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-1000</v>
      </c>
      <c r="S1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-1000</v>
      </c>
      <c r="T1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-1000</v>
      </c>
      <c r="U13" s="88">
        <f>SUM(Tabelle4[[#This Row],[Jan]:[Dez]])</f>
        <v>-6000</v>
      </c>
      <c r="V13" s="23"/>
      <c r="W13" s="88">
        <v>-22500</v>
      </c>
      <c r="X13" s="28">
        <f>Tabelle4[[#This Row],[Plan (Jahr)]]-W13</f>
        <v>16500</v>
      </c>
      <c r="Y13" s="56" t="s">
        <v>213</v>
      </c>
    </row>
    <row r="14" spans="1:25" ht="30" x14ac:dyDescent="0.25">
      <c r="A14" s="9" t="str">
        <f>IF(Tabelle4[[#This Row],[TitleLocalAccountGroup]]="",IF(Tabelle4[[#This Row],[TitleLocalMainGroup]]="",Tabelle4[[#This Row],[TitleLocalSection]],REPT(" ",$B$1)&amp;Tabelle4[[#This Row],[TitleLocalMainGroup]]),REPT(" ",2*$B$1)&amp;Tabelle4[[#This Row],[TitleLocalAccountGroup]])</f>
        <v xml:space="preserve">    Personalaufwand</v>
      </c>
      <c r="B14" s="9">
        <v>1</v>
      </c>
      <c r="D14" s="9" t="s">
        <v>159</v>
      </c>
      <c r="E14" s="11" t="s">
        <v>70</v>
      </c>
      <c r="F14" s="11" t="s">
        <v>74</v>
      </c>
      <c r="H14" s="11">
        <v>1</v>
      </c>
      <c r="I1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-33727.75</v>
      </c>
      <c r="J1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-59727.75</v>
      </c>
      <c r="K1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-40939.840000000004</v>
      </c>
      <c r="L1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-107334.68000000001</v>
      </c>
      <c r="M1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-52401.21</v>
      </c>
      <c r="N1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-60348.12</v>
      </c>
      <c r="O1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-69466.55</v>
      </c>
      <c r="P1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-75987.600000000006</v>
      </c>
      <c r="Q1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-99387.6</v>
      </c>
      <c r="R1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-98466.159999999989</v>
      </c>
      <c r="S1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-98466.159999999989</v>
      </c>
      <c r="T1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-98466.159999999989</v>
      </c>
      <c r="U14" s="88">
        <f>SUM(Tabelle4[[#This Row],[Jan]:[Dez]])</f>
        <v>-894719.58000000007</v>
      </c>
      <c r="V14" s="23"/>
      <c r="W14" s="88">
        <v>-949624</v>
      </c>
      <c r="X14" s="28">
        <f>Tabelle4[[#This Row],[Plan (Jahr)]]-W14</f>
        <v>54904.419999999925</v>
      </c>
      <c r="Y14" s="56" t="s">
        <v>214</v>
      </c>
    </row>
    <row r="15" spans="1:25" s="17" customFormat="1" x14ac:dyDescent="0.25">
      <c r="A15" s="17" t="str">
        <f>IF(Tabelle4[[#This Row],[TitleLocalAccountGroup]]="",IF(Tabelle4[[#This Row],[TitleLocalMainGroup]]="",Tabelle4[[#This Row],[TitleLocalSection]],REPT(" ",$B$1)&amp;Tabelle4[[#This Row],[TitleLocalMainGroup]]),REPT(" ",2*$B$1)&amp;Tabelle4[[#This Row],[TitleLocalAccountGroup]])</f>
        <v xml:space="preserve">        Löhne und Gehälter</v>
      </c>
      <c r="B15" s="9">
        <v>1</v>
      </c>
      <c r="C15" s="9"/>
      <c r="D15" s="9" t="s">
        <v>159</v>
      </c>
      <c r="E15" s="24" t="s">
        <v>70</v>
      </c>
      <c r="F15" s="24" t="s">
        <v>74</v>
      </c>
      <c r="G15" s="24" t="s">
        <v>75</v>
      </c>
      <c r="H15" s="11">
        <v>1</v>
      </c>
      <c r="I1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-28850</v>
      </c>
      <c r="J1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-54850</v>
      </c>
      <c r="K1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-35303.040000000001</v>
      </c>
      <c r="L1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-100996.94</v>
      </c>
      <c r="M1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-44072.5</v>
      </c>
      <c r="N1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-51372.5</v>
      </c>
      <c r="O1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-58856.369999999995</v>
      </c>
      <c r="P1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-64172.5</v>
      </c>
      <c r="Q1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-87572.5</v>
      </c>
      <c r="R1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-82693.5</v>
      </c>
      <c r="S1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-82693.5</v>
      </c>
      <c r="T1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-82693.5</v>
      </c>
      <c r="U15" s="83">
        <f>SUM(Tabelle4[[#This Row],[Jan]:[Dez]])</f>
        <v>-774126.85</v>
      </c>
      <c r="V15" s="19"/>
      <c r="W15" s="83"/>
      <c r="X15" s="27"/>
      <c r="Y15" s="56"/>
    </row>
    <row r="16" spans="1:25" s="17" customFormat="1" x14ac:dyDescent="0.25">
      <c r="A16" s="17" t="s">
        <v>245</v>
      </c>
      <c r="B16" s="9">
        <v>1</v>
      </c>
      <c r="C16" s="9"/>
      <c r="D16" s="9" t="s">
        <v>159</v>
      </c>
      <c r="E16" s="25" t="s">
        <v>70</v>
      </c>
      <c r="F16" s="25" t="s">
        <v>74</v>
      </c>
      <c r="G16" s="25" t="s">
        <v>78</v>
      </c>
      <c r="H16" s="11">
        <v>1</v>
      </c>
      <c r="I1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-4877.75</v>
      </c>
      <c r="J1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-4877.75</v>
      </c>
      <c r="K1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-5636.8</v>
      </c>
      <c r="L1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-6337.74</v>
      </c>
      <c r="M1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-8328.7100000000009</v>
      </c>
      <c r="N1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-8975.619999999999</v>
      </c>
      <c r="O1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-10610.179999999998</v>
      </c>
      <c r="P1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-11815.099999999999</v>
      </c>
      <c r="Q1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-11815.099999999999</v>
      </c>
      <c r="R1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-15772.66</v>
      </c>
      <c r="S1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-15772.66</v>
      </c>
      <c r="T1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-15772.66</v>
      </c>
      <c r="U16" s="83">
        <f>SUM(Tabelle4[[#This Row],[Jan]:[Dez]])</f>
        <v>-120592.73000000001</v>
      </c>
      <c r="V16" s="19"/>
      <c r="W16" s="83"/>
      <c r="X16" s="27"/>
      <c r="Y16" s="56"/>
    </row>
    <row r="17" spans="1:25" x14ac:dyDescent="0.25">
      <c r="A17" s="9" t="str">
        <f>IF(Tabelle4[[#This Row],[TitleLocalAccountGroup]]="",IF(Tabelle4[[#This Row],[TitleLocalMainGroup]]="",Tabelle4[[#This Row],[TitleLocalSection]],REPT(" ",$B$1)&amp;Tabelle4[[#This Row],[TitleLocalMainGroup]]),REPT(" ",2*$B$1)&amp;Tabelle4[[#This Row],[TitleLocalAccountGroup]])</f>
        <v xml:space="preserve">    Abschreibungen</v>
      </c>
      <c r="B17" s="9">
        <v>1</v>
      </c>
      <c r="D17" s="9" t="s">
        <v>159</v>
      </c>
      <c r="E17" s="11" t="s">
        <v>70</v>
      </c>
      <c r="F17" s="11" t="s">
        <v>134</v>
      </c>
      <c r="H17" s="11">
        <v>1</v>
      </c>
      <c r="I17"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-5533.8600000000006</v>
      </c>
      <c r="J17"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-5410.44</v>
      </c>
      <c r="K17"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-10154.469999999999</v>
      </c>
      <c r="L17"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-7064.02</v>
      </c>
      <c r="M17"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-7016.08</v>
      </c>
      <c r="N17"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-6500</v>
      </c>
      <c r="O17"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-6500</v>
      </c>
      <c r="P17"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-6500</v>
      </c>
      <c r="Q17"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-6500</v>
      </c>
      <c r="R17"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-6500</v>
      </c>
      <c r="S17"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-6500</v>
      </c>
      <c r="T17"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-6500</v>
      </c>
      <c r="U17" s="88">
        <f>SUM(Tabelle4[[#This Row],[Jan]:[Dez]])</f>
        <v>-80678.87</v>
      </c>
      <c r="V17" s="23"/>
      <c r="W17" s="88">
        <v>-9450</v>
      </c>
      <c r="X17" s="28">
        <f>Tabelle4[[#This Row],[Plan (Jahr)]]-W17</f>
        <v>-71228.87</v>
      </c>
      <c r="Y17" s="56" t="s">
        <v>225</v>
      </c>
    </row>
    <row r="18" spans="1:25" s="17" customFormat="1" x14ac:dyDescent="0.25">
      <c r="A18" s="17" t="str">
        <f>IF(Tabelle4[[#This Row],[TitleLocalAccountGroup]]="",IF(Tabelle4[[#This Row],[TitleLocalMainGroup]]="",Tabelle4[[#This Row],[TitleLocalSection]],REPT(" ",$B$1)&amp;Tabelle4[[#This Row],[TitleLocalMainGroup]]),REPT(" ",2*$B$1)&amp;Tabelle4[[#This Row],[TitleLocalAccountGroup]])</f>
        <v xml:space="preserve">        Abschreibungen auf immaterielle Vermögensgegenstände</v>
      </c>
      <c r="B18" s="9">
        <v>1</v>
      </c>
      <c r="C18" s="9"/>
      <c r="D18" s="9" t="s">
        <v>159</v>
      </c>
      <c r="E18" s="11" t="s">
        <v>70</v>
      </c>
      <c r="F18" s="11" t="s">
        <v>134</v>
      </c>
      <c r="G18" s="11" t="s">
        <v>135</v>
      </c>
      <c r="H18" s="11">
        <v>1</v>
      </c>
      <c r="I1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-4640.05</v>
      </c>
      <c r="J1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-4669.79</v>
      </c>
      <c r="K1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-5878.11</v>
      </c>
      <c r="L1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-6418.3</v>
      </c>
      <c r="M1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-5761.42</v>
      </c>
      <c r="N1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-5800</v>
      </c>
      <c r="O1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-5800</v>
      </c>
      <c r="P1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-5800</v>
      </c>
      <c r="Q1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-5800</v>
      </c>
      <c r="R1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-5800</v>
      </c>
      <c r="S1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-5800</v>
      </c>
      <c r="T1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-5800</v>
      </c>
      <c r="U18" s="83">
        <f>SUM(Tabelle4[[#This Row],[Jan]:[Dez]])</f>
        <v>-67967.67</v>
      </c>
      <c r="V18" s="19"/>
      <c r="W18" s="83"/>
      <c r="X18" s="27"/>
      <c r="Y18" s="56"/>
    </row>
    <row r="19" spans="1:25" s="17" customFormat="1" x14ac:dyDescent="0.25">
      <c r="A19" s="17" t="str">
        <f>IF(Tabelle4[[#This Row],[TitleLocalAccountGroup]]="",IF(Tabelle4[[#This Row],[TitleLocalMainGroup]]="",Tabelle4[[#This Row],[TitleLocalSection]],REPT(" ",$B$1)&amp;Tabelle4[[#This Row],[TitleLocalMainGroup]]),REPT(" ",2*$B$1)&amp;Tabelle4[[#This Row],[TitleLocalAccountGroup]])</f>
        <v xml:space="preserve">        Abschreibungen auf Sachanlagen</v>
      </c>
      <c r="B19" s="9">
        <v>1</v>
      </c>
      <c r="C19" s="9"/>
      <c r="D19" s="9" t="s">
        <v>159</v>
      </c>
      <c r="E19" s="11" t="s">
        <v>70</v>
      </c>
      <c r="F19" s="11" t="s">
        <v>134</v>
      </c>
      <c r="G19" s="11" t="s">
        <v>137</v>
      </c>
      <c r="H19" s="11">
        <v>1</v>
      </c>
      <c r="I1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-893.81</v>
      </c>
      <c r="J1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-740.65</v>
      </c>
      <c r="K1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-4276.3599999999997</v>
      </c>
      <c r="L1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-645.72</v>
      </c>
      <c r="M1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-1254.6599999999999</v>
      </c>
      <c r="N1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-700</v>
      </c>
      <c r="O1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-700</v>
      </c>
      <c r="P1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-700</v>
      </c>
      <c r="Q1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-700</v>
      </c>
      <c r="R1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-700</v>
      </c>
      <c r="S1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-700</v>
      </c>
      <c r="T1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-700</v>
      </c>
      <c r="U19" s="83">
        <f>SUM(Tabelle4[[#This Row],[Jan]:[Dez]])</f>
        <v>-12711.2</v>
      </c>
      <c r="V19" s="19"/>
      <c r="W19" s="83"/>
      <c r="X19" s="27"/>
      <c r="Y19" s="56"/>
    </row>
    <row r="20" spans="1:25" s="17" customFormat="1" x14ac:dyDescent="0.25">
      <c r="A20" s="17" t="str">
        <f>IF(Tabelle4[[#This Row],[TitleLocalAccountGroup]]="",IF(Tabelle4[[#This Row],[TitleLocalMainGroup]]="",Tabelle4[[#This Row],[TitleLocalSection]],REPT(" ",$B$1)&amp;Tabelle4[[#This Row],[TitleLocalMainGroup]]),REPT(" ",2*$B$1)&amp;Tabelle4[[#This Row],[TitleLocalAccountGroup]])</f>
        <v xml:space="preserve">        Abschreibungen auf Vermögensgegenstände des Umlaufvermögens</v>
      </c>
      <c r="B20" s="9">
        <v>1</v>
      </c>
      <c r="C20" s="9"/>
      <c r="D20" s="9" t="s">
        <v>159</v>
      </c>
      <c r="E20" s="11" t="s">
        <v>70</v>
      </c>
      <c r="F20" s="11" t="s">
        <v>134</v>
      </c>
      <c r="G20" s="11" t="s">
        <v>185</v>
      </c>
      <c r="H20" s="11">
        <v>1</v>
      </c>
      <c r="I2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2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2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2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2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20" s="83">
        <f>SUM(Tabelle4[[#This Row],[Jan]:[Dez]])</f>
        <v>0</v>
      </c>
      <c r="V20" s="19"/>
      <c r="W20" s="83"/>
      <c r="X20" s="27"/>
      <c r="Y20" s="56"/>
    </row>
    <row r="21" spans="1:25" s="12" customFormat="1" ht="30" x14ac:dyDescent="0.25">
      <c r="A21" s="12" t="str">
        <f>IF(Tabelle4[[#This Row],[TitleLocalAccountGroup]]="",IF(Tabelle4[[#This Row],[TitleLocalMainGroup]]="",Tabelle4[[#This Row],[TitleLocalSection]],REPT(" ",$B$1)&amp;Tabelle4[[#This Row],[TitleLocalMainGroup]]),REPT(" ",2*$B$1)&amp;Tabelle4[[#This Row],[TitleLocalAccountGroup]])</f>
        <v xml:space="preserve">    Sonstige betriebliche Aufwendungen</v>
      </c>
      <c r="B21" s="9">
        <v>1</v>
      </c>
      <c r="C21" s="9"/>
      <c r="D21" s="9" t="s">
        <v>159</v>
      </c>
      <c r="E21" s="11" t="s">
        <v>70</v>
      </c>
      <c r="F21" s="11" t="s">
        <v>82</v>
      </c>
      <c r="G21" s="11"/>
      <c r="H21" s="11">
        <v>1</v>
      </c>
      <c r="I2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-24051.91</v>
      </c>
      <c r="J2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-137101.75999999998</v>
      </c>
      <c r="K2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-142040.93</v>
      </c>
      <c r="L2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-76651.259999999995</v>
      </c>
      <c r="M2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-55158.500000000007</v>
      </c>
      <c r="N2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-84578.97</v>
      </c>
      <c r="O2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-224571.13</v>
      </c>
      <c r="P2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-210291.13</v>
      </c>
      <c r="Q2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-214747.13</v>
      </c>
      <c r="R2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-242327.13</v>
      </c>
      <c r="S2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-177614.63</v>
      </c>
      <c r="T2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-191396.13</v>
      </c>
      <c r="U21" s="82">
        <f>SUM(Tabelle4[[#This Row],[Jan]:[Dez]])</f>
        <v>-1780530.6099999999</v>
      </c>
      <c r="V21" s="16"/>
      <c r="W21" s="88">
        <f>SUM(W22:W32)</f>
        <v>-623837</v>
      </c>
      <c r="X21" s="28">
        <f>Tabelle4[[#This Row],[Plan (Jahr)]]-W21</f>
        <v>-1156693.6099999999</v>
      </c>
      <c r="Y21" s="56" t="s">
        <v>283</v>
      </c>
    </row>
    <row r="22" spans="1:25" s="17" customFormat="1" x14ac:dyDescent="0.25">
      <c r="A22" s="17" t="str">
        <f>IF(Tabelle4[[#This Row],[TitleLocalAccountGroup]]="",IF(Tabelle4[[#This Row],[TitleLocalMainGroup]]="",Tabelle4[[#This Row],[TitleLocalSection]],REPT(" ",$B$1)&amp;Tabelle4[[#This Row],[TitleLocalMainGroup]]),REPT(" ",2*$B$1)&amp;Tabelle4[[#This Row],[TitleLocalAccountGroup]])</f>
        <v xml:space="preserve">        Raum- und Grundstückskosten</v>
      </c>
      <c r="B22" s="9">
        <v>1</v>
      </c>
      <c r="C22" s="9"/>
      <c r="D22" s="9" t="s">
        <v>159</v>
      </c>
      <c r="E22" s="11" t="s">
        <v>70</v>
      </c>
      <c r="F22" s="11" t="s">
        <v>82</v>
      </c>
      <c r="G22" s="11" t="s">
        <v>84</v>
      </c>
      <c r="H22" s="11">
        <v>1</v>
      </c>
      <c r="I2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-6840</v>
      </c>
      <c r="J2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-1125.4499999999998</v>
      </c>
      <c r="K2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-6840</v>
      </c>
      <c r="L2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-6840</v>
      </c>
      <c r="M2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-6840</v>
      </c>
      <c r="N2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-6840</v>
      </c>
      <c r="O2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-6840</v>
      </c>
      <c r="P2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-6840</v>
      </c>
      <c r="Q2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-7890</v>
      </c>
      <c r="R2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-7890</v>
      </c>
      <c r="S2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-7890</v>
      </c>
      <c r="T2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-7890</v>
      </c>
      <c r="U22" s="83">
        <f>SUM(Tabelle4[[#This Row],[Jan]:[Dez]])</f>
        <v>-80565.45</v>
      </c>
      <c r="V22" s="19"/>
      <c r="W22" s="83">
        <v>-270863</v>
      </c>
      <c r="X22" s="27">
        <f>Tabelle4[[#This Row],[Plan (Jahr)]]-W22</f>
        <v>190297.55</v>
      </c>
      <c r="Y22" s="56" t="s">
        <v>215</v>
      </c>
    </row>
    <row r="23" spans="1:25" s="17" customFormat="1" x14ac:dyDescent="0.25">
      <c r="A23" s="17" t="str">
        <f>IF(Tabelle4[[#This Row],[TitleLocalAccountGroup]]="",IF(Tabelle4[[#This Row],[TitleLocalMainGroup]]="",Tabelle4[[#This Row],[TitleLocalSection]],REPT(" ",$B$1)&amp;Tabelle4[[#This Row],[TitleLocalMainGroup]]),REPT(" ",2*$B$1)&amp;Tabelle4[[#This Row],[TitleLocalAccountGroup]])</f>
        <v xml:space="preserve">        Versicherungen und Abgaben</v>
      </c>
      <c r="B23" s="9">
        <v>1</v>
      </c>
      <c r="C23" s="9"/>
      <c r="D23" s="9" t="s">
        <v>159</v>
      </c>
      <c r="E23" s="11" t="s">
        <v>70</v>
      </c>
      <c r="F23" s="11" t="s">
        <v>82</v>
      </c>
      <c r="G23" s="11" t="s">
        <v>88</v>
      </c>
      <c r="H23" s="11">
        <v>1</v>
      </c>
      <c r="I2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-7861.2</v>
      </c>
      <c r="J2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-2357</v>
      </c>
      <c r="K2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-509</v>
      </c>
      <c r="L2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-1012.17</v>
      </c>
      <c r="O2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-352.13</v>
      </c>
      <c r="P2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-352.13</v>
      </c>
      <c r="Q2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-352.13</v>
      </c>
      <c r="R2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-352.13</v>
      </c>
      <c r="S2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-352.13</v>
      </c>
      <c r="T2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-352.13</v>
      </c>
      <c r="U23" s="83">
        <f>SUM(Tabelle4[[#This Row],[Jan]:[Dez]])</f>
        <v>-13852.149999999996</v>
      </c>
      <c r="V23" s="19"/>
      <c r="W23" s="83">
        <v>-64078</v>
      </c>
      <c r="X23" s="27">
        <f>Tabelle4[[#This Row],[Plan (Jahr)]]-W23</f>
        <v>50225.850000000006</v>
      </c>
      <c r="Y23" s="56" t="s">
        <v>216</v>
      </c>
    </row>
    <row r="24" spans="1:25" s="17" customFormat="1" ht="30" x14ac:dyDescent="0.25">
      <c r="A24" s="17" t="str">
        <f>IF(Tabelle4[[#This Row],[TitleLocalAccountGroup]]="",IF(Tabelle4[[#This Row],[TitleLocalMainGroup]]="",Tabelle4[[#This Row],[TitleLocalSection]],REPT(" ",$B$1)&amp;Tabelle4[[#This Row],[TitleLocalMainGroup]]),REPT(" ",2*$B$1)&amp;Tabelle4[[#This Row],[TitleLocalAccountGroup]])</f>
        <v xml:space="preserve">        Reparatur und Instandhaltung</v>
      </c>
      <c r="B24" s="9">
        <v>1</v>
      </c>
      <c r="C24" s="9"/>
      <c r="D24" s="9" t="s">
        <v>159</v>
      </c>
      <c r="E24" s="11" t="s">
        <v>70</v>
      </c>
      <c r="F24" s="11" t="s">
        <v>82</v>
      </c>
      <c r="G24" s="11" t="s">
        <v>91</v>
      </c>
      <c r="H24" s="11">
        <v>1</v>
      </c>
      <c r="I2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-4524.76</v>
      </c>
      <c r="J2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-4524.76</v>
      </c>
      <c r="K2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-4524.76</v>
      </c>
      <c r="L2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-4524.76</v>
      </c>
      <c r="M2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-4524.76</v>
      </c>
      <c r="N2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-1400</v>
      </c>
      <c r="O2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-2400</v>
      </c>
      <c r="P2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-2400</v>
      </c>
      <c r="Q2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-2400</v>
      </c>
      <c r="R2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-2400</v>
      </c>
      <c r="S2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-2400</v>
      </c>
      <c r="T2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-2400</v>
      </c>
      <c r="U24" s="83">
        <f>SUM(Tabelle4[[#This Row],[Jan]:[Dez]])</f>
        <v>-38423.800000000003</v>
      </c>
      <c r="V24" s="19"/>
      <c r="W24" s="83">
        <v>-30000</v>
      </c>
      <c r="X24" s="27">
        <f>Tabelle4[[#This Row],[Plan (Jahr)]]-W24</f>
        <v>-8423.8000000000029</v>
      </c>
      <c r="Y24" s="56" t="s">
        <v>217</v>
      </c>
    </row>
    <row r="25" spans="1:25" s="17" customFormat="1" x14ac:dyDescent="0.25">
      <c r="A25" s="17" t="str">
        <f>IF(Tabelle4[[#This Row],[TitleLocalAccountGroup]]="",IF(Tabelle4[[#This Row],[TitleLocalMainGroup]]="",Tabelle4[[#This Row],[TitleLocalSection]],REPT(" ",$B$1)&amp;Tabelle4[[#This Row],[TitleLocalMainGroup]]),REPT(" ",2*$B$1)&amp;Tabelle4[[#This Row],[TitleLocalAccountGroup]])</f>
        <v xml:space="preserve">        KFZ-Kosten</v>
      </c>
      <c r="B25" s="9">
        <v>1</v>
      </c>
      <c r="C25" s="9"/>
      <c r="D25" s="9" t="s">
        <v>159</v>
      </c>
      <c r="E25" s="11" t="s">
        <v>70</v>
      </c>
      <c r="F25" s="11" t="s">
        <v>82</v>
      </c>
      <c r="G25" s="11" t="s">
        <v>154</v>
      </c>
      <c r="H25" s="11">
        <v>1</v>
      </c>
      <c r="I2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-1850</v>
      </c>
      <c r="Q2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-1850</v>
      </c>
      <c r="R2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-1850</v>
      </c>
      <c r="S2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-1850</v>
      </c>
      <c r="T2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-1850</v>
      </c>
      <c r="U25" s="83">
        <f>SUM(Tabelle4[[#This Row],[Jan]:[Dez]])</f>
        <v>-9250</v>
      </c>
      <c r="V25" s="19"/>
      <c r="W25" s="83">
        <v>0</v>
      </c>
      <c r="X25" s="27">
        <f>Tabelle4[[#This Row],[Plan (Jahr)]]-W25</f>
        <v>-9250</v>
      </c>
      <c r="Y25" s="56" t="s">
        <v>218</v>
      </c>
    </row>
    <row r="26" spans="1:25" s="17" customFormat="1" x14ac:dyDescent="0.25">
      <c r="A26" s="17" t="str">
        <f>IF(Tabelle4[[#This Row],[TitleLocalAccountGroup]]="",IF(Tabelle4[[#This Row],[TitleLocalMainGroup]]="",Tabelle4[[#This Row],[TitleLocalSection]],REPT(" ",$B$1)&amp;Tabelle4[[#This Row],[TitleLocalMainGroup]]),REPT(" ",2*$B$1)&amp;Tabelle4[[#This Row],[TitleLocalAccountGroup]])</f>
        <v xml:space="preserve">        Werbe- und Reisekosten</v>
      </c>
      <c r="B26" s="9">
        <v>1</v>
      </c>
      <c r="C26" s="9"/>
      <c r="D26" s="9" t="s">
        <v>159</v>
      </c>
      <c r="E26" s="11" t="s">
        <v>70</v>
      </c>
      <c r="F26" s="11" t="s">
        <v>82</v>
      </c>
      <c r="G26" s="11" t="s">
        <v>94</v>
      </c>
      <c r="H26" s="11">
        <v>1</v>
      </c>
      <c r="I2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300</v>
      </c>
      <c r="J2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300</v>
      </c>
      <c r="K2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100</v>
      </c>
      <c r="L2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-1900</v>
      </c>
      <c r="M2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-1900</v>
      </c>
      <c r="N2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-4100</v>
      </c>
      <c r="O2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-6600</v>
      </c>
      <c r="P2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-7400</v>
      </c>
      <c r="Q2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-7400</v>
      </c>
      <c r="R2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-9700</v>
      </c>
      <c r="S2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-9700</v>
      </c>
      <c r="T2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-9700</v>
      </c>
      <c r="U26" s="83">
        <f>SUM(Tabelle4[[#This Row],[Jan]:[Dez]])</f>
        <v>-57700</v>
      </c>
      <c r="V26" s="19"/>
      <c r="W26" s="83">
        <v>-40500</v>
      </c>
      <c r="X26" s="27">
        <f>Tabelle4[[#This Row],[Plan (Jahr)]]-W26</f>
        <v>-17200</v>
      </c>
      <c r="Y26" s="56"/>
    </row>
    <row r="27" spans="1:25" s="17" customFormat="1" x14ac:dyDescent="0.25">
      <c r="A27" s="17" t="str">
        <f>IF(Tabelle4[[#This Row],[TitleLocalAccountGroup]]="",IF(Tabelle4[[#This Row],[TitleLocalMainGroup]]="",Tabelle4[[#This Row],[TitleLocalSection]],REPT(" ",$B$1)&amp;Tabelle4[[#This Row],[TitleLocalMainGroup]]),REPT(" ",2*$B$1)&amp;Tabelle4[[#This Row],[TitleLocalAccountGroup]])</f>
        <v xml:space="preserve">        Bürobedarf</v>
      </c>
      <c r="B27" s="9">
        <v>1</v>
      </c>
      <c r="C27" s="9"/>
      <c r="D27" s="9" t="s">
        <v>159</v>
      </c>
      <c r="E27" s="11" t="s">
        <v>70</v>
      </c>
      <c r="F27" s="11" t="s">
        <v>82</v>
      </c>
      <c r="G27" s="11" t="s">
        <v>99</v>
      </c>
      <c r="H27" s="11">
        <v>1</v>
      </c>
      <c r="I27"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-470</v>
      </c>
      <c r="J27"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-470</v>
      </c>
      <c r="K27"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-520</v>
      </c>
      <c r="L27"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-680</v>
      </c>
      <c r="M27"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-680</v>
      </c>
      <c r="N27"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-680</v>
      </c>
      <c r="O27"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-780</v>
      </c>
      <c r="P27"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-830</v>
      </c>
      <c r="Q27"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-830</v>
      </c>
      <c r="R27"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-1030</v>
      </c>
      <c r="S27"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-1030</v>
      </c>
      <c r="T27"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-1030</v>
      </c>
      <c r="U27" s="83">
        <f>SUM(Tabelle4[[#This Row],[Jan]:[Dez]])</f>
        <v>-9030</v>
      </c>
      <c r="V27" s="19"/>
      <c r="W27" s="83">
        <v>-16200</v>
      </c>
      <c r="X27" s="27">
        <f>Tabelle4[[#This Row],[Plan (Jahr)]]-W27</f>
        <v>7170</v>
      </c>
      <c r="Y27" s="56"/>
    </row>
    <row r="28" spans="1:25" s="17" customFormat="1" hidden="1" x14ac:dyDescent="0.25">
      <c r="A28" s="17" t="str">
        <f>IF(Tabelle4[[#This Row],[TitleLocalAccountGroup]]="",IF(Tabelle4[[#This Row],[TitleLocalMainGroup]]="",Tabelle4[[#This Row],[TitleLocalSection]],REPT(" ",$B$1)&amp;Tabelle4[[#This Row],[TitleLocalMainGroup]]),REPT(" ",2*$B$1)&amp;Tabelle4[[#This Row],[TitleLocalAccountGroup]])</f>
        <v xml:space="preserve">        Kosten der Warenabgabe</v>
      </c>
      <c r="B28" s="9">
        <v>0</v>
      </c>
      <c r="C28" s="9"/>
      <c r="D28" s="9" t="s">
        <v>159</v>
      </c>
      <c r="E28" s="11" t="s">
        <v>70</v>
      </c>
      <c r="F28" s="11" t="s">
        <v>82</v>
      </c>
      <c r="G28" s="11" t="s">
        <v>186</v>
      </c>
      <c r="H28" s="11">
        <v>1</v>
      </c>
      <c r="I2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2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2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2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2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28" s="83">
        <f>SUM(Tabelle4[[#This Row],[Jan]:[Dez]])</f>
        <v>0</v>
      </c>
      <c r="V28" s="19"/>
      <c r="W28" s="83">
        <v>0</v>
      </c>
      <c r="X28" s="27">
        <f>Tabelle4[[#This Row],[Plan (Jahr)]]-W28</f>
        <v>0</v>
      </c>
      <c r="Y28" s="56"/>
    </row>
    <row r="29" spans="1:25" s="17" customFormat="1" hidden="1" x14ac:dyDescent="0.25">
      <c r="A29" s="17" t="str">
        <f>IF(Tabelle4[[#This Row],[TitleLocalAccountGroup]]="",IF(Tabelle4[[#This Row],[TitleLocalMainGroup]]="",Tabelle4[[#This Row],[TitleLocalSection]],REPT(" ",$B$1)&amp;Tabelle4[[#This Row],[TitleLocalMainGroup]]),REPT(" ",2*$B$1)&amp;Tabelle4[[#This Row],[TitleLocalAccountGroup]])</f>
        <v xml:space="preserve">        Spenden und Zuwendungen</v>
      </c>
      <c r="B29" s="9">
        <v>0</v>
      </c>
      <c r="C29" s="9"/>
      <c r="D29" s="9" t="s">
        <v>159</v>
      </c>
      <c r="E29" s="11" t="s">
        <v>70</v>
      </c>
      <c r="F29" s="11" t="s">
        <v>82</v>
      </c>
      <c r="G29" s="11" t="s">
        <v>171</v>
      </c>
      <c r="H29" s="11">
        <v>1</v>
      </c>
      <c r="I2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2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2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2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2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2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2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2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2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2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2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2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29" s="83">
        <f>SUM(Tabelle4[[#This Row],[Jan]:[Dez]])</f>
        <v>0</v>
      </c>
      <c r="V29" s="19"/>
      <c r="W29" s="83">
        <v>0</v>
      </c>
      <c r="X29" s="27">
        <f>Tabelle4[[#This Row],[Plan (Jahr)]]-W29</f>
        <v>0</v>
      </c>
      <c r="Y29" s="56"/>
    </row>
    <row r="30" spans="1:25" s="17" customFormat="1" ht="30" x14ac:dyDescent="0.25">
      <c r="A30" s="17" t="str">
        <f>IF(Tabelle4[[#This Row],[TitleLocalAccountGroup]]="",IF(Tabelle4[[#This Row],[TitleLocalMainGroup]]="",Tabelle4[[#This Row],[TitleLocalSection]],REPT(" ",$B$1)&amp;Tabelle4[[#This Row],[TitleLocalMainGroup]]),REPT(" ",2*$B$1)&amp;Tabelle4[[#This Row],[TitleLocalAccountGroup]])</f>
        <v xml:space="preserve">        Beratungs- und Buchführungsaufwand</v>
      </c>
      <c r="B30" s="9">
        <v>1</v>
      </c>
      <c r="C30" s="9"/>
      <c r="D30" s="9" t="s">
        <v>159</v>
      </c>
      <c r="E30" s="11" t="s">
        <v>70</v>
      </c>
      <c r="F30" s="11" t="s">
        <v>82</v>
      </c>
      <c r="G30" s="11" t="s">
        <v>101</v>
      </c>
      <c r="H30" s="11">
        <v>1</v>
      </c>
      <c r="I3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-1003.7</v>
      </c>
      <c r="J3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-56890.43</v>
      </c>
      <c r="K3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-47582.46</v>
      </c>
      <c r="L3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-9445.2000000000007</v>
      </c>
      <c r="M3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-7508.7</v>
      </c>
      <c r="N3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-5940</v>
      </c>
      <c r="O3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-15980</v>
      </c>
      <c r="P3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-9000</v>
      </c>
      <c r="Q3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-11000</v>
      </c>
      <c r="R3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-11080</v>
      </c>
      <c r="S3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-11080</v>
      </c>
      <c r="T3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-24080</v>
      </c>
      <c r="U30" s="83">
        <f>SUM(Tabelle4[[#This Row],[Jan]:[Dez]])</f>
        <v>-210590.49</v>
      </c>
      <c r="V30" s="19"/>
      <c r="W30" s="83">
        <v>-81000</v>
      </c>
      <c r="X30" s="27">
        <f>Tabelle4[[#This Row],[Plan (Jahr)]]-W30</f>
        <v>-129590.48999999999</v>
      </c>
      <c r="Y30" s="56" t="s">
        <v>219</v>
      </c>
    </row>
    <row r="31" spans="1:25" s="17" customFormat="1" ht="30" x14ac:dyDescent="0.25">
      <c r="A31" s="17" t="str">
        <f>IF(Tabelle4[[#This Row],[TitleLocalAccountGroup]]="",IF(Tabelle4[[#This Row],[TitleLocalMainGroup]]="",Tabelle4[[#This Row],[TitleLocalSection]],REPT(" ",$B$1)&amp;Tabelle4[[#This Row],[TitleLocalMainGroup]]),REPT(" ",2*$B$1)&amp;Tabelle4[[#This Row],[TitleLocalAccountGroup]])</f>
        <v xml:space="preserve">        Fremdleistungen</v>
      </c>
      <c r="B31" s="9">
        <v>1</v>
      </c>
      <c r="C31" s="9"/>
      <c r="D31" s="9" t="s">
        <v>159</v>
      </c>
      <c r="E31" s="11" t="s">
        <v>70</v>
      </c>
      <c r="F31" s="11" t="s">
        <v>82</v>
      </c>
      <c r="G31" s="11" t="s">
        <v>83</v>
      </c>
      <c r="H31" s="11">
        <v>1</v>
      </c>
      <c r="I3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-3552.25</v>
      </c>
      <c r="J3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-71934.12</v>
      </c>
      <c r="K3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-81196.28</v>
      </c>
      <c r="L3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-53161.3</v>
      </c>
      <c r="M3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-33605.040000000001</v>
      </c>
      <c r="N3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-64406.8</v>
      </c>
      <c r="O3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-176819</v>
      </c>
      <c r="P3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-176819</v>
      </c>
      <c r="Q3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-178225</v>
      </c>
      <c r="R3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-203225</v>
      </c>
      <c r="S3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-138512.5</v>
      </c>
      <c r="T3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-139294</v>
      </c>
      <c r="U31" s="83">
        <f>SUM(Tabelle4[[#This Row],[Jan]:[Dez]])</f>
        <v>-1320750.29</v>
      </c>
      <c r="V31" s="19"/>
      <c r="W31" s="83">
        <v>0</v>
      </c>
      <c r="X31" s="27">
        <f>Tabelle4[[#This Row],[Plan (Jahr)]]-W31</f>
        <v>-1320750.29</v>
      </c>
      <c r="Y31" s="56" t="s">
        <v>220</v>
      </c>
    </row>
    <row r="32" spans="1:25" s="17" customFormat="1" x14ac:dyDescent="0.25">
      <c r="A32" s="17" t="str">
        <f>IF(Tabelle4[[#This Row],[TitleLocalAccountGroup]]="",IF(Tabelle4[[#This Row],[TitleLocalMainGroup]]="",Tabelle4[[#This Row],[TitleLocalSection]],REPT(" ",$B$1)&amp;Tabelle4[[#This Row],[TitleLocalMainGroup]]),REPT(" ",2*$B$1)&amp;Tabelle4[[#This Row],[TitleLocalAccountGroup]])</f>
        <v xml:space="preserve">        Sonstiger Betriebsbedarf</v>
      </c>
      <c r="B32" s="9">
        <v>1</v>
      </c>
      <c r="C32" s="9"/>
      <c r="D32" s="9" t="s">
        <v>159</v>
      </c>
      <c r="E32" s="11" t="s">
        <v>70</v>
      </c>
      <c r="F32" s="11" t="s">
        <v>82</v>
      </c>
      <c r="G32" s="11" t="s">
        <v>103</v>
      </c>
      <c r="H32" s="11">
        <v>1</v>
      </c>
      <c r="I3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-100</v>
      </c>
      <c r="J3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-100</v>
      </c>
      <c r="K3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-968.43</v>
      </c>
      <c r="L3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-100</v>
      </c>
      <c r="M3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-100</v>
      </c>
      <c r="N3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-200</v>
      </c>
      <c r="O3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-14800</v>
      </c>
      <c r="P3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-4800</v>
      </c>
      <c r="Q3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-4800</v>
      </c>
      <c r="R3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-4800</v>
      </c>
      <c r="S3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-4800</v>
      </c>
      <c r="T3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-4800</v>
      </c>
      <c r="U32" s="83">
        <f>SUM(Tabelle4[[#This Row],[Jan]:[Dez]])</f>
        <v>-40368.43</v>
      </c>
      <c r="V32" s="19"/>
      <c r="W32" s="83">
        <v>-121196</v>
      </c>
      <c r="X32" s="27">
        <f>Tabelle4[[#This Row],[Plan (Jahr)]]-W32</f>
        <v>80827.570000000007</v>
      </c>
      <c r="Y32" s="56" t="s">
        <v>221</v>
      </c>
    </row>
    <row r="33" spans="1:25" s="17" customFormat="1" hidden="1" x14ac:dyDescent="0.25">
      <c r="A33" s="17" t="str">
        <f>IF(Tabelle4[[#This Row],[TitleLocalAccountGroup]]="",IF(Tabelle4[[#This Row],[TitleLocalMainGroup]]="",Tabelle4[[#This Row],[TitleLocalSection]],REPT(" ",$B$1)&amp;Tabelle4[[#This Row],[TitleLocalMainGroup]]),REPT(" ",2*$B$1)&amp;Tabelle4[[#This Row],[TitleLocalAccountGroup]])</f>
        <v xml:space="preserve">        Abgang/Abwertung von Vermögensgegenständen</v>
      </c>
      <c r="B33" s="9">
        <v>0</v>
      </c>
      <c r="C33" s="9"/>
      <c r="D33" s="9" t="s">
        <v>159</v>
      </c>
      <c r="E33" s="11" t="s">
        <v>70</v>
      </c>
      <c r="F33" s="11" t="s">
        <v>82</v>
      </c>
      <c r="G33" s="11" t="s">
        <v>169</v>
      </c>
      <c r="H33" s="11">
        <v>1</v>
      </c>
      <c r="I3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3" s="83">
        <f>SUM(Tabelle4[[#This Row],[Jan]:[Dez]])</f>
        <v>0</v>
      </c>
      <c r="V33" s="19"/>
      <c r="W33" s="83"/>
      <c r="X33" s="27">
        <f>Tabelle4[[#This Row],[Plan (Jahr)]]-W33</f>
        <v>0</v>
      </c>
      <c r="Y33" s="56"/>
    </row>
    <row r="34" spans="1:25" s="17" customFormat="1" hidden="1" x14ac:dyDescent="0.25">
      <c r="A34" s="17" t="str">
        <f>IF(Tabelle4[[#This Row],[TitleLocalAccountGroup]]="",IF(Tabelle4[[#This Row],[TitleLocalMainGroup]]="",Tabelle4[[#This Row],[TitleLocalSection]],REPT(" ",$B$1)&amp;Tabelle4[[#This Row],[TitleLocalMainGroup]]),REPT(" ",2*$B$1)&amp;Tabelle4[[#This Row],[TitleLocalAccountGroup]])</f>
        <v xml:space="preserve">        Kalkulatorische Kosten</v>
      </c>
      <c r="B34" s="9">
        <v>0</v>
      </c>
      <c r="C34" s="9"/>
      <c r="D34" s="9" t="s">
        <v>159</v>
      </c>
      <c r="E34" s="11" t="s">
        <v>70</v>
      </c>
      <c r="F34" s="11" t="s">
        <v>82</v>
      </c>
      <c r="G34" s="11" t="s">
        <v>106</v>
      </c>
      <c r="H34" s="11">
        <v>1</v>
      </c>
      <c r="I3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4" s="83">
        <f>SUM(Tabelle4[[#This Row],[Jan]:[Dez]])</f>
        <v>0</v>
      </c>
      <c r="V34" s="19"/>
      <c r="W34" s="83"/>
      <c r="X34" s="27">
        <f>Tabelle4[[#This Row],[Plan (Jahr)]]-W34</f>
        <v>0</v>
      </c>
      <c r="Y34" s="56"/>
    </row>
    <row r="35" spans="1:25" s="17" customFormat="1" hidden="1" x14ac:dyDescent="0.25">
      <c r="A35" s="17" t="str">
        <f>IF(Tabelle4[[#This Row],[TitleLocalAccountGroup]]="",IF(Tabelle4[[#This Row],[TitleLocalMainGroup]]="",Tabelle4[[#This Row],[TitleLocalSection]],REPT(" ",$B$1)&amp;Tabelle4[[#This Row],[TitleLocalMainGroup]]),REPT(" ",2*$B$1)&amp;Tabelle4[[#This Row],[TitleLocalAccountGroup]])</f>
        <v xml:space="preserve">        Kosten bei Anwendung des Umsatzkostenverfahrens</v>
      </c>
      <c r="B35" s="9">
        <v>0</v>
      </c>
      <c r="C35" s="9"/>
      <c r="D35" s="9" t="s">
        <v>159</v>
      </c>
      <c r="E35" s="11" t="s">
        <v>70</v>
      </c>
      <c r="F35" s="11" t="s">
        <v>82</v>
      </c>
      <c r="G35" s="11" t="s">
        <v>176</v>
      </c>
      <c r="H35" s="11">
        <v>1</v>
      </c>
      <c r="I3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5" s="83">
        <f>SUM(Tabelle4[[#This Row],[Jan]:[Dez]])</f>
        <v>0</v>
      </c>
      <c r="V35" s="19"/>
      <c r="W35" s="83"/>
      <c r="X35" s="27">
        <f>Tabelle4[[#This Row],[Plan (Jahr)]]-W35</f>
        <v>0</v>
      </c>
      <c r="Y35" s="56"/>
    </row>
    <row r="36" spans="1:25" s="17" customFormat="1" hidden="1" x14ac:dyDescent="0.25">
      <c r="A36" s="17" t="str">
        <f>IF(Tabelle4[[#This Row],[TitleLocalAccountGroup]]="",IF(Tabelle4[[#This Row],[TitleLocalMainGroup]]="",Tabelle4[[#This Row],[TitleLocalSection]],REPT(" ",$B$1)&amp;Tabelle4[[#This Row],[TitleLocalMainGroup]]),REPT(" ",2*$B$1)&amp;Tabelle4[[#This Row],[TitleLocalAccountGroup]])</f>
        <v xml:space="preserve">        Aufwendungen aus der Anwendung von Übergangsvorschriften i. S. d. BilMoG</v>
      </c>
      <c r="B36" s="9">
        <v>0</v>
      </c>
      <c r="C36" s="9"/>
      <c r="D36" s="9" t="s">
        <v>159</v>
      </c>
      <c r="E36" s="11" t="s">
        <v>70</v>
      </c>
      <c r="F36" s="11" t="s">
        <v>82</v>
      </c>
      <c r="G36" s="11" t="s">
        <v>189</v>
      </c>
      <c r="H36" s="11">
        <v>1</v>
      </c>
      <c r="I3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6" s="83">
        <f>SUM(Tabelle4[[#This Row],[Jan]:[Dez]])</f>
        <v>0</v>
      </c>
      <c r="V36" s="19"/>
      <c r="W36" s="83"/>
      <c r="X36" s="27">
        <f>Tabelle4[[#This Row],[Plan (Jahr)]]-W36</f>
        <v>0</v>
      </c>
      <c r="Y36" s="56"/>
    </row>
    <row r="37" spans="1:25" s="13" customFormat="1" x14ac:dyDescent="0.25">
      <c r="A37" s="13" t="s">
        <v>208</v>
      </c>
      <c r="B37" s="9">
        <v>1</v>
      </c>
      <c r="C37" s="9"/>
      <c r="D37" s="9"/>
      <c r="E37" s="21"/>
      <c r="F37" s="21"/>
      <c r="G37" s="21"/>
      <c r="H37" s="11">
        <v>1</v>
      </c>
      <c r="I37" s="15">
        <f>I8+I12</f>
        <v>-18559.839999999997</v>
      </c>
      <c r="J37" s="15">
        <f t="shared" ref="J37:T37" si="3">J8+J12</f>
        <v>-83159.010000000009</v>
      </c>
      <c r="K37" s="15">
        <f t="shared" si="3"/>
        <v>-133342.78999999998</v>
      </c>
      <c r="L37" s="15">
        <f t="shared" si="3"/>
        <v>-7605.2600000000384</v>
      </c>
      <c r="M37" s="15">
        <f t="shared" si="3"/>
        <v>2295.3300000000017</v>
      </c>
      <c r="N37" s="15">
        <f t="shared" si="3"/>
        <v>-33081.830000000016</v>
      </c>
      <c r="O37" s="15">
        <f t="shared" si="3"/>
        <v>-60541.010000000009</v>
      </c>
      <c r="P37" s="15">
        <f t="shared" si="3"/>
        <v>-28685.5</v>
      </c>
      <c r="Q37" s="15">
        <f t="shared" si="3"/>
        <v>-50353.130000000005</v>
      </c>
      <c r="R37" s="15">
        <f t="shared" si="3"/>
        <v>-44772.469999999972</v>
      </c>
      <c r="S37" s="15">
        <f t="shared" si="3"/>
        <v>-34772.469999999972</v>
      </c>
      <c r="T37" s="15">
        <f t="shared" si="3"/>
        <v>-57772.469999999972</v>
      </c>
      <c r="U37" s="81">
        <f>SUM(Tabelle4[[#This Row],[Jan]:[Dez]])</f>
        <v>-550350.44999999995</v>
      </c>
      <c r="V37" s="15"/>
      <c r="W37" s="81">
        <f>W8+W12</f>
        <v>4064092</v>
      </c>
      <c r="X37" s="26">
        <f>Tabelle4[[#This Row],[Plan (Jahr)]]-W37</f>
        <v>-4614442.45</v>
      </c>
      <c r="Y37" s="56"/>
    </row>
    <row r="38" spans="1:25" s="13" customFormat="1" hidden="1" x14ac:dyDescent="0.25">
      <c r="A38" s="13" t="str">
        <f>IF(Tabelle4[[#This Row],[TitleLocalAccountGroup]]="",IF(Tabelle4[[#This Row],[TitleLocalMainGroup]]="",Tabelle4[[#This Row],[TitleLocalSection]],REPT(" ",$B$1)&amp;Tabelle4[[#This Row],[TitleLocalMainGroup]]),REPT(" ",2*$B$1)&amp;Tabelle4[[#This Row],[TitleLocalAccountGroup]])</f>
        <v>Weitere Erträge</v>
      </c>
      <c r="B38" s="13">
        <v>0</v>
      </c>
      <c r="D38" s="9" t="s">
        <v>159</v>
      </c>
      <c r="E38" s="21" t="s">
        <v>172</v>
      </c>
      <c r="F38" s="21"/>
      <c r="G38" s="21"/>
      <c r="H38" s="11">
        <v>1</v>
      </c>
      <c r="I3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8" s="81">
        <f>SUM(Tabelle4[[#This Row],[Jan]:[Dez]])</f>
        <v>0</v>
      </c>
      <c r="V38" s="15"/>
      <c r="W38" s="81"/>
      <c r="X38" s="26">
        <f>Tabelle4[[#This Row],[Plan (Jahr)]]-W38</f>
        <v>0</v>
      </c>
      <c r="Y38" s="56"/>
    </row>
    <row r="39" spans="1:25" hidden="1" x14ac:dyDescent="0.25">
      <c r="A39" s="61" t="str">
        <f>IF(Tabelle4[[#This Row],[TitleLocalAccountGroup]]="",IF(Tabelle4[[#This Row],[TitleLocalMainGroup]]="",Tabelle4[[#This Row],[TitleLocalSection]],REPT(" ",$B$1)&amp;Tabelle4[[#This Row],[TitleLocalMainGroup]]),REPT(" ",2*$B$1)&amp;Tabelle4[[#This Row],[TitleLocalAccountGroup]])</f>
        <v xml:space="preserve">    Erträge aus Beteiligungen</v>
      </c>
      <c r="B39" s="9">
        <v>0</v>
      </c>
      <c r="D39" s="9" t="s">
        <v>159</v>
      </c>
      <c r="E39" s="11" t="s">
        <v>172</v>
      </c>
      <c r="F39" s="11" t="s">
        <v>183</v>
      </c>
      <c r="H39" s="11">
        <v>1</v>
      </c>
      <c r="I3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3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3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3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3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3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3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3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3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3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3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3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39" s="88">
        <f>SUM(Tabelle4[[#This Row],[Jan]:[Dez]])</f>
        <v>0</v>
      </c>
      <c r="V39" s="23"/>
      <c r="W39" s="88"/>
      <c r="X39" s="28">
        <f>Tabelle4[[#This Row],[Plan (Jahr)]]-W39</f>
        <v>0</v>
      </c>
      <c r="Y39" s="56"/>
    </row>
    <row r="40" spans="1:25" hidden="1" x14ac:dyDescent="0.25">
      <c r="A40" s="61" t="str">
        <f>IF(Tabelle4[[#This Row],[TitleLocalAccountGroup]]="",IF(Tabelle4[[#This Row],[TitleLocalMainGroup]]="",Tabelle4[[#This Row],[TitleLocalSection]],REPT(" ",$B$1)&amp;Tabelle4[[#This Row],[TitleLocalMainGroup]]),REPT(" ",2*$B$1)&amp;Tabelle4[[#This Row],[TitleLocalAccountGroup]])</f>
        <v xml:space="preserve">    Erträge aus anderen Wertpapieren und Ausleihungen des Finanzanlagevermögens</v>
      </c>
      <c r="B40" s="9">
        <v>0</v>
      </c>
      <c r="D40" s="9" t="s">
        <v>159</v>
      </c>
      <c r="E40" s="11" t="s">
        <v>172</v>
      </c>
      <c r="F40" s="11" t="s">
        <v>173</v>
      </c>
      <c r="H40" s="11">
        <v>1</v>
      </c>
      <c r="I4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0" s="88">
        <f>SUM(Tabelle4[[#This Row],[Jan]:[Dez]])</f>
        <v>0</v>
      </c>
      <c r="V40" s="23"/>
      <c r="W40" s="88"/>
      <c r="X40" s="28">
        <f>Tabelle4[[#This Row],[Plan (Jahr)]]-W40</f>
        <v>0</v>
      </c>
      <c r="Y40" s="56"/>
    </row>
    <row r="41" spans="1:25" hidden="1" x14ac:dyDescent="0.25">
      <c r="A41" s="61" t="str">
        <f>IF(Tabelle4[[#This Row],[TitleLocalAccountGroup]]="",IF(Tabelle4[[#This Row],[TitleLocalMainGroup]]="",Tabelle4[[#This Row],[TitleLocalSection]],REPT(" ",$B$1)&amp;Tabelle4[[#This Row],[TitleLocalMainGroup]]),REPT(" ",2*$B$1)&amp;Tabelle4[[#This Row],[TitleLocalAccountGroup]])</f>
        <v xml:space="preserve">    Sonstige Zinsen und ähnliche Erträge</v>
      </c>
      <c r="B41" s="9">
        <v>0</v>
      </c>
      <c r="D41" s="9" t="s">
        <v>159</v>
      </c>
      <c r="E41" s="11" t="s">
        <v>172</v>
      </c>
      <c r="F41" s="11" t="s">
        <v>182</v>
      </c>
      <c r="H41" s="11">
        <v>1</v>
      </c>
      <c r="I41"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1"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1"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1"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1"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1"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1"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1"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1"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1"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1"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1"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1" s="88">
        <f>SUM(Tabelle4[[#This Row],[Jan]:[Dez]])</f>
        <v>0</v>
      </c>
      <c r="V41" s="23"/>
      <c r="W41" s="88"/>
      <c r="X41" s="28">
        <f>Tabelle4[[#This Row],[Plan (Jahr)]]-W41</f>
        <v>0</v>
      </c>
      <c r="Y41" s="56"/>
    </row>
    <row r="42" spans="1:25" hidden="1" x14ac:dyDescent="0.25">
      <c r="A42" s="61" t="str">
        <f>IF(Tabelle4[[#This Row],[TitleLocalAccountGroup]]="",IF(Tabelle4[[#This Row],[TitleLocalMainGroup]]="",Tabelle4[[#This Row],[TitleLocalSection]],REPT(" ",$B$1)&amp;Tabelle4[[#This Row],[TitleLocalMainGroup]]),REPT(" ",2*$B$1)&amp;Tabelle4[[#This Row],[TitleLocalAccountGroup]])</f>
        <v xml:space="preserve">    Erträge aus Verlustübernahme</v>
      </c>
      <c r="B42" s="9">
        <v>0</v>
      </c>
      <c r="D42" s="9" t="s">
        <v>159</v>
      </c>
      <c r="E42" s="11" t="s">
        <v>172</v>
      </c>
      <c r="F42" s="11" t="s">
        <v>180</v>
      </c>
      <c r="H42" s="11">
        <v>1</v>
      </c>
      <c r="I4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2" s="88">
        <f>SUM(Tabelle4[[#This Row],[Jan]:[Dez]])</f>
        <v>0</v>
      </c>
      <c r="V42" s="23"/>
      <c r="W42" s="88"/>
      <c r="X42" s="28">
        <f>Tabelle4[[#This Row],[Plan (Jahr)]]-W42</f>
        <v>0</v>
      </c>
      <c r="Y42" s="56"/>
    </row>
    <row r="43" spans="1:25" s="13" customFormat="1" x14ac:dyDescent="0.25">
      <c r="A43" s="62" t="str">
        <f>IF(Tabelle4[[#This Row],[TitleLocalAccountGroup]]="",IF(Tabelle4[[#This Row],[TitleLocalMainGroup]]="",Tabelle4[[#This Row],[TitleLocalSection]],REPT(" ",$B$1)&amp;Tabelle4[[#This Row],[TitleLocalMainGroup]]),REPT(" ",2*$B$1)&amp;Tabelle4[[#This Row],[TitleLocalAccountGroup]])</f>
        <v>Weitere Aufwendungen</v>
      </c>
      <c r="B43" s="13">
        <v>1</v>
      </c>
      <c r="D43" s="9" t="s">
        <v>159</v>
      </c>
      <c r="E43" s="21" t="s">
        <v>126</v>
      </c>
      <c r="F43" s="21"/>
      <c r="G43" s="21"/>
      <c r="H43" s="11">
        <v>1</v>
      </c>
      <c r="I43" s="15">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3" s="15">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3" s="15">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-1200</v>
      </c>
      <c r="L43" s="15">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-4800</v>
      </c>
      <c r="M43" s="15">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-1200</v>
      </c>
      <c r="N43" s="15">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-1200</v>
      </c>
      <c r="O43" s="15">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-4800</v>
      </c>
      <c r="P43" s="15">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-1200</v>
      </c>
      <c r="Q43" s="15">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-1200</v>
      </c>
      <c r="R43" s="15">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-4800</v>
      </c>
      <c r="S43" s="15">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-1200</v>
      </c>
      <c r="T43" s="15">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-1200</v>
      </c>
      <c r="U43" s="81">
        <f>SUM(Tabelle4[[#This Row],[Jan]:[Dez]])</f>
        <v>-22800</v>
      </c>
      <c r="V43" s="15"/>
      <c r="W43" s="81">
        <f>W45</f>
        <v>0</v>
      </c>
      <c r="X43" s="26">
        <f>Tabelle4[[#This Row],[Plan (Jahr)]]-W43</f>
        <v>-22800</v>
      </c>
      <c r="Y43" s="56"/>
    </row>
    <row r="44" spans="1:25" hidden="1" x14ac:dyDescent="0.25">
      <c r="A44" s="61" t="str">
        <f>IF(Tabelle4[[#This Row],[TitleLocalAccountGroup]]="",IF(Tabelle4[[#This Row],[TitleLocalMainGroup]]="",Tabelle4[[#This Row],[TitleLocalSection]],REPT(" ",$B$1)&amp;Tabelle4[[#This Row],[TitleLocalMainGroup]]),REPT(" ",2*$B$1)&amp;Tabelle4[[#This Row],[TitleLocalAccountGroup]])</f>
        <v xml:space="preserve">    Abschreibungen auf Finanzanlagen und auf Wertpapiere des Umlaufvermögens</v>
      </c>
      <c r="B44" s="9">
        <v>0</v>
      </c>
      <c r="D44" s="9" t="s">
        <v>159</v>
      </c>
      <c r="E44" s="11" t="s">
        <v>126</v>
      </c>
      <c r="F44" s="11" t="s">
        <v>187</v>
      </c>
      <c r="H44" s="11">
        <v>1</v>
      </c>
      <c r="I4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4" s="88">
        <f>SUM(Tabelle4[[#This Row],[Jan]:[Dez]])</f>
        <v>0</v>
      </c>
      <c r="V44" s="23"/>
      <c r="W44" s="88"/>
      <c r="X44" s="28">
        <f>Tabelle4[[#This Row],[Plan (Jahr)]]-W44</f>
        <v>0</v>
      </c>
      <c r="Y44" s="56"/>
    </row>
    <row r="45" spans="1:25" x14ac:dyDescent="0.25">
      <c r="A45" s="61" t="str">
        <f>IF(Tabelle4[[#This Row],[TitleLocalAccountGroup]]="",IF(Tabelle4[[#This Row],[TitleLocalMainGroup]]="",Tabelle4[[#This Row],[TitleLocalSection]],REPT(" ",$B$1)&amp;Tabelle4[[#This Row],[TitleLocalMainGroup]]),REPT(" ",2*$B$1)&amp;Tabelle4[[#This Row],[TitleLocalAccountGroup]])</f>
        <v xml:space="preserve">    Zinsen und ähnliche Aufwendungen</v>
      </c>
      <c r="B45" s="9">
        <v>1</v>
      </c>
      <c r="D45" s="9" t="s">
        <v>159</v>
      </c>
      <c r="E45" s="11" t="s">
        <v>126</v>
      </c>
      <c r="F45" s="11" t="s">
        <v>127</v>
      </c>
      <c r="H45" s="11">
        <v>1</v>
      </c>
      <c r="I4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-1200</v>
      </c>
      <c r="L4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-4800</v>
      </c>
      <c r="M4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-1200</v>
      </c>
      <c r="N4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-1200</v>
      </c>
      <c r="O4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-4800</v>
      </c>
      <c r="P4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-1200</v>
      </c>
      <c r="Q4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-1200</v>
      </c>
      <c r="R4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-4800</v>
      </c>
      <c r="S4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-1200</v>
      </c>
      <c r="T4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-1200</v>
      </c>
      <c r="U45" s="88">
        <f>SUM(Tabelle4[[#This Row],[Jan]:[Dez]])</f>
        <v>-22800</v>
      </c>
      <c r="V45" s="23"/>
      <c r="W45" s="88">
        <v>0</v>
      </c>
      <c r="X45" s="28">
        <f>Tabelle4[[#This Row],[Plan (Jahr)]]-W45</f>
        <v>-22800</v>
      </c>
      <c r="Y45" s="56" t="s">
        <v>222</v>
      </c>
    </row>
    <row r="46" spans="1:25" hidden="1" x14ac:dyDescent="0.25">
      <c r="A46" s="61" t="str">
        <f>IF(Tabelle4[[#This Row],[TitleLocalAccountGroup]]="",IF(Tabelle4[[#This Row],[TitleLocalMainGroup]]="",Tabelle4[[#This Row],[TitleLocalSection]],REPT(" ",$B$1)&amp;Tabelle4[[#This Row],[TitleLocalMainGroup]]),REPT(" ",2*$B$1)&amp;Tabelle4[[#This Row],[TitleLocalAccountGroup]])</f>
        <v xml:space="preserve">    Aufwendungen aus Verlustübernahme</v>
      </c>
      <c r="B46" s="9">
        <v>0</v>
      </c>
      <c r="D46" s="9" t="s">
        <v>159</v>
      </c>
      <c r="E46" s="11" t="s">
        <v>126</v>
      </c>
      <c r="F46" s="11" t="s">
        <v>170</v>
      </c>
      <c r="H46" s="11">
        <v>1</v>
      </c>
      <c r="I4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6" s="88">
        <f>SUM(Tabelle4[[#This Row],[Jan]:[Dez]])</f>
        <v>0</v>
      </c>
      <c r="V46" s="23"/>
      <c r="W46" s="88"/>
      <c r="X46" s="28"/>
      <c r="Y46" s="56"/>
    </row>
    <row r="47" spans="1:25" s="13" customFormat="1" hidden="1" x14ac:dyDescent="0.25">
      <c r="A47" s="62" t="s">
        <v>209</v>
      </c>
      <c r="B47" s="13">
        <v>0</v>
      </c>
      <c r="D47" s="9"/>
      <c r="E47" s="21"/>
      <c r="F47" s="21"/>
      <c r="G47" s="21"/>
      <c r="H47" s="11">
        <v>1</v>
      </c>
      <c r="I47" s="15">
        <f>I37+I38+I43</f>
        <v>-18559.839999999997</v>
      </c>
      <c r="J47" s="15">
        <f t="shared" ref="J47:T47" si="4">J37+J38+J43</f>
        <v>-83159.010000000009</v>
      </c>
      <c r="K47" s="15">
        <f t="shared" si="4"/>
        <v>-134542.78999999998</v>
      </c>
      <c r="L47" s="15">
        <f t="shared" si="4"/>
        <v>-12405.260000000038</v>
      </c>
      <c r="M47" s="15">
        <f t="shared" si="4"/>
        <v>1095.3300000000017</v>
      </c>
      <c r="N47" s="15">
        <f t="shared" si="4"/>
        <v>-34281.830000000016</v>
      </c>
      <c r="O47" s="15">
        <f t="shared" si="4"/>
        <v>-65341.010000000009</v>
      </c>
      <c r="P47" s="15">
        <f t="shared" si="4"/>
        <v>-29885.5</v>
      </c>
      <c r="Q47" s="15">
        <f t="shared" si="4"/>
        <v>-51553.130000000005</v>
      </c>
      <c r="R47" s="15">
        <f t="shared" si="4"/>
        <v>-49572.469999999972</v>
      </c>
      <c r="S47" s="15">
        <f t="shared" si="4"/>
        <v>-35972.469999999972</v>
      </c>
      <c r="T47" s="15">
        <f t="shared" si="4"/>
        <v>-58972.469999999972</v>
      </c>
      <c r="U47" s="81">
        <f>SUM(Tabelle4[[#This Row],[Jan]:[Dez]])</f>
        <v>-573150.44999999995</v>
      </c>
      <c r="V47" s="15"/>
      <c r="W47" s="81"/>
      <c r="X47" s="26"/>
      <c r="Y47" s="56"/>
    </row>
    <row r="48" spans="1:25" s="13" customFormat="1" hidden="1" x14ac:dyDescent="0.25">
      <c r="A48" s="62" t="str">
        <f>IF(Tabelle4[[#This Row],[TitleLocalAccountGroup]]="",IF(Tabelle4[[#This Row],[TitleLocalMainGroup]]="",Tabelle4[[#This Row],[TitleLocalSection]],REPT(" ",$B$1)&amp;Tabelle4[[#This Row],[TitleLocalMainGroup]]),REPT(" ",2*$B$1)&amp;Tabelle4[[#This Row],[TitleLocalAccountGroup]])</f>
        <v>Steueraufwendungen</v>
      </c>
      <c r="B48" s="13">
        <v>0</v>
      </c>
      <c r="D48" s="9" t="s">
        <v>159</v>
      </c>
      <c r="E48" s="21" t="s">
        <v>174</v>
      </c>
      <c r="F48" s="21"/>
      <c r="G48" s="21"/>
      <c r="H48" s="11">
        <v>1</v>
      </c>
      <c r="I48"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8"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8"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8"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8"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8"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8"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8"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8"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8"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8"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8"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8" s="81">
        <f>SUM(Tabelle4[[#This Row],[Jan]:[Dez]])</f>
        <v>0</v>
      </c>
      <c r="V48" s="15"/>
      <c r="W48" s="81"/>
      <c r="X48" s="26"/>
      <c r="Y48" s="56"/>
    </row>
    <row r="49" spans="1:25" hidden="1" x14ac:dyDescent="0.25">
      <c r="A49" s="61" t="str">
        <f>IF(Tabelle4[[#This Row],[TitleLocalAccountGroup]]="",IF(Tabelle4[[#This Row],[TitleLocalMainGroup]]="",Tabelle4[[#This Row],[TitleLocalSection]],REPT(" ",$B$1)&amp;Tabelle4[[#This Row],[TitleLocalMainGroup]]),REPT(" ",2*$B$1)&amp;Tabelle4[[#This Row],[TitleLocalAccountGroup]])</f>
        <v xml:space="preserve">    Steuern vom Einkommen und Ertrag</v>
      </c>
      <c r="B49" s="9">
        <v>0</v>
      </c>
      <c r="D49" s="9" t="s">
        <v>159</v>
      </c>
      <c r="E49" s="11" t="s">
        <v>174</v>
      </c>
      <c r="F49" s="11" t="s">
        <v>188</v>
      </c>
      <c r="H49" s="11">
        <v>1</v>
      </c>
      <c r="I49"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49"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49"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49"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49"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49"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49"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49"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49"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49"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49"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49"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49" s="88">
        <f>SUM(Tabelle4[[#This Row],[Jan]:[Dez]])</f>
        <v>0</v>
      </c>
      <c r="V49" s="23"/>
      <c r="W49" s="88"/>
      <c r="X49" s="28"/>
      <c r="Y49" s="56"/>
    </row>
    <row r="50" spans="1:25" hidden="1" x14ac:dyDescent="0.25">
      <c r="A50" s="61" t="str">
        <f>IF(Tabelle4[[#This Row],[TitleLocalAccountGroup]]="",IF(Tabelle4[[#This Row],[TitleLocalMainGroup]]="",Tabelle4[[#This Row],[TitleLocalSection]],REPT(" ",$B$1)&amp;Tabelle4[[#This Row],[TitleLocalMainGroup]]),REPT(" ",2*$B$1)&amp;Tabelle4[[#This Row],[TitleLocalAccountGroup]])</f>
        <v xml:space="preserve">    Sonstige Steuern</v>
      </c>
      <c r="B50" s="9">
        <v>0</v>
      </c>
      <c r="D50" s="9" t="s">
        <v>159</v>
      </c>
      <c r="E50" s="11" t="s">
        <v>174</v>
      </c>
      <c r="F50" s="11" t="s">
        <v>175</v>
      </c>
      <c r="H50" s="11">
        <v>1</v>
      </c>
      <c r="I50"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0"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0"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0"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0"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0"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0"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0"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0"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0"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0"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0"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0" s="88">
        <f>SUM(Tabelle4[[#This Row],[Jan]:[Dez]])</f>
        <v>0</v>
      </c>
      <c r="V50" s="23"/>
      <c r="W50" s="88"/>
      <c r="X50" s="28"/>
      <c r="Y50" s="56"/>
    </row>
    <row r="51" spans="1:25" s="13" customFormat="1" x14ac:dyDescent="0.25">
      <c r="A51" s="62" t="s">
        <v>210</v>
      </c>
      <c r="B51" s="13">
        <v>1</v>
      </c>
      <c r="D51" s="9"/>
      <c r="E51" s="21"/>
      <c r="F51" s="21"/>
      <c r="G51" s="21"/>
      <c r="H51" s="11">
        <v>1</v>
      </c>
      <c r="I51" s="15">
        <f>I47+I48</f>
        <v>-18559.839999999997</v>
      </c>
      <c r="J51" s="15">
        <f t="shared" ref="J51:T51" si="5">J47+J48</f>
        <v>-83159.010000000009</v>
      </c>
      <c r="K51" s="15">
        <f t="shared" si="5"/>
        <v>-134542.78999999998</v>
      </c>
      <c r="L51" s="15">
        <f t="shared" si="5"/>
        <v>-12405.260000000038</v>
      </c>
      <c r="M51" s="15">
        <f t="shared" si="5"/>
        <v>1095.3300000000017</v>
      </c>
      <c r="N51" s="15">
        <f t="shared" si="5"/>
        <v>-34281.830000000016</v>
      </c>
      <c r="O51" s="15">
        <f t="shared" si="5"/>
        <v>-65341.010000000009</v>
      </c>
      <c r="P51" s="15">
        <f t="shared" si="5"/>
        <v>-29885.5</v>
      </c>
      <c r="Q51" s="15">
        <f t="shared" si="5"/>
        <v>-51553.130000000005</v>
      </c>
      <c r="R51" s="15">
        <f t="shared" si="5"/>
        <v>-49572.469999999972</v>
      </c>
      <c r="S51" s="15">
        <f t="shared" si="5"/>
        <v>-35972.469999999972</v>
      </c>
      <c r="T51" s="15">
        <f t="shared" si="5"/>
        <v>-58972.469999999972</v>
      </c>
      <c r="U51" s="81">
        <f>SUM(Tabelle4[[#This Row],[Jan]:[Dez]])</f>
        <v>-573150.44999999995</v>
      </c>
      <c r="V51" s="15"/>
      <c r="W51" s="81">
        <f>W37+W43</f>
        <v>4064092</v>
      </c>
      <c r="X51" s="26">
        <f>X37+X43</f>
        <v>-4637242.45</v>
      </c>
      <c r="Y51" s="56"/>
    </row>
    <row r="52" spans="1:25" s="13" customFormat="1" hidden="1" x14ac:dyDescent="0.25">
      <c r="A52" s="62" t="str">
        <f>IF(Tabelle4[[#This Row],[TitleLocalAccountGroup]]="",IF(Tabelle4[[#This Row],[TitleLocalMainGroup]]="",Tabelle4[[#This Row],[TitleLocalSection]],REPT(" ",$B$1)&amp;Tabelle4[[#This Row],[TitleLocalMainGroup]]),REPT(" ",2*$B$1)&amp;Tabelle4[[#This Row],[TitleLocalAccountGroup]])</f>
        <v>Ergänzende Angaben</v>
      </c>
      <c r="B52" s="13">
        <v>0</v>
      </c>
      <c r="D52" s="9" t="s">
        <v>159</v>
      </c>
      <c r="E52" s="21" t="s">
        <v>167</v>
      </c>
      <c r="F52" s="21"/>
      <c r="G52" s="21"/>
      <c r="H52" s="11">
        <v>1</v>
      </c>
      <c r="I52"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2"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2"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2"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2"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2"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2"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2"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2"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2"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2"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2"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2" s="81">
        <f>SUM(Tabelle4[[#This Row],[Jan]:[Dez]])</f>
        <v>0</v>
      </c>
      <c r="V52" s="15"/>
      <c r="W52" s="81"/>
      <c r="X52" s="15"/>
      <c r="Y52" s="63"/>
    </row>
    <row r="53" spans="1:25" hidden="1" x14ac:dyDescent="0.25">
      <c r="A53" s="61" t="str">
        <f>IF(Tabelle4[[#This Row],[TitleLocalAccountGroup]]="",IF(Tabelle4[[#This Row],[TitleLocalMainGroup]]="",Tabelle4[[#This Row],[TitleLocalSection]],REPT(" ",$B$1)&amp;Tabelle4[[#This Row],[TitleLocalMainGroup]]),REPT(" ",2*$B$1)&amp;Tabelle4[[#This Row],[TitleLocalAccountGroup]])</f>
        <v xml:space="preserve">    Einstellung in die Kapitalrücklage</v>
      </c>
      <c r="B53" s="9">
        <v>0</v>
      </c>
      <c r="D53" s="9" t="s">
        <v>159</v>
      </c>
      <c r="E53" s="11" t="s">
        <v>167</v>
      </c>
      <c r="F53" s="11" t="s">
        <v>168</v>
      </c>
      <c r="H53" s="11">
        <v>1</v>
      </c>
      <c r="I53"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3"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3"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3"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3"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3"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3"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3"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3"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3"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3"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3"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3" s="88">
        <f>SUM(Tabelle4[[#This Row],[Jan]:[Dez]])</f>
        <v>0</v>
      </c>
      <c r="V53" s="23"/>
      <c r="W53" s="88"/>
      <c r="X53" s="23"/>
      <c r="Y53" s="63"/>
    </row>
    <row r="54" spans="1:25" hidden="1" x14ac:dyDescent="0.25">
      <c r="A54" s="61" t="str">
        <f>IF(Tabelle4[[#This Row],[TitleLocalAccountGroup]]="",IF(Tabelle4[[#This Row],[TitleLocalMainGroup]]="",Tabelle4[[#This Row],[TitleLocalSection]],REPT(" ",$B$1)&amp;Tabelle4[[#This Row],[TitleLocalMainGroup]]),REPT(" ",2*$B$1)&amp;Tabelle4[[#This Row],[TitleLocalAccountGroup]])</f>
        <v xml:space="preserve">    Entnahmen aus Gewinnrücklagen</v>
      </c>
      <c r="B54" s="9">
        <v>0</v>
      </c>
      <c r="D54" s="9" t="s">
        <v>159</v>
      </c>
      <c r="E54" s="11" t="s">
        <v>167</v>
      </c>
      <c r="F54" s="11" t="s">
        <v>178</v>
      </c>
      <c r="H54" s="11">
        <v>1</v>
      </c>
      <c r="I54"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4"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4"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4"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4"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4"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4"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4"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4"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4"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4"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4"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4" s="88">
        <f>SUM(Tabelle4[[#This Row],[Jan]:[Dez]])</f>
        <v>0</v>
      </c>
      <c r="V54" s="23"/>
      <c r="W54" s="88"/>
      <c r="X54" s="23"/>
      <c r="Y54" s="63"/>
    </row>
    <row r="55" spans="1:25" hidden="1" x14ac:dyDescent="0.25">
      <c r="A55" s="61" t="str">
        <f>IF(Tabelle4[[#This Row],[TitleLocalAccountGroup]]="",IF(Tabelle4[[#This Row],[TitleLocalMainGroup]]="",Tabelle4[[#This Row],[TitleLocalSection]],REPT(" ",$B$1)&amp;Tabelle4[[#This Row],[TitleLocalMainGroup]]),REPT(" ",2*$B$1)&amp;Tabelle4[[#This Row],[TitleLocalAccountGroup]])</f>
        <v xml:space="preserve">    Gewinn- oder Verlustvortrag</v>
      </c>
      <c r="B55" s="9">
        <v>0</v>
      </c>
      <c r="D55" s="9" t="s">
        <v>159</v>
      </c>
      <c r="E55" s="11" t="s">
        <v>167</v>
      </c>
      <c r="F55" s="11" t="s">
        <v>179</v>
      </c>
      <c r="H55" s="11">
        <v>1</v>
      </c>
      <c r="I55"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5"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5"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5"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5"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5"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5"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5"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5"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5"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5"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5"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5" s="88">
        <f>SUM(Tabelle4[[#This Row],[Jan]:[Dez]])</f>
        <v>0</v>
      </c>
      <c r="V55" s="23"/>
      <c r="W55" s="88"/>
      <c r="X55" s="23"/>
      <c r="Y55" s="63"/>
    </row>
    <row r="56" spans="1:25" hidden="1" x14ac:dyDescent="0.25">
      <c r="A56" s="61" t="str">
        <f>IF(Tabelle4[[#This Row],[TitleLocalAccountGroup]]="",IF(Tabelle4[[#This Row],[TitleLocalMainGroup]]="",Tabelle4[[#This Row],[TitleLocalSection]],REPT(" ",$B$1)&amp;Tabelle4[[#This Row],[TitleLocalMainGroup]]),REPT(" ",2*$B$1)&amp;Tabelle4[[#This Row],[TitleLocalAccountGroup]])</f>
        <v xml:space="preserve">    Ertrag aus Kapitalherabsetzung</v>
      </c>
      <c r="B56" s="9">
        <v>0</v>
      </c>
      <c r="D56" s="9" t="s">
        <v>159</v>
      </c>
      <c r="E56" s="11" t="s">
        <v>167</v>
      </c>
      <c r="F56" s="11" t="s">
        <v>177</v>
      </c>
      <c r="H56" s="11">
        <v>1</v>
      </c>
      <c r="I56" s="23">
        <f>IFERROR(IF(AND(Tabelle4[[#This Row],[TitleLocalAccountGroup]]=0,Tabelle4[[#This Row],[TitleLocalMainGroup]]=0),GETPIVOTDATA("Betrag",PivotdatenBudgetActual!$A$1,"Report",Tabelle4[[#This Row],[Bericht]],"Year",I$2,"Month",I$3,"ReportType",I$4,"Abschnitt",Tabelle4[[#This Row],[TitleLocalSection]]),IF(Tabelle4[[#This Row],[TitleLocalAccountGroup]]=0,GETPIVOTDATA("Betrag",PivotdatenBudgetActual!$A$1,"Report",Tabelle4[[#This Row],[Bericht]],"Year",I$2,"Month",I$3,"ReportType",I$4,"Abschnitt",Tabelle4[[#This Row],[TitleLocalSection]],"TitleLocalMainGroup",Tabelle4[[#This Row],[TitleLocalMainGroup]]),GETPIVOTDATA("Betrag",PivotdatenBudgetActual!$A$1,"Report",Tabelle4[[#This Row],[Bericht]],"Year",I$2,"Month",I$3,"ReportType",I$4,"Abschnitt",Tabelle4[[#This Row],[TitleLocalSection]],"TitleLocalMainGroup",Tabelle4[[#This Row],[TitleLocalMainGroup]],"TitleLocalAccountGroup",Tabelle4[[#This Row],[TitleLocalAccountGroup]]))),0)*Tabelle4[[#This Row],[Factor]]</f>
        <v>0</v>
      </c>
      <c r="J56" s="23">
        <f>IFERROR(IF(AND(Tabelle4[[#This Row],[TitleLocalAccountGroup]]=0,Tabelle4[[#This Row],[TitleLocalMainGroup]]=0),GETPIVOTDATA("Betrag",PivotdatenBudgetActual!$A$1,"Report",Tabelle4[[#This Row],[Bericht]],"Year",J$2,"Month",J$3,"ReportType",J$4,"Abschnitt",Tabelle4[[#This Row],[TitleLocalSection]]),IF(Tabelle4[[#This Row],[TitleLocalAccountGroup]]=0,GETPIVOTDATA("Betrag",PivotdatenBudgetActual!$A$1,"Report",Tabelle4[[#This Row],[Bericht]],"Year",J$2,"Month",J$3,"ReportType",J$4,"Abschnitt",Tabelle4[[#This Row],[TitleLocalSection]],"TitleLocalMainGroup",Tabelle4[[#This Row],[TitleLocalMainGroup]]),GETPIVOTDATA("Betrag",PivotdatenBudgetActual!$A$1,"Report",Tabelle4[[#This Row],[Bericht]],"Year",J$2,"Month",J$3,"ReportType",J$4,"Abschnitt",Tabelle4[[#This Row],[TitleLocalSection]],"TitleLocalMainGroup",Tabelle4[[#This Row],[TitleLocalMainGroup]],"TitleLocalAccountGroup",Tabelle4[[#This Row],[TitleLocalAccountGroup]]))),0)*Tabelle4[[#This Row],[Factor]]</f>
        <v>0</v>
      </c>
      <c r="K56" s="23">
        <f>IFERROR(IF(AND(Tabelle4[[#This Row],[TitleLocalAccountGroup]]=0,Tabelle4[[#This Row],[TitleLocalMainGroup]]=0),GETPIVOTDATA("Betrag",PivotdatenBudgetActual!$A$1,"Report",Tabelle4[[#This Row],[Bericht]],"Year",K$2,"Month",K$3,"ReportType",K$4,"Abschnitt",Tabelle4[[#This Row],[TitleLocalSection]]),IF(Tabelle4[[#This Row],[TitleLocalAccountGroup]]=0,GETPIVOTDATA("Betrag",PivotdatenBudgetActual!$A$1,"Report",Tabelle4[[#This Row],[Bericht]],"Year",K$2,"Month",K$3,"ReportType",K$4,"Abschnitt",Tabelle4[[#This Row],[TitleLocalSection]],"TitleLocalMainGroup",Tabelle4[[#This Row],[TitleLocalMainGroup]]),GETPIVOTDATA("Betrag",PivotdatenBudgetActual!$A$1,"Report",Tabelle4[[#This Row],[Bericht]],"Year",K$2,"Month",K$3,"ReportType",K$4,"Abschnitt",Tabelle4[[#This Row],[TitleLocalSection]],"TitleLocalMainGroup",Tabelle4[[#This Row],[TitleLocalMainGroup]],"TitleLocalAccountGroup",Tabelle4[[#This Row],[TitleLocalAccountGroup]]))),0)*Tabelle4[[#This Row],[Factor]]</f>
        <v>0</v>
      </c>
      <c r="L56" s="23">
        <f>IFERROR(IF(AND(Tabelle4[[#This Row],[TitleLocalAccountGroup]]=0,Tabelle4[[#This Row],[TitleLocalMainGroup]]=0),GETPIVOTDATA("Betrag",PivotdatenBudgetActual!$A$1,"Report",Tabelle4[[#This Row],[Bericht]],"Year",L$2,"Month",L$3,"ReportType",L$4,"Abschnitt",Tabelle4[[#This Row],[TitleLocalSection]]),IF(Tabelle4[[#This Row],[TitleLocalAccountGroup]]=0,GETPIVOTDATA("Betrag",PivotdatenBudgetActual!$A$1,"Report",Tabelle4[[#This Row],[Bericht]],"Year",L$2,"Month",L$3,"ReportType",L$4,"Abschnitt",Tabelle4[[#This Row],[TitleLocalSection]],"TitleLocalMainGroup",Tabelle4[[#This Row],[TitleLocalMainGroup]]),GETPIVOTDATA("Betrag",PivotdatenBudgetActual!$A$1,"Report",Tabelle4[[#This Row],[Bericht]],"Year",L$2,"Month",L$3,"ReportType",L$4,"Abschnitt",Tabelle4[[#This Row],[TitleLocalSection]],"TitleLocalMainGroup",Tabelle4[[#This Row],[TitleLocalMainGroup]],"TitleLocalAccountGroup",Tabelle4[[#This Row],[TitleLocalAccountGroup]]))),0)*Tabelle4[[#This Row],[Factor]]</f>
        <v>0</v>
      </c>
      <c r="M56" s="23">
        <f>IFERROR(IF(AND(Tabelle4[[#This Row],[TitleLocalAccountGroup]]=0,Tabelle4[[#This Row],[TitleLocalMainGroup]]=0),GETPIVOTDATA("Betrag",PivotdatenBudgetActual!$A$1,"Report",Tabelle4[[#This Row],[Bericht]],"Year",M$2,"Month",M$3,"ReportType",M$4,"Abschnitt",Tabelle4[[#This Row],[TitleLocalSection]]),IF(Tabelle4[[#This Row],[TitleLocalAccountGroup]]=0,GETPIVOTDATA("Betrag",PivotdatenBudgetActual!$A$1,"Report",Tabelle4[[#This Row],[Bericht]],"Year",M$2,"Month",M$3,"ReportType",M$4,"Abschnitt",Tabelle4[[#This Row],[TitleLocalSection]],"TitleLocalMainGroup",Tabelle4[[#This Row],[TitleLocalMainGroup]]),GETPIVOTDATA("Betrag",PivotdatenBudgetActual!$A$1,"Report",Tabelle4[[#This Row],[Bericht]],"Year",M$2,"Month",M$3,"ReportType",M$4,"Abschnitt",Tabelle4[[#This Row],[TitleLocalSection]],"TitleLocalMainGroup",Tabelle4[[#This Row],[TitleLocalMainGroup]],"TitleLocalAccountGroup",Tabelle4[[#This Row],[TitleLocalAccountGroup]]))),0)*Tabelle4[[#This Row],[Factor]]</f>
        <v>0</v>
      </c>
      <c r="N56" s="23">
        <f>IFERROR(IF(AND(Tabelle4[[#This Row],[TitleLocalAccountGroup]]=0,Tabelle4[[#This Row],[TitleLocalMainGroup]]=0),GETPIVOTDATA("Betrag",PivotdatenBudgetActual!$A$1,"Report",Tabelle4[[#This Row],[Bericht]],"Year",N$2,"Month",N$3,"ReportType",N$4,"Abschnitt",Tabelle4[[#This Row],[TitleLocalSection]]),IF(Tabelle4[[#This Row],[TitleLocalAccountGroup]]=0,GETPIVOTDATA("Betrag",PivotdatenBudgetActual!$A$1,"Report",Tabelle4[[#This Row],[Bericht]],"Year",N$2,"Month",N$3,"ReportType",N$4,"Abschnitt",Tabelle4[[#This Row],[TitleLocalSection]],"TitleLocalMainGroup",Tabelle4[[#This Row],[TitleLocalMainGroup]]),GETPIVOTDATA("Betrag",PivotdatenBudgetActual!$A$1,"Report",Tabelle4[[#This Row],[Bericht]],"Year",N$2,"Month",N$3,"ReportType",N$4,"Abschnitt",Tabelle4[[#This Row],[TitleLocalSection]],"TitleLocalMainGroup",Tabelle4[[#This Row],[TitleLocalMainGroup]],"TitleLocalAccountGroup",Tabelle4[[#This Row],[TitleLocalAccountGroup]]))),0)*Tabelle4[[#This Row],[Factor]]</f>
        <v>0</v>
      </c>
      <c r="O56" s="23">
        <f>IFERROR(IF(AND(Tabelle4[[#This Row],[TitleLocalAccountGroup]]=0,Tabelle4[[#This Row],[TitleLocalMainGroup]]=0),GETPIVOTDATA("Betrag",PivotdatenBudgetActual!$A$1,"Report",Tabelle4[[#This Row],[Bericht]],"Year",O$2,"Month",O$3,"ReportType",O$4,"Abschnitt",Tabelle4[[#This Row],[TitleLocalSection]]),IF(Tabelle4[[#This Row],[TitleLocalAccountGroup]]=0,GETPIVOTDATA("Betrag",PivotdatenBudgetActual!$A$1,"Report",Tabelle4[[#This Row],[Bericht]],"Year",O$2,"Month",O$3,"ReportType",O$4,"Abschnitt",Tabelle4[[#This Row],[TitleLocalSection]],"TitleLocalMainGroup",Tabelle4[[#This Row],[TitleLocalMainGroup]]),GETPIVOTDATA("Betrag",PivotdatenBudgetActual!$A$1,"Report",Tabelle4[[#This Row],[Bericht]],"Year",O$2,"Month",O$3,"ReportType",O$4,"Abschnitt",Tabelle4[[#This Row],[TitleLocalSection]],"TitleLocalMainGroup",Tabelle4[[#This Row],[TitleLocalMainGroup]],"TitleLocalAccountGroup",Tabelle4[[#This Row],[TitleLocalAccountGroup]]))),0)*Tabelle4[[#This Row],[Factor]]</f>
        <v>0</v>
      </c>
      <c r="P56" s="23">
        <f>IFERROR(IF(AND(Tabelle4[[#This Row],[TitleLocalAccountGroup]]=0,Tabelle4[[#This Row],[TitleLocalMainGroup]]=0),GETPIVOTDATA("Betrag",PivotdatenBudgetActual!$A$1,"Report",Tabelle4[[#This Row],[Bericht]],"Year",P$2,"Month",P$3,"ReportType",P$4,"Abschnitt",Tabelle4[[#This Row],[TitleLocalSection]]),IF(Tabelle4[[#This Row],[TitleLocalAccountGroup]]=0,GETPIVOTDATA("Betrag",PivotdatenBudgetActual!$A$1,"Report",Tabelle4[[#This Row],[Bericht]],"Year",P$2,"Month",P$3,"ReportType",P$4,"Abschnitt",Tabelle4[[#This Row],[TitleLocalSection]],"TitleLocalMainGroup",Tabelle4[[#This Row],[TitleLocalMainGroup]]),GETPIVOTDATA("Betrag",PivotdatenBudgetActual!$A$1,"Report",Tabelle4[[#This Row],[Bericht]],"Year",P$2,"Month",P$3,"ReportType",P$4,"Abschnitt",Tabelle4[[#This Row],[TitleLocalSection]],"TitleLocalMainGroup",Tabelle4[[#This Row],[TitleLocalMainGroup]],"TitleLocalAccountGroup",Tabelle4[[#This Row],[TitleLocalAccountGroup]]))),0)*Tabelle4[[#This Row],[Factor]]</f>
        <v>0</v>
      </c>
      <c r="Q56" s="23">
        <f>IFERROR(IF(AND(Tabelle4[[#This Row],[TitleLocalAccountGroup]]=0,Tabelle4[[#This Row],[TitleLocalMainGroup]]=0),GETPIVOTDATA("Betrag",PivotdatenBudgetActual!$A$1,"Report",Tabelle4[[#This Row],[Bericht]],"Year",Q$2,"Month",Q$3,"ReportType",Q$4,"Abschnitt",Tabelle4[[#This Row],[TitleLocalSection]]),IF(Tabelle4[[#This Row],[TitleLocalAccountGroup]]=0,GETPIVOTDATA("Betrag",PivotdatenBudgetActual!$A$1,"Report",Tabelle4[[#This Row],[Bericht]],"Year",Q$2,"Month",Q$3,"ReportType",Q$4,"Abschnitt",Tabelle4[[#This Row],[TitleLocalSection]],"TitleLocalMainGroup",Tabelle4[[#This Row],[TitleLocalMainGroup]]),GETPIVOTDATA("Betrag",PivotdatenBudgetActual!$A$1,"Report",Tabelle4[[#This Row],[Bericht]],"Year",Q$2,"Month",Q$3,"ReportType",Q$4,"Abschnitt",Tabelle4[[#This Row],[TitleLocalSection]],"TitleLocalMainGroup",Tabelle4[[#This Row],[TitleLocalMainGroup]],"TitleLocalAccountGroup",Tabelle4[[#This Row],[TitleLocalAccountGroup]]))),0)*Tabelle4[[#This Row],[Factor]]</f>
        <v>0</v>
      </c>
      <c r="R56" s="23">
        <f>IFERROR(IF(AND(Tabelle4[[#This Row],[TitleLocalAccountGroup]]=0,Tabelle4[[#This Row],[TitleLocalMainGroup]]=0),GETPIVOTDATA("Betrag",PivotdatenBudgetActual!$A$1,"Report",Tabelle4[[#This Row],[Bericht]],"Year",R$2,"Month",R$3,"ReportType",R$4,"Abschnitt",Tabelle4[[#This Row],[TitleLocalSection]]),IF(Tabelle4[[#This Row],[TitleLocalAccountGroup]]=0,GETPIVOTDATA("Betrag",PivotdatenBudgetActual!$A$1,"Report",Tabelle4[[#This Row],[Bericht]],"Year",R$2,"Month",R$3,"ReportType",R$4,"Abschnitt",Tabelle4[[#This Row],[TitleLocalSection]],"TitleLocalMainGroup",Tabelle4[[#This Row],[TitleLocalMainGroup]]),GETPIVOTDATA("Betrag",PivotdatenBudgetActual!$A$1,"Report",Tabelle4[[#This Row],[Bericht]],"Year",R$2,"Month",R$3,"ReportType",R$4,"Abschnitt",Tabelle4[[#This Row],[TitleLocalSection]],"TitleLocalMainGroup",Tabelle4[[#This Row],[TitleLocalMainGroup]],"TitleLocalAccountGroup",Tabelle4[[#This Row],[TitleLocalAccountGroup]]))),0)*Tabelle4[[#This Row],[Factor]]</f>
        <v>0</v>
      </c>
      <c r="S56" s="23">
        <f>IFERROR(IF(AND(Tabelle4[[#This Row],[TitleLocalAccountGroup]]=0,Tabelle4[[#This Row],[TitleLocalMainGroup]]=0),GETPIVOTDATA("Betrag",PivotdatenBudgetActual!$A$1,"Report",Tabelle4[[#This Row],[Bericht]],"Year",S$2,"Month",S$3,"ReportType",S$4,"Abschnitt",Tabelle4[[#This Row],[TitleLocalSection]]),IF(Tabelle4[[#This Row],[TitleLocalAccountGroup]]=0,GETPIVOTDATA("Betrag",PivotdatenBudgetActual!$A$1,"Report",Tabelle4[[#This Row],[Bericht]],"Year",S$2,"Month",S$3,"ReportType",S$4,"Abschnitt",Tabelle4[[#This Row],[TitleLocalSection]],"TitleLocalMainGroup",Tabelle4[[#This Row],[TitleLocalMainGroup]]),GETPIVOTDATA("Betrag",PivotdatenBudgetActual!$A$1,"Report",Tabelle4[[#This Row],[Bericht]],"Year",S$2,"Month",S$3,"ReportType",S$4,"Abschnitt",Tabelle4[[#This Row],[TitleLocalSection]],"TitleLocalMainGroup",Tabelle4[[#This Row],[TitleLocalMainGroup]],"TitleLocalAccountGroup",Tabelle4[[#This Row],[TitleLocalAccountGroup]]))),0)*Tabelle4[[#This Row],[Factor]]</f>
        <v>0</v>
      </c>
      <c r="T56" s="23">
        <f>IFERROR(IF(AND(Tabelle4[[#This Row],[TitleLocalAccountGroup]]=0,Tabelle4[[#This Row],[TitleLocalMainGroup]]=0),GETPIVOTDATA("Betrag",PivotdatenBudgetActual!$A$1,"Report",Tabelle4[[#This Row],[Bericht]],"Year",T$2,"Month",T$3,"ReportType",T$4,"Abschnitt",Tabelle4[[#This Row],[TitleLocalSection]]),IF(Tabelle4[[#This Row],[TitleLocalAccountGroup]]=0,GETPIVOTDATA("Betrag",PivotdatenBudgetActual!$A$1,"Report",Tabelle4[[#This Row],[Bericht]],"Year",T$2,"Month",T$3,"ReportType",T$4,"Abschnitt",Tabelle4[[#This Row],[TitleLocalSection]],"TitleLocalMainGroup",Tabelle4[[#This Row],[TitleLocalMainGroup]]),GETPIVOTDATA("Betrag",PivotdatenBudgetActual!$A$1,"Report",Tabelle4[[#This Row],[Bericht]],"Year",T$2,"Month",T$3,"ReportType",T$4,"Abschnitt",Tabelle4[[#This Row],[TitleLocalSection]],"TitleLocalMainGroup",Tabelle4[[#This Row],[TitleLocalMainGroup]],"TitleLocalAccountGroup",Tabelle4[[#This Row],[TitleLocalAccountGroup]]))),0)*Tabelle4[[#This Row],[Factor]]</f>
        <v>0</v>
      </c>
      <c r="U56" s="88">
        <f>SUM(Tabelle4[[#This Row],[Jan]:[Dez]])</f>
        <v>0</v>
      </c>
      <c r="V56" s="23"/>
      <c r="W56" s="88"/>
      <c r="X56" s="23"/>
      <c r="Y56" s="63"/>
    </row>
    <row r="57" spans="1:25" s="13" customFormat="1" ht="15.75" hidden="1" thickBot="1" x14ac:dyDescent="0.3">
      <c r="A57" s="62" t="s">
        <v>211</v>
      </c>
      <c r="B57" s="13">
        <v>0</v>
      </c>
      <c r="D57" s="9"/>
      <c r="E57" s="21"/>
      <c r="F57" s="21"/>
      <c r="G57" s="21"/>
      <c r="H57" s="11">
        <v>1</v>
      </c>
      <c r="I57" s="15">
        <f>I51+I52</f>
        <v>-18559.839999999997</v>
      </c>
      <c r="J57" s="15">
        <f t="shared" ref="J57:T57" si="6">J51+J52</f>
        <v>-83159.010000000009</v>
      </c>
      <c r="K57" s="15">
        <f t="shared" si="6"/>
        <v>-134542.78999999998</v>
      </c>
      <c r="L57" s="15">
        <f t="shared" si="6"/>
        <v>-12405.260000000038</v>
      </c>
      <c r="M57" s="15">
        <f t="shared" si="6"/>
        <v>1095.3300000000017</v>
      </c>
      <c r="N57" s="15">
        <f t="shared" si="6"/>
        <v>-34281.830000000016</v>
      </c>
      <c r="O57" s="15">
        <f t="shared" si="6"/>
        <v>-65341.010000000009</v>
      </c>
      <c r="P57" s="15">
        <f t="shared" si="6"/>
        <v>-29885.5</v>
      </c>
      <c r="Q57" s="15">
        <f t="shared" si="6"/>
        <v>-51553.130000000005</v>
      </c>
      <c r="R57" s="15">
        <f t="shared" si="6"/>
        <v>-49572.469999999972</v>
      </c>
      <c r="S57" s="15">
        <f t="shared" si="6"/>
        <v>-35972.469999999972</v>
      </c>
      <c r="T57" s="15">
        <f t="shared" si="6"/>
        <v>-58972.469999999972</v>
      </c>
      <c r="U57" s="87">
        <f>SUM(Tabelle4[[#This Row],[Jan]:[Dez]])</f>
        <v>-573150.44999999995</v>
      </c>
      <c r="V57" s="15"/>
      <c r="W57" s="87"/>
      <c r="X57" s="15"/>
      <c r="Y57" s="63"/>
    </row>
    <row r="59" spans="1:25" hidden="1" outlineLevel="1" x14ac:dyDescent="0.25">
      <c r="A59" s="64" t="s">
        <v>246</v>
      </c>
    </row>
    <row r="60" spans="1:25" hidden="1" outlineLevel="1" x14ac:dyDescent="0.25">
      <c r="A60" s="9" t="s">
        <v>236</v>
      </c>
      <c r="H60" s="23">
        <f>I8-SUM(I9:I11)+I12-SUM(I13,I14,I17,I21)+I38-SUM(I39:I42)+I43-SUM(I44:I46)+I48-SUM(I49:I50)+I52-SUM(I53:I56)+I14-SUM(I15:I16)+I17-SUM(I18:I20)+I21-SUM(I22:I36)</f>
        <v>0</v>
      </c>
      <c r="I60" s="23">
        <f t="shared" ref="I60:T60" si="7">J8-SUM(J9:J11)+J12-SUM(J13,J14,J17,J21)+J38-SUM(J39:J42)+J43-SUM(J44:J46)+J48-SUM(J49:J50)+J52-SUM(J53:J56)+J14-SUM(J15:J16)+J17-SUM(J18:J20)+J21-SUM(J22:J36)</f>
        <v>0</v>
      </c>
      <c r="J60" s="23">
        <f t="shared" si="7"/>
        <v>0</v>
      </c>
      <c r="K60" s="23">
        <f t="shared" si="7"/>
        <v>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row>
    <row r="61" spans="1:25" collapsed="1" x14ac:dyDescent="0.25"/>
  </sheetData>
  <mergeCells count="2">
    <mergeCell ref="W6:Y6"/>
    <mergeCell ref="A6:U6"/>
  </mergeCells>
  <phoneticPr fontId="3" type="noConversion"/>
  <conditionalFormatting sqref="H60:T60">
    <cfRule type="expression" dxfId="14" priority="1">
      <formula>(H60&lt;&gt;0)</formula>
    </cfRule>
  </conditionalFormatting>
  <printOptions horizontalCentered="1"/>
  <pageMargins left="0.70866141732283472" right="0.70866141732283472" top="0.78740157480314965" bottom="0.78740157480314965" header="0.31496062992125984" footer="0.31496062992125984"/>
  <pageSetup paperSize="9" scale="82"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FE2FA-7148-4C95-B724-DBA56856C226}">
  <sheetPr codeName="Tabelle6">
    <pageSetUpPr fitToPage="1"/>
  </sheetPr>
  <dimension ref="A1:AA57"/>
  <sheetViews>
    <sheetView topLeftCell="A6" workbookViewId="0">
      <selection activeCell="AB12" sqref="AB12"/>
    </sheetView>
  </sheetViews>
  <sheetFormatPr baseColWidth="10" defaultRowHeight="15" outlineLevelRow="1" outlineLevelCol="1" x14ac:dyDescent="0.25"/>
  <cols>
    <col min="1" max="1" width="50.42578125" style="9" bestFit="1" customWidth="1"/>
    <col min="2" max="2" width="9.28515625" style="9" hidden="1" customWidth="1" outlineLevel="1"/>
    <col min="3" max="3" width="4.28515625" style="9" bestFit="1" customWidth="1" collapsed="1"/>
    <col min="4" max="4" width="9.5703125" style="11" hidden="1" customWidth="1"/>
    <col min="5" max="5" width="35.42578125" style="11" hidden="1" customWidth="1"/>
    <col min="6" max="6" width="42.42578125" style="11" hidden="1" customWidth="1"/>
    <col min="7" max="7" width="46.140625" style="9" hidden="1" customWidth="1"/>
    <col min="8" max="8" width="10.85546875" style="9" hidden="1" customWidth="1"/>
    <col min="9" max="9" width="8.7109375" style="9" hidden="1" customWidth="1"/>
    <col min="10" max="10" width="12" style="9" customWidth="1" outlineLevel="1"/>
    <col min="11" max="21" width="12.7109375" style="9" customWidth="1" outlineLevel="1"/>
    <col min="22" max="22" width="12.7109375" style="9" customWidth="1"/>
    <col min="23" max="23" width="2.7109375" style="9" customWidth="1"/>
    <col min="24" max="25" width="12.7109375" style="9" hidden="1" customWidth="1" outlineLevel="1"/>
    <col min="26" max="26" width="73.7109375" style="9" hidden="1" customWidth="1" outlineLevel="1"/>
    <col min="27" max="27" width="11.42578125" style="9" collapsed="1"/>
    <col min="28" max="16384" width="11.42578125" style="9"/>
  </cols>
  <sheetData>
    <row r="1" spans="1:26" hidden="1" x14ac:dyDescent="0.25">
      <c r="A1" s="76" t="s">
        <v>207</v>
      </c>
      <c r="B1" s="9">
        <v>4</v>
      </c>
    </row>
    <row r="2" spans="1:26" hidden="1" x14ac:dyDescent="0.25">
      <c r="A2" s="76" t="s">
        <v>202</v>
      </c>
      <c r="B2" s="9">
        <v>2020</v>
      </c>
      <c r="J2" s="9">
        <f>$B$2</f>
        <v>2020</v>
      </c>
      <c r="K2" s="9">
        <f t="shared" ref="K2:U2" si="0">$B$2</f>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c r="U2" s="9">
        <f t="shared" si="0"/>
        <v>2020</v>
      </c>
    </row>
    <row r="3" spans="1:26" hidden="1" x14ac:dyDescent="0.25">
      <c r="A3" s="76" t="s">
        <v>272</v>
      </c>
      <c r="B3" s="11"/>
      <c r="J3" s="9">
        <v>1</v>
      </c>
      <c r="K3" s="9">
        <f>J3+1</f>
        <v>2</v>
      </c>
      <c r="L3" s="9">
        <f t="shared" ref="L3:U3" si="1">K3+1</f>
        <v>3</v>
      </c>
      <c r="M3" s="9">
        <f t="shared" si="1"/>
        <v>4</v>
      </c>
      <c r="N3" s="9">
        <f t="shared" si="1"/>
        <v>5</v>
      </c>
      <c r="O3" s="9">
        <f t="shared" si="1"/>
        <v>6</v>
      </c>
      <c r="P3" s="9">
        <f t="shared" si="1"/>
        <v>7</v>
      </c>
      <c r="Q3" s="9">
        <f t="shared" si="1"/>
        <v>8</v>
      </c>
      <c r="R3" s="9">
        <f t="shared" si="1"/>
        <v>9</v>
      </c>
      <c r="S3" s="9">
        <f t="shared" si="1"/>
        <v>10</v>
      </c>
      <c r="T3" s="9">
        <f t="shared" si="1"/>
        <v>11</v>
      </c>
      <c r="U3" s="9">
        <f t="shared" si="1"/>
        <v>12</v>
      </c>
    </row>
    <row r="4" spans="1:26" hidden="1" x14ac:dyDescent="0.25">
      <c r="A4" s="76" t="s">
        <v>204</v>
      </c>
      <c r="B4" s="9" t="s">
        <v>567</v>
      </c>
      <c r="J4" s="9" t="str">
        <f>$B$4</f>
        <v>Budget</v>
      </c>
      <c r="K4" s="9" t="str">
        <f t="shared" ref="K4:U4" si="2">$B$4</f>
        <v>Budget</v>
      </c>
      <c r="L4" s="9" t="str">
        <f t="shared" si="2"/>
        <v>Budget</v>
      </c>
      <c r="M4" s="9" t="str">
        <f t="shared" si="2"/>
        <v>Budget</v>
      </c>
      <c r="N4" s="9" t="str">
        <f t="shared" si="2"/>
        <v>Budget</v>
      </c>
      <c r="O4" s="9" t="str">
        <f t="shared" si="2"/>
        <v>Budget</v>
      </c>
      <c r="P4" s="9" t="str">
        <f t="shared" si="2"/>
        <v>Budget</v>
      </c>
      <c r="Q4" s="9" t="str">
        <f t="shared" si="2"/>
        <v>Budget</v>
      </c>
      <c r="R4" s="9" t="str">
        <f t="shared" si="2"/>
        <v>Budget</v>
      </c>
      <c r="S4" s="9" t="str">
        <f t="shared" si="2"/>
        <v>Budget</v>
      </c>
      <c r="T4" s="9" t="str">
        <f t="shared" si="2"/>
        <v>Budget</v>
      </c>
      <c r="U4" s="9" t="str">
        <f t="shared" si="2"/>
        <v>Budget</v>
      </c>
    </row>
    <row r="5" spans="1:26" hidden="1" x14ac:dyDescent="0.25">
      <c r="A5" s="76" t="s">
        <v>465</v>
      </c>
      <c r="B5" s="9" t="s">
        <v>166</v>
      </c>
      <c r="J5" s="77" t="str">
        <f>$B$5</f>
        <v>Betrag</v>
      </c>
      <c r="K5" s="9" t="str">
        <f t="shared" ref="K5:U5" si="3">$B$5</f>
        <v>Betrag</v>
      </c>
      <c r="L5" s="9" t="str">
        <f t="shared" si="3"/>
        <v>Betrag</v>
      </c>
      <c r="M5" s="9" t="str">
        <f t="shared" si="3"/>
        <v>Betrag</v>
      </c>
      <c r="N5" s="9" t="str">
        <f t="shared" si="3"/>
        <v>Betrag</v>
      </c>
      <c r="O5" s="9" t="str">
        <f t="shared" si="3"/>
        <v>Betrag</v>
      </c>
      <c r="P5" s="9" t="str">
        <f t="shared" si="3"/>
        <v>Betrag</v>
      </c>
      <c r="Q5" s="9" t="str">
        <f t="shared" si="3"/>
        <v>Betrag</v>
      </c>
      <c r="R5" s="9" t="str">
        <f t="shared" si="3"/>
        <v>Betrag</v>
      </c>
      <c r="S5" s="9" t="str">
        <f t="shared" si="3"/>
        <v>Betrag</v>
      </c>
      <c r="T5" s="9" t="str">
        <f t="shared" si="3"/>
        <v>Betrag</v>
      </c>
      <c r="U5" s="9" t="str">
        <f t="shared" si="3"/>
        <v>Betrag</v>
      </c>
    </row>
    <row r="6" spans="1:26" ht="19.5" thickBot="1" x14ac:dyDescent="0.3">
      <c r="A6" s="283" t="str">
        <f>"Cash Flow Budget  " &amp;$B$2</f>
        <v>Cash Flow Budget  2020</v>
      </c>
      <c r="B6" s="283"/>
      <c r="C6" s="283"/>
      <c r="D6" s="283"/>
      <c r="E6" s="283"/>
      <c r="F6" s="283"/>
      <c r="G6" s="283"/>
      <c r="H6" s="283"/>
      <c r="I6" s="283"/>
      <c r="J6" s="283"/>
      <c r="K6" s="283"/>
      <c r="L6" s="283"/>
      <c r="M6" s="283"/>
      <c r="N6" s="283"/>
      <c r="O6" s="283"/>
      <c r="P6" s="283"/>
      <c r="Q6" s="283"/>
      <c r="R6" s="283"/>
      <c r="S6" s="283"/>
      <c r="T6" s="283"/>
      <c r="U6" s="283"/>
      <c r="V6" s="283"/>
      <c r="W6" s="67"/>
      <c r="X6" s="283" t="s">
        <v>470</v>
      </c>
      <c r="Y6" s="283"/>
      <c r="Z6" s="283"/>
    </row>
    <row r="7" spans="1:26" ht="30.75" thickBot="1" x14ac:dyDescent="0.3">
      <c r="A7" s="9" t="s">
        <v>205</v>
      </c>
      <c r="B7" s="9" t="s">
        <v>206</v>
      </c>
      <c r="C7" s="89" t="s">
        <v>227</v>
      </c>
      <c r="D7" s="9" t="s">
        <v>163</v>
      </c>
      <c r="E7" s="11" t="s">
        <v>5</v>
      </c>
      <c r="F7" s="11" t="s">
        <v>6</v>
      </c>
      <c r="G7" s="11" t="s">
        <v>7</v>
      </c>
      <c r="H7" s="11" t="s">
        <v>617</v>
      </c>
      <c r="I7" s="11" t="s">
        <v>228</v>
      </c>
      <c r="J7" s="52" t="s">
        <v>190</v>
      </c>
      <c r="K7" s="52" t="s">
        <v>191</v>
      </c>
      <c r="L7" s="52" t="s">
        <v>192</v>
      </c>
      <c r="M7" s="52" t="s">
        <v>193</v>
      </c>
      <c r="N7" s="52" t="s">
        <v>194</v>
      </c>
      <c r="O7" s="52" t="s">
        <v>195</v>
      </c>
      <c r="P7" s="52" t="s">
        <v>196</v>
      </c>
      <c r="Q7" s="9" t="s">
        <v>197</v>
      </c>
      <c r="R7" s="9" t="s">
        <v>198</v>
      </c>
      <c r="S7" s="9" t="s">
        <v>199</v>
      </c>
      <c r="T7" s="9" t="s">
        <v>200</v>
      </c>
      <c r="U7" s="9" t="s">
        <v>201</v>
      </c>
      <c r="V7" s="121" t="s">
        <v>478</v>
      </c>
      <c r="W7" s="89" t="s">
        <v>224</v>
      </c>
      <c r="X7" s="151" t="s">
        <v>277</v>
      </c>
      <c r="Y7" s="53" t="s">
        <v>278</v>
      </c>
      <c r="Z7" s="78" t="s">
        <v>223</v>
      </c>
    </row>
    <row r="8" spans="1:26" s="13" customFormat="1" x14ac:dyDescent="0.25">
      <c r="A8" s="13" t="str">
        <f>'GuV Budget'!A51</f>
        <v>Ergebnis nach Steuern</v>
      </c>
      <c r="B8" s="12">
        <v>1</v>
      </c>
      <c r="D8" s="12"/>
      <c r="E8" s="14"/>
      <c r="F8" s="14"/>
      <c r="G8" s="14"/>
      <c r="H8" s="14"/>
      <c r="I8" s="14"/>
      <c r="J8" s="15">
        <f>'GuV Budget'!I51</f>
        <v>-18559.839999999997</v>
      </c>
      <c r="K8" s="15">
        <f>'GuV Budget'!J51</f>
        <v>-83159.010000000009</v>
      </c>
      <c r="L8" s="15">
        <f>'GuV Budget'!K51</f>
        <v>-134542.78999999998</v>
      </c>
      <c r="M8" s="15">
        <f>'GuV Budget'!L51</f>
        <v>-12405.260000000038</v>
      </c>
      <c r="N8" s="15">
        <f>'GuV Budget'!M51</f>
        <v>1095.3300000000017</v>
      </c>
      <c r="O8" s="15">
        <f>'GuV Budget'!N51</f>
        <v>-34281.830000000016</v>
      </c>
      <c r="P8" s="15">
        <f>'GuV Budget'!O51</f>
        <v>-65341.010000000009</v>
      </c>
      <c r="Q8" s="15">
        <f>'GuV Budget'!P51</f>
        <v>-29885.5</v>
      </c>
      <c r="R8" s="15">
        <f>'GuV Budget'!Q51</f>
        <v>-51553.130000000005</v>
      </c>
      <c r="S8" s="15">
        <f>'GuV Budget'!R51</f>
        <v>-49572.469999999972</v>
      </c>
      <c r="T8" s="15">
        <f>'GuV Budget'!S51</f>
        <v>-35972.469999999972</v>
      </c>
      <c r="U8" s="15">
        <f>'GuV Budget'!T51</f>
        <v>-58972.469999999972</v>
      </c>
      <c r="V8" s="81">
        <f>SUM(CFBudget[[#This Row],[Jan]:[Dez]])</f>
        <v>-573150.44999999995</v>
      </c>
      <c r="W8" s="22"/>
      <c r="X8" s="85"/>
      <c r="Y8" s="22"/>
      <c r="Z8" s="79"/>
    </row>
    <row r="9" spans="1:26" s="12" customFormat="1" x14ac:dyDescent="0.25">
      <c r="A9" s="12" t="str">
        <f>IF(CFBudget[[#This Row],[TitleLocalAccountGroup]]="",IF(CFBudget[[#This Row],[TitleLocalMainGroup]]="",CFBudget[[#This Row],[TitleLocalSection]],REPT(" ",$B$1)&amp;CFBudget[[#This Row],[TitleLocalMainGroup]]),REPT(" ",2*$B$1)&amp;CFBudget[[#This Row],[TitleLocalAccountGroup]])</f>
        <v xml:space="preserve">    Abschreibungen</v>
      </c>
      <c r="B9" s="12">
        <v>1</v>
      </c>
      <c r="D9" s="12" t="s">
        <v>159</v>
      </c>
      <c r="E9" s="14" t="s">
        <v>70</v>
      </c>
      <c r="F9" s="12" t="s">
        <v>134</v>
      </c>
      <c r="G9" s="14"/>
      <c r="H9" s="14" t="s">
        <v>166</v>
      </c>
      <c r="I9" s="14">
        <v>-1</v>
      </c>
      <c r="J9" s="16">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5533.8600000000006</v>
      </c>
      <c r="K9" s="16">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5410.44</v>
      </c>
      <c r="L9" s="16">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10154.469999999999</v>
      </c>
      <c r="M9" s="16">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7064.02</v>
      </c>
      <c r="N9" s="16">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7016.08</v>
      </c>
      <c r="O9" s="16">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6500</v>
      </c>
      <c r="P9" s="16">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6500</v>
      </c>
      <c r="Q9" s="16">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6500</v>
      </c>
      <c r="R9" s="16">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6500</v>
      </c>
      <c r="S9" s="16">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6500</v>
      </c>
      <c r="T9" s="16">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6500</v>
      </c>
      <c r="U9" s="16">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6500</v>
      </c>
      <c r="V9" s="82">
        <f>SUM(CFBudget[[#This Row],[Jan]:[Dez]])</f>
        <v>80678.87</v>
      </c>
      <c r="W9" s="10"/>
      <c r="X9" s="86"/>
      <c r="Y9" s="10"/>
      <c r="Z9" s="79"/>
    </row>
    <row r="10" spans="1:26" s="17" customFormat="1" x14ac:dyDescent="0.25">
      <c r="A10" s="17" t="s">
        <v>247</v>
      </c>
      <c r="B10" s="17">
        <v>1</v>
      </c>
      <c r="D10" s="17" t="s">
        <v>159</v>
      </c>
      <c r="E10" s="18" t="s">
        <v>70</v>
      </c>
      <c r="F10" s="17" t="s">
        <v>134</v>
      </c>
      <c r="G10" s="18" t="s">
        <v>135</v>
      </c>
      <c r="H10" s="14" t="s">
        <v>166</v>
      </c>
      <c r="I10" s="18">
        <v>-1</v>
      </c>
      <c r="J10"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4640.05</v>
      </c>
      <c r="K10"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4669.79</v>
      </c>
      <c r="L10"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5878.11</v>
      </c>
      <c r="M10"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6418.3</v>
      </c>
      <c r="N10"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5761.42</v>
      </c>
      <c r="O10"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5800</v>
      </c>
      <c r="P10"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5800</v>
      </c>
      <c r="Q10"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5800</v>
      </c>
      <c r="R10"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5800</v>
      </c>
      <c r="S10"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5800</v>
      </c>
      <c r="T10"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5800</v>
      </c>
      <c r="U10"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5800</v>
      </c>
      <c r="V10" s="83">
        <f>SUM(CFBudget[[#This Row],[Jan]:[Dez]])</f>
        <v>67967.67</v>
      </c>
      <c r="W10" s="19"/>
      <c r="X10" s="83"/>
      <c r="Y10" s="19"/>
      <c r="Z10" s="79"/>
    </row>
    <row r="11" spans="1:26" s="17" customFormat="1" x14ac:dyDescent="0.25">
      <c r="A11" s="17" t="s">
        <v>248</v>
      </c>
      <c r="B11" s="17">
        <v>1</v>
      </c>
      <c r="D11" s="17" t="s">
        <v>159</v>
      </c>
      <c r="E11" s="18" t="s">
        <v>70</v>
      </c>
      <c r="F11" s="17" t="s">
        <v>134</v>
      </c>
      <c r="G11" s="18" t="s">
        <v>137</v>
      </c>
      <c r="H11" s="14" t="s">
        <v>166</v>
      </c>
      <c r="I11" s="18">
        <v>-1</v>
      </c>
      <c r="J11"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893.81</v>
      </c>
      <c r="K11"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740.65</v>
      </c>
      <c r="L11"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4276.3599999999997</v>
      </c>
      <c r="M11"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645.72</v>
      </c>
      <c r="N11"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1254.6599999999999</v>
      </c>
      <c r="O11"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700</v>
      </c>
      <c r="P11"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700</v>
      </c>
      <c r="Q11"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700</v>
      </c>
      <c r="R11"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700</v>
      </c>
      <c r="S11"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700</v>
      </c>
      <c r="T11"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700</v>
      </c>
      <c r="U11"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700</v>
      </c>
      <c r="V11" s="83">
        <f>SUM(CFBudget[[#This Row],[Jan]:[Dez]])</f>
        <v>12711.2</v>
      </c>
      <c r="W11" s="19"/>
      <c r="X11" s="83"/>
      <c r="Y11" s="19"/>
      <c r="Z11" s="79"/>
    </row>
    <row r="12" spans="1:26" s="12" customFormat="1" x14ac:dyDescent="0.25">
      <c r="A12" s="12" t="s">
        <v>255</v>
      </c>
      <c r="B12" s="12">
        <v>1</v>
      </c>
      <c r="E12" s="14"/>
      <c r="G12" s="14"/>
      <c r="H12" s="14"/>
      <c r="I12" s="14"/>
      <c r="J12" s="16">
        <f t="shared" ref="J12" si="4">SUM(J13:J21)</f>
        <v>-11415.520000000004</v>
      </c>
      <c r="K12" s="16">
        <f t="shared" ref="K12:U12" si="5">SUM(K13:K21)</f>
        <v>-3198.8000000000211</v>
      </c>
      <c r="L12" s="16">
        <f t="shared" si="5"/>
        <v>-181228.41999999998</v>
      </c>
      <c r="M12" s="16">
        <f t="shared" si="5"/>
        <v>-55425.69</v>
      </c>
      <c r="N12" s="16">
        <f t="shared" si="5"/>
        <v>-149437.97000000003</v>
      </c>
      <c r="O12" s="16">
        <f t="shared" si="5"/>
        <v>3490.010000000002</v>
      </c>
      <c r="P12" s="16">
        <f t="shared" si="5"/>
        <v>-119071.88</v>
      </c>
      <c r="Q12" s="16">
        <f t="shared" si="5"/>
        <v>-78888.75</v>
      </c>
      <c r="R12" s="16">
        <f t="shared" si="5"/>
        <v>-78918.12</v>
      </c>
      <c r="S12" s="16">
        <f t="shared" si="5"/>
        <v>-101137.41</v>
      </c>
      <c r="T12" s="16">
        <f t="shared" si="5"/>
        <v>-45568.66</v>
      </c>
      <c r="U12" s="16">
        <f t="shared" si="5"/>
        <v>-62338.679999999986</v>
      </c>
      <c r="V12" s="82">
        <f>SUM(CFBudget[[#This Row],[Jan]:[Dez]])</f>
        <v>-883139.89</v>
      </c>
      <c r="W12" s="10"/>
      <c r="X12" s="86"/>
      <c r="Y12" s="10"/>
      <c r="Z12" s="79"/>
    </row>
    <row r="13" spans="1:26" s="17" customFormat="1" x14ac:dyDescent="0.25">
      <c r="A13" s="17" t="s">
        <v>262</v>
      </c>
      <c r="B13" s="17">
        <v>1</v>
      </c>
      <c r="D13" s="17" t="s">
        <v>160</v>
      </c>
      <c r="E13" s="18" t="s">
        <v>19</v>
      </c>
      <c r="F13" s="17" t="s">
        <v>20</v>
      </c>
      <c r="G13" s="18"/>
      <c r="H13" s="14" t="s">
        <v>166</v>
      </c>
      <c r="I13" s="18">
        <v>1</v>
      </c>
      <c r="J13"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13"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13"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3"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13"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3"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3"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13"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3"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3"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3"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3"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13" s="83">
        <f>SUM(CFBudget[[#This Row],[Jan]:[Dez]])</f>
        <v>0</v>
      </c>
      <c r="W13" s="19"/>
      <c r="X13" s="83"/>
      <c r="Y13" s="19"/>
      <c r="Z13" s="79"/>
    </row>
    <row r="14" spans="1:26" s="17" customFormat="1" x14ac:dyDescent="0.25">
      <c r="A14" s="17" t="s">
        <v>261</v>
      </c>
      <c r="B14" s="17">
        <v>1</v>
      </c>
      <c r="D14" s="17" t="s">
        <v>160</v>
      </c>
      <c r="E14" s="18" t="s">
        <v>19</v>
      </c>
      <c r="F14" s="17" t="s">
        <v>23</v>
      </c>
      <c r="G14" s="20" t="s">
        <v>148</v>
      </c>
      <c r="H14" s="14" t="s">
        <v>166</v>
      </c>
      <c r="I14" s="18">
        <v>1</v>
      </c>
      <c r="J14"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14"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128.4</v>
      </c>
      <c r="L14"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4"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14"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4"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4"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-12257</v>
      </c>
      <c r="Q14"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4"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4"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4"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4"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14" s="83">
        <f>SUM(CFBudget[[#This Row],[Jan]:[Dez]])</f>
        <v>-12128.6</v>
      </c>
      <c r="W14" s="19"/>
      <c r="X14" s="83"/>
      <c r="Y14" s="19"/>
      <c r="Z14" s="79"/>
    </row>
    <row r="15" spans="1:26" s="17" customFormat="1" x14ac:dyDescent="0.25">
      <c r="A15" s="70" t="s">
        <v>256</v>
      </c>
      <c r="B15" s="17">
        <v>1</v>
      </c>
      <c r="D15" s="17" t="s">
        <v>161</v>
      </c>
      <c r="E15" s="17" t="s">
        <v>51</v>
      </c>
      <c r="F15" s="17" t="s">
        <v>149</v>
      </c>
      <c r="G15" s="18"/>
      <c r="H15" s="14" t="s">
        <v>166</v>
      </c>
      <c r="I15" s="18">
        <v>1</v>
      </c>
      <c r="J15"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-68758.34</v>
      </c>
      <c r="K15"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157253.35999999999</v>
      </c>
      <c r="L15"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-126885.39</v>
      </c>
      <c r="M15"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69654.92</v>
      </c>
      <c r="N15"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-114232.49</v>
      </c>
      <c r="O15"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21346.41</v>
      </c>
      <c r="P15"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-19947.88</v>
      </c>
      <c r="Q15"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5"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-13829.89</v>
      </c>
      <c r="S15"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-33796</v>
      </c>
      <c r="T15"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9296.8799999999992</v>
      </c>
      <c r="U15"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-9296.8799999999992</v>
      </c>
      <c r="V15" s="83">
        <f>SUM(CFBudget[[#This Row],[Jan]:[Dez]])</f>
        <v>-129195.30000000002</v>
      </c>
      <c r="W15" s="19"/>
      <c r="X15" s="83"/>
      <c r="Y15" s="19"/>
      <c r="Z15" s="79" t="s">
        <v>241</v>
      </c>
    </row>
    <row r="16" spans="1:26" s="17" customFormat="1" x14ac:dyDescent="0.25">
      <c r="A16" s="70" t="s">
        <v>260</v>
      </c>
      <c r="B16" s="17">
        <v>1</v>
      </c>
      <c r="D16" s="17" t="s">
        <v>161</v>
      </c>
      <c r="E16" s="17" t="s">
        <v>51</v>
      </c>
      <c r="F16" s="17" t="s">
        <v>184</v>
      </c>
      <c r="G16" s="18"/>
      <c r="H16" s="14" t="s">
        <v>166</v>
      </c>
      <c r="I16" s="18">
        <v>1</v>
      </c>
      <c r="J16"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16"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16"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6"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16"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6"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6"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16"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6"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6"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6"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6"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16" s="83">
        <f>SUM(CFBudget[[#This Row],[Jan]:[Dez]])</f>
        <v>0</v>
      </c>
      <c r="W16" s="19"/>
      <c r="X16" s="83"/>
      <c r="Y16" s="19"/>
      <c r="Z16" s="79"/>
    </row>
    <row r="17" spans="1:26" s="17" customFormat="1" x14ac:dyDescent="0.25">
      <c r="A17" s="17" t="s">
        <v>257</v>
      </c>
      <c r="B17" s="17">
        <v>1</v>
      </c>
      <c r="D17" s="17" t="s">
        <v>160</v>
      </c>
      <c r="E17" s="18" t="s">
        <v>19</v>
      </c>
      <c r="F17" s="17" t="s">
        <v>23</v>
      </c>
      <c r="G17" s="20" t="s">
        <v>24</v>
      </c>
      <c r="H17" s="14" t="s">
        <v>166</v>
      </c>
      <c r="I17" s="18">
        <v>1</v>
      </c>
      <c r="J17"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-5717.6800000000021</v>
      </c>
      <c r="K17"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-44451.6</v>
      </c>
      <c r="L17"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-28745.1</v>
      </c>
      <c r="M17"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-49106.520000000004</v>
      </c>
      <c r="N17"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-10576.86</v>
      </c>
      <c r="O17"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-17089.900000000001</v>
      </c>
      <c r="P17"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-46608.71</v>
      </c>
      <c r="Q17"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-42134.21</v>
      </c>
      <c r="R17"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-47426.85</v>
      </c>
      <c r="S17"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-42315.85</v>
      </c>
      <c r="T17"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-35720.480000000003</v>
      </c>
      <c r="U17"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-35868.959999999999</v>
      </c>
      <c r="V17" s="83">
        <f>SUM(CFBudget[[#This Row],[Jan]:[Dez]])</f>
        <v>-405762.72</v>
      </c>
      <c r="W17" s="19"/>
      <c r="X17" s="83"/>
      <c r="Y17" s="19"/>
      <c r="Z17" s="79" t="s">
        <v>238</v>
      </c>
    </row>
    <row r="18" spans="1:26" s="17" customFormat="1" x14ac:dyDescent="0.25">
      <c r="A18" s="70" t="s">
        <v>258</v>
      </c>
      <c r="B18" s="17">
        <v>1</v>
      </c>
      <c r="D18" s="17" t="s">
        <v>161</v>
      </c>
      <c r="E18" s="17" t="s">
        <v>51</v>
      </c>
      <c r="F18" s="17" t="s">
        <v>52</v>
      </c>
      <c r="G18" s="18"/>
      <c r="H18" s="14" t="s">
        <v>166</v>
      </c>
      <c r="I18" s="18">
        <v>1</v>
      </c>
      <c r="J18"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44267.21</v>
      </c>
      <c r="K18"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26239.949999999997</v>
      </c>
      <c r="L18"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21014.77</v>
      </c>
      <c r="M18"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44236.9</v>
      </c>
      <c r="N18"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22787.21</v>
      </c>
      <c r="O18"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44549.01</v>
      </c>
      <c r="P18"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14349.95</v>
      </c>
      <c r="Q18"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21125.78</v>
      </c>
      <c r="R18"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44906.31</v>
      </c>
      <c r="S18"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41831.35</v>
      </c>
      <c r="T18"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47711.85</v>
      </c>
      <c r="U18"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42850.23</v>
      </c>
      <c r="V18" s="83">
        <f>SUM(CFBudget[[#This Row],[Jan]:[Dez]])</f>
        <v>415870.51999999996</v>
      </c>
      <c r="W18" s="19"/>
      <c r="X18" s="83"/>
      <c r="Y18" s="19"/>
      <c r="Z18" s="79" t="s">
        <v>242</v>
      </c>
    </row>
    <row r="19" spans="1:26" s="17" customFormat="1" x14ac:dyDescent="0.25">
      <c r="A19" s="70" t="s">
        <v>263</v>
      </c>
      <c r="B19" s="17">
        <v>1</v>
      </c>
      <c r="D19" s="17" t="s">
        <v>161</v>
      </c>
      <c r="E19" s="17" t="s">
        <v>46</v>
      </c>
      <c r="F19" s="18"/>
      <c r="G19" s="18"/>
      <c r="H19" s="14" t="s">
        <v>166</v>
      </c>
      <c r="I19" s="18">
        <v>1</v>
      </c>
      <c r="J19"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42000</v>
      </c>
      <c r="K19"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-111266.82</v>
      </c>
      <c r="L19"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19"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-84511.84</v>
      </c>
      <c r="N19"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19"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19"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-9000</v>
      </c>
      <c r="Q19"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19"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19"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19"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19"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13000</v>
      </c>
      <c r="V19" s="83">
        <f>SUM(CFBudget[[#This Row],[Jan]:[Dez]])</f>
        <v>-149778.66</v>
      </c>
      <c r="W19" s="19"/>
      <c r="X19" s="83"/>
      <c r="Y19" s="19"/>
      <c r="Z19" s="79" t="s">
        <v>239</v>
      </c>
    </row>
    <row r="20" spans="1:26" s="17" customFormat="1" x14ac:dyDescent="0.25">
      <c r="A20" s="17" t="s">
        <v>259</v>
      </c>
      <c r="B20" s="17">
        <v>1</v>
      </c>
      <c r="D20" s="17" t="s">
        <v>160</v>
      </c>
      <c r="E20" s="17" t="s">
        <v>34</v>
      </c>
      <c r="F20" s="18"/>
      <c r="G20" s="18"/>
      <c r="H20" s="14" t="s">
        <v>166</v>
      </c>
      <c r="I20" s="18">
        <v>1</v>
      </c>
      <c r="J20"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7861.2</v>
      </c>
      <c r="K20"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20"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20"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20"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20"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-3763.83</v>
      </c>
      <c r="P20"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232.65</v>
      </c>
      <c r="Q20"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352.13</v>
      </c>
      <c r="R20"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352.13</v>
      </c>
      <c r="S20"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352.13</v>
      </c>
      <c r="T20"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352.13</v>
      </c>
      <c r="U20"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-5814.03</v>
      </c>
      <c r="V20" s="83">
        <f>SUM(CFBudget[[#This Row],[Jan]:[Dez]])</f>
        <v>-75.489999999999782</v>
      </c>
      <c r="W20" s="19"/>
      <c r="X20" s="83"/>
      <c r="Y20" s="19"/>
      <c r="Z20" s="79"/>
    </row>
    <row r="21" spans="1:26" s="17" customFormat="1" x14ac:dyDescent="0.25">
      <c r="A21" s="70" t="s">
        <v>264</v>
      </c>
      <c r="B21" s="17">
        <v>1</v>
      </c>
      <c r="D21" s="17" t="s">
        <v>161</v>
      </c>
      <c r="E21" s="17" t="s">
        <v>226</v>
      </c>
      <c r="G21" s="18"/>
      <c r="H21" s="211" t="s">
        <v>233</v>
      </c>
      <c r="I21" s="18">
        <v>-1</v>
      </c>
      <c r="J21" s="19">
        <f>IFERROR(IF(AND(CFBudget[[#This Row],[TitleLocalAccountGroup]]=0,CFBudget[[#This Row],[TitleLocalMainGroup]]=0),GETPIVOTDATA("Soll",PivotdatenBudgetActual!$A$1,"Report",CFBudget[[#This Row],[Bericht]],"Year",J$2,"Month",J$3,"ReportType",J$4,"Abschnitt",CFBudget[[#This Row],[TitleLocalSection]]),IF(CFBudget[[#This Row],[TitleLocalAccountGroup]]=0,GETPIVOTDATA("Soll",PivotdatenBudgetActual!$A$1,"Report",CFBudget[[#This Row],[Bericht]],"Year",J$2,"Month",J$3,"ReportType",J$4,"Abschnitt",CFBudget[[#This Row],[TitleLocalSection]],"TitleLocalMainGroup",CFBudget[[#This Row],[TitleLocalMainGroup]]),GETPIVOTDATA("Soll",PivotdatenBudgetActual!$A$1,"Report",CFBudget[[#This Row],[Bericht]],"Year",J$2,"Month",J$3,"ReportType",J$4,"Abschnitt",CFBudget[[#This Row],[TitleLocalSection]],"TitleLocalMainGroup",CFBudget[[#This Row],[TitleLocalMainGroup]],"TitleLocalAccountGroup",CFBudget[[#This Row],[TitleLocalAccountGroup]]))),0)*CFBudget[[#This Row],[Factor]]</f>
        <v>-31067.91</v>
      </c>
      <c r="K21" s="19">
        <f>IFERROR(IF(AND(CFBudget[[#This Row],[TitleLocalAccountGroup]]=0,CFBudget[[#This Row],[TitleLocalMainGroup]]=0),GETPIVOTDATA("Soll",PivotdatenBudgetActual!$A$1,"Report",CFBudget[[#This Row],[Bericht]],"Year",K$2,"Month",K$3,"ReportType",K$4,"Abschnitt",CFBudget[[#This Row],[TitleLocalSection]]),IF(CFBudget[[#This Row],[TitleLocalAccountGroup]]=0,GETPIVOTDATA("Soll",PivotdatenBudgetActual!$A$1,"Report",CFBudget[[#This Row],[Bericht]],"Year",K$2,"Month",K$3,"ReportType",K$4,"Abschnitt",CFBudget[[#This Row],[TitleLocalSection]],"TitleLocalMainGroup",CFBudget[[#This Row],[TitleLocalMainGroup]]),GETPIVOTDATA("Soll",PivotdatenBudgetActual!$A$1,"Report",CFBudget[[#This Row],[Bericht]],"Year",K$2,"Month",K$3,"ReportType",K$4,"Abschnitt",CFBudget[[#This Row],[TitleLocalSection]],"TitleLocalMainGroup",CFBudget[[#This Row],[TitleLocalMainGroup]],"TitleLocalAccountGroup",CFBudget[[#This Row],[TitleLocalAccountGroup]]))),0)*CFBudget[[#This Row],[Factor]]</f>
        <v>-31102.09</v>
      </c>
      <c r="L21" s="19">
        <f>IFERROR(IF(AND(CFBudget[[#This Row],[TitleLocalAccountGroup]]=0,CFBudget[[#This Row],[TitleLocalMainGroup]]=0),GETPIVOTDATA("Soll",PivotdatenBudgetActual!$A$1,"Report",CFBudget[[#This Row],[Bericht]],"Year",L$2,"Month",L$3,"ReportType",L$4,"Abschnitt",CFBudget[[#This Row],[TitleLocalSection]]),IF(CFBudget[[#This Row],[TitleLocalAccountGroup]]=0,GETPIVOTDATA("Soll",PivotdatenBudgetActual!$A$1,"Report",CFBudget[[#This Row],[Bericht]],"Year",L$2,"Month",L$3,"ReportType",L$4,"Abschnitt",CFBudget[[#This Row],[TitleLocalSection]],"TitleLocalMainGroup",CFBudget[[#This Row],[TitleLocalMainGroup]]),GETPIVOTDATA("Soll",PivotdatenBudgetActual!$A$1,"Report",CFBudget[[#This Row],[Bericht]],"Year",L$2,"Month",L$3,"ReportType",L$4,"Abschnitt",CFBudget[[#This Row],[TitleLocalSection]],"TitleLocalMainGroup",CFBudget[[#This Row],[TitleLocalMainGroup]],"TitleLocalAccountGroup",CFBudget[[#This Row],[TitleLocalAccountGroup]]))),0)*CFBudget[[#This Row],[Factor]]</f>
        <v>-46612.7</v>
      </c>
      <c r="M21" s="19">
        <f>IFERROR(IF(AND(CFBudget[[#This Row],[TitleLocalAccountGroup]]=0,CFBudget[[#This Row],[TitleLocalMainGroup]]=0),GETPIVOTDATA("Soll",PivotdatenBudgetActual!$A$1,"Report",CFBudget[[#This Row],[Bericht]],"Year",M$2,"Month",M$3,"ReportType",M$4,"Abschnitt",CFBudget[[#This Row],[TitleLocalSection]]),IF(CFBudget[[#This Row],[TitleLocalAccountGroup]]=0,GETPIVOTDATA("Soll",PivotdatenBudgetActual!$A$1,"Report",CFBudget[[#This Row],[Bericht]],"Year",M$2,"Month",M$3,"ReportType",M$4,"Abschnitt",CFBudget[[#This Row],[TitleLocalSection]],"TitleLocalMainGroup",CFBudget[[#This Row],[TitleLocalMainGroup]]),GETPIVOTDATA("Soll",PivotdatenBudgetActual!$A$1,"Report",CFBudget[[#This Row],[Bericht]],"Year",M$2,"Month",M$3,"ReportType",M$4,"Abschnitt",CFBudget[[#This Row],[TitleLocalSection]],"TitleLocalMainGroup",CFBudget[[#This Row],[TitleLocalMainGroup]],"TitleLocalAccountGroup",CFBudget[[#This Row],[TitleLocalAccountGroup]]))),0)*CFBudget[[#This Row],[Factor]]</f>
        <v>-35699.15</v>
      </c>
      <c r="N21" s="19">
        <f>IFERROR(IF(AND(CFBudget[[#This Row],[TitleLocalAccountGroup]]=0,CFBudget[[#This Row],[TitleLocalMainGroup]]=0),GETPIVOTDATA("Soll",PivotdatenBudgetActual!$A$1,"Report",CFBudget[[#This Row],[Bericht]],"Year",N$2,"Month",N$3,"ReportType",N$4,"Abschnitt",CFBudget[[#This Row],[TitleLocalSection]]),IF(CFBudget[[#This Row],[TitleLocalAccountGroup]]=0,GETPIVOTDATA("Soll",PivotdatenBudgetActual!$A$1,"Report",CFBudget[[#This Row],[Bericht]],"Year",N$2,"Month",N$3,"ReportType",N$4,"Abschnitt",CFBudget[[#This Row],[TitleLocalSection]],"TitleLocalMainGroup",CFBudget[[#This Row],[TitleLocalMainGroup]]),GETPIVOTDATA("Soll",PivotdatenBudgetActual!$A$1,"Report",CFBudget[[#This Row],[Bericht]],"Year",N$2,"Month",N$3,"ReportType",N$4,"Abschnitt",CFBudget[[#This Row],[TitleLocalSection]],"TitleLocalMainGroup",CFBudget[[#This Row],[TitleLocalMainGroup]],"TitleLocalAccountGroup",CFBudget[[#This Row],[TitleLocalAccountGroup]]))),0)*CFBudget[[#This Row],[Factor]]</f>
        <v>-47415.83</v>
      </c>
      <c r="O21" s="19">
        <f>IFERROR(IF(AND(CFBudget[[#This Row],[TitleLocalAccountGroup]]=0,CFBudget[[#This Row],[TitleLocalMainGroup]]=0),GETPIVOTDATA("Soll",PivotdatenBudgetActual!$A$1,"Report",CFBudget[[#This Row],[Bericht]],"Year",O$2,"Month",O$3,"ReportType",O$4,"Abschnitt",CFBudget[[#This Row],[TitleLocalSection]]),IF(CFBudget[[#This Row],[TitleLocalAccountGroup]]=0,GETPIVOTDATA("Soll",PivotdatenBudgetActual!$A$1,"Report",CFBudget[[#This Row],[Bericht]],"Year",O$2,"Month",O$3,"ReportType",O$4,"Abschnitt",CFBudget[[#This Row],[TitleLocalSection]],"TitleLocalMainGroup",CFBudget[[#This Row],[TitleLocalMainGroup]]),GETPIVOTDATA("Soll",PivotdatenBudgetActual!$A$1,"Report",CFBudget[[#This Row],[Bericht]],"Year",O$2,"Month",O$3,"ReportType",O$4,"Abschnitt",CFBudget[[#This Row],[TitleLocalSection]],"TitleLocalMainGroup",CFBudget[[#This Row],[TitleLocalMainGroup]],"TitleLocalAccountGroup",CFBudget[[#This Row],[TitleLocalAccountGroup]]))),0)*CFBudget[[#This Row],[Factor]]</f>
        <v>-41551.68</v>
      </c>
      <c r="P21" s="19">
        <f>IFERROR(IF(AND(CFBudget[[#This Row],[TitleLocalAccountGroup]]=0,CFBudget[[#This Row],[TitleLocalMainGroup]]=0),GETPIVOTDATA("Soll",PivotdatenBudgetActual!$A$1,"Report",CFBudget[[#This Row],[Bericht]],"Year",P$2,"Month",P$3,"ReportType",P$4,"Abschnitt",CFBudget[[#This Row],[TitleLocalSection]]),IF(CFBudget[[#This Row],[TitleLocalAccountGroup]]=0,GETPIVOTDATA("Soll",PivotdatenBudgetActual!$A$1,"Report",CFBudget[[#This Row],[Bericht]],"Year",P$2,"Month",P$3,"ReportType",P$4,"Abschnitt",CFBudget[[#This Row],[TitleLocalSection]],"TitleLocalMainGroup",CFBudget[[#This Row],[TitleLocalMainGroup]]),GETPIVOTDATA("Soll",PivotdatenBudgetActual!$A$1,"Report",CFBudget[[#This Row],[Bericht]],"Year",P$2,"Month",P$3,"ReportType",P$4,"Abschnitt",CFBudget[[#This Row],[TitleLocalSection]],"TitleLocalMainGroup",CFBudget[[#This Row],[TitleLocalMainGroup]],"TitleLocalAccountGroup",CFBudget[[#This Row],[TitleLocalAccountGroup]]))),0)*CFBudget[[#This Row],[Factor]]</f>
        <v>-45840.89</v>
      </c>
      <c r="Q21" s="19">
        <f>IFERROR(IF(AND(CFBudget[[#This Row],[TitleLocalAccountGroup]]=0,CFBudget[[#This Row],[TitleLocalMainGroup]]=0),GETPIVOTDATA("Soll",PivotdatenBudgetActual!$A$1,"Report",CFBudget[[#This Row],[Bericht]],"Year",Q$2,"Month",Q$3,"ReportType",Q$4,"Abschnitt",CFBudget[[#This Row],[TitleLocalSection]]),IF(CFBudget[[#This Row],[TitleLocalAccountGroup]]=0,GETPIVOTDATA("Soll",PivotdatenBudgetActual!$A$1,"Report",CFBudget[[#This Row],[Bericht]],"Year",Q$2,"Month",Q$3,"ReportType",Q$4,"Abschnitt",CFBudget[[#This Row],[TitleLocalSection]],"TitleLocalMainGroup",CFBudget[[#This Row],[TitleLocalMainGroup]]),GETPIVOTDATA("Soll",PivotdatenBudgetActual!$A$1,"Report",CFBudget[[#This Row],[Bericht]],"Year",Q$2,"Month",Q$3,"ReportType",Q$4,"Abschnitt",CFBudget[[#This Row],[TitleLocalSection]],"TitleLocalMainGroup",CFBudget[[#This Row],[TitleLocalMainGroup]],"TitleLocalAccountGroup",CFBudget[[#This Row],[TitleLocalAccountGroup]]))),0)*CFBudget[[#This Row],[Factor]]</f>
        <v>-58232.45</v>
      </c>
      <c r="R21" s="19">
        <f>IFERROR(IF(AND(CFBudget[[#This Row],[TitleLocalAccountGroup]]=0,CFBudget[[#This Row],[TitleLocalMainGroup]]=0),GETPIVOTDATA("Soll",PivotdatenBudgetActual!$A$1,"Report",CFBudget[[#This Row],[Bericht]],"Year",R$2,"Month",R$3,"ReportType",R$4,"Abschnitt",CFBudget[[#This Row],[TitleLocalSection]]),IF(CFBudget[[#This Row],[TitleLocalAccountGroup]]=0,GETPIVOTDATA("Soll",PivotdatenBudgetActual!$A$1,"Report",CFBudget[[#This Row],[Bericht]],"Year",R$2,"Month",R$3,"ReportType",R$4,"Abschnitt",CFBudget[[#This Row],[TitleLocalSection]],"TitleLocalMainGroup",CFBudget[[#This Row],[TitleLocalMainGroup]]),GETPIVOTDATA("Soll",PivotdatenBudgetActual!$A$1,"Report",CFBudget[[#This Row],[Bericht]],"Year",R$2,"Month",R$3,"ReportType",R$4,"Abschnitt",CFBudget[[#This Row],[TitleLocalSection]],"TitleLocalMainGroup",CFBudget[[#This Row],[TitleLocalMainGroup]],"TitleLocalAccountGroup",CFBudget[[#This Row],[TitleLocalAccountGroup]]))),0)*CFBudget[[#This Row],[Factor]]</f>
        <v>-62919.82</v>
      </c>
      <c r="S21" s="19">
        <f>IFERROR(IF(AND(CFBudget[[#This Row],[TitleLocalAccountGroup]]=0,CFBudget[[#This Row],[TitleLocalMainGroup]]=0),GETPIVOTDATA("Soll",PivotdatenBudgetActual!$A$1,"Report",CFBudget[[#This Row],[Bericht]],"Year",S$2,"Month",S$3,"ReportType",S$4,"Abschnitt",CFBudget[[#This Row],[TitleLocalSection]]),IF(CFBudget[[#This Row],[TitleLocalAccountGroup]]=0,GETPIVOTDATA("Soll",PivotdatenBudgetActual!$A$1,"Report",CFBudget[[#This Row],[Bericht]],"Year",S$2,"Month",S$3,"ReportType",S$4,"Abschnitt",CFBudget[[#This Row],[TitleLocalSection]],"TitleLocalMainGroup",CFBudget[[#This Row],[TitleLocalMainGroup]]),GETPIVOTDATA("Soll",PivotdatenBudgetActual!$A$1,"Report",CFBudget[[#This Row],[Bericht]],"Year",S$2,"Month",S$3,"ReportType",S$4,"Abschnitt",CFBudget[[#This Row],[TitleLocalSection]],"TitleLocalMainGroup",CFBudget[[#This Row],[TitleLocalMainGroup]],"TitleLocalAccountGroup",CFBudget[[#This Row],[TitleLocalAccountGroup]]))),0)*CFBudget[[#This Row],[Factor]]</f>
        <v>-67209.039999999994</v>
      </c>
      <c r="T21" s="19">
        <f>IFERROR(IF(AND(CFBudget[[#This Row],[TitleLocalAccountGroup]]=0,CFBudget[[#This Row],[TitleLocalMainGroup]]=0),GETPIVOTDATA("Soll",PivotdatenBudgetActual!$A$1,"Report",CFBudget[[#This Row],[Bericht]],"Year",T$2,"Month",T$3,"ReportType",T$4,"Abschnitt",CFBudget[[#This Row],[TitleLocalSection]]),IF(CFBudget[[#This Row],[TitleLocalAccountGroup]]=0,GETPIVOTDATA("Soll",PivotdatenBudgetActual!$A$1,"Report",CFBudget[[#This Row],[Bericht]],"Year",T$2,"Month",T$3,"ReportType",T$4,"Abschnitt",CFBudget[[#This Row],[TitleLocalSection]],"TitleLocalMainGroup",CFBudget[[#This Row],[TitleLocalMainGroup]]),GETPIVOTDATA("Soll",PivotdatenBudgetActual!$A$1,"Report",CFBudget[[#This Row],[Bericht]],"Year",T$2,"Month",T$3,"ReportType",T$4,"Abschnitt",CFBudget[[#This Row],[TitleLocalSection]],"TitleLocalMainGroup",CFBudget[[#This Row],[TitleLocalMainGroup]],"TitleLocalAccountGroup",CFBudget[[#This Row],[TitleLocalAccountGroup]]))),0)*CFBudget[[#This Row],[Factor]]</f>
        <v>-67209.039999999994</v>
      </c>
      <c r="U21" s="19">
        <f>IFERROR(IF(AND(CFBudget[[#This Row],[TitleLocalAccountGroup]]=0,CFBudget[[#This Row],[TitleLocalMainGroup]]=0),GETPIVOTDATA("Soll",PivotdatenBudgetActual!$A$1,"Report",CFBudget[[#This Row],[Bericht]],"Year",U$2,"Month",U$3,"ReportType",U$4,"Abschnitt",CFBudget[[#This Row],[TitleLocalSection]]),IF(CFBudget[[#This Row],[TitleLocalAccountGroup]]=0,GETPIVOTDATA("Soll",PivotdatenBudgetActual!$A$1,"Report",CFBudget[[#This Row],[Bericht]],"Year",U$2,"Month",U$3,"ReportType",U$4,"Abschnitt",CFBudget[[#This Row],[TitleLocalSection]],"TitleLocalMainGroup",CFBudget[[#This Row],[TitleLocalMainGroup]]),GETPIVOTDATA("Soll",PivotdatenBudgetActual!$A$1,"Report",CFBudget[[#This Row],[Bericht]],"Year",U$2,"Month",U$3,"ReportType",U$4,"Abschnitt",CFBudget[[#This Row],[TitleLocalSection]],"TitleLocalMainGroup",CFBudget[[#This Row],[TitleLocalMainGroup]],"TitleLocalAccountGroup",CFBudget[[#This Row],[TitleLocalAccountGroup]]))),0)*CFBudget[[#This Row],[Factor]]</f>
        <v>-67209.039999999994</v>
      </c>
      <c r="V21" s="83">
        <f>SUM(CFBudget[[#This Row],[Jan]:[Dez]])</f>
        <v>-602069.64</v>
      </c>
      <c r="W21" s="19"/>
      <c r="X21" s="83"/>
      <c r="Y21" s="19"/>
      <c r="Z21" s="79" t="s">
        <v>270</v>
      </c>
    </row>
    <row r="22" spans="1:26" s="17" customFormat="1" x14ac:dyDescent="0.25">
      <c r="A22" s="62" t="s">
        <v>253</v>
      </c>
      <c r="B22" s="13">
        <v>1</v>
      </c>
      <c r="C22" s="13"/>
      <c r="D22" s="13"/>
      <c r="E22" s="13"/>
      <c r="F22" s="13"/>
      <c r="G22" s="21"/>
      <c r="H22" s="14"/>
      <c r="I22" s="21"/>
      <c r="J22" s="15">
        <f t="shared" ref="J22" si="6">J8+J9+J12</f>
        <v>-24441.5</v>
      </c>
      <c r="K22" s="15">
        <f t="shared" ref="K22:U22" si="7">K8+K9+K12</f>
        <v>-80947.370000000024</v>
      </c>
      <c r="L22" s="15">
        <f t="shared" si="7"/>
        <v>-305616.74</v>
      </c>
      <c r="M22" s="15">
        <f t="shared" si="7"/>
        <v>-60766.930000000037</v>
      </c>
      <c r="N22" s="15">
        <f t="shared" si="7"/>
        <v>-141326.56000000003</v>
      </c>
      <c r="O22" s="15">
        <f t="shared" si="7"/>
        <v>-24291.820000000014</v>
      </c>
      <c r="P22" s="15">
        <f t="shared" si="7"/>
        <v>-177912.89</v>
      </c>
      <c r="Q22" s="15">
        <f t="shared" si="7"/>
        <v>-102274.25</v>
      </c>
      <c r="R22" s="15">
        <f t="shared" si="7"/>
        <v>-123971.25</v>
      </c>
      <c r="S22" s="15">
        <f t="shared" si="7"/>
        <v>-144209.87999999998</v>
      </c>
      <c r="T22" s="15">
        <f t="shared" si="7"/>
        <v>-75041.129999999976</v>
      </c>
      <c r="U22" s="15">
        <f t="shared" si="7"/>
        <v>-114811.14999999997</v>
      </c>
      <c r="V22" s="81">
        <f>SUM(CFBudget[[#This Row],[Jan]:[Dez]])</f>
        <v>-1375611.47</v>
      </c>
      <c r="W22" s="15"/>
      <c r="X22" s="81">
        <v>-1625961</v>
      </c>
      <c r="Y22" s="15">
        <f>CFBudget[[#This Row],[Plan 
(Jahr)]]-CFBudget[[#This Row],[Bisherige Planung]]</f>
        <v>250349.53000000003</v>
      </c>
      <c r="Z22" s="79" t="s">
        <v>268</v>
      </c>
    </row>
    <row r="23" spans="1:26" s="13" customFormat="1" x14ac:dyDescent="0.25">
      <c r="A23" s="12"/>
      <c r="B23" s="12">
        <v>1</v>
      </c>
      <c r="C23" s="12"/>
      <c r="D23" s="12"/>
      <c r="E23" s="14"/>
      <c r="F23" s="14"/>
      <c r="G23" s="14"/>
      <c r="H23" s="14"/>
      <c r="I23" s="14"/>
      <c r="J23" s="16"/>
      <c r="K23" s="16"/>
      <c r="L23" s="16"/>
      <c r="M23" s="16"/>
      <c r="N23" s="16"/>
      <c r="O23" s="16"/>
      <c r="P23" s="16"/>
      <c r="Q23" s="16"/>
      <c r="R23" s="16"/>
      <c r="S23" s="16"/>
      <c r="T23" s="16"/>
      <c r="U23" s="16"/>
      <c r="V23" s="82"/>
      <c r="W23" s="10"/>
      <c r="X23" s="86"/>
      <c r="Y23" s="10"/>
      <c r="Z23" s="79"/>
    </row>
    <row r="24" spans="1:26" s="17" customFormat="1" ht="45" x14ac:dyDescent="0.25">
      <c r="A24" s="12" t="s">
        <v>254</v>
      </c>
      <c r="B24" s="12">
        <v>1</v>
      </c>
      <c r="C24" s="12"/>
      <c r="D24" s="12" t="s">
        <v>160</v>
      </c>
      <c r="E24" s="14" t="s">
        <v>9</v>
      </c>
      <c r="F24" s="14" t="s">
        <v>10</v>
      </c>
      <c r="G24" s="14"/>
      <c r="H24" s="14" t="s">
        <v>166</v>
      </c>
      <c r="I24" s="14">
        <v>1</v>
      </c>
      <c r="J24"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Row],[Factor]]-J10</f>
        <v>-18019.41</v>
      </c>
      <c r="K24"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Row],[Factor]]-K10</f>
        <v>-88680.25</v>
      </c>
      <c r="L24"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Row],[Factor]]-L10</f>
        <v>-32518.53</v>
      </c>
      <c r="M24"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Row],[Factor]]-M10</f>
        <v>-163496.49</v>
      </c>
      <c r="N24"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Row],[Factor]]-N10</f>
        <v>-59687.95</v>
      </c>
      <c r="O24"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Row],[Factor]]-O10</f>
        <v>-85793.58</v>
      </c>
      <c r="P24"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Row],[Factor]]-P10</f>
        <v>-193855.78</v>
      </c>
      <c r="Q24"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Row],[Factor]]-Q10</f>
        <v>-202410.78</v>
      </c>
      <c r="R24"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Row],[Factor]]-R10</f>
        <v>-207061.78</v>
      </c>
      <c r="S24"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Row],[Factor]]-S10</f>
        <v>-235011.78</v>
      </c>
      <c r="T24"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Row],[Factor]]-T10</f>
        <v>-170299.28</v>
      </c>
      <c r="U24"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Row],[Factor]]-U10</f>
        <v>-171080.78</v>
      </c>
      <c r="V24" s="82">
        <f>SUM(CFBudget[[#This Row],[Jan]:[Dez]])</f>
        <v>-1627916.3900000001</v>
      </c>
      <c r="W24" s="16"/>
      <c r="X24" s="82"/>
      <c r="Y24" s="16"/>
      <c r="Z24" s="80" t="s">
        <v>281</v>
      </c>
    </row>
    <row r="25" spans="1:26" s="12" customFormat="1" x14ac:dyDescent="0.25">
      <c r="A25" s="12" t="s">
        <v>251</v>
      </c>
      <c r="B25" s="12">
        <v>1</v>
      </c>
      <c r="D25" s="12" t="s">
        <v>160</v>
      </c>
      <c r="E25" s="14" t="s">
        <v>9</v>
      </c>
      <c r="F25" s="14" t="s">
        <v>13</v>
      </c>
      <c r="G25" s="14"/>
      <c r="H25" s="14" t="s">
        <v>166</v>
      </c>
      <c r="I25" s="14">
        <v>1</v>
      </c>
      <c r="J25"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Row],[Factor]]-J11</f>
        <v>-420.07999999999993</v>
      </c>
      <c r="K25"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Row],[Factor]]-K11</f>
        <v>-3725</v>
      </c>
      <c r="L25"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Row],[Factor]]-L11</f>
        <v>-3630.6799999999994</v>
      </c>
      <c r="M25"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Row],[Factor]]-M11</f>
        <v>0</v>
      </c>
      <c r="N25"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Row],[Factor]]-N11</f>
        <v>-1392.36</v>
      </c>
      <c r="O25"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Row],[Factor]]-O11</f>
        <v>-2000</v>
      </c>
      <c r="P25"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Row],[Factor]]-P11</f>
        <v>-7250</v>
      </c>
      <c r="Q25"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Row],[Factor]]-Q11</f>
        <v>-7250</v>
      </c>
      <c r="R25"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Row],[Factor]]-R11</f>
        <v>-7250</v>
      </c>
      <c r="S25"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Row],[Factor]]-S11</f>
        <v>-7250</v>
      </c>
      <c r="T25"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Row],[Factor]]-T11</f>
        <v>-7250</v>
      </c>
      <c r="U25"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Row],[Factor]]-U11</f>
        <v>-7250</v>
      </c>
      <c r="V25" s="82">
        <f>SUM(CFBudget[[#This Row],[Jan]:[Dez]])</f>
        <v>-54668.119999999995</v>
      </c>
      <c r="W25" s="16"/>
      <c r="X25" s="82"/>
      <c r="Y25" s="16"/>
      <c r="Z25" s="79" t="s">
        <v>282</v>
      </c>
    </row>
    <row r="26" spans="1:26" s="12" customFormat="1" x14ac:dyDescent="0.25">
      <c r="A26" s="13" t="s">
        <v>249</v>
      </c>
      <c r="B26" s="12">
        <v>1</v>
      </c>
      <c r="C26" s="13"/>
      <c r="E26" s="14"/>
      <c r="F26" s="14"/>
      <c r="G26" s="14"/>
      <c r="H26" s="14"/>
      <c r="I26" s="14"/>
      <c r="J26" s="15">
        <f t="shared" ref="J26" si="8">SUM(J24:J25)</f>
        <v>-18439.489999999998</v>
      </c>
      <c r="K26" s="15">
        <f t="shared" ref="K26:U26" si="9">SUM(K24:K25)</f>
        <v>-92405.25</v>
      </c>
      <c r="L26" s="15">
        <f t="shared" si="9"/>
        <v>-36149.21</v>
      </c>
      <c r="M26" s="15">
        <f t="shared" si="9"/>
        <v>-163496.49</v>
      </c>
      <c r="N26" s="15">
        <f t="shared" si="9"/>
        <v>-61080.31</v>
      </c>
      <c r="O26" s="15">
        <f t="shared" si="9"/>
        <v>-87793.58</v>
      </c>
      <c r="P26" s="15">
        <f t="shared" si="9"/>
        <v>-201105.78</v>
      </c>
      <c r="Q26" s="15">
        <f t="shared" si="9"/>
        <v>-209660.78</v>
      </c>
      <c r="R26" s="15">
        <f t="shared" si="9"/>
        <v>-214311.78</v>
      </c>
      <c r="S26" s="15">
        <f t="shared" si="9"/>
        <v>-242261.78</v>
      </c>
      <c r="T26" s="15">
        <f t="shared" si="9"/>
        <v>-177549.28</v>
      </c>
      <c r="U26" s="15">
        <f t="shared" si="9"/>
        <v>-178330.78</v>
      </c>
      <c r="V26" s="81">
        <f>SUM(CFBudget[[#This Row],[Jan]:[Dez]])</f>
        <v>-1682584.51</v>
      </c>
      <c r="W26" s="15"/>
      <c r="X26" s="81">
        <v>-14857679</v>
      </c>
      <c r="Y26" s="15">
        <f>CFBudget[[#This Row],[Plan 
(Jahr)]]-CFBudget[[#This Row],[Bisherige Planung]]</f>
        <v>13175094.49</v>
      </c>
      <c r="Z26" s="79"/>
    </row>
    <row r="27" spans="1:26" s="13" customFormat="1" x14ac:dyDescent="0.25">
      <c r="A27" s="71"/>
      <c r="B27" s="12">
        <v>1</v>
      </c>
      <c r="C27" s="17"/>
      <c r="D27" s="12"/>
      <c r="E27" s="14"/>
      <c r="F27" s="14"/>
      <c r="G27" s="14"/>
      <c r="H27" s="14" t="s">
        <v>166</v>
      </c>
      <c r="I27" s="14"/>
      <c r="J27" s="19"/>
      <c r="K27" s="19"/>
      <c r="L27" s="19"/>
      <c r="M27" s="19"/>
      <c r="N27" s="19"/>
      <c r="O27" s="19"/>
      <c r="P27" s="19"/>
      <c r="Q27" s="19"/>
      <c r="R27" s="19"/>
      <c r="S27" s="19"/>
      <c r="T27" s="19"/>
      <c r="U27" s="19"/>
      <c r="V27" s="83"/>
      <c r="W27" s="19"/>
      <c r="X27" s="83"/>
      <c r="Y27" s="19"/>
      <c r="Z27" s="79"/>
    </row>
    <row r="28" spans="1:26" s="13" customFormat="1" x14ac:dyDescent="0.25">
      <c r="A28" s="72" t="s">
        <v>252</v>
      </c>
      <c r="B28" s="12">
        <v>1</v>
      </c>
      <c r="C28" s="12"/>
      <c r="D28" s="12" t="s">
        <v>161</v>
      </c>
      <c r="E28" s="12" t="s">
        <v>36</v>
      </c>
      <c r="F28" s="14"/>
      <c r="G28" s="14"/>
      <c r="H28" s="14" t="s">
        <v>166</v>
      </c>
      <c r="I28" s="14">
        <v>1</v>
      </c>
      <c r="J28"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28"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28"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28"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28"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28"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28"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28"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28"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28"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28"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28"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28" s="82">
        <f>SUM(CFBudget[[#This Row],[Jan]:[Dez]])</f>
        <v>0</v>
      </c>
      <c r="W28" s="16"/>
      <c r="X28" s="82"/>
      <c r="Y28" s="16"/>
      <c r="Z28" s="79" t="s">
        <v>267</v>
      </c>
    </row>
    <row r="29" spans="1:26" s="12" customFormat="1" x14ac:dyDescent="0.25">
      <c r="A29" s="72" t="s">
        <v>265</v>
      </c>
      <c r="B29" s="12">
        <v>1</v>
      </c>
      <c r="D29" s="12" t="s">
        <v>161</v>
      </c>
      <c r="E29" s="12" t="s">
        <v>51</v>
      </c>
      <c r="F29" s="12" t="s">
        <v>181</v>
      </c>
      <c r="G29" s="14"/>
      <c r="H29" s="14" t="s">
        <v>166</v>
      </c>
      <c r="I29" s="14">
        <v>1</v>
      </c>
      <c r="J29" s="19">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0</v>
      </c>
      <c r="K29" s="19">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0</v>
      </c>
      <c r="L29" s="19">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0</v>
      </c>
      <c r="M29" s="19">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0</v>
      </c>
      <c r="N29" s="19">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0</v>
      </c>
      <c r="O29" s="19">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0</v>
      </c>
      <c r="P29" s="19">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0</v>
      </c>
      <c r="Q29" s="19">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0</v>
      </c>
      <c r="R29" s="19">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0</v>
      </c>
      <c r="S29" s="19">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0</v>
      </c>
      <c r="T29" s="19">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0</v>
      </c>
      <c r="U29" s="19">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0</v>
      </c>
      <c r="V29" s="82">
        <f>SUM(CFBudget[[#This Row],[Jan]:[Dez]])</f>
        <v>0</v>
      </c>
      <c r="W29" s="16"/>
      <c r="X29" s="82"/>
      <c r="Y29" s="16"/>
      <c r="Z29" s="79" t="s">
        <v>240</v>
      </c>
    </row>
    <row r="30" spans="1:26" s="12" customFormat="1" x14ac:dyDescent="0.25">
      <c r="A30" s="72" t="s">
        <v>269</v>
      </c>
      <c r="B30" s="12">
        <v>1</v>
      </c>
      <c r="D30" s="12" t="s">
        <v>161</v>
      </c>
      <c r="E30" s="12" t="s">
        <v>226</v>
      </c>
      <c r="G30" s="14"/>
      <c r="H30" s="211" t="s">
        <v>235</v>
      </c>
      <c r="I30" s="14">
        <v>1</v>
      </c>
      <c r="J30" s="19">
        <f>IFERROR(IF(AND(CFBudget[[#This Row],[TitleLocalAccountGroup]]=0,CFBudget[[#This Row],[TitleLocalMainGroup]]=0),GETPIVOTDATA("Haben",PivotdatenBudgetActual!$A$1,"Report",CFBudget[[#This Row],[Bericht]],"Year",J$2,"Month",J$3,"ReportType",J$4,"Abschnitt",CFBudget[[#This Row],[TitleLocalSection]]),IF(CFBudget[[#This Row],[TitleLocalAccountGroup]]=0,GETPIVOTDATA("Haben",PivotdatenBudgetActual!$A$1,"Report",CFBudget[[#This Row],[Bericht]],"Year",J$2,"Month",J$3,"ReportType",J$4,"Abschnitt",CFBudget[[#This Row],[TitleLocalSection]],"TitleLocalMainGroup",CFBudget[[#This Row],[TitleLocalMainGroup]]),GETPIVOTDATA("Haben",PivotdatenBudgetActual!$A$1,"Report",CFBudget[[#This Row],[Bericht]],"Year",J$2,"Month",J$3,"ReportType",J$4,"Abschnitt",CFBudget[[#This Row],[TitleLocalSection]],"TitleLocalMainGroup",CFBudget[[#This Row],[TitleLocalMainGroup]],"TitleLocalAccountGroup",CFBudget[[#This Row],[TitleLocalAccountGroup]]))),0)*CFBudget[[#This Row],[Factor]]</f>
        <v>0</v>
      </c>
      <c r="K30" s="19">
        <f>IFERROR(IF(AND(CFBudget[[#This Row],[TitleLocalAccountGroup]]=0,CFBudget[[#This Row],[TitleLocalMainGroup]]=0),GETPIVOTDATA("Haben",PivotdatenBudgetActual!$A$1,"Report",CFBudget[[#This Row],[Bericht]],"Year",K$2,"Month",K$3,"ReportType",K$4,"Abschnitt",CFBudget[[#This Row],[TitleLocalSection]]),IF(CFBudget[[#This Row],[TitleLocalAccountGroup]]=0,GETPIVOTDATA("Haben",PivotdatenBudgetActual!$A$1,"Report",CFBudget[[#This Row],[Bericht]],"Year",K$2,"Month",K$3,"ReportType",K$4,"Abschnitt",CFBudget[[#This Row],[TitleLocalSection]],"TitleLocalMainGroup",CFBudget[[#This Row],[TitleLocalMainGroup]]),GETPIVOTDATA("Haben",PivotdatenBudgetActual!$A$1,"Report",CFBudget[[#This Row],[Bericht]],"Year",K$2,"Month",K$3,"ReportType",K$4,"Abschnitt",CFBudget[[#This Row],[TitleLocalSection]],"TitleLocalMainGroup",CFBudget[[#This Row],[TitleLocalMainGroup]],"TitleLocalAccountGroup",CFBudget[[#This Row],[TitleLocalAccountGroup]]))),0)*CFBudget[[#This Row],[Factor]]</f>
        <v>361446.02</v>
      </c>
      <c r="L30" s="19">
        <f>IFERROR(IF(AND(CFBudget[[#This Row],[TitleLocalAccountGroup]]=0,CFBudget[[#This Row],[TitleLocalMainGroup]]=0),GETPIVOTDATA("Haben",PivotdatenBudgetActual!$A$1,"Report",CFBudget[[#This Row],[Bericht]],"Year",L$2,"Month",L$3,"ReportType",L$4,"Abschnitt",CFBudget[[#This Row],[TitleLocalSection]]),IF(CFBudget[[#This Row],[TitleLocalAccountGroup]]=0,GETPIVOTDATA("Haben",PivotdatenBudgetActual!$A$1,"Report",CFBudget[[#This Row],[Bericht]],"Year",L$2,"Month",L$3,"ReportType",L$4,"Abschnitt",CFBudget[[#This Row],[TitleLocalSection]],"TitleLocalMainGroup",CFBudget[[#This Row],[TitleLocalMainGroup]]),GETPIVOTDATA("Haben",PivotdatenBudgetActual!$A$1,"Report",CFBudget[[#This Row],[Bericht]],"Year",L$2,"Month",L$3,"ReportType",L$4,"Abschnitt",CFBudget[[#This Row],[TitleLocalSection]],"TitleLocalMainGroup",CFBudget[[#This Row],[TitleLocalMainGroup]],"TitleLocalAccountGroup",CFBudget[[#This Row],[TitleLocalAccountGroup]]))),0)*CFBudget[[#This Row],[Factor]]</f>
        <v>0</v>
      </c>
      <c r="M30" s="19">
        <f>IFERROR(IF(AND(CFBudget[[#This Row],[TitleLocalAccountGroup]]=0,CFBudget[[#This Row],[TitleLocalMainGroup]]=0),GETPIVOTDATA("Haben",PivotdatenBudgetActual!$A$1,"Report",CFBudget[[#This Row],[Bericht]],"Year",M$2,"Month",M$3,"ReportType",M$4,"Abschnitt",CFBudget[[#This Row],[TitleLocalSection]]),IF(CFBudget[[#This Row],[TitleLocalAccountGroup]]=0,GETPIVOTDATA("Haben",PivotdatenBudgetActual!$A$1,"Report",CFBudget[[#This Row],[Bericht]],"Year",M$2,"Month",M$3,"ReportType",M$4,"Abschnitt",CFBudget[[#This Row],[TitleLocalSection]],"TitleLocalMainGroup",CFBudget[[#This Row],[TitleLocalMainGroup]]),GETPIVOTDATA("Haben",PivotdatenBudgetActual!$A$1,"Report",CFBudget[[#This Row],[Bericht]],"Year",M$2,"Month",M$3,"ReportType",M$4,"Abschnitt",CFBudget[[#This Row],[TitleLocalSection]],"TitleLocalMainGroup",CFBudget[[#This Row],[TitleLocalMainGroup]],"TitleLocalAccountGroup",CFBudget[[#This Row],[TitleLocalAccountGroup]]))),0)*CFBudget[[#This Row],[Factor]]</f>
        <v>0</v>
      </c>
      <c r="N30" s="19">
        <f>IFERROR(IF(AND(CFBudget[[#This Row],[TitleLocalAccountGroup]]=0,CFBudget[[#This Row],[TitleLocalMainGroup]]=0),GETPIVOTDATA("Haben",PivotdatenBudgetActual!$A$1,"Report",CFBudget[[#This Row],[Bericht]],"Year",N$2,"Month",N$3,"ReportType",N$4,"Abschnitt",CFBudget[[#This Row],[TitleLocalSection]]),IF(CFBudget[[#This Row],[TitleLocalAccountGroup]]=0,GETPIVOTDATA("Haben",PivotdatenBudgetActual!$A$1,"Report",CFBudget[[#This Row],[Bericht]],"Year",N$2,"Month",N$3,"ReportType",N$4,"Abschnitt",CFBudget[[#This Row],[TitleLocalSection]],"TitleLocalMainGroup",CFBudget[[#This Row],[TitleLocalMainGroup]]),GETPIVOTDATA("Haben",PivotdatenBudgetActual!$A$1,"Report",CFBudget[[#This Row],[Bericht]],"Year",N$2,"Month",N$3,"ReportType",N$4,"Abschnitt",CFBudget[[#This Row],[TitleLocalSection]],"TitleLocalMainGroup",CFBudget[[#This Row],[TitleLocalMainGroup]],"TitleLocalAccountGroup",CFBudget[[#This Row],[TitleLocalAccountGroup]]))),0)*CFBudget[[#This Row],[Factor]]</f>
        <v>0</v>
      </c>
      <c r="O30" s="19">
        <f>IFERROR(IF(AND(CFBudget[[#This Row],[TitleLocalAccountGroup]]=0,CFBudget[[#This Row],[TitleLocalMainGroup]]=0),GETPIVOTDATA("Haben",PivotdatenBudgetActual!$A$1,"Report",CFBudget[[#This Row],[Bericht]],"Year",O$2,"Month",O$3,"ReportType",O$4,"Abschnitt",CFBudget[[#This Row],[TitleLocalSection]]),IF(CFBudget[[#This Row],[TitleLocalAccountGroup]]=0,GETPIVOTDATA("Haben",PivotdatenBudgetActual!$A$1,"Report",CFBudget[[#This Row],[Bericht]],"Year",O$2,"Month",O$3,"ReportType",O$4,"Abschnitt",CFBudget[[#This Row],[TitleLocalSection]],"TitleLocalMainGroup",CFBudget[[#This Row],[TitleLocalMainGroup]]),GETPIVOTDATA("Haben",PivotdatenBudgetActual!$A$1,"Report",CFBudget[[#This Row],[Bericht]],"Year",O$2,"Month",O$3,"ReportType",O$4,"Abschnitt",CFBudget[[#This Row],[TitleLocalSection]],"TitleLocalMainGroup",CFBudget[[#This Row],[TitleLocalMainGroup]],"TitleLocalAccountGroup",CFBudget[[#This Row],[TitleLocalAccountGroup]]))),0)*CFBudget[[#This Row],[Factor]]</f>
        <v>0</v>
      </c>
      <c r="P30" s="19">
        <f>IFERROR(IF(AND(CFBudget[[#This Row],[TitleLocalAccountGroup]]=0,CFBudget[[#This Row],[TitleLocalMainGroup]]=0),GETPIVOTDATA("Haben",PivotdatenBudgetActual!$A$1,"Report",CFBudget[[#This Row],[Bericht]],"Year",P$2,"Month",P$3,"ReportType",P$4,"Abschnitt",CFBudget[[#This Row],[TitleLocalSection]]),IF(CFBudget[[#This Row],[TitleLocalAccountGroup]]=0,GETPIVOTDATA("Haben",PivotdatenBudgetActual!$A$1,"Report",CFBudget[[#This Row],[Bericht]],"Year",P$2,"Month",P$3,"ReportType",P$4,"Abschnitt",CFBudget[[#This Row],[TitleLocalSection]],"TitleLocalMainGroup",CFBudget[[#This Row],[TitleLocalMainGroup]]),GETPIVOTDATA("Haben",PivotdatenBudgetActual!$A$1,"Report",CFBudget[[#This Row],[Bericht]],"Year",P$2,"Month",P$3,"ReportType",P$4,"Abschnitt",CFBudget[[#This Row],[TitleLocalSection]],"TitleLocalMainGroup",CFBudget[[#This Row],[TitleLocalMainGroup]],"TitleLocalAccountGroup",CFBudget[[#This Row],[TitleLocalAccountGroup]]))),0)*CFBudget[[#This Row],[Factor]]</f>
        <v>0</v>
      </c>
      <c r="Q30" s="19">
        <f>IFERROR(IF(AND(CFBudget[[#This Row],[TitleLocalAccountGroup]]=0,CFBudget[[#This Row],[TitleLocalMainGroup]]=0),GETPIVOTDATA("Haben",PivotdatenBudgetActual!$A$1,"Report",CFBudget[[#This Row],[Bericht]],"Year",Q$2,"Month",Q$3,"ReportType",Q$4,"Abschnitt",CFBudget[[#This Row],[TitleLocalSection]]),IF(CFBudget[[#This Row],[TitleLocalAccountGroup]]=0,GETPIVOTDATA("Haben",PivotdatenBudgetActual!$A$1,"Report",CFBudget[[#This Row],[Bericht]],"Year",Q$2,"Month",Q$3,"ReportType",Q$4,"Abschnitt",CFBudget[[#This Row],[TitleLocalSection]],"TitleLocalMainGroup",CFBudget[[#This Row],[TitleLocalMainGroup]]),GETPIVOTDATA("Haben",PivotdatenBudgetActual!$A$1,"Report",CFBudget[[#This Row],[Bericht]],"Year",Q$2,"Month",Q$3,"ReportType",Q$4,"Abschnitt",CFBudget[[#This Row],[TitleLocalSection]],"TitleLocalMainGroup",CFBudget[[#This Row],[TitleLocalMainGroup]],"TitleLocalAccountGroup",CFBudget[[#This Row],[TitleLocalAccountGroup]]))),0)*CFBudget[[#This Row],[Factor]]</f>
        <v>0</v>
      </c>
      <c r="R30" s="19">
        <f>IFERROR(IF(AND(CFBudget[[#This Row],[TitleLocalAccountGroup]]=0,CFBudget[[#This Row],[TitleLocalMainGroup]]=0),GETPIVOTDATA("Haben",PivotdatenBudgetActual!$A$1,"Report",CFBudget[[#This Row],[Bericht]],"Year",R$2,"Month",R$3,"ReportType",R$4,"Abschnitt",CFBudget[[#This Row],[TitleLocalSection]]),IF(CFBudget[[#This Row],[TitleLocalAccountGroup]]=0,GETPIVOTDATA("Haben",PivotdatenBudgetActual!$A$1,"Report",CFBudget[[#This Row],[Bericht]],"Year",R$2,"Month",R$3,"ReportType",R$4,"Abschnitt",CFBudget[[#This Row],[TitleLocalSection]],"TitleLocalMainGroup",CFBudget[[#This Row],[TitleLocalMainGroup]]),GETPIVOTDATA("Haben",PivotdatenBudgetActual!$A$1,"Report",CFBudget[[#This Row],[Bericht]],"Year",R$2,"Month",R$3,"ReportType",R$4,"Abschnitt",CFBudget[[#This Row],[TitleLocalSection]],"TitleLocalMainGroup",CFBudget[[#This Row],[TitleLocalMainGroup]],"TitleLocalAccountGroup",CFBudget[[#This Row],[TitleLocalAccountGroup]]))),0)*CFBudget[[#This Row],[Factor]]</f>
        <v>0</v>
      </c>
      <c r="S30" s="19">
        <f>IFERROR(IF(AND(CFBudget[[#This Row],[TitleLocalAccountGroup]]=0,CFBudget[[#This Row],[TitleLocalMainGroup]]=0),GETPIVOTDATA("Haben",PivotdatenBudgetActual!$A$1,"Report",CFBudget[[#This Row],[Bericht]],"Year",S$2,"Month",S$3,"ReportType",S$4,"Abschnitt",CFBudget[[#This Row],[TitleLocalSection]]),IF(CFBudget[[#This Row],[TitleLocalAccountGroup]]=0,GETPIVOTDATA("Haben",PivotdatenBudgetActual!$A$1,"Report",CFBudget[[#This Row],[Bericht]],"Year",S$2,"Month",S$3,"ReportType",S$4,"Abschnitt",CFBudget[[#This Row],[TitleLocalSection]],"TitleLocalMainGroup",CFBudget[[#This Row],[TitleLocalMainGroup]]),GETPIVOTDATA("Haben",PivotdatenBudgetActual!$A$1,"Report",CFBudget[[#This Row],[Bericht]],"Year",S$2,"Month",S$3,"ReportType",S$4,"Abschnitt",CFBudget[[#This Row],[TitleLocalSection]],"TitleLocalMainGroup",CFBudget[[#This Row],[TitleLocalMainGroup]],"TitleLocalAccountGroup",CFBudget[[#This Row],[TitleLocalAccountGroup]]))),0)*CFBudget[[#This Row],[Factor]]</f>
        <v>0</v>
      </c>
      <c r="T30" s="19">
        <f>IFERROR(IF(AND(CFBudget[[#This Row],[TitleLocalAccountGroup]]=0,CFBudget[[#This Row],[TitleLocalMainGroup]]=0),GETPIVOTDATA("Haben",PivotdatenBudgetActual!$A$1,"Report",CFBudget[[#This Row],[Bericht]],"Year",T$2,"Month",T$3,"ReportType",T$4,"Abschnitt",CFBudget[[#This Row],[TitleLocalSection]]),IF(CFBudget[[#This Row],[TitleLocalAccountGroup]]=0,GETPIVOTDATA("Haben",PivotdatenBudgetActual!$A$1,"Report",CFBudget[[#This Row],[Bericht]],"Year",T$2,"Month",T$3,"ReportType",T$4,"Abschnitt",CFBudget[[#This Row],[TitleLocalSection]],"TitleLocalMainGroup",CFBudget[[#This Row],[TitleLocalMainGroup]]),GETPIVOTDATA("Haben",PivotdatenBudgetActual!$A$1,"Report",CFBudget[[#This Row],[Bericht]],"Year",T$2,"Month",T$3,"ReportType",T$4,"Abschnitt",CFBudget[[#This Row],[TitleLocalSection]],"TitleLocalMainGroup",CFBudget[[#This Row],[TitleLocalMainGroup]],"TitleLocalAccountGroup",CFBudget[[#This Row],[TitleLocalAccountGroup]]))),0)*CFBudget[[#This Row],[Factor]]</f>
        <v>0</v>
      </c>
      <c r="U30" s="19">
        <f>IFERROR(IF(AND(CFBudget[[#This Row],[TitleLocalAccountGroup]]=0,CFBudget[[#This Row],[TitleLocalMainGroup]]=0),GETPIVOTDATA("Haben",PivotdatenBudgetActual!$A$1,"Report",CFBudget[[#This Row],[Bericht]],"Year",U$2,"Month",U$3,"ReportType",U$4,"Abschnitt",CFBudget[[#This Row],[TitleLocalSection]]),IF(CFBudget[[#This Row],[TitleLocalAccountGroup]]=0,GETPIVOTDATA("Haben",PivotdatenBudgetActual!$A$1,"Report",CFBudget[[#This Row],[Bericht]],"Year",U$2,"Month",U$3,"ReportType",U$4,"Abschnitt",CFBudget[[#This Row],[TitleLocalSection]],"TitleLocalMainGroup",CFBudget[[#This Row],[TitleLocalMainGroup]]),GETPIVOTDATA("Haben",PivotdatenBudgetActual!$A$1,"Report",CFBudget[[#This Row],[Bericht]],"Year",U$2,"Month",U$3,"ReportType",U$4,"Abschnitt",CFBudget[[#This Row],[TitleLocalSection]],"TitleLocalMainGroup",CFBudget[[#This Row],[TitleLocalMainGroup]],"TitleLocalAccountGroup",CFBudget[[#This Row],[TitleLocalAccountGroup]]))),0)*CFBudget[[#This Row],[Factor]]</f>
        <v>0</v>
      </c>
      <c r="V30" s="82">
        <f>SUM(CFBudget[[#This Row],[Jan]:[Dez]])</f>
        <v>361446.02</v>
      </c>
      <c r="W30" s="16"/>
      <c r="X30" s="82"/>
      <c r="Y30" s="16"/>
      <c r="Z30" s="79" t="s">
        <v>244</v>
      </c>
    </row>
    <row r="31" spans="1:26" x14ac:dyDescent="0.25">
      <c r="A31" s="62" t="s">
        <v>250</v>
      </c>
      <c r="B31" s="13">
        <v>1</v>
      </c>
      <c r="C31" s="13"/>
      <c r="D31" s="13"/>
      <c r="E31" s="13"/>
      <c r="F31" s="13"/>
      <c r="G31" s="21"/>
      <c r="H31" s="14"/>
      <c r="I31" s="21"/>
      <c r="J31" s="15">
        <f>SUM(J28:J30)</f>
        <v>0</v>
      </c>
      <c r="K31" s="15">
        <f t="shared" ref="K31:U31" si="10">SUM(K28:K30)</f>
        <v>361446.02</v>
      </c>
      <c r="L31" s="15">
        <f t="shared" si="10"/>
        <v>0</v>
      </c>
      <c r="M31" s="15">
        <f t="shared" si="10"/>
        <v>0</v>
      </c>
      <c r="N31" s="15">
        <f t="shared" si="10"/>
        <v>0</v>
      </c>
      <c r="O31" s="15">
        <f t="shared" si="10"/>
        <v>0</v>
      </c>
      <c r="P31" s="15">
        <f t="shared" si="10"/>
        <v>0</v>
      </c>
      <c r="Q31" s="15">
        <f t="shared" si="10"/>
        <v>0</v>
      </c>
      <c r="R31" s="15">
        <f t="shared" si="10"/>
        <v>0</v>
      </c>
      <c r="S31" s="15">
        <f t="shared" si="10"/>
        <v>0</v>
      </c>
      <c r="T31" s="15">
        <f t="shared" si="10"/>
        <v>0</v>
      </c>
      <c r="U31" s="15">
        <f t="shared" si="10"/>
        <v>0</v>
      </c>
      <c r="V31" s="81">
        <f>SUM(CFBudget[[#This Row],[Jan]:[Dez]])</f>
        <v>361446.02</v>
      </c>
      <c r="W31" s="15"/>
      <c r="X31" s="81">
        <v>16287696</v>
      </c>
      <c r="Y31" s="15">
        <f>CFBudget[[#This Row],[Plan 
(Jahr)]]-CFBudget[[#This Row],[Bisherige Planung]]</f>
        <v>-15926249.98</v>
      </c>
      <c r="Z31" s="79"/>
    </row>
    <row r="32" spans="1:26" x14ac:dyDescent="0.25">
      <c r="A32" s="72"/>
      <c r="B32" s="12">
        <v>1</v>
      </c>
      <c r="C32" s="12"/>
      <c r="D32" s="12"/>
      <c r="E32" s="12"/>
      <c r="F32" s="12"/>
      <c r="G32" s="14"/>
      <c r="H32" s="14"/>
      <c r="I32" s="14"/>
      <c r="J32" s="16"/>
      <c r="K32" s="16"/>
      <c r="L32" s="16"/>
      <c r="M32" s="16"/>
      <c r="N32" s="16"/>
      <c r="O32" s="16"/>
      <c r="P32" s="16"/>
      <c r="Q32" s="16"/>
      <c r="R32" s="16"/>
      <c r="S32" s="16"/>
      <c r="T32" s="16"/>
      <c r="U32" s="16"/>
      <c r="V32" s="82"/>
      <c r="W32" s="16"/>
      <c r="X32" s="82"/>
      <c r="Y32" s="16"/>
      <c r="Z32" s="79"/>
    </row>
    <row r="33" spans="1:26" x14ac:dyDescent="0.25">
      <c r="A33" s="72" t="s">
        <v>230</v>
      </c>
      <c r="B33" s="12">
        <v>1</v>
      </c>
      <c r="C33" s="12"/>
      <c r="D33" s="12" t="s">
        <v>160</v>
      </c>
      <c r="E33" s="14" t="s">
        <v>19</v>
      </c>
      <c r="F33" s="12" t="s">
        <v>30</v>
      </c>
      <c r="G33" s="14"/>
      <c r="H33" s="14" t="s">
        <v>166</v>
      </c>
      <c r="I33" s="14">
        <v>-1</v>
      </c>
      <c r="J33" s="16">
        <f>IFERROR(IF(AND(CFBudget[[#This Row],[TitleLocalAccountGroup]]=0,CFBudget[[#This Row],[TitleLocalMainGroup]]=0),GETPIVOTDATA("Betrag",PivotdatenBudgetActual!$A$1,"Report",CFBudget[[#This Row],[Bericht]],"Year",J$2,"Month",0,"ReportType",J$4,"Abschnitt",CFBudget[[#This Row],[TitleLocalSection]]),IF(CFBudget[[#This Row],[TitleLocalAccountGroup]]=0,GETPIVOTDATA("Betrag",PivotdatenBudgetActual!$A$1,"Report",CFBudget[[#This Row],[Bericht]],"Year",J$2,"Month",0,"ReportType",J$4,"Abschnitt",CFBudget[[#This Row],[TitleLocalSection]],"TitleLocalMainGroup",CFBudget[[#This Row],[TitleLocalMainGroup]]),GETPIVOTDATA("Betrag",PivotdatenBudgetActual!$A$1,"Report",CFBudget[[#This Row],[Bericht]],"Year",J$2,"Month",0,"ReportType",J$4,"Abschnitt",CFBudget[[#This Row],[TitleLocalSection]],"TitleLocalMainGroup",CFBudget[[#This Row],[TitleLocalMainGroup]],"TitleLocalAccountGroup",CFBudget[[#This Row],[TitleLocalAccountGroup]]))),0)*CFBudget[[#This Row],[Factor]]</f>
        <v>3520009.6399999997</v>
      </c>
      <c r="K33" s="16">
        <f>J35</f>
        <v>3477128.6499999994</v>
      </c>
      <c r="L33" s="16">
        <f t="shared" ref="L33:U33" si="11">K35</f>
        <v>3665222.0499999993</v>
      </c>
      <c r="M33" s="16">
        <f t="shared" si="11"/>
        <v>3323456.0999999992</v>
      </c>
      <c r="N33" s="16">
        <f t="shared" si="11"/>
        <v>3099192.6799999992</v>
      </c>
      <c r="O33" s="16">
        <f t="shared" si="11"/>
        <v>2896785.8099999991</v>
      </c>
      <c r="P33" s="16">
        <f t="shared" si="11"/>
        <v>2784700.4099999992</v>
      </c>
      <c r="Q33" s="16">
        <f t="shared" si="11"/>
        <v>2405681.7399999993</v>
      </c>
      <c r="R33" s="16">
        <f t="shared" si="11"/>
        <v>2093746.7099999993</v>
      </c>
      <c r="S33" s="16">
        <f t="shared" si="11"/>
        <v>1755463.6799999992</v>
      </c>
      <c r="T33" s="16">
        <f t="shared" si="11"/>
        <v>1368992.0199999993</v>
      </c>
      <c r="U33" s="16">
        <f t="shared" si="11"/>
        <v>1116401.6099999994</v>
      </c>
      <c r="V33" s="82">
        <f>CFBudget[[#This Row],[Jan]]</f>
        <v>3520009.6399999997</v>
      </c>
      <c r="W33" s="16"/>
      <c r="X33" s="82">
        <v>4631645</v>
      </c>
      <c r="Y33" s="16">
        <f>CFBudget[[#This Row],[Plan 
(Jahr)]]-CFBudget[[#This Row],[Bisherige Planung]]</f>
        <v>-1111635.3600000003</v>
      </c>
      <c r="Z33" s="79"/>
    </row>
    <row r="34" spans="1:26" x14ac:dyDescent="0.25">
      <c r="A34" s="13" t="s">
        <v>266</v>
      </c>
      <c r="B34" s="12">
        <v>1</v>
      </c>
      <c r="C34" s="13"/>
      <c r="D34" s="12" t="s">
        <v>160</v>
      </c>
      <c r="E34" s="14" t="s">
        <v>19</v>
      </c>
      <c r="F34" s="12" t="s">
        <v>30</v>
      </c>
      <c r="G34" s="14"/>
      <c r="H34" s="14" t="s">
        <v>166</v>
      </c>
      <c r="I34" s="14">
        <v>-1</v>
      </c>
      <c r="J34" s="15">
        <f>IFERROR(IF(AND(CFBudget[[#This Row],[TitleLocalAccountGroup]]=0,CFBudget[[#This Row],[TitleLocalMainGroup]]=0),GETPIVOTDATA("Betrag",PivotdatenBudgetActual!$A$1,"Report",CFBudget[[#This Row],[Bericht]],"Year",J$2,"Month",J$3,"ReportType",J$4,"Abschnitt",CFBudget[[#This Row],[TitleLocalSection]]),IF(CFBudget[[#This Row],[TitleLocalAccountGroup]]=0,GETPIVOTDATA("Betrag",PivotdatenBudgetActual!$A$1,"Report",CFBudget[[#This Row],[Bericht]],"Year",J$2,"Month",J$3,"ReportType",J$4,"Abschnitt",CFBudget[[#This Row],[TitleLocalSection]],"TitleLocalMainGroup",CFBudget[[#This Row],[TitleLocalMainGroup]]),GETPIVOTDATA("Betrag",PivotdatenBudgetActual!$A$1,"Report",CFBudget[[#This Row],[Bericht]],"Year",J$2,"Month",J$3,"ReportType",J$4,"Abschnitt",CFBudget[[#This Row],[TitleLocalSection]],"TitleLocalMainGroup",CFBudget[[#This Row],[TitleLocalMainGroup]],"TitleLocalAccountGroup",CFBudget[[#This Row],[TitleLocalAccountGroup]]))),0)*CFBudget[[#This Row],[Factor]]</f>
        <v>-42880.990000000005</v>
      </c>
      <c r="K34" s="15">
        <f>IFERROR(IF(AND(CFBudget[[#This Row],[TitleLocalAccountGroup]]=0,CFBudget[[#This Row],[TitleLocalMainGroup]]=0),GETPIVOTDATA("Betrag",PivotdatenBudgetActual!$A$1,"Report",CFBudget[[#This Row],[Bericht]],"Year",K$2,"Month",K$3,"ReportType",K$4,"Abschnitt",CFBudget[[#This Row],[TitleLocalSection]]),IF(CFBudget[[#This Row],[TitleLocalAccountGroup]]=0,GETPIVOTDATA("Betrag",PivotdatenBudgetActual!$A$1,"Report",CFBudget[[#This Row],[Bericht]],"Year",K$2,"Month",K$3,"ReportType",K$4,"Abschnitt",CFBudget[[#This Row],[TitleLocalSection]],"TitleLocalMainGroup",CFBudget[[#This Row],[TitleLocalMainGroup]]),GETPIVOTDATA("Betrag",PivotdatenBudgetActual!$A$1,"Report",CFBudget[[#This Row],[Bericht]],"Year",K$2,"Month",K$3,"ReportType",K$4,"Abschnitt",CFBudget[[#This Row],[TitleLocalSection]],"TitleLocalMainGroup",CFBudget[[#This Row],[TitleLocalMainGroup]],"TitleLocalAccountGroup",CFBudget[[#This Row],[TitleLocalAccountGroup]]))),0)*CFBudget[[#This Row],[Factor]]</f>
        <v>188093.4</v>
      </c>
      <c r="L34" s="15">
        <f>IFERROR(IF(AND(CFBudget[[#This Row],[TitleLocalAccountGroup]]=0,CFBudget[[#This Row],[TitleLocalMainGroup]]=0),GETPIVOTDATA("Betrag",PivotdatenBudgetActual!$A$1,"Report",CFBudget[[#This Row],[Bericht]],"Year",L$2,"Month",L$3,"ReportType",L$4,"Abschnitt",CFBudget[[#This Row],[TitleLocalSection]]),IF(CFBudget[[#This Row],[TitleLocalAccountGroup]]=0,GETPIVOTDATA("Betrag",PivotdatenBudgetActual!$A$1,"Report",CFBudget[[#This Row],[Bericht]],"Year",L$2,"Month",L$3,"ReportType",L$4,"Abschnitt",CFBudget[[#This Row],[TitleLocalSection]],"TitleLocalMainGroup",CFBudget[[#This Row],[TitleLocalMainGroup]]),GETPIVOTDATA("Betrag",PivotdatenBudgetActual!$A$1,"Report",CFBudget[[#This Row],[Bericht]],"Year",L$2,"Month",L$3,"ReportType",L$4,"Abschnitt",CFBudget[[#This Row],[TitleLocalSection]],"TitleLocalMainGroup",CFBudget[[#This Row],[TitleLocalMainGroup]],"TitleLocalAccountGroup",CFBudget[[#This Row],[TitleLocalAccountGroup]]))),0)*CFBudget[[#This Row],[Factor]]</f>
        <v>-341765.95</v>
      </c>
      <c r="M34" s="15">
        <f>IFERROR(IF(AND(CFBudget[[#This Row],[TitleLocalAccountGroup]]=0,CFBudget[[#This Row],[TitleLocalMainGroup]]=0),GETPIVOTDATA("Betrag",PivotdatenBudgetActual!$A$1,"Report",CFBudget[[#This Row],[Bericht]],"Year",M$2,"Month",M$3,"ReportType",M$4,"Abschnitt",CFBudget[[#This Row],[TitleLocalSection]]),IF(CFBudget[[#This Row],[TitleLocalAccountGroup]]=0,GETPIVOTDATA("Betrag",PivotdatenBudgetActual!$A$1,"Report",CFBudget[[#This Row],[Bericht]],"Year",M$2,"Month",M$3,"ReportType",M$4,"Abschnitt",CFBudget[[#This Row],[TitleLocalSection]],"TitleLocalMainGroup",CFBudget[[#This Row],[TitleLocalMainGroup]]),GETPIVOTDATA("Betrag",PivotdatenBudgetActual!$A$1,"Report",CFBudget[[#This Row],[Bericht]],"Year",M$2,"Month",M$3,"ReportType",M$4,"Abschnitt",CFBudget[[#This Row],[TitleLocalSection]],"TitleLocalMainGroup",CFBudget[[#This Row],[TitleLocalMainGroup]],"TitleLocalAccountGroup",CFBudget[[#This Row],[TitleLocalAccountGroup]]))),0)*CFBudget[[#This Row],[Factor]]</f>
        <v>-224263.42</v>
      </c>
      <c r="N34" s="15">
        <f>IFERROR(IF(AND(CFBudget[[#This Row],[TitleLocalAccountGroup]]=0,CFBudget[[#This Row],[TitleLocalMainGroup]]=0),GETPIVOTDATA("Betrag",PivotdatenBudgetActual!$A$1,"Report",CFBudget[[#This Row],[Bericht]],"Year",N$2,"Month",N$3,"ReportType",N$4,"Abschnitt",CFBudget[[#This Row],[TitleLocalSection]]),IF(CFBudget[[#This Row],[TitleLocalAccountGroup]]=0,GETPIVOTDATA("Betrag",PivotdatenBudgetActual!$A$1,"Report",CFBudget[[#This Row],[Bericht]],"Year",N$2,"Month",N$3,"ReportType",N$4,"Abschnitt",CFBudget[[#This Row],[TitleLocalSection]],"TitleLocalMainGroup",CFBudget[[#This Row],[TitleLocalMainGroup]]),GETPIVOTDATA("Betrag",PivotdatenBudgetActual!$A$1,"Report",CFBudget[[#This Row],[Bericht]],"Year",N$2,"Month",N$3,"ReportType",N$4,"Abschnitt",CFBudget[[#This Row],[TitleLocalSection]],"TitleLocalMainGroup",CFBudget[[#This Row],[TitleLocalMainGroup]],"TitleLocalAccountGroup",CFBudget[[#This Row],[TitleLocalAccountGroup]]))),0)*CFBudget[[#This Row],[Factor]]</f>
        <v>-202406.87</v>
      </c>
      <c r="O34" s="15">
        <f>IFERROR(IF(AND(CFBudget[[#This Row],[TitleLocalAccountGroup]]=0,CFBudget[[#This Row],[TitleLocalMainGroup]]=0),GETPIVOTDATA("Betrag",PivotdatenBudgetActual!$A$1,"Report",CFBudget[[#This Row],[Bericht]],"Year",O$2,"Month",O$3,"ReportType",O$4,"Abschnitt",CFBudget[[#This Row],[TitleLocalSection]]),IF(CFBudget[[#This Row],[TitleLocalAccountGroup]]=0,GETPIVOTDATA("Betrag",PivotdatenBudgetActual!$A$1,"Report",CFBudget[[#This Row],[Bericht]],"Year",O$2,"Month",O$3,"ReportType",O$4,"Abschnitt",CFBudget[[#This Row],[TitleLocalSection]],"TitleLocalMainGroup",CFBudget[[#This Row],[TitleLocalMainGroup]]),GETPIVOTDATA("Betrag",PivotdatenBudgetActual!$A$1,"Report",CFBudget[[#This Row],[Bericht]],"Year",O$2,"Month",O$3,"ReportType",O$4,"Abschnitt",CFBudget[[#This Row],[TitleLocalSection]],"TitleLocalMainGroup",CFBudget[[#This Row],[TitleLocalMainGroup]],"TitleLocalAccountGroup",CFBudget[[#This Row],[TitleLocalAccountGroup]]))),0)*CFBudget[[#This Row],[Factor]]</f>
        <v>-112085.4</v>
      </c>
      <c r="P34" s="15">
        <f>IFERROR(IF(AND(CFBudget[[#This Row],[TitleLocalAccountGroup]]=0,CFBudget[[#This Row],[TitleLocalMainGroup]]=0),GETPIVOTDATA("Betrag",PivotdatenBudgetActual!$A$1,"Report",CFBudget[[#This Row],[Bericht]],"Year",P$2,"Month",P$3,"ReportType",P$4,"Abschnitt",CFBudget[[#This Row],[TitleLocalSection]]),IF(CFBudget[[#This Row],[TitleLocalAccountGroup]]=0,GETPIVOTDATA("Betrag",PivotdatenBudgetActual!$A$1,"Report",CFBudget[[#This Row],[Bericht]],"Year",P$2,"Month",P$3,"ReportType",P$4,"Abschnitt",CFBudget[[#This Row],[TitleLocalSection]],"TitleLocalMainGroup",CFBudget[[#This Row],[TitleLocalMainGroup]]),GETPIVOTDATA("Betrag",PivotdatenBudgetActual!$A$1,"Report",CFBudget[[#This Row],[Bericht]],"Year",P$2,"Month",P$3,"ReportType",P$4,"Abschnitt",CFBudget[[#This Row],[TitleLocalSection]],"TitleLocalMainGroup",CFBudget[[#This Row],[TitleLocalMainGroup]],"TitleLocalAccountGroup",CFBudget[[#This Row],[TitleLocalAccountGroup]]))),0)*CFBudget[[#This Row],[Factor]]</f>
        <v>-379018.67</v>
      </c>
      <c r="Q34" s="15">
        <f>IFERROR(IF(AND(CFBudget[[#This Row],[TitleLocalAccountGroup]]=0,CFBudget[[#This Row],[TitleLocalMainGroup]]=0),GETPIVOTDATA("Betrag",PivotdatenBudgetActual!$A$1,"Report",CFBudget[[#This Row],[Bericht]],"Year",Q$2,"Month",Q$3,"ReportType",Q$4,"Abschnitt",CFBudget[[#This Row],[TitleLocalSection]]),IF(CFBudget[[#This Row],[TitleLocalAccountGroup]]=0,GETPIVOTDATA("Betrag",PivotdatenBudgetActual!$A$1,"Report",CFBudget[[#This Row],[Bericht]],"Year",Q$2,"Month",Q$3,"ReportType",Q$4,"Abschnitt",CFBudget[[#This Row],[TitleLocalSection]],"TitleLocalMainGroup",CFBudget[[#This Row],[TitleLocalMainGroup]]),GETPIVOTDATA("Betrag",PivotdatenBudgetActual!$A$1,"Report",CFBudget[[#This Row],[Bericht]],"Year",Q$2,"Month",Q$3,"ReportType",Q$4,"Abschnitt",CFBudget[[#This Row],[TitleLocalSection]],"TitleLocalMainGroup",CFBudget[[#This Row],[TitleLocalMainGroup]],"TitleLocalAccountGroup",CFBudget[[#This Row],[TitleLocalAccountGroup]]))),0)*CFBudget[[#This Row],[Factor]]</f>
        <v>-311935.03000000003</v>
      </c>
      <c r="R34" s="15">
        <f>IFERROR(IF(AND(CFBudget[[#This Row],[TitleLocalAccountGroup]]=0,CFBudget[[#This Row],[TitleLocalMainGroup]]=0),GETPIVOTDATA("Betrag",PivotdatenBudgetActual!$A$1,"Report",CFBudget[[#This Row],[Bericht]],"Year",R$2,"Month",R$3,"ReportType",R$4,"Abschnitt",CFBudget[[#This Row],[TitleLocalSection]]),IF(CFBudget[[#This Row],[TitleLocalAccountGroup]]=0,GETPIVOTDATA("Betrag",PivotdatenBudgetActual!$A$1,"Report",CFBudget[[#This Row],[Bericht]],"Year",R$2,"Month",R$3,"ReportType",R$4,"Abschnitt",CFBudget[[#This Row],[TitleLocalSection]],"TitleLocalMainGroup",CFBudget[[#This Row],[TitleLocalMainGroup]]),GETPIVOTDATA("Betrag",PivotdatenBudgetActual!$A$1,"Report",CFBudget[[#This Row],[Bericht]],"Year",R$2,"Month",R$3,"ReportType",R$4,"Abschnitt",CFBudget[[#This Row],[TitleLocalSection]],"TitleLocalMainGroup",CFBudget[[#This Row],[TitleLocalMainGroup]],"TitleLocalAccountGroup",CFBudget[[#This Row],[TitleLocalAccountGroup]]))),0)*CFBudget[[#This Row],[Factor]]</f>
        <v>-338283.03</v>
      </c>
      <c r="S34" s="15">
        <f>IFERROR(IF(AND(CFBudget[[#This Row],[TitleLocalAccountGroup]]=0,CFBudget[[#This Row],[TitleLocalMainGroup]]=0),GETPIVOTDATA("Betrag",PivotdatenBudgetActual!$A$1,"Report",CFBudget[[#This Row],[Bericht]],"Year",S$2,"Month",S$3,"ReportType",S$4,"Abschnitt",CFBudget[[#This Row],[TitleLocalSection]]),IF(CFBudget[[#This Row],[TitleLocalAccountGroup]]=0,GETPIVOTDATA("Betrag",PivotdatenBudgetActual!$A$1,"Report",CFBudget[[#This Row],[Bericht]],"Year",S$2,"Month",S$3,"ReportType",S$4,"Abschnitt",CFBudget[[#This Row],[TitleLocalSection]],"TitleLocalMainGroup",CFBudget[[#This Row],[TitleLocalMainGroup]]),GETPIVOTDATA("Betrag",PivotdatenBudgetActual!$A$1,"Report",CFBudget[[#This Row],[Bericht]],"Year",S$2,"Month",S$3,"ReportType",S$4,"Abschnitt",CFBudget[[#This Row],[TitleLocalSection]],"TitleLocalMainGroup",CFBudget[[#This Row],[TitleLocalMainGroup]],"TitleLocalAccountGroup",CFBudget[[#This Row],[TitleLocalAccountGroup]]))),0)*CFBudget[[#This Row],[Factor]]</f>
        <v>-386471.66</v>
      </c>
      <c r="T34" s="15">
        <f>IFERROR(IF(AND(CFBudget[[#This Row],[TitleLocalAccountGroup]]=0,CFBudget[[#This Row],[TitleLocalMainGroup]]=0),GETPIVOTDATA("Betrag",PivotdatenBudgetActual!$A$1,"Report",CFBudget[[#This Row],[Bericht]],"Year",T$2,"Month",T$3,"ReportType",T$4,"Abschnitt",CFBudget[[#This Row],[TitleLocalSection]]),IF(CFBudget[[#This Row],[TitleLocalAccountGroup]]=0,GETPIVOTDATA("Betrag",PivotdatenBudgetActual!$A$1,"Report",CFBudget[[#This Row],[Bericht]],"Year",T$2,"Month",T$3,"ReportType",T$4,"Abschnitt",CFBudget[[#This Row],[TitleLocalSection]],"TitleLocalMainGroup",CFBudget[[#This Row],[TitleLocalMainGroup]]),GETPIVOTDATA("Betrag",PivotdatenBudgetActual!$A$1,"Report",CFBudget[[#This Row],[Bericht]],"Year",T$2,"Month",T$3,"ReportType",T$4,"Abschnitt",CFBudget[[#This Row],[TitleLocalSection]],"TitleLocalMainGroup",CFBudget[[#This Row],[TitleLocalMainGroup]],"TitleLocalAccountGroup",CFBudget[[#This Row],[TitleLocalAccountGroup]]))),0)*CFBudget[[#This Row],[Factor]]</f>
        <v>-252590.41</v>
      </c>
      <c r="U34" s="15">
        <f>IFERROR(IF(AND(CFBudget[[#This Row],[TitleLocalAccountGroup]]=0,CFBudget[[#This Row],[TitleLocalMainGroup]]=0),GETPIVOTDATA("Betrag",PivotdatenBudgetActual!$A$1,"Report",CFBudget[[#This Row],[Bericht]],"Year",U$2,"Month",U$3,"ReportType",U$4,"Abschnitt",CFBudget[[#This Row],[TitleLocalSection]]),IF(CFBudget[[#This Row],[TitleLocalAccountGroup]]=0,GETPIVOTDATA("Betrag",PivotdatenBudgetActual!$A$1,"Report",CFBudget[[#This Row],[Bericht]],"Year",U$2,"Month",U$3,"ReportType",U$4,"Abschnitt",CFBudget[[#This Row],[TitleLocalSection]],"TitleLocalMainGroup",CFBudget[[#This Row],[TitleLocalMainGroup]]),GETPIVOTDATA("Betrag",PivotdatenBudgetActual!$A$1,"Report",CFBudget[[#This Row],[Bericht]],"Year",U$2,"Month",U$3,"ReportType",U$4,"Abschnitt",CFBudget[[#This Row],[TitleLocalSection]],"TitleLocalMainGroup",CFBudget[[#This Row],[TitleLocalMainGroup]],"TitleLocalAccountGroup",CFBudget[[#This Row],[TitleLocalAccountGroup]]))),0)*CFBudget[[#This Row],[Factor]]</f>
        <v>-293141.93</v>
      </c>
      <c r="V34" s="81">
        <f>SUM(CFBudget[[#This Row],[Jan]:[Dez]])</f>
        <v>-2696749.9600000004</v>
      </c>
      <c r="W34" s="15"/>
      <c r="X34" s="81">
        <f>X22+X26+X31</f>
        <v>-195944</v>
      </c>
      <c r="Y34" s="15">
        <f>CFBudget[[#This Row],[Plan 
(Jahr)]]-CFBudget[[#This Row],[Bisherige Planung]]</f>
        <v>-2500805.9600000004</v>
      </c>
      <c r="Z34" s="79"/>
    </row>
    <row r="35" spans="1:26" ht="15.75" thickBot="1" x14ac:dyDescent="0.3">
      <c r="A35" s="72" t="s">
        <v>231</v>
      </c>
      <c r="B35" s="72">
        <v>1</v>
      </c>
      <c r="C35" s="12"/>
      <c r="D35" s="73"/>
      <c r="E35" s="14"/>
      <c r="F35" s="14"/>
      <c r="G35" s="14"/>
      <c r="H35" s="14"/>
      <c r="I35" s="14"/>
      <c r="J35" s="16">
        <f>J33+J34</f>
        <v>3477128.6499999994</v>
      </c>
      <c r="K35" s="16">
        <f>K33+K34</f>
        <v>3665222.0499999993</v>
      </c>
      <c r="L35" s="16">
        <f t="shared" ref="L35:U35" si="12">L33+L34</f>
        <v>3323456.0999999992</v>
      </c>
      <c r="M35" s="16">
        <f t="shared" si="12"/>
        <v>3099192.6799999992</v>
      </c>
      <c r="N35" s="16">
        <f t="shared" si="12"/>
        <v>2896785.8099999991</v>
      </c>
      <c r="O35" s="16">
        <f t="shared" si="12"/>
        <v>2784700.4099999992</v>
      </c>
      <c r="P35" s="16">
        <f t="shared" si="12"/>
        <v>2405681.7399999993</v>
      </c>
      <c r="Q35" s="16">
        <f t="shared" si="12"/>
        <v>2093746.7099999993</v>
      </c>
      <c r="R35" s="16">
        <f t="shared" si="12"/>
        <v>1755463.6799999992</v>
      </c>
      <c r="S35" s="16">
        <f t="shared" si="12"/>
        <v>1368992.0199999993</v>
      </c>
      <c r="T35" s="16">
        <f t="shared" si="12"/>
        <v>1116401.6099999994</v>
      </c>
      <c r="U35" s="16">
        <f t="shared" si="12"/>
        <v>823259.67999999947</v>
      </c>
      <c r="V35" s="84">
        <f>V33+V34</f>
        <v>823259.67999999924</v>
      </c>
      <c r="W35" s="16"/>
      <c r="X35" s="84">
        <v>4435701</v>
      </c>
      <c r="Y35" s="16">
        <f>CFBudget[[#This Row],[Plan 
(Jahr)]]-CFBudget[[#This Row],[Bisherige Planung]]</f>
        <v>-3612441.3200000008</v>
      </c>
      <c r="Z35" s="79"/>
    </row>
    <row r="36" spans="1:26" x14ac:dyDescent="0.25">
      <c r="Z36" s="19"/>
    </row>
    <row r="37" spans="1:26" hidden="1" outlineLevel="1" x14ac:dyDescent="0.25">
      <c r="A37" s="74" t="s">
        <v>237</v>
      </c>
      <c r="X37" s="23"/>
      <c r="Z37" s="15"/>
    </row>
    <row r="38" spans="1:26" hidden="1" outlineLevel="1" x14ac:dyDescent="0.25">
      <c r="A38" s="9" t="s">
        <v>229</v>
      </c>
      <c r="I38" s="23">
        <f>J34-J31-J26-J22</f>
        <v>0</v>
      </c>
      <c r="J38" s="23">
        <f t="shared" ref="J38:U38" si="13">K34-K31-K26-K22</f>
        <v>0</v>
      </c>
      <c r="K38" s="23">
        <f t="shared" si="13"/>
        <v>0</v>
      </c>
      <c r="L38" s="23">
        <f t="shared" si="13"/>
        <v>0</v>
      </c>
      <c r="M38" s="23">
        <f t="shared" si="13"/>
        <v>0</v>
      </c>
      <c r="N38" s="23">
        <f t="shared" si="13"/>
        <v>0</v>
      </c>
      <c r="O38" s="23">
        <f t="shared" si="13"/>
        <v>0</v>
      </c>
      <c r="P38" s="23">
        <f t="shared" si="13"/>
        <v>0</v>
      </c>
      <c r="Q38" s="23">
        <f t="shared" si="13"/>
        <v>0</v>
      </c>
      <c r="R38" s="23">
        <f t="shared" si="13"/>
        <v>0</v>
      </c>
      <c r="S38" s="23">
        <f t="shared" si="13"/>
        <v>0</v>
      </c>
      <c r="T38" s="23">
        <f t="shared" si="13"/>
        <v>0</v>
      </c>
      <c r="U38" s="23">
        <f t="shared" si="13"/>
        <v>0</v>
      </c>
      <c r="X38" s="23"/>
      <c r="Z38" s="15"/>
    </row>
    <row r="39" spans="1:26" hidden="1" outlineLevel="1" x14ac:dyDescent="0.25">
      <c r="A39" s="9" t="s">
        <v>236</v>
      </c>
      <c r="I39" s="23">
        <f>J22-SUM(J12,J9,J8)+J26-SUM(J24:J25)+J31-SUM(J28:J30)+J9-SUM(J10:J11)+J12-SUM(J13:J21)</f>
        <v>0</v>
      </c>
      <c r="J39" s="23">
        <f t="shared" ref="J39:U39" si="14">K22-SUM(K12,K9,K8)+K26-SUM(K24:K25)+K31-SUM(K28:K30)+K9-SUM(K10:K11)+K12-SUM(K13:K21)</f>
        <v>0</v>
      </c>
      <c r="K39" s="23">
        <f t="shared" si="14"/>
        <v>0</v>
      </c>
      <c r="L39" s="23">
        <f t="shared" si="14"/>
        <v>0</v>
      </c>
      <c r="M39" s="23">
        <f t="shared" si="14"/>
        <v>0</v>
      </c>
      <c r="N39" s="23">
        <f t="shared" si="14"/>
        <v>0</v>
      </c>
      <c r="O39" s="23">
        <f t="shared" si="14"/>
        <v>0</v>
      </c>
      <c r="P39" s="23">
        <f t="shared" si="14"/>
        <v>0</v>
      </c>
      <c r="Q39" s="23">
        <f t="shared" si="14"/>
        <v>0</v>
      </c>
      <c r="R39" s="23">
        <f t="shared" si="14"/>
        <v>0</v>
      </c>
      <c r="S39" s="23">
        <f t="shared" si="14"/>
        <v>0</v>
      </c>
      <c r="T39" s="23">
        <f t="shared" si="14"/>
        <v>0</v>
      </c>
      <c r="U39" s="23">
        <f t="shared" si="14"/>
        <v>0</v>
      </c>
      <c r="Z39" s="23"/>
    </row>
    <row r="40" spans="1:26" collapsed="1" x14ac:dyDescent="0.25">
      <c r="Z40" s="23"/>
    </row>
    <row r="41" spans="1:26" x14ac:dyDescent="0.25">
      <c r="Z41" s="23"/>
    </row>
    <row r="42" spans="1:26" x14ac:dyDescent="0.25">
      <c r="Z42" s="23"/>
    </row>
    <row r="43" spans="1:26" x14ac:dyDescent="0.25">
      <c r="Z43" s="15"/>
    </row>
    <row r="44" spans="1:26" x14ac:dyDescent="0.25">
      <c r="Z44" s="23"/>
    </row>
    <row r="45" spans="1:26" x14ac:dyDescent="0.25">
      <c r="Z45" s="23"/>
    </row>
    <row r="46" spans="1:26" x14ac:dyDescent="0.25">
      <c r="Z46" s="23"/>
    </row>
    <row r="47" spans="1:26" x14ac:dyDescent="0.25">
      <c r="Z47" s="15"/>
    </row>
    <row r="48" spans="1:26" x14ac:dyDescent="0.25">
      <c r="Z48" s="15"/>
    </row>
    <row r="49" spans="26:26" x14ac:dyDescent="0.25">
      <c r="Z49" s="23"/>
    </row>
    <row r="50" spans="26:26" x14ac:dyDescent="0.25">
      <c r="Z50" s="23"/>
    </row>
    <row r="51" spans="26:26" x14ac:dyDescent="0.25">
      <c r="Z51" s="15"/>
    </row>
    <row r="52" spans="26:26" x14ac:dyDescent="0.25">
      <c r="Z52" s="15"/>
    </row>
    <row r="53" spans="26:26" x14ac:dyDescent="0.25">
      <c r="Z53" s="23"/>
    </row>
    <row r="54" spans="26:26" x14ac:dyDescent="0.25">
      <c r="Z54" s="23"/>
    </row>
    <row r="55" spans="26:26" x14ac:dyDescent="0.25">
      <c r="Z55" s="23"/>
    </row>
    <row r="56" spans="26:26" x14ac:dyDescent="0.25">
      <c r="Z56" s="23"/>
    </row>
    <row r="57" spans="26:26" x14ac:dyDescent="0.25">
      <c r="Z57" s="15"/>
    </row>
  </sheetData>
  <mergeCells count="2">
    <mergeCell ref="A6:V6"/>
    <mergeCell ref="X6:Z6"/>
  </mergeCells>
  <phoneticPr fontId="3" type="noConversion"/>
  <conditionalFormatting sqref="I38:U39">
    <cfRule type="expression" dxfId="13" priority="1">
      <formula>(I38&lt;&gt;0)</formula>
    </cfRule>
  </conditionalFormatting>
  <printOptions horizontalCentered="1"/>
  <pageMargins left="0.70866141732283472" right="0.70866141732283472" top="0.78740157480314965" bottom="0.78740157480314965" header="0.31496062992125984" footer="0.31496062992125984"/>
  <pageSetup paperSize="9" scale="59"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2B7-E658-4A7A-BD44-F8A7DC42D871}">
  <sheetPr codeName="Tabelle17"/>
  <dimension ref="A2:AB200"/>
  <sheetViews>
    <sheetView topLeftCell="A112" zoomScaleNormal="100" workbookViewId="0">
      <selection activeCell="C127" sqref="C127"/>
    </sheetView>
  </sheetViews>
  <sheetFormatPr baseColWidth="10" defaultRowHeight="15.75" x14ac:dyDescent="0.25"/>
  <cols>
    <col min="1" max="1" width="11.42578125" style="174"/>
    <col min="2" max="2" width="92.140625" style="174" bestFit="1" customWidth="1"/>
    <col min="3" max="26" width="14.42578125" style="174" customWidth="1"/>
    <col min="27" max="27" width="11.42578125" style="174"/>
    <col min="28" max="28" width="13.28515625" style="174" bestFit="1" customWidth="1"/>
    <col min="29" max="16384" width="11.42578125" style="174"/>
  </cols>
  <sheetData>
    <row r="2" spans="1:26" x14ac:dyDescent="0.25">
      <c r="C2" s="249" t="s">
        <v>690</v>
      </c>
    </row>
    <row r="3" spans="1:26" x14ac:dyDescent="0.25">
      <c r="C3" s="250" t="s">
        <v>691</v>
      </c>
    </row>
    <row r="4" spans="1:26" x14ac:dyDescent="0.25">
      <c r="C4" s="174" t="str">
        <f>IF(C6&lt;=MONTH(Deckblatt!$B$5),"Ist","FC")</f>
        <v>Ist</v>
      </c>
      <c r="D4" s="174" t="str">
        <f>IF(D6&lt;=MONTH(Deckblatt!$B$5),"Ist","FC")</f>
        <v>Ist</v>
      </c>
      <c r="E4" s="174" t="str">
        <f>IF(E6&lt;=MONTH(Deckblatt!$B$5),"Ist","FC")</f>
        <v>Ist</v>
      </c>
      <c r="F4" s="174" t="str">
        <f>IF(F6&lt;=MONTH(Deckblatt!$B$5),"Ist","FC")</f>
        <v>Ist</v>
      </c>
      <c r="G4" s="174" t="str">
        <f>IF(G6&lt;=MONTH(Deckblatt!$B$5),"Ist","FC")</f>
        <v>Ist</v>
      </c>
      <c r="H4" s="174" t="str">
        <f>IF(H6&lt;=MONTH(Deckblatt!$B$5),"Ist","FC")</f>
        <v>Ist</v>
      </c>
      <c r="I4" s="174" t="str">
        <f>IF(I6&lt;=MONTH(Deckblatt!$B$5),"Ist","FC")</f>
        <v>Ist</v>
      </c>
      <c r="J4" s="174" t="str">
        <f>IF(J6&lt;=MONTH(Deckblatt!$B$5),"Ist","FC")</f>
        <v>Ist</v>
      </c>
      <c r="K4" s="174" t="str">
        <f>IF(K6&lt;=MONTH(Deckblatt!$B$5),"Ist","FC")</f>
        <v>Ist</v>
      </c>
      <c r="L4" s="174" t="str">
        <f>IF(L6&lt;=MONTH(Deckblatt!$B$5),"Ist","FC")</f>
        <v>Ist</v>
      </c>
      <c r="M4" s="174" t="str">
        <f>IF(M6&lt;=MONTH(Deckblatt!$B$5),"Ist","FC")</f>
        <v>Ist</v>
      </c>
      <c r="N4" s="174" t="str">
        <f>IF(N6&lt;=MONTH(Deckblatt!$B$5),"Ist","FC")</f>
        <v>Ist</v>
      </c>
      <c r="O4" s="174" t="str">
        <f>IF(O6&lt;=MONTH(Deckblatt!$B$5),"Ist","FC")</f>
        <v>Ist</v>
      </c>
      <c r="P4" s="174" t="str">
        <f>IF(P6&lt;=MONTH(Deckblatt!$B$5),"Ist","FC")</f>
        <v>Ist</v>
      </c>
      <c r="Q4" s="174" t="str">
        <f>IF(Q6&lt;=MONTH(Deckblatt!$B$5),"Ist","FC")</f>
        <v>Ist</v>
      </c>
      <c r="R4" s="174" t="str">
        <f>IF(R6&lt;=MONTH(Deckblatt!$B$5),"Ist","FC")</f>
        <v>Ist</v>
      </c>
      <c r="S4" s="174" t="str">
        <f>IF(S6&lt;=MONTH(Deckblatt!$B$5),"Ist","FC")</f>
        <v>Ist</v>
      </c>
      <c r="T4" s="174" t="str">
        <f>IF(T6&lt;=MONTH(Deckblatt!$B$5),"Ist","FC")</f>
        <v>Ist</v>
      </c>
      <c r="U4" s="174" t="str">
        <f>IF(U6&lt;=MONTH(Deckblatt!$B$5),"Ist","FC")</f>
        <v>Ist</v>
      </c>
      <c r="V4" s="174" t="str">
        <f>IF(V6&lt;=MONTH(Deckblatt!$B$5),"Ist","FC")</f>
        <v>Ist</v>
      </c>
      <c r="W4" s="174" t="str">
        <f>IF(W6&lt;=MONTH(Deckblatt!$B$5),"Ist","FC")</f>
        <v>Ist</v>
      </c>
      <c r="X4" s="174" t="str">
        <f>IF(X6&lt;=MONTH(Deckblatt!$B$5),"Ist","FC")</f>
        <v>Ist</v>
      </c>
      <c r="Y4" s="174" t="str">
        <f>IF(Y6&lt;=MONTH(Deckblatt!$B$5),"Ist","FC")</f>
        <v>FC</v>
      </c>
      <c r="Z4" s="174" t="str">
        <f>IF(Z6&lt;=MONTH(Deckblatt!$B$5),"Ist","FC")</f>
        <v>FC</v>
      </c>
    </row>
    <row r="5" spans="1:26" x14ac:dyDescent="0.25">
      <c r="C5" s="251" t="s">
        <v>203</v>
      </c>
      <c r="D5" s="251"/>
      <c r="E5" s="251"/>
      <c r="F5" s="251"/>
      <c r="G5" s="251"/>
      <c r="H5" s="251"/>
      <c r="I5" s="251"/>
      <c r="J5" s="251"/>
      <c r="K5" s="251"/>
      <c r="L5" s="251"/>
      <c r="M5" s="251"/>
      <c r="N5" s="251"/>
      <c r="O5" s="251"/>
      <c r="P5" s="251"/>
      <c r="Q5" s="251"/>
      <c r="R5" s="251"/>
      <c r="S5" s="251"/>
      <c r="T5" s="251"/>
      <c r="U5" s="251"/>
      <c r="V5" s="251"/>
      <c r="W5" s="251"/>
      <c r="X5" s="251"/>
      <c r="Y5" s="251"/>
      <c r="Z5" s="251"/>
    </row>
    <row r="6" spans="1:26" x14ac:dyDescent="0.25">
      <c r="C6" s="175">
        <v>1</v>
      </c>
      <c r="D6" s="175">
        <v>1</v>
      </c>
      <c r="E6" s="175">
        <v>2</v>
      </c>
      <c r="F6" s="175">
        <v>2</v>
      </c>
      <c r="G6" s="175">
        <v>3</v>
      </c>
      <c r="H6" s="175">
        <v>3</v>
      </c>
      <c r="I6" s="175">
        <v>4</v>
      </c>
      <c r="J6" s="175">
        <v>4</v>
      </c>
      <c r="K6" s="175">
        <v>5</v>
      </c>
      <c r="L6" s="175">
        <v>5</v>
      </c>
      <c r="M6" s="175">
        <v>6</v>
      </c>
      <c r="N6" s="175">
        <v>6</v>
      </c>
      <c r="O6" s="175">
        <v>7</v>
      </c>
      <c r="P6" s="175">
        <v>7</v>
      </c>
      <c r="Q6" s="175">
        <v>8</v>
      </c>
      <c r="R6" s="175">
        <v>8</v>
      </c>
      <c r="S6" s="175">
        <v>9</v>
      </c>
      <c r="T6" s="175">
        <v>9</v>
      </c>
      <c r="U6" s="175">
        <v>10</v>
      </c>
      <c r="V6" s="175">
        <v>10</v>
      </c>
      <c r="W6" s="175">
        <v>11</v>
      </c>
      <c r="X6" s="175">
        <v>11</v>
      </c>
      <c r="Y6" s="175">
        <v>12</v>
      </c>
      <c r="Z6" s="175">
        <v>12</v>
      </c>
    </row>
    <row r="7" spans="1:26" x14ac:dyDescent="0.25">
      <c r="A7" s="251" t="s">
        <v>485</v>
      </c>
      <c r="B7" s="251" t="s">
        <v>692</v>
      </c>
      <c r="C7" s="175" t="s">
        <v>233</v>
      </c>
      <c r="D7" s="175" t="s">
        <v>235</v>
      </c>
      <c r="E7" s="175" t="s">
        <v>233</v>
      </c>
      <c r="F7" s="175" t="s">
        <v>235</v>
      </c>
      <c r="G7" s="175" t="s">
        <v>233</v>
      </c>
      <c r="H7" s="175" t="s">
        <v>235</v>
      </c>
      <c r="I7" s="175" t="s">
        <v>233</v>
      </c>
      <c r="J7" s="175" t="s">
        <v>235</v>
      </c>
      <c r="K7" s="175" t="s">
        <v>233</v>
      </c>
      <c r="L7" s="175" t="s">
        <v>235</v>
      </c>
      <c r="M7" s="175" t="s">
        <v>233</v>
      </c>
      <c r="N7" s="175" t="s">
        <v>235</v>
      </c>
      <c r="O7" s="175" t="s">
        <v>233</v>
      </c>
      <c r="P7" s="175" t="s">
        <v>235</v>
      </c>
      <c r="Q7" s="175" t="s">
        <v>233</v>
      </c>
      <c r="R7" s="175" t="s">
        <v>235</v>
      </c>
      <c r="S7" s="175" t="s">
        <v>233</v>
      </c>
      <c r="T7" s="175" t="s">
        <v>235</v>
      </c>
      <c r="U7" s="175" t="s">
        <v>233</v>
      </c>
      <c r="V7" s="175" t="s">
        <v>235</v>
      </c>
      <c r="W7" s="175" t="s">
        <v>233</v>
      </c>
      <c r="X7" s="175" t="s">
        <v>235</v>
      </c>
      <c r="Y7" s="175" t="s">
        <v>233</v>
      </c>
      <c r="Z7" s="175" t="s">
        <v>235</v>
      </c>
    </row>
    <row r="8" spans="1:26" x14ac:dyDescent="0.25">
      <c r="A8" s="174">
        <f>IF(PivotSuSaForecast!A7=0,"",IFERROR(_xlfn.NUMBERVALUE(LEFT(PivotSuSaForecast!A7,4)),""))</f>
        <v>143</v>
      </c>
      <c r="B8" s="174" t="str">
        <f>IF(A8&lt;&gt;"",RIGHT(PivotSuSaForecast!A7,LEN(PivotSuSaForecast!A7)-5),"")</f>
        <v>Selbst geschaffene immaterielle VermG</v>
      </c>
      <c r="C8" s="252">
        <f>IF(A8="",0,GETPIVOTDATA("Soll",PivotSuSaForecast!$A$3,"AccountReport",PivotSuSaForecast!$A7,"Year",YEAR(Deckblatt!$B$5),"Month",C$6))</f>
        <v>4333.6400000000003</v>
      </c>
      <c r="D8" s="252">
        <f>IF(B8="",0,GETPIVOTDATA("Haben",PivotSuSaForecast!$A$3,"AccountReport",PivotSuSaForecast!$A7,"Year",YEAR(Deckblatt!$B$5),"Month",D$6))</f>
        <v>4640.05</v>
      </c>
      <c r="E8" s="252">
        <f>IF(C8="",0,GETPIVOTDATA("Soll",PivotSuSaForecast!$A$3,"AccountReport",PivotSuSaForecast!$A7,"Year",YEAR(Deckblatt!$B$5),"Month",E$6))</f>
        <v>701.4</v>
      </c>
      <c r="F8" s="252">
        <f>IF(D8="",0,GETPIVOTDATA("Haben",PivotSuSaForecast!$A$3,"AccountReport",PivotSuSaForecast!$A7,"Year",YEAR(Deckblatt!$B$5),"Month",F$6))</f>
        <v>4669.79</v>
      </c>
      <c r="G8" s="252">
        <f>IF(E8="",0,GETPIVOTDATA("Soll",PivotSuSaForecast!$A$3,"AccountReport",PivotSuSaForecast!$A7,"Year",YEAR(Deckblatt!$B$5),"Month",G$6))</f>
        <v>19338.78</v>
      </c>
      <c r="H8" s="252">
        <f>IF(F8="",0,GETPIVOTDATA("Haben",PivotSuSaForecast!$A$3,"AccountReport",PivotSuSaForecast!$A7,"Year",YEAR(Deckblatt!$B$5),"Month",H$6))</f>
        <v>5878.11</v>
      </c>
      <c r="I8" s="252">
        <f>IF(G8="",0,GETPIVOTDATA("Soll",PivotSuSaForecast!$A$3,"AccountReport",PivotSuSaForecast!$A7,"Year",YEAR(Deckblatt!$B$5),"Month",I$6))</f>
        <v>15750.94</v>
      </c>
      <c r="J8" s="252">
        <f>IF(H8="",0,GETPIVOTDATA("Haben",PivotSuSaForecast!$A$3,"AccountReport",PivotSuSaForecast!$A7,"Year",YEAR(Deckblatt!$B$5),"Month",J$6))</f>
        <v>6418.3</v>
      </c>
      <c r="K8" s="252">
        <f>IF(I8="",0,GETPIVOTDATA("Soll",PivotSuSaForecast!$A$3,"AccountReport",PivotSuSaForecast!$A7,"Year",YEAR(Deckblatt!$B$5),"Month",K$6))</f>
        <v>3382.66</v>
      </c>
      <c r="L8" s="252">
        <f>IF(J8="",0,GETPIVOTDATA("Haben",PivotSuSaForecast!$A$3,"AccountReport",PivotSuSaForecast!$A7,"Year",YEAR(Deckblatt!$B$5),"Month",L$6))</f>
        <v>5761.42</v>
      </c>
      <c r="M8" s="252">
        <f>IF(K8="",0,GETPIVOTDATA("Soll",PivotSuSaForecast!$A$3,"AccountReport",PivotSuSaForecast!$A7,"Year",YEAR(Deckblatt!$B$5),"Month",M$6))</f>
        <v>3032.07</v>
      </c>
      <c r="N8" s="252">
        <f>IF(L8="",0,GETPIVOTDATA("Haben",PivotSuSaForecast!$A$3,"AccountReport",PivotSuSaForecast!$A7,"Year",YEAR(Deckblatt!$B$5),"Month",N$6))</f>
        <v>5860.57</v>
      </c>
      <c r="O8" s="252">
        <f>IF(M8="",0,GETPIVOTDATA("Soll",PivotSuSaForecast!$A$3,"AccountReport",PivotSuSaForecast!$A7,"Year",YEAR(Deckblatt!$B$5),"Month",O$6))</f>
        <v>747.69</v>
      </c>
      <c r="P8" s="252">
        <f>IF(N8="",0,GETPIVOTDATA("Haben",PivotSuSaForecast!$A$3,"AccountReport",PivotSuSaForecast!$A7,"Year",YEAR(Deckblatt!$B$5),"Month",P$6))</f>
        <v>8681.35</v>
      </c>
      <c r="Q8" s="252">
        <f>IF(O8="",0,GETPIVOTDATA("Soll",PivotSuSaForecast!$A$3,"AccountReport",PivotSuSaForecast!$A7,"Year",YEAR(Deckblatt!$B$5),"Month",Q$6))</f>
        <v>360</v>
      </c>
      <c r="R8" s="252">
        <f>IF(P8="",0,GETPIVOTDATA("Haben",PivotSuSaForecast!$A$3,"AccountReport",PivotSuSaForecast!$A7,"Year",YEAR(Deckblatt!$B$5),"Month",R$6))</f>
        <v>5352.29</v>
      </c>
      <c r="S8" s="252">
        <f>IF(Q8="",0,GETPIVOTDATA("Soll",PivotSuSaForecast!$A$3,"AccountReport",PivotSuSaForecast!$A7,"Year",YEAR(Deckblatt!$B$5),"Month",S$6))</f>
        <v>360</v>
      </c>
      <c r="T8" s="252">
        <f>IF(R8="",0,GETPIVOTDATA("Haben",PivotSuSaForecast!$A$3,"AccountReport",PivotSuSaForecast!$A7,"Year",YEAR(Deckblatt!$B$5),"Month",T$6))</f>
        <v>5313.02</v>
      </c>
      <c r="U8" s="252">
        <f>IF(S8="",0,GETPIVOTDATA("Soll",PivotSuSaForecast!$A$3,"AccountReport",PivotSuSaForecast!$A7,"Year",YEAR(Deckblatt!$B$5),"Month",U$6))</f>
        <v>0</v>
      </c>
      <c r="V8" s="252">
        <f>IF(T8="",0,GETPIVOTDATA("Haben",PivotSuSaForecast!$A$3,"AccountReport",PivotSuSaForecast!$A7,"Year",YEAR(Deckblatt!$B$5),"Month",V$6))</f>
        <v>5504.76</v>
      </c>
      <c r="W8" s="252">
        <f>IF(U8="",0,GETPIVOTDATA("Soll",PivotSuSaForecast!$A$3,"AccountReport",PivotSuSaForecast!$A7,"Year",YEAR(Deckblatt!$B$5),"Month",W$6))</f>
        <v>8458.16</v>
      </c>
      <c r="X8" s="252">
        <f>IF(V8="",0,GETPIVOTDATA("Haben",PivotSuSaForecast!$A$3,"AccountReport",PivotSuSaForecast!$A7,"Year",YEAR(Deckblatt!$B$5),"Month",X$6))</f>
        <v>7483.99</v>
      </c>
      <c r="Y8" s="252">
        <f>IF(W8="",0,GETPIVOTDATA("Soll",PivotSuSaForecast!$A$3,"AccountReport",PivotSuSaForecast!$A7,"Year",YEAR(Deckblatt!$B$5),"Month",Y$6))</f>
        <v>9000</v>
      </c>
      <c r="Z8" s="252">
        <f>IF(X8="",0,GETPIVOTDATA("Haben",PivotSuSaForecast!$A$3,"AccountReport",PivotSuSaForecast!$A7,"Year",YEAR(Deckblatt!$B$5),"Month",Z$6))</f>
        <v>5800</v>
      </c>
    </row>
    <row r="9" spans="1:26" x14ac:dyDescent="0.25">
      <c r="A9" s="174">
        <f>IF(PivotSuSaForecast!A8=0,"",IFERROR(_xlfn.NUMBERVALUE(LEFT(PivotSuSaForecast!A8,4)),""))</f>
        <v>560</v>
      </c>
      <c r="B9" s="174" t="str">
        <f>IF(A9&lt;&gt;"",RIGHT(PivotSuSaForecast!A8,LEN(PivotSuSaForecast!A8)-5),"")</f>
        <v>Sonstige Transportmittel</v>
      </c>
      <c r="C9" s="252">
        <f>IF(A9="",0,GETPIVOTDATA("Soll",PivotSuSaForecast!$A$3,"AccountReport",PivotSuSaForecast!$A8,"Year",YEAR(Deckblatt!$B$5),"Month",C$6))</f>
        <v>0</v>
      </c>
      <c r="D9" s="252">
        <f>IF(B9="",0,GETPIVOTDATA("Haben",PivotSuSaForecast!$A$3,"AccountReport",PivotSuSaForecast!$A8,"Year",YEAR(Deckblatt!$B$5),"Month",D$6))</f>
        <v>0</v>
      </c>
      <c r="E9" s="252">
        <f>IF(C9="",0,GETPIVOTDATA("Soll",PivotSuSaForecast!$A$3,"AccountReport",PivotSuSaForecast!$A8,"Year",YEAR(Deckblatt!$B$5),"Month",E$6))</f>
        <v>0</v>
      </c>
      <c r="F9" s="252">
        <f>IF(D9="",0,GETPIVOTDATA("Haben",PivotSuSaForecast!$A$3,"AccountReport",PivotSuSaForecast!$A8,"Year",YEAR(Deckblatt!$B$5),"Month",F$6))</f>
        <v>0</v>
      </c>
      <c r="G9" s="252">
        <f>IF(E9="",0,GETPIVOTDATA("Soll",PivotSuSaForecast!$A$3,"AccountReport",PivotSuSaForecast!$A8,"Year",YEAR(Deckblatt!$B$5),"Month",G$6))</f>
        <v>0</v>
      </c>
      <c r="H9" s="252">
        <f>IF(F9="",0,GETPIVOTDATA("Haben",PivotSuSaForecast!$A$3,"AccountReport",PivotSuSaForecast!$A8,"Year",YEAR(Deckblatt!$B$5),"Month",H$6))</f>
        <v>0</v>
      </c>
      <c r="I9" s="252">
        <f>IF(G9="",0,GETPIVOTDATA("Soll",PivotSuSaForecast!$A$3,"AccountReport",PivotSuSaForecast!$A8,"Year",YEAR(Deckblatt!$B$5),"Month",I$6))</f>
        <v>0</v>
      </c>
      <c r="J9" s="252">
        <f>IF(H9="",0,GETPIVOTDATA("Haben",PivotSuSaForecast!$A$3,"AccountReport",PivotSuSaForecast!$A8,"Year",YEAR(Deckblatt!$B$5),"Month",J$6))</f>
        <v>0</v>
      </c>
      <c r="K9" s="252">
        <f>IF(I9="",0,GETPIVOTDATA("Soll",PivotSuSaForecast!$A$3,"AccountReport",PivotSuSaForecast!$A8,"Year",YEAR(Deckblatt!$B$5),"Month",K$6))</f>
        <v>0</v>
      </c>
      <c r="L9" s="252">
        <f>IF(J9="",0,GETPIVOTDATA("Haben",PivotSuSaForecast!$A$3,"AccountReport",PivotSuSaForecast!$A8,"Year",YEAR(Deckblatt!$B$5),"Month",L$6))</f>
        <v>0</v>
      </c>
      <c r="M9" s="252">
        <f>IF(K9="",0,GETPIVOTDATA("Soll",PivotSuSaForecast!$A$3,"AccountReport",PivotSuSaForecast!$A8,"Year",YEAR(Deckblatt!$B$5),"Month",M$6))</f>
        <v>0</v>
      </c>
      <c r="N9" s="252">
        <f>IF(L9="",0,GETPIVOTDATA("Haben",PivotSuSaForecast!$A$3,"AccountReport",PivotSuSaForecast!$A8,"Year",YEAR(Deckblatt!$B$5),"Month",N$6))</f>
        <v>0</v>
      </c>
      <c r="O9" s="252">
        <f>IF(M9="",0,GETPIVOTDATA("Soll",PivotSuSaForecast!$A$3,"AccountReport",PivotSuSaForecast!$A8,"Year",YEAR(Deckblatt!$B$5),"Month",O$6))</f>
        <v>0</v>
      </c>
      <c r="P9" s="252">
        <f>IF(N9="",0,GETPIVOTDATA("Haben",PivotSuSaForecast!$A$3,"AccountReport",PivotSuSaForecast!$A8,"Year",YEAR(Deckblatt!$B$5),"Month",P$6))</f>
        <v>0</v>
      </c>
      <c r="Q9" s="252">
        <f>IF(O9="",0,GETPIVOTDATA("Soll",PivotSuSaForecast!$A$3,"AccountReport",PivotSuSaForecast!$A8,"Year",YEAR(Deckblatt!$B$5),"Month",Q$6))</f>
        <v>0</v>
      </c>
      <c r="R9" s="252">
        <f>IF(P9="",0,GETPIVOTDATA("Haben",PivotSuSaForecast!$A$3,"AccountReport",PivotSuSaForecast!$A8,"Year",YEAR(Deckblatt!$B$5),"Month",R$6))</f>
        <v>0</v>
      </c>
      <c r="S9" s="252">
        <f>IF(Q9="",0,GETPIVOTDATA("Soll",PivotSuSaForecast!$A$3,"AccountReport",PivotSuSaForecast!$A8,"Year",YEAR(Deckblatt!$B$5),"Month",S$6))</f>
        <v>0</v>
      </c>
      <c r="T9" s="252">
        <f>IF(R9="",0,GETPIVOTDATA("Haben",PivotSuSaForecast!$A$3,"AccountReport",PivotSuSaForecast!$A8,"Year",YEAR(Deckblatt!$B$5),"Month",T$6))</f>
        <v>0</v>
      </c>
      <c r="U9" s="252">
        <f>IF(S9="",0,GETPIVOTDATA("Soll",PivotSuSaForecast!$A$3,"AccountReport",PivotSuSaForecast!$A8,"Year",YEAR(Deckblatt!$B$5),"Month",U$6))</f>
        <v>0</v>
      </c>
      <c r="V9" s="252">
        <f>IF(T9="",0,GETPIVOTDATA("Haben",PivotSuSaForecast!$A$3,"AccountReport",PivotSuSaForecast!$A8,"Year",YEAR(Deckblatt!$B$5),"Month",V$6))</f>
        <v>0</v>
      </c>
      <c r="W9" s="252">
        <f>IF(U9="",0,GETPIVOTDATA("Soll",PivotSuSaForecast!$A$3,"AccountReport",PivotSuSaForecast!$A8,"Year",YEAR(Deckblatt!$B$5),"Month",W$6))</f>
        <v>0</v>
      </c>
      <c r="X9" s="252">
        <f>IF(V9="",0,GETPIVOTDATA("Haben",PivotSuSaForecast!$A$3,"AccountReport",PivotSuSaForecast!$A8,"Year",YEAR(Deckblatt!$B$5),"Month",X$6))</f>
        <v>0</v>
      </c>
      <c r="Y9" s="252">
        <f>IF(W9="",0,GETPIVOTDATA("Soll",PivotSuSaForecast!$A$3,"AccountReport",PivotSuSaForecast!$A8,"Year",YEAR(Deckblatt!$B$5),"Month",Y$6))</f>
        <v>0</v>
      </c>
      <c r="Z9" s="252">
        <f>IF(X9="",0,GETPIVOTDATA("Haben",PivotSuSaForecast!$A$3,"AccountReport",PivotSuSaForecast!$A8,"Year",YEAR(Deckblatt!$B$5),"Month",Z$6))</f>
        <v>0</v>
      </c>
    </row>
    <row r="10" spans="1:26" x14ac:dyDescent="0.25">
      <c r="A10" s="174">
        <f>IF(PivotSuSaForecast!A9=0,"",IFERROR(_xlfn.NUMBERVALUE(LEFT(PivotSuSaForecast!A9,4)),""))</f>
        <v>630</v>
      </c>
      <c r="B10" s="174" t="str">
        <f>IF(A10&lt;&gt;"",RIGHT(PivotSuSaForecast!A9,LEN(PivotSuSaForecast!A9)-5),"")</f>
        <v>Betriebsausstattung</v>
      </c>
      <c r="C10" s="252">
        <f>IF(A10="",0,GETPIVOTDATA("Soll",PivotSuSaForecast!$A$3,"AccountReport",PivotSuSaForecast!$A9,"Year",YEAR(Deckblatt!$B$5),"Month",C$6))</f>
        <v>0</v>
      </c>
      <c r="D10" s="252">
        <f>IF(B10="",0,GETPIVOTDATA("Haben",PivotSuSaForecast!$A$3,"AccountReport",PivotSuSaForecast!$A9,"Year",YEAR(Deckblatt!$B$5),"Month",D$6))</f>
        <v>329.65</v>
      </c>
      <c r="E10" s="252">
        <f>IF(C10="",0,GETPIVOTDATA("Soll",PivotSuSaForecast!$A$3,"AccountReport",PivotSuSaForecast!$A9,"Year",YEAR(Deckblatt!$B$5),"Month",E$6))</f>
        <v>949.42</v>
      </c>
      <c r="F10" s="252">
        <f>IF(D10="",0,GETPIVOTDATA("Haben",PivotSuSaForecast!$A$3,"AccountReport",PivotSuSaForecast!$A9,"Year",YEAR(Deckblatt!$B$5),"Month",F$6))</f>
        <v>519.57000000000005</v>
      </c>
      <c r="G10" s="252">
        <f>IF(E10="",0,GETPIVOTDATA("Soll",PivotSuSaForecast!$A$3,"AccountReport",PivotSuSaForecast!$A9,"Year",YEAR(Deckblatt!$B$5),"Month",G$6))</f>
        <v>0</v>
      </c>
      <c r="H10" s="252">
        <f>IF(F10="",0,GETPIVOTDATA("Haben",PivotSuSaForecast!$A$3,"AccountReport",PivotSuSaForecast!$A9,"Year",YEAR(Deckblatt!$B$5),"Month",H$6))</f>
        <v>424.6</v>
      </c>
      <c r="I10" s="252">
        <f>IF(G10="",0,GETPIVOTDATA("Soll",PivotSuSaForecast!$A$3,"AccountReport",PivotSuSaForecast!$A9,"Year",YEAR(Deckblatt!$B$5),"Month",I$6))</f>
        <v>0</v>
      </c>
      <c r="J10" s="252">
        <f>IF(H10="",0,GETPIVOTDATA("Haben",PivotSuSaForecast!$A$3,"AccountReport",PivotSuSaForecast!$A9,"Year",YEAR(Deckblatt!$B$5),"Month",J$6))</f>
        <v>424.63</v>
      </c>
      <c r="K10" s="252">
        <f>IF(I10="",0,GETPIVOTDATA("Soll",PivotSuSaForecast!$A$3,"AccountReport",PivotSuSaForecast!$A9,"Year",YEAR(Deckblatt!$B$5),"Month",K$6))</f>
        <v>0</v>
      </c>
      <c r="L10" s="252">
        <f>IF(J10="",0,GETPIVOTDATA("Haben",PivotSuSaForecast!$A$3,"AccountReport",PivotSuSaForecast!$A9,"Year",YEAR(Deckblatt!$B$5),"Month",L$6))</f>
        <v>424.62</v>
      </c>
      <c r="M10" s="252">
        <f>IF(K10="",0,GETPIVOTDATA("Soll",PivotSuSaForecast!$A$3,"AccountReport",PivotSuSaForecast!$A9,"Year",YEAR(Deckblatt!$B$5),"Month",M$6))</f>
        <v>0</v>
      </c>
      <c r="N10" s="252">
        <f>IF(L10="",0,GETPIVOTDATA("Haben",PivotSuSaForecast!$A$3,"AccountReport",PivotSuSaForecast!$A9,"Year",YEAR(Deckblatt!$B$5),"Month",N$6))</f>
        <v>424.6</v>
      </c>
      <c r="O10" s="252">
        <f>IF(M10="",0,GETPIVOTDATA("Soll",PivotSuSaForecast!$A$3,"AccountReport",PivotSuSaForecast!$A9,"Year",YEAR(Deckblatt!$B$5),"Month",O$6))</f>
        <v>0</v>
      </c>
      <c r="P10" s="252">
        <f>IF(N10="",0,GETPIVOTDATA("Haben",PivotSuSaForecast!$A$3,"AccountReport",PivotSuSaForecast!$A9,"Year",YEAR(Deckblatt!$B$5),"Month",P$6))</f>
        <v>424.64</v>
      </c>
      <c r="Q10" s="252">
        <f>IF(O10="",0,GETPIVOTDATA("Soll",PivotSuSaForecast!$A$3,"AccountReport",PivotSuSaForecast!$A9,"Year",YEAR(Deckblatt!$B$5),"Month",Q$6))</f>
        <v>0</v>
      </c>
      <c r="R10" s="252">
        <f>IF(P10="",0,GETPIVOTDATA("Haben",PivotSuSaForecast!$A$3,"AccountReport",PivotSuSaForecast!$A9,"Year",YEAR(Deckblatt!$B$5),"Month",R$6))</f>
        <v>424.62</v>
      </c>
      <c r="S10" s="252">
        <f>IF(Q10="",0,GETPIVOTDATA("Soll",PivotSuSaForecast!$A$3,"AccountReport",PivotSuSaForecast!$A9,"Year",YEAR(Deckblatt!$B$5),"Month",S$6))</f>
        <v>0</v>
      </c>
      <c r="T10" s="252">
        <f>IF(R10="",0,GETPIVOTDATA("Haben",PivotSuSaForecast!$A$3,"AccountReport",PivotSuSaForecast!$A9,"Year",YEAR(Deckblatt!$B$5),"Month",T$6))</f>
        <v>424.6</v>
      </c>
      <c r="U10" s="252">
        <f>IF(S10="",0,GETPIVOTDATA("Soll",PivotSuSaForecast!$A$3,"AccountReport",PivotSuSaForecast!$A9,"Year",YEAR(Deckblatt!$B$5),"Month",U$6))</f>
        <v>4000</v>
      </c>
      <c r="V10" s="252">
        <f>IF(T10="",0,GETPIVOTDATA("Haben",PivotSuSaForecast!$A$3,"AccountReport",PivotSuSaForecast!$A9,"Year",YEAR(Deckblatt!$B$5),"Month",V$6))</f>
        <v>4424.54</v>
      </c>
      <c r="W10" s="252">
        <f>IF(U10="",0,GETPIVOTDATA("Soll",PivotSuSaForecast!$A$3,"AccountReport",PivotSuSaForecast!$A9,"Year",YEAR(Deckblatt!$B$5),"Month",W$6))</f>
        <v>0</v>
      </c>
      <c r="X10" s="252">
        <f>IF(V10="",0,GETPIVOTDATA("Haben",PivotSuSaForecast!$A$3,"AccountReport",PivotSuSaForecast!$A9,"Year",YEAR(Deckblatt!$B$5),"Month",X$6))</f>
        <v>329.67</v>
      </c>
      <c r="Y10" s="252">
        <f>IF(W10="",0,GETPIVOTDATA("Soll",PivotSuSaForecast!$A$3,"AccountReport",PivotSuSaForecast!$A9,"Year",YEAR(Deckblatt!$B$5),"Month",Y$6))</f>
        <v>3650</v>
      </c>
      <c r="Z10" s="252">
        <f>IF(X10="",0,GETPIVOTDATA("Haben",PivotSuSaForecast!$A$3,"AccountReport",PivotSuSaForecast!$A9,"Year",YEAR(Deckblatt!$B$5),"Month",Z$6))</f>
        <v>450</v>
      </c>
    </row>
    <row r="11" spans="1:26" x14ac:dyDescent="0.25">
      <c r="A11" s="174">
        <f>IF(PivotSuSaForecast!A10=0,"",IFERROR(_xlfn.NUMBERVALUE(LEFT(PivotSuSaForecast!A10,4)),""))</f>
        <v>650</v>
      </c>
      <c r="B11" s="174" t="str">
        <f>IF(A11&lt;&gt;"",RIGHT(PivotSuSaForecast!A10,LEN(PivotSuSaForecast!A10)-5),"")</f>
        <v>Büroeinrichtung</v>
      </c>
      <c r="C11" s="252">
        <f>IF(A11="",0,GETPIVOTDATA("Soll",PivotSuSaForecast!$A$3,"AccountReport",PivotSuSaForecast!$A10,"Year",YEAR(Deckblatt!$B$5),"Month",C$6))</f>
        <v>0</v>
      </c>
      <c r="D11" s="252">
        <f>IF(B11="",0,GETPIVOTDATA("Haben",PivotSuSaForecast!$A$3,"AccountReport",PivotSuSaForecast!$A10,"Year",YEAR(Deckblatt!$B$5),"Month",D$6))</f>
        <v>144.08000000000001</v>
      </c>
      <c r="E11" s="252">
        <f>IF(C11="",0,GETPIVOTDATA("Soll",PivotSuSaForecast!$A$3,"AccountReport",PivotSuSaForecast!$A10,"Year",YEAR(Deckblatt!$B$5),"Month",E$6))</f>
        <v>2771</v>
      </c>
      <c r="F11" s="252">
        <f>IF(D11="",0,GETPIVOTDATA("Haben",PivotSuSaForecast!$A$3,"AccountReport",PivotSuSaForecast!$A10,"Year",YEAR(Deckblatt!$B$5),"Month",F$6))</f>
        <v>221.08</v>
      </c>
      <c r="G11" s="252">
        <f>IF(E11="",0,GETPIVOTDATA("Soll",PivotSuSaForecast!$A$3,"AccountReport",PivotSuSaForecast!$A10,"Year",YEAR(Deckblatt!$B$5),"Month",G$6))</f>
        <v>0</v>
      </c>
      <c r="H11" s="252">
        <f>IF(F11="",0,GETPIVOTDATA("Haben",PivotSuSaForecast!$A$3,"AccountReport",PivotSuSaForecast!$A10,"Year",YEAR(Deckblatt!$B$5),"Month",H$6))</f>
        <v>221.08</v>
      </c>
      <c r="I11" s="252">
        <f>IF(G11="",0,GETPIVOTDATA("Soll",PivotSuSaForecast!$A$3,"AccountReport",PivotSuSaForecast!$A10,"Year",YEAR(Deckblatt!$B$5),"Month",I$6))</f>
        <v>0</v>
      </c>
      <c r="J11" s="252">
        <f>IF(H11="",0,GETPIVOTDATA("Haben",PivotSuSaForecast!$A$3,"AccountReport",PivotSuSaForecast!$A10,"Year",YEAR(Deckblatt!$B$5),"Month",J$6))</f>
        <v>221.09</v>
      </c>
      <c r="K11" s="252">
        <f>IF(I11="",0,GETPIVOTDATA("Soll",PivotSuSaForecast!$A$3,"AccountReport",PivotSuSaForecast!$A10,"Year",YEAR(Deckblatt!$B$5),"Month",K$6))</f>
        <v>805.88</v>
      </c>
      <c r="L11" s="252">
        <f>IF(J11="",0,GETPIVOTDATA("Haben",PivotSuSaForecast!$A$3,"AccountReport",PivotSuSaForecast!$A10,"Year",YEAR(Deckblatt!$B$5),"Month",L$6))</f>
        <v>243.56</v>
      </c>
      <c r="M11" s="252">
        <f>IF(K11="",0,GETPIVOTDATA("Soll",PivotSuSaForecast!$A$3,"AccountReport",PivotSuSaForecast!$A10,"Year",YEAR(Deckblatt!$B$5),"Month",M$6))</f>
        <v>0</v>
      </c>
      <c r="N11" s="252">
        <f>IF(L11="",0,GETPIVOTDATA("Haben",PivotSuSaForecast!$A$3,"AccountReport",PivotSuSaForecast!$A10,"Year",YEAR(Deckblatt!$B$5),"Month",N$6))</f>
        <v>243.57</v>
      </c>
      <c r="O11" s="252">
        <f>IF(M11="",0,GETPIVOTDATA("Soll",PivotSuSaForecast!$A$3,"AccountReport",PivotSuSaForecast!$A10,"Year",YEAR(Deckblatt!$B$5),"Month",O$6))</f>
        <v>1923.28</v>
      </c>
      <c r="P11" s="252">
        <f>IF(N11="",0,GETPIVOTDATA("Haben",PivotSuSaForecast!$A$3,"AccountReport",PivotSuSaForecast!$A10,"Year",YEAR(Deckblatt!$B$5),"Month",P$6))</f>
        <v>297.11</v>
      </c>
      <c r="Q11" s="252">
        <f>IF(O11="",0,GETPIVOTDATA("Soll",PivotSuSaForecast!$A$3,"AccountReport",PivotSuSaForecast!$A10,"Year",YEAR(Deckblatt!$B$5),"Month",Q$6))</f>
        <v>0</v>
      </c>
      <c r="R11" s="252">
        <f>IF(P11="",0,GETPIVOTDATA("Haben",PivotSuSaForecast!$A$3,"AccountReport",PivotSuSaForecast!$A10,"Year",YEAR(Deckblatt!$B$5),"Month",R$6))</f>
        <v>297.12</v>
      </c>
      <c r="S11" s="252">
        <f>IF(Q11="",0,GETPIVOTDATA("Soll",PivotSuSaForecast!$A$3,"AccountReport",PivotSuSaForecast!$A10,"Year",YEAR(Deckblatt!$B$5),"Month",S$6))</f>
        <v>1424.15</v>
      </c>
      <c r="T11" s="252">
        <f>IF(R11="",0,GETPIVOTDATA("Haben",PivotSuSaForecast!$A$3,"AccountReport",PivotSuSaForecast!$A10,"Year",YEAR(Deckblatt!$B$5),"Month",T$6))</f>
        <v>336.88</v>
      </c>
      <c r="U11" s="252">
        <f>IF(S11="",0,GETPIVOTDATA("Soll",PivotSuSaForecast!$A$3,"AccountReport",PivotSuSaForecast!$A10,"Year",YEAR(Deckblatt!$B$5),"Month",U$6))</f>
        <v>803.75</v>
      </c>
      <c r="V11" s="252">
        <f>IF(T11="",0,GETPIVOTDATA("Haben",PivotSuSaForecast!$A$3,"AccountReport",PivotSuSaForecast!$A10,"Year",YEAR(Deckblatt!$B$5),"Month",V$6))</f>
        <v>359.5</v>
      </c>
      <c r="W11" s="252">
        <f>IF(U11="",0,GETPIVOTDATA("Soll",PivotSuSaForecast!$A$3,"AccountReport",PivotSuSaForecast!$A10,"Year",YEAR(Deckblatt!$B$5),"Month",W$6))</f>
        <v>0</v>
      </c>
      <c r="X11" s="252">
        <f>IF(V11="",0,GETPIVOTDATA("Haben",PivotSuSaForecast!$A$3,"AccountReport",PivotSuSaForecast!$A10,"Year",YEAR(Deckblatt!$B$5),"Month",X$6))</f>
        <v>359.48</v>
      </c>
      <c r="Y11" s="252">
        <f>IF(W11="",0,GETPIVOTDATA("Soll",PivotSuSaForecast!$A$3,"AccountReport",PivotSuSaForecast!$A10,"Year",YEAR(Deckblatt!$B$5),"Month",Y$6))</f>
        <v>1600</v>
      </c>
      <c r="Z11" s="252">
        <f>IF(X11="",0,GETPIVOTDATA("Haben",PivotSuSaForecast!$A$3,"AccountReport",PivotSuSaForecast!$A10,"Year",YEAR(Deckblatt!$B$5),"Month",Z$6))</f>
        <v>250</v>
      </c>
    </row>
    <row r="12" spans="1:26" x14ac:dyDescent="0.25">
      <c r="A12" s="174">
        <f>IF(PivotSuSaForecast!A11=0,"",IFERROR(_xlfn.NUMBERVALUE(LEFT(PivotSuSaForecast!A11,4)),""))</f>
        <v>670</v>
      </c>
      <c r="B12" s="174" t="str">
        <f>IF(A12&lt;&gt;"",RIGHT(PivotSuSaForecast!A11,LEN(PivotSuSaForecast!A11)-5),"")</f>
        <v>Geringwertige Wirtschaftsgüter</v>
      </c>
      <c r="C12" s="252">
        <f>IF(A12="",0,GETPIVOTDATA("Soll",PivotSuSaForecast!$A$3,"AccountReport",PivotSuSaForecast!$A11,"Year",YEAR(Deckblatt!$B$5),"Month",C$6))</f>
        <v>420.08</v>
      </c>
      <c r="D12" s="252">
        <f>IF(B12="",0,GETPIVOTDATA("Haben",PivotSuSaForecast!$A$3,"AccountReport",PivotSuSaForecast!$A11,"Year",YEAR(Deckblatt!$B$5),"Month",D$6))</f>
        <v>420.08</v>
      </c>
      <c r="E12" s="252">
        <f>IF(C12="",0,GETPIVOTDATA("Soll",PivotSuSaForecast!$A$3,"AccountReport",PivotSuSaForecast!$A11,"Year",YEAR(Deckblatt!$B$5),"Month",E$6))</f>
        <v>0</v>
      </c>
      <c r="F12" s="252">
        <f>IF(D12="",0,GETPIVOTDATA("Haben",PivotSuSaForecast!$A$3,"AccountReport",PivotSuSaForecast!$A11,"Year",YEAR(Deckblatt!$B$5),"Month",F$6))</f>
        <v>0</v>
      </c>
      <c r="G12" s="252">
        <f>IF(E12="",0,GETPIVOTDATA("Soll",PivotSuSaForecast!$A$3,"AccountReport",PivotSuSaForecast!$A11,"Year",YEAR(Deckblatt!$B$5),"Month",G$6))</f>
        <v>3630.68</v>
      </c>
      <c r="H12" s="252">
        <f>IF(F12="",0,GETPIVOTDATA("Haben",PivotSuSaForecast!$A$3,"AccountReport",PivotSuSaForecast!$A11,"Year",YEAR(Deckblatt!$B$5),"Month",H$6))</f>
        <v>3630.68</v>
      </c>
      <c r="I12" s="252">
        <f>IF(G12="",0,GETPIVOTDATA("Soll",PivotSuSaForecast!$A$3,"AccountReport",PivotSuSaForecast!$A11,"Year",YEAR(Deckblatt!$B$5),"Month",I$6))</f>
        <v>210.04</v>
      </c>
      <c r="J12" s="252">
        <f>IF(H12="",0,GETPIVOTDATA("Haben",PivotSuSaForecast!$A$3,"AccountReport",PivotSuSaForecast!$A11,"Year",YEAR(Deckblatt!$B$5),"Month",J$6))</f>
        <v>0</v>
      </c>
      <c r="K12" s="252">
        <f>IF(I12="",0,GETPIVOTDATA("Soll",PivotSuSaForecast!$A$3,"AccountReport",PivotSuSaForecast!$A11,"Year",YEAR(Deckblatt!$B$5),"Month",K$6))</f>
        <v>376.44</v>
      </c>
      <c r="L12" s="252">
        <f>IF(J12="",0,GETPIVOTDATA("Haben",PivotSuSaForecast!$A$3,"AccountReport",PivotSuSaForecast!$A11,"Year",YEAR(Deckblatt!$B$5),"Month",L$6))</f>
        <v>586.48</v>
      </c>
      <c r="M12" s="252">
        <f>IF(K12="",0,GETPIVOTDATA("Soll",PivotSuSaForecast!$A$3,"AccountReport",PivotSuSaForecast!$A11,"Year",YEAR(Deckblatt!$B$5),"Month",M$6))</f>
        <v>0</v>
      </c>
      <c r="N12" s="252">
        <f>IF(L12="",0,GETPIVOTDATA("Haben",PivotSuSaForecast!$A$3,"AccountReport",PivotSuSaForecast!$A11,"Year",YEAR(Deckblatt!$B$5),"Month",N$6))</f>
        <v>0</v>
      </c>
      <c r="O12" s="252">
        <f>IF(M12="",0,GETPIVOTDATA("Soll",PivotSuSaForecast!$A$3,"AccountReport",PivotSuSaForecast!$A11,"Year",YEAR(Deckblatt!$B$5),"Month",O$6))</f>
        <v>1924.43</v>
      </c>
      <c r="P12" s="252">
        <f>IF(N12="",0,GETPIVOTDATA("Haben",PivotSuSaForecast!$A$3,"AccountReport",PivotSuSaForecast!$A11,"Year",YEAR(Deckblatt!$B$5),"Month",P$6))</f>
        <v>1924.43</v>
      </c>
      <c r="Q12" s="252">
        <f>IF(O12="",0,GETPIVOTDATA("Soll",PivotSuSaForecast!$A$3,"AccountReport",PivotSuSaForecast!$A11,"Year",YEAR(Deckblatt!$B$5),"Month",Q$6))</f>
        <v>0</v>
      </c>
      <c r="R12" s="252">
        <f>IF(P12="",0,GETPIVOTDATA("Haben",PivotSuSaForecast!$A$3,"AccountReport",PivotSuSaForecast!$A11,"Year",YEAR(Deckblatt!$B$5),"Month",R$6))</f>
        <v>0</v>
      </c>
      <c r="S12" s="252">
        <f>IF(Q12="",0,GETPIVOTDATA("Soll",PivotSuSaForecast!$A$3,"AccountReport",PivotSuSaForecast!$A11,"Year",YEAR(Deckblatt!$B$5),"Month",S$6))</f>
        <v>537.27</v>
      </c>
      <c r="T12" s="252">
        <f>IF(R12="",0,GETPIVOTDATA("Haben",PivotSuSaForecast!$A$3,"AccountReport",PivotSuSaForecast!$A11,"Year",YEAR(Deckblatt!$B$5),"Month",T$6))</f>
        <v>537.27</v>
      </c>
      <c r="U12" s="252">
        <f>IF(S12="",0,GETPIVOTDATA("Soll",PivotSuSaForecast!$A$3,"AccountReport",PivotSuSaForecast!$A11,"Year",YEAR(Deckblatt!$B$5),"Month",U$6))</f>
        <v>499</v>
      </c>
      <c r="V12" s="252">
        <f>IF(T12="",0,GETPIVOTDATA("Haben",PivotSuSaForecast!$A$3,"AccountReport",PivotSuSaForecast!$A11,"Year",YEAR(Deckblatt!$B$5),"Month",V$6))</f>
        <v>499</v>
      </c>
      <c r="W12" s="252">
        <f>IF(U12="",0,GETPIVOTDATA("Soll",PivotSuSaForecast!$A$3,"AccountReport",PivotSuSaForecast!$A11,"Year",YEAR(Deckblatt!$B$5),"Month",W$6))</f>
        <v>0</v>
      </c>
      <c r="X12" s="252">
        <f>IF(V12="",0,GETPIVOTDATA("Haben",PivotSuSaForecast!$A$3,"AccountReport",PivotSuSaForecast!$A11,"Year",YEAR(Deckblatt!$B$5),"Month",X$6))</f>
        <v>0</v>
      </c>
      <c r="Y12" s="252">
        <f>IF(W12="",0,GETPIVOTDATA("Soll",PivotSuSaForecast!$A$3,"AccountReport",PivotSuSaForecast!$A11,"Year",YEAR(Deckblatt!$B$5),"Month",Y$6))</f>
        <v>2000</v>
      </c>
      <c r="Z12" s="252">
        <f>IF(X12="",0,GETPIVOTDATA("Haben",PivotSuSaForecast!$A$3,"AccountReport",PivotSuSaForecast!$A11,"Year",YEAR(Deckblatt!$B$5),"Month",Z$6))</f>
        <v>0</v>
      </c>
    </row>
    <row r="13" spans="1:26" x14ac:dyDescent="0.25">
      <c r="A13" s="174">
        <f>IF(PivotSuSaForecast!A12=0,"",IFERROR(_xlfn.NUMBERVALUE(LEFT(PivotSuSaForecast!A12,4)),""))</f>
        <v>770</v>
      </c>
      <c r="B13" s="174" t="str">
        <f>IF(A13&lt;&gt;"",RIGHT(PivotSuSaForecast!A12,LEN(PivotSuSaForecast!A12)-5),"")</f>
        <v>Technische Anlagen und Maschinen im Bau</v>
      </c>
      <c r="C13" s="252">
        <f>IF(A13="",0,GETPIVOTDATA("Soll",PivotSuSaForecast!$A$3,"AccountReport",PivotSuSaForecast!$A12,"Year",YEAR(Deckblatt!$B$5),"Month",C$6))</f>
        <v>13685.77</v>
      </c>
      <c r="D13" s="252">
        <f>IF(B13="",0,GETPIVOTDATA("Haben",PivotSuSaForecast!$A$3,"AccountReport",PivotSuSaForecast!$A12,"Year",YEAR(Deckblatt!$B$5),"Month",D$6))</f>
        <v>0</v>
      </c>
      <c r="E13" s="252">
        <f>IF(C13="",0,GETPIVOTDATA("Soll",PivotSuSaForecast!$A$3,"AccountReport",PivotSuSaForecast!$A12,"Year",YEAR(Deckblatt!$B$5),"Month",E$6))</f>
        <v>87918.85</v>
      </c>
      <c r="F13" s="252">
        <f>IF(D13="",0,GETPIVOTDATA("Haben",PivotSuSaForecast!$A$3,"AccountReport",PivotSuSaForecast!$A12,"Year",YEAR(Deckblatt!$B$5),"Month",F$6))</f>
        <v>0</v>
      </c>
      <c r="G13" s="252">
        <f>IF(E13="",0,GETPIVOTDATA("Soll",PivotSuSaForecast!$A$3,"AccountReport",PivotSuSaForecast!$A12,"Year",YEAR(Deckblatt!$B$5),"Month",G$6))</f>
        <v>13179.75</v>
      </c>
      <c r="H13" s="252">
        <f>IF(F13="",0,GETPIVOTDATA("Haben",PivotSuSaForecast!$A$3,"AccountReport",PivotSuSaForecast!$A12,"Year",YEAR(Deckblatt!$B$5),"Month",H$6))</f>
        <v>0</v>
      </c>
      <c r="I13" s="252">
        <f>IF(G13="",0,GETPIVOTDATA("Soll",PivotSuSaForecast!$A$3,"AccountReport",PivotSuSaForecast!$A12,"Year",YEAR(Deckblatt!$B$5),"Month",I$6))</f>
        <v>147745.54999999999</v>
      </c>
      <c r="J13" s="252">
        <f>IF(H13="",0,GETPIVOTDATA("Haben",PivotSuSaForecast!$A$3,"AccountReport",PivotSuSaForecast!$A12,"Year",YEAR(Deckblatt!$B$5),"Month",J$6))</f>
        <v>0</v>
      </c>
      <c r="K13" s="252">
        <f>IF(I13="",0,GETPIVOTDATA("Soll",PivotSuSaForecast!$A$3,"AccountReport",PivotSuSaForecast!$A12,"Year",YEAR(Deckblatt!$B$5),"Month",K$6))</f>
        <v>56305.29</v>
      </c>
      <c r="L13" s="252">
        <f>IF(J13="",0,GETPIVOTDATA("Haben",PivotSuSaForecast!$A$3,"AccountReport",PivotSuSaForecast!$A12,"Year",YEAR(Deckblatt!$B$5),"Month",L$6))</f>
        <v>0</v>
      </c>
      <c r="M13" s="252">
        <f>IF(K13="",0,GETPIVOTDATA("Soll",PivotSuSaForecast!$A$3,"AccountReport",PivotSuSaForecast!$A12,"Year",YEAR(Deckblatt!$B$5),"Month",M$6))</f>
        <v>60345.599999999999</v>
      </c>
      <c r="N13" s="252">
        <f>IF(L13="",0,GETPIVOTDATA("Haben",PivotSuSaForecast!$A$3,"AccountReport",PivotSuSaForecast!$A12,"Year",YEAR(Deckblatt!$B$5),"Month",N$6))</f>
        <v>0</v>
      </c>
      <c r="O13" s="252">
        <f>IF(M13="",0,GETPIVOTDATA("Soll",PivotSuSaForecast!$A$3,"AccountReport",PivotSuSaForecast!$A12,"Year",YEAR(Deckblatt!$B$5),"Month",O$6))</f>
        <v>22376.880000000001</v>
      </c>
      <c r="P13" s="252">
        <f>IF(N13="",0,GETPIVOTDATA("Haben",PivotSuSaForecast!$A$3,"AccountReport",PivotSuSaForecast!$A12,"Year",YEAR(Deckblatt!$B$5),"Month",P$6))</f>
        <v>0</v>
      </c>
      <c r="Q13" s="252">
        <f>IF(O13="",0,GETPIVOTDATA("Soll",PivotSuSaForecast!$A$3,"AccountReport",PivotSuSaForecast!$A12,"Year",YEAR(Deckblatt!$B$5),"Month",Q$6))</f>
        <v>79441.88</v>
      </c>
      <c r="R13" s="252">
        <f>IF(P13="",0,GETPIVOTDATA("Haben",PivotSuSaForecast!$A$3,"AccountReport",PivotSuSaForecast!$A12,"Year",YEAR(Deckblatt!$B$5),"Month",R$6))</f>
        <v>0</v>
      </c>
      <c r="S13" s="252">
        <f>IF(Q13="",0,GETPIVOTDATA("Soll",PivotSuSaForecast!$A$3,"AccountReport",PivotSuSaForecast!$A12,"Year",YEAR(Deckblatt!$B$5),"Month",S$6))</f>
        <v>144545.82</v>
      </c>
      <c r="T13" s="252">
        <f>IF(R13="",0,GETPIVOTDATA("Haben",PivotSuSaForecast!$A$3,"AccountReport",PivotSuSaForecast!$A12,"Year",YEAR(Deckblatt!$B$5),"Month",T$6))</f>
        <v>0</v>
      </c>
      <c r="U13" s="252">
        <f>IF(S13="",0,GETPIVOTDATA("Soll",PivotSuSaForecast!$A$3,"AccountReport",PivotSuSaForecast!$A12,"Year",YEAR(Deckblatt!$B$5),"Month",U$6))</f>
        <v>115136.44</v>
      </c>
      <c r="V13" s="252">
        <f>IF(T13="",0,GETPIVOTDATA("Haben",PivotSuSaForecast!$A$3,"AccountReport",PivotSuSaForecast!$A12,"Year",YEAR(Deckblatt!$B$5),"Month",V$6))</f>
        <v>2293.0300000000002</v>
      </c>
      <c r="W13" s="252">
        <f>IF(U13="",0,GETPIVOTDATA("Soll",PivotSuSaForecast!$A$3,"AccountReport",PivotSuSaForecast!$A12,"Year",YEAR(Deckblatt!$B$5),"Month",W$6))</f>
        <v>209585.66</v>
      </c>
      <c r="X13" s="252">
        <f>IF(V13="",0,GETPIVOTDATA("Haben",PivotSuSaForecast!$A$3,"AccountReport",PivotSuSaForecast!$A12,"Year",YEAR(Deckblatt!$B$5),"Month",X$6))</f>
        <v>0</v>
      </c>
      <c r="Y13" s="252">
        <f>IF(W13="",0,GETPIVOTDATA("Soll",PivotSuSaForecast!$A$3,"AccountReport",PivotSuSaForecast!$A12,"Year",YEAR(Deckblatt!$B$5),"Month",Y$6))</f>
        <v>76613.039999999994</v>
      </c>
      <c r="Z13" s="252">
        <f>IF(X13="",0,GETPIVOTDATA("Haben",PivotSuSaForecast!$A$3,"AccountReport",PivotSuSaForecast!$A12,"Year",YEAR(Deckblatt!$B$5),"Month",Z$6))</f>
        <v>0</v>
      </c>
    </row>
    <row r="14" spans="1:26" x14ac:dyDescent="0.25">
      <c r="A14" s="174">
        <f>IF(PivotSuSaForecast!A13=0,"",IFERROR(_xlfn.NUMBERVALUE(LEFT(PivotSuSaForecast!A13,4)),""))</f>
        <v>1000</v>
      </c>
      <c r="B14" s="174" t="str">
        <f>IF(A14&lt;&gt;"",RIGHT(PivotSuSaForecast!A13,LEN(PivotSuSaForecast!A13)-5),"")</f>
        <v>Roh-, Hilfs- und Betriebsstoffe (Bestand)</v>
      </c>
      <c r="C14" s="252">
        <f>IF(A14="",0,GETPIVOTDATA("Soll",PivotSuSaForecast!$A$3,"AccountReport",PivotSuSaForecast!$A13,"Year",YEAR(Deckblatt!$B$5),"Month",C$6))</f>
        <v>0</v>
      </c>
      <c r="D14" s="252">
        <f>IF(B14="",0,GETPIVOTDATA("Haben",PivotSuSaForecast!$A$3,"AccountReport",PivotSuSaForecast!$A13,"Year",YEAR(Deckblatt!$B$5),"Month",D$6))</f>
        <v>0</v>
      </c>
      <c r="E14" s="252">
        <f>IF(C14="",0,GETPIVOTDATA("Soll",PivotSuSaForecast!$A$3,"AccountReport",PivotSuSaForecast!$A13,"Year",YEAR(Deckblatt!$B$5),"Month",E$6))</f>
        <v>0</v>
      </c>
      <c r="F14" s="252">
        <f>IF(D14="",0,GETPIVOTDATA("Haben",PivotSuSaForecast!$A$3,"AccountReport",PivotSuSaForecast!$A13,"Year",YEAR(Deckblatt!$B$5),"Month",F$6))</f>
        <v>0</v>
      </c>
      <c r="G14" s="252">
        <f>IF(E14="",0,GETPIVOTDATA("Soll",PivotSuSaForecast!$A$3,"AccountReport",PivotSuSaForecast!$A13,"Year",YEAR(Deckblatt!$B$5),"Month",G$6))</f>
        <v>0</v>
      </c>
      <c r="H14" s="252">
        <f>IF(F14="",0,GETPIVOTDATA("Haben",PivotSuSaForecast!$A$3,"AccountReport",PivotSuSaForecast!$A13,"Year",YEAR(Deckblatt!$B$5),"Month",H$6))</f>
        <v>0</v>
      </c>
      <c r="I14" s="252">
        <f>IF(G14="",0,GETPIVOTDATA("Soll",PivotSuSaForecast!$A$3,"AccountReport",PivotSuSaForecast!$A13,"Year",YEAR(Deckblatt!$B$5),"Month",I$6))</f>
        <v>0</v>
      </c>
      <c r="J14" s="252">
        <f>IF(H14="",0,GETPIVOTDATA("Haben",PivotSuSaForecast!$A$3,"AccountReport",PivotSuSaForecast!$A13,"Year",YEAR(Deckblatt!$B$5),"Month",J$6))</f>
        <v>0</v>
      </c>
      <c r="K14" s="252">
        <f>IF(I14="",0,GETPIVOTDATA("Soll",PivotSuSaForecast!$A$3,"AccountReport",PivotSuSaForecast!$A13,"Year",YEAR(Deckblatt!$B$5),"Month",K$6))</f>
        <v>0</v>
      </c>
      <c r="L14" s="252">
        <f>IF(J14="",0,GETPIVOTDATA("Haben",PivotSuSaForecast!$A$3,"AccountReport",PivotSuSaForecast!$A13,"Year",YEAR(Deckblatt!$B$5),"Month",L$6))</f>
        <v>0</v>
      </c>
      <c r="M14" s="252">
        <f>IF(K14="",0,GETPIVOTDATA("Soll",PivotSuSaForecast!$A$3,"AccountReport",PivotSuSaForecast!$A13,"Year",YEAR(Deckblatt!$B$5),"Month",M$6))</f>
        <v>0</v>
      </c>
      <c r="N14" s="252">
        <f>IF(L14="",0,GETPIVOTDATA("Haben",PivotSuSaForecast!$A$3,"AccountReport",PivotSuSaForecast!$A13,"Year",YEAR(Deckblatt!$B$5),"Month",N$6))</f>
        <v>0</v>
      </c>
      <c r="O14" s="252">
        <f>IF(M14="",0,GETPIVOTDATA("Soll",PivotSuSaForecast!$A$3,"AccountReport",PivotSuSaForecast!$A13,"Year",YEAR(Deckblatt!$B$5),"Month",O$6))</f>
        <v>0</v>
      </c>
      <c r="P14" s="252">
        <f>IF(N14="",0,GETPIVOTDATA("Haben",PivotSuSaForecast!$A$3,"AccountReport",PivotSuSaForecast!$A13,"Year",YEAR(Deckblatt!$B$5),"Month",P$6))</f>
        <v>0</v>
      </c>
      <c r="Q14" s="252">
        <f>IF(O14="",0,GETPIVOTDATA("Soll",PivotSuSaForecast!$A$3,"AccountReport",PivotSuSaForecast!$A13,"Year",YEAR(Deckblatt!$B$5),"Month",Q$6))</f>
        <v>0</v>
      </c>
      <c r="R14" s="252">
        <f>IF(P14="",0,GETPIVOTDATA("Haben",PivotSuSaForecast!$A$3,"AccountReport",PivotSuSaForecast!$A13,"Year",YEAR(Deckblatt!$B$5),"Month",R$6))</f>
        <v>0</v>
      </c>
      <c r="S14" s="252">
        <f>IF(Q14="",0,GETPIVOTDATA("Soll",PivotSuSaForecast!$A$3,"AccountReport",PivotSuSaForecast!$A13,"Year",YEAR(Deckblatt!$B$5),"Month",S$6))</f>
        <v>0</v>
      </c>
      <c r="T14" s="252">
        <f>IF(R14="",0,GETPIVOTDATA("Haben",PivotSuSaForecast!$A$3,"AccountReport",PivotSuSaForecast!$A13,"Year",YEAR(Deckblatt!$B$5),"Month",T$6))</f>
        <v>0</v>
      </c>
      <c r="U14" s="252">
        <f>IF(S14="",0,GETPIVOTDATA("Soll",PivotSuSaForecast!$A$3,"AccountReport",PivotSuSaForecast!$A13,"Year",YEAR(Deckblatt!$B$5),"Month",U$6))</f>
        <v>0</v>
      </c>
      <c r="V14" s="252">
        <f>IF(T14="",0,GETPIVOTDATA("Haben",PivotSuSaForecast!$A$3,"AccountReport",PivotSuSaForecast!$A13,"Year",YEAR(Deckblatt!$B$5),"Month",V$6))</f>
        <v>0</v>
      </c>
      <c r="W14" s="252">
        <f>IF(U14="",0,GETPIVOTDATA("Soll",PivotSuSaForecast!$A$3,"AccountReport",PivotSuSaForecast!$A13,"Year",YEAR(Deckblatt!$B$5),"Month",W$6))</f>
        <v>0</v>
      </c>
      <c r="X14" s="252">
        <f>IF(V14="",0,GETPIVOTDATA("Haben",PivotSuSaForecast!$A$3,"AccountReport",PivotSuSaForecast!$A13,"Year",YEAR(Deckblatt!$B$5),"Month",X$6))</f>
        <v>0</v>
      </c>
      <c r="Y14" s="252">
        <f>IF(W14="",0,GETPIVOTDATA("Soll",PivotSuSaForecast!$A$3,"AccountReport",PivotSuSaForecast!$A13,"Year",YEAR(Deckblatt!$B$5),"Month",Y$6))</f>
        <v>0</v>
      </c>
      <c r="Z14" s="252">
        <f>IF(X14="",0,GETPIVOTDATA("Haben",PivotSuSaForecast!$A$3,"AccountReport",PivotSuSaForecast!$A13,"Year",YEAR(Deckblatt!$B$5),"Month",Z$6))</f>
        <v>0</v>
      </c>
    </row>
    <row r="15" spans="1:26" x14ac:dyDescent="0.25">
      <c r="A15" s="174">
        <f>IF(PivotSuSaForecast!A14=0,"",IFERROR(_xlfn.NUMBERVALUE(LEFT(PivotSuSaForecast!A14,4)),""))</f>
        <v>1095</v>
      </c>
      <c r="B15" s="174" t="str">
        <f>IF(A15&lt;&gt;"",RIGHT(PivotSuSaForecast!A14,LEN(PivotSuSaForecast!A14)-5),"")</f>
        <v>In Arbeit befindliche Aufträge</v>
      </c>
      <c r="C15" s="252">
        <f>IF(A15="",0,GETPIVOTDATA("Soll",PivotSuSaForecast!$A$3,"AccountReport",PivotSuSaForecast!$A14,"Year",YEAR(Deckblatt!$B$5),"Month",C$6))</f>
        <v>0</v>
      </c>
      <c r="D15" s="252">
        <f>IF(B15="",0,GETPIVOTDATA("Haben",PivotSuSaForecast!$A$3,"AccountReport",PivotSuSaForecast!$A14,"Year",YEAR(Deckblatt!$B$5),"Month",D$6))</f>
        <v>0</v>
      </c>
      <c r="E15" s="252">
        <f>IF(C15="",0,GETPIVOTDATA("Soll",PivotSuSaForecast!$A$3,"AccountReport",PivotSuSaForecast!$A14,"Year",YEAR(Deckblatt!$B$5),"Month",E$6))</f>
        <v>0</v>
      </c>
      <c r="F15" s="252">
        <f>IF(D15="",0,GETPIVOTDATA("Haben",PivotSuSaForecast!$A$3,"AccountReport",PivotSuSaForecast!$A14,"Year",YEAR(Deckblatt!$B$5),"Month",F$6))</f>
        <v>0</v>
      </c>
      <c r="G15" s="252">
        <f>IF(E15="",0,GETPIVOTDATA("Soll",PivotSuSaForecast!$A$3,"AccountReport",PivotSuSaForecast!$A14,"Year",YEAR(Deckblatt!$B$5),"Month",G$6))</f>
        <v>0</v>
      </c>
      <c r="H15" s="252">
        <f>IF(F15="",0,GETPIVOTDATA("Haben",PivotSuSaForecast!$A$3,"AccountReport",PivotSuSaForecast!$A14,"Year",YEAR(Deckblatt!$B$5),"Month",H$6))</f>
        <v>0</v>
      </c>
      <c r="I15" s="252">
        <f>IF(G15="",0,GETPIVOTDATA("Soll",PivotSuSaForecast!$A$3,"AccountReport",PivotSuSaForecast!$A14,"Year",YEAR(Deckblatt!$B$5),"Month",I$6))</f>
        <v>0</v>
      </c>
      <c r="J15" s="252">
        <f>IF(H15="",0,GETPIVOTDATA("Haben",PivotSuSaForecast!$A$3,"AccountReport",PivotSuSaForecast!$A14,"Year",YEAR(Deckblatt!$B$5),"Month",J$6))</f>
        <v>0</v>
      </c>
      <c r="K15" s="252">
        <f>IF(I15="",0,GETPIVOTDATA("Soll",PivotSuSaForecast!$A$3,"AccountReport",PivotSuSaForecast!$A14,"Year",YEAR(Deckblatt!$B$5),"Month",K$6))</f>
        <v>0</v>
      </c>
      <c r="L15" s="252">
        <f>IF(J15="",0,GETPIVOTDATA("Haben",PivotSuSaForecast!$A$3,"AccountReport",PivotSuSaForecast!$A14,"Year",YEAR(Deckblatt!$B$5),"Month",L$6))</f>
        <v>0</v>
      </c>
      <c r="M15" s="252">
        <f>IF(K15="",0,GETPIVOTDATA("Soll",PivotSuSaForecast!$A$3,"AccountReport",PivotSuSaForecast!$A14,"Year",YEAR(Deckblatt!$B$5),"Month",M$6))</f>
        <v>0</v>
      </c>
      <c r="N15" s="252">
        <f>IF(L15="",0,GETPIVOTDATA("Haben",PivotSuSaForecast!$A$3,"AccountReport",PivotSuSaForecast!$A14,"Year",YEAR(Deckblatt!$B$5),"Month",N$6))</f>
        <v>0</v>
      </c>
      <c r="O15" s="252">
        <f>IF(M15="",0,GETPIVOTDATA("Soll",PivotSuSaForecast!$A$3,"AccountReport",PivotSuSaForecast!$A14,"Year",YEAR(Deckblatt!$B$5),"Month",O$6))</f>
        <v>0</v>
      </c>
      <c r="P15" s="252">
        <f>IF(N15="",0,GETPIVOTDATA("Haben",PivotSuSaForecast!$A$3,"AccountReport",PivotSuSaForecast!$A14,"Year",YEAR(Deckblatt!$B$5),"Month",P$6))</f>
        <v>0</v>
      </c>
      <c r="Q15" s="252">
        <f>IF(O15="",0,GETPIVOTDATA("Soll",PivotSuSaForecast!$A$3,"AccountReport",PivotSuSaForecast!$A14,"Year",YEAR(Deckblatt!$B$5),"Month",Q$6))</f>
        <v>0</v>
      </c>
      <c r="R15" s="252">
        <f>IF(P15="",0,GETPIVOTDATA("Haben",PivotSuSaForecast!$A$3,"AccountReport",PivotSuSaForecast!$A14,"Year",YEAR(Deckblatt!$B$5),"Month",R$6))</f>
        <v>0</v>
      </c>
      <c r="S15" s="252">
        <f>IF(Q15="",0,GETPIVOTDATA("Soll",PivotSuSaForecast!$A$3,"AccountReport",PivotSuSaForecast!$A14,"Year",YEAR(Deckblatt!$B$5),"Month",S$6))</f>
        <v>0</v>
      </c>
      <c r="T15" s="252">
        <f>IF(R15="",0,GETPIVOTDATA("Haben",PivotSuSaForecast!$A$3,"AccountReport",PivotSuSaForecast!$A14,"Year",YEAR(Deckblatt!$B$5),"Month",T$6))</f>
        <v>0</v>
      </c>
      <c r="U15" s="252">
        <f>IF(S15="",0,GETPIVOTDATA("Soll",PivotSuSaForecast!$A$3,"AccountReport",PivotSuSaForecast!$A14,"Year",YEAR(Deckblatt!$B$5),"Month",U$6))</f>
        <v>0</v>
      </c>
      <c r="V15" s="252">
        <f>IF(T15="",0,GETPIVOTDATA("Haben",PivotSuSaForecast!$A$3,"AccountReport",PivotSuSaForecast!$A14,"Year",YEAR(Deckblatt!$B$5),"Month",V$6))</f>
        <v>0</v>
      </c>
      <c r="W15" s="252">
        <f>IF(U15="",0,GETPIVOTDATA("Soll",PivotSuSaForecast!$A$3,"AccountReport",PivotSuSaForecast!$A14,"Year",YEAR(Deckblatt!$B$5),"Month",W$6))</f>
        <v>28.5</v>
      </c>
      <c r="X15" s="252">
        <f>IF(V15="",0,GETPIVOTDATA("Haben",PivotSuSaForecast!$A$3,"AccountReport",PivotSuSaForecast!$A14,"Year",YEAR(Deckblatt!$B$5),"Month",X$6))</f>
        <v>0</v>
      </c>
      <c r="Y15" s="252">
        <f>IF(W15="",0,GETPIVOTDATA("Soll",PivotSuSaForecast!$A$3,"AccountReport",PivotSuSaForecast!$A14,"Year",YEAR(Deckblatt!$B$5),"Month",Y$6))</f>
        <v>0</v>
      </c>
      <c r="Z15" s="252">
        <f>IF(X15="",0,GETPIVOTDATA("Haben",PivotSuSaForecast!$A$3,"AccountReport",PivotSuSaForecast!$A14,"Year",YEAR(Deckblatt!$B$5),"Month",Z$6))</f>
        <v>0</v>
      </c>
    </row>
    <row r="16" spans="1:26" x14ac:dyDescent="0.25">
      <c r="A16" s="174">
        <f>IF(PivotSuSaForecast!A15=0,"",IFERROR(_xlfn.NUMBERVALUE(LEFT(PivotSuSaForecast!A15,4)),""))</f>
        <v>1200</v>
      </c>
      <c r="B16" s="174" t="str">
        <f>IF(A16&lt;&gt;"",RIGHT(PivotSuSaForecast!A15,LEN(PivotSuSaForecast!A15)-5),"")</f>
        <v>Forderungen aus Lieferungen und Leistungen</v>
      </c>
      <c r="C16" s="252">
        <f>IF(A16="",0,GETPIVOTDATA("Soll",PivotSuSaForecast!$A$3,"AccountReport",PivotSuSaForecast!$A15,"Year",YEAR(Deckblatt!$B$5),"Month",C$6))</f>
        <v>0</v>
      </c>
      <c r="D16" s="252">
        <f>IF(B16="",0,GETPIVOTDATA("Haben",PivotSuSaForecast!$A$3,"AccountReport",PivotSuSaForecast!$A15,"Year",YEAR(Deckblatt!$B$5),"Month",D$6))</f>
        <v>0</v>
      </c>
      <c r="E16" s="252">
        <f>IF(C16="",0,GETPIVOTDATA("Soll",PivotSuSaForecast!$A$3,"AccountReport",PivotSuSaForecast!$A15,"Year",YEAR(Deckblatt!$B$5),"Month",E$6))</f>
        <v>0</v>
      </c>
      <c r="F16" s="252">
        <f>IF(D16="",0,GETPIVOTDATA("Haben",PivotSuSaForecast!$A$3,"AccountReport",PivotSuSaForecast!$A15,"Year",YEAR(Deckblatt!$B$5),"Month",F$6))</f>
        <v>128.4</v>
      </c>
      <c r="G16" s="252">
        <f>IF(E16="",0,GETPIVOTDATA("Soll",PivotSuSaForecast!$A$3,"AccountReport",PivotSuSaForecast!$A15,"Year",YEAR(Deckblatt!$B$5),"Month",G$6))</f>
        <v>0</v>
      </c>
      <c r="H16" s="252">
        <f>IF(F16="",0,GETPIVOTDATA("Haben",PivotSuSaForecast!$A$3,"AccountReport",PivotSuSaForecast!$A15,"Year",YEAR(Deckblatt!$B$5),"Month",H$6))</f>
        <v>0</v>
      </c>
      <c r="I16" s="252">
        <f>IF(G16="",0,GETPIVOTDATA("Soll",PivotSuSaForecast!$A$3,"AccountReport",PivotSuSaForecast!$A15,"Year",YEAR(Deckblatt!$B$5),"Month",I$6))</f>
        <v>0</v>
      </c>
      <c r="J16" s="252">
        <f>IF(H16="",0,GETPIVOTDATA("Haben",PivotSuSaForecast!$A$3,"AccountReport",PivotSuSaForecast!$A15,"Year",YEAR(Deckblatt!$B$5),"Month",J$6))</f>
        <v>0</v>
      </c>
      <c r="K16" s="252">
        <f>IF(I16="",0,GETPIVOTDATA("Soll",PivotSuSaForecast!$A$3,"AccountReport",PivotSuSaForecast!$A15,"Year",YEAR(Deckblatt!$B$5),"Month",K$6))</f>
        <v>13748.5</v>
      </c>
      <c r="L16" s="252">
        <f>IF(J16="",0,GETPIVOTDATA("Haben",PivotSuSaForecast!$A$3,"AccountReport",PivotSuSaForecast!$A15,"Year",YEAR(Deckblatt!$B$5),"Month",L$6))</f>
        <v>13748.5</v>
      </c>
      <c r="M16" s="252">
        <f>IF(K16="",0,GETPIVOTDATA("Soll",PivotSuSaForecast!$A$3,"AccountReport",PivotSuSaForecast!$A15,"Year",YEAR(Deckblatt!$B$5),"Month",M$6))</f>
        <v>0</v>
      </c>
      <c r="N16" s="252">
        <f>IF(L16="",0,GETPIVOTDATA("Haben",PivotSuSaForecast!$A$3,"AccountReport",PivotSuSaForecast!$A15,"Year",YEAR(Deckblatt!$B$5),"Month",N$6))</f>
        <v>0</v>
      </c>
      <c r="O16" s="252">
        <f>IF(M16="",0,GETPIVOTDATA("Soll",PivotSuSaForecast!$A$3,"AccountReport",PivotSuSaForecast!$A15,"Year",YEAR(Deckblatt!$B$5),"Month",O$6))</f>
        <v>0</v>
      </c>
      <c r="P16" s="252">
        <f>IF(N16="",0,GETPIVOTDATA("Haben",PivotSuSaForecast!$A$3,"AccountReport",PivotSuSaForecast!$A15,"Year",YEAR(Deckblatt!$B$5),"Month",P$6))</f>
        <v>0</v>
      </c>
      <c r="Q16" s="252">
        <f>IF(O16="",0,GETPIVOTDATA("Soll",PivotSuSaForecast!$A$3,"AccountReport",PivotSuSaForecast!$A15,"Year",YEAR(Deckblatt!$B$5),"Month",Q$6))</f>
        <v>0</v>
      </c>
      <c r="R16" s="252">
        <f>IF(P16="",0,GETPIVOTDATA("Haben",PivotSuSaForecast!$A$3,"AccountReport",PivotSuSaForecast!$A15,"Year",YEAR(Deckblatt!$B$5),"Month",R$6))</f>
        <v>0</v>
      </c>
      <c r="S16" s="252">
        <f>IF(Q16="",0,GETPIVOTDATA("Soll",PivotSuSaForecast!$A$3,"AccountReport",PivotSuSaForecast!$A15,"Year",YEAR(Deckblatt!$B$5),"Month",S$6))</f>
        <v>13654</v>
      </c>
      <c r="T16" s="252">
        <f>IF(R16="",0,GETPIVOTDATA("Haben",PivotSuSaForecast!$A$3,"AccountReport",PivotSuSaForecast!$A15,"Year",YEAR(Deckblatt!$B$5),"Month",T$6))</f>
        <v>10000</v>
      </c>
      <c r="U16" s="252">
        <f>IF(S16="",0,GETPIVOTDATA("Soll",PivotSuSaForecast!$A$3,"AccountReport",PivotSuSaForecast!$A15,"Year",YEAR(Deckblatt!$B$5),"Month",U$6))</f>
        <v>0</v>
      </c>
      <c r="V16" s="252">
        <f>IF(T16="",0,GETPIVOTDATA("Haben",PivotSuSaForecast!$A$3,"AccountReport",PivotSuSaForecast!$A15,"Year",YEAR(Deckblatt!$B$5),"Month",V$6))</f>
        <v>3654</v>
      </c>
      <c r="W16" s="252">
        <f>IF(U16="",0,GETPIVOTDATA("Soll",PivotSuSaForecast!$A$3,"AccountReport",PivotSuSaForecast!$A15,"Year",YEAR(Deckblatt!$B$5),"Month",W$6))</f>
        <v>0</v>
      </c>
      <c r="X16" s="252">
        <f>IF(V16="",0,GETPIVOTDATA("Haben",PivotSuSaForecast!$A$3,"AccountReport",PivotSuSaForecast!$A15,"Year",YEAR(Deckblatt!$B$5),"Month",X$6))</f>
        <v>0</v>
      </c>
      <c r="Y16" s="252">
        <f>IF(W16="",0,GETPIVOTDATA("Soll",PivotSuSaForecast!$A$3,"AccountReport",PivotSuSaForecast!$A15,"Year",YEAR(Deckblatt!$B$5),"Month",Y$6))</f>
        <v>0</v>
      </c>
      <c r="Z16" s="252">
        <f>IF(X16="",0,GETPIVOTDATA("Haben",PivotSuSaForecast!$A$3,"AccountReport",PivotSuSaForecast!$A15,"Year",YEAR(Deckblatt!$B$5),"Month",Z$6))</f>
        <v>0</v>
      </c>
    </row>
    <row r="17" spans="1:26" x14ac:dyDescent="0.25">
      <c r="A17" s="174">
        <f>IF(PivotSuSaForecast!A16=0,"",IFERROR(_xlfn.NUMBERVALUE(LEFT(PivotSuSaForecast!A16,4)),""))</f>
        <v>1350</v>
      </c>
      <c r="B17" s="174" t="str">
        <f>IF(A17&lt;&gt;"",RIGHT(PivotSuSaForecast!A16,LEN(PivotSuSaForecast!A16)-5),"")</f>
        <v>Kautionen</v>
      </c>
      <c r="C17" s="252">
        <f>IF(A17="",0,GETPIVOTDATA("Soll",PivotSuSaForecast!$A$3,"AccountReport",PivotSuSaForecast!$A16,"Year",YEAR(Deckblatt!$B$5),"Month",C$6))</f>
        <v>0</v>
      </c>
      <c r="D17" s="252">
        <f>IF(B17="",0,GETPIVOTDATA("Haben",PivotSuSaForecast!$A$3,"AccountReport",PivotSuSaForecast!$A16,"Year",YEAR(Deckblatt!$B$5),"Month",D$6))</f>
        <v>0</v>
      </c>
      <c r="E17" s="252">
        <f>IF(C17="",0,GETPIVOTDATA("Soll",PivotSuSaForecast!$A$3,"AccountReport",PivotSuSaForecast!$A16,"Year",YEAR(Deckblatt!$B$5),"Month",E$6))</f>
        <v>0</v>
      </c>
      <c r="F17" s="252">
        <f>IF(D17="",0,GETPIVOTDATA("Haben",PivotSuSaForecast!$A$3,"AccountReport",PivotSuSaForecast!$A16,"Year",YEAR(Deckblatt!$B$5),"Month",F$6))</f>
        <v>0</v>
      </c>
      <c r="G17" s="252">
        <f>IF(E17="",0,GETPIVOTDATA("Soll",PivotSuSaForecast!$A$3,"AccountReport",PivotSuSaForecast!$A16,"Year",YEAR(Deckblatt!$B$5),"Month",G$6))</f>
        <v>0</v>
      </c>
      <c r="H17" s="252">
        <f>IF(F17="",0,GETPIVOTDATA("Haben",PivotSuSaForecast!$A$3,"AccountReport",PivotSuSaForecast!$A16,"Year",YEAR(Deckblatt!$B$5),"Month",H$6))</f>
        <v>0</v>
      </c>
      <c r="I17" s="252">
        <f>IF(G17="",0,GETPIVOTDATA("Soll",PivotSuSaForecast!$A$3,"AccountReport",PivotSuSaForecast!$A16,"Year",YEAR(Deckblatt!$B$5),"Month",I$6))</f>
        <v>0</v>
      </c>
      <c r="J17" s="252">
        <f>IF(H17="",0,GETPIVOTDATA("Haben",PivotSuSaForecast!$A$3,"AccountReport",PivotSuSaForecast!$A16,"Year",YEAR(Deckblatt!$B$5),"Month",J$6))</f>
        <v>0</v>
      </c>
      <c r="K17" s="252">
        <f>IF(I17="",0,GETPIVOTDATA("Soll",PivotSuSaForecast!$A$3,"AccountReport",PivotSuSaForecast!$A16,"Year",YEAR(Deckblatt!$B$5),"Month",K$6))</f>
        <v>0</v>
      </c>
      <c r="L17" s="252">
        <f>IF(J17="",0,GETPIVOTDATA("Haben",PivotSuSaForecast!$A$3,"AccountReport",PivotSuSaForecast!$A16,"Year",YEAR(Deckblatt!$B$5),"Month",L$6))</f>
        <v>0</v>
      </c>
      <c r="M17" s="252">
        <f>IF(K17="",0,GETPIVOTDATA("Soll",PivotSuSaForecast!$A$3,"AccountReport",PivotSuSaForecast!$A16,"Year",YEAR(Deckblatt!$B$5),"Month",M$6))</f>
        <v>0</v>
      </c>
      <c r="N17" s="252">
        <f>IF(L17="",0,GETPIVOTDATA("Haben",PivotSuSaForecast!$A$3,"AccountReport",PivotSuSaForecast!$A16,"Year",YEAR(Deckblatt!$B$5),"Month",N$6))</f>
        <v>0</v>
      </c>
      <c r="O17" s="252">
        <f>IF(M17="",0,GETPIVOTDATA("Soll",PivotSuSaForecast!$A$3,"AccountReport",PivotSuSaForecast!$A16,"Year",YEAR(Deckblatt!$B$5),"Month",O$6))</f>
        <v>100</v>
      </c>
      <c r="P17" s="252">
        <f>IF(N17="",0,GETPIVOTDATA("Haben",PivotSuSaForecast!$A$3,"AccountReport",PivotSuSaForecast!$A16,"Year",YEAR(Deckblatt!$B$5),"Month",P$6))</f>
        <v>0</v>
      </c>
      <c r="Q17" s="252">
        <f>IF(O17="",0,GETPIVOTDATA("Soll",PivotSuSaForecast!$A$3,"AccountReport",PivotSuSaForecast!$A16,"Year",YEAR(Deckblatt!$B$5),"Month",Q$6))</f>
        <v>0</v>
      </c>
      <c r="R17" s="252">
        <f>IF(P17="",0,GETPIVOTDATA("Haben",PivotSuSaForecast!$A$3,"AccountReport",PivotSuSaForecast!$A16,"Year",YEAR(Deckblatt!$B$5),"Month",R$6))</f>
        <v>0</v>
      </c>
      <c r="S17" s="252">
        <f>IF(Q17="",0,GETPIVOTDATA("Soll",PivotSuSaForecast!$A$3,"AccountReport",PivotSuSaForecast!$A16,"Year",YEAR(Deckblatt!$B$5),"Month",S$6))</f>
        <v>0</v>
      </c>
      <c r="T17" s="252">
        <f>IF(R17="",0,GETPIVOTDATA("Haben",PivotSuSaForecast!$A$3,"AccountReport",PivotSuSaForecast!$A16,"Year",YEAR(Deckblatt!$B$5),"Month",T$6))</f>
        <v>0</v>
      </c>
      <c r="U17" s="252">
        <f>IF(S17="",0,GETPIVOTDATA("Soll",PivotSuSaForecast!$A$3,"AccountReport",PivotSuSaForecast!$A16,"Year",YEAR(Deckblatt!$B$5),"Month",U$6))</f>
        <v>0</v>
      </c>
      <c r="V17" s="252">
        <f>IF(T17="",0,GETPIVOTDATA("Haben",PivotSuSaForecast!$A$3,"AccountReport",PivotSuSaForecast!$A16,"Year",YEAR(Deckblatt!$B$5),"Month",V$6))</f>
        <v>0</v>
      </c>
      <c r="W17" s="252">
        <f>IF(U17="",0,GETPIVOTDATA("Soll",PivotSuSaForecast!$A$3,"AccountReport",PivotSuSaForecast!$A16,"Year",YEAR(Deckblatt!$B$5),"Month",W$6))</f>
        <v>0</v>
      </c>
      <c r="X17" s="252">
        <f>IF(V17="",0,GETPIVOTDATA("Haben",PivotSuSaForecast!$A$3,"AccountReport",PivotSuSaForecast!$A16,"Year",YEAR(Deckblatt!$B$5),"Month",X$6))</f>
        <v>0</v>
      </c>
      <c r="Y17" s="252">
        <f>IF(W17="",0,GETPIVOTDATA("Soll",PivotSuSaForecast!$A$3,"AccountReport",PivotSuSaForecast!$A16,"Year",YEAR(Deckblatt!$B$5),"Month",Y$6))</f>
        <v>0</v>
      </c>
      <c r="Z17" s="252">
        <f>IF(X17="",0,GETPIVOTDATA("Haben",PivotSuSaForecast!$A$3,"AccountReport",PivotSuSaForecast!$A16,"Year",YEAR(Deckblatt!$B$5),"Month",Z$6))</f>
        <v>0</v>
      </c>
    </row>
    <row r="18" spans="1:26" x14ac:dyDescent="0.25">
      <c r="A18" s="174">
        <f>IF(PivotSuSaForecast!A17=0,"",IFERROR(_xlfn.NUMBERVALUE(LEFT(PivotSuSaForecast!A17,4)),""))</f>
        <v>1370</v>
      </c>
      <c r="B18" s="174" t="str">
        <f>IF(A18&lt;&gt;"",RIGHT(PivotSuSaForecast!A17,LEN(PivotSuSaForecast!A17)-5),"")</f>
        <v>Durchlaufende Posten</v>
      </c>
      <c r="C18" s="252">
        <f>IF(A18="",0,GETPIVOTDATA("Soll",PivotSuSaForecast!$A$3,"AccountReport",PivotSuSaForecast!$A17,"Year",YEAR(Deckblatt!$B$5),"Month",C$6))</f>
        <v>0</v>
      </c>
      <c r="D18" s="252">
        <f>IF(B18="",0,GETPIVOTDATA("Haben",PivotSuSaForecast!$A$3,"AccountReport",PivotSuSaForecast!$A17,"Year",YEAR(Deckblatt!$B$5),"Month",D$6))</f>
        <v>0</v>
      </c>
      <c r="E18" s="252">
        <f>IF(C18="",0,GETPIVOTDATA("Soll",PivotSuSaForecast!$A$3,"AccountReport",PivotSuSaForecast!$A17,"Year",YEAR(Deckblatt!$B$5),"Month",E$6))</f>
        <v>0</v>
      </c>
      <c r="F18" s="252">
        <f>IF(D18="",0,GETPIVOTDATA("Haben",PivotSuSaForecast!$A$3,"AccountReport",PivotSuSaForecast!$A17,"Year",YEAR(Deckblatt!$B$5),"Month",F$6))</f>
        <v>0</v>
      </c>
      <c r="G18" s="252">
        <f>IF(E18="",0,GETPIVOTDATA("Soll",PivotSuSaForecast!$A$3,"AccountReport",PivotSuSaForecast!$A17,"Year",YEAR(Deckblatt!$B$5),"Month",G$6))</f>
        <v>0</v>
      </c>
      <c r="H18" s="252">
        <f>IF(F18="",0,GETPIVOTDATA("Haben",PivotSuSaForecast!$A$3,"AccountReport",PivotSuSaForecast!$A17,"Year",YEAR(Deckblatt!$B$5),"Month",H$6))</f>
        <v>0</v>
      </c>
      <c r="I18" s="252">
        <f>IF(G18="",0,GETPIVOTDATA("Soll",PivotSuSaForecast!$A$3,"AccountReport",PivotSuSaForecast!$A17,"Year",YEAR(Deckblatt!$B$5),"Month",I$6))</f>
        <v>0</v>
      </c>
      <c r="J18" s="252">
        <f>IF(H18="",0,GETPIVOTDATA("Haben",PivotSuSaForecast!$A$3,"AccountReport",PivotSuSaForecast!$A17,"Year",YEAR(Deckblatt!$B$5),"Month",J$6))</f>
        <v>0</v>
      </c>
      <c r="K18" s="252">
        <f>IF(I18="",0,GETPIVOTDATA("Soll",PivotSuSaForecast!$A$3,"AccountReport",PivotSuSaForecast!$A17,"Year",YEAR(Deckblatt!$B$5),"Month",K$6))</f>
        <v>0</v>
      </c>
      <c r="L18" s="252">
        <f>IF(J18="",0,GETPIVOTDATA("Haben",PivotSuSaForecast!$A$3,"AccountReport",PivotSuSaForecast!$A17,"Year",YEAR(Deckblatt!$B$5),"Month",L$6))</f>
        <v>0</v>
      </c>
      <c r="M18" s="252">
        <f>IF(K18="",0,GETPIVOTDATA("Soll",PivotSuSaForecast!$A$3,"AccountReport",PivotSuSaForecast!$A17,"Year",YEAR(Deckblatt!$B$5),"Month",M$6))</f>
        <v>0</v>
      </c>
      <c r="N18" s="252">
        <f>IF(L18="",0,GETPIVOTDATA("Haben",PivotSuSaForecast!$A$3,"AccountReport",PivotSuSaForecast!$A17,"Year",YEAR(Deckblatt!$B$5),"Month",N$6))</f>
        <v>0</v>
      </c>
      <c r="O18" s="252">
        <f>IF(M18="",0,GETPIVOTDATA("Soll",PivotSuSaForecast!$A$3,"AccountReport",PivotSuSaForecast!$A17,"Year",YEAR(Deckblatt!$B$5),"Month",O$6))</f>
        <v>0</v>
      </c>
      <c r="P18" s="252">
        <f>IF(N18="",0,GETPIVOTDATA("Haben",PivotSuSaForecast!$A$3,"AccountReport",PivotSuSaForecast!$A17,"Year",YEAR(Deckblatt!$B$5),"Month",P$6))</f>
        <v>0</v>
      </c>
      <c r="Q18" s="252">
        <f>IF(O18="",0,GETPIVOTDATA("Soll",PivotSuSaForecast!$A$3,"AccountReport",PivotSuSaForecast!$A17,"Year",YEAR(Deckblatt!$B$5),"Month",Q$6))</f>
        <v>0</v>
      </c>
      <c r="R18" s="252">
        <f>IF(P18="",0,GETPIVOTDATA("Haben",PivotSuSaForecast!$A$3,"AccountReport",PivotSuSaForecast!$A17,"Year",YEAR(Deckblatt!$B$5),"Month",R$6))</f>
        <v>0</v>
      </c>
      <c r="S18" s="252">
        <f>IF(Q18="",0,GETPIVOTDATA("Soll",PivotSuSaForecast!$A$3,"AccountReport",PivotSuSaForecast!$A17,"Year",YEAR(Deckblatt!$B$5),"Month",S$6))</f>
        <v>0</v>
      </c>
      <c r="T18" s="252">
        <f>IF(R18="",0,GETPIVOTDATA("Haben",PivotSuSaForecast!$A$3,"AccountReport",PivotSuSaForecast!$A17,"Year",YEAR(Deckblatt!$B$5),"Month",T$6))</f>
        <v>0</v>
      </c>
      <c r="U18" s="252">
        <f>IF(S18="",0,GETPIVOTDATA("Soll",PivotSuSaForecast!$A$3,"AccountReport",PivotSuSaForecast!$A17,"Year",YEAR(Deckblatt!$B$5),"Month",U$6))</f>
        <v>0</v>
      </c>
      <c r="V18" s="252">
        <f>IF(T18="",0,GETPIVOTDATA("Haben",PivotSuSaForecast!$A$3,"AccountReport",PivotSuSaForecast!$A17,"Year",YEAR(Deckblatt!$B$5),"Month",V$6))</f>
        <v>0</v>
      </c>
      <c r="W18" s="252">
        <f>IF(U18="",0,GETPIVOTDATA("Soll",PivotSuSaForecast!$A$3,"AccountReport",PivotSuSaForecast!$A17,"Year",YEAR(Deckblatt!$B$5),"Month",W$6))</f>
        <v>0</v>
      </c>
      <c r="X18" s="252">
        <f>IF(V18="",0,GETPIVOTDATA("Haben",PivotSuSaForecast!$A$3,"AccountReport",PivotSuSaForecast!$A17,"Year",YEAR(Deckblatt!$B$5),"Month",X$6))</f>
        <v>0</v>
      </c>
      <c r="Y18" s="252">
        <f>IF(W18="",0,GETPIVOTDATA("Soll",PivotSuSaForecast!$A$3,"AccountReport",PivotSuSaForecast!$A17,"Year",YEAR(Deckblatt!$B$5),"Month",Y$6))</f>
        <v>0</v>
      </c>
      <c r="Z18" s="252">
        <f>IF(X18="",0,GETPIVOTDATA("Haben",PivotSuSaForecast!$A$3,"AccountReport",PivotSuSaForecast!$A17,"Year",YEAR(Deckblatt!$B$5),"Month",Z$6))</f>
        <v>0</v>
      </c>
    </row>
    <row r="19" spans="1:26" x14ac:dyDescent="0.25">
      <c r="A19" s="174">
        <f>IF(PivotSuSaForecast!A18=0,"",IFERROR(_xlfn.NUMBERVALUE(LEFT(PivotSuSaForecast!A18,4)),""))</f>
        <v>1371</v>
      </c>
      <c r="B19" s="174" t="str">
        <f>IF(A19&lt;&gt;"",RIGHT(PivotSuSaForecast!A18,LEN(PivotSuSaForecast!A18)-5),"")</f>
        <v>Durchlaufende Posten</v>
      </c>
      <c r="C19" s="252">
        <f>IF(A19="",0,GETPIVOTDATA("Soll",PivotSuSaForecast!$A$3,"AccountReport",PivotSuSaForecast!$A18,"Year",YEAR(Deckblatt!$B$5),"Month",C$6))</f>
        <v>0</v>
      </c>
      <c r="D19" s="252">
        <f>IF(B19="",0,GETPIVOTDATA("Haben",PivotSuSaForecast!$A$3,"AccountReport",PivotSuSaForecast!$A18,"Year",YEAR(Deckblatt!$B$5),"Month",D$6))</f>
        <v>0</v>
      </c>
      <c r="E19" s="252">
        <f>IF(C19="",0,GETPIVOTDATA("Soll",PivotSuSaForecast!$A$3,"AccountReport",PivotSuSaForecast!$A18,"Year",YEAR(Deckblatt!$B$5),"Month",E$6))</f>
        <v>0</v>
      </c>
      <c r="F19" s="252">
        <f>IF(D19="",0,GETPIVOTDATA("Haben",PivotSuSaForecast!$A$3,"AccountReport",PivotSuSaForecast!$A18,"Year",YEAR(Deckblatt!$B$5),"Month",F$6))</f>
        <v>0</v>
      </c>
      <c r="G19" s="252">
        <f>IF(E19="",0,GETPIVOTDATA("Soll",PivotSuSaForecast!$A$3,"AccountReport",PivotSuSaForecast!$A18,"Year",YEAR(Deckblatt!$B$5),"Month",G$6))</f>
        <v>4318.25</v>
      </c>
      <c r="H19" s="252">
        <f>IF(F19="",0,GETPIVOTDATA("Haben",PivotSuSaForecast!$A$3,"AccountReport",PivotSuSaForecast!$A18,"Year",YEAR(Deckblatt!$B$5),"Month",H$6))</f>
        <v>4318.25</v>
      </c>
      <c r="I19" s="252">
        <f>IF(G19="",0,GETPIVOTDATA("Soll",PivotSuSaForecast!$A$3,"AccountReport",PivotSuSaForecast!$A18,"Year",YEAR(Deckblatt!$B$5),"Month",I$6))</f>
        <v>0</v>
      </c>
      <c r="J19" s="252">
        <f>IF(H19="",0,GETPIVOTDATA("Haben",PivotSuSaForecast!$A$3,"AccountReport",PivotSuSaForecast!$A18,"Year",YEAR(Deckblatt!$B$5),"Month",J$6))</f>
        <v>0</v>
      </c>
      <c r="K19" s="252">
        <f>IF(I19="",0,GETPIVOTDATA("Soll",PivotSuSaForecast!$A$3,"AccountReport",PivotSuSaForecast!$A18,"Year",YEAR(Deckblatt!$B$5),"Month",K$6))</f>
        <v>0</v>
      </c>
      <c r="L19" s="252">
        <f>IF(J19="",0,GETPIVOTDATA("Haben",PivotSuSaForecast!$A$3,"AccountReport",PivotSuSaForecast!$A18,"Year",YEAR(Deckblatt!$B$5),"Month",L$6))</f>
        <v>0</v>
      </c>
      <c r="M19" s="252">
        <f>IF(K19="",0,GETPIVOTDATA("Soll",PivotSuSaForecast!$A$3,"AccountReport",PivotSuSaForecast!$A18,"Year",YEAR(Deckblatt!$B$5),"Month",M$6))</f>
        <v>0</v>
      </c>
      <c r="N19" s="252">
        <f>IF(L19="",0,GETPIVOTDATA("Haben",PivotSuSaForecast!$A$3,"AccountReport",PivotSuSaForecast!$A18,"Year",YEAR(Deckblatt!$B$5),"Month",N$6))</f>
        <v>0</v>
      </c>
      <c r="O19" s="252">
        <f>IF(M19="",0,GETPIVOTDATA("Soll",PivotSuSaForecast!$A$3,"AccountReport",PivotSuSaForecast!$A18,"Year",YEAR(Deckblatt!$B$5),"Month",O$6))</f>
        <v>11884.2</v>
      </c>
      <c r="P19" s="252">
        <f>IF(N19="",0,GETPIVOTDATA("Haben",PivotSuSaForecast!$A$3,"AccountReport",PivotSuSaForecast!$A18,"Year",YEAR(Deckblatt!$B$5),"Month",P$6))</f>
        <v>11884.2</v>
      </c>
      <c r="Q19" s="252">
        <f>IF(O19="",0,GETPIVOTDATA("Soll",PivotSuSaForecast!$A$3,"AccountReport",PivotSuSaForecast!$A18,"Year",YEAR(Deckblatt!$B$5),"Month",Q$6))</f>
        <v>0</v>
      </c>
      <c r="R19" s="252">
        <f>IF(P19="",0,GETPIVOTDATA("Haben",PivotSuSaForecast!$A$3,"AccountReport",PivotSuSaForecast!$A18,"Year",YEAR(Deckblatt!$B$5),"Month",R$6))</f>
        <v>0</v>
      </c>
      <c r="S19" s="252">
        <f>IF(Q19="",0,GETPIVOTDATA("Soll",PivotSuSaForecast!$A$3,"AccountReport",PivotSuSaForecast!$A18,"Year",YEAR(Deckblatt!$B$5),"Month",S$6))</f>
        <v>296.97000000000003</v>
      </c>
      <c r="T19" s="252">
        <f>IF(R19="",0,GETPIVOTDATA("Haben",PivotSuSaForecast!$A$3,"AccountReport",PivotSuSaForecast!$A18,"Year",YEAR(Deckblatt!$B$5),"Month",T$6))</f>
        <v>296.97000000000003</v>
      </c>
      <c r="U19" s="252">
        <f>IF(S19="",0,GETPIVOTDATA("Soll",PivotSuSaForecast!$A$3,"AccountReport",PivotSuSaForecast!$A18,"Year",YEAR(Deckblatt!$B$5),"Month",U$6))</f>
        <v>0</v>
      </c>
      <c r="V19" s="252">
        <f>IF(T19="",0,GETPIVOTDATA("Haben",PivotSuSaForecast!$A$3,"AccountReport",PivotSuSaForecast!$A18,"Year",YEAR(Deckblatt!$B$5),"Month",V$6))</f>
        <v>0</v>
      </c>
      <c r="W19" s="252">
        <f>IF(U19="",0,GETPIVOTDATA("Soll",PivotSuSaForecast!$A$3,"AccountReport",PivotSuSaForecast!$A18,"Year",YEAR(Deckblatt!$B$5),"Month",W$6))</f>
        <v>1017.73</v>
      </c>
      <c r="X19" s="252">
        <f>IF(V19="",0,GETPIVOTDATA("Haben",PivotSuSaForecast!$A$3,"AccountReport",PivotSuSaForecast!$A18,"Year",YEAR(Deckblatt!$B$5),"Month",X$6))</f>
        <v>1017.73</v>
      </c>
      <c r="Y19" s="252">
        <f>IF(W19="",0,GETPIVOTDATA("Soll",PivotSuSaForecast!$A$3,"AccountReport",PivotSuSaForecast!$A18,"Year",YEAR(Deckblatt!$B$5),"Month",Y$6))</f>
        <v>0</v>
      </c>
      <c r="Z19" s="252">
        <f>IF(X19="",0,GETPIVOTDATA("Haben",PivotSuSaForecast!$A$3,"AccountReport",PivotSuSaForecast!$A18,"Year",YEAR(Deckblatt!$B$5),"Month",Z$6))</f>
        <v>0</v>
      </c>
    </row>
    <row r="20" spans="1:26" x14ac:dyDescent="0.25">
      <c r="A20" s="174">
        <f>IF(PivotSuSaForecast!A19=0,"",IFERROR(_xlfn.NUMBERVALUE(LEFT(PivotSuSaForecast!A19,4)),""))</f>
        <v>1401</v>
      </c>
      <c r="B20" s="174" t="str">
        <f>IF(A20&lt;&gt;"",RIGHT(PivotSuSaForecast!A19,LEN(PivotSuSaForecast!A19)-5),"")</f>
        <v>Abziehbare Vorsteuer 7 %</v>
      </c>
      <c r="C20" s="252">
        <f>IF(A20="",0,GETPIVOTDATA("Soll",PivotSuSaForecast!$A$3,"AccountReport",PivotSuSaForecast!$A19,"Year",YEAR(Deckblatt!$B$5),"Month",C$6))</f>
        <v>7.33</v>
      </c>
      <c r="D20" s="252">
        <f>IF(B20="",0,GETPIVOTDATA("Haben",PivotSuSaForecast!$A$3,"AccountReport",PivotSuSaForecast!$A19,"Year",YEAR(Deckblatt!$B$5),"Month",D$6))</f>
        <v>0</v>
      </c>
      <c r="E20" s="252">
        <f>IF(C20="",0,GETPIVOTDATA("Soll",PivotSuSaForecast!$A$3,"AccountReport",PivotSuSaForecast!$A19,"Year",YEAR(Deckblatt!$B$5),"Month",E$6))</f>
        <v>5.37</v>
      </c>
      <c r="F20" s="252">
        <f>IF(D20="",0,GETPIVOTDATA("Haben",PivotSuSaForecast!$A$3,"AccountReport",PivotSuSaForecast!$A19,"Year",YEAR(Deckblatt!$B$5),"Month",F$6))</f>
        <v>0</v>
      </c>
      <c r="G20" s="252">
        <f>IF(E20="",0,GETPIVOTDATA("Soll",PivotSuSaForecast!$A$3,"AccountReport",PivotSuSaForecast!$A19,"Year",YEAR(Deckblatt!$B$5),"Month",G$6))</f>
        <v>4.51</v>
      </c>
      <c r="H20" s="252">
        <f>IF(F20="",0,GETPIVOTDATA("Haben",PivotSuSaForecast!$A$3,"AccountReport",PivotSuSaForecast!$A19,"Year",YEAR(Deckblatt!$B$5),"Month",H$6))</f>
        <v>0</v>
      </c>
      <c r="I20" s="252">
        <f>IF(G20="",0,GETPIVOTDATA("Soll",PivotSuSaForecast!$A$3,"AccountReport",PivotSuSaForecast!$A19,"Year",YEAR(Deckblatt!$B$5),"Month",I$6))</f>
        <v>0</v>
      </c>
      <c r="J20" s="252">
        <f>IF(H20="",0,GETPIVOTDATA("Haben",PivotSuSaForecast!$A$3,"AccountReport",PivotSuSaForecast!$A19,"Year",YEAR(Deckblatt!$B$5),"Month",J$6))</f>
        <v>0</v>
      </c>
      <c r="K20" s="252">
        <f>IF(I20="",0,GETPIVOTDATA("Soll",PivotSuSaForecast!$A$3,"AccountReport",PivotSuSaForecast!$A19,"Year",YEAR(Deckblatt!$B$5),"Month",K$6))</f>
        <v>7.32</v>
      </c>
      <c r="L20" s="252">
        <f>IF(J20="",0,GETPIVOTDATA("Haben",PivotSuSaForecast!$A$3,"AccountReport",PivotSuSaForecast!$A19,"Year",YEAR(Deckblatt!$B$5),"Month",L$6))</f>
        <v>0</v>
      </c>
      <c r="M20" s="252">
        <f>IF(K20="",0,GETPIVOTDATA("Soll",PivotSuSaForecast!$A$3,"AccountReport",PivotSuSaForecast!$A19,"Year",YEAR(Deckblatt!$B$5),"Month",M$6))</f>
        <v>13.23</v>
      </c>
      <c r="N20" s="252">
        <f>IF(L20="",0,GETPIVOTDATA("Haben",PivotSuSaForecast!$A$3,"AccountReport",PivotSuSaForecast!$A19,"Year",YEAR(Deckblatt!$B$5),"Month",N$6))</f>
        <v>0</v>
      </c>
      <c r="O20" s="252">
        <f>IF(M20="",0,GETPIVOTDATA("Soll",PivotSuSaForecast!$A$3,"AccountReport",PivotSuSaForecast!$A19,"Year",YEAR(Deckblatt!$B$5),"Month",O$6))</f>
        <v>14.38</v>
      </c>
      <c r="P20" s="252">
        <f>IF(N20="",0,GETPIVOTDATA("Haben",PivotSuSaForecast!$A$3,"AccountReport",PivotSuSaForecast!$A19,"Year",YEAR(Deckblatt!$B$5),"Month",P$6))</f>
        <v>0</v>
      </c>
      <c r="Q20" s="252">
        <f>IF(O20="",0,GETPIVOTDATA("Soll",PivotSuSaForecast!$A$3,"AccountReport",PivotSuSaForecast!$A19,"Year",YEAR(Deckblatt!$B$5),"Month",Q$6))</f>
        <v>0</v>
      </c>
      <c r="R20" s="252">
        <f>IF(P20="",0,GETPIVOTDATA("Haben",PivotSuSaForecast!$A$3,"AccountReport",PivotSuSaForecast!$A19,"Year",YEAR(Deckblatt!$B$5),"Month",R$6))</f>
        <v>0</v>
      </c>
      <c r="S20" s="252">
        <f>IF(Q20="",0,GETPIVOTDATA("Soll",PivotSuSaForecast!$A$3,"AccountReport",PivotSuSaForecast!$A19,"Year",YEAR(Deckblatt!$B$5),"Month",S$6))</f>
        <v>0</v>
      </c>
      <c r="T20" s="252">
        <f>IF(R20="",0,GETPIVOTDATA("Haben",PivotSuSaForecast!$A$3,"AccountReport",PivotSuSaForecast!$A19,"Year",YEAR(Deckblatt!$B$5),"Month",T$6))</f>
        <v>0</v>
      </c>
      <c r="U20" s="252">
        <f>IF(S20="",0,GETPIVOTDATA("Soll",PivotSuSaForecast!$A$3,"AccountReport",PivotSuSaForecast!$A19,"Year",YEAR(Deckblatt!$B$5),"Month",U$6))</f>
        <v>0</v>
      </c>
      <c r="V20" s="252">
        <f>IF(T20="",0,GETPIVOTDATA("Haben",PivotSuSaForecast!$A$3,"AccountReport",PivotSuSaForecast!$A19,"Year",YEAR(Deckblatt!$B$5),"Month",V$6))</f>
        <v>0</v>
      </c>
      <c r="W20" s="252">
        <f>IF(U20="",0,GETPIVOTDATA("Soll",PivotSuSaForecast!$A$3,"AccountReport",PivotSuSaForecast!$A19,"Year",YEAR(Deckblatt!$B$5),"Month",W$6))</f>
        <v>45.79</v>
      </c>
      <c r="X20" s="252">
        <f>IF(V20="",0,GETPIVOTDATA("Haben",PivotSuSaForecast!$A$3,"AccountReport",PivotSuSaForecast!$A19,"Year",YEAR(Deckblatt!$B$5),"Month",X$6))</f>
        <v>0</v>
      </c>
      <c r="Y20" s="252">
        <f>IF(W20="",0,GETPIVOTDATA("Soll",PivotSuSaForecast!$A$3,"AccountReport",PivotSuSaForecast!$A19,"Year",YEAR(Deckblatt!$B$5),"Month",Y$6))</f>
        <v>0</v>
      </c>
      <c r="Z20" s="252">
        <f>IF(X20="",0,GETPIVOTDATA("Haben",PivotSuSaForecast!$A$3,"AccountReport",PivotSuSaForecast!$A19,"Year",YEAR(Deckblatt!$B$5),"Month",Z$6))</f>
        <v>0</v>
      </c>
    </row>
    <row r="21" spans="1:26" x14ac:dyDescent="0.25">
      <c r="A21" s="174">
        <f>IF(PivotSuSaForecast!A20=0,"",IFERROR(_xlfn.NUMBERVALUE(LEFT(PivotSuSaForecast!A20,4)),""))</f>
        <v>1403</v>
      </c>
      <c r="B21" s="174" t="str">
        <f>IF(A21&lt;&gt;"",RIGHT(PivotSuSaForecast!A20,LEN(PivotSuSaForecast!A20)-5),"")</f>
        <v>Reserviertes Konto - Abziehbare Vorsteuer aus inne</v>
      </c>
      <c r="C21" s="252">
        <f>IF(A21="",0,GETPIVOTDATA("Soll",PivotSuSaForecast!$A$3,"AccountReport",PivotSuSaForecast!$A20,"Year",YEAR(Deckblatt!$B$5),"Month",C$6))</f>
        <v>0</v>
      </c>
      <c r="D21" s="252">
        <f>IF(B21="",0,GETPIVOTDATA("Haben",PivotSuSaForecast!$A$3,"AccountReport",PivotSuSaForecast!$A20,"Year",YEAR(Deckblatt!$B$5),"Month",D$6))</f>
        <v>0</v>
      </c>
      <c r="E21" s="252">
        <f>IF(C21="",0,GETPIVOTDATA("Soll",PivotSuSaForecast!$A$3,"AccountReport",PivotSuSaForecast!$A20,"Year",YEAR(Deckblatt!$B$5),"Month",E$6))</f>
        <v>0</v>
      </c>
      <c r="F21" s="252">
        <f>IF(D21="",0,GETPIVOTDATA("Haben",PivotSuSaForecast!$A$3,"AccountReport",PivotSuSaForecast!$A20,"Year",YEAR(Deckblatt!$B$5),"Month",F$6))</f>
        <v>0</v>
      </c>
      <c r="G21" s="252">
        <f>IF(E21="",0,GETPIVOTDATA("Soll",PivotSuSaForecast!$A$3,"AccountReport",PivotSuSaForecast!$A20,"Year",YEAR(Deckblatt!$B$5),"Month",G$6))</f>
        <v>0</v>
      </c>
      <c r="H21" s="252">
        <f>IF(F21="",0,GETPIVOTDATA("Haben",PivotSuSaForecast!$A$3,"AccountReport",PivotSuSaForecast!$A20,"Year",YEAR(Deckblatt!$B$5),"Month",H$6))</f>
        <v>0</v>
      </c>
      <c r="I21" s="252">
        <f>IF(G21="",0,GETPIVOTDATA("Soll",PivotSuSaForecast!$A$3,"AccountReport",PivotSuSaForecast!$A20,"Year",YEAR(Deckblatt!$B$5),"Month",I$6))</f>
        <v>0</v>
      </c>
      <c r="J21" s="252">
        <f>IF(H21="",0,GETPIVOTDATA("Haben",PivotSuSaForecast!$A$3,"AccountReport",PivotSuSaForecast!$A20,"Year",YEAR(Deckblatt!$B$5),"Month",J$6))</f>
        <v>0</v>
      </c>
      <c r="K21" s="252">
        <f>IF(I21="",0,GETPIVOTDATA("Soll",PivotSuSaForecast!$A$3,"AccountReport",PivotSuSaForecast!$A20,"Year",YEAR(Deckblatt!$B$5),"Month",K$6))</f>
        <v>0</v>
      </c>
      <c r="L21" s="252">
        <f>IF(J21="",0,GETPIVOTDATA("Haben",PivotSuSaForecast!$A$3,"AccountReport",PivotSuSaForecast!$A20,"Year",YEAR(Deckblatt!$B$5),"Month",L$6))</f>
        <v>0</v>
      </c>
      <c r="M21" s="252">
        <f>IF(K21="",0,GETPIVOTDATA("Soll",PivotSuSaForecast!$A$3,"AccountReport",PivotSuSaForecast!$A20,"Year",YEAR(Deckblatt!$B$5),"Month",M$6))</f>
        <v>0</v>
      </c>
      <c r="N21" s="252">
        <f>IF(L21="",0,GETPIVOTDATA("Haben",PivotSuSaForecast!$A$3,"AccountReport",PivotSuSaForecast!$A20,"Year",YEAR(Deckblatt!$B$5),"Month",N$6))</f>
        <v>0</v>
      </c>
      <c r="O21" s="252">
        <f>IF(M21="",0,GETPIVOTDATA("Soll",PivotSuSaForecast!$A$3,"AccountReport",PivotSuSaForecast!$A20,"Year",YEAR(Deckblatt!$B$5),"Month",O$6))</f>
        <v>19.52</v>
      </c>
      <c r="P21" s="252">
        <f>IF(N21="",0,GETPIVOTDATA("Haben",PivotSuSaForecast!$A$3,"AccountReport",PivotSuSaForecast!$A20,"Year",YEAR(Deckblatt!$B$5),"Month",P$6))</f>
        <v>0</v>
      </c>
      <c r="Q21" s="252">
        <f>IF(O21="",0,GETPIVOTDATA("Soll",PivotSuSaForecast!$A$3,"AccountReport",PivotSuSaForecast!$A20,"Year",YEAR(Deckblatt!$B$5),"Month",Q$6))</f>
        <v>34.090000000000003</v>
      </c>
      <c r="R21" s="252">
        <f>IF(P21="",0,GETPIVOTDATA("Haben",PivotSuSaForecast!$A$3,"AccountReport",PivotSuSaForecast!$A20,"Year",YEAR(Deckblatt!$B$5),"Month",R$6))</f>
        <v>0</v>
      </c>
      <c r="S21" s="252">
        <f>IF(Q21="",0,GETPIVOTDATA("Soll",PivotSuSaForecast!$A$3,"AccountReport",PivotSuSaForecast!$A20,"Year",YEAR(Deckblatt!$B$5),"Month",S$6))</f>
        <v>38.68</v>
      </c>
      <c r="T21" s="252">
        <f>IF(R21="",0,GETPIVOTDATA("Haben",PivotSuSaForecast!$A$3,"AccountReport",PivotSuSaForecast!$A20,"Year",YEAR(Deckblatt!$B$5),"Month",T$6))</f>
        <v>0</v>
      </c>
      <c r="U21" s="252">
        <f>IF(S21="",0,GETPIVOTDATA("Soll",PivotSuSaForecast!$A$3,"AccountReport",PivotSuSaForecast!$A20,"Year",YEAR(Deckblatt!$B$5),"Month",U$6))</f>
        <v>67.42</v>
      </c>
      <c r="V21" s="252">
        <f>IF(T21="",0,GETPIVOTDATA("Haben",PivotSuSaForecast!$A$3,"AccountReport",PivotSuSaForecast!$A20,"Year",YEAR(Deckblatt!$B$5),"Month",V$6))</f>
        <v>0</v>
      </c>
      <c r="W21" s="252">
        <f>IF(U21="",0,GETPIVOTDATA("Soll",PivotSuSaForecast!$A$3,"AccountReport",PivotSuSaForecast!$A20,"Year",YEAR(Deckblatt!$B$5),"Month",W$6))</f>
        <v>50.85</v>
      </c>
      <c r="X21" s="252">
        <f>IF(V21="",0,GETPIVOTDATA("Haben",PivotSuSaForecast!$A$3,"AccountReport",PivotSuSaForecast!$A20,"Year",YEAR(Deckblatt!$B$5),"Month",X$6))</f>
        <v>0</v>
      </c>
      <c r="Y21" s="252">
        <f>IF(W21="",0,GETPIVOTDATA("Soll",PivotSuSaForecast!$A$3,"AccountReport",PivotSuSaForecast!$A20,"Year",YEAR(Deckblatt!$B$5),"Month",Y$6))</f>
        <v>0</v>
      </c>
      <c r="Z21" s="252">
        <f>IF(X21="",0,GETPIVOTDATA("Haben",PivotSuSaForecast!$A$3,"AccountReport",PivotSuSaForecast!$A20,"Year",YEAR(Deckblatt!$B$5),"Month",Z$6))</f>
        <v>0</v>
      </c>
    </row>
    <row r="22" spans="1:26" x14ac:dyDescent="0.25">
      <c r="A22" s="174">
        <f>IF(PivotSuSaForecast!A21=0,"",IFERROR(_xlfn.NUMBERVALUE(LEFT(PivotSuSaForecast!A21,4)),""))</f>
        <v>1405</v>
      </c>
      <c r="B22" s="174" t="str">
        <f>IF(A22&lt;&gt;"",RIGHT(PivotSuSaForecast!A21,LEN(PivotSuSaForecast!A21)-5),"")</f>
        <v>Reserviertes Konto - Abziehbare Vorsteuer aus inne</v>
      </c>
      <c r="C22" s="252">
        <f>IF(A22="",0,GETPIVOTDATA("Soll",PivotSuSaForecast!$A$3,"AccountReport",PivotSuSaForecast!$A21,"Year",YEAR(Deckblatt!$B$5),"Month",C$6))</f>
        <v>0</v>
      </c>
      <c r="D22" s="252">
        <f>IF(B22="",0,GETPIVOTDATA("Haben",PivotSuSaForecast!$A$3,"AccountReport",PivotSuSaForecast!$A21,"Year",YEAR(Deckblatt!$B$5),"Month",D$6))</f>
        <v>0</v>
      </c>
      <c r="E22" s="252">
        <f>IF(C22="",0,GETPIVOTDATA("Soll",PivotSuSaForecast!$A$3,"AccountReport",PivotSuSaForecast!$A21,"Year",YEAR(Deckblatt!$B$5),"Month",E$6))</f>
        <v>0</v>
      </c>
      <c r="F22" s="252">
        <f>IF(D22="",0,GETPIVOTDATA("Haben",PivotSuSaForecast!$A$3,"AccountReport",PivotSuSaForecast!$A21,"Year",YEAR(Deckblatt!$B$5),"Month",F$6))</f>
        <v>0</v>
      </c>
      <c r="G22" s="252">
        <f>IF(E22="",0,GETPIVOTDATA("Soll",PivotSuSaForecast!$A$3,"AccountReport",PivotSuSaForecast!$A21,"Year",YEAR(Deckblatt!$B$5),"Month",G$6))</f>
        <v>0</v>
      </c>
      <c r="H22" s="252">
        <f>IF(F22="",0,GETPIVOTDATA("Haben",PivotSuSaForecast!$A$3,"AccountReport",PivotSuSaForecast!$A21,"Year",YEAR(Deckblatt!$B$5),"Month",H$6))</f>
        <v>0</v>
      </c>
      <c r="I22" s="252">
        <f>IF(G22="",0,GETPIVOTDATA("Soll",PivotSuSaForecast!$A$3,"AccountReport",PivotSuSaForecast!$A21,"Year",YEAR(Deckblatt!$B$5),"Month",I$6))</f>
        <v>0</v>
      </c>
      <c r="J22" s="252">
        <f>IF(H22="",0,GETPIVOTDATA("Haben",PivotSuSaForecast!$A$3,"AccountReport",PivotSuSaForecast!$A21,"Year",YEAR(Deckblatt!$B$5),"Month",J$6))</f>
        <v>0</v>
      </c>
      <c r="K22" s="252">
        <f>IF(I22="",0,GETPIVOTDATA("Soll",PivotSuSaForecast!$A$3,"AccountReport",PivotSuSaForecast!$A21,"Year",YEAR(Deckblatt!$B$5),"Month",K$6))</f>
        <v>0</v>
      </c>
      <c r="L22" s="252">
        <f>IF(J22="",0,GETPIVOTDATA("Haben",PivotSuSaForecast!$A$3,"AccountReport",PivotSuSaForecast!$A21,"Year",YEAR(Deckblatt!$B$5),"Month",L$6))</f>
        <v>0</v>
      </c>
      <c r="M22" s="252">
        <f>IF(K22="",0,GETPIVOTDATA("Soll",PivotSuSaForecast!$A$3,"AccountReport",PivotSuSaForecast!$A21,"Year",YEAR(Deckblatt!$B$5),"Month",M$6))</f>
        <v>0</v>
      </c>
      <c r="N22" s="252">
        <f>IF(L22="",0,GETPIVOTDATA("Haben",PivotSuSaForecast!$A$3,"AccountReport",PivotSuSaForecast!$A21,"Year",YEAR(Deckblatt!$B$5),"Month",N$6))</f>
        <v>0</v>
      </c>
      <c r="O22" s="252">
        <f>IF(M22="",0,GETPIVOTDATA("Soll",PivotSuSaForecast!$A$3,"AccountReport",PivotSuSaForecast!$A21,"Year",YEAR(Deckblatt!$B$5),"Month",O$6))</f>
        <v>6901.86</v>
      </c>
      <c r="P22" s="252">
        <f>IF(N22="",0,GETPIVOTDATA("Haben",PivotSuSaForecast!$A$3,"AccountReport",PivotSuSaForecast!$A21,"Year",YEAR(Deckblatt!$B$5),"Month",P$6))</f>
        <v>42.28</v>
      </c>
      <c r="Q22" s="252">
        <f>IF(O22="",0,GETPIVOTDATA("Soll",PivotSuSaForecast!$A$3,"AccountReport",PivotSuSaForecast!$A21,"Year",YEAR(Deckblatt!$B$5),"Month",Q$6))</f>
        <v>14948.04</v>
      </c>
      <c r="R22" s="252">
        <f>IF(P22="",0,GETPIVOTDATA("Haben",PivotSuSaForecast!$A$3,"AccountReport",PivotSuSaForecast!$A21,"Year",YEAR(Deckblatt!$B$5),"Month",R$6))</f>
        <v>340.46</v>
      </c>
      <c r="S22" s="252">
        <f>IF(Q22="",0,GETPIVOTDATA("Soll",PivotSuSaForecast!$A$3,"AccountReport",PivotSuSaForecast!$A21,"Year",YEAR(Deckblatt!$B$5),"Month",S$6))</f>
        <v>15814.45</v>
      </c>
      <c r="T22" s="252">
        <f>IF(R22="",0,GETPIVOTDATA("Haben",PivotSuSaForecast!$A$3,"AccountReport",PivotSuSaForecast!$A21,"Year",YEAR(Deckblatt!$B$5),"Month",T$6))</f>
        <v>12.45</v>
      </c>
      <c r="U22" s="252">
        <f>IF(S22="",0,GETPIVOTDATA("Soll",PivotSuSaForecast!$A$3,"AccountReport",PivotSuSaForecast!$A21,"Year",YEAR(Deckblatt!$B$5),"Month",U$6))</f>
        <v>19666.349999999999</v>
      </c>
      <c r="V22" s="252">
        <f>IF(T22="",0,GETPIVOTDATA("Haben",PivotSuSaForecast!$A$3,"AccountReport",PivotSuSaForecast!$A21,"Year",YEAR(Deckblatt!$B$5),"Month",V$6))</f>
        <v>629.91999999999996</v>
      </c>
      <c r="W22" s="252">
        <f>IF(U22="",0,GETPIVOTDATA("Soll",PivotSuSaForecast!$A$3,"AccountReport",PivotSuSaForecast!$A21,"Year",YEAR(Deckblatt!$B$5),"Month",W$6))</f>
        <v>36346.379999999997</v>
      </c>
      <c r="X22" s="252">
        <f>IF(V22="",0,GETPIVOTDATA("Haben",PivotSuSaForecast!$A$3,"AccountReport",PivotSuSaForecast!$A21,"Year",YEAR(Deckblatt!$B$5),"Month",X$6))</f>
        <v>376.87</v>
      </c>
      <c r="Y22" s="252">
        <f>IF(W22="",0,GETPIVOTDATA("Soll",PivotSuSaForecast!$A$3,"AccountReport",PivotSuSaForecast!$A21,"Year",YEAR(Deckblatt!$B$5),"Month",Y$6))</f>
        <v>0</v>
      </c>
      <c r="Z22" s="252">
        <f>IF(X22="",0,GETPIVOTDATA("Haben",PivotSuSaForecast!$A$3,"AccountReport",PivotSuSaForecast!$A21,"Year",YEAR(Deckblatt!$B$5),"Month",Z$6))</f>
        <v>0</v>
      </c>
    </row>
    <row r="23" spans="1:26" x14ac:dyDescent="0.25">
      <c r="A23" s="174">
        <f>IF(PivotSuSaForecast!A22=0,"",IFERROR(_xlfn.NUMBERVALUE(LEFT(PivotSuSaForecast!A22,4)),""))</f>
        <v>1406</v>
      </c>
      <c r="B23" s="174" t="str">
        <f>IF(A23&lt;&gt;"",RIGHT(PivotSuSaForecast!A22,LEN(PivotSuSaForecast!A22)-5),"")</f>
        <v>Abziehbare Vorsteuer 19 %</v>
      </c>
      <c r="C23" s="252">
        <f>IF(A23="",0,GETPIVOTDATA("Soll",PivotSuSaForecast!$A$3,"AccountReport",PivotSuSaForecast!$A22,"Year",YEAR(Deckblatt!$B$5),"Month",C$6))</f>
        <v>21966.86</v>
      </c>
      <c r="D23" s="252">
        <f>IF(B23="",0,GETPIVOTDATA("Haben",PivotSuSaForecast!$A$3,"AccountReport",PivotSuSaForecast!$A22,"Year",YEAR(Deckblatt!$B$5),"Month",D$6))</f>
        <v>188.8</v>
      </c>
      <c r="E23" s="252">
        <f>IF(C23="",0,GETPIVOTDATA("Soll",PivotSuSaForecast!$A$3,"AccountReport",PivotSuSaForecast!$A22,"Year",YEAR(Deckblatt!$B$5),"Month",E$6))</f>
        <v>45574.9</v>
      </c>
      <c r="F23" s="252">
        <f>IF(D23="",0,GETPIVOTDATA("Haben",PivotSuSaForecast!$A$3,"AccountReport",PivotSuSaForecast!$A22,"Year",YEAR(Deckblatt!$B$5),"Month",F$6))</f>
        <v>1315.94</v>
      </c>
      <c r="G23" s="252">
        <f>IF(E23="",0,GETPIVOTDATA("Soll",PivotSuSaForecast!$A$3,"AccountReport",PivotSuSaForecast!$A22,"Year",YEAR(Deckblatt!$B$5),"Month",G$6))</f>
        <v>26123.66</v>
      </c>
      <c r="H23" s="252">
        <f>IF(F23="",0,GETPIVOTDATA("Haben",PivotSuSaForecast!$A$3,"AccountReport",PivotSuSaForecast!$A22,"Year",YEAR(Deckblatt!$B$5),"Month",H$6))</f>
        <v>4451.88</v>
      </c>
      <c r="I23" s="252">
        <f>IF(G23="",0,GETPIVOTDATA("Soll",PivotSuSaForecast!$A$3,"AccountReport",PivotSuSaForecast!$A22,"Year",YEAR(Deckblatt!$B$5),"Month",I$6))</f>
        <v>55793.08</v>
      </c>
      <c r="J23" s="252">
        <f>IF(H23="",0,GETPIVOTDATA("Haben",PivotSuSaForecast!$A$3,"AccountReport",PivotSuSaForecast!$A22,"Year",YEAR(Deckblatt!$B$5),"Month",J$6))</f>
        <v>397.22</v>
      </c>
      <c r="K23" s="252">
        <f>IF(I23="",0,GETPIVOTDATA("Soll",PivotSuSaForecast!$A$3,"AccountReport",PivotSuSaForecast!$A22,"Year",YEAR(Deckblatt!$B$5),"Month",K$6))</f>
        <v>11025.62</v>
      </c>
      <c r="L23" s="252">
        <f>IF(J23="",0,GETPIVOTDATA("Haben",PivotSuSaForecast!$A$3,"AccountReport",PivotSuSaForecast!$A22,"Year",YEAR(Deckblatt!$B$5),"Month",L$6))</f>
        <v>276.72000000000003</v>
      </c>
      <c r="M23" s="252">
        <f>IF(K23="",0,GETPIVOTDATA("Soll",PivotSuSaForecast!$A$3,"AccountReport",PivotSuSaForecast!$A22,"Year",YEAR(Deckblatt!$B$5),"Month",M$6))</f>
        <v>17971.669999999998</v>
      </c>
      <c r="N23" s="252">
        <f>IF(L23="",0,GETPIVOTDATA("Haben",PivotSuSaForecast!$A$3,"AccountReport",PivotSuSaForecast!$A22,"Year",YEAR(Deckblatt!$B$5),"Month",N$6))</f>
        <v>334.1</v>
      </c>
      <c r="O23" s="252">
        <f>IF(M23="",0,GETPIVOTDATA("Soll",PivotSuSaForecast!$A$3,"AccountReport",PivotSuSaForecast!$A22,"Year",YEAR(Deckblatt!$B$5),"Month",O$6))</f>
        <v>1210.5999999999999</v>
      </c>
      <c r="P23" s="252">
        <f>IF(N23="",0,GETPIVOTDATA("Haben",PivotSuSaForecast!$A$3,"AccountReport",PivotSuSaForecast!$A22,"Year",YEAR(Deckblatt!$B$5),"Month",P$6))</f>
        <v>1139.77</v>
      </c>
      <c r="Q23" s="252">
        <f>IF(O23="",0,GETPIVOTDATA("Soll",PivotSuSaForecast!$A$3,"AccountReport",PivotSuSaForecast!$A22,"Year",YEAR(Deckblatt!$B$5),"Month",Q$6))</f>
        <v>20.38</v>
      </c>
      <c r="R23" s="252">
        <f>IF(P23="",0,GETPIVOTDATA("Haben",PivotSuSaForecast!$A$3,"AccountReport",PivotSuSaForecast!$A22,"Year",YEAR(Deckblatt!$B$5),"Month",R$6))</f>
        <v>163.63</v>
      </c>
      <c r="S23" s="252">
        <f>IF(Q23="",0,GETPIVOTDATA("Soll",PivotSuSaForecast!$A$3,"AccountReport",PivotSuSaForecast!$A22,"Year",YEAR(Deckblatt!$B$5),"Month",S$6))</f>
        <v>163.63</v>
      </c>
      <c r="T23" s="252">
        <f>IF(R23="",0,GETPIVOTDATA("Haben",PivotSuSaForecast!$A$3,"AccountReport",PivotSuSaForecast!$A22,"Year",YEAR(Deckblatt!$B$5),"Month",T$6))</f>
        <v>586.52</v>
      </c>
      <c r="U23" s="252">
        <f>IF(S23="",0,GETPIVOTDATA("Soll",PivotSuSaForecast!$A$3,"AccountReport",PivotSuSaForecast!$A22,"Year",YEAR(Deckblatt!$B$5),"Month",U$6))</f>
        <v>118.94</v>
      </c>
      <c r="V23" s="252">
        <f>IF(T23="",0,GETPIVOTDATA("Haben",PivotSuSaForecast!$A$3,"AccountReport",PivotSuSaForecast!$A22,"Year",YEAR(Deckblatt!$B$5),"Month",V$6))</f>
        <v>47.66</v>
      </c>
      <c r="W23" s="252">
        <f>IF(U23="",0,GETPIVOTDATA("Soll",PivotSuSaForecast!$A$3,"AccountReport",PivotSuSaForecast!$A22,"Year",YEAR(Deckblatt!$B$5),"Month",W$6))</f>
        <v>40.67</v>
      </c>
      <c r="X23" s="252">
        <f>IF(V23="",0,GETPIVOTDATA("Haben",PivotSuSaForecast!$A$3,"AccountReport",PivotSuSaForecast!$A22,"Year",YEAR(Deckblatt!$B$5),"Month",X$6))</f>
        <v>143.88999999999999</v>
      </c>
      <c r="Y23" s="252">
        <f>IF(W23="",0,GETPIVOTDATA("Soll",PivotSuSaForecast!$A$3,"AccountReport",PivotSuSaForecast!$A22,"Year",YEAR(Deckblatt!$B$5),"Month",Y$6))</f>
        <v>26007.82</v>
      </c>
      <c r="Z23" s="252">
        <f>IF(X23="",0,GETPIVOTDATA("Haben",PivotSuSaForecast!$A$3,"AccountReport",PivotSuSaForecast!$A22,"Year",YEAR(Deckblatt!$B$5),"Month",Z$6))</f>
        <v>0</v>
      </c>
    </row>
    <row r="24" spans="1:26" x14ac:dyDescent="0.25">
      <c r="A24" s="174">
        <f>IF(PivotSuSaForecast!A23=0,"",IFERROR(_xlfn.NUMBERVALUE(LEFT(PivotSuSaForecast!A23,4)),""))</f>
        <v>1407</v>
      </c>
      <c r="B24" s="174" t="str">
        <f>IF(A24&lt;&gt;"",RIGHT(PivotSuSaForecast!A23,LEN(PivotSuSaForecast!A23)-5),"")</f>
        <v>Abziehbare Vorsteuer nach § 13b UStG 19 %</v>
      </c>
      <c r="C24" s="252">
        <f>IF(A24="",0,GETPIVOTDATA("Soll",PivotSuSaForecast!$A$3,"AccountReport",PivotSuSaForecast!$A23,"Year",YEAR(Deckblatt!$B$5),"Month",C$6))</f>
        <v>0</v>
      </c>
      <c r="D24" s="252">
        <f>IF(B24="",0,GETPIVOTDATA("Haben",PivotSuSaForecast!$A$3,"AccountReport",PivotSuSaForecast!$A23,"Year",YEAR(Deckblatt!$B$5),"Month",D$6))</f>
        <v>0</v>
      </c>
      <c r="E24" s="252">
        <f>IF(C24="",0,GETPIVOTDATA("Soll",PivotSuSaForecast!$A$3,"AccountReport",PivotSuSaForecast!$A23,"Year",YEAR(Deckblatt!$B$5),"Month",E$6))</f>
        <v>0</v>
      </c>
      <c r="F24" s="252">
        <f>IF(D24="",0,GETPIVOTDATA("Haben",PivotSuSaForecast!$A$3,"AccountReport",PivotSuSaForecast!$A23,"Year",YEAR(Deckblatt!$B$5),"Month",F$6))</f>
        <v>0</v>
      </c>
      <c r="G24" s="252">
        <f>IF(E24="",0,GETPIVOTDATA("Soll",PivotSuSaForecast!$A$3,"AccountReport",PivotSuSaForecast!$A23,"Year",YEAR(Deckblatt!$B$5),"Month",G$6))</f>
        <v>0</v>
      </c>
      <c r="H24" s="252">
        <f>IF(F24="",0,GETPIVOTDATA("Haben",PivotSuSaForecast!$A$3,"AccountReport",PivotSuSaForecast!$A23,"Year",YEAR(Deckblatt!$B$5),"Month",H$6))</f>
        <v>0</v>
      </c>
      <c r="I24" s="252">
        <f>IF(G24="",0,GETPIVOTDATA("Soll",PivotSuSaForecast!$A$3,"AccountReport",PivotSuSaForecast!$A23,"Year",YEAR(Deckblatt!$B$5),"Month",I$6))</f>
        <v>25.87</v>
      </c>
      <c r="J24" s="252">
        <f>IF(H24="",0,GETPIVOTDATA("Haben",PivotSuSaForecast!$A$3,"AccountReport",PivotSuSaForecast!$A23,"Year",YEAR(Deckblatt!$B$5),"Month",J$6))</f>
        <v>0</v>
      </c>
      <c r="K24" s="252">
        <f>IF(I24="",0,GETPIVOTDATA("Soll",PivotSuSaForecast!$A$3,"AccountReport",PivotSuSaForecast!$A23,"Year",YEAR(Deckblatt!$B$5),"Month",K$6))</f>
        <v>0</v>
      </c>
      <c r="L24" s="252">
        <f>IF(J24="",0,GETPIVOTDATA("Haben",PivotSuSaForecast!$A$3,"AccountReport",PivotSuSaForecast!$A23,"Year",YEAR(Deckblatt!$B$5),"Month",L$6))</f>
        <v>0</v>
      </c>
      <c r="M24" s="252">
        <f>IF(K24="",0,GETPIVOTDATA("Soll",PivotSuSaForecast!$A$3,"AccountReport",PivotSuSaForecast!$A23,"Year",YEAR(Deckblatt!$B$5),"Month",M$6))</f>
        <v>13.97</v>
      </c>
      <c r="N24" s="252">
        <f>IF(L24="",0,GETPIVOTDATA("Haben",PivotSuSaForecast!$A$3,"AccountReport",PivotSuSaForecast!$A23,"Year",YEAR(Deckblatt!$B$5),"Month",N$6))</f>
        <v>0</v>
      </c>
      <c r="O24" s="252">
        <f>IF(M24="",0,GETPIVOTDATA("Soll",PivotSuSaForecast!$A$3,"AccountReport",PivotSuSaForecast!$A23,"Year",YEAR(Deckblatt!$B$5),"Month",O$6))</f>
        <v>0</v>
      </c>
      <c r="P24" s="252">
        <f>IF(N24="",0,GETPIVOTDATA("Haben",PivotSuSaForecast!$A$3,"AccountReport",PivotSuSaForecast!$A23,"Year",YEAR(Deckblatt!$B$5),"Month",P$6))</f>
        <v>0</v>
      </c>
      <c r="Q24" s="252">
        <f>IF(O24="",0,GETPIVOTDATA("Soll",PivotSuSaForecast!$A$3,"AccountReport",PivotSuSaForecast!$A23,"Year",YEAR(Deckblatt!$B$5),"Month",Q$6))</f>
        <v>0</v>
      </c>
      <c r="R24" s="252">
        <f>IF(P24="",0,GETPIVOTDATA("Haben",PivotSuSaForecast!$A$3,"AccountReport",PivotSuSaForecast!$A23,"Year",YEAR(Deckblatt!$B$5),"Month",R$6))</f>
        <v>0</v>
      </c>
      <c r="S24" s="252">
        <f>IF(Q24="",0,GETPIVOTDATA("Soll",PivotSuSaForecast!$A$3,"AccountReport",PivotSuSaForecast!$A23,"Year",YEAR(Deckblatt!$B$5),"Month",S$6))</f>
        <v>0</v>
      </c>
      <c r="T24" s="252">
        <f>IF(R24="",0,GETPIVOTDATA("Haben",PivotSuSaForecast!$A$3,"AccountReport",PivotSuSaForecast!$A23,"Year",YEAR(Deckblatt!$B$5),"Month",T$6))</f>
        <v>0</v>
      </c>
      <c r="U24" s="252">
        <f>IF(S24="",0,GETPIVOTDATA("Soll",PivotSuSaForecast!$A$3,"AccountReport",PivotSuSaForecast!$A23,"Year",YEAR(Deckblatt!$B$5),"Month",U$6))</f>
        <v>0</v>
      </c>
      <c r="V24" s="252">
        <f>IF(T24="",0,GETPIVOTDATA("Haben",PivotSuSaForecast!$A$3,"AccountReport",PivotSuSaForecast!$A23,"Year",YEAR(Deckblatt!$B$5),"Month",V$6))</f>
        <v>0</v>
      </c>
      <c r="W24" s="252">
        <f>IF(U24="",0,GETPIVOTDATA("Soll",PivotSuSaForecast!$A$3,"AccountReport",PivotSuSaForecast!$A23,"Year",YEAR(Deckblatt!$B$5),"Month",W$6))</f>
        <v>0</v>
      </c>
      <c r="X24" s="252">
        <f>IF(V24="",0,GETPIVOTDATA("Haben",PivotSuSaForecast!$A$3,"AccountReport",PivotSuSaForecast!$A23,"Year",YEAR(Deckblatt!$B$5),"Month",X$6))</f>
        <v>0</v>
      </c>
      <c r="Y24" s="252">
        <f>IF(W24="",0,GETPIVOTDATA("Soll",PivotSuSaForecast!$A$3,"AccountReport",PivotSuSaForecast!$A23,"Year",YEAR(Deckblatt!$B$5),"Month",Y$6))</f>
        <v>0</v>
      </c>
      <c r="Z24" s="252">
        <f>IF(X24="",0,GETPIVOTDATA("Haben",PivotSuSaForecast!$A$3,"AccountReport",PivotSuSaForecast!$A23,"Year",YEAR(Deckblatt!$B$5),"Month",Z$6))</f>
        <v>0</v>
      </c>
    </row>
    <row r="25" spans="1:26" x14ac:dyDescent="0.25">
      <c r="A25" s="174">
        <f>IF(PivotSuSaForecast!A24=0,"",IFERROR(_xlfn.NUMBERVALUE(LEFT(PivotSuSaForecast!A24,4)),""))</f>
        <v>1409</v>
      </c>
      <c r="B25" s="174" t="str">
        <f>IF(A25&lt;&gt;"",RIGHT(PivotSuSaForecast!A24,LEN(PivotSuSaForecast!A24)-5),"")</f>
        <v>Reserviertes Konto - Abziehbare Vorsteuer nach § 1</v>
      </c>
      <c r="C25" s="252">
        <f>IF(A25="",0,GETPIVOTDATA("Soll",PivotSuSaForecast!$A$3,"AccountReport",PivotSuSaForecast!$A24,"Year",YEAR(Deckblatt!$B$5),"Month",C$6))</f>
        <v>0</v>
      </c>
      <c r="D25" s="252">
        <f>IF(B25="",0,GETPIVOTDATA("Haben",PivotSuSaForecast!$A$3,"AccountReport",PivotSuSaForecast!$A24,"Year",YEAR(Deckblatt!$B$5),"Month",D$6))</f>
        <v>0</v>
      </c>
      <c r="E25" s="252">
        <f>IF(C25="",0,GETPIVOTDATA("Soll",PivotSuSaForecast!$A$3,"AccountReport",PivotSuSaForecast!$A24,"Year",YEAR(Deckblatt!$B$5),"Month",E$6))</f>
        <v>0</v>
      </c>
      <c r="F25" s="252">
        <f>IF(D25="",0,GETPIVOTDATA("Haben",PivotSuSaForecast!$A$3,"AccountReport",PivotSuSaForecast!$A24,"Year",YEAR(Deckblatt!$B$5),"Month",F$6))</f>
        <v>0</v>
      </c>
      <c r="G25" s="252">
        <f>IF(E25="",0,GETPIVOTDATA("Soll",PivotSuSaForecast!$A$3,"AccountReport",PivotSuSaForecast!$A24,"Year",YEAR(Deckblatt!$B$5),"Month",G$6))</f>
        <v>0</v>
      </c>
      <c r="H25" s="252">
        <f>IF(F25="",0,GETPIVOTDATA("Haben",PivotSuSaForecast!$A$3,"AccountReport",PivotSuSaForecast!$A24,"Year",YEAR(Deckblatt!$B$5),"Month",H$6))</f>
        <v>0</v>
      </c>
      <c r="I25" s="252">
        <f>IF(G25="",0,GETPIVOTDATA("Soll",PivotSuSaForecast!$A$3,"AccountReport",PivotSuSaForecast!$A24,"Year",YEAR(Deckblatt!$B$5),"Month",I$6))</f>
        <v>0</v>
      </c>
      <c r="J25" s="252">
        <f>IF(H25="",0,GETPIVOTDATA("Haben",PivotSuSaForecast!$A$3,"AccountReport",PivotSuSaForecast!$A24,"Year",YEAR(Deckblatt!$B$5),"Month",J$6))</f>
        <v>0</v>
      </c>
      <c r="K25" s="252">
        <f>IF(I25="",0,GETPIVOTDATA("Soll",PivotSuSaForecast!$A$3,"AccountReport",PivotSuSaForecast!$A24,"Year",YEAR(Deckblatt!$B$5),"Month",K$6))</f>
        <v>0</v>
      </c>
      <c r="L25" s="252">
        <f>IF(J25="",0,GETPIVOTDATA("Haben",PivotSuSaForecast!$A$3,"AccountReport",PivotSuSaForecast!$A24,"Year",YEAR(Deckblatt!$B$5),"Month",L$6))</f>
        <v>0</v>
      </c>
      <c r="M25" s="252">
        <f>IF(K25="",0,GETPIVOTDATA("Soll",PivotSuSaForecast!$A$3,"AccountReport",PivotSuSaForecast!$A24,"Year",YEAR(Deckblatt!$B$5),"Month",M$6))</f>
        <v>0</v>
      </c>
      <c r="N25" s="252">
        <f>IF(L25="",0,GETPIVOTDATA("Haben",PivotSuSaForecast!$A$3,"AccountReport",PivotSuSaForecast!$A24,"Year",YEAR(Deckblatt!$B$5),"Month",N$6))</f>
        <v>0</v>
      </c>
      <c r="O25" s="252">
        <f>IF(M25="",0,GETPIVOTDATA("Soll",PivotSuSaForecast!$A$3,"AccountReport",PivotSuSaForecast!$A24,"Year",YEAR(Deckblatt!$B$5),"Month",O$6))</f>
        <v>95.94</v>
      </c>
      <c r="P25" s="252">
        <f>IF(N25="",0,GETPIVOTDATA("Haben",PivotSuSaForecast!$A$3,"AccountReport",PivotSuSaForecast!$A24,"Year",YEAR(Deckblatt!$B$5),"Month",P$6))</f>
        <v>0</v>
      </c>
      <c r="Q25" s="252">
        <f>IF(O25="",0,GETPIVOTDATA("Soll",PivotSuSaForecast!$A$3,"AccountReport",PivotSuSaForecast!$A24,"Year",YEAR(Deckblatt!$B$5),"Month",Q$6))</f>
        <v>0</v>
      </c>
      <c r="R25" s="252">
        <f>IF(P25="",0,GETPIVOTDATA("Haben",PivotSuSaForecast!$A$3,"AccountReport",PivotSuSaForecast!$A24,"Year",YEAR(Deckblatt!$B$5),"Month",R$6))</f>
        <v>0</v>
      </c>
      <c r="S25" s="252">
        <f>IF(Q25="",0,GETPIVOTDATA("Soll",PivotSuSaForecast!$A$3,"AccountReport",PivotSuSaForecast!$A24,"Year",YEAR(Deckblatt!$B$5),"Month",S$6))</f>
        <v>26.82</v>
      </c>
      <c r="T25" s="252">
        <f>IF(R25="",0,GETPIVOTDATA("Haben",PivotSuSaForecast!$A$3,"AccountReport",PivotSuSaForecast!$A24,"Year",YEAR(Deckblatt!$B$5),"Month",T$6))</f>
        <v>0</v>
      </c>
      <c r="U25" s="252">
        <f>IF(S25="",0,GETPIVOTDATA("Soll",PivotSuSaForecast!$A$3,"AccountReport",PivotSuSaForecast!$A24,"Year",YEAR(Deckblatt!$B$5),"Month",U$6))</f>
        <v>26.65</v>
      </c>
      <c r="V25" s="252">
        <f>IF(T25="",0,GETPIVOTDATA("Haben",PivotSuSaForecast!$A$3,"AccountReport",PivotSuSaForecast!$A24,"Year",YEAR(Deckblatt!$B$5),"Month",V$6))</f>
        <v>0</v>
      </c>
      <c r="W25" s="252">
        <f>IF(U25="",0,GETPIVOTDATA("Soll",PivotSuSaForecast!$A$3,"AccountReport",PivotSuSaForecast!$A24,"Year",YEAR(Deckblatt!$B$5),"Month",W$6))</f>
        <v>29.63</v>
      </c>
      <c r="X25" s="252">
        <f>IF(V25="",0,GETPIVOTDATA("Haben",PivotSuSaForecast!$A$3,"AccountReport",PivotSuSaForecast!$A24,"Year",YEAR(Deckblatt!$B$5),"Month",X$6))</f>
        <v>0</v>
      </c>
      <c r="Y25" s="252">
        <f>IF(W25="",0,GETPIVOTDATA("Soll",PivotSuSaForecast!$A$3,"AccountReport",PivotSuSaForecast!$A24,"Year",YEAR(Deckblatt!$B$5),"Month",Y$6))</f>
        <v>0</v>
      </c>
      <c r="Z25" s="252">
        <f>IF(X25="",0,GETPIVOTDATA("Haben",PivotSuSaForecast!$A$3,"AccountReport",PivotSuSaForecast!$A24,"Year",YEAR(Deckblatt!$B$5),"Month",Z$6))</f>
        <v>0</v>
      </c>
    </row>
    <row r="26" spans="1:26" x14ac:dyDescent="0.25">
      <c r="A26" s="174">
        <f>IF(PivotSuSaForecast!A25=0,"",IFERROR(_xlfn.NUMBERVALUE(LEFT(PivotSuSaForecast!A25,4)),""))</f>
        <v>1434</v>
      </c>
      <c r="B26" s="174" t="str">
        <f>IF(A26&lt;&gt;"",RIGHT(PivotSuSaForecast!A25,LEN(PivotSuSaForecast!A25)-5),"")</f>
        <v>Vorsteuer in Folgeperiode/im Folgejahr abziehbar</v>
      </c>
      <c r="C26" s="252">
        <f>IF(A26="",0,GETPIVOTDATA("Soll",PivotSuSaForecast!$A$3,"AccountReport",PivotSuSaForecast!$A25,"Year",YEAR(Deckblatt!$B$5),"Month",C$6))</f>
        <v>65.67</v>
      </c>
      <c r="D26" s="252">
        <f>IF(B26="",0,GETPIVOTDATA("Haben",PivotSuSaForecast!$A$3,"AccountReport",PivotSuSaForecast!$A25,"Year",YEAR(Deckblatt!$B$5),"Month",D$6))</f>
        <v>16093.48</v>
      </c>
      <c r="E26" s="252">
        <f>IF(C26="",0,GETPIVOTDATA("Soll",PivotSuSaForecast!$A$3,"AccountReport",PivotSuSaForecast!$A25,"Year",YEAR(Deckblatt!$B$5),"Month",E$6))</f>
        <v>290.94</v>
      </c>
      <c r="F26" s="252">
        <f>IF(D26="",0,GETPIVOTDATA("Haben",PivotSuSaForecast!$A$3,"AccountReport",PivotSuSaForecast!$A25,"Year",YEAR(Deckblatt!$B$5),"Month",F$6))</f>
        <v>63.77</v>
      </c>
      <c r="G26" s="252">
        <f>IF(E26="",0,GETPIVOTDATA("Soll",PivotSuSaForecast!$A$3,"AccountReport",PivotSuSaForecast!$A25,"Year",YEAR(Deckblatt!$B$5),"Month",G$6))</f>
        <v>7399.65</v>
      </c>
      <c r="H26" s="252">
        <f>IF(F26="",0,GETPIVOTDATA("Haben",PivotSuSaForecast!$A$3,"AccountReport",PivotSuSaForecast!$A25,"Year",YEAR(Deckblatt!$B$5),"Month",H$6))</f>
        <v>290.94</v>
      </c>
      <c r="I26" s="252">
        <f>IF(G26="",0,GETPIVOTDATA("Soll",PivotSuSaForecast!$A$3,"AccountReport",PivotSuSaForecast!$A25,"Year",YEAR(Deckblatt!$B$5),"Month",I$6))</f>
        <v>257.39999999999998</v>
      </c>
      <c r="J26" s="252">
        <f>IF(H26="",0,GETPIVOTDATA("Haben",PivotSuSaForecast!$A$3,"AccountReport",PivotSuSaForecast!$A25,"Year",YEAR(Deckblatt!$B$5),"Month",J$6))</f>
        <v>7399.65</v>
      </c>
      <c r="K26" s="252">
        <f>IF(I26="",0,GETPIVOTDATA("Soll",PivotSuSaForecast!$A$3,"AccountReport",PivotSuSaForecast!$A25,"Year",YEAR(Deckblatt!$B$5),"Month",K$6))</f>
        <v>151.71</v>
      </c>
      <c r="L26" s="252">
        <f>IF(J26="",0,GETPIVOTDATA("Haben",PivotSuSaForecast!$A$3,"AccountReport",PivotSuSaForecast!$A25,"Year",YEAR(Deckblatt!$B$5),"Month",L$6))</f>
        <v>257.39999999999998</v>
      </c>
      <c r="M26" s="252">
        <f>IF(K26="",0,GETPIVOTDATA("Soll",PivotSuSaForecast!$A$3,"AccountReport",PivotSuSaForecast!$A25,"Year",YEAR(Deckblatt!$B$5),"Month",M$6))</f>
        <v>323.45999999999998</v>
      </c>
      <c r="N26" s="252">
        <f>IF(L26="",0,GETPIVOTDATA("Haben",PivotSuSaForecast!$A$3,"AccountReport",PivotSuSaForecast!$A25,"Year",YEAR(Deckblatt!$B$5),"Month",N$6))</f>
        <v>159.66</v>
      </c>
      <c r="O26" s="252">
        <f>IF(M26="",0,GETPIVOTDATA("Soll",PivotSuSaForecast!$A$3,"AccountReport",PivotSuSaForecast!$A25,"Year",YEAR(Deckblatt!$B$5),"Month",O$6))</f>
        <v>208.04</v>
      </c>
      <c r="P26" s="252">
        <f>IF(N26="",0,GETPIVOTDATA("Haben",PivotSuSaForecast!$A$3,"AccountReport",PivotSuSaForecast!$A25,"Year",YEAR(Deckblatt!$B$5),"Month",P$6))</f>
        <v>180.25</v>
      </c>
      <c r="Q26" s="252">
        <f>IF(O26="",0,GETPIVOTDATA("Soll",PivotSuSaForecast!$A$3,"AccountReport",PivotSuSaForecast!$A25,"Year",YEAR(Deckblatt!$B$5),"Month",Q$6))</f>
        <v>0</v>
      </c>
      <c r="R26" s="252">
        <f>IF(P26="",0,GETPIVOTDATA("Haben",PivotSuSaForecast!$A$3,"AccountReport",PivotSuSaForecast!$A25,"Year",YEAR(Deckblatt!$B$5),"Month",R$6))</f>
        <v>200.09</v>
      </c>
      <c r="S26" s="252">
        <f>IF(Q26="",0,GETPIVOTDATA("Soll",PivotSuSaForecast!$A$3,"AccountReport",PivotSuSaForecast!$A25,"Year",YEAR(Deckblatt!$B$5),"Month",S$6))</f>
        <v>2739.07</v>
      </c>
      <c r="T26" s="252">
        <f>IF(R26="",0,GETPIVOTDATA("Haben",PivotSuSaForecast!$A$3,"AccountReport",PivotSuSaForecast!$A25,"Year",YEAR(Deckblatt!$B$5),"Month",T$6))</f>
        <v>6.06</v>
      </c>
      <c r="U26" s="252">
        <f>IF(S26="",0,GETPIVOTDATA("Soll",PivotSuSaForecast!$A$3,"AccountReport",PivotSuSaForecast!$A25,"Year",YEAR(Deckblatt!$B$5),"Month",U$6))</f>
        <v>2711.8</v>
      </c>
      <c r="V26" s="252">
        <f>IF(T26="",0,GETPIVOTDATA("Haben",PivotSuSaForecast!$A$3,"AccountReport",PivotSuSaForecast!$A25,"Year",YEAR(Deckblatt!$B$5),"Month",V$6))</f>
        <v>2881.57</v>
      </c>
      <c r="W26" s="252">
        <f>IF(U26="",0,GETPIVOTDATA("Soll",PivotSuSaForecast!$A$3,"AccountReport",PivotSuSaForecast!$A25,"Year",YEAR(Deckblatt!$B$5),"Month",W$6))</f>
        <v>3964.81</v>
      </c>
      <c r="X26" s="252">
        <f>IF(V26="",0,GETPIVOTDATA("Haben",PivotSuSaForecast!$A$3,"AccountReport",PivotSuSaForecast!$A25,"Year",YEAR(Deckblatt!$B$5),"Month",X$6))</f>
        <v>2705.74</v>
      </c>
      <c r="Y26" s="252">
        <f>IF(W26="",0,GETPIVOTDATA("Soll",PivotSuSaForecast!$A$3,"AccountReport",PivotSuSaForecast!$A25,"Year",YEAR(Deckblatt!$B$5),"Month",Y$6))</f>
        <v>0</v>
      </c>
      <c r="Z26" s="252">
        <f>IF(X26="",0,GETPIVOTDATA("Haben",PivotSuSaForecast!$A$3,"AccountReport",PivotSuSaForecast!$A25,"Year",YEAR(Deckblatt!$B$5),"Month",Z$6))</f>
        <v>0</v>
      </c>
    </row>
    <row r="27" spans="1:26" x14ac:dyDescent="0.25">
      <c r="A27" s="174">
        <f>IF(PivotSuSaForecast!A26=0,"",IFERROR(_xlfn.NUMBERVALUE(LEFT(PivotSuSaForecast!A26,4)),""))</f>
        <v>1437</v>
      </c>
      <c r="B27" s="174" t="str">
        <f>IF(A27&lt;&gt;"",RIGHT(PivotSuSaForecast!A26,LEN(PivotSuSaForecast!A26)-5),"")</f>
        <v>Reserviertes Konto - Abziehbare Vorsteuer aus inne</v>
      </c>
      <c r="C27" s="252">
        <f>IF(A27="",0,GETPIVOTDATA("Soll",PivotSuSaForecast!$A$3,"AccountReport",PivotSuSaForecast!$A26,"Year",YEAR(Deckblatt!$B$5),"Month",C$6))</f>
        <v>186.9</v>
      </c>
      <c r="D27" s="252">
        <f>IF(B27="",0,GETPIVOTDATA("Haben",PivotSuSaForecast!$A$3,"AccountReport",PivotSuSaForecast!$A26,"Year",YEAR(Deckblatt!$B$5),"Month",D$6))</f>
        <v>1454.02</v>
      </c>
      <c r="E27" s="252">
        <f>IF(C27="",0,GETPIVOTDATA("Soll",PivotSuSaForecast!$A$3,"AccountReport",PivotSuSaForecast!$A26,"Year",YEAR(Deckblatt!$B$5),"Month",E$6))</f>
        <v>229.57</v>
      </c>
      <c r="F27" s="252">
        <f>IF(D27="",0,GETPIVOTDATA("Haben",PivotSuSaForecast!$A$3,"AccountReport",PivotSuSaForecast!$A26,"Year",YEAR(Deckblatt!$B$5),"Month",F$6))</f>
        <v>186.9</v>
      </c>
      <c r="G27" s="252">
        <f>IF(E27="",0,GETPIVOTDATA("Soll",PivotSuSaForecast!$A$3,"AccountReport",PivotSuSaForecast!$A26,"Year",YEAR(Deckblatt!$B$5),"Month",G$6))</f>
        <v>3230.2</v>
      </c>
      <c r="H27" s="252">
        <f>IF(F27="",0,GETPIVOTDATA("Haben",PivotSuSaForecast!$A$3,"AccountReport",PivotSuSaForecast!$A26,"Year",YEAR(Deckblatt!$B$5),"Month",H$6))</f>
        <v>0</v>
      </c>
      <c r="I27" s="252">
        <f>IF(G27="",0,GETPIVOTDATA("Soll",PivotSuSaForecast!$A$3,"AccountReport",PivotSuSaForecast!$A26,"Year",YEAR(Deckblatt!$B$5),"Month",I$6))</f>
        <v>80.67</v>
      </c>
      <c r="J27" s="252">
        <f>IF(H27="",0,GETPIVOTDATA("Haben",PivotSuSaForecast!$A$3,"AccountReport",PivotSuSaForecast!$A26,"Year",YEAR(Deckblatt!$B$5),"Month",J$6))</f>
        <v>2005.75</v>
      </c>
      <c r="K27" s="252">
        <f>IF(I27="",0,GETPIVOTDATA("Soll",PivotSuSaForecast!$A$3,"AccountReport",PivotSuSaForecast!$A26,"Year",YEAR(Deckblatt!$B$5),"Month",K$6))</f>
        <v>80.67</v>
      </c>
      <c r="L27" s="252">
        <f>IF(J27="",0,GETPIVOTDATA("Haben",PivotSuSaForecast!$A$3,"AccountReport",PivotSuSaForecast!$A26,"Year",YEAR(Deckblatt!$B$5),"Month",L$6))</f>
        <v>80.67</v>
      </c>
      <c r="M27" s="252">
        <f>IF(K27="",0,GETPIVOTDATA("Soll",PivotSuSaForecast!$A$3,"AccountReport",PivotSuSaForecast!$A26,"Year",YEAR(Deckblatt!$B$5),"Month",M$6))</f>
        <v>284.26</v>
      </c>
      <c r="N27" s="252">
        <f>IF(L27="",0,GETPIVOTDATA("Haben",PivotSuSaForecast!$A$3,"AccountReport",PivotSuSaForecast!$A26,"Year",YEAR(Deckblatt!$B$5),"Month",N$6))</f>
        <v>0</v>
      </c>
      <c r="O27" s="252">
        <f>IF(M27="",0,GETPIVOTDATA("Soll",PivotSuSaForecast!$A$3,"AccountReport",PivotSuSaForecast!$A26,"Year",YEAR(Deckblatt!$B$5),"Month",O$6))</f>
        <v>72.569999999999993</v>
      </c>
      <c r="P27" s="252">
        <f>IF(N27="",0,GETPIVOTDATA("Haben",PivotSuSaForecast!$A$3,"AccountReport",PivotSuSaForecast!$A26,"Year",YEAR(Deckblatt!$B$5),"Month",P$6))</f>
        <v>364.93</v>
      </c>
      <c r="Q27" s="252">
        <f>IF(O27="",0,GETPIVOTDATA("Soll",PivotSuSaForecast!$A$3,"AccountReport",PivotSuSaForecast!$A26,"Year",YEAR(Deckblatt!$B$5),"Month",Q$6))</f>
        <v>163.63</v>
      </c>
      <c r="R27" s="252">
        <f>IF(P27="",0,GETPIVOTDATA("Haben",PivotSuSaForecast!$A$3,"AccountReport",PivotSuSaForecast!$A26,"Year",YEAR(Deckblatt!$B$5),"Month",R$6))</f>
        <v>72.569999999999993</v>
      </c>
      <c r="S27" s="252">
        <f>IF(Q27="",0,GETPIVOTDATA("Soll",PivotSuSaForecast!$A$3,"AccountReport",PivotSuSaForecast!$A26,"Year",YEAR(Deckblatt!$B$5),"Month",S$6))</f>
        <v>0</v>
      </c>
      <c r="T27" s="252">
        <f>IF(R27="",0,GETPIVOTDATA("Haben",PivotSuSaForecast!$A$3,"AccountReport",PivotSuSaForecast!$A26,"Year",YEAR(Deckblatt!$B$5),"Month",T$6))</f>
        <v>163.63</v>
      </c>
      <c r="U27" s="252">
        <f>IF(S27="",0,GETPIVOTDATA("Soll",PivotSuSaForecast!$A$3,"AccountReport",PivotSuSaForecast!$A26,"Year",YEAR(Deckblatt!$B$5),"Month",U$6))</f>
        <v>0</v>
      </c>
      <c r="V27" s="252">
        <f>IF(T27="",0,GETPIVOTDATA("Haben",PivotSuSaForecast!$A$3,"AccountReport",PivotSuSaForecast!$A26,"Year",YEAR(Deckblatt!$B$5),"Month",V$6))</f>
        <v>0</v>
      </c>
      <c r="W27" s="252">
        <f>IF(U27="",0,GETPIVOTDATA("Soll",PivotSuSaForecast!$A$3,"AccountReport",PivotSuSaForecast!$A26,"Year",YEAR(Deckblatt!$B$5),"Month",W$6))</f>
        <v>0</v>
      </c>
      <c r="X27" s="252">
        <f>IF(V27="",0,GETPIVOTDATA("Haben",PivotSuSaForecast!$A$3,"AccountReport",PivotSuSaForecast!$A26,"Year",YEAR(Deckblatt!$B$5),"Month",X$6))</f>
        <v>0</v>
      </c>
      <c r="Y27" s="252">
        <f>IF(W27="",0,GETPIVOTDATA("Soll",PivotSuSaForecast!$A$3,"AccountReport",PivotSuSaForecast!$A26,"Year",YEAR(Deckblatt!$B$5),"Month",Y$6))</f>
        <v>0</v>
      </c>
      <c r="Z27" s="252">
        <f>IF(X27="",0,GETPIVOTDATA("Haben",PivotSuSaForecast!$A$3,"AccountReport",PivotSuSaForecast!$A26,"Year",YEAR(Deckblatt!$B$5),"Month",Z$6))</f>
        <v>0</v>
      </c>
    </row>
    <row r="28" spans="1:26" x14ac:dyDescent="0.25">
      <c r="A28" s="174">
        <f>IF(PivotSuSaForecast!A27=0,"",IFERROR(_xlfn.NUMBERVALUE(LEFT(PivotSuSaForecast!A27,4)),""))</f>
        <v>1457</v>
      </c>
      <c r="B28" s="174" t="str">
        <f>IF(A28&lt;&gt;"",RIGHT(PivotSuSaForecast!A27,LEN(PivotSuSaForecast!A27)-5),"")</f>
        <v>Forderungen gegenüber Bundesagentur für Arbeit</v>
      </c>
      <c r="C28" s="252">
        <f>IF(A28="",0,GETPIVOTDATA("Soll",PivotSuSaForecast!$A$3,"AccountReport",PivotSuSaForecast!$A27,"Year",YEAR(Deckblatt!$B$5),"Month",C$6))</f>
        <v>0</v>
      </c>
      <c r="D28" s="252">
        <f>IF(B28="",0,GETPIVOTDATA("Haben",PivotSuSaForecast!$A$3,"AccountReport",PivotSuSaForecast!$A27,"Year",YEAR(Deckblatt!$B$5),"Month",D$6))</f>
        <v>0</v>
      </c>
      <c r="E28" s="252">
        <f>IF(C28="",0,GETPIVOTDATA("Soll",PivotSuSaForecast!$A$3,"AccountReport",PivotSuSaForecast!$A27,"Year",YEAR(Deckblatt!$B$5),"Month",E$6))</f>
        <v>0</v>
      </c>
      <c r="F28" s="252">
        <f>IF(D28="",0,GETPIVOTDATA("Haben",PivotSuSaForecast!$A$3,"AccountReport",PivotSuSaForecast!$A27,"Year",YEAR(Deckblatt!$B$5),"Month",F$6))</f>
        <v>0</v>
      </c>
      <c r="G28" s="252">
        <f>IF(E28="",0,GETPIVOTDATA("Soll",PivotSuSaForecast!$A$3,"AccountReport",PivotSuSaForecast!$A27,"Year",YEAR(Deckblatt!$B$5),"Month",G$6))</f>
        <v>0</v>
      </c>
      <c r="H28" s="252">
        <f>IF(F28="",0,GETPIVOTDATA("Haben",PivotSuSaForecast!$A$3,"AccountReport",PivotSuSaForecast!$A27,"Year",YEAR(Deckblatt!$B$5),"Month",H$6))</f>
        <v>0</v>
      </c>
      <c r="I28" s="252">
        <f>IF(G28="",0,GETPIVOTDATA("Soll",PivotSuSaForecast!$A$3,"AccountReport",PivotSuSaForecast!$A27,"Year",YEAR(Deckblatt!$B$5),"Month",I$6))</f>
        <v>0</v>
      </c>
      <c r="J28" s="252">
        <f>IF(H28="",0,GETPIVOTDATA("Haben",PivotSuSaForecast!$A$3,"AccountReport",PivotSuSaForecast!$A27,"Year",YEAR(Deckblatt!$B$5),"Month",J$6))</f>
        <v>0</v>
      </c>
      <c r="K28" s="252">
        <f>IF(I28="",0,GETPIVOTDATA("Soll",PivotSuSaForecast!$A$3,"AccountReport",PivotSuSaForecast!$A27,"Year",YEAR(Deckblatt!$B$5),"Month",K$6))</f>
        <v>0</v>
      </c>
      <c r="L28" s="252">
        <f>IF(J28="",0,GETPIVOTDATA("Haben",PivotSuSaForecast!$A$3,"AccountReport",PivotSuSaForecast!$A27,"Year",YEAR(Deckblatt!$B$5),"Month",L$6))</f>
        <v>0</v>
      </c>
      <c r="M28" s="252">
        <f>IF(K28="",0,GETPIVOTDATA("Soll",PivotSuSaForecast!$A$3,"AccountReport",PivotSuSaForecast!$A27,"Year",YEAR(Deckblatt!$B$5),"Month",M$6))</f>
        <v>0</v>
      </c>
      <c r="N28" s="252">
        <f>IF(L28="",0,GETPIVOTDATA("Haben",PivotSuSaForecast!$A$3,"AccountReport",PivotSuSaForecast!$A27,"Year",YEAR(Deckblatt!$B$5),"Month",N$6))</f>
        <v>0</v>
      </c>
      <c r="O28" s="252">
        <f>IF(M28="",0,GETPIVOTDATA("Soll",PivotSuSaForecast!$A$3,"AccountReport",PivotSuSaForecast!$A27,"Year",YEAR(Deckblatt!$B$5),"Month",O$6))</f>
        <v>0</v>
      </c>
      <c r="P28" s="252">
        <f>IF(N28="",0,GETPIVOTDATA("Haben",PivotSuSaForecast!$A$3,"AccountReport",PivotSuSaForecast!$A27,"Year",YEAR(Deckblatt!$B$5),"Month",P$6))</f>
        <v>0</v>
      </c>
      <c r="Q28" s="252">
        <f>IF(O28="",0,GETPIVOTDATA("Soll",PivotSuSaForecast!$A$3,"AccountReport",PivotSuSaForecast!$A27,"Year",YEAR(Deckblatt!$B$5),"Month",Q$6))</f>
        <v>0</v>
      </c>
      <c r="R28" s="252">
        <f>IF(P28="",0,GETPIVOTDATA("Haben",PivotSuSaForecast!$A$3,"AccountReport",PivotSuSaForecast!$A27,"Year",YEAR(Deckblatt!$B$5),"Month",R$6))</f>
        <v>0</v>
      </c>
      <c r="S28" s="252">
        <f>IF(Q28="",0,GETPIVOTDATA("Soll",PivotSuSaForecast!$A$3,"AccountReport",PivotSuSaForecast!$A27,"Year",YEAR(Deckblatt!$B$5),"Month",S$6))</f>
        <v>0</v>
      </c>
      <c r="T28" s="252">
        <f>IF(R28="",0,GETPIVOTDATA("Haben",PivotSuSaForecast!$A$3,"AccountReport",PivotSuSaForecast!$A27,"Year",YEAR(Deckblatt!$B$5),"Month",T$6))</f>
        <v>0</v>
      </c>
      <c r="U28" s="252">
        <f>IF(S28="",0,GETPIVOTDATA("Soll",PivotSuSaForecast!$A$3,"AccountReport",PivotSuSaForecast!$A27,"Year",YEAR(Deckblatt!$B$5),"Month",U$6))</f>
        <v>0</v>
      </c>
      <c r="V28" s="252">
        <f>IF(T28="",0,GETPIVOTDATA("Haben",PivotSuSaForecast!$A$3,"AccountReport",PivotSuSaForecast!$A27,"Year",YEAR(Deckblatt!$B$5),"Month",V$6))</f>
        <v>0</v>
      </c>
      <c r="W28" s="252">
        <f>IF(U28="",0,GETPIVOTDATA("Soll",PivotSuSaForecast!$A$3,"AccountReport",PivotSuSaForecast!$A27,"Year",YEAR(Deckblatt!$B$5),"Month",W$6))</f>
        <v>1034.79</v>
      </c>
      <c r="X28" s="252">
        <f>IF(V28="",0,GETPIVOTDATA("Haben",PivotSuSaForecast!$A$3,"AccountReport",PivotSuSaForecast!$A27,"Year",YEAR(Deckblatt!$B$5),"Month",X$6))</f>
        <v>0</v>
      </c>
      <c r="Y28" s="252">
        <f>IF(W28="",0,GETPIVOTDATA("Soll",PivotSuSaForecast!$A$3,"AccountReport",PivotSuSaForecast!$A27,"Year",YEAR(Deckblatt!$B$5),"Month",Y$6))</f>
        <v>0</v>
      </c>
      <c r="Z28" s="252">
        <f>IF(X28="",0,GETPIVOTDATA("Haben",PivotSuSaForecast!$A$3,"AccountReport",PivotSuSaForecast!$A27,"Year",YEAR(Deckblatt!$B$5),"Month",Z$6))</f>
        <v>0</v>
      </c>
    </row>
    <row r="29" spans="1:26" x14ac:dyDescent="0.25">
      <c r="A29" s="174">
        <f>IF(PivotSuSaForecast!A28=0,"",IFERROR(_xlfn.NUMBERVALUE(LEFT(PivotSuSaForecast!A28,4)),""))</f>
        <v>1460</v>
      </c>
      <c r="B29" s="174" t="str">
        <f>IF(A29&lt;&gt;"",RIGHT(PivotSuSaForecast!A28,LEN(PivotSuSaForecast!A28)-5),"")</f>
        <v>Geldtransit</v>
      </c>
      <c r="C29" s="252">
        <f>IF(A29="",0,GETPIVOTDATA("Soll",PivotSuSaForecast!$A$3,"AccountReport",PivotSuSaForecast!$A28,"Year",YEAR(Deckblatt!$B$5),"Month",C$6))</f>
        <v>0</v>
      </c>
      <c r="D29" s="252">
        <f>IF(B29="",0,GETPIVOTDATA("Haben",PivotSuSaForecast!$A$3,"AccountReport",PivotSuSaForecast!$A28,"Year",YEAR(Deckblatt!$B$5),"Month",D$6))</f>
        <v>0</v>
      </c>
      <c r="E29" s="252">
        <f>IF(C29="",0,GETPIVOTDATA("Soll",PivotSuSaForecast!$A$3,"AccountReport",PivotSuSaForecast!$A28,"Year",YEAR(Deckblatt!$B$5),"Month",E$6))</f>
        <v>0</v>
      </c>
      <c r="F29" s="252">
        <f>IF(D29="",0,GETPIVOTDATA("Haben",PivotSuSaForecast!$A$3,"AccountReport",PivotSuSaForecast!$A28,"Year",YEAR(Deckblatt!$B$5),"Month",F$6))</f>
        <v>0</v>
      </c>
      <c r="G29" s="252">
        <f>IF(E29="",0,GETPIVOTDATA("Soll",PivotSuSaForecast!$A$3,"AccountReport",PivotSuSaForecast!$A28,"Year",YEAR(Deckblatt!$B$5),"Month",G$6))</f>
        <v>0</v>
      </c>
      <c r="H29" s="252">
        <f>IF(F29="",0,GETPIVOTDATA("Haben",PivotSuSaForecast!$A$3,"AccountReport",PivotSuSaForecast!$A28,"Year",YEAR(Deckblatt!$B$5),"Month",H$6))</f>
        <v>0</v>
      </c>
      <c r="I29" s="252">
        <f>IF(G29="",0,GETPIVOTDATA("Soll",PivotSuSaForecast!$A$3,"AccountReport",PivotSuSaForecast!$A28,"Year",YEAR(Deckblatt!$B$5),"Month",I$6))</f>
        <v>0</v>
      </c>
      <c r="J29" s="252">
        <f>IF(H29="",0,GETPIVOTDATA("Haben",PivotSuSaForecast!$A$3,"AccountReport",PivotSuSaForecast!$A28,"Year",YEAR(Deckblatt!$B$5),"Month",J$6))</f>
        <v>0</v>
      </c>
      <c r="K29" s="252">
        <f>IF(I29="",0,GETPIVOTDATA("Soll",PivotSuSaForecast!$A$3,"AccountReport",PivotSuSaForecast!$A28,"Year",YEAR(Deckblatt!$B$5),"Month",K$6))</f>
        <v>0</v>
      </c>
      <c r="L29" s="252">
        <f>IF(J29="",0,GETPIVOTDATA("Haben",PivotSuSaForecast!$A$3,"AccountReport",PivotSuSaForecast!$A28,"Year",YEAR(Deckblatt!$B$5),"Month",L$6))</f>
        <v>0</v>
      </c>
      <c r="M29" s="252">
        <f>IF(K29="",0,GETPIVOTDATA("Soll",PivotSuSaForecast!$A$3,"AccountReport",PivotSuSaForecast!$A28,"Year",YEAR(Deckblatt!$B$5),"Month",M$6))</f>
        <v>0</v>
      </c>
      <c r="N29" s="252">
        <f>IF(L29="",0,GETPIVOTDATA("Haben",PivotSuSaForecast!$A$3,"AccountReport",PivotSuSaForecast!$A28,"Year",YEAR(Deckblatt!$B$5),"Month",N$6))</f>
        <v>0</v>
      </c>
      <c r="O29" s="252">
        <f>IF(M29="",0,GETPIVOTDATA("Soll",PivotSuSaForecast!$A$3,"AccountReport",PivotSuSaForecast!$A28,"Year",YEAR(Deckblatt!$B$5),"Month",O$6))</f>
        <v>0</v>
      </c>
      <c r="P29" s="252">
        <f>IF(N29="",0,GETPIVOTDATA("Haben",PivotSuSaForecast!$A$3,"AccountReport",PivotSuSaForecast!$A28,"Year",YEAR(Deckblatt!$B$5),"Month",P$6))</f>
        <v>0</v>
      </c>
      <c r="Q29" s="252">
        <f>IF(O29="",0,GETPIVOTDATA("Soll",PivotSuSaForecast!$A$3,"AccountReport",PivotSuSaForecast!$A28,"Year",YEAR(Deckblatt!$B$5),"Month",Q$6))</f>
        <v>10000</v>
      </c>
      <c r="R29" s="252">
        <f>IF(P29="",0,GETPIVOTDATA("Haben",PivotSuSaForecast!$A$3,"AccountReport",PivotSuSaForecast!$A28,"Year",YEAR(Deckblatt!$B$5),"Month",R$6))</f>
        <v>10000</v>
      </c>
      <c r="S29" s="252">
        <f>IF(Q29="",0,GETPIVOTDATA("Soll",PivotSuSaForecast!$A$3,"AccountReport",PivotSuSaForecast!$A28,"Year",YEAR(Deckblatt!$B$5),"Month",S$6))</f>
        <v>0</v>
      </c>
      <c r="T29" s="252">
        <f>IF(R29="",0,GETPIVOTDATA("Haben",PivotSuSaForecast!$A$3,"AccountReport",PivotSuSaForecast!$A28,"Year",YEAR(Deckblatt!$B$5),"Month",T$6))</f>
        <v>300</v>
      </c>
      <c r="U29" s="252">
        <f>IF(S29="",0,GETPIVOTDATA("Soll",PivotSuSaForecast!$A$3,"AccountReport",PivotSuSaForecast!$A28,"Year",YEAR(Deckblatt!$B$5),"Month",U$6))</f>
        <v>300</v>
      </c>
      <c r="V29" s="252">
        <f>IF(T29="",0,GETPIVOTDATA("Haben",PivotSuSaForecast!$A$3,"AccountReport",PivotSuSaForecast!$A28,"Year",YEAR(Deckblatt!$B$5),"Month",V$6))</f>
        <v>0</v>
      </c>
      <c r="W29" s="252">
        <f>IF(U29="",0,GETPIVOTDATA("Soll",PivotSuSaForecast!$A$3,"AccountReport",PivotSuSaForecast!$A28,"Year",YEAR(Deckblatt!$B$5),"Month",W$6))</f>
        <v>300</v>
      </c>
      <c r="X29" s="252">
        <f>IF(V29="",0,GETPIVOTDATA("Haben",PivotSuSaForecast!$A$3,"AccountReport",PivotSuSaForecast!$A28,"Year",YEAR(Deckblatt!$B$5),"Month",X$6))</f>
        <v>300</v>
      </c>
      <c r="Y29" s="252">
        <f>IF(W29="",0,GETPIVOTDATA("Soll",PivotSuSaForecast!$A$3,"AccountReport",PivotSuSaForecast!$A28,"Year",YEAR(Deckblatt!$B$5),"Month",Y$6))</f>
        <v>0</v>
      </c>
      <c r="Z29" s="252">
        <f>IF(X29="",0,GETPIVOTDATA("Haben",PivotSuSaForecast!$A$3,"AccountReport",PivotSuSaForecast!$A28,"Year",YEAR(Deckblatt!$B$5),"Month",Z$6))</f>
        <v>0</v>
      </c>
    </row>
    <row r="30" spans="1:26" x14ac:dyDescent="0.25">
      <c r="A30" s="174">
        <f>IF(PivotSuSaForecast!A29=0,"",IFERROR(_xlfn.NUMBERVALUE(LEFT(PivotSuSaForecast!A29,4)),""))</f>
        <v>1600</v>
      </c>
      <c r="B30" s="174" t="str">
        <f>IF(A30&lt;&gt;"",RIGHT(PivotSuSaForecast!A29,LEN(PivotSuSaForecast!A29)-5),"")</f>
        <v>Kasse</v>
      </c>
      <c r="C30" s="252">
        <f>IF(A30="",0,GETPIVOTDATA("Soll",PivotSuSaForecast!$A$3,"AccountReport",PivotSuSaForecast!$A29,"Year",YEAR(Deckblatt!$B$5),"Month",C$6))</f>
        <v>0</v>
      </c>
      <c r="D30" s="252">
        <f>IF(B30="",0,GETPIVOTDATA("Haben",PivotSuSaForecast!$A$3,"AccountReport",PivotSuSaForecast!$A29,"Year",YEAR(Deckblatt!$B$5),"Month",D$6))</f>
        <v>0</v>
      </c>
      <c r="E30" s="252">
        <f>IF(C30="",0,GETPIVOTDATA("Soll",PivotSuSaForecast!$A$3,"AccountReport",PivotSuSaForecast!$A29,"Year",YEAR(Deckblatt!$B$5),"Month",E$6))</f>
        <v>0</v>
      </c>
      <c r="F30" s="252">
        <f>IF(D30="",0,GETPIVOTDATA("Haben",PivotSuSaForecast!$A$3,"AccountReport",PivotSuSaForecast!$A29,"Year",YEAR(Deckblatt!$B$5),"Month",F$6))</f>
        <v>0</v>
      </c>
      <c r="G30" s="252">
        <f>IF(E30="",0,GETPIVOTDATA("Soll",PivotSuSaForecast!$A$3,"AccountReport",PivotSuSaForecast!$A29,"Year",YEAR(Deckblatt!$B$5),"Month",G$6))</f>
        <v>0</v>
      </c>
      <c r="H30" s="252">
        <f>IF(F30="",0,GETPIVOTDATA("Haben",PivotSuSaForecast!$A$3,"AccountReport",PivotSuSaForecast!$A29,"Year",YEAR(Deckblatt!$B$5),"Month",H$6))</f>
        <v>17.239999999999998</v>
      </c>
      <c r="I30" s="252">
        <f>IF(G30="",0,GETPIVOTDATA("Soll",PivotSuSaForecast!$A$3,"AccountReport",PivotSuSaForecast!$A29,"Year",YEAR(Deckblatt!$B$5),"Month",I$6))</f>
        <v>0</v>
      </c>
      <c r="J30" s="252">
        <f>IF(H30="",0,GETPIVOTDATA("Haben",PivotSuSaForecast!$A$3,"AccountReport",PivotSuSaForecast!$A29,"Year",YEAR(Deckblatt!$B$5),"Month",J$6))</f>
        <v>17.989999999999998</v>
      </c>
      <c r="K30" s="252">
        <f>IF(I30="",0,GETPIVOTDATA("Soll",PivotSuSaForecast!$A$3,"AccountReport",PivotSuSaForecast!$A29,"Year",YEAR(Deckblatt!$B$5),"Month",K$6))</f>
        <v>0</v>
      </c>
      <c r="L30" s="252">
        <f>IF(J30="",0,GETPIVOTDATA("Haben",PivotSuSaForecast!$A$3,"AccountReport",PivotSuSaForecast!$A29,"Year",YEAR(Deckblatt!$B$5),"Month",L$6))</f>
        <v>25.93</v>
      </c>
      <c r="M30" s="252">
        <f>IF(K30="",0,GETPIVOTDATA("Soll",PivotSuSaForecast!$A$3,"AccountReport",PivotSuSaForecast!$A29,"Year",YEAR(Deckblatt!$B$5),"Month",M$6))</f>
        <v>0</v>
      </c>
      <c r="N30" s="252">
        <f>IF(L30="",0,GETPIVOTDATA("Haben",PivotSuSaForecast!$A$3,"AccountReport",PivotSuSaForecast!$A29,"Year",YEAR(Deckblatt!$B$5),"Month",N$6))</f>
        <v>3</v>
      </c>
      <c r="O30" s="252">
        <f>IF(M30="",0,GETPIVOTDATA("Soll",PivotSuSaForecast!$A$3,"AccountReport",PivotSuSaForecast!$A29,"Year",YEAR(Deckblatt!$B$5),"Month",O$6))</f>
        <v>0</v>
      </c>
      <c r="P30" s="252">
        <f>IF(N30="",0,GETPIVOTDATA("Haben",PivotSuSaForecast!$A$3,"AccountReport",PivotSuSaForecast!$A29,"Year",YEAR(Deckblatt!$B$5),"Month",P$6))</f>
        <v>72.099999999999994</v>
      </c>
      <c r="Q30" s="252">
        <f>IF(O30="",0,GETPIVOTDATA("Soll",PivotSuSaForecast!$A$3,"AccountReport",PivotSuSaForecast!$A29,"Year",YEAR(Deckblatt!$B$5),"Month",Q$6))</f>
        <v>0</v>
      </c>
      <c r="R30" s="252">
        <f>IF(P30="",0,GETPIVOTDATA("Haben",PivotSuSaForecast!$A$3,"AccountReport",PivotSuSaForecast!$A29,"Year",YEAR(Deckblatt!$B$5),"Month",R$6))</f>
        <v>54</v>
      </c>
      <c r="S30" s="252">
        <f>IF(Q30="",0,GETPIVOTDATA("Soll",PivotSuSaForecast!$A$3,"AccountReport",PivotSuSaForecast!$A29,"Year",YEAR(Deckblatt!$B$5),"Month",S$6))</f>
        <v>300</v>
      </c>
      <c r="T30" s="252">
        <f>IF(R30="",0,GETPIVOTDATA("Haben",PivotSuSaForecast!$A$3,"AccountReport",PivotSuSaForecast!$A29,"Year",YEAR(Deckblatt!$B$5),"Month",T$6))</f>
        <v>88.24</v>
      </c>
      <c r="U30" s="252">
        <f>IF(S30="",0,GETPIVOTDATA("Soll",PivotSuSaForecast!$A$3,"AccountReport",PivotSuSaForecast!$A29,"Year",YEAR(Deckblatt!$B$5),"Month",U$6))</f>
        <v>0</v>
      </c>
      <c r="V30" s="252">
        <f>IF(T30="",0,GETPIVOTDATA("Haben",PivotSuSaForecast!$A$3,"AccountReport",PivotSuSaForecast!$A29,"Year",YEAR(Deckblatt!$B$5),"Month",V$6))</f>
        <v>170.74</v>
      </c>
      <c r="W30" s="252">
        <f>IF(U30="",0,GETPIVOTDATA("Soll",PivotSuSaForecast!$A$3,"AccountReport",PivotSuSaForecast!$A29,"Year",YEAR(Deckblatt!$B$5),"Month",W$6))</f>
        <v>300</v>
      </c>
      <c r="X30" s="252">
        <f>IF(V30="",0,GETPIVOTDATA("Haben",PivotSuSaForecast!$A$3,"AccountReport",PivotSuSaForecast!$A29,"Year",YEAR(Deckblatt!$B$5),"Month",X$6))</f>
        <v>83.67</v>
      </c>
      <c r="Y30" s="252">
        <f>IF(W30="",0,GETPIVOTDATA("Soll",PivotSuSaForecast!$A$3,"AccountReport",PivotSuSaForecast!$A29,"Year",YEAR(Deckblatt!$B$5),"Month",Y$6))</f>
        <v>0</v>
      </c>
      <c r="Z30" s="252">
        <f>IF(X30="",0,GETPIVOTDATA("Haben",PivotSuSaForecast!$A$3,"AccountReport",PivotSuSaForecast!$A29,"Year",YEAR(Deckblatt!$B$5),"Month",Z$6))</f>
        <v>0</v>
      </c>
    </row>
    <row r="31" spans="1:26" x14ac:dyDescent="0.25">
      <c r="A31" s="174">
        <f>IF(PivotSuSaForecast!A30=0,"",IFERROR(_xlfn.NUMBERVALUE(LEFT(PivotSuSaForecast!A30,4)),""))</f>
        <v>1800</v>
      </c>
      <c r="B31" s="174" t="str">
        <f>IF(A31&lt;&gt;"",RIGHT(PivotSuSaForecast!A30,LEN(PivotSuSaForecast!A30)-5),"")</f>
        <v>Bank</v>
      </c>
      <c r="C31" s="252">
        <f>IF(A31="",0,GETPIVOTDATA("Soll",PivotSuSaForecast!$A$3,"AccountReport",PivotSuSaForecast!$A30,"Year",YEAR(Deckblatt!$B$5),"Month",C$6))</f>
        <v>0</v>
      </c>
      <c r="D31" s="252">
        <f>IF(B31="",0,GETPIVOTDATA("Haben",PivotSuSaForecast!$A$3,"AccountReport",PivotSuSaForecast!$A30,"Year",YEAR(Deckblatt!$B$5),"Month",D$6))</f>
        <v>0</v>
      </c>
      <c r="E31" s="252">
        <f>IF(C31="",0,GETPIVOTDATA("Soll",PivotSuSaForecast!$A$3,"AccountReport",PivotSuSaForecast!$A30,"Year",YEAR(Deckblatt!$B$5),"Month",E$6))</f>
        <v>0</v>
      </c>
      <c r="F31" s="252">
        <f>IF(D31="",0,GETPIVOTDATA("Haben",PivotSuSaForecast!$A$3,"AccountReport",PivotSuSaForecast!$A30,"Year",YEAR(Deckblatt!$B$5),"Month",F$6))</f>
        <v>0</v>
      </c>
      <c r="G31" s="252">
        <f>IF(E31="",0,GETPIVOTDATA("Soll",PivotSuSaForecast!$A$3,"AccountReport",PivotSuSaForecast!$A30,"Year",YEAR(Deckblatt!$B$5),"Month",G$6))</f>
        <v>0</v>
      </c>
      <c r="H31" s="252">
        <f>IF(F31="",0,GETPIVOTDATA("Haben",PivotSuSaForecast!$A$3,"AccountReport",PivotSuSaForecast!$A30,"Year",YEAR(Deckblatt!$B$5),"Month",H$6))</f>
        <v>0</v>
      </c>
      <c r="I31" s="252">
        <f>IF(G31="",0,GETPIVOTDATA("Soll",PivotSuSaForecast!$A$3,"AccountReport",PivotSuSaForecast!$A30,"Year",YEAR(Deckblatt!$B$5),"Month",I$6))</f>
        <v>0</v>
      </c>
      <c r="J31" s="252">
        <f>IF(H31="",0,GETPIVOTDATA("Haben",PivotSuSaForecast!$A$3,"AccountReport",PivotSuSaForecast!$A30,"Year",YEAR(Deckblatt!$B$5),"Month",J$6))</f>
        <v>0</v>
      </c>
      <c r="K31" s="252">
        <f>IF(I31="",0,GETPIVOTDATA("Soll",PivotSuSaForecast!$A$3,"AccountReport",PivotSuSaForecast!$A30,"Year",YEAR(Deckblatt!$B$5),"Month",K$6))</f>
        <v>0</v>
      </c>
      <c r="L31" s="252">
        <f>IF(J31="",0,GETPIVOTDATA("Haben",PivotSuSaForecast!$A$3,"AccountReport",PivotSuSaForecast!$A30,"Year",YEAR(Deckblatt!$B$5),"Month",L$6))</f>
        <v>0</v>
      </c>
      <c r="M31" s="252">
        <f>IF(K31="",0,GETPIVOTDATA("Soll",PivotSuSaForecast!$A$3,"AccountReport",PivotSuSaForecast!$A30,"Year",YEAR(Deckblatt!$B$5),"Month",M$6))</f>
        <v>0</v>
      </c>
      <c r="N31" s="252">
        <f>IF(L31="",0,GETPIVOTDATA("Haben",PivotSuSaForecast!$A$3,"AccountReport",PivotSuSaForecast!$A30,"Year",YEAR(Deckblatt!$B$5),"Month",N$6))</f>
        <v>0</v>
      </c>
      <c r="O31" s="252">
        <f>IF(M31="",0,GETPIVOTDATA("Soll",PivotSuSaForecast!$A$3,"AccountReport",PivotSuSaForecast!$A30,"Year",YEAR(Deckblatt!$B$5),"Month",O$6))</f>
        <v>0</v>
      </c>
      <c r="P31" s="252">
        <f>IF(N31="",0,GETPIVOTDATA("Haben",PivotSuSaForecast!$A$3,"AccountReport",PivotSuSaForecast!$A30,"Year",YEAR(Deckblatt!$B$5),"Month",P$6))</f>
        <v>0</v>
      </c>
      <c r="Q31" s="252">
        <f>IF(O31="",0,GETPIVOTDATA("Soll",PivotSuSaForecast!$A$3,"AccountReport",PivotSuSaForecast!$A30,"Year",YEAR(Deckblatt!$B$5),"Month",Q$6))</f>
        <v>0</v>
      </c>
      <c r="R31" s="252">
        <f>IF(P31="",0,GETPIVOTDATA("Haben",PivotSuSaForecast!$A$3,"AccountReport",PivotSuSaForecast!$A30,"Year",YEAR(Deckblatt!$B$5),"Month",R$6))</f>
        <v>0</v>
      </c>
      <c r="S31" s="252">
        <f>IF(Q31="",0,GETPIVOTDATA("Soll",PivotSuSaForecast!$A$3,"AccountReport",PivotSuSaForecast!$A30,"Year",YEAR(Deckblatt!$B$5),"Month",S$6))</f>
        <v>0</v>
      </c>
      <c r="T31" s="252">
        <f>IF(R31="",0,GETPIVOTDATA("Haben",PivotSuSaForecast!$A$3,"AccountReport",PivotSuSaForecast!$A30,"Year",YEAR(Deckblatt!$B$5),"Month",T$6))</f>
        <v>0</v>
      </c>
      <c r="U31" s="252">
        <f>IF(S31="",0,GETPIVOTDATA("Soll",PivotSuSaForecast!$A$3,"AccountReport",PivotSuSaForecast!$A30,"Year",YEAR(Deckblatt!$B$5),"Month",U$6))</f>
        <v>0</v>
      </c>
      <c r="V31" s="252">
        <f>IF(T31="",0,GETPIVOTDATA("Haben",PivotSuSaForecast!$A$3,"AccountReport",PivotSuSaForecast!$A30,"Year",YEAR(Deckblatt!$B$5),"Month",V$6))</f>
        <v>0</v>
      </c>
      <c r="W31" s="252">
        <f>IF(U31="",0,GETPIVOTDATA("Soll",PivotSuSaForecast!$A$3,"AccountReport",PivotSuSaForecast!$A30,"Year",YEAR(Deckblatt!$B$5),"Month",W$6))</f>
        <v>0</v>
      </c>
      <c r="X31" s="252">
        <f>IF(V31="",0,GETPIVOTDATA("Haben",PivotSuSaForecast!$A$3,"AccountReport",PivotSuSaForecast!$A30,"Year",YEAR(Deckblatt!$B$5),"Month",X$6))</f>
        <v>0</v>
      </c>
      <c r="Y31" s="252">
        <f>IF(W31="",0,GETPIVOTDATA("Soll",PivotSuSaForecast!$A$3,"AccountReport",PivotSuSaForecast!$A30,"Year",YEAR(Deckblatt!$B$5),"Month",Y$6))</f>
        <v>32185.519999999997</v>
      </c>
      <c r="Z31" s="252">
        <f>IF(X31="",0,GETPIVOTDATA("Haben",PivotSuSaForecast!$A$3,"AccountReport",PivotSuSaForecast!$A30,"Year",YEAR(Deckblatt!$B$5),"Month",Z$6))</f>
        <v>388734.48</v>
      </c>
    </row>
    <row r="32" spans="1:26" x14ac:dyDescent="0.25">
      <c r="A32" s="174">
        <f>IF(PivotSuSaForecast!A31=0,"",IFERROR(_xlfn.NUMBERVALUE(LEFT(PivotSuSaForecast!A31,4)),""))</f>
        <v>1803</v>
      </c>
      <c r="B32" s="174" t="str">
        <f>IF(A32&lt;&gt;"",RIGHT(PivotSuSaForecast!A31,LEN(PivotSuSaForecast!A31)-5),"")</f>
        <v>Bank</v>
      </c>
      <c r="C32" s="252">
        <f>IF(A32="",0,GETPIVOTDATA("Soll",PivotSuSaForecast!$A$3,"AccountReport",PivotSuSaForecast!$A31,"Year",YEAR(Deckblatt!$B$5),"Month",C$6))</f>
        <v>90060.58</v>
      </c>
      <c r="D32" s="252">
        <f>IF(B32="",0,GETPIVOTDATA("Haben",PivotSuSaForecast!$A$3,"AccountReport",PivotSuSaForecast!$A31,"Year",YEAR(Deckblatt!$B$5),"Month",D$6))</f>
        <v>131098</v>
      </c>
      <c r="E32" s="252">
        <f>IF(C32="",0,GETPIVOTDATA("Soll",PivotSuSaForecast!$A$3,"AccountReport",PivotSuSaForecast!$A31,"Year",YEAR(Deckblatt!$B$5),"Month",E$6))</f>
        <v>394654.58</v>
      </c>
      <c r="F32" s="252">
        <f>IF(D32="",0,GETPIVOTDATA("Haben",PivotSuSaForecast!$A$3,"AccountReport",PivotSuSaForecast!$A31,"Year",YEAR(Deckblatt!$B$5),"Month",F$6))</f>
        <v>210047.04</v>
      </c>
      <c r="G32" s="252">
        <f>IF(E32="",0,GETPIVOTDATA("Soll",PivotSuSaForecast!$A$3,"AccountReport",PivotSuSaForecast!$A31,"Year",YEAR(Deckblatt!$B$5),"Month",G$6))</f>
        <v>21054.67</v>
      </c>
      <c r="H32" s="252">
        <f>IF(F32="",0,GETPIVOTDATA("Haben",PivotSuSaForecast!$A$3,"AccountReport",PivotSuSaForecast!$A31,"Year",YEAR(Deckblatt!$B$5),"Month",H$6))</f>
        <v>365957.48</v>
      </c>
      <c r="I32" s="252">
        <f>IF(G32="",0,GETPIVOTDATA("Soll",PivotSuSaForecast!$A$3,"AccountReport",PivotSuSaForecast!$A31,"Year",YEAR(Deckblatt!$B$5),"Month",I$6))</f>
        <v>44276.800000000003</v>
      </c>
      <c r="J32" s="252">
        <f>IF(H32="",0,GETPIVOTDATA("Haben",PivotSuSaForecast!$A$3,"AccountReport",PivotSuSaForecast!$A31,"Year",YEAR(Deckblatt!$B$5),"Month",J$6))</f>
        <v>263871.67</v>
      </c>
      <c r="K32" s="252">
        <f>IF(I32="",0,GETPIVOTDATA("Soll",PivotSuSaForecast!$A$3,"AccountReport",PivotSuSaForecast!$A31,"Year",YEAR(Deckblatt!$B$5),"Month",K$6))</f>
        <v>35977.11</v>
      </c>
      <c r="L32" s="252">
        <f>IF(J32="",0,GETPIVOTDATA("Haben",PivotSuSaForecast!$A$3,"AccountReport",PivotSuSaForecast!$A31,"Year",YEAR(Deckblatt!$B$5),"Month",L$6))</f>
        <v>236984.68</v>
      </c>
      <c r="M32" s="252">
        <f>IF(K32="",0,GETPIVOTDATA("Soll",PivotSuSaForecast!$A$3,"AccountReport",PivotSuSaForecast!$A31,"Year",YEAR(Deckblatt!$B$5),"Month",M$6))</f>
        <v>55366.96</v>
      </c>
      <c r="N32" s="252">
        <f>IF(L32="",0,GETPIVOTDATA("Haben",PivotSuSaForecast!$A$3,"AccountReport",PivotSuSaForecast!$A31,"Year",YEAR(Deckblatt!$B$5),"Month",N$6))</f>
        <v>91067.92</v>
      </c>
      <c r="O32" s="252">
        <f>IF(M32="",0,GETPIVOTDATA("Soll",PivotSuSaForecast!$A$3,"AccountReport",PivotSuSaForecast!$A31,"Year",YEAR(Deckblatt!$B$5),"Month",O$6))</f>
        <v>30484.59</v>
      </c>
      <c r="P32" s="252">
        <f>IF(N32="",0,GETPIVOTDATA("Haben",PivotSuSaForecast!$A$3,"AccountReport",PivotSuSaForecast!$A31,"Year",YEAR(Deckblatt!$B$5),"Month",P$6))</f>
        <v>196062.15</v>
      </c>
      <c r="Q32" s="252">
        <f>IF(O32="",0,GETPIVOTDATA("Soll",PivotSuSaForecast!$A$3,"AccountReport",PivotSuSaForecast!$A31,"Year",YEAR(Deckblatt!$B$5),"Month",Q$6))</f>
        <v>1109.8499999999999</v>
      </c>
      <c r="R32" s="252">
        <f>IF(P32="",0,GETPIVOTDATA("Haben",PivotSuSaForecast!$A$3,"AccountReport",PivotSuSaForecast!$A31,"Year",YEAR(Deckblatt!$B$5),"Month",R$6))</f>
        <v>88249.58</v>
      </c>
      <c r="S32" s="252">
        <f>IF(Q32="",0,GETPIVOTDATA("Soll",PivotSuSaForecast!$A$3,"AccountReport",PivotSuSaForecast!$A31,"Year",YEAR(Deckblatt!$B$5),"Month",S$6))</f>
        <v>25691.77</v>
      </c>
      <c r="T32" s="252">
        <f>IF(R32="",0,GETPIVOTDATA("Haben",PivotSuSaForecast!$A$3,"AccountReport",PivotSuSaForecast!$A31,"Year",YEAR(Deckblatt!$B$5),"Month",T$6))</f>
        <v>269158.90000000002</v>
      </c>
      <c r="U32" s="252">
        <f>IF(S32="",0,GETPIVOTDATA("Soll",PivotSuSaForecast!$A$3,"AccountReport",PivotSuSaForecast!$A31,"Year",YEAR(Deckblatt!$B$5),"Month",U$6))</f>
        <v>18138.740000000002</v>
      </c>
      <c r="V32" s="252">
        <f>IF(T32="",0,GETPIVOTDATA("Haben",PivotSuSaForecast!$A$3,"AccountReport",PivotSuSaForecast!$A31,"Year",YEAR(Deckblatt!$B$5),"Month",V$6))</f>
        <v>217417.01</v>
      </c>
      <c r="W32" s="252">
        <f>IF(U32="",0,GETPIVOTDATA("Soll",PivotSuSaForecast!$A$3,"AccountReport",PivotSuSaForecast!$A31,"Year",YEAR(Deckblatt!$B$5),"Month",W$6))</f>
        <v>20568.84</v>
      </c>
      <c r="X32" s="252">
        <f>IF(V32="",0,GETPIVOTDATA("Haben",PivotSuSaForecast!$A$3,"AccountReport",PivotSuSaForecast!$A31,"Year",YEAR(Deckblatt!$B$5),"Month",X$6))</f>
        <v>182281.28</v>
      </c>
      <c r="Y32" s="252">
        <f>IF(W32="",0,GETPIVOTDATA("Soll",PivotSuSaForecast!$A$3,"AccountReport",PivotSuSaForecast!$A31,"Year",YEAR(Deckblatt!$B$5),"Month",Y$6))</f>
        <v>0</v>
      </c>
      <c r="Z32" s="252">
        <f>IF(X32="",0,GETPIVOTDATA("Haben",PivotSuSaForecast!$A$3,"AccountReport",PivotSuSaForecast!$A31,"Year",YEAR(Deckblatt!$B$5),"Month",Z$6))</f>
        <v>0</v>
      </c>
    </row>
    <row r="33" spans="1:28" x14ac:dyDescent="0.25">
      <c r="A33" s="174">
        <f>IF(PivotSuSaForecast!A32=0,"",IFERROR(_xlfn.NUMBERVALUE(LEFT(PivotSuSaForecast!A32,4)),""))</f>
        <v>1804</v>
      </c>
      <c r="B33" s="174" t="str">
        <f>IF(A33&lt;&gt;"",RIGHT(PivotSuSaForecast!A32,LEN(PivotSuSaForecast!A32)-5),"")</f>
        <v>Bank</v>
      </c>
      <c r="C33" s="252">
        <f>IF(A33="",0,GETPIVOTDATA("Soll",PivotSuSaForecast!$A$3,"AccountReport",PivotSuSaForecast!$A32,"Year",YEAR(Deckblatt!$B$5),"Month",C$6))</f>
        <v>0</v>
      </c>
      <c r="D33" s="252">
        <f>IF(B33="",0,GETPIVOTDATA("Haben",PivotSuSaForecast!$A$3,"AccountReport",PivotSuSaForecast!$A32,"Year",YEAR(Deckblatt!$B$5),"Month",D$6))</f>
        <v>0</v>
      </c>
      <c r="E33" s="252">
        <f>IF(C33="",0,GETPIVOTDATA("Soll",PivotSuSaForecast!$A$3,"AccountReport",PivotSuSaForecast!$A32,"Year",YEAR(Deckblatt!$B$5),"Month",E$6))</f>
        <v>0</v>
      </c>
      <c r="F33" s="252">
        <f>IF(D33="",0,GETPIVOTDATA("Haben",PivotSuSaForecast!$A$3,"AccountReport",PivotSuSaForecast!$A32,"Year",YEAR(Deckblatt!$B$5),"Month",F$6))</f>
        <v>0</v>
      </c>
      <c r="G33" s="252">
        <f>IF(E33="",0,GETPIVOTDATA("Soll",PivotSuSaForecast!$A$3,"AccountReport",PivotSuSaForecast!$A32,"Year",YEAR(Deckblatt!$B$5),"Month",G$6))</f>
        <v>0</v>
      </c>
      <c r="H33" s="252">
        <f>IF(F33="",0,GETPIVOTDATA("Haben",PivotSuSaForecast!$A$3,"AccountReport",PivotSuSaForecast!$A32,"Year",YEAR(Deckblatt!$B$5),"Month",H$6))</f>
        <v>0</v>
      </c>
      <c r="I33" s="252">
        <f>IF(G33="",0,GETPIVOTDATA("Soll",PivotSuSaForecast!$A$3,"AccountReport",PivotSuSaForecast!$A32,"Year",YEAR(Deckblatt!$B$5),"Month",I$6))</f>
        <v>0</v>
      </c>
      <c r="J33" s="252">
        <f>IF(H33="",0,GETPIVOTDATA("Haben",PivotSuSaForecast!$A$3,"AccountReport",PivotSuSaForecast!$A32,"Year",YEAR(Deckblatt!$B$5),"Month",J$6))</f>
        <v>0</v>
      </c>
      <c r="K33" s="252">
        <f>IF(I33="",0,GETPIVOTDATA("Soll",PivotSuSaForecast!$A$3,"AccountReport",PivotSuSaForecast!$A32,"Year",YEAR(Deckblatt!$B$5),"Month",K$6))</f>
        <v>0</v>
      </c>
      <c r="L33" s="252">
        <f>IF(J33="",0,GETPIVOTDATA("Haben",PivotSuSaForecast!$A$3,"AccountReport",PivotSuSaForecast!$A32,"Year",YEAR(Deckblatt!$B$5),"Month",L$6))</f>
        <v>0</v>
      </c>
      <c r="M33" s="252">
        <f>IF(K33="",0,GETPIVOTDATA("Soll",PivotSuSaForecast!$A$3,"AccountReport",PivotSuSaForecast!$A32,"Year",YEAR(Deckblatt!$B$5),"Month",M$6))</f>
        <v>0</v>
      </c>
      <c r="N33" s="252">
        <f>IF(L33="",0,GETPIVOTDATA("Haben",PivotSuSaForecast!$A$3,"AccountReport",PivotSuSaForecast!$A32,"Year",YEAR(Deckblatt!$B$5),"Month",N$6))</f>
        <v>0</v>
      </c>
      <c r="O33" s="252">
        <f>IF(M33="",0,GETPIVOTDATA("Soll",PivotSuSaForecast!$A$3,"AccountReport",PivotSuSaForecast!$A32,"Year",YEAR(Deckblatt!$B$5),"Month",O$6))</f>
        <v>0</v>
      </c>
      <c r="P33" s="252">
        <f>IF(N33="",0,GETPIVOTDATA("Haben",PivotSuSaForecast!$A$3,"AccountReport",PivotSuSaForecast!$A32,"Year",YEAR(Deckblatt!$B$5),"Month",P$6))</f>
        <v>0</v>
      </c>
      <c r="Q33" s="252">
        <f>IF(O33="",0,GETPIVOTDATA("Soll",PivotSuSaForecast!$A$3,"AccountReport",PivotSuSaForecast!$A32,"Year",YEAR(Deckblatt!$B$5),"Month",Q$6))</f>
        <v>0</v>
      </c>
      <c r="R33" s="252">
        <f>IF(P33="",0,GETPIVOTDATA("Haben",PivotSuSaForecast!$A$3,"AccountReport",PivotSuSaForecast!$A32,"Year",YEAR(Deckblatt!$B$5),"Month",R$6))</f>
        <v>0</v>
      </c>
      <c r="S33" s="252">
        <f>IF(Q33="",0,GETPIVOTDATA("Soll",PivotSuSaForecast!$A$3,"AccountReport",PivotSuSaForecast!$A32,"Year",YEAR(Deckblatt!$B$5),"Month",S$6))</f>
        <v>0</v>
      </c>
      <c r="T33" s="252">
        <f>IF(R33="",0,GETPIVOTDATA("Haben",PivotSuSaForecast!$A$3,"AccountReport",PivotSuSaForecast!$A32,"Year",YEAR(Deckblatt!$B$5),"Month",T$6))</f>
        <v>0</v>
      </c>
      <c r="U33" s="252">
        <f>IF(S33="",0,GETPIVOTDATA("Soll",PivotSuSaForecast!$A$3,"AccountReport",PivotSuSaForecast!$A32,"Year",YEAR(Deckblatt!$B$5),"Month",U$6))</f>
        <v>0</v>
      </c>
      <c r="V33" s="252">
        <f>IF(T33="",0,GETPIVOTDATA("Haben",PivotSuSaForecast!$A$3,"AccountReport",PivotSuSaForecast!$A32,"Year",YEAR(Deckblatt!$B$5),"Month",V$6))</f>
        <v>0</v>
      </c>
      <c r="W33" s="252">
        <f>IF(U33="",0,GETPIVOTDATA("Soll",PivotSuSaForecast!$A$3,"AccountReport",PivotSuSaForecast!$A32,"Year",YEAR(Deckblatt!$B$5),"Month",W$6))</f>
        <v>0</v>
      </c>
      <c r="X33" s="252">
        <f>IF(V33="",0,GETPIVOTDATA("Haben",PivotSuSaForecast!$A$3,"AccountReport",PivotSuSaForecast!$A32,"Year",YEAR(Deckblatt!$B$5),"Month",X$6))</f>
        <v>0</v>
      </c>
      <c r="Y33" s="252">
        <f>IF(W33="",0,GETPIVOTDATA("Soll",PivotSuSaForecast!$A$3,"AccountReport",PivotSuSaForecast!$A32,"Year",YEAR(Deckblatt!$B$5),"Month",Y$6))</f>
        <v>0</v>
      </c>
      <c r="Z33" s="252">
        <f>IF(X33="",0,GETPIVOTDATA("Haben",PivotSuSaForecast!$A$3,"AccountReport",PivotSuSaForecast!$A32,"Year",YEAR(Deckblatt!$B$5),"Month",Z$6))</f>
        <v>0</v>
      </c>
    </row>
    <row r="34" spans="1:28" x14ac:dyDescent="0.25">
      <c r="A34" s="174">
        <f>IF(PivotSuSaForecast!A33=0,"",IFERROR(_xlfn.NUMBERVALUE(LEFT(PivotSuSaForecast!A33,4)),""))</f>
        <v>1820</v>
      </c>
      <c r="B34" s="174" t="str">
        <f>IF(A34&lt;&gt;"",RIGHT(PivotSuSaForecast!A33,LEN(PivotSuSaForecast!A33)-5),"")</f>
        <v>Bank 1</v>
      </c>
      <c r="C34" s="252">
        <f>IF(A34="",0,GETPIVOTDATA("Soll",PivotSuSaForecast!$A$3,"AccountReport",PivotSuSaForecast!$A33,"Year",YEAR(Deckblatt!$B$5),"Month",C$6))</f>
        <v>0</v>
      </c>
      <c r="D34" s="252">
        <f>IF(B34="",0,GETPIVOTDATA("Haben",PivotSuSaForecast!$A$3,"AccountReport",PivotSuSaForecast!$A33,"Year",YEAR(Deckblatt!$B$5),"Month",D$6))</f>
        <v>0</v>
      </c>
      <c r="E34" s="252">
        <f>IF(C34="",0,GETPIVOTDATA("Soll",PivotSuSaForecast!$A$3,"AccountReport",PivotSuSaForecast!$A33,"Year",YEAR(Deckblatt!$B$5),"Month",E$6))</f>
        <v>0</v>
      </c>
      <c r="F34" s="252">
        <f>IF(D34="",0,GETPIVOTDATA("Haben",PivotSuSaForecast!$A$3,"AccountReport",PivotSuSaForecast!$A33,"Year",YEAR(Deckblatt!$B$5),"Month",F$6))</f>
        <v>0</v>
      </c>
      <c r="G34" s="252">
        <f>IF(E34="",0,GETPIVOTDATA("Soll",PivotSuSaForecast!$A$3,"AccountReport",PivotSuSaForecast!$A33,"Year",YEAR(Deckblatt!$B$5),"Month",G$6))</f>
        <v>0</v>
      </c>
      <c r="H34" s="252">
        <f>IF(F34="",0,GETPIVOTDATA("Haben",PivotSuSaForecast!$A$3,"AccountReport",PivotSuSaForecast!$A33,"Year",YEAR(Deckblatt!$B$5),"Month",H$6))</f>
        <v>0</v>
      </c>
      <c r="I34" s="252">
        <f>IF(G34="",0,GETPIVOTDATA("Soll",PivotSuSaForecast!$A$3,"AccountReport",PivotSuSaForecast!$A33,"Year",YEAR(Deckblatt!$B$5),"Month",I$6))</f>
        <v>0</v>
      </c>
      <c r="J34" s="252">
        <f>IF(H34="",0,GETPIVOTDATA("Haben",PivotSuSaForecast!$A$3,"AccountReport",PivotSuSaForecast!$A33,"Year",YEAR(Deckblatt!$B$5),"Month",J$6))</f>
        <v>0</v>
      </c>
      <c r="K34" s="252">
        <f>IF(I34="",0,GETPIVOTDATA("Soll",PivotSuSaForecast!$A$3,"AccountReport",PivotSuSaForecast!$A33,"Year",YEAR(Deckblatt!$B$5),"Month",K$6))</f>
        <v>0</v>
      </c>
      <c r="L34" s="252">
        <f>IF(J34="",0,GETPIVOTDATA("Haben",PivotSuSaForecast!$A$3,"AccountReport",PivotSuSaForecast!$A33,"Year",YEAR(Deckblatt!$B$5),"Month",L$6))</f>
        <v>0</v>
      </c>
      <c r="M34" s="252">
        <f>IF(K34="",0,GETPIVOTDATA("Soll",PivotSuSaForecast!$A$3,"AccountReport",PivotSuSaForecast!$A33,"Year",YEAR(Deckblatt!$B$5),"Month",M$6))</f>
        <v>0</v>
      </c>
      <c r="N34" s="252">
        <f>IF(L34="",0,GETPIVOTDATA("Haben",PivotSuSaForecast!$A$3,"AccountReport",PivotSuSaForecast!$A33,"Year",YEAR(Deckblatt!$B$5),"Month",N$6))</f>
        <v>0</v>
      </c>
      <c r="O34" s="252">
        <f>IF(M34="",0,GETPIVOTDATA("Soll",PivotSuSaForecast!$A$3,"AccountReport",PivotSuSaForecast!$A33,"Year",YEAR(Deckblatt!$B$5),"Month",O$6))</f>
        <v>0</v>
      </c>
      <c r="P34" s="252">
        <f>IF(N34="",0,GETPIVOTDATA("Haben",PivotSuSaForecast!$A$3,"AccountReport",PivotSuSaForecast!$A33,"Year",YEAR(Deckblatt!$B$5),"Month",P$6))</f>
        <v>0</v>
      </c>
      <c r="Q34" s="252">
        <f>IF(O34="",0,GETPIVOTDATA("Soll",PivotSuSaForecast!$A$3,"AccountReport",PivotSuSaForecast!$A33,"Year",YEAR(Deckblatt!$B$5),"Month",Q$6))</f>
        <v>10000</v>
      </c>
      <c r="R34" s="252">
        <f>IF(P34="",0,GETPIVOTDATA("Haben",PivotSuSaForecast!$A$3,"AccountReport",PivotSuSaForecast!$A33,"Year",YEAR(Deckblatt!$B$5),"Month",R$6))</f>
        <v>0</v>
      </c>
      <c r="S34" s="252">
        <f>IF(Q34="",0,GETPIVOTDATA("Soll",PivotSuSaForecast!$A$3,"AccountReport",PivotSuSaForecast!$A33,"Year",YEAR(Deckblatt!$B$5),"Month",S$6))</f>
        <v>0</v>
      </c>
      <c r="T34" s="252">
        <f>IF(R34="",0,GETPIVOTDATA("Haben",PivotSuSaForecast!$A$3,"AccountReport",PivotSuSaForecast!$A33,"Year",YEAR(Deckblatt!$B$5),"Month",T$6))</f>
        <v>25</v>
      </c>
      <c r="U34" s="252">
        <f>IF(S34="",0,GETPIVOTDATA("Soll",PivotSuSaForecast!$A$3,"AccountReport",PivotSuSaForecast!$A33,"Year",YEAR(Deckblatt!$B$5),"Month",U$6))</f>
        <v>0</v>
      </c>
      <c r="V34" s="252">
        <f>IF(T34="",0,GETPIVOTDATA("Haben",PivotSuSaForecast!$A$3,"AccountReport",PivotSuSaForecast!$A33,"Year",YEAR(Deckblatt!$B$5),"Month",V$6))</f>
        <v>25.8</v>
      </c>
      <c r="W34" s="252">
        <f>IF(U34="",0,GETPIVOTDATA("Soll",PivotSuSaForecast!$A$3,"AccountReport",PivotSuSaForecast!$A33,"Year",YEAR(Deckblatt!$B$5),"Month",W$6))</f>
        <v>0</v>
      </c>
      <c r="X34" s="252">
        <f>IF(V34="",0,GETPIVOTDATA("Haben",PivotSuSaForecast!$A$3,"AccountReport",PivotSuSaForecast!$A33,"Year",YEAR(Deckblatt!$B$5),"Month",X$6))</f>
        <v>25.8</v>
      </c>
      <c r="Y34" s="252">
        <f>IF(W34="",0,GETPIVOTDATA("Soll",PivotSuSaForecast!$A$3,"AccountReport",PivotSuSaForecast!$A33,"Year",YEAR(Deckblatt!$B$5),"Month",Y$6))</f>
        <v>0</v>
      </c>
      <c r="Z34" s="252">
        <f>IF(X34="",0,GETPIVOTDATA("Haben",PivotSuSaForecast!$A$3,"AccountReport",PivotSuSaForecast!$A33,"Year",YEAR(Deckblatt!$B$5),"Month",Z$6))</f>
        <v>0</v>
      </c>
    </row>
    <row r="35" spans="1:28" x14ac:dyDescent="0.25">
      <c r="A35" s="174">
        <f>IF(PivotSuSaForecast!A34=0,"",IFERROR(_xlfn.NUMBERVALUE(LEFT(PivotSuSaForecast!A34,4)),""))</f>
        <v>1900</v>
      </c>
      <c r="B35" s="174" t="str">
        <f>IF(A35&lt;&gt;"",RIGHT(PivotSuSaForecast!A34,LEN(PivotSuSaForecast!A34)-5),"")</f>
        <v>Aktive Rechnungsabgrenzung</v>
      </c>
      <c r="C35" s="252">
        <f>IF(A35="",0,GETPIVOTDATA("Soll",PivotSuSaForecast!$A$3,"AccountReport",PivotSuSaForecast!$A34,"Year",YEAR(Deckblatt!$B$5),"Month",C$6))</f>
        <v>0</v>
      </c>
      <c r="D35" s="252">
        <f>IF(B35="",0,GETPIVOTDATA("Haben",PivotSuSaForecast!$A$3,"AccountReport",PivotSuSaForecast!$A34,"Year",YEAR(Deckblatt!$B$5),"Month",D$6))</f>
        <v>7861.2</v>
      </c>
      <c r="E35" s="252">
        <f>IF(C35="",0,GETPIVOTDATA("Soll",PivotSuSaForecast!$A$3,"AccountReport",PivotSuSaForecast!$A34,"Year",YEAR(Deckblatt!$B$5),"Month",E$6))</f>
        <v>0</v>
      </c>
      <c r="F35" s="252">
        <f>IF(D35="",0,GETPIVOTDATA("Haben",PivotSuSaForecast!$A$3,"AccountReport",PivotSuSaForecast!$A34,"Year",YEAR(Deckblatt!$B$5),"Month",F$6))</f>
        <v>0</v>
      </c>
      <c r="G35" s="252">
        <f>IF(E35="",0,GETPIVOTDATA("Soll",PivotSuSaForecast!$A$3,"AccountReport",PivotSuSaForecast!$A34,"Year",YEAR(Deckblatt!$B$5),"Month",G$6))</f>
        <v>0</v>
      </c>
      <c r="H35" s="252">
        <f>IF(F35="",0,GETPIVOTDATA("Haben",PivotSuSaForecast!$A$3,"AccountReport",PivotSuSaForecast!$A34,"Year",YEAR(Deckblatt!$B$5),"Month",H$6))</f>
        <v>0</v>
      </c>
      <c r="I35" s="252">
        <f>IF(G35="",0,GETPIVOTDATA("Soll",PivotSuSaForecast!$A$3,"AccountReport",PivotSuSaForecast!$A34,"Year",YEAR(Deckblatt!$B$5),"Month",I$6))</f>
        <v>1710.62</v>
      </c>
      <c r="J35" s="252">
        <f>IF(H35="",0,GETPIVOTDATA("Haben",PivotSuSaForecast!$A$3,"AccountReport",PivotSuSaForecast!$A34,"Year",YEAR(Deckblatt!$B$5),"Month",J$6))</f>
        <v>0</v>
      </c>
      <c r="K35" s="252">
        <f>IF(I35="",0,GETPIVOTDATA("Soll",PivotSuSaForecast!$A$3,"AccountReport",PivotSuSaForecast!$A34,"Year",YEAR(Deckblatt!$B$5),"Month",K$6))</f>
        <v>0</v>
      </c>
      <c r="L35" s="252">
        <f>IF(J35="",0,GETPIVOTDATA("Haben",PivotSuSaForecast!$A$3,"AccountReport",PivotSuSaForecast!$A34,"Year",YEAR(Deckblatt!$B$5),"Month",L$6))</f>
        <v>0</v>
      </c>
      <c r="M35" s="252">
        <f>IF(K35="",0,GETPIVOTDATA("Soll",PivotSuSaForecast!$A$3,"AccountReport",PivotSuSaForecast!$A34,"Year",YEAR(Deckblatt!$B$5),"Month",M$6))</f>
        <v>0</v>
      </c>
      <c r="N35" s="252">
        <f>IF(L35="",0,GETPIVOTDATA("Haben",PivotSuSaForecast!$A$3,"AccountReport",PivotSuSaForecast!$A34,"Year",YEAR(Deckblatt!$B$5),"Month",N$6))</f>
        <v>0</v>
      </c>
      <c r="O35" s="252">
        <f>IF(M35="",0,GETPIVOTDATA("Soll",PivotSuSaForecast!$A$3,"AccountReport",PivotSuSaForecast!$A34,"Year",YEAR(Deckblatt!$B$5),"Month",O$6))</f>
        <v>0</v>
      </c>
      <c r="P35" s="252">
        <f>IF(N35="",0,GETPIVOTDATA("Haben",PivotSuSaForecast!$A$3,"AccountReport",PivotSuSaForecast!$A34,"Year",YEAR(Deckblatt!$B$5),"Month",P$6))</f>
        <v>0</v>
      </c>
      <c r="Q35" s="252">
        <f>IF(O35="",0,GETPIVOTDATA("Soll",PivotSuSaForecast!$A$3,"AccountReport",PivotSuSaForecast!$A34,"Year",YEAR(Deckblatt!$B$5),"Month",Q$6))</f>
        <v>0</v>
      </c>
      <c r="R35" s="252">
        <f>IF(P35="",0,GETPIVOTDATA("Haben",PivotSuSaForecast!$A$3,"AccountReport",PivotSuSaForecast!$A34,"Year",YEAR(Deckblatt!$B$5),"Month",R$6))</f>
        <v>0</v>
      </c>
      <c r="S35" s="252">
        <f>IF(Q35="",0,GETPIVOTDATA("Soll",PivotSuSaForecast!$A$3,"AccountReport",PivotSuSaForecast!$A34,"Year",YEAR(Deckblatt!$B$5),"Month",S$6))</f>
        <v>0</v>
      </c>
      <c r="T35" s="252">
        <f>IF(R35="",0,GETPIVOTDATA("Haben",PivotSuSaForecast!$A$3,"AccountReport",PivotSuSaForecast!$A34,"Year",YEAR(Deckblatt!$B$5),"Month",T$6))</f>
        <v>0</v>
      </c>
      <c r="U35" s="252">
        <f>IF(S35="",0,GETPIVOTDATA("Soll",PivotSuSaForecast!$A$3,"AccountReport",PivotSuSaForecast!$A34,"Year",YEAR(Deckblatt!$B$5),"Month",U$6))</f>
        <v>0</v>
      </c>
      <c r="V35" s="252">
        <f>IF(T35="",0,GETPIVOTDATA("Haben",PivotSuSaForecast!$A$3,"AccountReport",PivotSuSaForecast!$A34,"Year",YEAR(Deckblatt!$B$5),"Month",V$6))</f>
        <v>0</v>
      </c>
      <c r="W35" s="252">
        <f>IF(U35="",0,GETPIVOTDATA("Soll",PivotSuSaForecast!$A$3,"AccountReport",PivotSuSaForecast!$A34,"Year",YEAR(Deckblatt!$B$5),"Month",W$6))</f>
        <v>769.4</v>
      </c>
      <c r="X35" s="252">
        <f>IF(V35="",0,GETPIVOTDATA("Haben",PivotSuSaForecast!$A$3,"AccountReport",PivotSuSaForecast!$A34,"Year",YEAR(Deckblatt!$B$5),"Month",X$6))</f>
        <v>0</v>
      </c>
      <c r="Y35" s="252">
        <f>IF(W35="",0,GETPIVOTDATA("Soll",PivotSuSaForecast!$A$3,"AccountReport",PivotSuSaForecast!$A34,"Year",YEAR(Deckblatt!$B$5),"Month",Y$6))</f>
        <v>6166.16</v>
      </c>
      <c r="Z35" s="252">
        <f>IF(X35="",0,GETPIVOTDATA("Haben",PivotSuSaForecast!$A$3,"AccountReport",PivotSuSaForecast!$A34,"Year",YEAR(Deckblatt!$B$5),"Month",Z$6))</f>
        <v>352.13</v>
      </c>
    </row>
    <row r="36" spans="1:28" x14ac:dyDescent="0.25">
      <c r="A36" s="174">
        <f>IF(PivotSuSaForecast!A35=0,"",IFERROR(_xlfn.NUMBERVALUE(LEFT(PivotSuSaForecast!A35,4)),""))</f>
        <v>2900</v>
      </c>
      <c r="B36" s="174" t="str">
        <f>IF(A36&lt;&gt;"",RIGHT(PivotSuSaForecast!A35,LEN(PivotSuSaForecast!A35)-5),"")</f>
        <v>Gezeichnetes Kapital</v>
      </c>
      <c r="C36" s="252">
        <f>IF(A36="",0,GETPIVOTDATA("Soll",PivotSuSaForecast!$A$3,"AccountReport",PivotSuSaForecast!$A35,"Year",YEAR(Deckblatt!$B$5),"Month",C$6))</f>
        <v>0</v>
      </c>
      <c r="D36" s="252">
        <f>IF(B36="",0,GETPIVOTDATA("Haben",PivotSuSaForecast!$A$3,"AccountReport",PivotSuSaForecast!$A35,"Year",YEAR(Deckblatt!$B$5),"Month",D$6))</f>
        <v>0</v>
      </c>
      <c r="E36" s="252">
        <f>IF(C36="",0,GETPIVOTDATA("Soll",PivotSuSaForecast!$A$3,"AccountReport",PivotSuSaForecast!$A35,"Year",YEAR(Deckblatt!$B$5),"Month",E$6))</f>
        <v>0</v>
      </c>
      <c r="F36" s="252">
        <f>IF(D36="",0,GETPIVOTDATA("Haben",PivotSuSaForecast!$A$3,"AccountReport",PivotSuSaForecast!$A35,"Year",YEAR(Deckblatt!$B$5),"Month",F$6))</f>
        <v>0</v>
      </c>
      <c r="G36" s="252">
        <f>IF(E36="",0,GETPIVOTDATA("Soll",PivotSuSaForecast!$A$3,"AccountReport",PivotSuSaForecast!$A35,"Year",YEAR(Deckblatt!$B$5),"Month",G$6))</f>
        <v>0</v>
      </c>
      <c r="H36" s="252">
        <f>IF(F36="",0,GETPIVOTDATA("Haben",PivotSuSaForecast!$A$3,"AccountReport",PivotSuSaForecast!$A35,"Year",YEAR(Deckblatt!$B$5),"Month",H$6))</f>
        <v>0</v>
      </c>
      <c r="I36" s="252">
        <f>IF(G36="",0,GETPIVOTDATA("Soll",PivotSuSaForecast!$A$3,"AccountReport",PivotSuSaForecast!$A35,"Year",YEAR(Deckblatt!$B$5),"Month",I$6))</f>
        <v>0</v>
      </c>
      <c r="J36" s="252">
        <f>IF(H36="",0,GETPIVOTDATA("Haben",PivotSuSaForecast!$A$3,"AccountReport",PivotSuSaForecast!$A35,"Year",YEAR(Deckblatt!$B$5),"Month",J$6))</f>
        <v>0</v>
      </c>
      <c r="K36" s="252">
        <f>IF(I36="",0,GETPIVOTDATA("Soll",PivotSuSaForecast!$A$3,"AccountReport",PivotSuSaForecast!$A35,"Year",YEAR(Deckblatt!$B$5),"Month",K$6))</f>
        <v>0</v>
      </c>
      <c r="L36" s="252">
        <f>IF(J36="",0,GETPIVOTDATA("Haben",PivotSuSaForecast!$A$3,"AccountReport",PivotSuSaForecast!$A35,"Year",YEAR(Deckblatt!$B$5),"Month",L$6))</f>
        <v>0</v>
      </c>
      <c r="M36" s="252">
        <f>IF(K36="",0,GETPIVOTDATA("Soll",PivotSuSaForecast!$A$3,"AccountReport",PivotSuSaForecast!$A35,"Year",YEAR(Deckblatt!$B$5),"Month",M$6))</f>
        <v>0</v>
      </c>
      <c r="N36" s="252">
        <f>IF(L36="",0,GETPIVOTDATA("Haben",PivotSuSaForecast!$A$3,"AccountReport",PivotSuSaForecast!$A35,"Year",YEAR(Deckblatt!$B$5),"Month",N$6))</f>
        <v>0</v>
      </c>
      <c r="O36" s="252">
        <f>IF(M36="",0,GETPIVOTDATA("Soll",PivotSuSaForecast!$A$3,"AccountReport",PivotSuSaForecast!$A35,"Year",YEAR(Deckblatt!$B$5),"Month",O$6))</f>
        <v>0</v>
      </c>
      <c r="P36" s="252">
        <f>IF(N36="",0,GETPIVOTDATA("Haben",PivotSuSaForecast!$A$3,"AccountReport",PivotSuSaForecast!$A35,"Year",YEAR(Deckblatt!$B$5),"Month",P$6))</f>
        <v>0</v>
      </c>
      <c r="Q36" s="252">
        <f>IF(O36="",0,GETPIVOTDATA("Soll",PivotSuSaForecast!$A$3,"AccountReport",PivotSuSaForecast!$A35,"Year",YEAR(Deckblatt!$B$5),"Month",Q$6))</f>
        <v>0</v>
      </c>
      <c r="R36" s="252">
        <f>IF(P36="",0,GETPIVOTDATA("Haben",PivotSuSaForecast!$A$3,"AccountReport",PivotSuSaForecast!$A35,"Year",YEAR(Deckblatt!$B$5),"Month",R$6))</f>
        <v>0</v>
      </c>
      <c r="S36" s="252">
        <f>IF(Q36="",0,GETPIVOTDATA("Soll",PivotSuSaForecast!$A$3,"AccountReport",PivotSuSaForecast!$A35,"Year",YEAR(Deckblatt!$B$5),"Month",S$6))</f>
        <v>0</v>
      </c>
      <c r="T36" s="252">
        <f>IF(R36="",0,GETPIVOTDATA("Haben",PivotSuSaForecast!$A$3,"AccountReport",PivotSuSaForecast!$A35,"Year",YEAR(Deckblatt!$B$5),"Month",T$6))</f>
        <v>0</v>
      </c>
      <c r="U36" s="252">
        <f>IF(S36="",0,GETPIVOTDATA("Soll",PivotSuSaForecast!$A$3,"AccountReport",PivotSuSaForecast!$A35,"Year",YEAR(Deckblatt!$B$5),"Month",U$6))</f>
        <v>0</v>
      </c>
      <c r="V36" s="252">
        <f>IF(T36="",0,GETPIVOTDATA("Haben",PivotSuSaForecast!$A$3,"AccountReport",PivotSuSaForecast!$A35,"Year",YEAR(Deckblatt!$B$5),"Month",V$6))</f>
        <v>0</v>
      </c>
      <c r="W36" s="252">
        <f>IF(U36="",0,GETPIVOTDATA("Soll",PivotSuSaForecast!$A$3,"AccountReport",PivotSuSaForecast!$A35,"Year",YEAR(Deckblatt!$B$5),"Month",W$6))</f>
        <v>0</v>
      </c>
      <c r="X36" s="252">
        <f>IF(V36="",0,GETPIVOTDATA("Haben",PivotSuSaForecast!$A$3,"AccountReport",PivotSuSaForecast!$A35,"Year",YEAR(Deckblatt!$B$5),"Month",X$6))</f>
        <v>0</v>
      </c>
      <c r="Y36" s="252">
        <f>IF(W36="",0,GETPIVOTDATA("Soll",PivotSuSaForecast!$A$3,"AccountReport",PivotSuSaForecast!$A35,"Year",YEAR(Deckblatt!$B$5),"Month",Y$6))</f>
        <v>0</v>
      </c>
      <c r="Z36" s="252">
        <f>IF(X36="",0,GETPIVOTDATA("Haben",PivotSuSaForecast!$A$3,"AccountReport",PivotSuSaForecast!$A35,"Year",YEAR(Deckblatt!$B$5),"Month",Z$6))</f>
        <v>0</v>
      </c>
    </row>
    <row r="37" spans="1:28" x14ac:dyDescent="0.25">
      <c r="A37" s="174">
        <f>IF(PivotSuSaForecast!A36=0,"",IFERROR(_xlfn.NUMBERVALUE(LEFT(PivotSuSaForecast!A36,4)),""))</f>
        <v>2909</v>
      </c>
      <c r="B37" s="174" t="str">
        <f>IF(A37&lt;&gt;"",RIGHT(PivotSuSaForecast!A36,LEN(PivotSuSaForecast!A36)-5),"")</f>
        <v>Erworbene eigene Anteile</v>
      </c>
      <c r="C37" s="252">
        <f>IF(A37="",0,GETPIVOTDATA("Soll",PivotSuSaForecast!$A$3,"AccountReport",PivotSuSaForecast!$A36,"Year",YEAR(Deckblatt!$B$5),"Month",C$6))</f>
        <v>0</v>
      </c>
      <c r="D37" s="252">
        <f>IF(B37="",0,GETPIVOTDATA("Haben",PivotSuSaForecast!$A$3,"AccountReport",PivotSuSaForecast!$A36,"Year",YEAR(Deckblatt!$B$5),"Month",D$6))</f>
        <v>0</v>
      </c>
      <c r="E37" s="252">
        <f>IF(C37="",0,GETPIVOTDATA("Soll",PivotSuSaForecast!$A$3,"AccountReport",PivotSuSaForecast!$A36,"Year",YEAR(Deckblatt!$B$5),"Month",E$6))</f>
        <v>0</v>
      </c>
      <c r="F37" s="252">
        <f>IF(D37="",0,GETPIVOTDATA("Haben",PivotSuSaForecast!$A$3,"AccountReport",PivotSuSaForecast!$A36,"Year",YEAR(Deckblatt!$B$5),"Month",F$6))</f>
        <v>0</v>
      </c>
      <c r="G37" s="252">
        <f>IF(E37="",0,GETPIVOTDATA("Soll",PivotSuSaForecast!$A$3,"AccountReport",PivotSuSaForecast!$A36,"Year",YEAR(Deckblatt!$B$5),"Month",G$6))</f>
        <v>0</v>
      </c>
      <c r="H37" s="252">
        <f>IF(F37="",0,GETPIVOTDATA("Haben",PivotSuSaForecast!$A$3,"AccountReport",PivotSuSaForecast!$A36,"Year",YEAR(Deckblatt!$B$5),"Month",H$6))</f>
        <v>0</v>
      </c>
      <c r="I37" s="252">
        <f>IF(G37="",0,GETPIVOTDATA("Soll",PivotSuSaForecast!$A$3,"AccountReport",PivotSuSaForecast!$A36,"Year",YEAR(Deckblatt!$B$5),"Month",I$6))</f>
        <v>0</v>
      </c>
      <c r="J37" s="252">
        <f>IF(H37="",0,GETPIVOTDATA("Haben",PivotSuSaForecast!$A$3,"AccountReport",PivotSuSaForecast!$A36,"Year",YEAR(Deckblatt!$B$5),"Month",J$6))</f>
        <v>0</v>
      </c>
      <c r="K37" s="252">
        <f>IF(I37="",0,GETPIVOTDATA("Soll",PivotSuSaForecast!$A$3,"AccountReport",PivotSuSaForecast!$A36,"Year",YEAR(Deckblatt!$B$5),"Month",K$6))</f>
        <v>0</v>
      </c>
      <c r="L37" s="252">
        <f>IF(J37="",0,GETPIVOTDATA("Haben",PivotSuSaForecast!$A$3,"AccountReport",PivotSuSaForecast!$A36,"Year",YEAR(Deckblatt!$B$5),"Month",L$6))</f>
        <v>0</v>
      </c>
      <c r="M37" s="252">
        <f>IF(K37="",0,GETPIVOTDATA("Soll",PivotSuSaForecast!$A$3,"AccountReport",PivotSuSaForecast!$A36,"Year",YEAR(Deckblatt!$B$5),"Month",M$6))</f>
        <v>0</v>
      </c>
      <c r="N37" s="252">
        <f>IF(L37="",0,GETPIVOTDATA("Haben",PivotSuSaForecast!$A$3,"AccountReport",PivotSuSaForecast!$A36,"Year",YEAR(Deckblatt!$B$5),"Month",N$6))</f>
        <v>0</v>
      </c>
      <c r="O37" s="252">
        <f>IF(M37="",0,GETPIVOTDATA("Soll",PivotSuSaForecast!$A$3,"AccountReport",PivotSuSaForecast!$A36,"Year",YEAR(Deckblatt!$B$5),"Month",O$6))</f>
        <v>0</v>
      </c>
      <c r="P37" s="252">
        <f>IF(N37="",0,GETPIVOTDATA("Haben",PivotSuSaForecast!$A$3,"AccountReport",PivotSuSaForecast!$A36,"Year",YEAR(Deckblatt!$B$5),"Month",P$6))</f>
        <v>0</v>
      </c>
      <c r="Q37" s="252">
        <f>IF(O37="",0,GETPIVOTDATA("Soll",PivotSuSaForecast!$A$3,"AccountReport",PivotSuSaForecast!$A36,"Year",YEAR(Deckblatt!$B$5),"Month",Q$6))</f>
        <v>0</v>
      </c>
      <c r="R37" s="252">
        <f>IF(P37="",0,GETPIVOTDATA("Haben",PivotSuSaForecast!$A$3,"AccountReport",PivotSuSaForecast!$A36,"Year",YEAR(Deckblatt!$B$5),"Month",R$6))</f>
        <v>0</v>
      </c>
      <c r="S37" s="252">
        <f>IF(Q37="",0,GETPIVOTDATA("Soll",PivotSuSaForecast!$A$3,"AccountReport",PivotSuSaForecast!$A36,"Year",YEAR(Deckblatt!$B$5),"Month",S$6))</f>
        <v>0</v>
      </c>
      <c r="T37" s="252">
        <f>IF(R37="",0,GETPIVOTDATA("Haben",PivotSuSaForecast!$A$3,"AccountReport",PivotSuSaForecast!$A36,"Year",YEAR(Deckblatt!$B$5),"Month",T$6))</f>
        <v>0</v>
      </c>
      <c r="U37" s="252">
        <f>IF(S37="",0,GETPIVOTDATA("Soll",PivotSuSaForecast!$A$3,"AccountReport",PivotSuSaForecast!$A36,"Year",YEAR(Deckblatt!$B$5),"Month",U$6))</f>
        <v>0</v>
      </c>
      <c r="V37" s="252">
        <f>IF(T37="",0,GETPIVOTDATA("Haben",PivotSuSaForecast!$A$3,"AccountReport",PivotSuSaForecast!$A36,"Year",YEAR(Deckblatt!$B$5),"Month",V$6))</f>
        <v>0</v>
      </c>
      <c r="W37" s="252">
        <f>IF(U37="",0,GETPIVOTDATA("Soll",PivotSuSaForecast!$A$3,"AccountReport",PivotSuSaForecast!$A36,"Year",YEAR(Deckblatt!$B$5),"Month",W$6))</f>
        <v>0</v>
      </c>
      <c r="X37" s="252">
        <f>IF(V37="",0,GETPIVOTDATA("Haben",PivotSuSaForecast!$A$3,"AccountReport",PivotSuSaForecast!$A36,"Year",YEAR(Deckblatt!$B$5),"Month",X$6))</f>
        <v>0</v>
      </c>
      <c r="Y37" s="252">
        <f>IF(W37="",0,GETPIVOTDATA("Soll",PivotSuSaForecast!$A$3,"AccountReport",PivotSuSaForecast!$A36,"Year",YEAR(Deckblatt!$B$5),"Month",Y$6))</f>
        <v>0</v>
      </c>
      <c r="Z37" s="252">
        <f>IF(X37="",0,GETPIVOTDATA("Haben",PivotSuSaForecast!$A$3,"AccountReport",PivotSuSaForecast!$A36,"Year",YEAR(Deckblatt!$B$5),"Month",Z$6))</f>
        <v>0</v>
      </c>
    </row>
    <row r="38" spans="1:28" x14ac:dyDescent="0.25">
      <c r="A38" s="174">
        <f>IF(PivotSuSaForecast!A37=0,"",IFERROR(_xlfn.NUMBERVALUE(LEFT(PivotSuSaForecast!A37,4)),""))</f>
        <v>2920</v>
      </c>
      <c r="B38" s="174" t="str">
        <f>IF(A38&lt;&gt;"",RIGHT(PivotSuSaForecast!A37,LEN(PivotSuSaForecast!A37)-5),"")</f>
        <v>Kapitalrücklage</v>
      </c>
      <c r="C38" s="252">
        <f>IF(A38="",0,GETPIVOTDATA("Soll",PivotSuSaForecast!$A$3,"AccountReport",PivotSuSaForecast!$A37,"Year",YEAR(Deckblatt!$B$5),"Month",C$6))</f>
        <v>0</v>
      </c>
      <c r="D38" s="252">
        <f>IF(B38="",0,GETPIVOTDATA("Haben",PivotSuSaForecast!$A$3,"AccountReport",PivotSuSaForecast!$A37,"Year",YEAR(Deckblatt!$B$5),"Month",D$6))</f>
        <v>0</v>
      </c>
      <c r="E38" s="252">
        <f>IF(C38="",0,GETPIVOTDATA("Soll",PivotSuSaForecast!$A$3,"AccountReport",PivotSuSaForecast!$A37,"Year",YEAR(Deckblatt!$B$5),"Month",E$6))</f>
        <v>0</v>
      </c>
      <c r="F38" s="252">
        <f>IF(D38="",0,GETPIVOTDATA("Haben",PivotSuSaForecast!$A$3,"AccountReport",PivotSuSaForecast!$A37,"Year",YEAR(Deckblatt!$B$5),"Month",F$6))</f>
        <v>0</v>
      </c>
      <c r="G38" s="252">
        <f>IF(E38="",0,GETPIVOTDATA("Soll",PivotSuSaForecast!$A$3,"AccountReport",PivotSuSaForecast!$A37,"Year",YEAR(Deckblatt!$B$5),"Month",G$6))</f>
        <v>0</v>
      </c>
      <c r="H38" s="252">
        <f>IF(F38="",0,GETPIVOTDATA("Haben",PivotSuSaForecast!$A$3,"AccountReport",PivotSuSaForecast!$A37,"Year",YEAR(Deckblatt!$B$5),"Month",H$6))</f>
        <v>0</v>
      </c>
      <c r="I38" s="252">
        <f>IF(G38="",0,GETPIVOTDATA("Soll",PivotSuSaForecast!$A$3,"AccountReport",PivotSuSaForecast!$A37,"Year",YEAR(Deckblatt!$B$5),"Month",I$6))</f>
        <v>0</v>
      </c>
      <c r="J38" s="252">
        <f>IF(H38="",0,GETPIVOTDATA("Haben",PivotSuSaForecast!$A$3,"AccountReport",PivotSuSaForecast!$A37,"Year",YEAR(Deckblatt!$B$5),"Month",J$6))</f>
        <v>0</v>
      </c>
      <c r="K38" s="252">
        <f>IF(I38="",0,GETPIVOTDATA("Soll",PivotSuSaForecast!$A$3,"AccountReport",PivotSuSaForecast!$A37,"Year",YEAR(Deckblatt!$B$5),"Month",K$6))</f>
        <v>0</v>
      </c>
      <c r="L38" s="252">
        <f>IF(J38="",0,GETPIVOTDATA("Haben",PivotSuSaForecast!$A$3,"AccountReport",PivotSuSaForecast!$A37,"Year",YEAR(Deckblatt!$B$5),"Month",L$6))</f>
        <v>0</v>
      </c>
      <c r="M38" s="252">
        <f>IF(K38="",0,GETPIVOTDATA("Soll",PivotSuSaForecast!$A$3,"AccountReport",PivotSuSaForecast!$A37,"Year",YEAR(Deckblatt!$B$5),"Month",M$6))</f>
        <v>0</v>
      </c>
      <c r="N38" s="252">
        <f>IF(L38="",0,GETPIVOTDATA("Haben",PivotSuSaForecast!$A$3,"AccountReport",PivotSuSaForecast!$A37,"Year",YEAR(Deckblatt!$B$5),"Month",N$6))</f>
        <v>0</v>
      </c>
      <c r="O38" s="252">
        <f>IF(M38="",0,GETPIVOTDATA("Soll",PivotSuSaForecast!$A$3,"AccountReport",PivotSuSaForecast!$A37,"Year",YEAR(Deckblatt!$B$5),"Month",O$6))</f>
        <v>0</v>
      </c>
      <c r="P38" s="252">
        <f>IF(N38="",0,GETPIVOTDATA("Haben",PivotSuSaForecast!$A$3,"AccountReport",PivotSuSaForecast!$A37,"Year",YEAR(Deckblatt!$B$5),"Month",P$6))</f>
        <v>0</v>
      </c>
      <c r="Q38" s="252">
        <f>IF(O38="",0,GETPIVOTDATA("Soll",PivotSuSaForecast!$A$3,"AccountReport",PivotSuSaForecast!$A37,"Year",YEAR(Deckblatt!$B$5),"Month",Q$6))</f>
        <v>0</v>
      </c>
      <c r="R38" s="252">
        <f>IF(P38="",0,GETPIVOTDATA("Haben",PivotSuSaForecast!$A$3,"AccountReport",PivotSuSaForecast!$A37,"Year",YEAR(Deckblatt!$B$5),"Month",R$6))</f>
        <v>0</v>
      </c>
      <c r="S38" s="252">
        <f>IF(Q38="",0,GETPIVOTDATA("Soll",PivotSuSaForecast!$A$3,"AccountReport",PivotSuSaForecast!$A37,"Year",YEAR(Deckblatt!$B$5),"Month",S$6))</f>
        <v>0</v>
      </c>
      <c r="T38" s="252">
        <f>IF(R38="",0,GETPIVOTDATA("Haben",PivotSuSaForecast!$A$3,"AccountReport",PivotSuSaForecast!$A37,"Year",YEAR(Deckblatt!$B$5),"Month",T$6))</f>
        <v>0</v>
      </c>
      <c r="U38" s="252">
        <f>IF(S38="",0,GETPIVOTDATA("Soll",PivotSuSaForecast!$A$3,"AccountReport",PivotSuSaForecast!$A37,"Year",YEAR(Deckblatt!$B$5),"Month",U$6))</f>
        <v>0</v>
      </c>
      <c r="V38" s="252">
        <f>IF(T38="",0,GETPIVOTDATA("Haben",PivotSuSaForecast!$A$3,"AccountReport",PivotSuSaForecast!$A37,"Year",YEAR(Deckblatt!$B$5),"Month",V$6))</f>
        <v>0</v>
      </c>
      <c r="W38" s="252">
        <f>IF(U38="",0,GETPIVOTDATA("Soll",PivotSuSaForecast!$A$3,"AccountReport",PivotSuSaForecast!$A37,"Year",YEAR(Deckblatt!$B$5),"Month",W$6))</f>
        <v>0</v>
      </c>
      <c r="X38" s="252">
        <f>IF(V38="",0,GETPIVOTDATA("Haben",PivotSuSaForecast!$A$3,"AccountReport",PivotSuSaForecast!$A37,"Year",YEAR(Deckblatt!$B$5),"Month",X$6))</f>
        <v>0</v>
      </c>
      <c r="Y38" s="252">
        <f>IF(W38="",0,GETPIVOTDATA("Soll",PivotSuSaForecast!$A$3,"AccountReport",PivotSuSaForecast!$A37,"Year",YEAR(Deckblatt!$B$5),"Month",Y$6))</f>
        <v>0</v>
      </c>
      <c r="Z38" s="252">
        <f>IF(X38="",0,GETPIVOTDATA("Haben",PivotSuSaForecast!$A$3,"AccountReport",PivotSuSaForecast!$A37,"Year",YEAR(Deckblatt!$B$5),"Month",Z$6))</f>
        <v>0</v>
      </c>
    </row>
    <row r="39" spans="1:28" x14ac:dyDescent="0.25">
      <c r="A39" s="174">
        <f>IF(PivotSuSaForecast!A38=0,"",IFERROR(_xlfn.NUMBERVALUE(LEFT(PivotSuSaForecast!A38,4)),""))</f>
        <v>2961</v>
      </c>
      <c r="B39" s="174" t="str">
        <f>IF(A39&lt;&gt;"",RIGHT(PivotSuSaForecast!A38,LEN(PivotSuSaForecast!A38)-5),"")</f>
        <v>Andere Gewinnrücklagen aus dem Erwerb eigener Ante</v>
      </c>
      <c r="C39" s="252">
        <f>IF(A39="",0,GETPIVOTDATA("Soll",PivotSuSaForecast!$A$3,"AccountReport",PivotSuSaForecast!$A38,"Year",YEAR(Deckblatt!$B$5),"Month",C$6))</f>
        <v>0</v>
      </c>
      <c r="D39" s="252">
        <f>IF(B39="",0,GETPIVOTDATA("Haben",PivotSuSaForecast!$A$3,"AccountReport",PivotSuSaForecast!$A38,"Year",YEAR(Deckblatt!$B$5),"Month",D$6))</f>
        <v>0</v>
      </c>
      <c r="E39" s="252">
        <f>IF(C39="",0,GETPIVOTDATA("Soll",PivotSuSaForecast!$A$3,"AccountReport",PivotSuSaForecast!$A38,"Year",YEAR(Deckblatt!$B$5),"Month",E$6))</f>
        <v>0</v>
      </c>
      <c r="F39" s="252">
        <f>IF(D39="",0,GETPIVOTDATA("Haben",PivotSuSaForecast!$A$3,"AccountReport",PivotSuSaForecast!$A38,"Year",YEAR(Deckblatt!$B$5),"Month",F$6))</f>
        <v>0</v>
      </c>
      <c r="G39" s="252">
        <f>IF(E39="",0,GETPIVOTDATA("Soll",PivotSuSaForecast!$A$3,"AccountReport",PivotSuSaForecast!$A38,"Year",YEAR(Deckblatt!$B$5),"Month",G$6))</f>
        <v>0</v>
      </c>
      <c r="H39" s="252">
        <f>IF(F39="",0,GETPIVOTDATA("Haben",PivotSuSaForecast!$A$3,"AccountReport",PivotSuSaForecast!$A38,"Year",YEAR(Deckblatt!$B$5),"Month",H$6))</f>
        <v>0</v>
      </c>
      <c r="I39" s="252">
        <f>IF(G39="",0,GETPIVOTDATA("Soll",PivotSuSaForecast!$A$3,"AccountReport",PivotSuSaForecast!$A38,"Year",YEAR(Deckblatt!$B$5),"Month",I$6))</f>
        <v>0</v>
      </c>
      <c r="J39" s="252">
        <f>IF(H39="",0,GETPIVOTDATA("Haben",PivotSuSaForecast!$A$3,"AccountReport",PivotSuSaForecast!$A38,"Year",YEAR(Deckblatt!$B$5),"Month",J$6))</f>
        <v>0</v>
      </c>
      <c r="K39" s="252">
        <f>IF(I39="",0,GETPIVOTDATA("Soll",PivotSuSaForecast!$A$3,"AccountReport",PivotSuSaForecast!$A38,"Year",YEAR(Deckblatt!$B$5),"Month",K$6))</f>
        <v>0</v>
      </c>
      <c r="L39" s="252">
        <f>IF(J39="",0,GETPIVOTDATA("Haben",PivotSuSaForecast!$A$3,"AccountReport",PivotSuSaForecast!$A38,"Year",YEAR(Deckblatt!$B$5),"Month",L$6))</f>
        <v>0</v>
      </c>
      <c r="M39" s="252">
        <f>IF(K39="",0,GETPIVOTDATA("Soll",PivotSuSaForecast!$A$3,"AccountReport",PivotSuSaForecast!$A38,"Year",YEAR(Deckblatt!$B$5),"Month",M$6))</f>
        <v>0</v>
      </c>
      <c r="N39" s="252">
        <f>IF(L39="",0,GETPIVOTDATA("Haben",PivotSuSaForecast!$A$3,"AccountReport",PivotSuSaForecast!$A38,"Year",YEAR(Deckblatt!$B$5),"Month",N$6))</f>
        <v>0</v>
      </c>
      <c r="O39" s="252">
        <f>IF(M39="",0,GETPIVOTDATA("Soll",PivotSuSaForecast!$A$3,"AccountReport",PivotSuSaForecast!$A38,"Year",YEAR(Deckblatt!$B$5),"Month",O$6))</f>
        <v>0</v>
      </c>
      <c r="P39" s="252">
        <f>IF(N39="",0,GETPIVOTDATA("Haben",PivotSuSaForecast!$A$3,"AccountReport",PivotSuSaForecast!$A38,"Year",YEAR(Deckblatt!$B$5),"Month",P$6))</f>
        <v>0</v>
      </c>
      <c r="Q39" s="252">
        <f>IF(O39="",0,GETPIVOTDATA("Soll",PivotSuSaForecast!$A$3,"AccountReport",PivotSuSaForecast!$A38,"Year",YEAR(Deckblatt!$B$5),"Month",Q$6))</f>
        <v>0</v>
      </c>
      <c r="R39" s="252">
        <f>IF(P39="",0,GETPIVOTDATA("Haben",PivotSuSaForecast!$A$3,"AccountReport",PivotSuSaForecast!$A38,"Year",YEAR(Deckblatt!$B$5),"Month",R$6))</f>
        <v>0</v>
      </c>
      <c r="S39" s="252">
        <f>IF(Q39="",0,GETPIVOTDATA("Soll",PivotSuSaForecast!$A$3,"AccountReport",PivotSuSaForecast!$A38,"Year",YEAR(Deckblatt!$B$5),"Month",S$6))</f>
        <v>0</v>
      </c>
      <c r="T39" s="252">
        <f>IF(R39="",0,GETPIVOTDATA("Haben",PivotSuSaForecast!$A$3,"AccountReport",PivotSuSaForecast!$A38,"Year",YEAR(Deckblatt!$B$5),"Month",T$6))</f>
        <v>0</v>
      </c>
      <c r="U39" s="252">
        <f>IF(S39="",0,GETPIVOTDATA("Soll",PivotSuSaForecast!$A$3,"AccountReport",PivotSuSaForecast!$A38,"Year",YEAR(Deckblatt!$B$5),"Month",U$6))</f>
        <v>0</v>
      </c>
      <c r="V39" s="252">
        <f>IF(T39="",0,GETPIVOTDATA("Haben",PivotSuSaForecast!$A$3,"AccountReport",PivotSuSaForecast!$A38,"Year",YEAR(Deckblatt!$B$5),"Month",V$6))</f>
        <v>0</v>
      </c>
      <c r="W39" s="252">
        <f>IF(U39="",0,GETPIVOTDATA("Soll",PivotSuSaForecast!$A$3,"AccountReport",PivotSuSaForecast!$A38,"Year",YEAR(Deckblatt!$B$5),"Month",W$6))</f>
        <v>0</v>
      </c>
      <c r="X39" s="252">
        <f>IF(V39="",0,GETPIVOTDATA("Haben",PivotSuSaForecast!$A$3,"AccountReport",PivotSuSaForecast!$A38,"Year",YEAR(Deckblatt!$B$5),"Month",X$6))</f>
        <v>0</v>
      </c>
      <c r="Y39" s="252">
        <f>IF(W39="",0,GETPIVOTDATA("Soll",PivotSuSaForecast!$A$3,"AccountReport",PivotSuSaForecast!$A38,"Year",YEAR(Deckblatt!$B$5),"Month",Y$6))</f>
        <v>0</v>
      </c>
      <c r="Z39" s="252">
        <f>IF(X39="",0,GETPIVOTDATA("Haben",PivotSuSaForecast!$A$3,"AccountReport",PivotSuSaForecast!$A38,"Year",YEAR(Deckblatt!$B$5),"Month",Z$6))</f>
        <v>0</v>
      </c>
    </row>
    <row r="40" spans="1:28" x14ac:dyDescent="0.25">
      <c r="A40" s="174">
        <f>IF(PivotSuSaForecast!A39=0,"",IFERROR(_xlfn.NUMBERVALUE(LEFT(PivotSuSaForecast!A39,4)),""))</f>
        <v>2978</v>
      </c>
      <c r="B40" s="174" t="str">
        <f>IF(A40&lt;&gt;"",RIGHT(PivotSuSaForecast!A39,LEN(PivotSuSaForecast!A39)-5),"")</f>
        <v>Verlustvortrag vor Verwendung</v>
      </c>
      <c r="C40" s="252">
        <f>IF(A40="",0,GETPIVOTDATA("Soll",PivotSuSaForecast!$A$3,"AccountReport",PivotSuSaForecast!$A39,"Year",YEAR(Deckblatt!$B$5),"Month",C$6))</f>
        <v>0</v>
      </c>
      <c r="D40" s="252">
        <f>IF(B40="",0,GETPIVOTDATA("Haben",PivotSuSaForecast!$A$3,"AccountReport",PivotSuSaForecast!$A39,"Year",YEAR(Deckblatt!$B$5),"Month",D$6))</f>
        <v>0</v>
      </c>
      <c r="E40" s="252">
        <f>IF(C40="",0,GETPIVOTDATA("Soll",PivotSuSaForecast!$A$3,"AccountReport",PivotSuSaForecast!$A39,"Year",YEAR(Deckblatt!$B$5),"Month",E$6))</f>
        <v>0</v>
      </c>
      <c r="F40" s="252">
        <f>IF(D40="",0,GETPIVOTDATA("Haben",PivotSuSaForecast!$A$3,"AccountReport",PivotSuSaForecast!$A39,"Year",YEAR(Deckblatt!$B$5),"Month",F$6))</f>
        <v>0</v>
      </c>
      <c r="G40" s="252">
        <f>IF(E40="",0,GETPIVOTDATA("Soll",PivotSuSaForecast!$A$3,"AccountReport",PivotSuSaForecast!$A39,"Year",YEAR(Deckblatt!$B$5),"Month",G$6))</f>
        <v>0</v>
      </c>
      <c r="H40" s="252">
        <f>IF(F40="",0,GETPIVOTDATA("Haben",PivotSuSaForecast!$A$3,"AccountReport",PivotSuSaForecast!$A39,"Year",YEAR(Deckblatt!$B$5),"Month",H$6))</f>
        <v>0</v>
      </c>
      <c r="I40" s="252">
        <f>IF(G40="",0,GETPIVOTDATA("Soll",PivotSuSaForecast!$A$3,"AccountReport",PivotSuSaForecast!$A39,"Year",YEAR(Deckblatt!$B$5),"Month",I$6))</f>
        <v>0</v>
      </c>
      <c r="J40" s="252">
        <f>IF(H40="",0,GETPIVOTDATA("Haben",PivotSuSaForecast!$A$3,"AccountReport",PivotSuSaForecast!$A39,"Year",YEAR(Deckblatt!$B$5),"Month",J$6))</f>
        <v>0</v>
      </c>
      <c r="K40" s="252">
        <f>IF(I40="",0,GETPIVOTDATA("Soll",PivotSuSaForecast!$A$3,"AccountReport",PivotSuSaForecast!$A39,"Year",YEAR(Deckblatt!$B$5),"Month",K$6))</f>
        <v>0</v>
      </c>
      <c r="L40" s="252">
        <f>IF(J40="",0,GETPIVOTDATA("Haben",PivotSuSaForecast!$A$3,"AccountReport",PivotSuSaForecast!$A39,"Year",YEAR(Deckblatt!$B$5),"Month",L$6))</f>
        <v>0</v>
      </c>
      <c r="M40" s="252">
        <f>IF(K40="",0,GETPIVOTDATA("Soll",PivotSuSaForecast!$A$3,"AccountReport",PivotSuSaForecast!$A39,"Year",YEAR(Deckblatt!$B$5),"Month",M$6))</f>
        <v>0</v>
      </c>
      <c r="N40" s="252">
        <f>IF(L40="",0,GETPIVOTDATA("Haben",PivotSuSaForecast!$A$3,"AccountReport",PivotSuSaForecast!$A39,"Year",YEAR(Deckblatt!$B$5),"Month",N$6))</f>
        <v>0</v>
      </c>
      <c r="O40" s="252">
        <f>IF(M40="",0,GETPIVOTDATA("Soll",PivotSuSaForecast!$A$3,"AccountReport",PivotSuSaForecast!$A39,"Year",YEAR(Deckblatt!$B$5),"Month",O$6))</f>
        <v>0</v>
      </c>
      <c r="P40" s="252">
        <f>IF(N40="",0,GETPIVOTDATA("Haben",PivotSuSaForecast!$A$3,"AccountReport",PivotSuSaForecast!$A39,"Year",YEAR(Deckblatt!$B$5),"Month",P$6))</f>
        <v>0</v>
      </c>
      <c r="Q40" s="252">
        <f>IF(O40="",0,GETPIVOTDATA("Soll",PivotSuSaForecast!$A$3,"AccountReport",PivotSuSaForecast!$A39,"Year",YEAR(Deckblatt!$B$5),"Month",Q$6))</f>
        <v>0</v>
      </c>
      <c r="R40" s="252">
        <f>IF(P40="",0,GETPIVOTDATA("Haben",PivotSuSaForecast!$A$3,"AccountReport",PivotSuSaForecast!$A39,"Year",YEAR(Deckblatt!$B$5),"Month",R$6))</f>
        <v>0</v>
      </c>
      <c r="S40" s="252">
        <f>IF(Q40="",0,GETPIVOTDATA("Soll",PivotSuSaForecast!$A$3,"AccountReport",PivotSuSaForecast!$A39,"Year",YEAR(Deckblatt!$B$5),"Month",S$6))</f>
        <v>0</v>
      </c>
      <c r="T40" s="252">
        <f>IF(R40="",0,GETPIVOTDATA("Haben",PivotSuSaForecast!$A$3,"AccountReport",PivotSuSaForecast!$A39,"Year",YEAR(Deckblatt!$B$5),"Month",T$6))</f>
        <v>0</v>
      </c>
      <c r="U40" s="252">
        <f>IF(S40="",0,GETPIVOTDATA("Soll",PivotSuSaForecast!$A$3,"AccountReport",PivotSuSaForecast!$A39,"Year",YEAR(Deckblatt!$B$5),"Month",U$6))</f>
        <v>0</v>
      </c>
      <c r="V40" s="252">
        <f>IF(T40="",0,GETPIVOTDATA("Haben",PivotSuSaForecast!$A$3,"AccountReport",PivotSuSaForecast!$A39,"Year",YEAR(Deckblatt!$B$5),"Month",V$6))</f>
        <v>0</v>
      </c>
      <c r="W40" s="252">
        <f>IF(U40="",0,GETPIVOTDATA("Soll",PivotSuSaForecast!$A$3,"AccountReport",PivotSuSaForecast!$A39,"Year",YEAR(Deckblatt!$B$5),"Month",W$6))</f>
        <v>0</v>
      </c>
      <c r="X40" s="252">
        <f>IF(V40="",0,GETPIVOTDATA("Haben",PivotSuSaForecast!$A$3,"AccountReport",PivotSuSaForecast!$A39,"Year",YEAR(Deckblatt!$B$5),"Month",X$6))</f>
        <v>0</v>
      </c>
      <c r="Y40" s="252">
        <f>IF(W40="",0,GETPIVOTDATA("Soll",PivotSuSaForecast!$A$3,"AccountReport",PivotSuSaForecast!$A39,"Year",YEAR(Deckblatt!$B$5),"Month",Y$6))</f>
        <v>0</v>
      </c>
      <c r="Z40" s="252">
        <f>IF(X40="",0,GETPIVOTDATA("Haben",PivotSuSaForecast!$A$3,"AccountReport",PivotSuSaForecast!$A39,"Year",YEAR(Deckblatt!$B$5),"Month",Z$6))</f>
        <v>0</v>
      </c>
    </row>
    <row r="41" spans="1:28" x14ac:dyDescent="0.25">
      <c r="A41" s="174">
        <f>IF(PivotSuSaForecast!A40=0,"",IFERROR(_xlfn.NUMBERVALUE(LEFT(PivotSuSaForecast!A40,4)),""))</f>
        <v>3070</v>
      </c>
      <c r="B41" s="174" t="str">
        <f>IF(A41&lt;&gt;"",RIGHT(PivotSuSaForecast!A40,LEN(PivotSuSaForecast!A40)-5),"")</f>
        <v>Sonstige Rückstellungen</v>
      </c>
      <c r="C41" s="252">
        <f>IF(A41="",0,GETPIVOTDATA("Soll",PivotSuSaForecast!$A$3,"AccountReport",PivotSuSaForecast!$A40,"Year",YEAR(Deckblatt!$B$5),"Month",C$6))</f>
        <v>3000</v>
      </c>
      <c r="D41" s="252">
        <f>IF(B41="",0,GETPIVOTDATA("Haben",PivotSuSaForecast!$A$3,"AccountReport",PivotSuSaForecast!$A40,"Year",YEAR(Deckblatt!$B$5),"Month",D$6))</f>
        <v>0</v>
      </c>
      <c r="E41" s="252">
        <f>IF(C41="",0,GETPIVOTDATA("Soll",PivotSuSaForecast!$A$3,"AccountReport",PivotSuSaForecast!$A40,"Year",YEAR(Deckblatt!$B$5),"Month",E$6))</f>
        <v>66266.820000000007</v>
      </c>
      <c r="F41" s="252">
        <f>IF(D41="",0,GETPIVOTDATA("Haben",PivotSuSaForecast!$A$3,"AccountReport",PivotSuSaForecast!$A40,"Year",YEAR(Deckblatt!$B$5),"Month",F$6))</f>
        <v>0</v>
      </c>
      <c r="G41" s="252">
        <f>IF(E41="",0,GETPIVOTDATA("Soll",PivotSuSaForecast!$A$3,"AccountReport",PivotSuSaForecast!$A40,"Year",YEAR(Deckblatt!$B$5),"Month",G$6))</f>
        <v>0</v>
      </c>
      <c r="H41" s="252">
        <f>IF(F41="",0,GETPIVOTDATA("Haben",PivotSuSaForecast!$A$3,"AccountReport",PivotSuSaForecast!$A40,"Year",YEAR(Deckblatt!$B$5),"Month",H$6))</f>
        <v>0</v>
      </c>
      <c r="I41" s="252">
        <f>IF(G41="",0,GETPIVOTDATA("Soll",PivotSuSaForecast!$A$3,"AccountReport",PivotSuSaForecast!$A40,"Year",YEAR(Deckblatt!$B$5),"Month",I$6))</f>
        <v>82511.839999999997</v>
      </c>
      <c r="J41" s="252">
        <f>IF(H41="",0,GETPIVOTDATA("Haben",PivotSuSaForecast!$A$3,"AccountReport",PivotSuSaForecast!$A40,"Year",YEAR(Deckblatt!$B$5),"Month",J$6))</f>
        <v>0</v>
      </c>
      <c r="K41" s="252">
        <f>IF(I41="",0,GETPIVOTDATA("Soll",PivotSuSaForecast!$A$3,"AccountReport",PivotSuSaForecast!$A40,"Year",YEAR(Deckblatt!$B$5),"Month",K$6))</f>
        <v>0</v>
      </c>
      <c r="L41" s="252">
        <f>IF(J41="",0,GETPIVOTDATA("Haben",PivotSuSaForecast!$A$3,"AccountReport",PivotSuSaForecast!$A40,"Year",YEAR(Deckblatt!$B$5),"Month",L$6))</f>
        <v>0</v>
      </c>
      <c r="M41" s="252">
        <f>IF(K41="",0,GETPIVOTDATA("Soll",PivotSuSaForecast!$A$3,"AccountReport",PivotSuSaForecast!$A40,"Year",YEAR(Deckblatt!$B$5),"Month",M$6))</f>
        <v>0</v>
      </c>
      <c r="N41" s="252">
        <f>IF(L41="",0,GETPIVOTDATA("Haben",PivotSuSaForecast!$A$3,"AccountReport",PivotSuSaForecast!$A40,"Year",YEAR(Deckblatt!$B$5),"Month",N$6))</f>
        <v>0</v>
      </c>
      <c r="O41" s="252">
        <f>IF(M41="",0,GETPIVOTDATA("Soll",PivotSuSaForecast!$A$3,"AccountReport",PivotSuSaForecast!$A40,"Year",YEAR(Deckblatt!$B$5),"Month",O$6))</f>
        <v>0</v>
      </c>
      <c r="P41" s="252">
        <f>IF(N41="",0,GETPIVOTDATA("Haben",PivotSuSaForecast!$A$3,"AccountReport",PivotSuSaForecast!$A40,"Year",YEAR(Deckblatt!$B$5),"Month",P$6))</f>
        <v>0</v>
      </c>
      <c r="Q41" s="252">
        <f>IF(O41="",0,GETPIVOTDATA("Soll",PivotSuSaForecast!$A$3,"AccountReport",PivotSuSaForecast!$A40,"Year",YEAR(Deckblatt!$B$5),"Month",Q$6))</f>
        <v>0</v>
      </c>
      <c r="R41" s="252">
        <f>IF(P41="",0,GETPIVOTDATA("Haben",PivotSuSaForecast!$A$3,"AccountReport",PivotSuSaForecast!$A40,"Year",YEAR(Deckblatt!$B$5),"Month",R$6))</f>
        <v>0</v>
      </c>
      <c r="S41" s="252">
        <f>IF(Q41="",0,GETPIVOTDATA("Soll",PivotSuSaForecast!$A$3,"AccountReport",PivotSuSaForecast!$A40,"Year",YEAR(Deckblatt!$B$5),"Month",S$6))</f>
        <v>0</v>
      </c>
      <c r="T41" s="252">
        <f>IF(R41="",0,GETPIVOTDATA("Haben",PivotSuSaForecast!$A$3,"AccountReport",PivotSuSaForecast!$A40,"Year",YEAR(Deckblatt!$B$5),"Month",T$6))</f>
        <v>0</v>
      </c>
      <c r="U41" s="252">
        <f>IF(S41="",0,GETPIVOTDATA("Soll",PivotSuSaForecast!$A$3,"AccountReport",PivotSuSaForecast!$A40,"Year",YEAR(Deckblatt!$B$5),"Month",U$6))</f>
        <v>0</v>
      </c>
      <c r="V41" s="252">
        <f>IF(T41="",0,GETPIVOTDATA("Haben",PivotSuSaForecast!$A$3,"AccountReport",PivotSuSaForecast!$A40,"Year",YEAR(Deckblatt!$B$5),"Month",V$6))</f>
        <v>3749.82</v>
      </c>
      <c r="W41" s="252">
        <f>IF(U41="",0,GETPIVOTDATA("Soll",PivotSuSaForecast!$A$3,"AccountReport",PivotSuSaForecast!$A40,"Year",YEAR(Deckblatt!$B$5),"Month",W$6))</f>
        <v>0</v>
      </c>
      <c r="X41" s="252">
        <f>IF(V41="",0,GETPIVOTDATA("Haben",PivotSuSaForecast!$A$3,"AccountReport",PivotSuSaForecast!$A40,"Year",YEAR(Deckblatt!$B$5),"Month",X$6))</f>
        <v>-3749.82</v>
      </c>
      <c r="Y41" s="252">
        <f>IF(W41="",0,GETPIVOTDATA("Soll",PivotSuSaForecast!$A$3,"AccountReport",PivotSuSaForecast!$A40,"Year",YEAR(Deckblatt!$B$5),"Month",Y$6))</f>
        <v>0</v>
      </c>
      <c r="Z41" s="252">
        <f>IF(X41="",0,GETPIVOTDATA("Haben",PivotSuSaForecast!$A$3,"AccountReport",PivotSuSaForecast!$A40,"Year",YEAR(Deckblatt!$B$5),"Month",Z$6))</f>
        <v>0</v>
      </c>
    </row>
    <row r="42" spans="1:28" x14ac:dyDescent="0.25">
      <c r="A42" s="174">
        <f>IF(PivotSuSaForecast!A41=0,"",IFERROR(_xlfn.NUMBERVALUE(LEFT(PivotSuSaForecast!A41,4)),""))</f>
        <v>3072</v>
      </c>
      <c r="B42" s="174" t="str">
        <f>IF(A42&lt;&gt;"",RIGHT(PivotSuSaForecast!A41,LEN(PivotSuSaForecast!A41)-5),"")</f>
        <v>Urlaubsrückstellungen</v>
      </c>
      <c r="C42" s="252">
        <f>IF(A42="",0,GETPIVOTDATA("Soll",PivotSuSaForecast!$A$3,"AccountReport",PivotSuSaForecast!$A41,"Year",YEAR(Deckblatt!$B$5),"Month",C$6))</f>
        <v>0</v>
      </c>
      <c r="D42" s="252">
        <f>IF(B42="",0,GETPIVOTDATA("Haben",PivotSuSaForecast!$A$3,"AccountReport",PivotSuSaForecast!$A41,"Year",YEAR(Deckblatt!$B$5),"Month",D$6))</f>
        <v>0</v>
      </c>
      <c r="E42" s="252">
        <f>IF(C42="",0,GETPIVOTDATA("Soll",PivotSuSaForecast!$A$3,"AccountReport",PivotSuSaForecast!$A41,"Year",YEAR(Deckblatt!$B$5),"Month",E$6))</f>
        <v>0</v>
      </c>
      <c r="F42" s="252">
        <f>IF(D42="",0,GETPIVOTDATA("Haben",PivotSuSaForecast!$A$3,"AccountReport",PivotSuSaForecast!$A41,"Year",YEAR(Deckblatt!$B$5),"Month",F$6))</f>
        <v>0</v>
      </c>
      <c r="G42" s="252">
        <f>IF(E42="",0,GETPIVOTDATA("Soll",PivotSuSaForecast!$A$3,"AccountReport",PivotSuSaForecast!$A41,"Year",YEAR(Deckblatt!$B$5),"Month",G$6))</f>
        <v>0</v>
      </c>
      <c r="H42" s="252">
        <f>IF(F42="",0,GETPIVOTDATA("Haben",PivotSuSaForecast!$A$3,"AccountReport",PivotSuSaForecast!$A41,"Year",YEAR(Deckblatt!$B$5),"Month",H$6))</f>
        <v>0</v>
      </c>
      <c r="I42" s="252">
        <f>IF(G42="",0,GETPIVOTDATA("Soll",PivotSuSaForecast!$A$3,"AccountReport",PivotSuSaForecast!$A41,"Year",YEAR(Deckblatt!$B$5),"Month",I$6))</f>
        <v>0</v>
      </c>
      <c r="J42" s="252">
        <f>IF(H42="",0,GETPIVOTDATA("Haben",PivotSuSaForecast!$A$3,"AccountReport",PivotSuSaForecast!$A41,"Year",YEAR(Deckblatt!$B$5),"Month",J$6))</f>
        <v>0</v>
      </c>
      <c r="K42" s="252">
        <f>IF(I42="",0,GETPIVOTDATA("Soll",PivotSuSaForecast!$A$3,"AccountReport",PivotSuSaForecast!$A41,"Year",YEAR(Deckblatt!$B$5),"Month",K$6))</f>
        <v>0</v>
      </c>
      <c r="L42" s="252">
        <f>IF(J42="",0,GETPIVOTDATA("Haben",PivotSuSaForecast!$A$3,"AccountReport",PivotSuSaForecast!$A41,"Year",YEAR(Deckblatt!$B$5),"Month",L$6))</f>
        <v>0</v>
      </c>
      <c r="M42" s="252">
        <f>IF(K42="",0,GETPIVOTDATA("Soll",PivotSuSaForecast!$A$3,"AccountReport",PivotSuSaForecast!$A41,"Year",YEAR(Deckblatt!$B$5),"Month",M$6))</f>
        <v>0</v>
      </c>
      <c r="N42" s="252">
        <f>IF(L42="",0,GETPIVOTDATA("Haben",PivotSuSaForecast!$A$3,"AccountReport",PivotSuSaForecast!$A41,"Year",YEAR(Deckblatt!$B$5),"Month",N$6))</f>
        <v>0</v>
      </c>
      <c r="O42" s="252">
        <f>IF(M42="",0,GETPIVOTDATA("Soll",PivotSuSaForecast!$A$3,"AccountReport",PivotSuSaForecast!$A41,"Year",YEAR(Deckblatt!$B$5),"Month",O$6))</f>
        <v>0</v>
      </c>
      <c r="P42" s="252">
        <f>IF(N42="",0,GETPIVOTDATA("Haben",PivotSuSaForecast!$A$3,"AccountReport",PivotSuSaForecast!$A41,"Year",YEAR(Deckblatt!$B$5),"Month",P$6))</f>
        <v>0</v>
      </c>
      <c r="Q42" s="252">
        <f>IF(O42="",0,GETPIVOTDATA("Soll",PivotSuSaForecast!$A$3,"AccountReport",PivotSuSaForecast!$A41,"Year",YEAR(Deckblatt!$B$5),"Month",Q$6))</f>
        <v>0</v>
      </c>
      <c r="R42" s="252">
        <f>IF(P42="",0,GETPIVOTDATA("Haben",PivotSuSaForecast!$A$3,"AccountReport",PivotSuSaForecast!$A41,"Year",YEAR(Deckblatt!$B$5),"Month",R$6))</f>
        <v>0</v>
      </c>
      <c r="S42" s="252">
        <f>IF(Q42="",0,GETPIVOTDATA("Soll",PivotSuSaForecast!$A$3,"AccountReport",PivotSuSaForecast!$A41,"Year",YEAR(Deckblatt!$B$5),"Month",S$6))</f>
        <v>0</v>
      </c>
      <c r="T42" s="252">
        <f>IF(R42="",0,GETPIVOTDATA("Haben",PivotSuSaForecast!$A$3,"AccountReport",PivotSuSaForecast!$A41,"Year",YEAR(Deckblatt!$B$5),"Month",T$6))</f>
        <v>0</v>
      </c>
      <c r="U42" s="252">
        <f>IF(S42="",0,GETPIVOTDATA("Soll",PivotSuSaForecast!$A$3,"AccountReport",PivotSuSaForecast!$A41,"Year",YEAR(Deckblatt!$B$5),"Month",U$6))</f>
        <v>0</v>
      </c>
      <c r="V42" s="252">
        <f>IF(T42="",0,GETPIVOTDATA("Haben",PivotSuSaForecast!$A$3,"AccountReport",PivotSuSaForecast!$A41,"Year",YEAR(Deckblatt!$B$5),"Month",V$6))</f>
        <v>0</v>
      </c>
      <c r="W42" s="252">
        <f>IF(U42="",0,GETPIVOTDATA("Soll",PivotSuSaForecast!$A$3,"AccountReport",PivotSuSaForecast!$A41,"Year",YEAR(Deckblatt!$B$5),"Month",W$6))</f>
        <v>0</v>
      </c>
      <c r="X42" s="252">
        <f>IF(V42="",0,GETPIVOTDATA("Haben",PivotSuSaForecast!$A$3,"AccountReport",PivotSuSaForecast!$A41,"Year",YEAR(Deckblatt!$B$5),"Month",X$6))</f>
        <v>0</v>
      </c>
      <c r="Y42" s="252">
        <f>IF(W42="",0,GETPIVOTDATA("Soll",PivotSuSaForecast!$A$3,"AccountReport",PivotSuSaForecast!$A41,"Year",YEAR(Deckblatt!$B$5),"Month",Y$6))</f>
        <v>0</v>
      </c>
      <c r="Z42" s="252">
        <f>IF(X42="",0,GETPIVOTDATA("Haben",PivotSuSaForecast!$A$3,"AccountReport",PivotSuSaForecast!$A41,"Year",YEAR(Deckblatt!$B$5),"Month",Z$6))</f>
        <v>0</v>
      </c>
    </row>
    <row r="43" spans="1:28" x14ac:dyDescent="0.25">
      <c r="A43" s="174">
        <f>IF(PivotSuSaForecast!A42=0,"",IFERROR(_xlfn.NUMBERVALUE(LEFT(PivotSuSaForecast!A42,4)),""))</f>
        <v>3074</v>
      </c>
      <c r="B43" s="174" t="str">
        <f>IF(A43&lt;&gt;"",RIGHT(PivotSuSaForecast!A42,LEN(PivotSuSaForecast!A42)-5),"")</f>
        <v>Rückstellungen für Personalkosten</v>
      </c>
      <c r="C43" s="252">
        <f>IF(A43="",0,GETPIVOTDATA("Soll",PivotSuSaForecast!$A$3,"AccountReport",PivotSuSaForecast!$A42,"Year",YEAR(Deckblatt!$B$5),"Month",C$6))</f>
        <v>0</v>
      </c>
      <c r="D43" s="252">
        <f>IF(B43="",0,GETPIVOTDATA("Haben",PivotSuSaForecast!$A$3,"AccountReport",PivotSuSaForecast!$A42,"Year",YEAR(Deckblatt!$B$5),"Month",D$6))</f>
        <v>45000</v>
      </c>
      <c r="E43" s="252">
        <f>IF(C43="",0,GETPIVOTDATA("Soll",PivotSuSaForecast!$A$3,"AccountReport",PivotSuSaForecast!$A42,"Year",YEAR(Deckblatt!$B$5),"Month",E$6))</f>
        <v>45000</v>
      </c>
      <c r="F43" s="252">
        <f>IF(D43="",0,GETPIVOTDATA("Haben",PivotSuSaForecast!$A$3,"AccountReport",PivotSuSaForecast!$A42,"Year",YEAR(Deckblatt!$B$5),"Month",F$6))</f>
        <v>0</v>
      </c>
      <c r="G43" s="252">
        <f>IF(E43="",0,GETPIVOTDATA("Soll",PivotSuSaForecast!$A$3,"AccountReport",PivotSuSaForecast!$A42,"Year",YEAR(Deckblatt!$B$5),"Month",G$6))</f>
        <v>0</v>
      </c>
      <c r="H43" s="252">
        <f>IF(F43="",0,GETPIVOTDATA("Haben",PivotSuSaForecast!$A$3,"AccountReport",PivotSuSaForecast!$A42,"Year",YEAR(Deckblatt!$B$5),"Month",H$6))</f>
        <v>0</v>
      </c>
      <c r="I43" s="252">
        <f>IF(G43="",0,GETPIVOTDATA("Soll",PivotSuSaForecast!$A$3,"AccountReport",PivotSuSaForecast!$A42,"Year",YEAR(Deckblatt!$B$5),"Month",I$6))</f>
        <v>0</v>
      </c>
      <c r="J43" s="252">
        <f>IF(H43="",0,GETPIVOTDATA("Haben",PivotSuSaForecast!$A$3,"AccountReport",PivotSuSaForecast!$A42,"Year",YEAR(Deckblatt!$B$5),"Month",J$6))</f>
        <v>0</v>
      </c>
      <c r="K43" s="252">
        <f>IF(I43="",0,GETPIVOTDATA("Soll",PivotSuSaForecast!$A$3,"AccountReport",PivotSuSaForecast!$A42,"Year",YEAR(Deckblatt!$B$5),"Month",K$6))</f>
        <v>0</v>
      </c>
      <c r="L43" s="252">
        <f>IF(J43="",0,GETPIVOTDATA("Haben",PivotSuSaForecast!$A$3,"AccountReport",PivotSuSaForecast!$A42,"Year",YEAR(Deckblatt!$B$5),"Month",L$6))</f>
        <v>0</v>
      </c>
      <c r="M43" s="252">
        <f>IF(K43="",0,GETPIVOTDATA("Soll",PivotSuSaForecast!$A$3,"AccountReport",PivotSuSaForecast!$A42,"Year",YEAR(Deckblatt!$B$5),"Month",M$6))</f>
        <v>0</v>
      </c>
      <c r="N43" s="252">
        <f>IF(L43="",0,GETPIVOTDATA("Haben",PivotSuSaForecast!$A$3,"AccountReport",PivotSuSaForecast!$A42,"Year",YEAR(Deckblatt!$B$5),"Month",N$6))</f>
        <v>0</v>
      </c>
      <c r="O43" s="252">
        <f>IF(M43="",0,GETPIVOTDATA("Soll",PivotSuSaForecast!$A$3,"AccountReport",PivotSuSaForecast!$A42,"Year",YEAR(Deckblatt!$B$5),"Month",O$6))</f>
        <v>0</v>
      </c>
      <c r="P43" s="252">
        <f>IF(N43="",0,GETPIVOTDATA("Haben",PivotSuSaForecast!$A$3,"AccountReport",PivotSuSaForecast!$A42,"Year",YEAR(Deckblatt!$B$5),"Month",P$6))</f>
        <v>0</v>
      </c>
      <c r="Q43" s="252">
        <f>IF(O43="",0,GETPIVOTDATA("Soll",PivotSuSaForecast!$A$3,"AccountReport",PivotSuSaForecast!$A42,"Year",YEAR(Deckblatt!$B$5),"Month",Q$6))</f>
        <v>0</v>
      </c>
      <c r="R43" s="252">
        <f>IF(P43="",0,GETPIVOTDATA("Haben",PivotSuSaForecast!$A$3,"AccountReport",PivotSuSaForecast!$A42,"Year",YEAR(Deckblatt!$B$5),"Month",R$6))</f>
        <v>0</v>
      </c>
      <c r="S43" s="252">
        <f>IF(Q43="",0,GETPIVOTDATA("Soll",PivotSuSaForecast!$A$3,"AccountReport",PivotSuSaForecast!$A42,"Year",YEAR(Deckblatt!$B$5),"Month",S$6))</f>
        <v>0</v>
      </c>
      <c r="T43" s="252">
        <f>IF(R43="",0,GETPIVOTDATA("Haben",PivotSuSaForecast!$A$3,"AccountReport",PivotSuSaForecast!$A42,"Year",YEAR(Deckblatt!$B$5),"Month",T$6))</f>
        <v>0</v>
      </c>
      <c r="U43" s="252">
        <f>IF(S43="",0,GETPIVOTDATA("Soll",PivotSuSaForecast!$A$3,"AccountReport",PivotSuSaForecast!$A42,"Year",YEAR(Deckblatt!$B$5),"Month",U$6))</f>
        <v>0</v>
      </c>
      <c r="V43" s="252">
        <f>IF(T43="",0,GETPIVOTDATA("Haben",PivotSuSaForecast!$A$3,"AccountReport",PivotSuSaForecast!$A42,"Year",YEAR(Deckblatt!$B$5),"Month",V$6))</f>
        <v>0</v>
      </c>
      <c r="W43" s="252">
        <f>IF(U43="",0,GETPIVOTDATA("Soll",PivotSuSaForecast!$A$3,"AccountReport",PivotSuSaForecast!$A42,"Year",YEAR(Deckblatt!$B$5),"Month",W$6))</f>
        <v>0</v>
      </c>
      <c r="X43" s="252">
        <f>IF(V43="",0,GETPIVOTDATA("Haben",PivotSuSaForecast!$A$3,"AccountReport",PivotSuSaForecast!$A42,"Year",YEAR(Deckblatt!$B$5),"Month",X$6))</f>
        <v>0</v>
      </c>
      <c r="Y43" s="252">
        <f>IF(W43="",0,GETPIVOTDATA("Soll",PivotSuSaForecast!$A$3,"AccountReport",PivotSuSaForecast!$A42,"Year",YEAR(Deckblatt!$B$5),"Month",Y$6))</f>
        <v>0</v>
      </c>
      <c r="Z43" s="252">
        <f>IF(X43="",0,GETPIVOTDATA("Haben",PivotSuSaForecast!$A$3,"AccountReport",PivotSuSaForecast!$A42,"Year",YEAR(Deckblatt!$B$5),"Month",Z$6))</f>
        <v>0</v>
      </c>
    </row>
    <row r="44" spans="1:28" x14ac:dyDescent="0.25">
      <c r="A44" s="174">
        <f>IF(PivotSuSaForecast!A43=0,"",IFERROR(_xlfn.NUMBERVALUE(LEFT(PivotSuSaForecast!A43,4)),""))</f>
        <v>3085</v>
      </c>
      <c r="B44" s="174" t="str">
        <f>IF(A44&lt;&gt;"",RIGHT(PivotSuSaForecast!A43,LEN(PivotSuSaForecast!A43)-5),"")</f>
        <v>Rückstellungen für Abraum- und Abfallbeseitigung</v>
      </c>
      <c r="C44" s="252">
        <f>IF(A44="",0,GETPIVOTDATA("Soll",PivotSuSaForecast!$A$3,"AccountReport",PivotSuSaForecast!$A43,"Year",YEAR(Deckblatt!$B$5),"Month",C$6))</f>
        <v>0</v>
      </c>
      <c r="D44" s="252">
        <f>IF(B44="",0,GETPIVOTDATA("Haben",PivotSuSaForecast!$A$3,"AccountReport",PivotSuSaForecast!$A43,"Year",YEAR(Deckblatt!$B$5),"Month",D$6))</f>
        <v>0</v>
      </c>
      <c r="E44" s="252">
        <f>IF(C44="",0,GETPIVOTDATA("Soll",PivotSuSaForecast!$A$3,"AccountReport",PivotSuSaForecast!$A43,"Year",YEAR(Deckblatt!$B$5),"Month",E$6))</f>
        <v>0</v>
      </c>
      <c r="F44" s="252">
        <f>IF(D44="",0,GETPIVOTDATA("Haben",PivotSuSaForecast!$A$3,"AccountReport",PivotSuSaForecast!$A43,"Year",YEAR(Deckblatt!$B$5),"Month",F$6))</f>
        <v>0</v>
      </c>
      <c r="G44" s="252">
        <f>IF(E44="",0,GETPIVOTDATA("Soll",PivotSuSaForecast!$A$3,"AccountReport",PivotSuSaForecast!$A43,"Year",YEAR(Deckblatt!$B$5),"Month",G$6))</f>
        <v>0</v>
      </c>
      <c r="H44" s="252">
        <f>IF(F44="",0,GETPIVOTDATA("Haben",PivotSuSaForecast!$A$3,"AccountReport",PivotSuSaForecast!$A43,"Year",YEAR(Deckblatt!$B$5),"Month",H$6))</f>
        <v>0</v>
      </c>
      <c r="I44" s="252">
        <f>IF(G44="",0,GETPIVOTDATA("Soll",PivotSuSaForecast!$A$3,"AccountReport",PivotSuSaForecast!$A43,"Year",YEAR(Deckblatt!$B$5),"Month",I$6))</f>
        <v>0</v>
      </c>
      <c r="J44" s="252">
        <f>IF(H44="",0,GETPIVOTDATA("Haben",PivotSuSaForecast!$A$3,"AccountReport",PivotSuSaForecast!$A43,"Year",YEAR(Deckblatt!$B$5),"Month",J$6))</f>
        <v>0</v>
      </c>
      <c r="K44" s="252">
        <f>IF(I44="",0,GETPIVOTDATA("Soll",PivotSuSaForecast!$A$3,"AccountReport",PivotSuSaForecast!$A43,"Year",YEAR(Deckblatt!$B$5),"Month",K$6))</f>
        <v>0</v>
      </c>
      <c r="L44" s="252">
        <f>IF(J44="",0,GETPIVOTDATA("Haben",PivotSuSaForecast!$A$3,"AccountReport",PivotSuSaForecast!$A43,"Year",YEAR(Deckblatt!$B$5),"Month",L$6))</f>
        <v>0</v>
      </c>
      <c r="M44" s="252">
        <f>IF(K44="",0,GETPIVOTDATA("Soll",PivotSuSaForecast!$A$3,"AccountReport",PivotSuSaForecast!$A43,"Year",YEAR(Deckblatt!$B$5),"Month",M$6))</f>
        <v>0</v>
      </c>
      <c r="N44" s="252">
        <f>IF(L44="",0,GETPIVOTDATA("Haben",PivotSuSaForecast!$A$3,"AccountReport",PivotSuSaForecast!$A43,"Year",YEAR(Deckblatt!$B$5),"Month",N$6))</f>
        <v>0</v>
      </c>
      <c r="O44" s="252">
        <f>IF(M44="",0,GETPIVOTDATA("Soll",PivotSuSaForecast!$A$3,"AccountReport",PivotSuSaForecast!$A43,"Year",YEAR(Deckblatt!$B$5),"Month",O$6))</f>
        <v>0</v>
      </c>
      <c r="P44" s="252">
        <f>IF(N44="",0,GETPIVOTDATA("Haben",PivotSuSaForecast!$A$3,"AccountReport",PivotSuSaForecast!$A43,"Year",YEAR(Deckblatt!$B$5),"Month",P$6))</f>
        <v>0</v>
      </c>
      <c r="Q44" s="252">
        <f>IF(O44="",0,GETPIVOTDATA("Soll",PivotSuSaForecast!$A$3,"AccountReport",PivotSuSaForecast!$A43,"Year",YEAR(Deckblatt!$B$5),"Month",Q$6))</f>
        <v>0</v>
      </c>
      <c r="R44" s="252">
        <f>IF(P44="",0,GETPIVOTDATA("Haben",PivotSuSaForecast!$A$3,"AccountReport",PivotSuSaForecast!$A43,"Year",YEAR(Deckblatt!$B$5),"Month",R$6))</f>
        <v>0</v>
      </c>
      <c r="S44" s="252">
        <f>IF(Q44="",0,GETPIVOTDATA("Soll",PivotSuSaForecast!$A$3,"AccountReport",PivotSuSaForecast!$A43,"Year",YEAR(Deckblatt!$B$5),"Month",S$6))</f>
        <v>0</v>
      </c>
      <c r="T44" s="252">
        <f>IF(R44="",0,GETPIVOTDATA("Haben",PivotSuSaForecast!$A$3,"AccountReport",PivotSuSaForecast!$A43,"Year",YEAR(Deckblatt!$B$5),"Month",T$6))</f>
        <v>0</v>
      </c>
      <c r="U44" s="252">
        <f>IF(S44="",0,GETPIVOTDATA("Soll",PivotSuSaForecast!$A$3,"AccountReport",PivotSuSaForecast!$A43,"Year",YEAR(Deckblatt!$B$5),"Month",U$6))</f>
        <v>0</v>
      </c>
      <c r="V44" s="252">
        <f>IF(T44="",0,GETPIVOTDATA("Haben",PivotSuSaForecast!$A$3,"AccountReport",PivotSuSaForecast!$A43,"Year",YEAR(Deckblatt!$B$5),"Month",V$6))</f>
        <v>0</v>
      </c>
      <c r="W44" s="252">
        <f>IF(U44="",0,GETPIVOTDATA("Soll",PivotSuSaForecast!$A$3,"AccountReport",PivotSuSaForecast!$A43,"Year",YEAR(Deckblatt!$B$5),"Month",W$6))</f>
        <v>0</v>
      </c>
      <c r="X44" s="252">
        <f>IF(V44="",0,GETPIVOTDATA("Haben",PivotSuSaForecast!$A$3,"AccountReport",PivotSuSaForecast!$A43,"Year",YEAR(Deckblatt!$B$5),"Month",X$6))</f>
        <v>0</v>
      </c>
      <c r="Y44" s="252">
        <f>IF(W44="",0,GETPIVOTDATA("Soll",PivotSuSaForecast!$A$3,"AccountReport",PivotSuSaForecast!$A43,"Year",YEAR(Deckblatt!$B$5),"Month",Y$6))</f>
        <v>0</v>
      </c>
      <c r="Z44" s="252">
        <f>IF(X44="",0,GETPIVOTDATA("Haben",PivotSuSaForecast!$A$3,"AccountReport",PivotSuSaForecast!$A43,"Year",YEAR(Deckblatt!$B$5),"Month",Z$6))</f>
        <v>0</v>
      </c>
    </row>
    <row r="45" spans="1:28" x14ac:dyDescent="0.25">
      <c r="A45" s="174">
        <f>IF(PivotSuSaForecast!A44=0,"",IFERROR(_xlfn.NUMBERVALUE(LEFT(PivotSuSaForecast!A44,4)),""))</f>
        <v>3095</v>
      </c>
      <c r="B45" s="174" t="str">
        <f>IF(A45&lt;&gt;"",RIGHT(PivotSuSaForecast!A44,LEN(PivotSuSaForecast!A44)-5),"")</f>
        <v>Rückstellungen für Abschluss- und Prüfungskosten</v>
      </c>
      <c r="C45" s="252">
        <f>IF(A45="",0,GETPIVOTDATA("Soll",PivotSuSaForecast!$A$3,"AccountReport",PivotSuSaForecast!$A44,"Year",YEAR(Deckblatt!$B$5),"Month",C$6))</f>
        <v>0</v>
      </c>
      <c r="D45" s="252">
        <f>IF(B45="",0,GETPIVOTDATA("Haben",PivotSuSaForecast!$A$3,"AccountReport",PivotSuSaForecast!$A44,"Year",YEAR(Deckblatt!$B$5),"Month",D$6))</f>
        <v>0</v>
      </c>
      <c r="E45" s="252">
        <f>IF(C45="",0,GETPIVOTDATA("Soll",PivotSuSaForecast!$A$3,"AccountReport",PivotSuSaForecast!$A44,"Year",YEAR(Deckblatt!$B$5),"Month",E$6))</f>
        <v>0</v>
      </c>
      <c r="F45" s="252">
        <f>IF(D45="",0,GETPIVOTDATA("Haben",PivotSuSaForecast!$A$3,"AccountReport",PivotSuSaForecast!$A44,"Year",YEAR(Deckblatt!$B$5),"Month",F$6))</f>
        <v>0</v>
      </c>
      <c r="G45" s="252">
        <f>IF(E45="",0,GETPIVOTDATA("Soll",PivotSuSaForecast!$A$3,"AccountReport",PivotSuSaForecast!$A44,"Year",YEAR(Deckblatt!$B$5),"Month",G$6))</f>
        <v>0</v>
      </c>
      <c r="H45" s="252">
        <f>IF(F45="",0,GETPIVOTDATA("Haben",PivotSuSaForecast!$A$3,"AccountReport",PivotSuSaForecast!$A44,"Year",YEAR(Deckblatt!$B$5),"Month",H$6))</f>
        <v>0</v>
      </c>
      <c r="I45" s="252">
        <f>IF(G45="",0,GETPIVOTDATA("Soll",PivotSuSaForecast!$A$3,"AccountReport",PivotSuSaForecast!$A44,"Year",YEAR(Deckblatt!$B$5),"Month",I$6))</f>
        <v>2000</v>
      </c>
      <c r="J45" s="252">
        <f>IF(H45="",0,GETPIVOTDATA("Haben",PivotSuSaForecast!$A$3,"AccountReport",PivotSuSaForecast!$A44,"Year",YEAR(Deckblatt!$B$5),"Month",J$6))</f>
        <v>0</v>
      </c>
      <c r="K45" s="252">
        <f>IF(I45="",0,GETPIVOTDATA("Soll",PivotSuSaForecast!$A$3,"AccountReport",PivotSuSaForecast!$A44,"Year",YEAR(Deckblatt!$B$5),"Month",K$6))</f>
        <v>0</v>
      </c>
      <c r="L45" s="252">
        <f>IF(J45="",0,GETPIVOTDATA("Haben",PivotSuSaForecast!$A$3,"AccountReport",PivotSuSaForecast!$A44,"Year",YEAR(Deckblatt!$B$5),"Month",L$6))</f>
        <v>0</v>
      </c>
      <c r="M45" s="252">
        <f>IF(K45="",0,GETPIVOTDATA("Soll",PivotSuSaForecast!$A$3,"AccountReport",PivotSuSaForecast!$A44,"Year",YEAR(Deckblatt!$B$5),"Month",M$6))</f>
        <v>6900</v>
      </c>
      <c r="N45" s="252">
        <f>IF(L45="",0,GETPIVOTDATA("Haben",PivotSuSaForecast!$A$3,"AccountReport",PivotSuSaForecast!$A44,"Year",YEAR(Deckblatt!$B$5),"Month",N$6))</f>
        <v>0</v>
      </c>
      <c r="O45" s="252">
        <f>IF(M45="",0,GETPIVOTDATA("Soll",PivotSuSaForecast!$A$3,"AccountReport",PivotSuSaForecast!$A44,"Year",YEAR(Deckblatt!$B$5),"Month",O$6))</f>
        <v>2459.4699999999998</v>
      </c>
      <c r="P45" s="252">
        <f>IF(N45="",0,GETPIVOTDATA("Haben",PivotSuSaForecast!$A$3,"AccountReport",PivotSuSaForecast!$A44,"Year",YEAR(Deckblatt!$B$5),"Month",P$6))</f>
        <v>359.47</v>
      </c>
      <c r="Q45" s="252">
        <f>IF(O45="",0,GETPIVOTDATA("Soll",PivotSuSaForecast!$A$3,"AccountReport",PivotSuSaForecast!$A44,"Year",YEAR(Deckblatt!$B$5),"Month",Q$6))</f>
        <v>0</v>
      </c>
      <c r="R45" s="252">
        <f>IF(P45="",0,GETPIVOTDATA("Haben",PivotSuSaForecast!$A$3,"AccountReport",PivotSuSaForecast!$A44,"Year",YEAR(Deckblatt!$B$5),"Month",R$6))</f>
        <v>0</v>
      </c>
      <c r="S45" s="252">
        <f>IF(Q45="",0,GETPIVOTDATA("Soll",PivotSuSaForecast!$A$3,"AccountReport",PivotSuSaForecast!$A44,"Year",YEAR(Deckblatt!$B$5),"Month",S$6))</f>
        <v>0</v>
      </c>
      <c r="T45" s="252">
        <f>IF(R45="",0,GETPIVOTDATA("Haben",PivotSuSaForecast!$A$3,"AccountReport",PivotSuSaForecast!$A44,"Year",YEAR(Deckblatt!$B$5),"Month",T$6))</f>
        <v>0</v>
      </c>
      <c r="U45" s="252">
        <f>IF(S45="",0,GETPIVOTDATA("Soll",PivotSuSaForecast!$A$3,"AccountReport",PivotSuSaForecast!$A44,"Year",YEAR(Deckblatt!$B$5),"Month",U$6))</f>
        <v>0</v>
      </c>
      <c r="V45" s="252">
        <f>IF(T45="",0,GETPIVOTDATA("Haben",PivotSuSaForecast!$A$3,"AccountReport",PivotSuSaForecast!$A44,"Year",YEAR(Deckblatt!$B$5),"Month",V$6))</f>
        <v>0</v>
      </c>
      <c r="W45" s="252">
        <f>IF(U45="",0,GETPIVOTDATA("Soll",PivotSuSaForecast!$A$3,"AccountReport",PivotSuSaForecast!$A44,"Year",YEAR(Deckblatt!$B$5),"Month",W$6))</f>
        <v>0</v>
      </c>
      <c r="X45" s="252">
        <f>IF(V45="",0,GETPIVOTDATA("Haben",PivotSuSaForecast!$A$3,"AccountReport",PivotSuSaForecast!$A44,"Year",YEAR(Deckblatt!$B$5),"Month",X$6))</f>
        <v>0</v>
      </c>
      <c r="Y45" s="252">
        <f>IF(W45="",0,GETPIVOTDATA("Soll",PivotSuSaForecast!$A$3,"AccountReport",PivotSuSaForecast!$A44,"Year",YEAR(Deckblatt!$B$5),"Month",Y$6))</f>
        <v>0</v>
      </c>
      <c r="Z45" s="252">
        <f>IF(X45="",0,GETPIVOTDATA("Haben",PivotSuSaForecast!$A$3,"AccountReport",PivotSuSaForecast!$A44,"Year",YEAR(Deckblatt!$B$5),"Month",Z$6))</f>
        <v>13000</v>
      </c>
    </row>
    <row r="46" spans="1:28" x14ac:dyDescent="0.25">
      <c r="A46" s="174">
        <f>IF(PivotSuSaForecast!A45=0,"",IFERROR(_xlfn.NUMBERVALUE(LEFT(PivotSuSaForecast!A45,4)),""))</f>
        <v>3300</v>
      </c>
      <c r="B46" s="174" t="str">
        <f>IF(A46&lt;&gt;"",RIGHT(PivotSuSaForecast!A45,LEN(PivotSuSaForecast!A45)-5),"")</f>
        <v>Verbindlichkeiten aus Lieferungen und Leistungen m</v>
      </c>
      <c r="C46" s="252">
        <f>IF(A46="",0,GETPIVOTDATA("Soll",PivotSuSaForecast!$A$3,"AccountReport",PivotSuSaForecast!$A45,"Year",YEAR(Deckblatt!$B$5),"Month",C$6))</f>
        <v>89637.48</v>
      </c>
      <c r="D46" s="252">
        <f>IF(B46="",0,GETPIVOTDATA("Haben",PivotSuSaForecast!$A$3,"AccountReport",PivotSuSaForecast!$A45,"Year",YEAR(Deckblatt!$B$5),"Month",D$6))</f>
        <v>20879.14</v>
      </c>
      <c r="E46" s="252">
        <f>IF(C46="",0,GETPIVOTDATA("Soll",PivotSuSaForecast!$A$3,"AccountReport",PivotSuSaForecast!$A45,"Year",YEAR(Deckblatt!$B$5),"Month",E$6))</f>
        <v>131106.03</v>
      </c>
      <c r="F46" s="252">
        <f>IF(D46="",0,GETPIVOTDATA("Haben",PivotSuSaForecast!$A$3,"AccountReport",PivotSuSaForecast!$A45,"Year",YEAR(Deckblatt!$B$5),"Month",F$6))</f>
        <v>288359.39</v>
      </c>
      <c r="G46" s="252">
        <f>IF(E46="",0,GETPIVOTDATA("Soll",PivotSuSaForecast!$A$3,"AccountReport",PivotSuSaForecast!$A45,"Year",YEAR(Deckblatt!$B$5),"Month",G$6))</f>
        <v>332161.43</v>
      </c>
      <c r="H46" s="252">
        <f>IF(F46="",0,GETPIVOTDATA("Haben",PivotSuSaForecast!$A$3,"AccountReport",PivotSuSaForecast!$A45,"Year",YEAR(Deckblatt!$B$5),"Month",H$6))</f>
        <v>205276.04</v>
      </c>
      <c r="I46" s="252">
        <f>IF(G46="",0,GETPIVOTDATA("Soll",PivotSuSaForecast!$A$3,"AccountReport",PivotSuSaForecast!$A45,"Year",YEAR(Deckblatt!$B$5),"Month",I$6))</f>
        <v>211781.05</v>
      </c>
      <c r="J46" s="252">
        <f>IF(H46="",0,GETPIVOTDATA("Haben",PivotSuSaForecast!$A$3,"AccountReport",PivotSuSaForecast!$A45,"Year",YEAR(Deckblatt!$B$5),"Month",J$6))</f>
        <v>284754.39</v>
      </c>
      <c r="K46" s="252">
        <f>IF(I46="",0,GETPIVOTDATA("Soll",PivotSuSaForecast!$A$3,"AccountReport",PivotSuSaForecast!$A45,"Year",YEAR(Deckblatt!$B$5),"Month",K$6))</f>
        <v>175154.33</v>
      </c>
      <c r="L46" s="252">
        <f>IF(J46="",0,GETPIVOTDATA("Haben",PivotSuSaForecast!$A$3,"AccountReport",PivotSuSaForecast!$A45,"Year",YEAR(Deckblatt!$B$5),"Month",L$6))</f>
        <v>61326.28</v>
      </c>
      <c r="M46" s="252">
        <f>IF(K46="",0,GETPIVOTDATA("Soll",PivotSuSaForecast!$A$3,"AccountReport",PivotSuSaForecast!$A45,"Year",YEAR(Deckblatt!$B$5),"Month",M$6))</f>
        <v>24154.3</v>
      </c>
      <c r="N46" s="252">
        <f>IF(L46="",0,GETPIVOTDATA("Haben",PivotSuSaForecast!$A$3,"AccountReport",PivotSuSaForecast!$A45,"Year",YEAR(Deckblatt!$B$5),"Month",N$6))</f>
        <v>107079.83</v>
      </c>
      <c r="O46" s="252">
        <f>IF(M46="",0,GETPIVOTDATA("Soll",PivotSuSaForecast!$A$3,"AccountReport",PivotSuSaForecast!$A45,"Year",YEAR(Deckblatt!$B$5),"Month",O$6))</f>
        <v>138623.01</v>
      </c>
      <c r="P46" s="252">
        <f>IF(N46="",0,GETPIVOTDATA("Haben",PivotSuSaForecast!$A$3,"AccountReport",PivotSuSaForecast!$A45,"Year",YEAR(Deckblatt!$B$5),"Month",P$6))</f>
        <v>64580.82</v>
      </c>
      <c r="Q46" s="252">
        <f>IF(O46="",0,GETPIVOTDATA("Soll",PivotSuSaForecast!$A$3,"AccountReport",PivotSuSaForecast!$A45,"Year",YEAR(Deckblatt!$B$5),"Month",Q$6))</f>
        <v>25163.38</v>
      </c>
      <c r="R46" s="252">
        <f>IF(P46="",0,GETPIVOTDATA("Haben",PivotSuSaForecast!$A$3,"AccountReport",PivotSuSaForecast!$A45,"Year",YEAR(Deckblatt!$B$5),"Month",R$6))</f>
        <v>102116.72</v>
      </c>
      <c r="S46" s="252">
        <f>IF(Q46="",0,GETPIVOTDATA("Soll",PivotSuSaForecast!$A$3,"AccountReport",PivotSuSaForecast!$A45,"Year",YEAR(Deckblatt!$B$5),"Month",S$6))</f>
        <v>197779.01</v>
      </c>
      <c r="T46" s="252">
        <f>IF(R46="",0,GETPIVOTDATA("Haben",PivotSuSaForecast!$A$3,"AccountReport",PivotSuSaForecast!$A45,"Year",YEAR(Deckblatt!$B$5),"Month",T$6))</f>
        <v>132745.39000000001</v>
      </c>
      <c r="U46" s="252">
        <f>IF(S46="",0,GETPIVOTDATA("Soll",PivotSuSaForecast!$A$3,"AccountReport",PivotSuSaForecast!$A45,"Year",YEAR(Deckblatt!$B$5),"Month",U$6))</f>
        <v>128278.98</v>
      </c>
      <c r="V46" s="252">
        <f>IF(T46="",0,GETPIVOTDATA("Haben",PivotSuSaForecast!$A$3,"AccountReport",PivotSuSaForecast!$A45,"Year",YEAR(Deckblatt!$B$5),"Month",V$6))</f>
        <v>139779.28</v>
      </c>
      <c r="W46" s="252">
        <f>IF(U46="",0,GETPIVOTDATA("Soll",PivotSuSaForecast!$A$3,"AccountReport",PivotSuSaForecast!$A45,"Year",YEAR(Deckblatt!$B$5),"Month",W$6))</f>
        <v>91911.22</v>
      </c>
      <c r="X46" s="252">
        <f>IF(V46="",0,GETPIVOTDATA("Haben",PivotSuSaForecast!$A$3,"AccountReport",PivotSuSaForecast!$A45,"Year",YEAR(Deckblatt!$B$5),"Month",X$6))</f>
        <v>286686.01</v>
      </c>
      <c r="Y46" s="252">
        <f>IF(W46="",0,GETPIVOTDATA("Soll",PivotSuSaForecast!$A$3,"AccountReport",PivotSuSaForecast!$A45,"Year",YEAR(Deckblatt!$B$5),"Month",Y$6))</f>
        <v>179131.2</v>
      </c>
      <c r="Z46" s="252">
        <f>IF(X46="",0,GETPIVOTDATA("Haben",PivotSuSaForecast!$A$3,"AccountReport",PivotSuSaForecast!$A45,"Year",YEAR(Deckblatt!$B$5),"Month",Z$6))</f>
        <v>65299.18</v>
      </c>
      <c r="AB46" s="260"/>
    </row>
    <row r="47" spans="1:28" x14ac:dyDescent="0.25">
      <c r="A47" s="174">
        <f>IF(PivotSuSaForecast!A46=0,"",IFERROR(_xlfn.NUMBERVALUE(LEFT(PivotSuSaForecast!A46,4)),""))</f>
        <v>3512</v>
      </c>
      <c r="B47" s="174" t="str">
        <f>IF(A47&lt;&gt;"",RIGHT(PivotSuSaForecast!A46,LEN(PivotSuSaForecast!A46)-5),"")</f>
        <v>Darlehen ECapital III Cleantech Fond</v>
      </c>
      <c r="C47" s="252">
        <f>IF(A47="",0,GETPIVOTDATA("Soll",PivotSuSaForecast!$A$3,"AccountReport",PivotSuSaForecast!$A46,"Year",YEAR(Deckblatt!$B$5),"Month",C$6))</f>
        <v>0</v>
      </c>
      <c r="D47" s="252">
        <f>IF(B47="",0,GETPIVOTDATA("Haben",PivotSuSaForecast!$A$3,"AccountReport",PivotSuSaForecast!$A46,"Year",YEAR(Deckblatt!$B$5),"Month",D$6))</f>
        <v>0</v>
      </c>
      <c r="E47" s="252">
        <f>IF(C47="",0,GETPIVOTDATA("Soll",PivotSuSaForecast!$A$3,"AccountReport",PivotSuSaForecast!$A46,"Year",YEAR(Deckblatt!$B$5),"Month",E$6))</f>
        <v>0</v>
      </c>
      <c r="F47" s="252">
        <f>IF(D47="",0,GETPIVOTDATA("Haben",PivotSuSaForecast!$A$3,"AccountReport",PivotSuSaForecast!$A46,"Year",YEAR(Deckblatt!$B$5),"Month",F$6))</f>
        <v>0</v>
      </c>
      <c r="G47" s="252">
        <f>IF(E47="",0,GETPIVOTDATA("Soll",PivotSuSaForecast!$A$3,"AccountReport",PivotSuSaForecast!$A46,"Year",YEAR(Deckblatt!$B$5),"Month",G$6))</f>
        <v>0</v>
      </c>
      <c r="H47" s="252">
        <f>IF(F47="",0,GETPIVOTDATA("Haben",PivotSuSaForecast!$A$3,"AccountReport",PivotSuSaForecast!$A46,"Year",YEAR(Deckblatt!$B$5),"Month",H$6))</f>
        <v>0</v>
      </c>
      <c r="I47" s="252">
        <f>IF(G47="",0,GETPIVOTDATA("Soll",PivotSuSaForecast!$A$3,"AccountReport",PivotSuSaForecast!$A46,"Year",YEAR(Deckblatt!$B$5),"Month",I$6))</f>
        <v>0</v>
      </c>
      <c r="J47" s="252">
        <f>IF(H47="",0,GETPIVOTDATA("Haben",PivotSuSaForecast!$A$3,"AccountReport",PivotSuSaForecast!$A46,"Year",YEAR(Deckblatt!$B$5),"Month",J$6))</f>
        <v>0</v>
      </c>
      <c r="K47" s="252">
        <f>IF(I47="",0,GETPIVOTDATA("Soll",PivotSuSaForecast!$A$3,"AccountReport",PivotSuSaForecast!$A46,"Year",YEAR(Deckblatt!$B$5),"Month",K$6))</f>
        <v>0</v>
      </c>
      <c r="L47" s="252">
        <f>IF(J47="",0,GETPIVOTDATA("Haben",PivotSuSaForecast!$A$3,"AccountReport",PivotSuSaForecast!$A46,"Year",YEAR(Deckblatt!$B$5),"Month",L$6))</f>
        <v>0</v>
      </c>
      <c r="M47" s="252">
        <f>IF(K47="",0,GETPIVOTDATA("Soll",PivotSuSaForecast!$A$3,"AccountReport",PivotSuSaForecast!$A46,"Year",YEAR(Deckblatt!$B$5),"Month",M$6))</f>
        <v>0</v>
      </c>
      <c r="N47" s="252">
        <f>IF(L47="",0,GETPIVOTDATA("Haben",PivotSuSaForecast!$A$3,"AccountReport",PivotSuSaForecast!$A46,"Year",YEAR(Deckblatt!$B$5),"Month",N$6))</f>
        <v>0</v>
      </c>
      <c r="O47" s="252">
        <f>IF(M47="",0,GETPIVOTDATA("Soll",PivotSuSaForecast!$A$3,"AccountReport",PivotSuSaForecast!$A46,"Year",YEAR(Deckblatt!$B$5),"Month",O$6))</f>
        <v>0</v>
      </c>
      <c r="P47" s="252">
        <f>IF(N47="",0,GETPIVOTDATA("Haben",PivotSuSaForecast!$A$3,"AccountReport",PivotSuSaForecast!$A46,"Year",YEAR(Deckblatt!$B$5),"Month",P$6))</f>
        <v>0</v>
      </c>
      <c r="Q47" s="252">
        <f>IF(O47="",0,GETPIVOTDATA("Soll",PivotSuSaForecast!$A$3,"AccountReport",PivotSuSaForecast!$A46,"Year",YEAR(Deckblatt!$B$5),"Month",Q$6))</f>
        <v>0</v>
      </c>
      <c r="R47" s="252">
        <f>IF(P47="",0,GETPIVOTDATA("Haben",PivotSuSaForecast!$A$3,"AccountReport",PivotSuSaForecast!$A46,"Year",YEAR(Deckblatt!$B$5),"Month",R$6))</f>
        <v>0</v>
      </c>
      <c r="S47" s="252">
        <f>IF(Q47="",0,GETPIVOTDATA("Soll",PivotSuSaForecast!$A$3,"AccountReport",PivotSuSaForecast!$A46,"Year",YEAR(Deckblatt!$B$5),"Month",S$6))</f>
        <v>0</v>
      </c>
      <c r="T47" s="252">
        <f>IF(R47="",0,GETPIVOTDATA("Haben",PivotSuSaForecast!$A$3,"AccountReport",PivotSuSaForecast!$A46,"Year",YEAR(Deckblatt!$B$5),"Month",T$6))</f>
        <v>0</v>
      </c>
      <c r="U47" s="252">
        <f>IF(S47="",0,GETPIVOTDATA("Soll",PivotSuSaForecast!$A$3,"AccountReport",PivotSuSaForecast!$A46,"Year",YEAR(Deckblatt!$B$5),"Month",U$6))</f>
        <v>0</v>
      </c>
      <c r="V47" s="252">
        <f>IF(T47="",0,GETPIVOTDATA("Haben",PivotSuSaForecast!$A$3,"AccountReport",PivotSuSaForecast!$A46,"Year",YEAR(Deckblatt!$B$5),"Month",V$6))</f>
        <v>0</v>
      </c>
      <c r="W47" s="252">
        <f>IF(U47="",0,GETPIVOTDATA("Soll",PivotSuSaForecast!$A$3,"AccountReport",PivotSuSaForecast!$A46,"Year",YEAR(Deckblatt!$B$5),"Month",W$6))</f>
        <v>0</v>
      </c>
      <c r="X47" s="252">
        <f>IF(V47="",0,GETPIVOTDATA("Haben",PivotSuSaForecast!$A$3,"AccountReport",PivotSuSaForecast!$A46,"Year",YEAR(Deckblatt!$B$5),"Month",X$6))</f>
        <v>0</v>
      </c>
      <c r="Y47" s="252">
        <f>IF(W47="",0,GETPIVOTDATA("Soll",PivotSuSaForecast!$A$3,"AccountReport",PivotSuSaForecast!$A46,"Year",YEAR(Deckblatt!$B$5),"Month",Y$6))</f>
        <v>0</v>
      </c>
      <c r="Z47" s="252">
        <f>IF(X47="",0,GETPIVOTDATA("Haben",PivotSuSaForecast!$A$3,"AccountReport",PivotSuSaForecast!$A46,"Year",YEAR(Deckblatt!$B$5),"Month",Z$6))</f>
        <v>0</v>
      </c>
    </row>
    <row r="48" spans="1:28" x14ac:dyDescent="0.25">
      <c r="A48" s="174">
        <f>IF(PivotSuSaForecast!A47=0,"",IFERROR(_xlfn.NUMBERVALUE(LEFT(PivotSuSaForecast!A47,4)),""))</f>
        <v>3513</v>
      </c>
      <c r="B48" s="174" t="str">
        <f>IF(A48&lt;&gt;"",RIGHT(PivotSuSaForecast!A47,LEN(PivotSuSaForecast!A47)-5),"")</f>
        <v xml:space="preserve">Darlehen Gründerfonds Bielefeld </v>
      </c>
      <c r="C48" s="252">
        <f>IF(A48="",0,GETPIVOTDATA("Soll",PivotSuSaForecast!$A$3,"AccountReport",PivotSuSaForecast!$A47,"Year",YEAR(Deckblatt!$B$5),"Month",C$6))</f>
        <v>0</v>
      </c>
      <c r="D48" s="252">
        <f>IF(B48="",0,GETPIVOTDATA("Haben",PivotSuSaForecast!$A$3,"AccountReport",PivotSuSaForecast!$A47,"Year",YEAR(Deckblatt!$B$5),"Month",D$6))</f>
        <v>0</v>
      </c>
      <c r="E48" s="252">
        <f>IF(C48="",0,GETPIVOTDATA("Soll",PivotSuSaForecast!$A$3,"AccountReport",PivotSuSaForecast!$A47,"Year",YEAR(Deckblatt!$B$5),"Month",E$6))</f>
        <v>0</v>
      </c>
      <c r="F48" s="252">
        <f>IF(D48="",0,GETPIVOTDATA("Haben",PivotSuSaForecast!$A$3,"AccountReport",PivotSuSaForecast!$A47,"Year",YEAR(Deckblatt!$B$5),"Month",F$6))</f>
        <v>0</v>
      </c>
      <c r="G48" s="252">
        <f>IF(E48="",0,GETPIVOTDATA("Soll",PivotSuSaForecast!$A$3,"AccountReport",PivotSuSaForecast!$A47,"Year",YEAR(Deckblatt!$B$5),"Month",G$6))</f>
        <v>0</v>
      </c>
      <c r="H48" s="252">
        <f>IF(F48="",0,GETPIVOTDATA("Haben",PivotSuSaForecast!$A$3,"AccountReport",PivotSuSaForecast!$A47,"Year",YEAR(Deckblatt!$B$5),"Month",H$6))</f>
        <v>0</v>
      </c>
      <c r="I48" s="252">
        <f>IF(G48="",0,GETPIVOTDATA("Soll",PivotSuSaForecast!$A$3,"AccountReport",PivotSuSaForecast!$A47,"Year",YEAR(Deckblatt!$B$5),"Month",I$6))</f>
        <v>0</v>
      </c>
      <c r="J48" s="252">
        <f>IF(H48="",0,GETPIVOTDATA("Haben",PivotSuSaForecast!$A$3,"AccountReport",PivotSuSaForecast!$A47,"Year",YEAR(Deckblatt!$B$5),"Month",J$6))</f>
        <v>0</v>
      </c>
      <c r="K48" s="252">
        <f>IF(I48="",0,GETPIVOTDATA("Soll",PivotSuSaForecast!$A$3,"AccountReport",PivotSuSaForecast!$A47,"Year",YEAR(Deckblatt!$B$5),"Month",K$6))</f>
        <v>0</v>
      </c>
      <c r="L48" s="252">
        <f>IF(J48="",0,GETPIVOTDATA("Haben",PivotSuSaForecast!$A$3,"AccountReport",PivotSuSaForecast!$A47,"Year",YEAR(Deckblatt!$B$5),"Month",L$6))</f>
        <v>0</v>
      </c>
      <c r="M48" s="252">
        <f>IF(K48="",0,GETPIVOTDATA("Soll",PivotSuSaForecast!$A$3,"AccountReport",PivotSuSaForecast!$A47,"Year",YEAR(Deckblatt!$B$5),"Month",M$6))</f>
        <v>0</v>
      </c>
      <c r="N48" s="252">
        <f>IF(L48="",0,GETPIVOTDATA("Haben",PivotSuSaForecast!$A$3,"AccountReport",PivotSuSaForecast!$A47,"Year",YEAR(Deckblatt!$B$5),"Month",N$6))</f>
        <v>0</v>
      </c>
      <c r="O48" s="252">
        <f>IF(M48="",0,GETPIVOTDATA("Soll",PivotSuSaForecast!$A$3,"AccountReport",PivotSuSaForecast!$A47,"Year",YEAR(Deckblatt!$B$5),"Month",O$6))</f>
        <v>0</v>
      </c>
      <c r="P48" s="252">
        <f>IF(N48="",0,GETPIVOTDATA("Haben",PivotSuSaForecast!$A$3,"AccountReport",PivotSuSaForecast!$A47,"Year",YEAR(Deckblatt!$B$5),"Month",P$6))</f>
        <v>0</v>
      </c>
      <c r="Q48" s="252">
        <f>IF(O48="",0,GETPIVOTDATA("Soll",PivotSuSaForecast!$A$3,"AccountReport",PivotSuSaForecast!$A47,"Year",YEAR(Deckblatt!$B$5),"Month",Q$6))</f>
        <v>0</v>
      </c>
      <c r="R48" s="252">
        <f>IF(P48="",0,GETPIVOTDATA("Haben",PivotSuSaForecast!$A$3,"AccountReport",PivotSuSaForecast!$A47,"Year",YEAR(Deckblatt!$B$5),"Month",R$6))</f>
        <v>0</v>
      </c>
      <c r="S48" s="252">
        <f>IF(Q48="",0,GETPIVOTDATA("Soll",PivotSuSaForecast!$A$3,"AccountReport",PivotSuSaForecast!$A47,"Year",YEAR(Deckblatt!$B$5),"Month",S$6))</f>
        <v>0</v>
      </c>
      <c r="T48" s="252">
        <f>IF(R48="",0,GETPIVOTDATA("Haben",PivotSuSaForecast!$A$3,"AccountReport",PivotSuSaForecast!$A47,"Year",YEAR(Deckblatt!$B$5),"Month",T$6))</f>
        <v>0</v>
      </c>
      <c r="U48" s="252">
        <f>IF(S48="",0,GETPIVOTDATA("Soll",PivotSuSaForecast!$A$3,"AccountReport",PivotSuSaForecast!$A47,"Year",YEAR(Deckblatt!$B$5),"Month",U$6))</f>
        <v>0</v>
      </c>
      <c r="V48" s="252">
        <f>IF(T48="",0,GETPIVOTDATA("Haben",PivotSuSaForecast!$A$3,"AccountReport",PivotSuSaForecast!$A47,"Year",YEAR(Deckblatt!$B$5),"Month",V$6))</f>
        <v>0</v>
      </c>
      <c r="W48" s="252">
        <f>IF(U48="",0,GETPIVOTDATA("Soll",PivotSuSaForecast!$A$3,"AccountReport",PivotSuSaForecast!$A47,"Year",YEAR(Deckblatt!$B$5),"Month",W$6))</f>
        <v>0</v>
      </c>
      <c r="X48" s="252">
        <f>IF(V48="",0,GETPIVOTDATA("Haben",PivotSuSaForecast!$A$3,"AccountReport",PivotSuSaForecast!$A47,"Year",YEAR(Deckblatt!$B$5),"Month",X$6))</f>
        <v>0</v>
      </c>
      <c r="Y48" s="252">
        <f>IF(W48="",0,GETPIVOTDATA("Soll",PivotSuSaForecast!$A$3,"AccountReport",PivotSuSaForecast!$A47,"Year",YEAR(Deckblatt!$B$5),"Month",Y$6))</f>
        <v>0</v>
      </c>
      <c r="Z48" s="252">
        <f>IF(X48="",0,GETPIVOTDATA("Haben",PivotSuSaForecast!$A$3,"AccountReport",PivotSuSaForecast!$A47,"Year",YEAR(Deckblatt!$B$5),"Month",Z$6))</f>
        <v>0</v>
      </c>
    </row>
    <row r="49" spans="1:26" x14ac:dyDescent="0.25">
      <c r="A49" s="174">
        <f>IF(PivotSuSaForecast!A48=0,"",IFERROR(_xlfn.NUMBERVALUE(LEFT(PivotSuSaForecast!A48,4)),""))</f>
        <v>3720</v>
      </c>
      <c r="B49" s="174" t="str">
        <f>IF(A49&lt;&gt;"",RIGHT(PivotSuSaForecast!A48,LEN(PivotSuSaForecast!A48)-5),"")</f>
        <v>Verbindlichkeiten aus Lohn und Gehalt</v>
      </c>
      <c r="C49" s="252">
        <f>IF(A49="",0,GETPIVOTDATA("Soll",PivotSuSaForecast!$A$3,"AccountReport",PivotSuSaForecast!$A48,"Year",YEAR(Deckblatt!$B$5),"Month",C$6))</f>
        <v>63729.3</v>
      </c>
      <c r="D49" s="252">
        <f>IF(B49="",0,GETPIVOTDATA("Haben",PivotSuSaForecast!$A$3,"AccountReport",PivotSuSaForecast!$A48,"Year",YEAR(Deckblatt!$B$5),"Month",D$6))</f>
        <v>18729.3</v>
      </c>
      <c r="E49" s="252">
        <f>IF(C49="",0,GETPIVOTDATA("Soll",PivotSuSaForecast!$A$3,"AccountReport",PivotSuSaForecast!$A48,"Year",YEAR(Deckblatt!$B$5),"Month",E$6))</f>
        <v>43810.9</v>
      </c>
      <c r="F49" s="252">
        <f>IF(D49="",0,GETPIVOTDATA("Haben",PivotSuSaForecast!$A$3,"AccountReport",PivotSuSaForecast!$A48,"Year",YEAR(Deckblatt!$B$5),"Month",F$6))</f>
        <v>43810.9</v>
      </c>
      <c r="G49" s="252">
        <f>IF(E49="",0,GETPIVOTDATA("Soll",PivotSuSaForecast!$A$3,"AccountReport",PivotSuSaForecast!$A48,"Year",YEAR(Deckblatt!$B$5),"Month",G$6))</f>
        <v>20751.34</v>
      </c>
      <c r="H49" s="252">
        <f>IF(F49="",0,GETPIVOTDATA("Haben",PivotSuSaForecast!$A$3,"AccountReport",PivotSuSaForecast!$A48,"Year",YEAR(Deckblatt!$B$5),"Month",H$6))</f>
        <v>20751.34</v>
      </c>
      <c r="I49" s="252">
        <f>IF(G49="",0,GETPIVOTDATA("Soll",PivotSuSaForecast!$A$3,"AccountReport",PivotSuSaForecast!$A48,"Year",YEAR(Deckblatt!$B$5),"Month",I$6))</f>
        <v>22702.92</v>
      </c>
      <c r="J49" s="252">
        <f>IF(H49="",0,GETPIVOTDATA("Haben",PivotSuSaForecast!$A$3,"AccountReport",PivotSuSaForecast!$A48,"Year",YEAR(Deckblatt!$B$5),"Month",J$6))</f>
        <v>22702.92</v>
      </c>
      <c r="K49" s="252">
        <f>IF(I49="",0,GETPIVOTDATA("Soll",PivotSuSaForecast!$A$3,"AccountReport",PivotSuSaForecast!$A48,"Year",YEAR(Deckblatt!$B$5),"Month",K$6))</f>
        <v>31060.87</v>
      </c>
      <c r="L49" s="252">
        <f>IF(J49="",0,GETPIVOTDATA("Haben",PivotSuSaForecast!$A$3,"AccountReport",PivotSuSaForecast!$A48,"Year",YEAR(Deckblatt!$B$5),"Month",L$6))</f>
        <v>31060.87</v>
      </c>
      <c r="M49" s="252">
        <f>IF(K49="",0,GETPIVOTDATA("Soll",PivotSuSaForecast!$A$3,"AccountReport",PivotSuSaForecast!$A48,"Year",YEAR(Deckblatt!$B$5),"Month",M$6))</f>
        <v>32587.69</v>
      </c>
      <c r="N49" s="252">
        <f>IF(L49="",0,GETPIVOTDATA("Haben",PivotSuSaForecast!$A$3,"AccountReport",PivotSuSaForecast!$A48,"Year",YEAR(Deckblatt!$B$5),"Month",N$6))</f>
        <v>32587.69</v>
      </c>
      <c r="O49" s="252">
        <f>IF(M49="",0,GETPIVOTDATA("Soll",PivotSuSaForecast!$A$3,"AccountReport",PivotSuSaForecast!$A48,"Year",YEAR(Deckblatt!$B$5),"Month",O$6))</f>
        <v>35006.33</v>
      </c>
      <c r="P49" s="252">
        <f>IF(N49="",0,GETPIVOTDATA("Haben",PivotSuSaForecast!$A$3,"AccountReport",PivotSuSaForecast!$A48,"Year",YEAR(Deckblatt!$B$5),"Month",P$6))</f>
        <v>35006.33</v>
      </c>
      <c r="Q49" s="252">
        <f>IF(O49="",0,GETPIVOTDATA("Soll",PivotSuSaForecast!$A$3,"AccountReport",PivotSuSaForecast!$A48,"Year",YEAR(Deckblatt!$B$5),"Month",Q$6))</f>
        <v>36843.15</v>
      </c>
      <c r="R49" s="252">
        <f>IF(P49="",0,GETPIVOTDATA("Haben",PivotSuSaForecast!$A$3,"AccountReport",PivotSuSaForecast!$A48,"Year",YEAR(Deckblatt!$B$5),"Month",R$6))</f>
        <v>36843.15</v>
      </c>
      <c r="S49" s="252">
        <f>IF(Q49="",0,GETPIVOTDATA("Soll",PivotSuSaForecast!$A$3,"AccountReport",PivotSuSaForecast!$A48,"Year",YEAR(Deckblatt!$B$5),"Month",S$6))</f>
        <v>40070.21</v>
      </c>
      <c r="T49" s="252">
        <f>IF(R49="",0,GETPIVOTDATA("Haben",PivotSuSaForecast!$A$3,"AccountReport",PivotSuSaForecast!$A48,"Year",YEAR(Deckblatt!$B$5),"Month",T$6))</f>
        <v>40070.21</v>
      </c>
      <c r="U49" s="252">
        <f>IF(S49="",0,GETPIVOTDATA("Soll",PivotSuSaForecast!$A$3,"AccountReport",PivotSuSaForecast!$A48,"Year",YEAR(Deckblatt!$B$5),"Month",U$6))</f>
        <v>43409.54</v>
      </c>
      <c r="V49" s="252">
        <f>IF(T49="",0,GETPIVOTDATA("Haben",PivotSuSaForecast!$A$3,"AccountReport",PivotSuSaForecast!$A48,"Year",YEAR(Deckblatt!$B$5),"Month",V$6))</f>
        <v>43409.54</v>
      </c>
      <c r="W49" s="252">
        <f>IF(U49="",0,GETPIVOTDATA("Soll",PivotSuSaForecast!$A$3,"AccountReport",PivotSuSaForecast!$A48,"Year",YEAR(Deckblatt!$B$5),"Month",W$6))</f>
        <v>47966.16</v>
      </c>
      <c r="X49" s="252">
        <f>IF(V49="",0,GETPIVOTDATA("Haben",PivotSuSaForecast!$A$3,"AccountReport",PivotSuSaForecast!$A48,"Year",YEAR(Deckblatt!$B$5),"Month",X$6))</f>
        <v>47966.16</v>
      </c>
      <c r="Y49" s="252">
        <f>IF(W49="",0,GETPIVOTDATA("Soll",PivotSuSaForecast!$A$3,"AccountReport",PivotSuSaForecast!$A48,"Year",YEAR(Deckblatt!$B$5),"Month",Y$6))</f>
        <v>0</v>
      </c>
      <c r="Z49" s="252">
        <f>IF(X49="",0,GETPIVOTDATA("Haben",PivotSuSaForecast!$A$3,"AccountReport",PivotSuSaForecast!$A48,"Year",YEAR(Deckblatt!$B$5),"Month",Z$6))</f>
        <v>0</v>
      </c>
    </row>
    <row r="50" spans="1:26" x14ac:dyDescent="0.25">
      <c r="A50" s="174">
        <f>IF(PivotSuSaForecast!A49=0,"",IFERROR(_xlfn.NUMBERVALUE(LEFT(PivotSuSaForecast!A49,4)),""))</f>
        <v>3725</v>
      </c>
      <c r="B50" s="174" t="str">
        <f>IF(A50&lt;&gt;"",RIGHT(PivotSuSaForecast!A49,LEN(PivotSuSaForecast!A49)-5),"")</f>
        <v>Verbindlichkeiten für Einbehaltungen von Arbeitneh</v>
      </c>
      <c r="C50" s="252">
        <f>IF(A50="",0,GETPIVOTDATA("Soll",PivotSuSaForecast!$A$3,"AccountReport",PivotSuSaForecast!$A49,"Year",YEAR(Deckblatt!$B$5),"Month",C$6))</f>
        <v>0</v>
      </c>
      <c r="D50" s="252">
        <f>IF(B50="",0,GETPIVOTDATA("Haben",PivotSuSaForecast!$A$3,"AccountReport",PivotSuSaForecast!$A49,"Year",YEAR(Deckblatt!$B$5),"Month",D$6))</f>
        <v>0</v>
      </c>
      <c r="E50" s="252">
        <f>IF(C50="",0,GETPIVOTDATA("Soll",PivotSuSaForecast!$A$3,"AccountReport",PivotSuSaForecast!$A49,"Year",YEAR(Deckblatt!$B$5),"Month",E$6))</f>
        <v>0</v>
      </c>
      <c r="F50" s="252">
        <f>IF(D50="",0,GETPIVOTDATA("Haben",PivotSuSaForecast!$A$3,"AccountReport",PivotSuSaForecast!$A49,"Year",YEAR(Deckblatt!$B$5),"Month",F$6))</f>
        <v>0</v>
      </c>
      <c r="G50" s="252">
        <f>IF(E50="",0,GETPIVOTDATA("Soll",PivotSuSaForecast!$A$3,"AccountReport",PivotSuSaForecast!$A49,"Year",YEAR(Deckblatt!$B$5),"Month",G$6))</f>
        <v>0</v>
      </c>
      <c r="H50" s="252">
        <f>IF(F50="",0,GETPIVOTDATA("Haben",PivotSuSaForecast!$A$3,"AccountReport",PivotSuSaForecast!$A49,"Year",YEAR(Deckblatt!$B$5),"Month",H$6))</f>
        <v>0</v>
      </c>
      <c r="I50" s="252">
        <f>IF(G50="",0,GETPIVOTDATA("Soll",PivotSuSaForecast!$A$3,"AccountReport",PivotSuSaForecast!$A49,"Year",YEAR(Deckblatt!$B$5),"Month",I$6))</f>
        <v>300</v>
      </c>
      <c r="J50" s="252">
        <f>IF(H50="",0,GETPIVOTDATA("Haben",PivotSuSaForecast!$A$3,"AccountReport",PivotSuSaForecast!$A49,"Year",YEAR(Deckblatt!$B$5),"Month",J$6))</f>
        <v>0</v>
      </c>
      <c r="K50" s="252">
        <f>IF(I50="",0,GETPIVOTDATA("Soll",PivotSuSaForecast!$A$3,"AccountReport",PivotSuSaForecast!$A49,"Year",YEAR(Deckblatt!$B$5),"Month",K$6))</f>
        <v>150</v>
      </c>
      <c r="L50" s="252">
        <f>IF(J50="",0,GETPIVOTDATA("Haben",PivotSuSaForecast!$A$3,"AccountReport",PivotSuSaForecast!$A49,"Year",YEAR(Deckblatt!$B$5),"Month",L$6))</f>
        <v>450</v>
      </c>
      <c r="M50" s="252">
        <f>IF(K50="",0,GETPIVOTDATA("Soll",PivotSuSaForecast!$A$3,"AccountReport",PivotSuSaForecast!$A49,"Year",YEAR(Deckblatt!$B$5),"Month",M$6))</f>
        <v>150</v>
      </c>
      <c r="N50" s="252">
        <f>IF(L50="",0,GETPIVOTDATA("Haben",PivotSuSaForecast!$A$3,"AccountReport",PivotSuSaForecast!$A49,"Year",YEAR(Deckblatt!$B$5),"Month",N$6))</f>
        <v>150</v>
      </c>
      <c r="O50" s="252">
        <f>IF(M50="",0,GETPIVOTDATA("Soll",PivotSuSaForecast!$A$3,"AccountReport",PivotSuSaForecast!$A49,"Year",YEAR(Deckblatt!$B$5),"Month",O$6))</f>
        <v>150</v>
      </c>
      <c r="P50" s="252">
        <f>IF(N50="",0,GETPIVOTDATA("Haben",PivotSuSaForecast!$A$3,"AccountReport",PivotSuSaForecast!$A49,"Year",YEAR(Deckblatt!$B$5),"Month",P$6))</f>
        <v>150</v>
      </c>
      <c r="Q50" s="252">
        <f>IF(O50="",0,GETPIVOTDATA("Soll",PivotSuSaForecast!$A$3,"AccountReport",PivotSuSaForecast!$A49,"Year",YEAR(Deckblatt!$B$5),"Month",Q$6))</f>
        <v>150</v>
      </c>
      <c r="R50" s="252">
        <f>IF(P50="",0,GETPIVOTDATA("Haben",PivotSuSaForecast!$A$3,"AccountReport",PivotSuSaForecast!$A49,"Year",YEAR(Deckblatt!$B$5),"Month",R$6))</f>
        <v>150</v>
      </c>
      <c r="S50" s="252">
        <f>IF(Q50="",0,GETPIVOTDATA("Soll",PivotSuSaForecast!$A$3,"AccountReport",PivotSuSaForecast!$A49,"Year",YEAR(Deckblatt!$B$5),"Month",S$6))</f>
        <v>150</v>
      </c>
      <c r="T50" s="252">
        <f>IF(R50="",0,GETPIVOTDATA("Haben",PivotSuSaForecast!$A$3,"AccountReport",PivotSuSaForecast!$A49,"Year",YEAR(Deckblatt!$B$5),"Month",T$6))</f>
        <v>150</v>
      </c>
      <c r="U50" s="252">
        <f>IF(S50="",0,GETPIVOTDATA("Soll",PivotSuSaForecast!$A$3,"AccountReport",PivotSuSaForecast!$A49,"Year",YEAR(Deckblatt!$B$5),"Month",U$6))</f>
        <v>150</v>
      </c>
      <c r="V50" s="252">
        <f>IF(T50="",0,GETPIVOTDATA("Haben",PivotSuSaForecast!$A$3,"AccountReport",PivotSuSaForecast!$A49,"Year",YEAR(Deckblatt!$B$5),"Month",V$6))</f>
        <v>250</v>
      </c>
      <c r="W50" s="252">
        <f>IF(U50="",0,GETPIVOTDATA("Soll",PivotSuSaForecast!$A$3,"AccountReport",PivotSuSaForecast!$A49,"Year",YEAR(Deckblatt!$B$5),"Month",W$6))</f>
        <v>350</v>
      </c>
      <c r="X50" s="252">
        <f>IF(V50="",0,GETPIVOTDATA("Haben",PivotSuSaForecast!$A$3,"AccountReport",PivotSuSaForecast!$A49,"Year",YEAR(Deckblatt!$B$5),"Month",X$6))</f>
        <v>250</v>
      </c>
      <c r="Y50" s="252">
        <f>IF(W50="",0,GETPIVOTDATA("Soll",PivotSuSaForecast!$A$3,"AccountReport",PivotSuSaForecast!$A49,"Year",YEAR(Deckblatt!$B$5),"Month",Y$6))</f>
        <v>0</v>
      </c>
      <c r="Z50" s="252">
        <f>IF(X50="",0,GETPIVOTDATA("Haben",PivotSuSaForecast!$A$3,"AccountReport",PivotSuSaForecast!$A49,"Year",YEAR(Deckblatt!$B$5),"Month",Z$6))</f>
        <v>0</v>
      </c>
    </row>
    <row r="51" spans="1:26" x14ac:dyDescent="0.25">
      <c r="A51" s="174">
        <f>IF(PivotSuSaForecast!A50=0,"",IFERROR(_xlfn.NUMBERVALUE(LEFT(PivotSuSaForecast!A50,4)),""))</f>
        <v>3730</v>
      </c>
      <c r="B51" s="174" t="str">
        <f>IF(A51&lt;&gt;"",RIGHT(PivotSuSaForecast!A50,LEN(PivotSuSaForecast!A50)-5),"")</f>
        <v>Verbindlichkeiten aus Lohn- und Kirchensteuer</v>
      </c>
      <c r="C51" s="252">
        <f>IF(A51="",0,GETPIVOTDATA("Soll",PivotSuSaForecast!$A$3,"AccountReport",PivotSuSaForecast!$A50,"Year",YEAR(Deckblatt!$B$5),"Month",C$6))</f>
        <v>5921</v>
      </c>
      <c r="D51" s="252">
        <f>IF(B51="",0,GETPIVOTDATA("Haben",PivotSuSaForecast!$A$3,"AccountReport",PivotSuSaForecast!$A50,"Year",YEAR(Deckblatt!$B$5),"Month",D$6))</f>
        <v>5921</v>
      </c>
      <c r="E51" s="252">
        <f>IF(C51="",0,GETPIVOTDATA("Soll",PivotSuSaForecast!$A$3,"AccountReport",PivotSuSaForecast!$A50,"Year",YEAR(Deckblatt!$B$5),"Month",E$6))</f>
        <v>25839.4</v>
      </c>
      <c r="F51" s="252">
        <f>IF(D51="",0,GETPIVOTDATA("Haben",PivotSuSaForecast!$A$3,"AccountReport",PivotSuSaForecast!$A50,"Year",YEAR(Deckblatt!$B$5),"Month",F$6))</f>
        <v>25839.4</v>
      </c>
      <c r="G51" s="252">
        <f>IF(E51="",0,GETPIVOTDATA("Soll",PivotSuSaForecast!$A$3,"AccountReport",PivotSuSaForecast!$A50,"Year",YEAR(Deckblatt!$B$5),"Month",G$6))</f>
        <v>6375.08</v>
      </c>
      <c r="H51" s="252">
        <f>IF(F51="",0,GETPIVOTDATA("Haben",PivotSuSaForecast!$A$3,"AccountReport",PivotSuSaForecast!$A50,"Year",YEAR(Deckblatt!$B$5),"Month",H$6))</f>
        <v>6375.08</v>
      </c>
      <c r="I51" s="252">
        <f>IF(G51="",0,GETPIVOTDATA("Soll",PivotSuSaForecast!$A$3,"AccountReport",PivotSuSaForecast!$A50,"Year",YEAR(Deckblatt!$B$5),"Month",I$6))</f>
        <v>7174.65</v>
      </c>
      <c r="J51" s="252">
        <f>IF(H51="",0,GETPIVOTDATA("Haben",PivotSuSaForecast!$A$3,"AccountReport",PivotSuSaForecast!$A50,"Year",YEAR(Deckblatt!$B$5),"Month",J$6))</f>
        <v>7174.65</v>
      </c>
      <c r="K51" s="252">
        <f>IF(I51="",0,GETPIVOTDATA("Soll",PivotSuSaForecast!$A$3,"AccountReport",PivotSuSaForecast!$A50,"Year",YEAR(Deckblatt!$B$5),"Month",K$6))</f>
        <v>9961.39</v>
      </c>
      <c r="L51" s="252">
        <f>IF(J51="",0,GETPIVOTDATA("Haben",PivotSuSaForecast!$A$3,"AccountReport",PivotSuSaForecast!$A50,"Year",YEAR(Deckblatt!$B$5),"Month",L$6))</f>
        <v>9961.39</v>
      </c>
      <c r="M51" s="252">
        <f>IF(K51="",0,GETPIVOTDATA("Soll",PivotSuSaForecast!$A$3,"AccountReport",PivotSuSaForecast!$A50,"Year",YEAR(Deckblatt!$B$5),"Month",M$6))</f>
        <v>12727.51</v>
      </c>
      <c r="N51" s="252">
        <f>IF(L51="",0,GETPIVOTDATA("Haben",PivotSuSaForecast!$A$3,"AccountReport",PivotSuSaForecast!$A50,"Year",YEAR(Deckblatt!$B$5),"Month",N$6))</f>
        <v>12727.51</v>
      </c>
      <c r="O51" s="252">
        <f>IF(M51="",0,GETPIVOTDATA("Soll",PivotSuSaForecast!$A$3,"AccountReport",PivotSuSaForecast!$A50,"Year",YEAR(Deckblatt!$B$5),"Month",O$6))</f>
        <v>13402.33</v>
      </c>
      <c r="P51" s="252">
        <f>IF(N51="",0,GETPIVOTDATA("Haben",PivotSuSaForecast!$A$3,"AccountReport",PivotSuSaForecast!$A50,"Year",YEAR(Deckblatt!$B$5),"Month",P$6))</f>
        <v>13402.33</v>
      </c>
      <c r="Q51" s="252">
        <f>IF(O51="",0,GETPIVOTDATA("Soll",PivotSuSaForecast!$A$3,"AccountReport",PivotSuSaForecast!$A50,"Year",YEAR(Deckblatt!$B$5),"Month",Q$6))</f>
        <v>0</v>
      </c>
      <c r="R51" s="252">
        <f>IF(P51="",0,GETPIVOTDATA("Haben",PivotSuSaForecast!$A$3,"AccountReport",PivotSuSaForecast!$A50,"Year",YEAR(Deckblatt!$B$5),"Month",R$6))</f>
        <v>13904.01</v>
      </c>
      <c r="S51" s="252">
        <f>IF(Q51="",0,GETPIVOTDATA("Soll",PivotSuSaForecast!$A$3,"AccountReport",PivotSuSaForecast!$A50,"Year",YEAR(Deckblatt!$B$5),"Month",S$6))</f>
        <v>13904.01</v>
      </c>
      <c r="T51" s="252">
        <f>IF(R51="",0,GETPIVOTDATA("Haben",PivotSuSaForecast!$A$3,"AccountReport",PivotSuSaForecast!$A50,"Year",YEAR(Deckblatt!$B$5),"Month",T$6))</f>
        <v>14760.63</v>
      </c>
      <c r="U51" s="252">
        <f>IF(S51="",0,GETPIVOTDATA("Soll",PivotSuSaForecast!$A$3,"AccountReport",PivotSuSaForecast!$A50,"Year",YEAR(Deckblatt!$B$5),"Month",U$6))</f>
        <v>14760.63</v>
      </c>
      <c r="V51" s="252">
        <f>IF(T51="",0,GETPIVOTDATA("Haben",PivotSuSaForecast!$A$3,"AccountReport",PivotSuSaForecast!$A50,"Year",YEAR(Deckblatt!$B$5),"Month",V$6))</f>
        <v>15393.44</v>
      </c>
      <c r="W51" s="252">
        <f>IF(U51="",0,GETPIVOTDATA("Soll",PivotSuSaForecast!$A$3,"AccountReport",PivotSuSaForecast!$A50,"Year",YEAR(Deckblatt!$B$5),"Month",W$6))</f>
        <v>15393.44</v>
      </c>
      <c r="X51" s="252">
        <f>IF(V51="",0,GETPIVOTDATA("Haben",PivotSuSaForecast!$A$3,"AccountReport",PivotSuSaForecast!$A50,"Year",YEAR(Deckblatt!$B$5),"Month",X$6))</f>
        <v>16157.9</v>
      </c>
      <c r="Y51" s="252">
        <f>IF(W51="",0,GETPIVOTDATA("Soll",PivotSuSaForecast!$A$3,"AccountReport",PivotSuSaForecast!$A50,"Year",YEAR(Deckblatt!$B$5),"Month",Y$6))</f>
        <v>0</v>
      </c>
      <c r="Z51" s="252">
        <f>IF(X51="",0,GETPIVOTDATA("Haben",PivotSuSaForecast!$A$3,"AccountReport",PivotSuSaForecast!$A50,"Year",YEAR(Deckblatt!$B$5),"Month",Z$6))</f>
        <v>0</v>
      </c>
    </row>
    <row r="52" spans="1:26" x14ac:dyDescent="0.25">
      <c r="A52" s="174">
        <f>IF(PivotSuSaForecast!A51=0,"",IFERROR(_xlfn.NUMBERVALUE(LEFT(PivotSuSaForecast!A51,4)),""))</f>
        <v>3740</v>
      </c>
      <c r="B52" s="174" t="str">
        <f>IF(A52&lt;&gt;"",RIGHT(PivotSuSaForecast!A51,LEN(PivotSuSaForecast!A51)-5),"")</f>
        <v>Verbindlichkeiten im Rahmen der sozialen Sicherhei</v>
      </c>
      <c r="C52" s="252">
        <f>IF(A52="",0,GETPIVOTDATA("Soll",PivotSuSaForecast!$A$3,"AccountReport",PivotSuSaForecast!$A51,"Year",YEAR(Deckblatt!$B$5),"Month",C$6))</f>
        <v>9143.1299999999992</v>
      </c>
      <c r="D52" s="252">
        <f>IF(B52="",0,GETPIVOTDATA("Haben",PivotSuSaForecast!$A$3,"AccountReport",PivotSuSaForecast!$A51,"Year",YEAR(Deckblatt!$B$5),"Month",D$6))</f>
        <v>9143.1299999999992</v>
      </c>
      <c r="E52" s="252">
        <f>IF(C52="",0,GETPIVOTDATA("Soll",PivotSuSaForecast!$A$3,"AccountReport",PivotSuSaForecast!$A51,"Year",YEAR(Deckblatt!$B$5),"Month",E$6))</f>
        <v>8401.56</v>
      </c>
      <c r="F52" s="252">
        <f>IF(D52="",0,GETPIVOTDATA("Haben",PivotSuSaForecast!$A$3,"AccountReport",PivotSuSaForecast!$A51,"Year",YEAR(Deckblatt!$B$5),"Month",F$6))</f>
        <v>8401.56</v>
      </c>
      <c r="G52" s="252">
        <f>IF(E52="",0,GETPIVOTDATA("Soll",PivotSuSaForecast!$A$3,"AccountReport",PivotSuSaForecast!$A51,"Year",YEAR(Deckblatt!$B$5),"Month",G$6))</f>
        <v>9739.2199999999993</v>
      </c>
      <c r="H52" s="252">
        <f>IF(F52="",0,GETPIVOTDATA("Haben",PivotSuSaForecast!$A$3,"AccountReport",PivotSuSaForecast!$A51,"Year",YEAR(Deckblatt!$B$5),"Month",H$6))</f>
        <v>9739.2199999999993</v>
      </c>
      <c r="I52" s="252">
        <f>IF(G52="",0,GETPIVOTDATA("Soll",PivotSuSaForecast!$A$3,"AccountReport",PivotSuSaForecast!$A51,"Year",YEAR(Deckblatt!$B$5),"Month",I$6))</f>
        <v>9739.2199999999993</v>
      </c>
      <c r="J52" s="252">
        <f>IF(H52="",0,GETPIVOTDATA("Haben",PivotSuSaForecast!$A$3,"AccountReport",PivotSuSaForecast!$A51,"Year",YEAR(Deckblatt!$B$5),"Month",J$6))</f>
        <v>10409.26</v>
      </c>
      <c r="K52" s="252">
        <f>IF(I52="",0,GETPIVOTDATA("Soll",PivotSuSaForecast!$A$3,"AccountReport",PivotSuSaForecast!$A51,"Year",YEAR(Deckblatt!$B$5),"Month",K$6))</f>
        <v>13024.82</v>
      </c>
      <c r="L52" s="252">
        <f>IF(J52="",0,GETPIVOTDATA("Haben",PivotSuSaForecast!$A$3,"AccountReport",PivotSuSaForecast!$A51,"Year",YEAR(Deckblatt!$B$5),"Month",L$6))</f>
        <v>12354.78</v>
      </c>
      <c r="M52" s="252">
        <f>IF(K52="",0,GETPIVOTDATA("Soll",PivotSuSaForecast!$A$3,"AccountReport",PivotSuSaForecast!$A51,"Year",YEAR(Deckblatt!$B$5),"Month",M$6))</f>
        <v>13002.08</v>
      </c>
      <c r="N52" s="252">
        <f>IF(L52="",0,GETPIVOTDATA("Haben",PivotSuSaForecast!$A$3,"AccountReport",PivotSuSaForecast!$A51,"Year",YEAR(Deckblatt!$B$5),"Month",N$6))</f>
        <v>13002.08</v>
      </c>
      <c r="O52" s="252">
        <f>IF(M52="",0,GETPIVOTDATA("Soll",PivotSuSaForecast!$A$3,"AccountReport",PivotSuSaForecast!$A51,"Year",YEAR(Deckblatt!$B$5),"Month",O$6))</f>
        <v>14512.64</v>
      </c>
      <c r="P52" s="252">
        <f>IF(N52="",0,GETPIVOTDATA("Haben",PivotSuSaForecast!$A$3,"AccountReport",PivotSuSaForecast!$A51,"Year",YEAR(Deckblatt!$B$5),"Month",P$6))</f>
        <v>14512.64</v>
      </c>
      <c r="Q52" s="252">
        <f>IF(O52="",0,GETPIVOTDATA("Soll",PivotSuSaForecast!$A$3,"AccountReport",PivotSuSaForecast!$A51,"Year",YEAR(Deckblatt!$B$5),"Month",Q$6))</f>
        <v>10468.959999999999</v>
      </c>
      <c r="R52" s="252">
        <f>IF(P52="",0,GETPIVOTDATA("Haben",PivotSuSaForecast!$A$3,"AccountReport",PivotSuSaForecast!$A51,"Year",YEAR(Deckblatt!$B$5),"Month",R$6))</f>
        <v>12292.24</v>
      </c>
      <c r="S52" s="252">
        <f>IF(Q52="",0,GETPIVOTDATA("Soll",PivotSuSaForecast!$A$3,"AccountReport",PivotSuSaForecast!$A51,"Year",YEAR(Deckblatt!$B$5),"Month",S$6))</f>
        <v>12754.52</v>
      </c>
      <c r="T52" s="252">
        <f>IF(R52="",0,GETPIVOTDATA("Haben",PivotSuSaForecast!$A$3,"AccountReport",PivotSuSaForecast!$A51,"Year",YEAR(Deckblatt!$B$5),"Month",T$6))</f>
        <v>17721.560000000001</v>
      </c>
      <c r="U52" s="252">
        <f>IF(S52="",0,GETPIVOTDATA("Soll",PivotSuSaForecast!$A$3,"AccountReport",PivotSuSaForecast!$A51,"Year",YEAR(Deckblatt!$B$5),"Month",U$6))</f>
        <v>24137.279999999999</v>
      </c>
      <c r="V52" s="252">
        <f>IF(T52="",0,GETPIVOTDATA("Haben",PivotSuSaForecast!$A$3,"AccountReport",PivotSuSaForecast!$A51,"Year",YEAR(Deckblatt!$B$5),"Month",V$6))</f>
        <v>19097.75</v>
      </c>
      <c r="W52" s="252">
        <f>IF(U52="",0,GETPIVOTDATA("Soll",PivotSuSaForecast!$A$3,"AccountReport",PivotSuSaForecast!$A51,"Year",YEAR(Deckblatt!$B$5),"Month",W$6))</f>
        <v>22093.59</v>
      </c>
      <c r="X52" s="252">
        <f>IF(V52="",0,GETPIVOTDATA("Haben",PivotSuSaForecast!$A$3,"AccountReport",PivotSuSaForecast!$A51,"Year",YEAR(Deckblatt!$B$5),"Month",X$6))</f>
        <v>22093.59</v>
      </c>
      <c r="Y52" s="252">
        <f>IF(W52="",0,GETPIVOTDATA("Soll",PivotSuSaForecast!$A$3,"AccountReport",PivotSuSaForecast!$A51,"Year",YEAR(Deckblatt!$B$5),"Month",Y$6))</f>
        <v>0</v>
      </c>
      <c r="Z52" s="252">
        <f>IF(X52="",0,GETPIVOTDATA("Haben",PivotSuSaForecast!$A$3,"AccountReport",PivotSuSaForecast!$A51,"Year",YEAR(Deckblatt!$B$5),"Month",Z$6))</f>
        <v>0</v>
      </c>
    </row>
    <row r="53" spans="1:26" x14ac:dyDescent="0.25">
      <c r="A53" s="174">
        <f>IF(PivotSuSaForecast!A52=0,"",IFERROR(_xlfn.NUMBERVALUE(LEFT(PivotSuSaForecast!A52,4)),""))</f>
        <v>3770</v>
      </c>
      <c r="B53" s="174" t="str">
        <f>IF(A53&lt;&gt;"",RIGHT(PivotSuSaForecast!A52,LEN(PivotSuSaForecast!A52)-5),"")</f>
        <v>Verbindlichkeiten aus Vermögensbildung</v>
      </c>
      <c r="C53" s="252">
        <f>IF(A53="",0,GETPIVOTDATA("Soll",PivotSuSaForecast!$A$3,"AccountReport",PivotSuSaForecast!$A52,"Year",YEAR(Deckblatt!$B$5),"Month",C$6))</f>
        <v>60</v>
      </c>
      <c r="D53" s="252">
        <f>IF(B53="",0,GETPIVOTDATA("Haben",PivotSuSaForecast!$A$3,"AccountReport",PivotSuSaForecast!$A52,"Year",YEAR(Deckblatt!$B$5),"Month",D$6))</f>
        <v>60</v>
      </c>
      <c r="E53" s="252">
        <f>IF(C53="",0,GETPIVOTDATA("Soll",PivotSuSaForecast!$A$3,"AccountReport",PivotSuSaForecast!$A52,"Year",YEAR(Deckblatt!$B$5),"Month",E$6))</f>
        <v>60</v>
      </c>
      <c r="F53" s="252">
        <f>IF(D53="",0,GETPIVOTDATA("Haben",PivotSuSaForecast!$A$3,"AccountReport",PivotSuSaForecast!$A52,"Year",YEAR(Deckblatt!$B$5),"Month",F$6))</f>
        <v>60</v>
      </c>
      <c r="G53" s="252">
        <f>IF(E53="",0,GETPIVOTDATA("Soll",PivotSuSaForecast!$A$3,"AccountReport",PivotSuSaForecast!$A52,"Year",YEAR(Deckblatt!$B$5),"Month",G$6))</f>
        <v>60</v>
      </c>
      <c r="H53" s="252">
        <f>IF(F53="",0,GETPIVOTDATA("Haben",PivotSuSaForecast!$A$3,"AccountReport",PivotSuSaForecast!$A52,"Year",YEAR(Deckblatt!$B$5),"Month",H$6))</f>
        <v>60</v>
      </c>
      <c r="I53" s="252">
        <f>IF(G53="",0,GETPIVOTDATA("Soll",PivotSuSaForecast!$A$3,"AccountReport",PivotSuSaForecast!$A52,"Year",YEAR(Deckblatt!$B$5),"Month",I$6))</f>
        <v>60</v>
      </c>
      <c r="J53" s="252">
        <f>IF(H53="",0,GETPIVOTDATA("Haben",PivotSuSaForecast!$A$3,"AccountReport",PivotSuSaForecast!$A52,"Year",YEAR(Deckblatt!$B$5),"Month",J$6))</f>
        <v>60</v>
      </c>
      <c r="K53" s="252">
        <f>IF(I53="",0,GETPIVOTDATA("Soll",PivotSuSaForecast!$A$3,"AccountReport",PivotSuSaForecast!$A52,"Year",YEAR(Deckblatt!$B$5),"Month",K$6))</f>
        <v>60</v>
      </c>
      <c r="L53" s="252">
        <f>IF(J53="",0,GETPIVOTDATA("Haben",PivotSuSaForecast!$A$3,"AccountReport",PivotSuSaForecast!$A52,"Year",YEAR(Deckblatt!$B$5),"Month",L$6))</f>
        <v>60</v>
      </c>
      <c r="M53" s="252">
        <f>IF(K53="",0,GETPIVOTDATA("Soll",PivotSuSaForecast!$A$3,"AccountReport",PivotSuSaForecast!$A52,"Year",YEAR(Deckblatt!$B$5),"Month",M$6))</f>
        <v>60</v>
      </c>
      <c r="N53" s="252">
        <f>IF(L53="",0,GETPIVOTDATA("Haben",PivotSuSaForecast!$A$3,"AccountReport",PivotSuSaForecast!$A52,"Year",YEAR(Deckblatt!$B$5),"Month",N$6))</f>
        <v>60</v>
      </c>
      <c r="O53" s="252">
        <f>IF(M53="",0,GETPIVOTDATA("Soll",PivotSuSaForecast!$A$3,"AccountReport",PivotSuSaForecast!$A52,"Year",YEAR(Deckblatt!$B$5),"Month",O$6))</f>
        <v>60</v>
      </c>
      <c r="P53" s="252">
        <f>IF(N53="",0,GETPIVOTDATA("Haben",PivotSuSaForecast!$A$3,"AccountReport",PivotSuSaForecast!$A52,"Year",YEAR(Deckblatt!$B$5),"Month",P$6))</f>
        <v>60</v>
      </c>
      <c r="Q53" s="252">
        <f>IF(O53="",0,GETPIVOTDATA("Soll",PivotSuSaForecast!$A$3,"AccountReport",PivotSuSaForecast!$A52,"Year",YEAR(Deckblatt!$B$5),"Month",Q$6))</f>
        <v>60</v>
      </c>
      <c r="R53" s="252">
        <f>IF(P53="",0,GETPIVOTDATA("Haben",PivotSuSaForecast!$A$3,"AccountReport",PivotSuSaForecast!$A52,"Year",YEAR(Deckblatt!$B$5),"Month",R$6))</f>
        <v>60</v>
      </c>
      <c r="S53" s="252">
        <f>IF(Q53="",0,GETPIVOTDATA("Soll",PivotSuSaForecast!$A$3,"AccountReport",PivotSuSaForecast!$A52,"Year",YEAR(Deckblatt!$B$5),"Month",S$6))</f>
        <v>60</v>
      </c>
      <c r="T53" s="252">
        <f>IF(R53="",0,GETPIVOTDATA("Haben",PivotSuSaForecast!$A$3,"AccountReport",PivotSuSaForecast!$A52,"Year",YEAR(Deckblatt!$B$5),"Month",T$6))</f>
        <v>60</v>
      </c>
      <c r="U53" s="252">
        <f>IF(S53="",0,GETPIVOTDATA("Soll",PivotSuSaForecast!$A$3,"AccountReport",PivotSuSaForecast!$A52,"Year",YEAR(Deckblatt!$B$5),"Month",U$6))</f>
        <v>60</v>
      </c>
      <c r="V53" s="252">
        <f>IF(T53="",0,GETPIVOTDATA("Haben",PivotSuSaForecast!$A$3,"AccountReport",PivotSuSaForecast!$A52,"Year",YEAR(Deckblatt!$B$5),"Month",V$6))</f>
        <v>60</v>
      </c>
      <c r="W53" s="252">
        <f>IF(U53="",0,GETPIVOTDATA("Soll",PivotSuSaForecast!$A$3,"AccountReport",PivotSuSaForecast!$A52,"Year",YEAR(Deckblatt!$B$5),"Month",W$6))</f>
        <v>60</v>
      </c>
      <c r="X53" s="252">
        <f>IF(V53="",0,GETPIVOTDATA("Haben",PivotSuSaForecast!$A$3,"AccountReport",PivotSuSaForecast!$A52,"Year",YEAR(Deckblatt!$B$5),"Month",X$6))</f>
        <v>60</v>
      </c>
      <c r="Y53" s="252">
        <f>IF(W53="",0,GETPIVOTDATA("Soll",PivotSuSaForecast!$A$3,"AccountReport",PivotSuSaForecast!$A52,"Year",YEAR(Deckblatt!$B$5),"Month",Y$6))</f>
        <v>0</v>
      </c>
      <c r="Z53" s="252">
        <f>IF(X53="",0,GETPIVOTDATA("Haben",PivotSuSaForecast!$A$3,"AccountReport",PivotSuSaForecast!$A52,"Year",YEAR(Deckblatt!$B$5),"Month",Z$6))</f>
        <v>0</v>
      </c>
    </row>
    <row r="54" spans="1:26" x14ac:dyDescent="0.25">
      <c r="A54" s="174">
        <f>IF(PivotSuSaForecast!A53=0,"",IFERROR(_xlfn.NUMBERVALUE(LEFT(PivotSuSaForecast!A53,4)),""))</f>
        <v>3790</v>
      </c>
      <c r="B54" s="174" t="str">
        <f>IF(A54&lt;&gt;"",RIGHT(PivotSuSaForecast!A53,LEN(PivotSuSaForecast!A53)-5),"")</f>
        <v>Lohn- und Gehaltsverrechnungskonto</v>
      </c>
      <c r="C54" s="252">
        <f>IF(A54="",0,GETPIVOTDATA("Soll",PivotSuSaForecast!$A$3,"AccountReport",PivotSuSaForecast!$A53,"Year",YEAR(Deckblatt!$B$5),"Month",C$6))</f>
        <v>33853.43</v>
      </c>
      <c r="D54" s="252">
        <f>IF(B54="",0,GETPIVOTDATA("Haben",PivotSuSaForecast!$A$3,"AccountReport",PivotSuSaForecast!$A53,"Year",YEAR(Deckblatt!$B$5),"Month",D$6))</f>
        <v>33853.43</v>
      </c>
      <c r="E54" s="252">
        <f>IF(C54="",0,GETPIVOTDATA("Soll",PivotSuSaForecast!$A$3,"AccountReport",PivotSuSaForecast!$A53,"Year",YEAR(Deckblatt!$B$5),"Month",E$6))</f>
        <v>78111.86</v>
      </c>
      <c r="F54" s="252">
        <f>IF(D54="",0,GETPIVOTDATA("Haben",PivotSuSaForecast!$A$3,"AccountReport",PivotSuSaForecast!$A53,"Year",YEAR(Deckblatt!$B$5),"Month",F$6))</f>
        <v>78111.86</v>
      </c>
      <c r="G54" s="252">
        <f>IF(E54="",0,GETPIVOTDATA("Soll",PivotSuSaForecast!$A$3,"AccountReport",PivotSuSaForecast!$A53,"Year",YEAR(Deckblatt!$B$5),"Month",G$6))</f>
        <v>36925.64</v>
      </c>
      <c r="H54" s="252">
        <f>IF(F54="",0,GETPIVOTDATA("Haben",PivotSuSaForecast!$A$3,"AccountReport",PivotSuSaForecast!$A53,"Year",YEAR(Deckblatt!$B$5),"Month",H$6))</f>
        <v>36925.64</v>
      </c>
      <c r="I54" s="252">
        <f>IF(G54="",0,GETPIVOTDATA("Soll",PivotSuSaForecast!$A$3,"AccountReport",PivotSuSaForecast!$A53,"Year",YEAR(Deckblatt!$B$5),"Month",I$6))</f>
        <v>40346.83</v>
      </c>
      <c r="J54" s="252">
        <f>IF(H54="",0,GETPIVOTDATA("Haben",PivotSuSaForecast!$A$3,"AccountReport",PivotSuSaForecast!$A53,"Year",YEAR(Deckblatt!$B$5),"Month",J$6))</f>
        <v>40346.83</v>
      </c>
      <c r="K54" s="252">
        <f>IF(I54="",0,GETPIVOTDATA("Soll",PivotSuSaForecast!$A$3,"AccountReport",PivotSuSaForecast!$A53,"Year",YEAR(Deckblatt!$B$5),"Month",K$6))</f>
        <v>54269.54</v>
      </c>
      <c r="L54" s="252">
        <f>IF(J54="",0,GETPIVOTDATA("Haben",PivotSuSaForecast!$A$3,"AccountReport",PivotSuSaForecast!$A53,"Year",YEAR(Deckblatt!$B$5),"Month",L$6))</f>
        <v>54269.54</v>
      </c>
      <c r="M54" s="252">
        <f>IF(K54="",0,GETPIVOTDATA("Soll",PivotSuSaForecast!$A$3,"AccountReport",PivotSuSaForecast!$A53,"Year",YEAR(Deckblatt!$B$5),"Month",M$6))</f>
        <v>58654.78</v>
      </c>
      <c r="N54" s="252">
        <f>IF(L54="",0,GETPIVOTDATA("Haben",PivotSuSaForecast!$A$3,"AccountReport",PivotSuSaForecast!$A53,"Year",YEAR(Deckblatt!$B$5),"Month",N$6))</f>
        <v>58654.78</v>
      </c>
      <c r="O54" s="252">
        <f>IF(M54="",0,GETPIVOTDATA("Soll",PivotSuSaForecast!$A$3,"AccountReport",PivotSuSaForecast!$A53,"Year",YEAR(Deckblatt!$B$5),"Month",O$6))</f>
        <v>63258.8</v>
      </c>
      <c r="P54" s="252">
        <f>IF(N54="",0,GETPIVOTDATA("Haben",PivotSuSaForecast!$A$3,"AccountReport",PivotSuSaForecast!$A53,"Year",YEAR(Deckblatt!$B$5),"Month",P$6))</f>
        <v>63258.8</v>
      </c>
      <c r="Q54" s="252">
        <f>IF(O54="",0,GETPIVOTDATA("Soll",PivotSuSaForecast!$A$3,"AccountReport",PivotSuSaForecast!$A53,"Year",YEAR(Deckblatt!$B$5),"Month",Q$6))</f>
        <v>66489.429999999993</v>
      </c>
      <c r="R54" s="252">
        <f>IF(P54="",0,GETPIVOTDATA("Haben",PivotSuSaForecast!$A$3,"AccountReport",PivotSuSaForecast!$A53,"Year",YEAR(Deckblatt!$B$5),"Month",R$6))</f>
        <v>66489.429999999993</v>
      </c>
      <c r="S54" s="252">
        <f>IF(Q54="",0,GETPIVOTDATA("Soll",PivotSuSaForecast!$A$3,"AccountReport",PivotSuSaForecast!$A53,"Year",YEAR(Deckblatt!$B$5),"Month",S$6))</f>
        <v>72889.899999999994</v>
      </c>
      <c r="T54" s="252">
        <f>IF(R54="",0,GETPIVOTDATA("Haben",PivotSuSaForecast!$A$3,"AccountReport",PivotSuSaForecast!$A53,"Year",YEAR(Deckblatt!$B$5),"Month",T$6))</f>
        <v>72889.899999999994</v>
      </c>
      <c r="U54" s="252">
        <f>IF(S54="",0,GETPIVOTDATA("Soll",PivotSuSaForecast!$A$3,"AccountReport",PivotSuSaForecast!$A53,"Year",YEAR(Deckblatt!$B$5),"Month",U$6))</f>
        <v>78423.23</v>
      </c>
      <c r="V54" s="252">
        <f>IF(T54="",0,GETPIVOTDATA("Haben",PivotSuSaForecast!$A$3,"AccountReport",PivotSuSaForecast!$A53,"Year",YEAR(Deckblatt!$B$5),"Month",V$6))</f>
        <v>78423.23</v>
      </c>
      <c r="W54" s="252">
        <f>IF(U54="",0,GETPIVOTDATA("Soll",PivotSuSaForecast!$A$3,"AccountReport",PivotSuSaForecast!$A53,"Year",YEAR(Deckblatt!$B$5),"Month",W$6))</f>
        <v>87774.94</v>
      </c>
      <c r="X54" s="252">
        <f>IF(V54="",0,GETPIVOTDATA("Haben",PivotSuSaForecast!$A$3,"AccountReport",PivotSuSaForecast!$A53,"Year",YEAR(Deckblatt!$B$5),"Month",X$6))</f>
        <v>87774.94</v>
      </c>
      <c r="Y54" s="252">
        <f>IF(W54="",0,GETPIVOTDATA("Soll",PivotSuSaForecast!$A$3,"AccountReport",PivotSuSaForecast!$A53,"Year",YEAR(Deckblatt!$B$5),"Month",Y$6))</f>
        <v>0</v>
      </c>
      <c r="Z54" s="252">
        <f>IF(X54="",0,GETPIVOTDATA("Haben",PivotSuSaForecast!$A$3,"AccountReport",PivotSuSaForecast!$A53,"Year",YEAR(Deckblatt!$B$5),"Month",Z$6))</f>
        <v>0</v>
      </c>
    </row>
    <row r="55" spans="1:26" x14ac:dyDescent="0.25">
      <c r="A55" s="174">
        <f>IF(PivotSuSaForecast!A54=0,"",IFERROR(_xlfn.NUMBERVALUE(LEFT(PivotSuSaForecast!A54,4)),""))</f>
        <v>3805</v>
      </c>
      <c r="B55" s="174" t="str">
        <f>IF(A55&lt;&gt;"",RIGHT(PivotSuSaForecast!A54,LEN(PivotSuSaForecast!A54)-5),"")</f>
        <v>Reserviertes Konto - Umsatzsteuer aus innergemeins</v>
      </c>
      <c r="C55" s="252">
        <f>IF(A55="",0,GETPIVOTDATA("Soll",PivotSuSaForecast!$A$3,"AccountReport",PivotSuSaForecast!$A54,"Year",YEAR(Deckblatt!$B$5),"Month",C$6))</f>
        <v>0</v>
      </c>
      <c r="D55" s="252">
        <f>IF(B55="",0,GETPIVOTDATA("Haben",PivotSuSaForecast!$A$3,"AccountReport",PivotSuSaForecast!$A54,"Year",YEAR(Deckblatt!$B$5),"Month",D$6))</f>
        <v>0</v>
      </c>
      <c r="E55" s="252">
        <f>IF(C55="",0,GETPIVOTDATA("Soll",PivotSuSaForecast!$A$3,"AccountReport",PivotSuSaForecast!$A54,"Year",YEAR(Deckblatt!$B$5),"Month",E$6))</f>
        <v>0</v>
      </c>
      <c r="F55" s="252">
        <f>IF(D55="",0,GETPIVOTDATA("Haben",PivotSuSaForecast!$A$3,"AccountReport",PivotSuSaForecast!$A54,"Year",YEAR(Deckblatt!$B$5),"Month",F$6))</f>
        <v>0</v>
      </c>
      <c r="G55" s="252">
        <f>IF(E55="",0,GETPIVOTDATA("Soll",PivotSuSaForecast!$A$3,"AccountReport",PivotSuSaForecast!$A54,"Year",YEAR(Deckblatt!$B$5),"Month",G$6))</f>
        <v>0</v>
      </c>
      <c r="H55" s="252">
        <f>IF(F55="",0,GETPIVOTDATA("Haben",PivotSuSaForecast!$A$3,"AccountReport",PivotSuSaForecast!$A54,"Year",YEAR(Deckblatt!$B$5),"Month",H$6))</f>
        <v>0</v>
      </c>
      <c r="I55" s="252">
        <f>IF(G55="",0,GETPIVOTDATA("Soll",PivotSuSaForecast!$A$3,"AccountReport",PivotSuSaForecast!$A54,"Year",YEAR(Deckblatt!$B$5),"Month",I$6))</f>
        <v>0</v>
      </c>
      <c r="J55" s="252">
        <f>IF(H55="",0,GETPIVOTDATA("Haben",PivotSuSaForecast!$A$3,"AccountReport",PivotSuSaForecast!$A54,"Year",YEAR(Deckblatt!$B$5),"Month",J$6))</f>
        <v>0</v>
      </c>
      <c r="K55" s="252">
        <f>IF(I55="",0,GETPIVOTDATA("Soll",PivotSuSaForecast!$A$3,"AccountReport",PivotSuSaForecast!$A54,"Year",YEAR(Deckblatt!$B$5),"Month",K$6))</f>
        <v>0</v>
      </c>
      <c r="L55" s="252">
        <f>IF(J55="",0,GETPIVOTDATA("Haben",PivotSuSaForecast!$A$3,"AccountReport",PivotSuSaForecast!$A54,"Year",YEAR(Deckblatt!$B$5),"Month",L$6))</f>
        <v>0</v>
      </c>
      <c r="M55" s="252">
        <f>IF(K55="",0,GETPIVOTDATA("Soll",PivotSuSaForecast!$A$3,"AccountReport",PivotSuSaForecast!$A54,"Year",YEAR(Deckblatt!$B$5),"Month",M$6))</f>
        <v>0</v>
      </c>
      <c r="N55" s="252">
        <f>IF(L55="",0,GETPIVOTDATA("Haben",PivotSuSaForecast!$A$3,"AccountReport",PivotSuSaForecast!$A54,"Year",YEAR(Deckblatt!$B$5),"Month",N$6))</f>
        <v>0</v>
      </c>
      <c r="O55" s="252">
        <f>IF(M55="",0,GETPIVOTDATA("Soll",PivotSuSaForecast!$A$3,"AccountReport",PivotSuSaForecast!$A54,"Year",YEAR(Deckblatt!$B$5),"Month",O$6))</f>
        <v>0</v>
      </c>
      <c r="P55" s="252">
        <f>IF(N55="",0,GETPIVOTDATA("Haben",PivotSuSaForecast!$A$3,"AccountReport",PivotSuSaForecast!$A54,"Year",YEAR(Deckblatt!$B$5),"Month",P$6))</f>
        <v>0</v>
      </c>
      <c r="Q55" s="252">
        <f>IF(O55="",0,GETPIVOTDATA("Soll",PivotSuSaForecast!$A$3,"AccountReport",PivotSuSaForecast!$A54,"Year",YEAR(Deckblatt!$B$5),"Month",Q$6))</f>
        <v>0</v>
      </c>
      <c r="R55" s="252">
        <f>IF(P55="",0,GETPIVOTDATA("Haben",PivotSuSaForecast!$A$3,"AccountReport",PivotSuSaForecast!$A54,"Year",YEAR(Deckblatt!$B$5),"Month",R$6))</f>
        <v>0</v>
      </c>
      <c r="S55" s="252">
        <f>IF(Q55="",0,GETPIVOTDATA("Soll",PivotSuSaForecast!$A$3,"AccountReport",PivotSuSaForecast!$A54,"Year",YEAR(Deckblatt!$B$5),"Month",S$6))</f>
        <v>0</v>
      </c>
      <c r="T55" s="252">
        <f>IF(R55="",0,GETPIVOTDATA("Haben",PivotSuSaForecast!$A$3,"AccountReport",PivotSuSaForecast!$A54,"Year",YEAR(Deckblatt!$B$5),"Month",T$6))</f>
        <v>504</v>
      </c>
      <c r="U55" s="252">
        <f>IF(S55="",0,GETPIVOTDATA("Soll",PivotSuSaForecast!$A$3,"AccountReport",PivotSuSaForecast!$A54,"Year",YEAR(Deckblatt!$B$5),"Month",U$6))</f>
        <v>0</v>
      </c>
      <c r="V55" s="252">
        <f>IF(T55="",0,GETPIVOTDATA("Haben",PivotSuSaForecast!$A$3,"AccountReport",PivotSuSaForecast!$A54,"Year",YEAR(Deckblatt!$B$5),"Month",V$6))</f>
        <v>0</v>
      </c>
      <c r="W55" s="252">
        <f>IF(U55="",0,GETPIVOTDATA("Soll",PivotSuSaForecast!$A$3,"AccountReport",PivotSuSaForecast!$A54,"Year",YEAR(Deckblatt!$B$5),"Month",W$6))</f>
        <v>0</v>
      </c>
      <c r="X55" s="252">
        <f>IF(V55="",0,GETPIVOTDATA("Haben",PivotSuSaForecast!$A$3,"AccountReport",PivotSuSaForecast!$A54,"Year",YEAR(Deckblatt!$B$5),"Month",X$6))</f>
        <v>0</v>
      </c>
      <c r="Y55" s="252">
        <f>IF(W55="",0,GETPIVOTDATA("Soll",PivotSuSaForecast!$A$3,"AccountReport",PivotSuSaForecast!$A54,"Year",YEAR(Deckblatt!$B$5),"Month",Y$6))</f>
        <v>0</v>
      </c>
      <c r="Z55" s="252">
        <f>IF(X55="",0,GETPIVOTDATA("Haben",PivotSuSaForecast!$A$3,"AccountReport",PivotSuSaForecast!$A54,"Year",YEAR(Deckblatt!$B$5),"Month",Z$6))</f>
        <v>0</v>
      </c>
    </row>
    <row r="56" spans="1:26" x14ac:dyDescent="0.25">
      <c r="A56" s="174">
        <f>IF(PivotSuSaForecast!A55=0,"",IFERROR(_xlfn.NUMBERVALUE(LEFT(PivotSuSaForecast!A55,4)),""))</f>
        <v>3806</v>
      </c>
      <c r="B56" s="174" t="str">
        <f>IF(A56&lt;&gt;"",RIGHT(PivotSuSaForecast!A55,LEN(PivotSuSaForecast!A55)-5),"")</f>
        <v>Umsatzsteuer 19 %</v>
      </c>
      <c r="C56" s="252">
        <f>IF(A56="",0,GETPIVOTDATA("Soll",PivotSuSaForecast!$A$3,"AccountReport",PivotSuSaForecast!$A55,"Year",YEAR(Deckblatt!$B$5),"Month",C$6))</f>
        <v>0</v>
      </c>
      <c r="D56" s="252">
        <f>IF(B56="",0,GETPIVOTDATA("Haben",PivotSuSaForecast!$A$3,"AccountReport",PivotSuSaForecast!$A55,"Year",YEAR(Deckblatt!$B$5),"Month",D$6))</f>
        <v>0</v>
      </c>
      <c r="E56" s="252">
        <f>IF(C56="",0,GETPIVOTDATA("Soll",PivotSuSaForecast!$A$3,"AccountReport",PivotSuSaForecast!$A55,"Year",YEAR(Deckblatt!$B$5),"Month",E$6))</f>
        <v>0</v>
      </c>
      <c r="F56" s="252">
        <f>IF(D56="",0,GETPIVOTDATA("Haben",PivotSuSaForecast!$A$3,"AccountReport",PivotSuSaForecast!$A55,"Year",YEAR(Deckblatt!$B$5),"Month",F$6))</f>
        <v>0</v>
      </c>
      <c r="G56" s="252">
        <f>IF(E56="",0,GETPIVOTDATA("Soll",PivotSuSaForecast!$A$3,"AccountReport",PivotSuSaForecast!$A55,"Year",YEAR(Deckblatt!$B$5),"Month",G$6))</f>
        <v>0</v>
      </c>
      <c r="H56" s="252">
        <f>IF(F56="",0,GETPIVOTDATA("Haben",PivotSuSaForecast!$A$3,"AccountReport",PivotSuSaForecast!$A55,"Year",YEAR(Deckblatt!$B$5),"Month",H$6))</f>
        <v>0</v>
      </c>
      <c r="I56" s="252">
        <f>IF(G56="",0,GETPIVOTDATA("Soll",PivotSuSaForecast!$A$3,"AccountReport",PivotSuSaForecast!$A55,"Year",YEAR(Deckblatt!$B$5),"Month",I$6))</f>
        <v>0</v>
      </c>
      <c r="J56" s="252">
        <f>IF(H56="",0,GETPIVOTDATA("Haben",PivotSuSaForecast!$A$3,"AccountReport",PivotSuSaForecast!$A55,"Year",YEAR(Deckblatt!$B$5),"Month",J$6))</f>
        <v>0</v>
      </c>
      <c r="K56" s="252">
        <f>IF(I56="",0,GETPIVOTDATA("Soll",PivotSuSaForecast!$A$3,"AccountReport",PivotSuSaForecast!$A55,"Year",YEAR(Deckblatt!$B$5),"Month",K$6))</f>
        <v>0</v>
      </c>
      <c r="L56" s="252">
        <f>IF(J56="",0,GETPIVOTDATA("Haben",PivotSuSaForecast!$A$3,"AccountReport",PivotSuSaForecast!$A55,"Year",YEAR(Deckblatt!$B$5),"Month",L$6))</f>
        <v>598.5</v>
      </c>
      <c r="M56" s="252">
        <f>IF(K56="",0,GETPIVOTDATA("Soll",PivotSuSaForecast!$A$3,"AccountReport",PivotSuSaForecast!$A55,"Year",YEAR(Deckblatt!$B$5),"Month",M$6))</f>
        <v>0</v>
      </c>
      <c r="N56" s="252">
        <f>IF(L56="",0,GETPIVOTDATA("Haben",PivotSuSaForecast!$A$3,"AccountReport",PivotSuSaForecast!$A55,"Year",YEAR(Deckblatt!$B$5),"Month",N$6))</f>
        <v>0</v>
      </c>
      <c r="O56" s="252">
        <f>IF(M56="",0,GETPIVOTDATA("Soll",PivotSuSaForecast!$A$3,"AccountReport",PivotSuSaForecast!$A55,"Year",YEAR(Deckblatt!$B$5),"Month",O$6))</f>
        <v>0</v>
      </c>
      <c r="P56" s="252">
        <f>IF(N56="",0,GETPIVOTDATA("Haben",PivotSuSaForecast!$A$3,"AccountReport",PivotSuSaForecast!$A55,"Year",YEAR(Deckblatt!$B$5),"Month",P$6))</f>
        <v>0</v>
      </c>
      <c r="Q56" s="252">
        <f>IF(O56="",0,GETPIVOTDATA("Soll",PivotSuSaForecast!$A$3,"AccountReport",PivotSuSaForecast!$A55,"Year",YEAR(Deckblatt!$B$5),"Month",Q$6))</f>
        <v>0</v>
      </c>
      <c r="R56" s="252">
        <f>IF(P56="",0,GETPIVOTDATA("Haben",PivotSuSaForecast!$A$3,"AccountReport",PivotSuSaForecast!$A55,"Year",YEAR(Deckblatt!$B$5),"Month",R$6))</f>
        <v>0</v>
      </c>
      <c r="S56" s="252">
        <f>IF(Q56="",0,GETPIVOTDATA("Soll",PivotSuSaForecast!$A$3,"AccountReport",PivotSuSaForecast!$A55,"Year",YEAR(Deckblatt!$B$5),"Month",S$6))</f>
        <v>0</v>
      </c>
      <c r="T56" s="252">
        <f>IF(R56="",0,GETPIVOTDATA("Haben",PivotSuSaForecast!$A$3,"AccountReport",PivotSuSaForecast!$A55,"Year",YEAR(Deckblatt!$B$5),"Month",T$6))</f>
        <v>0</v>
      </c>
      <c r="U56" s="252">
        <f>IF(S56="",0,GETPIVOTDATA("Soll",PivotSuSaForecast!$A$3,"AccountReport",PivotSuSaForecast!$A55,"Year",YEAR(Deckblatt!$B$5),"Month",U$6))</f>
        <v>0</v>
      </c>
      <c r="V56" s="252">
        <f>IF(T56="",0,GETPIVOTDATA("Haben",PivotSuSaForecast!$A$3,"AccountReport",PivotSuSaForecast!$A55,"Year",YEAR(Deckblatt!$B$5),"Month",V$6))</f>
        <v>0</v>
      </c>
      <c r="W56" s="252">
        <f>IF(U56="",0,GETPIVOTDATA("Soll",PivotSuSaForecast!$A$3,"AccountReport",PivotSuSaForecast!$A55,"Year",YEAR(Deckblatt!$B$5),"Month",W$6))</f>
        <v>0</v>
      </c>
      <c r="X56" s="252">
        <f>IF(V56="",0,GETPIVOTDATA("Haben",PivotSuSaForecast!$A$3,"AccountReport",PivotSuSaForecast!$A55,"Year",YEAR(Deckblatt!$B$5),"Month",X$6))</f>
        <v>0</v>
      </c>
      <c r="Y56" s="252">
        <f>IF(W56="",0,GETPIVOTDATA("Soll",PivotSuSaForecast!$A$3,"AccountReport",PivotSuSaForecast!$A55,"Year",YEAR(Deckblatt!$B$5),"Month",Y$6))</f>
        <v>0</v>
      </c>
      <c r="Z56" s="252">
        <f>IF(X56="",0,GETPIVOTDATA("Haben",PivotSuSaForecast!$A$3,"AccountReport",PivotSuSaForecast!$A55,"Year",YEAR(Deckblatt!$B$5),"Month",Z$6))</f>
        <v>0</v>
      </c>
    </row>
    <row r="57" spans="1:26" x14ac:dyDescent="0.25">
      <c r="A57" s="174">
        <f>IF(PivotSuSaForecast!A56=0,"",IFERROR(_xlfn.NUMBERVALUE(LEFT(PivotSuSaForecast!A56,4)),""))</f>
        <v>3820</v>
      </c>
      <c r="B57" s="174" t="str">
        <f>IF(A57&lt;&gt;"",RIGHT(PivotSuSaForecast!A56,LEN(PivotSuSaForecast!A56)-5),"")</f>
        <v>Umsatzsteuer-Vorauszahlungen</v>
      </c>
      <c r="C57" s="252">
        <f>IF(A57="",0,GETPIVOTDATA("Soll",PivotSuSaForecast!$A$3,"AccountReport",PivotSuSaForecast!$A56,"Year",YEAR(Deckblatt!$B$5),"Month",C$6))</f>
        <v>0</v>
      </c>
      <c r="D57" s="252">
        <f>IF(B57="",0,GETPIVOTDATA("Haben",PivotSuSaForecast!$A$3,"AccountReport",PivotSuSaForecast!$A56,"Year",YEAR(Deckblatt!$B$5),"Month",D$6))</f>
        <v>0</v>
      </c>
      <c r="E57" s="252">
        <f>IF(C57="",0,GETPIVOTDATA("Soll",PivotSuSaForecast!$A$3,"AccountReport",PivotSuSaForecast!$A56,"Year",YEAR(Deckblatt!$B$5),"Month",E$6))</f>
        <v>0</v>
      </c>
      <c r="F57" s="252">
        <f>IF(D57="",0,GETPIVOTDATA("Haben",PivotSuSaForecast!$A$3,"AccountReport",PivotSuSaForecast!$A56,"Year",YEAR(Deckblatt!$B$5),"Month",F$6))</f>
        <v>0</v>
      </c>
      <c r="G57" s="252">
        <f>IF(E57="",0,GETPIVOTDATA("Soll",PivotSuSaForecast!$A$3,"AccountReport",PivotSuSaForecast!$A56,"Year",YEAR(Deckblatt!$B$5),"Month",G$6))</f>
        <v>0</v>
      </c>
      <c r="H57" s="252">
        <f>IF(F57="",0,GETPIVOTDATA("Haben",PivotSuSaForecast!$A$3,"AccountReport",PivotSuSaForecast!$A56,"Year",YEAR(Deckblatt!$B$5),"Month",H$6))</f>
        <v>21054.67</v>
      </c>
      <c r="I57" s="252">
        <f>IF(G57="",0,GETPIVOTDATA("Soll",PivotSuSaForecast!$A$3,"AccountReport",PivotSuSaForecast!$A56,"Year",YEAR(Deckblatt!$B$5),"Month",I$6))</f>
        <v>0</v>
      </c>
      <c r="J57" s="252">
        <f>IF(H57="",0,GETPIVOTDATA("Haben",PivotSuSaForecast!$A$3,"AccountReport",PivotSuSaForecast!$A56,"Year",YEAR(Deckblatt!$B$5),"Month",J$6))</f>
        <v>44276.800000000003</v>
      </c>
      <c r="K57" s="252">
        <f>IF(I57="",0,GETPIVOTDATA("Soll",PivotSuSaForecast!$A$3,"AccountReport",PivotSuSaForecast!$A56,"Year",YEAR(Deckblatt!$B$5),"Month",K$6))</f>
        <v>0</v>
      </c>
      <c r="L57" s="252">
        <f>IF(J57="",0,GETPIVOTDATA("Haben",PivotSuSaForecast!$A$3,"AccountReport",PivotSuSaForecast!$A56,"Year",YEAR(Deckblatt!$B$5),"Month",L$6))</f>
        <v>22228.61</v>
      </c>
      <c r="M57" s="252">
        <f>IF(K57="",0,GETPIVOTDATA("Soll",PivotSuSaForecast!$A$3,"AccountReport",PivotSuSaForecast!$A56,"Year",YEAR(Deckblatt!$B$5),"Month",M$6))</f>
        <v>0</v>
      </c>
      <c r="N57" s="252">
        <f>IF(L57="",0,GETPIVOTDATA("Haben",PivotSuSaForecast!$A$3,"AccountReport",PivotSuSaForecast!$A56,"Year",YEAR(Deckblatt!$B$5),"Month",N$6))</f>
        <v>55322.14</v>
      </c>
      <c r="O57" s="252">
        <f>IF(M57="",0,GETPIVOTDATA("Soll",PivotSuSaForecast!$A$3,"AccountReport",PivotSuSaForecast!$A56,"Year",YEAR(Deckblatt!$B$5),"Month",O$6))</f>
        <v>0</v>
      </c>
      <c r="P57" s="252">
        <f>IF(N57="",0,GETPIVOTDATA("Haben",PivotSuSaForecast!$A$3,"AccountReport",PivotSuSaForecast!$A56,"Year",YEAR(Deckblatt!$B$5),"Month",P$6))</f>
        <v>23850.34</v>
      </c>
      <c r="Q57" s="252">
        <f>IF(O57="",0,GETPIVOTDATA("Soll",PivotSuSaForecast!$A$3,"AccountReport",PivotSuSaForecast!$A56,"Year",YEAR(Deckblatt!$B$5),"Month",Q$6))</f>
        <v>0</v>
      </c>
      <c r="R57" s="252">
        <f>IF(P57="",0,GETPIVOTDATA("Haben",PivotSuSaForecast!$A$3,"AccountReport",PivotSuSaForecast!$A56,"Year",YEAR(Deckblatt!$B$5),"Month",R$6))</f>
        <v>0</v>
      </c>
      <c r="S57" s="252">
        <f>IF(Q57="",0,GETPIVOTDATA("Soll",PivotSuSaForecast!$A$3,"AccountReport",PivotSuSaForecast!$A56,"Year",YEAR(Deckblatt!$B$5),"Month",S$6))</f>
        <v>0</v>
      </c>
      <c r="T57" s="252">
        <f>IF(R57="",0,GETPIVOTDATA("Haben",PivotSuSaForecast!$A$3,"AccountReport",PivotSuSaForecast!$A56,"Year",YEAR(Deckblatt!$B$5),"Month",T$6))</f>
        <v>11174.38</v>
      </c>
      <c r="U57" s="252">
        <f>IF(S57="",0,GETPIVOTDATA("Soll",PivotSuSaForecast!$A$3,"AccountReport",PivotSuSaForecast!$A56,"Year",YEAR(Deckblatt!$B$5),"Month",U$6))</f>
        <v>0</v>
      </c>
      <c r="V57" s="252">
        <f>IF(T57="",0,GETPIVOTDATA("Haben",PivotSuSaForecast!$A$3,"AccountReport",PivotSuSaForecast!$A56,"Year",YEAR(Deckblatt!$B$5),"Month",V$6))</f>
        <v>14444.25</v>
      </c>
      <c r="W57" s="252">
        <f>IF(U57="",0,GETPIVOTDATA("Soll",PivotSuSaForecast!$A$3,"AccountReport",PivotSuSaForecast!$A56,"Year",YEAR(Deckblatt!$B$5),"Month",W$6))</f>
        <v>0</v>
      </c>
      <c r="X57" s="252">
        <f>IF(V57="",0,GETPIVOTDATA("Haben",PivotSuSaForecast!$A$3,"AccountReport",PivotSuSaForecast!$A56,"Year",YEAR(Deckblatt!$B$5),"Month",X$6))</f>
        <v>15421.61</v>
      </c>
      <c r="Y57" s="252">
        <f>IF(W57="",0,GETPIVOTDATA("Soll",PivotSuSaForecast!$A$3,"AccountReport",PivotSuSaForecast!$A56,"Year",YEAR(Deckblatt!$B$5),"Month",Y$6))</f>
        <v>0</v>
      </c>
      <c r="Z57" s="252">
        <f>IF(X57="",0,GETPIVOTDATA("Haben",PivotSuSaForecast!$A$3,"AccountReport",PivotSuSaForecast!$A56,"Year",YEAR(Deckblatt!$B$5),"Month",Z$6))</f>
        <v>32185.519999999997</v>
      </c>
    </row>
    <row r="58" spans="1:26" x14ac:dyDescent="0.25">
      <c r="A58" s="174">
        <f>IF(PivotSuSaForecast!A57=0,"",IFERROR(_xlfn.NUMBERVALUE(LEFT(PivotSuSaForecast!A57,4)),""))</f>
        <v>3837</v>
      </c>
      <c r="B58" s="174" t="str">
        <f>IF(A58&lt;&gt;"",RIGHT(PivotSuSaForecast!A57,LEN(PivotSuSaForecast!A57)-5),"")</f>
        <v>Umsatzsteuer nach § 13b UStG 19 %</v>
      </c>
      <c r="C58" s="252">
        <f>IF(A58="",0,GETPIVOTDATA("Soll",PivotSuSaForecast!$A$3,"AccountReport",PivotSuSaForecast!$A57,"Year",YEAR(Deckblatt!$B$5),"Month",C$6))</f>
        <v>0</v>
      </c>
      <c r="D58" s="252">
        <f>IF(B58="",0,GETPIVOTDATA("Haben",PivotSuSaForecast!$A$3,"AccountReport",PivotSuSaForecast!$A57,"Year",YEAR(Deckblatt!$B$5),"Month",D$6))</f>
        <v>0</v>
      </c>
      <c r="E58" s="252">
        <f>IF(C58="",0,GETPIVOTDATA("Soll",PivotSuSaForecast!$A$3,"AccountReport",PivotSuSaForecast!$A57,"Year",YEAR(Deckblatt!$B$5),"Month",E$6))</f>
        <v>0</v>
      </c>
      <c r="F58" s="252">
        <f>IF(D58="",0,GETPIVOTDATA("Haben",PivotSuSaForecast!$A$3,"AccountReport",PivotSuSaForecast!$A57,"Year",YEAR(Deckblatt!$B$5),"Month",F$6))</f>
        <v>0</v>
      </c>
      <c r="G58" s="252">
        <f>IF(E58="",0,GETPIVOTDATA("Soll",PivotSuSaForecast!$A$3,"AccountReport",PivotSuSaForecast!$A57,"Year",YEAR(Deckblatt!$B$5),"Month",G$6))</f>
        <v>0</v>
      </c>
      <c r="H58" s="252">
        <f>IF(F58="",0,GETPIVOTDATA("Haben",PivotSuSaForecast!$A$3,"AccountReport",PivotSuSaForecast!$A57,"Year",YEAR(Deckblatt!$B$5),"Month",H$6))</f>
        <v>0</v>
      </c>
      <c r="I58" s="252">
        <f>IF(G58="",0,GETPIVOTDATA("Soll",PivotSuSaForecast!$A$3,"AccountReport",PivotSuSaForecast!$A57,"Year",YEAR(Deckblatt!$B$5),"Month",I$6))</f>
        <v>0</v>
      </c>
      <c r="J58" s="252">
        <f>IF(H58="",0,GETPIVOTDATA("Haben",PivotSuSaForecast!$A$3,"AccountReport",PivotSuSaForecast!$A57,"Year",YEAR(Deckblatt!$B$5),"Month",J$6))</f>
        <v>25.87</v>
      </c>
      <c r="K58" s="252">
        <f>IF(I58="",0,GETPIVOTDATA("Soll",PivotSuSaForecast!$A$3,"AccountReport",PivotSuSaForecast!$A57,"Year",YEAR(Deckblatt!$B$5),"Month",K$6))</f>
        <v>0</v>
      </c>
      <c r="L58" s="252">
        <f>IF(J58="",0,GETPIVOTDATA("Haben",PivotSuSaForecast!$A$3,"AccountReport",PivotSuSaForecast!$A57,"Year",YEAR(Deckblatt!$B$5),"Month",L$6))</f>
        <v>0</v>
      </c>
      <c r="M58" s="252">
        <f>IF(K58="",0,GETPIVOTDATA("Soll",PivotSuSaForecast!$A$3,"AccountReport",PivotSuSaForecast!$A57,"Year",YEAR(Deckblatt!$B$5),"Month",M$6))</f>
        <v>0</v>
      </c>
      <c r="N58" s="252">
        <f>IF(L58="",0,GETPIVOTDATA("Haben",PivotSuSaForecast!$A$3,"AccountReport",PivotSuSaForecast!$A57,"Year",YEAR(Deckblatt!$B$5),"Month",N$6))</f>
        <v>13.97</v>
      </c>
      <c r="O58" s="252">
        <f>IF(M58="",0,GETPIVOTDATA("Soll",PivotSuSaForecast!$A$3,"AccountReport",PivotSuSaForecast!$A57,"Year",YEAR(Deckblatt!$B$5),"Month",O$6))</f>
        <v>0</v>
      </c>
      <c r="P58" s="252">
        <f>IF(N58="",0,GETPIVOTDATA("Haben",PivotSuSaForecast!$A$3,"AccountReport",PivotSuSaForecast!$A57,"Year",YEAR(Deckblatt!$B$5),"Month",P$6))</f>
        <v>0</v>
      </c>
      <c r="Q58" s="252">
        <f>IF(O58="",0,GETPIVOTDATA("Soll",PivotSuSaForecast!$A$3,"AccountReport",PivotSuSaForecast!$A57,"Year",YEAR(Deckblatt!$B$5),"Month",Q$6))</f>
        <v>0</v>
      </c>
      <c r="R58" s="252">
        <f>IF(P58="",0,GETPIVOTDATA("Haben",PivotSuSaForecast!$A$3,"AccountReport",PivotSuSaForecast!$A57,"Year",YEAR(Deckblatt!$B$5),"Month",R$6))</f>
        <v>0</v>
      </c>
      <c r="S58" s="252">
        <f>IF(Q58="",0,GETPIVOTDATA("Soll",PivotSuSaForecast!$A$3,"AccountReport",PivotSuSaForecast!$A57,"Year",YEAR(Deckblatt!$B$5),"Month",S$6))</f>
        <v>0</v>
      </c>
      <c r="T58" s="252">
        <f>IF(R58="",0,GETPIVOTDATA("Haben",PivotSuSaForecast!$A$3,"AccountReport",PivotSuSaForecast!$A57,"Year",YEAR(Deckblatt!$B$5),"Month",T$6))</f>
        <v>0</v>
      </c>
      <c r="U58" s="252">
        <f>IF(S58="",0,GETPIVOTDATA("Soll",PivotSuSaForecast!$A$3,"AccountReport",PivotSuSaForecast!$A57,"Year",YEAR(Deckblatt!$B$5),"Month",U$6))</f>
        <v>0</v>
      </c>
      <c r="V58" s="252">
        <f>IF(T58="",0,GETPIVOTDATA("Haben",PivotSuSaForecast!$A$3,"AccountReport",PivotSuSaForecast!$A57,"Year",YEAR(Deckblatt!$B$5),"Month",V$6))</f>
        <v>0</v>
      </c>
      <c r="W58" s="252">
        <f>IF(U58="",0,GETPIVOTDATA("Soll",PivotSuSaForecast!$A$3,"AccountReport",PivotSuSaForecast!$A57,"Year",YEAR(Deckblatt!$B$5),"Month",W$6))</f>
        <v>0</v>
      </c>
      <c r="X58" s="252">
        <f>IF(V58="",0,GETPIVOTDATA("Haben",PivotSuSaForecast!$A$3,"AccountReport",PivotSuSaForecast!$A57,"Year",YEAR(Deckblatt!$B$5),"Month",X$6))</f>
        <v>0</v>
      </c>
      <c r="Y58" s="252">
        <f>IF(W58="",0,GETPIVOTDATA("Soll",PivotSuSaForecast!$A$3,"AccountReport",PivotSuSaForecast!$A57,"Year",YEAR(Deckblatt!$B$5),"Month",Y$6))</f>
        <v>0</v>
      </c>
      <c r="Z58" s="252">
        <f>IF(X58="",0,GETPIVOTDATA("Haben",PivotSuSaForecast!$A$3,"AccountReport",PivotSuSaForecast!$A57,"Year",YEAR(Deckblatt!$B$5),"Month",Z$6))</f>
        <v>0</v>
      </c>
    </row>
    <row r="59" spans="1:26" x14ac:dyDescent="0.25">
      <c r="A59" s="174">
        <f>IF(PivotSuSaForecast!A58=0,"",IFERROR(_xlfn.NUMBERVALUE(LEFT(PivotSuSaForecast!A58,4)),""))</f>
        <v>3838</v>
      </c>
      <c r="B59" s="174" t="str">
        <f>IF(A59&lt;&gt;"",RIGHT(PivotSuSaForecast!A58,LEN(PivotSuSaForecast!A58)-5),"")</f>
        <v xml:space="preserve">Reserviertes Konto - Umsatzsteuer nach § 13b UStG </v>
      </c>
      <c r="C59" s="252">
        <f>IF(A59="",0,GETPIVOTDATA("Soll",PivotSuSaForecast!$A$3,"AccountReport",PivotSuSaForecast!$A58,"Year",YEAR(Deckblatt!$B$5),"Month",C$6))</f>
        <v>0</v>
      </c>
      <c r="D59" s="252">
        <f>IF(B59="",0,GETPIVOTDATA("Haben",PivotSuSaForecast!$A$3,"AccountReport",PivotSuSaForecast!$A58,"Year",YEAR(Deckblatt!$B$5),"Month",D$6))</f>
        <v>0</v>
      </c>
      <c r="E59" s="252">
        <f>IF(C59="",0,GETPIVOTDATA("Soll",PivotSuSaForecast!$A$3,"AccountReport",PivotSuSaForecast!$A58,"Year",YEAR(Deckblatt!$B$5),"Month",E$6))</f>
        <v>0</v>
      </c>
      <c r="F59" s="252">
        <f>IF(D59="",0,GETPIVOTDATA("Haben",PivotSuSaForecast!$A$3,"AccountReport",PivotSuSaForecast!$A58,"Year",YEAR(Deckblatt!$B$5),"Month",F$6))</f>
        <v>0</v>
      </c>
      <c r="G59" s="252">
        <f>IF(E59="",0,GETPIVOTDATA("Soll",PivotSuSaForecast!$A$3,"AccountReport",PivotSuSaForecast!$A58,"Year",YEAR(Deckblatt!$B$5),"Month",G$6))</f>
        <v>0</v>
      </c>
      <c r="H59" s="252">
        <f>IF(F59="",0,GETPIVOTDATA("Haben",PivotSuSaForecast!$A$3,"AccountReport",PivotSuSaForecast!$A58,"Year",YEAR(Deckblatt!$B$5),"Month",H$6))</f>
        <v>0</v>
      </c>
      <c r="I59" s="252">
        <f>IF(G59="",0,GETPIVOTDATA("Soll",PivotSuSaForecast!$A$3,"AccountReport",PivotSuSaForecast!$A58,"Year",YEAR(Deckblatt!$B$5),"Month",I$6))</f>
        <v>0</v>
      </c>
      <c r="J59" s="252">
        <f>IF(H59="",0,GETPIVOTDATA("Haben",PivotSuSaForecast!$A$3,"AccountReport",PivotSuSaForecast!$A58,"Year",YEAR(Deckblatt!$B$5),"Month",J$6))</f>
        <v>0</v>
      </c>
      <c r="K59" s="252">
        <f>IF(I59="",0,GETPIVOTDATA("Soll",PivotSuSaForecast!$A$3,"AccountReport",PivotSuSaForecast!$A58,"Year",YEAR(Deckblatt!$B$5),"Month",K$6))</f>
        <v>0</v>
      </c>
      <c r="L59" s="252">
        <f>IF(J59="",0,GETPIVOTDATA("Haben",PivotSuSaForecast!$A$3,"AccountReport",PivotSuSaForecast!$A58,"Year",YEAR(Deckblatt!$B$5),"Month",L$6))</f>
        <v>0</v>
      </c>
      <c r="M59" s="252">
        <f>IF(K59="",0,GETPIVOTDATA("Soll",PivotSuSaForecast!$A$3,"AccountReport",PivotSuSaForecast!$A58,"Year",YEAR(Deckblatt!$B$5),"Month",M$6))</f>
        <v>0</v>
      </c>
      <c r="N59" s="252">
        <f>IF(L59="",0,GETPIVOTDATA("Haben",PivotSuSaForecast!$A$3,"AccountReport",PivotSuSaForecast!$A58,"Year",YEAR(Deckblatt!$B$5),"Month",N$6))</f>
        <v>0</v>
      </c>
      <c r="O59" s="252">
        <f>IF(M59="",0,GETPIVOTDATA("Soll",PivotSuSaForecast!$A$3,"AccountReport",PivotSuSaForecast!$A58,"Year",YEAR(Deckblatt!$B$5),"Month",O$6))</f>
        <v>0</v>
      </c>
      <c r="P59" s="252">
        <f>IF(N59="",0,GETPIVOTDATA("Haben",PivotSuSaForecast!$A$3,"AccountReport",PivotSuSaForecast!$A58,"Year",YEAR(Deckblatt!$B$5),"Month",P$6))</f>
        <v>95.94</v>
      </c>
      <c r="Q59" s="252">
        <f>IF(O59="",0,GETPIVOTDATA("Soll",PivotSuSaForecast!$A$3,"AccountReport",PivotSuSaForecast!$A58,"Year",YEAR(Deckblatt!$B$5),"Month",Q$6))</f>
        <v>0</v>
      </c>
      <c r="R59" s="252">
        <f>IF(P59="",0,GETPIVOTDATA("Haben",PivotSuSaForecast!$A$3,"AccountReport",PivotSuSaForecast!$A58,"Year",YEAR(Deckblatt!$B$5),"Month",R$6))</f>
        <v>0</v>
      </c>
      <c r="S59" s="252">
        <f>IF(Q59="",0,GETPIVOTDATA("Soll",PivotSuSaForecast!$A$3,"AccountReport",PivotSuSaForecast!$A58,"Year",YEAR(Deckblatt!$B$5),"Month",S$6))</f>
        <v>0</v>
      </c>
      <c r="T59" s="252">
        <f>IF(R59="",0,GETPIVOTDATA("Haben",PivotSuSaForecast!$A$3,"AccountReport",PivotSuSaForecast!$A58,"Year",YEAR(Deckblatt!$B$5),"Month",T$6))</f>
        <v>26.82</v>
      </c>
      <c r="U59" s="252">
        <f>IF(S59="",0,GETPIVOTDATA("Soll",PivotSuSaForecast!$A$3,"AccountReport",PivotSuSaForecast!$A58,"Year",YEAR(Deckblatt!$B$5),"Month",U$6))</f>
        <v>0</v>
      </c>
      <c r="V59" s="252">
        <f>IF(T59="",0,GETPIVOTDATA("Haben",PivotSuSaForecast!$A$3,"AccountReport",PivotSuSaForecast!$A58,"Year",YEAR(Deckblatt!$B$5),"Month",V$6))</f>
        <v>26.65</v>
      </c>
      <c r="W59" s="252">
        <f>IF(U59="",0,GETPIVOTDATA("Soll",PivotSuSaForecast!$A$3,"AccountReport",PivotSuSaForecast!$A58,"Year",YEAR(Deckblatt!$B$5),"Month",W$6))</f>
        <v>0</v>
      </c>
      <c r="X59" s="252">
        <f>IF(V59="",0,GETPIVOTDATA("Haben",PivotSuSaForecast!$A$3,"AccountReport",PivotSuSaForecast!$A58,"Year",YEAR(Deckblatt!$B$5),"Month",X$6))</f>
        <v>29.63</v>
      </c>
      <c r="Y59" s="252">
        <f>IF(W59="",0,GETPIVOTDATA("Soll",PivotSuSaForecast!$A$3,"AccountReport",PivotSuSaForecast!$A58,"Year",YEAR(Deckblatt!$B$5),"Month",Y$6))</f>
        <v>0</v>
      </c>
      <c r="Z59" s="252">
        <f>IF(X59="",0,GETPIVOTDATA("Haben",PivotSuSaForecast!$A$3,"AccountReport",PivotSuSaForecast!$A58,"Year",YEAR(Deckblatt!$B$5),"Month",Z$6))</f>
        <v>0</v>
      </c>
    </row>
    <row r="60" spans="1:26" x14ac:dyDescent="0.25">
      <c r="A60" s="174">
        <f>IF(PivotSuSaForecast!A59=0,"",IFERROR(_xlfn.NUMBERVALUE(LEFT(PivotSuSaForecast!A59,4)),""))</f>
        <v>3840</v>
      </c>
      <c r="B60" s="174" t="str">
        <f>IF(A60&lt;&gt;"",RIGHT(PivotSuSaForecast!A59,LEN(PivotSuSaForecast!A59)-5),"")</f>
        <v>Umsatzsteuer laufendes Jahr</v>
      </c>
      <c r="C60" s="252">
        <f>IF(A60="",0,GETPIVOTDATA("Soll",PivotSuSaForecast!$A$3,"AccountReport",PivotSuSaForecast!$A59,"Year",YEAR(Deckblatt!$B$5),"Month",C$6))</f>
        <v>0</v>
      </c>
      <c r="D60" s="252">
        <f>IF(B60="",0,GETPIVOTDATA("Haben",PivotSuSaForecast!$A$3,"AccountReport",PivotSuSaForecast!$A59,"Year",YEAR(Deckblatt!$B$5),"Month",D$6))</f>
        <v>0</v>
      </c>
      <c r="E60" s="252">
        <f>IF(C60="",0,GETPIVOTDATA("Soll",PivotSuSaForecast!$A$3,"AccountReport",PivotSuSaForecast!$A59,"Year",YEAR(Deckblatt!$B$5),"Month",E$6))</f>
        <v>0</v>
      </c>
      <c r="F60" s="252">
        <f>IF(D60="",0,GETPIVOTDATA("Haben",PivotSuSaForecast!$A$3,"AccountReport",PivotSuSaForecast!$A59,"Year",YEAR(Deckblatt!$B$5),"Month",F$6))</f>
        <v>0</v>
      </c>
      <c r="G60" s="252">
        <f>IF(E60="",0,GETPIVOTDATA("Soll",PivotSuSaForecast!$A$3,"AccountReport",PivotSuSaForecast!$A59,"Year",YEAR(Deckblatt!$B$5),"Month",G$6))</f>
        <v>0</v>
      </c>
      <c r="H60" s="252">
        <f>IF(F60="",0,GETPIVOTDATA("Haben",PivotSuSaForecast!$A$3,"AccountReport",PivotSuSaForecast!$A59,"Year",YEAR(Deckblatt!$B$5),"Month",H$6))</f>
        <v>0</v>
      </c>
      <c r="I60" s="252">
        <f>IF(G60="",0,GETPIVOTDATA("Soll",PivotSuSaForecast!$A$3,"AccountReport",PivotSuSaForecast!$A59,"Year",YEAR(Deckblatt!$B$5),"Month",I$6))</f>
        <v>0</v>
      </c>
      <c r="J60" s="252">
        <f>IF(H60="",0,GETPIVOTDATA("Haben",PivotSuSaForecast!$A$3,"AccountReport",PivotSuSaForecast!$A59,"Year",YEAR(Deckblatt!$B$5),"Month",J$6))</f>
        <v>0</v>
      </c>
      <c r="K60" s="252">
        <f>IF(I60="",0,GETPIVOTDATA("Soll",PivotSuSaForecast!$A$3,"AccountReport",PivotSuSaForecast!$A59,"Year",YEAR(Deckblatt!$B$5),"Month",K$6))</f>
        <v>0</v>
      </c>
      <c r="L60" s="252">
        <f>IF(J60="",0,GETPIVOTDATA("Haben",PivotSuSaForecast!$A$3,"AccountReport",PivotSuSaForecast!$A59,"Year",YEAR(Deckblatt!$B$5),"Month",L$6))</f>
        <v>0</v>
      </c>
      <c r="M60" s="252">
        <f>IF(K60="",0,GETPIVOTDATA("Soll",PivotSuSaForecast!$A$3,"AccountReport",PivotSuSaForecast!$A59,"Year",YEAR(Deckblatt!$B$5),"Month",M$6))</f>
        <v>0</v>
      </c>
      <c r="N60" s="252">
        <f>IF(L60="",0,GETPIVOTDATA("Haben",PivotSuSaForecast!$A$3,"AccountReport",PivotSuSaForecast!$A59,"Year",YEAR(Deckblatt!$B$5),"Month",N$6))</f>
        <v>0</v>
      </c>
      <c r="O60" s="252">
        <f>IF(M60="",0,GETPIVOTDATA("Soll",PivotSuSaForecast!$A$3,"AccountReport",PivotSuSaForecast!$A59,"Year",YEAR(Deckblatt!$B$5),"Month",O$6))</f>
        <v>0</v>
      </c>
      <c r="P60" s="252">
        <f>IF(N60="",0,GETPIVOTDATA("Haben",PivotSuSaForecast!$A$3,"AccountReport",PivotSuSaForecast!$A59,"Year",YEAR(Deckblatt!$B$5),"Month",P$6))</f>
        <v>0</v>
      </c>
      <c r="Q60" s="252">
        <f>IF(O60="",0,GETPIVOTDATA("Soll",PivotSuSaForecast!$A$3,"AccountReport",PivotSuSaForecast!$A59,"Year",YEAR(Deckblatt!$B$5),"Month",Q$6))</f>
        <v>0</v>
      </c>
      <c r="R60" s="252">
        <f>IF(P60="",0,GETPIVOTDATA("Haben",PivotSuSaForecast!$A$3,"AccountReport",PivotSuSaForecast!$A59,"Year",YEAR(Deckblatt!$B$5),"Month",R$6))</f>
        <v>0</v>
      </c>
      <c r="S60" s="252">
        <f>IF(Q60="",0,GETPIVOTDATA("Soll",PivotSuSaForecast!$A$3,"AccountReport",PivotSuSaForecast!$A59,"Year",YEAR(Deckblatt!$B$5),"Month",S$6))</f>
        <v>0</v>
      </c>
      <c r="T60" s="252">
        <f>IF(R60="",0,GETPIVOTDATA("Haben",PivotSuSaForecast!$A$3,"AccountReport",PivotSuSaForecast!$A59,"Year",YEAR(Deckblatt!$B$5),"Month",T$6))</f>
        <v>0</v>
      </c>
      <c r="U60" s="252">
        <f>IF(S60="",0,GETPIVOTDATA("Soll",PivotSuSaForecast!$A$3,"AccountReport",PivotSuSaForecast!$A59,"Year",YEAR(Deckblatt!$B$5),"Month",U$6))</f>
        <v>0</v>
      </c>
      <c r="V60" s="252">
        <f>IF(T60="",0,GETPIVOTDATA("Haben",PivotSuSaForecast!$A$3,"AccountReport",PivotSuSaForecast!$A59,"Year",YEAR(Deckblatt!$B$5),"Month",V$6))</f>
        <v>0</v>
      </c>
      <c r="W60" s="252">
        <f>IF(U60="",0,GETPIVOTDATA("Soll",PivotSuSaForecast!$A$3,"AccountReport",PivotSuSaForecast!$A59,"Year",YEAR(Deckblatt!$B$5),"Month",W$6))</f>
        <v>0</v>
      </c>
      <c r="X60" s="252">
        <f>IF(V60="",0,GETPIVOTDATA("Haben",PivotSuSaForecast!$A$3,"AccountReport",PivotSuSaForecast!$A59,"Year",YEAR(Deckblatt!$B$5),"Month",X$6))</f>
        <v>0</v>
      </c>
      <c r="Y60" s="252">
        <f>IF(W60="",0,GETPIVOTDATA("Soll",PivotSuSaForecast!$A$3,"AccountReport",PivotSuSaForecast!$A59,"Year",YEAR(Deckblatt!$B$5),"Month",Y$6))</f>
        <v>0</v>
      </c>
      <c r="Z60" s="252">
        <f>IF(X60="",0,GETPIVOTDATA("Haben",PivotSuSaForecast!$A$3,"AccountReport",PivotSuSaForecast!$A59,"Year",YEAR(Deckblatt!$B$5),"Month",Z$6))</f>
        <v>0</v>
      </c>
    </row>
    <row r="61" spans="1:26" x14ac:dyDescent="0.25">
      <c r="A61" s="174">
        <f>IF(PivotSuSaForecast!A60=0,"",IFERROR(_xlfn.NUMBERVALUE(LEFT(PivotSuSaForecast!A60,4)),""))</f>
        <v>3841</v>
      </c>
      <c r="B61" s="174" t="str">
        <f>IF(A61&lt;&gt;"",RIGHT(PivotSuSaForecast!A60,LEN(PivotSuSaForecast!A60)-5),"")</f>
        <v>Umsatzsteuer Vorjahr</v>
      </c>
      <c r="C61" s="252">
        <f>IF(A61="",0,GETPIVOTDATA("Soll",PivotSuSaForecast!$A$3,"AccountReport",PivotSuSaForecast!$A60,"Year",YEAR(Deckblatt!$B$5),"Month",C$6))</f>
        <v>0</v>
      </c>
      <c r="D61" s="252">
        <f>IF(B61="",0,GETPIVOTDATA("Haben",PivotSuSaForecast!$A$3,"AccountReport",PivotSuSaForecast!$A60,"Year",YEAR(Deckblatt!$B$5),"Month",D$6))</f>
        <v>89307.11</v>
      </c>
      <c r="E61" s="252">
        <f>IF(C61="",0,GETPIVOTDATA("Soll",PivotSuSaForecast!$A$3,"AccountReport",PivotSuSaForecast!$A60,"Year",YEAR(Deckblatt!$B$5),"Month",E$6))</f>
        <v>0</v>
      </c>
      <c r="F61" s="252">
        <f>IF(D61="",0,GETPIVOTDATA("Haben",PivotSuSaForecast!$A$3,"AccountReport",PivotSuSaForecast!$A60,"Year",YEAR(Deckblatt!$B$5),"Month",F$6))</f>
        <v>26279.85</v>
      </c>
      <c r="G61" s="252">
        <f>IF(E61="",0,GETPIVOTDATA("Soll",PivotSuSaForecast!$A$3,"AccountReport",PivotSuSaForecast!$A60,"Year",YEAR(Deckblatt!$B$5),"Month",G$6))</f>
        <v>0</v>
      </c>
      <c r="H61" s="252">
        <f>IF(F61="",0,GETPIVOTDATA("Haben",PivotSuSaForecast!$A$3,"AccountReport",PivotSuSaForecast!$A60,"Year",YEAR(Deckblatt!$B$5),"Month",H$6))</f>
        <v>0</v>
      </c>
      <c r="I61" s="252">
        <f>IF(G61="",0,GETPIVOTDATA("Soll",PivotSuSaForecast!$A$3,"AccountReport",PivotSuSaForecast!$A60,"Year",YEAR(Deckblatt!$B$5),"Month",I$6))</f>
        <v>0</v>
      </c>
      <c r="J61" s="252">
        <f>IF(H61="",0,GETPIVOTDATA("Haben",PivotSuSaForecast!$A$3,"AccountReport",PivotSuSaForecast!$A60,"Year",YEAR(Deckblatt!$B$5),"Month",J$6))</f>
        <v>0</v>
      </c>
      <c r="K61" s="252">
        <f>IF(I61="",0,GETPIVOTDATA("Soll",PivotSuSaForecast!$A$3,"AccountReport",PivotSuSaForecast!$A60,"Year",YEAR(Deckblatt!$B$5),"Month",K$6))</f>
        <v>0</v>
      </c>
      <c r="L61" s="252">
        <f>IF(J61="",0,GETPIVOTDATA("Haben",PivotSuSaForecast!$A$3,"AccountReport",PivotSuSaForecast!$A60,"Year",YEAR(Deckblatt!$B$5),"Month",L$6))</f>
        <v>0</v>
      </c>
      <c r="M61" s="252">
        <f>IF(K61="",0,GETPIVOTDATA("Soll",PivotSuSaForecast!$A$3,"AccountReport",PivotSuSaForecast!$A60,"Year",YEAR(Deckblatt!$B$5),"Month",M$6))</f>
        <v>0</v>
      </c>
      <c r="N61" s="252">
        <f>IF(L61="",0,GETPIVOTDATA("Haben",PivotSuSaForecast!$A$3,"AccountReport",PivotSuSaForecast!$A60,"Year",YEAR(Deckblatt!$B$5),"Month",N$6))</f>
        <v>0</v>
      </c>
      <c r="O61" s="252">
        <f>IF(M61="",0,GETPIVOTDATA("Soll",PivotSuSaForecast!$A$3,"AccountReport",PivotSuSaForecast!$A60,"Year",YEAR(Deckblatt!$B$5),"Month",O$6))</f>
        <v>0</v>
      </c>
      <c r="P61" s="252">
        <f>IF(N61="",0,GETPIVOTDATA("Haben",PivotSuSaForecast!$A$3,"AccountReport",PivotSuSaForecast!$A60,"Year",YEAR(Deckblatt!$B$5),"Month",P$6))</f>
        <v>0</v>
      </c>
      <c r="Q61" s="252">
        <f>IF(O61="",0,GETPIVOTDATA("Soll",PivotSuSaForecast!$A$3,"AccountReport",PivotSuSaForecast!$A60,"Year",YEAR(Deckblatt!$B$5),"Month",Q$6))</f>
        <v>0</v>
      </c>
      <c r="R61" s="252">
        <f>IF(P61="",0,GETPIVOTDATA("Haben",PivotSuSaForecast!$A$3,"AccountReport",PivotSuSaForecast!$A60,"Year",YEAR(Deckblatt!$B$5),"Month",R$6))</f>
        <v>0</v>
      </c>
      <c r="S61" s="252">
        <f>IF(Q61="",0,GETPIVOTDATA("Soll",PivotSuSaForecast!$A$3,"AccountReport",PivotSuSaForecast!$A60,"Year",YEAR(Deckblatt!$B$5),"Month",S$6))</f>
        <v>0.1</v>
      </c>
      <c r="T61" s="252">
        <f>IF(R61="",0,GETPIVOTDATA("Haben",PivotSuSaForecast!$A$3,"AccountReport",PivotSuSaForecast!$A60,"Year",YEAR(Deckblatt!$B$5),"Month",T$6))</f>
        <v>788.4</v>
      </c>
      <c r="U61" s="252">
        <f>IF(S61="",0,GETPIVOTDATA("Soll",PivotSuSaForecast!$A$3,"AccountReport",PivotSuSaForecast!$A60,"Year",YEAR(Deckblatt!$B$5),"Month",U$6))</f>
        <v>0</v>
      </c>
      <c r="V61" s="252">
        <f>IF(T61="",0,GETPIVOTDATA("Haben",PivotSuSaForecast!$A$3,"AccountReport",PivotSuSaForecast!$A60,"Year",YEAR(Deckblatt!$B$5),"Month",V$6))</f>
        <v>0</v>
      </c>
      <c r="W61" s="252">
        <f>IF(U61="",0,GETPIVOTDATA("Soll",PivotSuSaForecast!$A$3,"AccountReport",PivotSuSaForecast!$A60,"Year",YEAR(Deckblatt!$B$5),"Month",W$6))</f>
        <v>0</v>
      </c>
      <c r="X61" s="252">
        <f>IF(V61="",0,GETPIVOTDATA("Haben",PivotSuSaForecast!$A$3,"AccountReport",PivotSuSaForecast!$A60,"Year",YEAR(Deckblatt!$B$5),"Month",X$6))</f>
        <v>0</v>
      </c>
      <c r="Y61" s="252">
        <f>IF(W61="",0,GETPIVOTDATA("Soll",PivotSuSaForecast!$A$3,"AccountReport",PivotSuSaForecast!$A60,"Year",YEAR(Deckblatt!$B$5),"Month",Y$6))</f>
        <v>0</v>
      </c>
      <c r="Z61" s="252">
        <f>IF(X61="",0,GETPIVOTDATA("Haben",PivotSuSaForecast!$A$3,"AccountReport",PivotSuSaForecast!$A60,"Year",YEAR(Deckblatt!$B$5),"Month",Z$6))</f>
        <v>0</v>
      </c>
    </row>
    <row r="62" spans="1:26" x14ac:dyDescent="0.25">
      <c r="A62" s="174">
        <f>IF(PivotSuSaForecast!A61=0,"",IFERROR(_xlfn.NUMBERVALUE(LEFT(PivotSuSaForecast!A61,4)),""))</f>
        <v>3865</v>
      </c>
      <c r="B62" s="174" t="str">
        <f>IF(A62&lt;&gt;"",RIGHT(PivotSuSaForecast!A61,LEN(PivotSuSaForecast!A61)-5),"")</f>
        <v xml:space="preserve">Umsatzsteuer in Folgeperiode fällig (§§ 13 Abs. 1 </v>
      </c>
      <c r="C62" s="252">
        <f>IF(A62="",0,GETPIVOTDATA("Soll",PivotSuSaForecast!$A$3,"AccountReport",PivotSuSaForecast!$A61,"Year",YEAR(Deckblatt!$B$5),"Month",C$6))</f>
        <v>0</v>
      </c>
      <c r="D62" s="252">
        <f>IF(B62="",0,GETPIVOTDATA("Haben",PivotSuSaForecast!$A$3,"AccountReport",PivotSuSaForecast!$A61,"Year",YEAR(Deckblatt!$B$5),"Month",D$6))</f>
        <v>0</v>
      </c>
      <c r="E62" s="252">
        <f>IF(C62="",0,GETPIVOTDATA("Soll",PivotSuSaForecast!$A$3,"AccountReport",PivotSuSaForecast!$A61,"Year",YEAR(Deckblatt!$B$5),"Month",E$6))</f>
        <v>0</v>
      </c>
      <c r="F62" s="252">
        <f>IF(D62="",0,GETPIVOTDATA("Haben",PivotSuSaForecast!$A$3,"AccountReport",PivotSuSaForecast!$A61,"Year",YEAR(Deckblatt!$B$5),"Month",F$6))</f>
        <v>0</v>
      </c>
      <c r="G62" s="252">
        <f>IF(E62="",0,GETPIVOTDATA("Soll",PivotSuSaForecast!$A$3,"AccountReport",PivotSuSaForecast!$A61,"Year",YEAR(Deckblatt!$B$5),"Month",G$6))</f>
        <v>0</v>
      </c>
      <c r="H62" s="252">
        <f>IF(F62="",0,GETPIVOTDATA("Haben",PivotSuSaForecast!$A$3,"AccountReport",PivotSuSaForecast!$A61,"Year",YEAR(Deckblatt!$B$5),"Month",H$6))</f>
        <v>0</v>
      </c>
      <c r="I62" s="252">
        <f>IF(G62="",0,GETPIVOTDATA("Soll",PivotSuSaForecast!$A$3,"AccountReport",PivotSuSaForecast!$A61,"Year",YEAR(Deckblatt!$B$5),"Month",I$6))</f>
        <v>0</v>
      </c>
      <c r="J62" s="252">
        <f>IF(H62="",0,GETPIVOTDATA("Haben",PivotSuSaForecast!$A$3,"AccountReport",PivotSuSaForecast!$A61,"Year",YEAR(Deckblatt!$B$5),"Month",J$6))</f>
        <v>0</v>
      </c>
      <c r="K62" s="252">
        <f>IF(I62="",0,GETPIVOTDATA("Soll",PivotSuSaForecast!$A$3,"AccountReport",PivotSuSaForecast!$A61,"Year",YEAR(Deckblatt!$B$5),"Month",K$6))</f>
        <v>0</v>
      </c>
      <c r="L62" s="252">
        <f>IF(J62="",0,GETPIVOTDATA("Haben",PivotSuSaForecast!$A$3,"AccountReport",PivotSuSaForecast!$A61,"Year",YEAR(Deckblatt!$B$5),"Month",L$6))</f>
        <v>0</v>
      </c>
      <c r="M62" s="252">
        <f>IF(K62="",0,GETPIVOTDATA("Soll",PivotSuSaForecast!$A$3,"AccountReport",PivotSuSaForecast!$A61,"Year",YEAR(Deckblatt!$B$5),"Month",M$6))</f>
        <v>0</v>
      </c>
      <c r="N62" s="252">
        <f>IF(L62="",0,GETPIVOTDATA("Haben",PivotSuSaForecast!$A$3,"AccountReport",PivotSuSaForecast!$A61,"Year",YEAR(Deckblatt!$B$5),"Month",N$6))</f>
        <v>0</v>
      </c>
      <c r="O62" s="252">
        <f>IF(M62="",0,GETPIVOTDATA("Soll",PivotSuSaForecast!$A$3,"AccountReport",PivotSuSaForecast!$A61,"Year",YEAR(Deckblatt!$B$5),"Month",O$6))</f>
        <v>0</v>
      </c>
      <c r="P62" s="252">
        <f>IF(N62="",0,GETPIVOTDATA("Haben",PivotSuSaForecast!$A$3,"AccountReport",PivotSuSaForecast!$A61,"Year",YEAR(Deckblatt!$B$5),"Month",P$6))</f>
        <v>0</v>
      </c>
      <c r="Q62" s="252">
        <f>IF(O62="",0,GETPIVOTDATA("Soll",PivotSuSaForecast!$A$3,"AccountReport",PivotSuSaForecast!$A61,"Year",YEAR(Deckblatt!$B$5),"Month",Q$6))</f>
        <v>0</v>
      </c>
      <c r="R62" s="252">
        <f>IF(P62="",0,GETPIVOTDATA("Haben",PivotSuSaForecast!$A$3,"AccountReport",PivotSuSaForecast!$A61,"Year",YEAR(Deckblatt!$B$5),"Month",R$6))</f>
        <v>0</v>
      </c>
      <c r="S62" s="252">
        <f>IF(Q62="",0,GETPIVOTDATA("Soll",PivotSuSaForecast!$A$3,"AccountReport",PivotSuSaForecast!$A61,"Year",YEAR(Deckblatt!$B$5),"Month",S$6))</f>
        <v>0</v>
      </c>
      <c r="T62" s="252">
        <f>IF(R62="",0,GETPIVOTDATA("Haben",PivotSuSaForecast!$A$3,"AccountReport",PivotSuSaForecast!$A61,"Year",YEAR(Deckblatt!$B$5),"Month",T$6))</f>
        <v>26.65</v>
      </c>
      <c r="U62" s="252">
        <f>IF(S62="",0,GETPIVOTDATA("Soll",PivotSuSaForecast!$A$3,"AccountReport",PivotSuSaForecast!$A61,"Year",YEAR(Deckblatt!$B$5),"Month",U$6))</f>
        <v>26.65</v>
      </c>
      <c r="V62" s="252">
        <f>IF(T62="",0,GETPIVOTDATA("Haben",PivotSuSaForecast!$A$3,"AccountReport",PivotSuSaForecast!$A61,"Year",YEAR(Deckblatt!$B$5),"Month",V$6))</f>
        <v>29.63</v>
      </c>
      <c r="W62" s="252">
        <f>IF(U62="",0,GETPIVOTDATA("Soll",PivotSuSaForecast!$A$3,"AccountReport",PivotSuSaForecast!$A61,"Year",YEAR(Deckblatt!$B$5),"Month",W$6))</f>
        <v>29.63</v>
      </c>
      <c r="X62" s="252">
        <f>IF(V62="",0,GETPIVOTDATA("Haben",PivotSuSaForecast!$A$3,"AccountReport",PivotSuSaForecast!$A61,"Year",YEAR(Deckblatt!$B$5),"Month",X$6))</f>
        <v>29.58</v>
      </c>
      <c r="Y62" s="252">
        <f>IF(W62="",0,GETPIVOTDATA("Soll",PivotSuSaForecast!$A$3,"AccountReport",PivotSuSaForecast!$A61,"Year",YEAR(Deckblatt!$B$5),"Month",Y$6))</f>
        <v>0</v>
      </c>
      <c r="Z62" s="252">
        <f>IF(X62="",0,GETPIVOTDATA("Haben",PivotSuSaForecast!$A$3,"AccountReport",PivotSuSaForecast!$A61,"Year",YEAR(Deckblatt!$B$5),"Month",Z$6))</f>
        <v>0</v>
      </c>
    </row>
    <row r="63" spans="1:26" x14ac:dyDescent="0.25">
      <c r="A63" s="174">
        <f>IF(PivotSuSaForecast!A62=0,"",IFERROR(_xlfn.NUMBERVALUE(LEFT(PivotSuSaForecast!A62,4)),""))</f>
        <v>3900</v>
      </c>
      <c r="B63" s="174" t="str">
        <f>IF(A63&lt;&gt;"",RIGHT(PivotSuSaForecast!A62,LEN(PivotSuSaForecast!A62)-5),"")</f>
        <v>Passive Rechnungsabgrenzung</v>
      </c>
      <c r="C63" s="252">
        <f>IF(A63="",0,GETPIVOTDATA("Soll",PivotSuSaForecast!$A$3,"AccountReport",PivotSuSaForecast!$A62,"Year",YEAR(Deckblatt!$B$5),"Month",C$6))</f>
        <v>31067.91</v>
      </c>
      <c r="D63" s="252">
        <f>IF(B63="",0,GETPIVOTDATA("Haben",PivotSuSaForecast!$A$3,"AccountReport",PivotSuSaForecast!$A62,"Year",YEAR(Deckblatt!$B$5),"Month",D$6))</f>
        <v>0</v>
      </c>
      <c r="E63" s="252">
        <f>IF(C63="",0,GETPIVOTDATA("Soll",PivotSuSaForecast!$A$3,"AccountReport",PivotSuSaForecast!$A62,"Year",YEAR(Deckblatt!$B$5),"Month",E$6))</f>
        <v>31102.09</v>
      </c>
      <c r="F63" s="252">
        <f>IF(D63="",0,GETPIVOTDATA("Haben",PivotSuSaForecast!$A$3,"AccountReport",PivotSuSaForecast!$A62,"Year",YEAR(Deckblatt!$B$5),"Month",F$6))</f>
        <v>361446.02</v>
      </c>
      <c r="G63" s="252">
        <f>IF(E63="",0,GETPIVOTDATA("Soll",PivotSuSaForecast!$A$3,"AccountReport",PivotSuSaForecast!$A62,"Year",YEAR(Deckblatt!$B$5),"Month",G$6))</f>
        <v>46612.7</v>
      </c>
      <c r="H63" s="252">
        <f>IF(F63="",0,GETPIVOTDATA("Haben",PivotSuSaForecast!$A$3,"AccountReport",PivotSuSaForecast!$A62,"Year",YEAR(Deckblatt!$B$5),"Month",H$6))</f>
        <v>0</v>
      </c>
      <c r="I63" s="252">
        <f>IF(G63="",0,GETPIVOTDATA("Soll",PivotSuSaForecast!$A$3,"AccountReport",PivotSuSaForecast!$A62,"Year",YEAR(Deckblatt!$B$5),"Month",I$6))</f>
        <v>35699.15</v>
      </c>
      <c r="J63" s="252">
        <f>IF(H63="",0,GETPIVOTDATA("Haben",PivotSuSaForecast!$A$3,"AccountReport",PivotSuSaForecast!$A62,"Year",YEAR(Deckblatt!$B$5),"Month",J$6))</f>
        <v>0</v>
      </c>
      <c r="K63" s="252">
        <f>IF(I63="",0,GETPIVOTDATA("Soll",PivotSuSaForecast!$A$3,"AccountReport",PivotSuSaForecast!$A62,"Year",YEAR(Deckblatt!$B$5),"Month",K$6))</f>
        <v>47415.839999999997</v>
      </c>
      <c r="L63" s="252">
        <f>IF(J63="",0,GETPIVOTDATA("Haben",PivotSuSaForecast!$A$3,"AccountReport",PivotSuSaForecast!$A62,"Year",YEAR(Deckblatt!$B$5),"Month",L$6))</f>
        <v>0</v>
      </c>
      <c r="M63" s="252">
        <f>IF(K63="",0,GETPIVOTDATA("Soll",PivotSuSaForecast!$A$3,"AccountReport",PivotSuSaForecast!$A62,"Year",YEAR(Deckblatt!$B$5),"Month",M$6))</f>
        <v>54834.92</v>
      </c>
      <c r="N63" s="252">
        <f>IF(L63="",0,GETPIVOTDATA("Haben",PivotSuSaForecast!$A$3,"AccountReport",PivotSuSaForecast!$A62,"Year",YEAR(Deckblatt!$B$5),"Month",N$6))</f>
        <v>0</v>
      </c>
      <c r="O63" s="252">
        <f>IF(M63="",0,GETPIVOTDATA("Soll",PivotSuSaForecast!$A$3,"AccountReport",PivotSuSaForecast!$A62,"Year",YEAR(Deckblatt!$B$5),"Month",O$6))</f>
        <v>61784.35</v>
      </c>
      <c r="P63" s="252">
        <f>IF(N63="",0,GETPIVOTDATA("Haben",PivotSuSaForecast!$A$3,"AccountReport",PivotSuSaForecast!$A62,"Year",YEAR(Deckblatt!$B$5),"Month",P$6))</f>
        <v>0</v>
      </c>
      <c r="Q63" s="252">
        <f>IF(O63="",0,GETPIVOTDATA("Soll",PivotSuSaForecast!$A$3,"AccountReport",PivotSuSaForecast!$A62,"Year",YEAR(Deckblatt!$B$5),"Month",Q$6))</f>
        <v>52830.400000000001</v>
      </c>
      <c r="R63" s="252">
        <f>IF(P63="",0,GETPIVOTDATA("Haben",PivotSuSaForecast!$A$3,"AccountReport",PivotSuSaForecast!$A62,"Year",YEAR(Deckblatt!$B$5),"Month",R$6))</f>
        <v>0</v>
      </c>
      <c r="S63" s="252">
        <f>IF(Q63="",0,GETPIVOTDATA("Soll",PivotSuSaForecast!$A$3,"AccountReport",PivotSuSaForecast!$A62,"Year",YEAR(Deckblatt!$B$5),"Month",S$6))</f>
        <v>67049.94</v>
      </c>
      <c r="T63" s="252">
        <f>IF(R63="",0,GETPIVOTDATA("Haben",PivotSuSaForecast!$A$3,"AccountReport",PivotSuSaForecast!$A62,"Year",YEAR(Deckblatt!$B$5),"Month",T$6))</f>
        <v>0</v>
      </c>
      <c r="U63" s="252">
        <f>IF(S63="",0,GETPIVOTDATA("Soll",PivotSuSaForecast!$A$3,"AccountReport",PivotSuSaForecast!$A62,"Year",YEAR(Deckblatt!$B$5),"Month",U$6))</f>
        <v>61314.28</v>
      </c>
      <c r="V63" s="252">
        <f>IF(T63="",0,GETPIVOTDATA("Haben",PivotSuSaForecast!$A$3,"AccountReport",PivotSuSaForecast!$A62,"Year",YEAR(Deckblatt!$B$5),"Month",V$6))</f>
        <v>0</v>
      </c>
      <c r="W63" s="252">
        <f>IF(U63="",0,GETPIVOTDATA("Soll",PivotSuSaForecast!$A$3,"AccountReport",PivotSuSaForecast!$A62,"Year",YEAR(Deckblatt!$B$5),"Month",W$6))</f>
        <v>84440.65</v>
      </c>
      <c r="X63" s="252">
        <f>IF(V63="",0,GETPIVOTDATA("Haben",PivotSuSaForecast!$A$3,"AccountReport",PivotSuSaForecast!$A62,"Year",YEAR(Deckblatt!$B$5),"Month",X$6))</f>
        <v>0</v>
      </c>
      <c r="Y63" s="252">
        <f>IF(W63="",0,GETPIVOTDATA("Soll",PivotSuSaForecast!$A$3,"AccountReport",PivotSuSaForecast!$A62,"Year",YEAR(Deckblatt!$B$5),"Month",Y$6))</f>
        <v>67209.039999999994</v>
      </c>
      <c r="Z63" s="252">
        <f>IF(X63="",0,GETPIVOTDATA("Haben",PivotSuSaForecast!$A$3,"AccountReport",PivotSuSaForecast!$A62,"Year",YEAR(Deckblatt!$B$5),"Month",Z$6))</f>
        <v>0</v>
      </c>
    </row>
    <row r="64" spans="1:26" x14ac:dyDescent="0.25">
      <c r="A64" s="174">
        <f>IF(PivotSuSaForecast!A63=0,"",IFERROR(_xlfn.NUMBERVALUE(LEFT(PivotSuSaForecast!A63,4)),""))</f>
        <v>4336</v>
      </c>
      <c r="B64" s="174" t="str">
        <f>IF(A64&lt;&gt;"",RIGHT(PivotSuSaForecast!A63,LEN(PivotSuSaForecast!A63)-5),"")</f>
        <v>Nicht steuerbare s. Leistung § 18b UStG</v>
      </c>
      <c r="C64" s="252">
        <f>IF(A64="",0,GETPIVOTDATA("Soll",PivotSuSaForecast!$A$3,"AccountReport",PivotSuSaForecast!$A63,"Year",YEAR(Deckblatt!$B$5),"Month",C$6))</f>
        <v>0</v>
      </c>
      <c r="D64" s="252">
        <f>IF(B64="",0,GETPIVOTDATA("Haben",PivotSuSaForecast!$A$3,"AccountReport",PivotSuSaForecast!$A63,"Year",YEAR(Deckblatt!$B$5),"Month",D$6))</f>
        <v>0</v>
      </c>
      <c r="E64" s="252">
        <f>IF(C64="",0,GETPIVOTDATA("Soll",PivotSuSaForecast!$A$3,"AccountReport",PivotSuSaForecast!$A63,"Year",YEAR(Deckblatt!$B$5),"Month",E$6))</f>
        <v>0</v>
      </c>
      <c r="F64" s="252">
        <f>IF(D64="",0,GETPIVOTDATA("Haben",PivotSuSaForecast!$A$3,"AccountReport",PivotSuSaForecast!$A63,"Year",YEAR(Deckblatt!$B$5),"Month",F$6))</f>
        <v>0</v>
      </c>
      <c r="G64" s="252">
        <f>IF(E64="",0,GETPIVOTDATA("Soll",PivotSuSaForecast!$A$3,"AccountReport",PivotSuSaForecast!$A63,"Year",YEAR(Deckblatt!$B$5),"Month",G$6))</f>
        <v>0</v>
      </c>
      <c r="H64" s="252">
        <f>IF(F64="",0,GETPIVOTDATA("Haben",PivotSuSaForecast!$A$3,"AccountReport",PivotSuSaForecast!$A63,"Year",YEAR(Deckblatt!$B$5),"Month",H$6))</f>
        <v>0</v>
      </c>
      <c r="I64" s="252">
        <f>IF(G64="",0,GETPIVOTDATA("Soll",PivotSuSaForecast!$A$3,"AccountReport",PivotSuSaForecast!$A63,"Year",YEAR(Deckblatt!$B$5),"Month",I$6))</f>
        <v>0</v>
      </c>
      <c r="J64" s="252">
        <f>IF(H64="",0,GETPIVOTDATA("Haben",PivotSuSaForecast!$A$3,"AccountReport",PivotSuSaForecast!$A63,"Year",YEAR(Deckblatt!$B$5),"Month",J$6))</f>
        <v>0</v>
      </c>
      <c r="K64" s="252">
        <f>IF(I64="",0,GETPIVOTDATA("Soll",PivotSuSaForecast!$A$3,"AccountReport",PivotSuSaForecast!$A63,"Year",YEAR(Deckblatt!$B$5),"Month",K$6))</f>
        <v>0</v>
      </c>
      <c r="L64" s="252">
        <f>IF(J64="",0,GETPIVOTDATA("Haben",PivotSuSaForecast!$A$3,"AccountReport",PivotSuSaForecast!$A63,"Year",YEAR(Deckblatt!$B$5),"Month",L$6))</f>
        <v>10000</v>
      </c>
      <c r="M64" s="252">
        <f>IF(K64="",0,GETPIVOTDATA("Soll",PivotSuSaForecast!$A$3,"AccountReport",PivotSuSaForecast!$A63,"Year",YEAR(Deckblatt!$B$5),"Month",M$6))</f>
        <v>0</v>
      </c>
      <c r="N64" s="252">
        <f>IF(L64="",0,GETPIVOTDATA("Haben",PivotSuSaForecast!$A$3,"AccountReport",PivotSuSaForecast!$A63,"Year",YEAR(Deckblatt!$B$5),"Month",N$6))</f>
        <v>0</v>
      </c>
      <c r="O64" s="252">
        <f>IF(M64="",0,GETPIVOTDATA("Soll",PivotSuSaForecast!$A$3,"AccountReport",PivotSuSaForecast!$A63,"Year",YEAR(Deckblatt!$B$5),"Month",O$6))</f>
        <v>0</v>
      </c>
      <c r="P64" s="252">
        <f>IF(N64="",0,GETPIVOTDATA("Haben",PivotSuSaForecast!$A$3,"AccountReport",PivotSuSaForecast!$A63,"Year",YEAR(Deckblatt!$B$5),"Month",P$6))</f>
        <v>0</v>
      </c>
      <c r="Q64" s="252">
        <f>IF(O64="",0,GETPIVOTDATA("Soll",PivotSuSaForecast!$A$3,"AccountReport",PivotSuSaForecast!$A63,"Year",YEAR(Deckblatt!$B$5),"Month",Q$6))</f>
        <v>0</v>
      </c>
      <c r="R64" s="252">
        <f>IF(P64="",0,GETPIVOTDATA("Haben",PivotSuSaForecast!$A$3,"AccountReport",PivotSuSaForecast!$A63,"Year",YEAR(Deckblatt!$B$5),"Month",R$6))</f>
        <v>0</v>
      </c>
      <c r="S64" s="252">
        <f>IF(Q64="",0,GETPIVOTDATA("Soll",PivotSuSaForecast!$A$3,"AccountReport",PivotSuSaForecast!$A63,"Year",YEAR(Deckblatt!$B$5),"Month",S$6))</f>
        <v>0</v>
      </c>
      <c r="T64" s="252">
        <f>IF(R64="",0,GETPIVOTDATA("Haben",PivotSuSaForecast!$A$3,"AccountReport",PivotSuSaForecast!$A63,"Year",YEAR(Deckblatt!$B$5),"Month",T$6))</f>
        <v>10000</v>
      </c>
      <c r="U64" s="252">
        <f>IF(S64="",0,GETPIVOTDATA("Soll",PivotSuSaForecast!$A$3,"AccountReport",PivotSuSaForecast!$A63,"Year",YEAR(Deckblatt!$B$5),"Month",U$6))</f>
        <v>0</v>
      </c>
      <c r="V64" s="252">
        <f>IF(T64="",0,GETPIVOTDATA("Haben",PivotSuSaForecast!$A$3,"AccountReport",PivotSuSaForecast!$A63,"Year",YEAR(Deckblatt!$B$5),"Month",V$6))</f>
        <v>0</v>
      </c>
      <c r="W64" s="252">
        <f>IF(U64="",0,GETPIVOTDATA("Soll",PivotSuSaForecast!$A$3,"AccountReport",PivotSuSaForecast!$A63,"Year",YEAR(Deckblatt!$B$5),"Month",W$6))</f>
        <v>0</v>
      </c>
      <c r="X64" s="252">
        <f>IF(V64="",0,GETPIVOTDATA("Haben",PivotSuSaForecast!$A$3,"AccountReport",PivotSuSaForecast!$A63,"Year",YEAR(Deckblatt!$B$5),"Month",X$6))</f>
        <v>0</v>
      </c>
      <c r="Y64" s="252">
        <f>IF(W64="",0,GETPIVOTDATA("Soll",PivotSuSaForecast!$A$3,"AccountReport",PivotSuSaForecast!$A63,"Year",YEAR(Deckblatt!$B$5),"Month",Y$6))</f>
        <v>0</v>
      </c>
      <c r="Z64" s="252">
        <f>IF(X64="",0,GETPIVOTDATA("Haben",PivotSuSaForecast!$A$3,"AccountReport",PivotSuSaForecast!$A63,"Year",YEAR(Deckblatt!$B$5),"Month",Z$6))</f>
        <v>0</v>
      </c>
    </row>
    <row r="65" spans="1:26" x14ac:dyDescent="0.25">
      <c r="A65" s="174">
        <f>IF(PivotSuSaForecast!A64=0,"",IFERROR(_xlfn.NUMBERVALUE(LEFT(PivotSuSaForecast!A64,4)),""))</f>
        <v>4400</v>
      </c>
      <c r="B65" s="174" t="str">
        <f>IF(A65&lt;&gt;"",RIGHT(PivotSuSaForecast!A64,LEN(PivotSuSaForecast!A64)-5),"")</f>
        <v>Erlöse zum allgemeinen Umsatzsteuersatz</v>
      </c>
      <c r="C65" s="252">
        <f>IF(A65="",0,GETPIVOTDATA("Soll",PivotSuSaForecast!$A$3,"AccountReport",PivotSuSaForecast!$A64,"Year",YEAR(Deckblatt!$B$5),"Month",C$6))</f>
        <v>0</v>
      </c>
      <c r="D65" s="252">
        <f>IF(B65="",0,GETPIVOTDATA("Haben",PivotSuSaForecast!$A$3,"AccountReport",PivotSuSaForecast!$A64,"Year",YEAR(Deckblatt!$B$5),"Month",D$6))</f>
        <v>0</v>
      </c>
      <c r="E65" s="252">
        <f>IF(C65="",0,GETPIVOTDATA("Soll",PivotSuSaForecast!$A$3,"AccountReport",PivotSuSaForecast!$A64,"Year",YEAR(Deckblatt!$B$5),"Month",E$6))</f>
        <v>0</v>
      </c>
      <c r="F65" s="252">
        <f>IF(D65="",0,GETPIVOTDATA("Haben",PivotSuSaForecast!$A$3,"AccountReport",PivotSuSaForecast!$A64,"Year",YEAR(Deckblatt!$B$5),"Month",F$6))</f>
        <v>0</v>
      </c>
      <c r="G65" s="252">
        <f>IF(E65="",0,GETPIVOTDATA("Soll",PivotSuSaForecast!$A$3,"AccountReport",PivotSuSaForecast!$A64,"Year",YEAR(Deckblatt!$B$5),"Month",G$6))</f>
        <v>0</v>
      </c>
      <c r="H65" s="252">
        <f>IF(F65="",0,GETPIVOTDATA("Haben",PivotSuSaForecast!$A$3,"AccountReport",PivotSuSaForecast!$A64,"Year",YEAR(Deckblatt!$B$5),"Month",H$6))</f>
        <v>0</v>
      </c>
      <c r="I65" s="252">
        <f>IF(G65="",0,GETPIVOTDATA("Soll",PivotSuSaForecast!$A$3,"AccountReport",PivotSuSaForecast!$A64,"Year",YEAR(Deckblatt!$B$5),"Month",I$6))</f>
        <v>0</v>
      </c>
      <c r="J65" s="252">
        <f>IF(H65="",0,GETPIVOTDATA("Haben",PivotSuSaForecast!$A$3,"AccountReport",PivotSuSaForecast!$A64,"Year",YEAR(Deckblatt!$B$5),"Month",J$6))</f>
        <v>0</v>
      </c>
      <c r="K65" s="252">
        <f>IF(I65="",0,GETPIVOTDATA("Soll",PivotSuSaForecast!$A$3,"AccountReport",PivotSuSaForecast!$A64,"Year",YEAR(Deckblatt!$B$5),"Month",K$6))</f>
        <v>0</v>
      </c>
      <c r="L65" s="252">
        <f>IF(J65="",0,GETPIVOTDATA("Haben",PivotSuSaForecast!$A$3,"AccountReport",PivotSuSaForecast!$A64,"Year",YEAR(Deckblatt!$B$5),"Month",L$6))</f>
        <v>3150</v>
      </c>
      <c r="M65" s="252">
        <f>IF(K65="",0,GETPIVOTDATA("Soll",PivotSuSaForecast!$A$3,"AccountReport",PivotSuSaForecast!$A64,"Year",YEAR(Deckblatt!$B$5),"Month",M$6))</f>
        <v>0</v>
      </c>
      <c r="N65" s="252">
        <f>IF(L65="",0,GETPIVOTDATA("Haben",PivotSuSaForecast!$A$3,"AccountReport",PivotSuSaForecast!$A64,"Year",YEAR(Deckblatt!$B$5),"Month",N$6))</f>
        <v>0</v>
      </c>
      <c r="O65" s="252">
        <f>IF(M65="",0,GETPIVOTDATA("Soll",PivotSuSaForecast!$A$3,"AccountReport",PivotSuSaForecast!$A64,"Year",YEAR(Deckblatt!$B$5),"Month",O$6))</f>
        <v>0</v>
      </c>
      <c r="P65" s="252">
        <f>IF(N65="",0,GETPIVOTDATA("Haben",PivotSuSaForecast!$A$3,"AccountReport",PivotSuSaForecast!$A64,"Year",YEAR(Deckblatt!$B$5),"Month",P$6))</f>
        <v>0</v>
      </c>
      <c r="Q65" s="252">
        <f>IF(O65="",0,GETPIVOTDATA("Soll",PivotSuSaForecast!$A$3,"AccountReport",PivotSuSaForecast!$A64,"Year",YEAR(Deckblatt!$B$5),"Month",Q$6))</f>
        <v>0</v>
      </c>
      <c r="R65" s="252">
        <f>IF(P65="",0,GETPIVOTDATA("Haben",PivotSuSaForecast!$A$3,"AccountReport",PivotSuSaForecast!$A64,"Year",YEAR(Deckblatt!$B$5),"Month",R$6))</f>
        <v>0</v>
      </c>
      <c r="S65" s="252">
        <f>IF(Q65="",0,GETPIVOTDATA("Soll",PivotSuSaForecast!$A$3,"AccountReport",PivotSuSaForecast!$A64,"Year",YEAR(Deckblatt!$B$5),"Month",S$6))</f>
        <v>0</v>
      </c>
      <c r="T65" s="252">
        <f>IF(R65="",0,GETPIVOTDATA("Haben",PivotSuSaForecast!$A$3,"AccountReport",PivotSuSaForecast!$A64,"Year",YEAR(Deckblatt!$B$5),"Month",T$6))</f>
        <v>3150</v>
      </c>
      <c r="U65" s="252">
        <f>IF(S65="",0,GETPIVOTDATA("Soll",PivotSuSaForecast!$A$3,"AccountReport",PivotSuSaForecast!$A64,"Year",YEAR(Deckblatt!$B$5),"Month",U$6))</f>
        <v>0</v>
      </c>
      <c r="V65" s="252">
        <f>IF(T65="",0,GETPIVOTDATA("Haben",PivotSuSaForecast!$A$3,"AccountReport",PivotSuSaForecast!$A64,"Year",YEAR(Deckblatt!$B$5),"Month",V$6))</f>
        <v>0</v>
      </c>
      <c r="W65" s="252">
        <f>IF(U65="",0,GETPIVOTDATA("Soll",PivotSuSaForecast!$A$3,"AccountReport",PivotSuSaForecast!$A64,"Year",YEAR(Deckblatt!$B$5),"Month",W$6))</f>
        <v>0</v>
      </c>
      <c r="X65" s="252">
        <f>IF(V65="",0,GETPIVOTDATA("Haben",PivotSuSaForecast!$A$3,"AccountReport",PivotSuSaForecast!$A64,"Year",YEAR(Deckblatt!$B$5),"Month",X$6))</f>
        <v>0</v>
      </c>
      <c r="Y65" s="252">
        <f>IF(W65="",0,GETPIVOTDATA("Soll",PivotSuSaForecast!$A$3,"AccountReport",PivotSuSaForecast!$A64,"Year",YEAR(Deckblatt!$B$5),"Month",Y$6))</f>
        <v>0</v>
      </c>
      <c r="Z65" s="252">
        <f>IF(X65="",0,GETPIVOTDATA("Haben",PivotSuSaForecast!$A$3,"AccountReport",PivotSuSaForecast!$A64,"Year",YEAR(Deckblatt!$B$5),"Month",Z$6))</f>
        <v>0</v>
      </c>
    </row>
    <row r="66" spans="1:26" x14ac:dyDescent="0.25">
      <c r="A66" s="174">
        <f>IF(PivotSuSaForecast!A65=0,"",IFERROR(_xlfn.NUMBERVALUE(LEFT(PivotSuSaForecast!A65,4)),""))</f>
        <v>4736</v>
      </c>
      <c r="B66" s="174" t="str">
        <f>IF(A66&lt;&gt;"",RIGHT(PivotSuSaForecast!A65,LEN(PivotSuSaForecast!A65)-5),"")</f>
        <v>Gewährte Skonti 19 % Umsatzsteuer</v>
      </c>
      <c r="C66" s="252">
        <f>IF(A66="",0,GETPIVOTDATA("Soll",PivotSuSaForecast!$A$3,"AccountReport",PivotSuSaForecast!$A65,"Year",YEAR(Deckblatt!$B$5),"Month",C$6))</f>
        <v>0</v>
      </c>
      <c r="D66" s="252">
        <f>IF(B66="",0,GETPIVOTDATA("Haben",PivotSuSaForecast!$A$3,"AccountReport",PivotSuSaForecast!$A65,"Year",YEAR(Deckblatt!$B$5),"Month",D$6))</f>
        <v>0</v>
      </c>
      <c r="E66" s="252">
        <f>IF(C66="",0,GETPIVOTDATA("Soll",PivotSuSaForecast!$A$3,"AccountReport",PivotSuSaForecast!$A65,"Year",YEAR(Deckblatt!$B$5),"Month",E$6))</f>
        <v>0</v>
      </c>
      <c r="F66" s="252">
        <f>IF(D66="",0,GETPIVOTDATA("Haben",PivotSuSaForecast!$A$3,"AccountReport",PivotSuSaForecast!$A65,"Year",YEAR(Deckblatt!$B$5),"Month",F$6))</f>
        <v>0</v>
      </c>
      <c r="G66" s="252">
        <f>IF(E66="",0,GETPIVOTDATA("Soll",PivotSuSaForecast!$A$3,"AccountReport",PivotSuSaForecast!$A65,"Year",YEAR(Deckblatt!$B$5),"Month",G$6))</f>
        <v>0</v>
      </c>
      <c r="H66" s="252">
        <f>IF(F66="",0,GETPIVOTDATA("Haben",PivotSuSaForecast!$A$3,"AccountReport",PivotSuSaForecast!$A65,"Year",YEAR(Deckblatt!$B$5),"Month",H$6))</f>
        <v>0</v>
      </c>
      <c r="I66" s="252">
        <f>IF(G66="",0,GETPIVOTDATA("Soll",PivotSuSaForecast!$A$3,"AccountReport",PivotSuSaForecast!$A65,"Year",YEAR(Deckblatt!$B$5),"Month",I$6))</f>
        <v>0</v>
      </c>
      <c r="J66" s="252">
        <f>IF(H66="",0,GETPIVOTDATA("Haben",PivotSuSaForecast!$A$3,"AccountReport",PivotSuSaForecast!$A65,"Year",YEAR(Deckblatt!$B$5),"Month",J$6))</f>
        <v>0</v>
      </c>
      <c r="K66" s="252">
        <f>IF(I66="",0,GETPIVOTDATA("Soll",PivotSuSaForecast!$A$3,"AccountReport",PivotSuSaForecast!$A65,"Year",YEAR(Deckblatt!$B$5),"Month",K$6))</f>
        <v>0</v>
      </c>
      <c r="L66" s="252">
        <f>IF(J66="",0,GETPIVOTDATA("Haben",PivotSuSaForecast!$A$3,"AccountReport",PivotSuSaForecast!$A65,"Year",YEAR(Deckblatt!$B$5),"Month",L$6))</f>
        <v>0</v>
      </c>
      <c r="M66" s="252">
        <f>IF(K66="",0,GETPIVOTDATA("Soll",PivotSuSaForecast!$A$3,"AccountReport",PivotSuSaForecast!$A65,"Year",YEAR(Deckblatt!$B$5),"Month",M$6))</f>
        <v>0</v>
      </c>
      <c r="N66" s="252">
        <f>IF(L66="",0,GETPIVOTDATA("Haben",PivotSuSaForecast!$A$3,"AccountReport",PivotSuSaForecast!$A65,"Year",YEAR(Deckblatt!$B$5),"Month",N$6))</f>
        <v>0</v>
      </c>
      <c r="O66" s="252">
        <f>IF(M66="",0,GETPIVOTDATA("Soll",PivotSuSaForecast!$A$3,"AccountReport",PivotSuSaForecast!$A65,"Year",YEAR(Deckblatt!$B$5),"Month",O$6))</f>
        <v>0</v>
      </c>
      <c r="P66" s="252">
        <f>IF(N66="",0,GETPIVOTDATA("Haben",PivotSuSaForecast!$A$3,"AccountReport",PivotSuSaForecast!$A65,"Year",YEAR(Deckblatt!$B$5),"Month",P$6))</f>
        <v>0</v>
      </c>
      <c r="Q66" s="252">
        <f>IF(O66="",0,GETPIVOTDATA("Soll",PivotSuSaForecast!$A$3,"AccountReport",PivotSuSaForecast!$A65,"Year",YEAR(Deckblatt!$B$5),"Month",Q$6))</f>
        <v>0</v>
      </c>
      <c r="R66" s="252">
        <f>IF(P66="",0,GETPIVOTDATA("Haben",PivotSuSaForecast!$A$3,"AccountReport",PivotSuSaForecast!$A65,"Year",YEAR(Deckblatt!$B$5),"Month",R$6))</f>
        <v>0</v>
      </c>
      <c r="S66" s="252">
        <f>IF(Q66="",0,GETPIVOTDATA("Soll",PivotSuSaForecast!$A$3,"AccountReport",PivotSuSaForecast!$A65,"Year",YEAR(Deckblatt!$B$5),"Month",S$6))</f>
        <v>0</v>
      </c>
      <c r="T66" s="252">
        <f>IF(R66="",0,GETPIVOTDATA("Haben",PivotSuSaForecast!$A$3,"AccountReport",PivotSuSaForecast!$A65,"Year",YEAR(Deckblatt!$B$5),"Month",T$6))</f>
        <v>0</v>
      </c>
      <c r="U66" s="252">
        <f>IF(S66="",0,GETPIVOTDATA("Soll",PivotSuSaForecast!$A$3,"AccountReport",PivotSuSaForecast!$A65,"Year",YEAR(Deckblatt!$B$5),"Month",U$6))</f>
        <v>0</v>
      </c>
      <c r="V66" s="252">
        <f>IF(T66="",0,GETPIVOTDATA("Haben",PivotSuSaForecast!$A$3,"AccountReport",PivotSuSaForecast!$A65,"Year",YEAR(Deckblatt!$B$5),"Month",V$6))</f>
        <v>0</v>
      </c>
      <c r="W66" s="252">
        <f>IF(U66="",0,GETPIVOTDATA("Soll",PivotSuSaForecast!$A$3,"AccountReport",PivotSuSaForecast!$A65,"Year",YEAR(Deckblatt!$B$5),"Month",W$6))</f>
        <v>0</v>
      </c>
      <c r="X66" s="252">
        <f>IF(V66="",0,GETPIVOTDATA("Haben",PivotSuSaForecast!$A$3,"AccountReport",PivotSuSaForecast!$A65,"Year",YEAR(Deckblatt!$B$5),"Month",X$6))</f>
        <v>0</v>
      </c>
      <c r="Y66" s="252">
        <f>IF(W66="",0,GETPIVOTDATA("Soll",PivotSuSaForecast!$A$3,"AccountReport",PivotSuSaForecast!$A65,"Year",YEAR(Deckblatt!$B$5),"Month",Y$6))</f>
        <v>0</v>
      </c>
      <c r="Z66" s="252">
        <f>IF(X66="",0,GETPIVOTDATA("Haben",PivotSuSaForecast!$A$3,"AccountReport",PivotSuSaForecast!$A65,"Year",YEAR(Deckblatt!$B$5),"Month",Z$6))</f>
        <v>0</v>
      </c>
    </row>
    <row r="67" spans="1:26" x14ac:dyDescent="0.25">
      <c r="A67" s="174">
        <f>IF(PivotSuSaForecast!A66=0,"",IFERROR(_xlfn.NUMBERVALUE(LEFT(PivotSuSaForecast!A66,4)),""))</f>
        <v>4820</v>
      </c>
      <c r="B67" s="174" t="str">
        <f>IF(A67&lt;&gt;"",RIGHT(PivotSuSaForecast!A66,LEN(PivotSuSaForecast!A66)-5),"")</f>
        <v>Andere aktivierte Eigenleistungen</v>
      </c>
      <c r="C67" s="252">
        <f>IF(A67="",0,GETPIVOTDATA("Soll",PivotSuSaForecast!$A$3,"AccountReport",PivotSuSaForecast!$A66,"Year",YEAR(Deckblatt!$B$5),"Month",C$6))</f>
        <v>0</v>
      </c>
      <c r="D67" s="252">
        <f>IF(B67="",0,GETPIVOTDATA("Haben",PivotSuSaForecast!$A$3,"AccountReport",PivotSuSaForecast!$A66,"Year",YEAR(Deckblatt!$B$5),"Month",D$6))</f>
        <v>10399.120000000001</v>
      </c>
      <c r="E67" s="252">
        <f>IF(C67="",0,GETPIVOTDATA("Soll",PivotSuSaForecast!$A$3,"AccountReport",PivotSuSaForecast!$A66,"Year",YEAR(Deckblatt!$B$5),"Month",E$6))</f>
        <v>0</v>
      </c>
      <c r="F67" s="252">
        <f>IF(D67="",0,GETPIVOTDATA("Haben",PivotSuSaForecast!$A$3,"AccountReport",PivotSuSaForecast!$A66,"Year",YEAR(Deckblatt!$B$5),"Month",F$6))</f>
        <v>14129.85</v>
      </c>
      <c r="G67" s="252">
        <f>IF(E67="",0,GETPIVOTDATA("Soll",PivotSuSaForecast!$A$3,"AccountReport",PivotSuSaForecast!$A66,"Year",YEAR(Deckblatt!$B$5),"Month",G$6))</f>
        <v>0</v>
      </c>
      <c r="H67" s="252">
        <f>IF(F67="",0,GETPIVOTDATA("Haben",PivotSuSaForecast!$A$3,"AccountReport",PivotSuSaForecast!$A66,"Year",YEAR(Deckblatt!$B$5),"Month",H$6))</f>
        <v>13179.75</v>
      </c>
      <c r="I67" s="252">
        <f>IF(G67="",0,GETPIVOTDATA("Soll",PivotSuSaForecast!$A$3,"AccountReport",PivotSuSaForecast!$A66,"Year",YEAR(Deckblatt!$B$5),"Month",I$6))</f>
        <v>0</v>
      </c>
      <c r="J67" s="252">
        <f>IF(H67="",0,GETPIVOTDATA("Haben",PivotSuSaForecast!$A$3,"AccountReport",PivotSuSaForecast!$A66,"Year",YEAR(Deckblatt!$B$5),"Month",J$6))</f>
        <v>15458.32</v>
      </c>
      <c r="K67" s="252">
        <f>IF(I67="",0,GETPIVOTDATA("Soll",PivotSuSaForecast!$A$3,"AccountReport",PivotSuSaForecast!$A66,"Year",YEAR(Deckblatt!$B$5),"Month",K$6))</f>
        <v>0</v>
      </c>
      <c r="L67" s="252">
        <f>IF(J67="",0,GETPIVOTDATA("Haben",PivotSuSaForecast!$A$3,"AccountReport",PivotSuSaForecast!$A66,"Year",YEAR(Deckblatt!$B$5),"Month",L$6))</f>
        <v>14787.35</v>
      </c>
      <c r="M67" s="252">
        <f>IF(K67="",0,GETPIVOTDATA("Soll",PivotSuSaForecast!$A$3,"AccountReport",PivotSuSaForecast!$A66,"Year",YEAR(Deckblatt!$B$5),"Month",M$6))</f>
        <v>0</v>
      </c>
      <c r="N67" s="252">
        <f>IF(L67="",0,GETPIVOTDATA("Haben",PivotSuSaForecast!$A$3,"AccountReport",PivotSuSaForecast!$A66,"Year",YEAR(Deckblatt!$B$5),"Month",N$6))</f>
        <v>15838.45</v>
      </c>
      <c r="O67" s="252">
        <f>IF(M67="",0,GETPIVOTDATA("Soll",PivotSuSaForecast!$A$3,"AccountReport",PivotSuSaForecast!$A66,"Year",YEAR(Deckblatt!$B$5),"Month",O$6))</f>
        <v>0</v>
      </c>
      <c r="P67" s="252">
        <f>IF(N67="",0,GETPIVOTDATA("Haben",PivotSuSaForecast!$A$3,"AccountReport",PivotSuSaForecast!$A66,"Year",YEAR(Deckblatt!$B$5),"Month",P$6))</f>
        <v>13440</v>
      </c>
      <c r="Q67" s="252">
        <f>IF(O67="",0,GETPIVOTDATA("Soll",PivotSuSaForecast!$A$3,"AccountReport",PivotSuSaForecast!$A66,"Year",YEAR(Deckblatt!$B$5),"Month",Q$6))</f>
        <v>0</v>
      </c>
      <c r="R67" s="252">
        <f>IF(P67="",0,GETPIVOTDATA("Haben",PivotSuSaForecast!$A$3,"AccountReport",PivotSuSaForecast!$A66,"Year",YEAR(Deckblatt!$B$5),"Month",R$6))</f>
        <v>17390.439999999999</v>
      </c>
      <c r="S67" s="252">
        <f>IF(Q67="",0,GETPIVOTDATA("Soll",PivotSuSaForecast!$A$3,"AccountReport",PivotSuSaForecast!$A66,"Year",YEAR(Deckblatt!$B$5),"Month",S$6))</f>
        <v>0</v>
      </c>
      <c r="T67" s="252">
        <f>IF(R67="",0,GETPIVOTDATA("Haben",PivotSuSaForecast!$A$3,"AccountReport",PivotSuSaForecast!$A66,"Year",YEAR(Deckblatt!$B$5),"Month",T$6))</f>
        <v>55624.06</v>
      </c>
      <c r="U67" s="252">
        <f>IF(S67="",0,GETPIVOTDATA("Soll",PivotSuSaForecast!$A$3,"AccountReport",PivotSuSaForecast!$A66,"Year",YEAR(Deckblatt!$B$5),"Month",U$6))</f>
        <v>0</v>
      </c>
      <c r="V67" s="252">
        <f>IF(T67="",0,GETPIVOTDATA("Haben",PivotSuSaForecast!$A$3,"AccountReport",PivotSuSaForecast!$A66,"Year",YEAR(Deckblatt!$B$5),"Month",V$6))</f>
        <v>31960.12</v>
      </c>
      <c r="W67" s="252">
        <f>IF(U67="",0,GETPIVOTDATA("Soll",PivotSuSaForecast!$A$3,"AccountReport",PivotSuSaForecast!$A66,"Year",YEAR(Deckblatt!$B$5),"Month",W$6))</f>
        <v>0</v>
      </c>
      <c r="X67" s="252">
        <f>IF(V67="",0,GETPIVOTDATA("Haben",PivotSuSaForecast!$A$3,"AccountReport",PivotSuSaForecast!$A66,"Year",YEAR(Deckblatt!$B$5),"Month",X$6))</f>
        <v>38291.919999999998</v>
      </c>
      <c r="Y67" s="252">
        <f>IF(W67="",0,GETPIVOTDATA("Soll",PivotSuSaForecast!$A$3,"AccountReport",PivotSuSaForecast!$A66,"Year",YEAR(Deckblatt!$B$5),"Month",Y$6))</f>
        <v>0</v>
      </c>
      <c r="Z67" s="252">
        <f>IF(X67="",0,GETPIVOTDATA("Haben",PivotSuSaForecast!$A$3,"AccountReport",PivotSuSaForecast!$A66,"Year",YEAR(Deckblatt!$B$5),"Month",Z$6))</f>
        <v>30486.78</v>
      </c>
    </row>
    <row r="68" spans="1:26" x14ac:dyDescent="0.25">
      <c r="A68" s="174">
        <f>IF(PivotSuSaForecast!A67=0,"",IFERROR(_xlfn.NUMBERVALUE(LEFT(PivotSuSaForecast!A67,4)),""))</f>
        <v>4830</v>
      </c>
      <c r="B68" s="174" t="str">
        <f>IF(A68&lt;&gt;"",RIGHT(PivotSuSaForecast!A67,LEN(PivotSuSaForecast!A67)-5),"")</f>
        <v>Sonstige betriebliche Erträge</v>
      </c>
      <c r="C68" s="252">
        <f>IF(A68="",0,GETPIVOTDATA("Soll",PivotSuSaForecast!$A$3,"AccountReport",PivotSuSaForecast!$A67,"Year",YEAR(Deckblatt!$B$5),"Month",C$6))</f>
        <v>0</v>
      </c>
      <c r="D68" s="252">
        <f>IF(B68="",0,GETPIVOTDATA("Haben",PivotSuSaForecast!$A$3,"AccountReport",PivotSuSaForecast!$A67,"Year",YEAR(Deckblatt!$B$5),"Month",D$6))</f>
        <v>31067.91</v>
      </c>
      <c r="E68" s="252">
        <f>IF(C68="",0,GETPIVOTDATA("Soll",PivotSuSaForecast!$A$3,"AccountReport",PivotSuSaForecast!$A67,"Year",YEAR(Deckblatt!$B$5),"Month",E$6))</f>
        <v>0</v>
      </c>
      <c r="F68" s="252">
        <f>IF(D68="",0,GETPIVOTDATA("Haben",PivotSuSaForecast!$A$3,"AccountReport",PivotSuSaForecast!$A67,"Year",YEAR(Deckblatt!$B$5),"Month",F$6))</f>
        <v>31102.09</v>
      </c>
      <c r="G68" s="252">
        <f>IF(E68="",0,GETPIVOTDATA("Soll",PivotSuSaForecast!$A$3,"AccountReport",PivotSuSaForecast!$A67,"Year",YEAR(Deckblatt!$B$5),"Month",G$6))</f>
        <v>0</v>
      </c>
      <c r="H68" s="252">
        <f>IF(F68="",0,GETPIVOTDATA("Haben",PivotSuSaForecast!$A$3,"AccountReport",PivotSuSaForecast!$A67,"Year",YEAR(Deckblatt!$B$5),"Month",H$6))</f>
        <v>46612.7</v>
      </c>
      <c r="I68" s="252">
        <f>IF(G68="",0,GETPIVOTDATA("Soll",PivotSuSaForecast!$A$3,"AccountReport",PivotSuSaForecast!$A67,"Year",YEAR(Deckblatt!$B$5),"Month",I$6))</f>
        <v>0</v>
      </c>
      <c r="J68" s="252">
        <f>IF(H68="",0,GETPIVOTDATA("Haben",PivotSuSaForecast!$A$3,"AccountReport",PivotSuSaForecast!$A67,"Year",YEAR(Deckblatt!$B$5),"Month",J$6))</f>
        <v>35699.15</v>
      </c>
      <c r="K68" s="252">
        <f>IF(I68="",0,GETPIVOTDATA("Soll",PivotSuSaForecast!$A$3,"AccountReport",PivotSuSaForecast!$A67,"Year",YEAR(Deckblatt!$B$5),"Month",K$6))</f>
        <v>0</v>
      </c>
      <c r="L68" s="252">
        <f>IF(J68="",0,GETPIVOTDATA("Haben",PivotSuSaForecast!$A$3,"AccountReport",PivotSuSaForecast!$A67,"Year",YEAR(Deckblatt!$B$5),"Month",L$6))</f>
        <v>47415.839999999997</v>
      </c>
      <c r="M68" s="252">
        <f>IF(K68="",0,GETPIVOTDATA("Soll",PivotSuSaForecast!$A$3,"AccountReport",PivotSuSaForecast!$A67,"Year",YEAR(Deckblatt!$B$5),"Month",M$6))</f>
        <v>0</v>
      </c>
      <c r="N68" s="252">
        <f>IF(L68="",0,GETPIVOTDATA("Haben",PivotSuSaForecast!$A$3,"AccountReport",PivotSuSaForecast!$A67,"Year",YEAR(Deckblatt!$B$5),"Month",N$6))</f>
        <v>54834.92</v>
      </c>
      <c r="O68" s="252">
        <f>IF(M68="",0,GETPIVOTDATA("Soll",PivotSuSaForecast!$A$3,"AccountReport",PivotSuSaForecast!$A67,"Year",YEAR(Deckblatt!$B$5),"Month",O$6))</f>
        <v>0</v>
      </c>
      <c r="P68" s="252">
        <f>IF(N68="",0,GETPIVOTDATA("Haben",PivotSuSaForecast!$A$3,"AccountReport",PivotSuSaForecast!$A67,"Year",YEAR(Deckblatt!$B$5),"Month",P$6))</f>
        <v>61784.35</v>
      </c>
      <c r="Q68" s="252">
        <f>IF(O68="",0,GETPIVOTDATA("Soll",PivotSuSaForecast!$A$3,"AccountReport",PivotSuSaForecast!$A67,"Year",YEAR(Deckblatt!$B$5),"Month",Q$6))</f>
        <v>0</v>
      </c>
      <c r="R68" s="252">
        <f>IF(P68="",0,GETPIVOTDATA("Haben",PivotSuSaForecast!$A$3,"AccountReport",PivotSuSaForecast!$A67,"Year",YEAR(Deckblatt!$B$5),"Month",R$6))</f>
        <v>52830.400000000001</v>
      </c>
      <c r="S68" s="252">
        <f>IF(Q68="",0,GETPIVOTDATA("Soll",PivotSuSaForecast!$A$3,"AccountReport",PivotSuSaForecast!$A67,"Year",YEAR(Deckblatt!$B$5),"Month",S$6))</f>
        <v>0</v>
      </c>
      <c r="T68" s="252">
        <f>IF(R68="",0,GETPIVOTDATA("Haben",PivotSuSaForecast!$A$3,"AccountReport",PivotSuSaForecast!$A67,"Year",YEAR(Deckblatt!$B$5),"Month",T$6))</f>
        <v>67050.039999999994</v>
      </c>
      <c r="U68" s="252">
        <f>IF(S68="",0,GETPIVOTDATA("Soll",PivotSuSaForecast!$A$3,"AccountReport",PivotSuSaForecast!$A67,"Year",YEAR(Deckblatt!$B$5),"Month",U$6))</f>
        <v>0</v>
      </c>
      <c r="V68" s="252">
        <f>IF(T68="",0,GETPIVOTDATA("Haben",PivotSuSaForecast!$A$3,"AccountReport",PivotSuSaForecast!$A67,"Year",YEAR(Deckblatt!$B$5),"Month",V$6))</f>
        <v>61314.28</v>
      </c>
      <c r="W68" s="252">
        <f>IF(U68="",0,GETPIVOTDATA("Soll",PivotSuSaForecast!$A$3,"AccountReport",PivotSuSaForecast!$A67,"Year",YEAR(Deckblatt!$B$5),"Month",W$6))</f>
        <v>0</v>
      </c>
      <c r="X68" s="252">
        <f>IF(V68="",0,GETPIVOTDATA("Haben",PivotSuSaForecast!$A$3,"AccountReport",PivotSuSaForecast!$A67,"Year",YEAR(Deckblatt!$B$5),"Month",X$6))</f>
        <v>85475.44</v>
      </c>
      <c r="Y68" s="252">
        <f>IF(W68="",0,GETPIVOTDATA("Soll",PivotSuSaForecast!$A$3,"AccountReport",PivotSuSaForecast!$A67,"Year",YEAR(Deckblatt!$B$5),"Month",Y$6))</f>
        <v>0</v>
      </c>
      <c r="Z68" s="252">
        <f>IF(X68="",0,GETPIVOTDATA("Haben",PivotSuSaForecast!$A$3,"AccountReport",PivotSuSaForecast!$A67,"Year",YEAR(Deckblatt!$B$5),"Month",Z$6))</f>
        <v>67209.039999999994</v>
      </c>
    </row>
    <row r="69" spans="1:26" x14ac:dyDescent="0.25">
      <c r="A69" s="174">
        <f>IF(PivotSuSaForecast!A68=0,"",IFERROR(_xlfn.NUMBERVALUE(LEFT(PivotSuSaForecast!A68,4)),""))</f>
        <v>4930</v>
      </c>
      <c r="B69" s="174" t="str">
        <f>IF(A69&lt;&gt;"",RIGHT(PivotSuSaForecast!A68,LEN(PivotSuSaForecast!A68)-5),"")</f>
        <v>Erträge aus der Auflösung von Rückstellungen</v>
      </c>
      <c r="C69" s="252">
        <f>IF(A69="",0,GETPIVOTDATA("Soll",PivotSuSaForecast!$A$3,"AccountReport",PivotSuSaForecast!$A68,"Year",YEAR(Deckblatt!$B$5),"Month",C$6))</f>
        <v>0</v>
      </c>
      <c r="D69" s="252">
        <f>IF(B69="",0,GETPIVOTDATA("Haben",PivotSuSaForecast!$A$3,"AccountReport",PivotSuSaForecast!$A68,"Year",YEAR(Deckblatt!$B$5),"Month",D$6))</f>
        <v>0</v>
      </c>
      <c r="E69" s="252">
        <f>IF(C69="",0,GETPIVOTDATA("Soll",PivotSuSaForecast!$A$3,"AccountReport",PivotSuSaForecast!$A68,"Year",YEAR(Deckblatt!$B$5),"Month",E$6))</f>
        <v>0</v>
      </c>
      <c r="F69" s="252">
        <f>IF(D69="",0,GETPIVOTDATA("Haben",PivotSuSaForecast!$A$3,"AccountReport",PivotSuSaForecast!$A68,"Year",YEAR(Deckblatt!$B$5),"Month",F$6))</f>
        <v>0</v>
      </c>
      <c r="G69" s="252">
        <f>IF(E69="",0,GETPIVOTDATA("Soll",PivotSuSaForecast!$A$3,"AccountReport",PivotSuSaForecast!$A68,"Year",YEAR(Deckblatt!$B$5),"Month",G$6))</f>
        <v>0</v>
      </c>
      <c r="H69" s="252">
        <f>IF(F69="",0,GETPIVOTDATA("Haben",PivotSuSaForecast!$A$3,"AccountReport",PivotSuSaForecast!$A68,"Year",YEAR(Deckblatt!$B$5),"Month",H$6))</f>
        <v>0</v>
      </c>
      <c r="I69" s="252">
        <f>IF(G69="",0,GETPIVOTDATA("Soll",PivotSuSaForecast!$A$3,"AccountReport",PivotSuSaForecast!$A68,"Year",YEAR(Deckblatt!$B$5),"Month",I$6))</f>
        <v>0</v>
      </c>
      <c r="J69" s="252">
        <f>IF(H69="",0,GETPIVOTDATA("Haben",PivotSuSaForecast!$A$3,"AccountReport",PivotSuSaForecast!$A68,"Year",YEAR(Deckblatt!$B$5),"Month",J$6))</f>
        <v>0</v>
      </c>
      <c r="K69" s="252">
        <f>IF(I69="",0,GETPIVOTDATA("Soll",PivotSuSaForecast!$A$3,"AccountReport",PivotSuSaForecast!$A68,"Year",YEAR(Deckblatt!$B$5),"Month",K$6))</f>
        <v>0</v>
      </c>
      <c r="L69" s="252">
        <f>IF(J69="",0,GETPIVOTDATA("Haben",PivotSuSaForecast!$A$3,"AccountReport",PivotSuSaForecast!$A68,"Year",YEAR(Deckblatt!$B$5),"Month",L$6))</f>
        <v>0</v>
      </c>
      <c r="M69" s="252">
        <f>IF(K69="",0,GETPIVOTDATA("Soll",PivotSuSaForecast!$A$3,"AccountReport",PivotSuSaForecast!$A68,"Year",YEAR(Deckblatt!$B$5),"Month",M$6))</f>
        <v>0</v>
      </c>
      <c r="N69" s="252">
        <f>IF(L69="",0,GETPIVOTDATA("Haben",PivotSuSaForecast!$A$3,"AccountReport",PivotSuSaForecast!$A68,"Year",YEAR(Deckblatt!$B$5),"Month",N$6))</f>
        <v>0</v>
      </c>
      <c r="O69" s="252">
        <f>IF(M69="",0,GETPIVOTDATA("Soll",PivotSuSaForecast!$A$3,"AccountReport",PivotSuSaForecast!$A68,"Year",YEAR(Deckblatt!$B$5),"Month",O$6))</f>
        <v>0</v>
      </c>
      <c r="P69" s="252">
        <f>IF(N69="",0,GETPIVOTDATA("Haben",PivotSuSaForecast!$A$3,"AccountReport",PivotSuSaForecast!$A68,"Year",YEAR(Deckblatt!$B$5),"Month",P$6))</f>
        <v>0</v>
      </c>
      <c r="Q69" s="252">
        <f>IF(O69="",0,GETPIVOTDATA("Soll",PivotSuSaForecast!$A$3,"AccountReport",PivotSuSaForecast!$A68,"Year",YEAR(Deckblatt!$B$5),"Month",Q$6))</f>
        <v>0</v>
      </c>
      <c r="R69" s="252">
        <f>IF(P69="",0,GETPIVOTDATA("Haben",PivotSuSaForecast!$A$3,"AccountReport",PivotSuSaForecast!$A68,"Year",YEAR(Deckblatt!$B$5),"Month",R$6))</f>
        <v>0</v>
      </c>
      <c r="S69" s="252">
        <f>IF(Q69="",0,GETPIVOTDATA("Soll",PivotSuSaForecast!$A$3,"AccountReport",PivotSuSaForecast!$A68,"Year",YEAR(Deckblatt!$B$5),"Month",S$6))</f>
        <v>0</v>
      </c>
      <c r="T69" s="252">
        <f>IF(R69="",0,GETPIVOTDATA("Haben",PivotSuSaForecast!$A$3,"AccountReport",PivotSuSaForecast!$A68,"Year",YEAR(Deckblatt!$B$5),"Month",T$6))</f>
        <v>0</v>
      </c>
      <c r="U69" s="252">
        <f>IF(S69="",0,GETPIVOTDATA("Soll",PivotSuSaForecast!$A$3,"AccountReport",PivotSuSaForecast!$A68,"Year",YEAR(Deckblatt!$B$5),"Month",U$6))</f>
        <v>0</v>
      </c>
      <c r="V69" s="252">
        <f>IF(T69="",0,GETPIVOTDATA("Haben",PivotSuSaForecast!$A$3,"AccountReport",PivotSuSaForecast!$A68,"Year",YEAR(Deckblatt!$B$5),"Month",V$6))</f>
        <v>0</v>
      </c>
      <c r="W69" s="252">
        <f>IF(U69="",0,GETPIVOTDATA("Soll",PivotSuSaForecast!$A$3,"AccountReport",PivotSuSaForecast!$A68,"Year",YEAR(Deckblatt!$B$5),"Month",W$6))</f>
        <v>0</v>
      </c>
      <c r="X69" s="252">
        <f>IF(V69="",0,GETPIVOTDATA("Haben",PivotSuSaForecast!$A$3,"AccountReport",PivotSuSaForecast!$A68,"Year",YEAR(Deckblatt!$B$5),"Month",X$6))</f>
        <v>0</v>
      </c>
      <c r="Y69" s="252">
        <f>IF(W69="",0,GETPIVOTDATA("Soll",PivotSuSaForecast!$A$3,"AccountReport",PivotSuSaForecast!$A68,"Year",YEAR(Deckblatt!$B$5),"Month",Y$6))</f>
        <v>0</v>
      </c>
      <c r="Z69" s="252">
        <f>IF(X69="",0,GETPIVOTDATA("Haben",PivotSuSaForecast!$A$3,"AccountReport",PivotSuSaForecast!$A68,"Year",YEAR(Deckblatt!$B$5),"Month",Z$6))</f>
        <v>0</v>
      </c>
    </row>
    <row r="70" spans="1:26" x14ac:dyDescent="0.25">
      <c r="A70" s="174">
        <f>IF(PivotSuSaForecast!A69=0,"",IFERROR(_xlfn.NUMBERVALUE(LEFT(PivotSuSaForecast!A69,4)),""))</f>
        <v>5400</v>
      </c>
      <c r="B70" s="174" t="str">
        <f>IF(A70&lt;&gt;"",RIGHT(PivotSuSaForecast!A69,LEN(PivotSuSaForecast!A69)-5),"")</f>
        <v>Roh-, Hilfs- und Betriebsstoffe</v>
      </c>
      <c r="C70" s="252">
        <f>IF(A70="",0,GETPIVOTDATA("Soll",PivotSuSaForecast!$A$3,"AccountReport",PivotSuSaForecast!$A69,"Year",YEAR(Deckblatt!$B$5),"Month",C$6))</f>
        <v>0</v>
      </c>
      <c r="D70" s="252">
        <f>IF(B70="",0,GETPIVOTDATA("Haben",PivotSuSaForecast!$A$3,"AccountReport",PivotSuSaForecast!$A69,"Year",YEAR(Deckblatt!$B$5),"Month",D$6))</f>
        <v>0</v>
      </c>
      <c r="E70" s="252">
        <f>IF(C70="",0,GETPIVOTDATA("Soll",PivotSuSaForecast!$A$3,"AccountReport",PivotSuSaForecast!$A69,"Year",YEAR(Deckblatt!$B$5),"Month",E$6))</f>
        <v>0</v>
      </c>
      <c r="F70" s="252">
        <f>IF(D70="",0,GETPIVOTDATA("Haben",PivotSuSaForecast!$A$3,"AccountReport",PivotSuSaForecast!$A69,"Year",YEAR(Deckblatt!$B$5),"Month",F$6))</f>
        <v>0</v>
      </c>
      <c r="G70" s="252">
        <f>IF(E70="",0,GETPIVOTDATA("Soll",PivotSuSaForecast!$A$3,"AccountReport",PivotSuSaForecast!$A69,"Year",YEAR(Deckblatt!$B$5),"Month",G$6))</f>
        <v>0</v>
      </c>
      <c r="H70" s="252">
        <f>IF(F70="",0,GETPIVOTDATA("Haben",PivotSuSaForecast!$A$3,"AccountReport",PivotSuSaForecast!$A69,"Year",YEAR(Deckblatt!$B$5),"Month",H$6))</f>
        <v>0</v>
      </c>
      <c r="I70" s="252">
        <f>IF(G70="",0,GETPIVOTDATA("Soll",PivotSuSaForecast!$A$3,"AccountReport",PivotSuSaForecast!$A69,"Year",YEAR(Deckblatt!$B$5),"Month",I$6))</f>
        <v>0</v>
      </c>
      <c r="J70" s="252">
        <f>IF(H70="",0,GETPIVOTDATA("Haben",PivotSuSaForecast!$A$3,"AccountReport",PivotSuSaForecast!$A69,"Year",YEAR(Deckblatt!$B$5),"Month",J$6))</f>
        <v>0</v>
      </c>
      <c r="K70" s="252">
        <f>IF(I70="",0,GETPIVOTDATA("Soll",PivotSuSaForecast!$A$3,"AccountReport",PivotSuSaForecast!$A69,"Year",YEAR(Deckblatt!$B$5),"Month",K$6))</f>
        <v>0</v>
      </c>
      <c r="L70" s="252">
        <f>IF(J70="",0,GETPIVOTDATA("Haben",PivotSuSaForecast!$A$3,"AccountReport",PivotSuSaForecast!$A69,"Year",YEAR(Deckblatt!$B$5),"Month",L$6))</f>
        <v>0</v>
      </c>
      <c r="M70" s="252">
        <f>IF(K70="",0,GETPIVOTDATA("Soll",PivotSuSaForecast!$A$3,"AccountReport",PivotSuSaForecast!$A69,"Year",YEAR(Deckblatt!$B$5),"Month",M$6))</f>
        <v>0</v>
      </c>
      <c r="N70" s="252">
        <f>IF(L70="",0,GETPIVOTDATA("Haben",PivotSuSaForecast!$A$3,"AccountReport",PivotSuSaForecast!$A69,"Year",YEAR(Deckblatt!$B$5),"Month",N$6))</f>
        <v>0</v>
      </c>
      <c r="O70" s="252">
        <f>IF(M70="",0,GETPIVOTDATA("Soll",PivotSuSaForecast!$A$3,"AccountReport",PivotSuSaForecast!$A69,"Year",YEAR(Deckblatt!$B$5),"Month",O$6))</f>
        <v>0</v>
      </c>
      <c r="P70" s="252">
        <f>IF(N70="",0,GETPIVOTDATA("Haben",PivotSuSaForecast!$A$3,"AccountReport",PivotSuSaForecast!$A69,"Year",YEAR(Deckblatt!$B$5),"Month",P$6))</f>
        <v>0</v>
      </c>
      <c r="Q70" s="252">
        <f>IF(O70="",0,GETPIVOTDATA("Soll",PivotSuSaForecast!$A$3,"AccountReport",PivotSuSaForecast!$A69,"Year",YEAR(Deckblatt!$B$5),"Month",Q$6))</f>
        <v>0</v>
      </c>
      <c r="R70" s="252">
        <f>IF(P70="",0,GETPIVOTDATA("Haben",PivotSuSaForecast!$A$3,"AccountReport",PivotSuSaForecast!$A69,"Year",YEAR(Deckblatt!$B$5),"Month",R$6))</f>
        <v>0</v>
      </c>
      <c r="S70" s="252">
        <f>IF(Q70="",0,GETPIVOTDATA("Soll",PivotSuSaForecast!$A$3,"AccountReport",PivotSuSaForecast!$A69,"Year",YEAR(Deckblatt!$B$5),"Month",S$6))</f>
        <v>0</v>
      </c>
      <c r="T70" s="252">
        <f>IF(R70="",0,GETPIVOTDATA("Haben",PivotSuSaForecast!$A$3,"AccountReport",PivotSuSaForecast!$A69,"Year",YEAR(Deckblatt!$B$5),"Month",T$6))</f>
        <v>0</v>
      </c>
      <c r="U70" s="252">
        <f>IF(S70="",0,GETPIVOTDATA("Soll",PivotSuSaForecast!$A$3,"AccountReport",PivotSuSaForecast!$A69,"Year",YEAR(Deckblatt!$B$5),"Month",U$6))</f>
        <v>0</v>
      </c>
      <c r="V70" s="252">
        <f>IF(T70="",0,GETPIVOTDATA("Haben",PivotSuSaForecast!$A$3,"AccountReport",PivotSuSaForecast!$A69,"Year",YEAR(Deckblatt!$B$5),"Month",V$6))</f>
        <v>0</v>
      </c>
      <c r="W70" s="252">
        <f>IF(U70="",0,GETPIVOTDATA("Soll",PivotSuSaForecast!$A$3,"AccountReport",PivotSuSaForecast!$A69,"Year",YEAR(Deckblatt!$B$5),"Month",W$6))</f>
        <v>0</v>
      </c>
      <c r="X70" s="252">
        <f>IF(V70="",0,GETPIVOTDATA("Haben",PivotSuSaForecast!$A$3,"AccountReport",PivotSuSaForecast!$A69,"Year",YEAR(Deckblatt!$B$5),"Month",X$6))</f>
        <v>0</v>
      </c>
      <c r="Y70" s="252">
        <f>IF(W70="",0,GETPIVOTDATA("Soll",PivotSuSaForecast!$A$3,"AccountReport",PivotSuSaForecast!$A69,"Year",YEAR(Deckblatt!$B$5),"Month",Y$6))</f>
        <v>1000</v>
      </c>
      <c r="Z70" s="252">
        <f>IF(X70="",0,GETPIVOTDATA("Haben",PivotSuSaForecast!$A$3,"AccountReport",PivotSuSaForecast!$A69,"Year",YEAR(Deckblatt!$B$5),"Month",Z$6))</f>
        <v>0</v>
      </c>
    </row>
    <row r="71" spans="1:26" x14ac:dyDescent="0.25">
      <c r="A71" s="174">
        <f>IF(PivotSuSaForecast!A70=0,"",IFERROR(_xlfn.NUMBERVALUE(LEFT(PivotSuSaForecast!A70,4)),""))</f>
        <v>5736</v>
      </c>
      <c r="B71" s="174" t="str">
        <f>IF(A71&lt;&gt;"",RIGHT(PivotSuSaForecast!A70,LEN(PivotSuSaForecast!A70)-5),"")</f>
        <v>Erhaltene Skonti 19 % Vorsteuer</v>
      </c>
      <c r="C71" s="252">
        <f>IF(A71="",0,GETPIVOTDATA("Soll",PivotSuSaForecast!$A$3,"AccountReport",PivotSuSaForecast!$A70,"Year",YEAR(Deckblatt!$B$5),"Month",C$6))</f>
        <v>0</v>
      </c>
      <c r="D71" s="252">
        <f>IF(B71="",0,GETPIVOTDATA("Haben",PivotSuSaForecast!$A$3,"AccountReport",PivotSuSaForecast!$A70,"Year",YEAR(Deckblatt!$B$5),"Month",D$6))</f>
        <v>0</v>
      </c>
      <c r="E71" s="252">
        <f>IF(C71="",0,GETPIVOTDATA("Soll",PivotSuSaForecast!$A$3,"AccountReport",PivotSuSaForecast!$A70,"Year",YEAR(Deckblatt!$B$5),"Month",E$6))</f>
        <v>0</v>
      </c>
      <c r="F71" s="252">
        <f>IF(D71="",0,GETPIVOTDATA("Haben",PivotSuSaForecast!$A$3,"AccountReport",PivotSuSaForecast!$A70,"Year",YEAR(Deckblatt!$B$5),"Month",F$6))</f>
        <v>0</v>
      </c>
      <c r="G71" s="252">
        <f>IF(E71="",0,GETPIVOTDATA("Soll",PivotSuSaForecast!$A$3,"AccountReport",PivotSuSaForecast!$A70,"Year",YEAR(Deckblatt!$B$5),"Month",G$6))</f>
        <v>0</v>
      </c>
      <c r="H71" s="252">
        <f>IF(F71="",0,GETPIVOTDATA("Haben",PivotSuSaForecast!$A$3,"AccountReport",PivotSuSaForecast!$A70,"Year",YEAR(Deckblatt!$B$5),"Month",H$6))</f>
        <v>0</v>
      </c>
      <c r="I71" s="252">
        <f>IF(G71="",0,GETPIVOTDATA("Soll",PivotSuSaForecast!$A$3,"AccountReport",PivotSuSaForecast!$A70,"Year",YEAR(Deckblatt!$B$5),"Month",I$6))</f>
        <v>0</v>
      </c>
      <c r="J71" s="252">
        <f>IF(H71="",0,GETPIVOTDATA("Haben",PivotSuSaForecast!$A$3,"AccountReport",PivotSuSaForecast!$A70,"Year",YEAR(Deckblatt!$B$5),"Month",J$6))</f>
        <v>0</v>
      </c>
      <c r="K71" s="252">
        <f>IF(I71="",0,GETPIVOTDATA("Soll",PivotSuSaForecast!$A$3,"AccountReport",PivotSuSaForecast!$A70,"Year",YEAR(Deckblatt!$B$5),"Month",K$6))</f>
        <v>0</v>
      </c>
      <c r="L71" s="252">
        <f>IF(J71="",0,GETPIVOTDATA("Haben",PivotSuSaForecast!$A$3,"AccountReport",PivotSuSaForecast!$A70,"Year",YEAR(Deckblatt!$B$5),"Month",L$6))</f>
        <v>0</v>
      </c>
      <c r="M71" s="252">
        <f>IF(K71="",0,GETPIVOTDATA("Soll",PivotSuSaForecast!$A$3,"AccountReport",PivotSuSaForecast!$A70,"Year",YEAR(Deckblatt!$B$5),"Month",M$6))</f>
        <v>0</v>
      </c>
      <c r="N71" s="252">
        <f>IF(L71="",0,GETPIVOTDATA("Haben",PivotSuSaForecast!$A$3,"AccountReport",PivotSuSaForecast!$A70,"Year",YEAR(Deckblatt!$B$5),"Month",N$6))</f>
        <v>0</v>
      </c>
      <c r="O71" s="252">
        <f>IF(M71="",0,GETPIVOTDATA("Soll",PivotSuSaForecast!$A$3,"AccountReport",PivotSuSaForecast!$A70,"Year",YEAR(Deckblatt!$B$5),"Month",O$6))</f>
        <v>0</v>
      </c>
      <c r="P71" s="252">
        <f>IF(N71="",0,GETPIVOTDATA("Haben",PivotSuSaForecast!$A$3,"AccountReport",PivotSuSaForecast!$A70,"Year",YEAR(Deckblatt!$B$5),"Month",P$6))</f>
        <v>0</v>
      </c>
      <c r="Q71" s="252">
        <f>IF(O71="",0,GETPIVOTDATA("Soll",PivotSuSaForecast!$A$3,"AccountReport",PivotSuSaForecast!$A70,"Year",YEAR(Deckblatt!$B$5),"Month",Q$6))</f>
        <v>0</v>
      </c>
      <c r="R71" s="252">
        <f>IF(P71="",0,GETPIVOTDATA("Haben",PivotSuSaForecast!$A$3,"AccountReport",PivotSuSaForecast!$A70,"Year",YEAR(Deckblatt!$B$5),"Month",R$6))</f>
        <v>0</v>
      </c>
      <c r="S71" s="252">
        <f>IF(Q71="",0,GETPIVOTDATA("Soll",PivotSuSaForecast!$A$3,"AccountReport",PivotSuSaForecast!$A70,"Year",YEAR(Deckblatt!$B$5),"Month",S$6))</f>
        <v>0</v>
      </c>
      <c r="T71" s="252">
        <f>IF(R71="",0,GETPIVOTDATA("Haben",PivotSuSaForecast!$A$3,"AccountReport",PivotSuSaForecast!$A70,"Year",YEAR(Deckblatt!$B$5),"Month",T$6))</f>
        <v>0</v>
      </c>
      <c r="U71" s="252">
        <f>IF(S71="",0,GETPIVOTDATA("Soll",PivotSuSaForecast!$A$3,"AccountReport",PivotSuSaForecast!$A70,"Year",YEAR(Deckblatt!$B$5),"Month",U$6))</f>
        <v>0</v>
      </c>
      <c r="V71" s="252">
        <f>IF(T71="",0,GETPIVOTDATA("Haben",PivotSuSaForecast!$A$3,"AccountReport",PivotSuSaForecast!$A70,"Year",YEAR(Deckblatt!$B$5),"Month",V$6))</f>
        <v>0</v>
      </c>
      <c r="W71" s="252">
        <f>IF(U71="",0,GETPIVOTDATA("Soll",PivotSuSaForecast!$A$3,"AccountReport",PivotSuSaForecast!$A70,"Year",YEAR(Deckblatt!$B$5),"Month",W$6))</f>
        <v>0</v>
      </c>
      <c r="X71" s="252">
        <f>IF(V71="",0,GETPIVOTDATA("Haben",PivotSuSaForecast!$A$3,"AccountReport",PivotSuSaForecast!$A70,"Year",YEAR(Deckblatt!$B$5),"Month",X$6))</f>
        <v>0</v>
      </c>
      <c r="Y71" s="252">
        <f>IF(W71="",0,GETPIVOTDATA("Soll",PivotSuSaForecast!$A$3,"AccountReport",PivotSuSaForecast!$A70,"Year",YEAR(Deckblatt!$B$5),"Month",Y$6))</f>
        <v>0</v>
      </c>
      <c r="Z71" s="252">
        <f>IF(X71="",0,GETPIVOTDATA("Haben",PivotSuSaForecast!$A$3,"AccountReport",PivotSuSaForecast!$A70,"Year",YEAR(Deckblatt!$B$5),"Month",Z$6))</f>
        <v>0</v>
      </c>
    </row>
    <row r="72" spans="1:26" x14ac:dyDescent="0.25">
      <c r="A72" s="174">
        <f>IF(PivotSuSaForecast!A71=0,"",IFERROR(_xlfn.NUMBERVALUE(LEFT(PivotSuSaForecast!A71,4)),""))</f>
        <v>5885</v>
      </c>
      <c r="B72" s="174" t="str">
        <f>IF(A72&lt;&gt;"",RIGHT(PivotSuSaForecast!A71,LEN(PivotSuSaForecast!A71)-5),"")</f>
        <v>Bestandsveränderungen Roh-, Hilfs- und Betriebssto</v>
      </c>
      <c r="C72" s="252">
        <f>IF(A72="",0,GETPIVOTDATA("Soll",PivotSuSaForecast!$A$3,"AccountReport",PivotSuSaForecast!$A71,"Year",YEAR(Deckblatt!$B$5),"Month",C$6))</f>
        <v>0</v>
      </c>
      <c r="D72" s="252">
        <f>IF(B72="",0,GETPIVOTDATA("Haben",PivotSuSaForecast!$A$3,"AccountReport",PivotSuSaForecast!$A71,"Year",YEAR(Deckblatt!$B$5),"Month",D$6))</f>
        <v>0</v>
      </c>
      <c r="E72" s="252">
        <f>IF(C72="",0,GETPIVOTDATA("Soll",PivotSuSaForecast!$A$3,"AccountReport",PivotSuSaForecast!$A71,"Year",YEAR(Deckblatt!$B$5),"Month",E$6))</f>
        <v>0</v>
      </c>
      <c r="F72" s="252">
        <f>IF(D72="",0,GETPIVOTDATA("Haben",PivotSuSaForecast!$A$3,"AccountReport",PivotSuSaForecast!$A71,"Year",YEAR(Deckblatt!$B$5),"Month",F$6))</f>
        <v>0</v>
      </c>
      <c r="G72" s="252">
        <f>IF(E72="",0,GETPIVOTDATA("Soll",PivotSuSaForecast!$A$3,"AccountReport",PivotSuSaForecast!$A71,"Year",YEAR(Deckblatt!$B$5),"Month",G$6))</f>
        <v>0</v>
      </c>
      <c r="H72" s="252">
        <f>IF(F72="",0,GETPIVOTDATA("Haben",PivotSuSaForecast!$A$3,"AccountReport",PivotSuSaForecast!$A71,"Year",YEAR(Deckblatt!$B$5),"Month",H$6))</f>
        <v>0</v>
      </c>
      <c r="I72" s="252">
        <f>IF(G72="",0,GETPIVOTDATA("Soll",PivotSuSaForecast!$A$3,"AccountReport",PivotSuSaForecast!$A71,"Year",YEAR(Deckblatt!$B$5),"Month",I$6))</f>
        <v>0</v>
      </c>
      <c r="J72" s="252">
        <f>IF(H72="",0,GETPIVOTDATA("Haben",PivotSuSaForecast!$A$3,"AccountReport",PivotSuSaForecast!$A71,"Year",YEAR(Deckblatt!$B$5),"Month",J$6))</f>
        <v>0</v>
      </c>
      <c r="K72" s="252">
        <f>IF(I72="",0,GETPIVOTDATA("Soll",PivotSuSaForecast!$A$3,"AccountReport",PivotSuSaForecast!$A71,"Year",YEAR(Deckblatt!$B$5),"Month",K$6))</f>
        <v>0</v>
      </c>
      <c r="L72" s="252">
        <f>IF(J72="",0,GETPIVOTDATA("Haben",PivotSuSaForecast!$A$3,"AccountReport",PivotSuSaForecast!$A71,"Year",YEAR(Deckblatt!$B$5),"Month",L$6))</f>
        <v>0</v>
      </c>
      <c r="M72" s="252">
        <f>IF(K72="",0,GETPIVOTDATA("Soll",PivotSuSaForecast!$A$3,"AccountReport",PivotSuSaForecast!$A71,"Year",YEAR(Deckblatt!$B$5),"Month",M$6))</f>
        <v>0</v>
      </c>
      <c r="N72" s="252">
        <f>IF(L72="",0,GETPIVOTDATA("Haben",PivotSuSaForecast!$A$3,"AccountReport",PivotSuSaForecast!$A71,"Year",YEAR(Deckblatt!$B$5),"Month",N$6))</f>
        <v>0</v>
      </c>
      <c r="O72" s="252">
        <f>IF(M72="",0,GETPIVOTDATA("Soll",PivotSuSaForecast!$A$3,"AccountReport",PivotSuSaForecast!$A71,"Year",YEAR(Deckblatt!$B$5),"Month",O$6))</f>
        <v>0</v>
      </c>
      <c r="P72" s="252">
        <f>IF(N72="",0,GETPIVOTDATA("Haben",PivotSuSaForecast!$A$3,"AccountReport",PivotSuSaForecast!$A71,"Year",YEAR(Deckblatt!$B$5),"Month",P$6))</f>
        <v>0</v>
      </c>
      <c r="Q72" s="252">
        <f>IF(O72="",0,GETPIVOTDATA("Soll",PivotSuSaForecast!$A$3,"AccountReport",PivotSuSaForecast!$A71,"Year",YEAR(Deckblatt!$B$5),"Month",Q$6))</f>
        <v>0</v>
      </c>
      <c r="R72" s="252">
        <f>IF(P72="",0,GETPIVOTDATA("Haben",PivotSuSaForecast!$A$3,"AccountReport",PivotSuSaForecast!$A71,"Year",YEAR(Deckblatt!$B$5),"Month",R$6))</f>
        <v>0</v>
      </c>
      <c r="S72" s="252">
        <f>IF(Q72="",0,GETPIVOTDATA("Soll",PivotSuSaForecast!$A$3,"AccountReport",PivotSuSaForecast!$A71,"Year",YEAR(Deckblatt!$B$5),"Month",S$6))</f>
        <v>0</v>
      </c>
      <c r="T72" s="252">
        <f>IF(R72="",0,GETPIVOTDATA("Haben",PivotSuSaForecast!$A$3,"AccountReport",PivotSuSaForecast!$A71,"Year",YEAR(Deckblatt!$B$5),"Month",T$6))</f>
        <v>0</v>
      </c>
      <c r="U72" s="252">
        <f>IF(S72="",0,GETPIVOTDATA("Soll",PivotSuSaForecast!$A$3,"AccountReport",PivotSuSaForecast!$A71,"Year",YEAR(Deckblatt!$B$5),"Month",U$6))</f>
        <v>0</v>
      </c>
      <c r="V72" s="252">
        <f>IF(T72="",0,GETPIVOTDATA("Haben",PivotSuSaForecast!$A$3,"AccountReport",PivotSuSaForecast!$A71,"Year",YEAR(Deckblatt!$B$5),"Month",V$6))</f>
        <v>0</v>
      </c>
      <c r="W72" s="252">
        <f>IF(U72="",0,GETPIVOTDATA("Soll",PivotSuSaForecast!$A$3,"AccountReport",PivotSuSaForecast!$A71,"Year",YEAR(Deckblatt!$B$5),"Month",W$6))</f>
        <v>0</v>
      </c>
      <c r="X72" s="252">
        <f>IF(V72="",0,GETPIVOTDATA("Haben",PivotSuSaForecast!$A$3,"AccountReport",PivotSuSaForecast!$A71,"Year",YEAR(Deckblatt!$B$5),"Month",X$6))</f>
        <v>0</v>
      </c>
      <c r="Y72" s="252">
        <f>IF(W72="",0,GETPIVOTDATA("Soll",PivotSuSaForecast!$A$3,"AccountReport",PivotSuSaForecast!$A71,"Year",YEAR(Deckblatt!$B$5),"Month",Y$6))</f>
        <v>0</v>
      </c>
      <c r="Z72" s="252">
        <f>IF(X72="",0,GETPIVOTDATA("Haben",PivotSuSaForecast!$A$3,"AccountReport",PivotSuSaForecast!$A71,"Year",YEAR(Deckblatt!$B$5),"Month",Z$6))</f>
        <v>0</v>
      </c>
    </row>
    <row r="73" spans="1:26" x14ac:dyDescent="0.25">
      <c r="A73" s="174">
        <f>IF(PivotSuSaForecast!A72=0,"",IFERROR(_xlfn.NUMBERVALUE(LEFT(PivotSuSaForecast!A72,4)),""))</f>
        <v>6020</v>
      </c>
      <c r="B73" s="174" t="str">
        <f>IF(A73&lt;&gt;"",RIGHT(PivotSuSaForecast!A72,LEN(PivotSuSaForecast!A72)-5),"")</f>
        <v>Gehälter</v>
      </c>
      <c r="C73" s="252">
        <f>IF(A73="",0,GETPIVOTDATA("Soll",PivotSuSaForecast!$A$3,"AccountReport",PivotSuSaForecast!$A72,"Year",YEAR(Deckblatt!$B$5),"Month",C$6))</f>
        <v>18450</v>
      </c>
      <c r="D73" s="252">
        <f>IF(B73="",0,GETPIVOTDATA("Haben",PivotSuSaForecast!$A$3,"AccountReport",PivotSuSaForecast!$A72,"Year",YEAR(Deckblatt!$B$5),"Month",D$6))</f>
        <v>741.57</v>
      </c>
      <c r="E73" s="252">
        <f>IF(C73="",0,GETPIVOTDATA("Soll",PivotSuSaForecast!$A$3,"AccountReport",PivotSuSaForecast!$A72,"Year",YEAR(Deckblatt!$B$5),"Month",E$6))</f>
        <v>18450</v>
      </c>
      <c r="F73" s="252">
        <f>IF(D73="",0,GETPIVOTDATA("Haben",PivotSuSaForecast!$A$3,"AccountReport",PivotSuSaForecast!$A72,"Year",YEAR(Deckblatt!$B$5),"Month",F$6))</f>
        <v>0</v>
      </c>
      <c r="G73" s="252">
        <f>IF(E73="",0,GETPIVOTDATA("Soll",PivotSuSaForecast!$A$3,"AccountReport",PivotSuSaForecast!$A72,"Year",YEAR(Deckblatt!$B$5),"Month",G$6))</f>
        <v>21550</v>
      </c>
      <c r="H73" s="252">
        <f>IF(F73="",0,GETPIVOTDATA("Haben",PivotSuSaForecast!$A$3,"AccountReport",PivotSuSaForecast!$A72,"Year",YEAR(Deckblatt!$B$5),"Month",H$6))</f>
        <v>0</v>
      </c>
      <c r="I73" s="252">
        <f>IF(G73="",0,GETPIVOTDATA("Soll",PivotSuSaForecast!$A$3,"AccountReport",PivotSuSaForecast!$A72,"Year",YEAR(Deckblatt!$B$5),"Month",I$6))</f>
        <v>24350</v>
      </c>
      <c r="J73" s="252">
        <f>IF(H73="",0,GETPIVOTDATA("Haben",PivotSuSaForecast!$A$3,"AccountReport",PivotSuSaForecast!$A72,"Year",YEAR(Deckblatt!$B$5),"Month",J$6))</f>
        <v>0</v>
      </c>
      <c r="K73" s="252">
        <f>IF(I73="",0,GETPIVOTDATA("Soll",PivotSuSaForecast!$A$3,"AccountReport",PivotSuSaForecast!$A72,"Year",YEAR(Deckblatt!$B$5),"Month",K$6))</f>
        <v>36213.64</v>
      </c>
      <c r="L73" s="252">
        <f>IF(J73="",0,GETPIVOTDATA("Haben",PivotSuSaForecast!$A$3,"AccountReport",PivotSuSaForecast!$A72,"Year",YEAR(Deckblatt!$B$5),"Month",L$6))</f>
        <v>0</v>
      </c>
      <c r="M73" s="252">
        <f>IF(K73="",0,GETPIVOTDATA("Soll",PivotSuSaForecast!$A$3,"AccountReport",PivotSuSaForecast!$A72,"Year",YEAR(Deckblatt!$B$5),"Month",M$6))</f>
        <v>40650</v>
      </c>
      <c r="N73" s="252">
        <f>IF(L73="",0,GETPIVOTDATA("Haben",PivotSuSaForecast!$A$3,"AccountReport",PivotSuSaForecast!$A72,"Year",YEAR(Deckblatt!$B$5),"Month",N$6))</f>
        <v>0</v>
      </c>
      <c r="O73" s="252">
        <f>IF(M73="",0,GETPIVOTDATA("Soll",PivotSuSaForecast!$A$3,"AccountReport",PivotSuSaForecast!$A72,"Year",YEAR(Deckblatt!$B$5),"Month",O$6))</f>
        <v>44454.35</v>
      </c>
      <c r="P73" s="252">
        <f>IF(N73="",0,GETPIVOTDATA("Haben",PivotSuSaForecast!$A$3,"AccountReport",PivotSuSaForecast!$A72,"Year",YEAR(Deckblatt!$B$5),"Month",P$6))</f>
        <v>0</v>
      </c>
      <c r="Q73" s="252">
        <f>IF(O73="",0,GETPIVOTDATA("Soll",PivotSuSaForecast!$A$3,"AccountReport",PivotSuSaForecast!$A72,"Year",YEAR(Deckblatt!$B$5),"Month",Q$6))</f>
        <v>47554.61</v>
      </c>
      <c r="R73" s="252">
        <f>IF(P73="",0,GETPIVOTDATA("Haben",PivotSuSaForecast!$A$3,"AccountReport",PivotSuSaForecast!$A72,"Year",YEAR(Deckblatt!$B$5),"Month",R$6))</f>
        <v>392.3</v>
      </c>
      <c r="S73" s="252">
        <f>IF(Q73="",0,GETPIVOTDATA("Soll",PivotSuSaForecast!$A$3,"AccountReport",PivotSuSaForecast!$A72,"Year",YEAR(Deckblatt!$B$5),"Month",S$6))</f>
        <v>52622.73</v>
      </c>
      <c r="T73" s="252">
        <f>IF(R73="",0,GETPIVOTDATA("Haben",PivotSuSaForecast!$A$3,"AccountReport",PivotSuSaForecast!$A72,"Year",YEAR(Deckblatt!$B$5),"Month",T$6))</f>
        <v>0</v>
      </c>
      <c r="U73" s="252">
        <f>IF(S73="",0,GETPIVOTDATA("Soll",PivotSuSaForecast!$A$3,"AccountReport",PivotSuSaForecast!$A72,"Year",YEAR(Deckblatt!$B$5),"Month",U$6))</f>
        <v>57295.62</v>
      </c>
      <c r="V73" s="252">
        <f>IF(T73="",0,GETPIVOTDATA("Haben",PivotSuSaForecast!$A$3,"AccountReport",PivotSuSaForecast!$A72,"Year",YEAR(Deckblatt!$B$5),"Month",V$6))</f>
        <v>0</v>
      </c>
      <c r="W73" s="252">
        <f>IF(U73="",0,GETPIVOTDATA("Soll",PivotSuSaForecast!$A$3,"AccountReport",PivotSuSaForecast!$A72,"Year",YEAR(Deckblatt!$B$5),"Month",W$6))</f>
        <v>63808.47</v>
      </c>
      <c r="X73" s="252">
        <f>IF(V73="",0,GETPIVOTDATA("Haben",PivotSuSaForecast!$A$3,"AccountReport",PivotSuSaForecast!$A72,"Year",YEAR(Deckblatt!$B$5),"Month",X$6))</f>
        <v>0</v>
      </c>
      <c r="Y73" s="252">
        <f>IF(W73="",0,GETPIVOTDATA("Soll",PivotSuSaForecast!$A$3,"AccountReport",PivotSuSaForecast!$A72,"Year",YEAR(Deckblatt!$B$5),"Month",Y$6))</f>
        <v>50622.5</v>
      </c>
      <c r="Z73" s="252">
        <f>IF(X73="",0,GETPIVOTDATA("Haben",PivotSuSaForecast!$A$3,"AccountReport",PivotSuSaForecast!$A72,"Year",YEAR(Deckblatt!$B$5),"Month",Z$6))</f>
        <v>0</v>
      </c>
    </row>
    <row r="74" spans="1:26" x14ac:dyDescent="0.25">
      <c r="A74" s="174">
        <f>IF(PivotSuSaForecast!A73=0,"",IFERROR(_xlfn.NUMBERVALUE(LEFT(PivotSuSaForecast!A73,4)),""))</f>
        <v>6024</v>
      </c>
      <c r="B74" s="174" t="str">
        <f>IF(A74&lt;&gt;"",RIGHT(PivotSuSaForecast!A73,LEN(PivotSuSaForecast!A73)-5),"")</f>
        <v>Geschäftsführergehälter der GmbH-Gesellschafter</v>
      </c>
      <c r="C74" s="252">
        <f>IF(A74="",0,GETPIVOTDATA("Soll",PivotSuSaForecast!$A$3,"AccountReport",PivotSuSaForecast!$A73,"Year",YEAR(Deckblatt!$B$5),"Month",C$6))</f>
        <v>10000</v>
      </c>
      <c r="D74" s="252">
        <f>IF(B74="",0,GETPIVOTDATA("Haben",PivotSuSaForecast!$A$3,"AccountReport",PivotSuSaForecast!$A73,"Year",YEAR(Deckblatt!$B$5),"Month",D$6))</f>
        <v>0</v>
      </c>
      <c r="E74" s="252">
        <f>IF(C74="",0,GETPIVOTDATA("Soll",PivotSuSaForecast!$A$3,"AccountReport",PivotSuSaForecast!$A73,"Year",YEAR(Deckblatt!$B$5),"Month",E$6))</f>
        <v>10000</v>
      </c>
      <c r="F74" s="252">
        <f>IF(D74="",0,GETPIVOTDATA("Haben",PivotSuSaForecast!$A$3,"AccountReport",PivotSuSaForecast!$A73,"Year",YEAR(Deckblatt!$B$5),"Month",F$6))</f>
        <v>0</v>
      </c>
      <c r="G74" s="252">
        <f>IF(E74="",0,GETPIVOTDATA("Soll",PivotSuSaForecast!$A$3,"AccountReport",PivotSuSaForecast!$A73,"Year",YEAR(Deckblatt!$B$5),"Month",G$6))</f>
        <v>10000</v>
      </c>
      <c r="H74" s="252">
        <f>IF(F74="",0,GETPIVOTDATA("Haben",PivotSuSaForecast!$A$3,"AccountReport",PivotSuSaForecast!$A73,"Year",YEAR(Deckblatt!$B$5),"Month",H$6))</f>
        <v>0</v>
      </c>
      <c r="I74" s="252">
        <f>IF(G74="",0,GETPIVOTDATA("Soll",PivotSuSaForecast!$A$3,"AccountReport",PivotSuSaForecast!$A73,"Year",YEAR(Deckblatt!$B$5),"Month",I$6))</f>
        <v>10000</v>
      </c>
      <c r="J74" s="252">
        <f>IF(H74="",0,GETPIVOTDATA("Haben",PivotSuSaForecast!$A$3,"AccountReport",PivotSuSaForecast!$A73,"Year",YEAR(Deckblatt!$B$5),"Month",J$6))</f>
        <v>0</v>
      </c>
      <c r="K74" s="252">
        <f>IF(I74="",0,GETPIVOTDATA("Soll",PivotSuSaForecast!$A$3,"AccountReport",PivotSuSaForecast!$A73,"Year",YEAR(Deckblatt!$B$5),"Month",K$6))</f>
        <v>10000</v>
      </c>
      <c r="L74" s="252">
        <f>IF(J74="",0,GETPIVOTDATA("Haben",PivotSuSaForecast!$A$3,"AccountReport",PivotSuSaForecast!$A73,"Year",YEAR(Deckblatt!$B$5),"Month",L$6))</f>
        <v>0</v>
      </c>
      <c r="M74" s="252">
        <f>IF(K74="",0,GETPIVOTDATA("Soll",PivotSuSaForecast!$A$3,"AccountReport",PivotSuSaForecast!$A73,"Year",YEAR(Deckblatt!$B$5),"Month",M$6))</f>
        <v>10000</v>
      </c>
      <c r="N74" s="252">
        <f>IF(L74="",0,GETPIVOTDATA("Haben",PivotSuSaForecast!$A$3,"AccountReport",PivotSuSaForecast!$A73,"Year",YEAR(Deckblatt!$B$5),"Month",N$6))</f>
        <v>0</v>
      </c>
      <c r="O74" s="252">
        <f>IF(M74="",0,GETPIVOTDATA("Soll",PivotSuSaForecast!$A$3,"AccountReport",PivotSuSaForecast!$A73,"Year",YEAR(Deckblatt!$B$5),"Month",O$6))</f>
        <v>10000</v>
      </c>
      <c r="P74" s="252">
        <f>IF(N74="",0,GETPIVOTDATA("Haben",PivotSuSaForecast!$A$3,"AccountReport",PivotSuSaForecast!$A73,"Year",YEAR(Deckblatt!$B$5),"Month",P$6))</f>
        <v>0</v>
      </c>
      <c r="Q74" s="252">
        <f>IF(O74="",0,GETPIVOTDATA("Soll",PivotSuSaForecast!$A$3,"AccountReport",PivotSuSaForecast!$A73,"Year",YEAR(Deckblatt!$B$5),"Month",Q$6))</f>
        <v>10000</v>
      </c>
      <c r="R74" s="252">
        <f>IF(P74="",0,GETPIVOTDATA("Haben",PivotSuSaForecast!$A$3,"AccountReport",PivotSuSaForecast!$A73,"Year",YEAR(Deckblatt!$B$5),"Month",R$6))</f>
        <v>0</v>
      </c>
      <c r="S74" s="252">
        <f>IF(Q74="",0,GETPIVOTDATA("Soll",PivotSuSaForecast!$A$3,"AccountReport",PivotSuSaForecast!$A73,"Year",YEAR(Deckblatt!$B$5),"Month",S$6))</f>
        <v>10000</v>
      </c>
      <c r="T74" s="252">
        <f>IF(R74="",0,GETPIVOTDATA("Haben",PivotSuSaForecast!$A$3,"AccountReport",PivotSuSaForecast!$A73,"Year",YEAR(Deckblatt!$B$5),"Month",T$6))</f>
        <v>0</v>
      </c>
      <c r="U74" s="252">
        <f>IF(S74="",0,GETPIVOTDATA("Soll",PivotSuSaForecast!$A$3,"AccountReport",PivotSuSaForecast!$A73,"Year",YEAR(Deckblatt!$B$5),"Month",U$6))</f>
        <v>10000</v>
      </c>
      <c r="V74" s="252">
        <f>IF(T74="",0,GETPIVOTDATA("Haben",PivotSuSaForecast!$A$3,"AccountReport",PivotSuSaForecast!$A73,"Year",YEAR(Deckblatt!$B$5),"Month",V$6))</f>
        <v>0</v>
      </c>
      <c r="W74" s="252">
        <f>IF(U74="",0,GETPIVOTDATA("Soll",PivotSuSaForecast!$A$3,"AccountReport",PivotSuSaForecast!$A73,"Year",YEAR(Deckblatt!$B$5),"Month",W$6))</f>
        <v>10000</v>
      </c>
      <c r="X74" s="252">
        <f>IF(V74="",0,GETPIVOTDATA("Haben",PivotSuSaForecast!$A$3,"AccountReport",PivotSuSaForecast!$A73,"Year",YEAR(Deckblatt!$B$5),"Month",X$6))</f>
        <v>0</v>
      </c>
      <c r="Y74" s="252">
        <f>IF(W74="",0,GETPIVOTDATA("Soll",PivotSuSaForecast!$A$3,"AccountReport",PivotSuSaForecast!$A73,"Year",YEAR(Deckblatt!$B$5),"Month",Y$6))</f>
        <v>30621</v>
      </c>
      <c r="Z74" s="252">
        <f>IF(X74="",0,GETPIVOTDATA("Haben",PivotSuSaForecast!$A$3,"AccountReport",PivotSuSaForecast!$A73,"Year",YEAR(Deckblatt!$B$5),"Month",Z$6))</f>
        <v>0</v>
      </c>
    </row>
    <row r="75" spans="1:26" x14ac:dyDescent="0.25">
      <c r="A75" s="174">
        <f>IF(PivotSuSaForecast!A74=0,"",IFERROR(_xlfn.NUMBERVALUE(LEFT(PivotSuSaForecast!A74,4)),""))</f>
        <v>6026</v>
      </c>
      <c r="B75" s="174" t="str">
        <f>IF(A75&lt;&gt;"",RIGHT(PivotSuSaForecast!A74,LEN(PivotSuSaForecast!A74)-5),"")</f>
        <v>Tantiemen Gesellschafter-Geschäftsführer</v>
      </c>
      <c r="C75" s="252">
        <f>IF(A75="",0,GETPIVOTDATA("Soll",PivotSuSaForecast!$A$3,"AccountReport",PivotSuSaForecast!$A74,"Year",YEAR(Deckblatt!$B$5),"Month",C$6))</f>
        <v>0</v>
      </c>
      <c r="D75" s="252">
        <f>IF(B75="",0,GETPIVOTDATA("Haben",PivotSuSaForecast!$A$3,"AccountReport",PivotSuSaForecast!$A74,"Year",YEAR(Deckblatt!$B$5),"Month",D$6))</f>
        <v>0</v>
      </c>
      <c r="E75" s="252">
        <f>IF(C75="",0,GETPIVOTDATA("Soll",PivotSuSaForecast!$A$3,"AccountReport",PivotSuSaForecast!$A74,"Year",YEAR(Deckblatt!$B$5),"Month",E$6))</f>
        <v>0</v>
      </c>
      <c r="F75" s="252">
        <f>IF(D75="",0,GETPIVOTDATA("Haben",PivotSuSaForecast!$A$3,"AccountReport",PivotSuSaForecast!$A74,"Year",YEAR(Deckblatt!$B$5),"Month",F$6))</f>
        <v>0</v>
      </c>
      <c r="G75" s="252">
        <f>IF(E75="",0,GETPIVOTDATA("Soll",PivotSuSaForecast!$A$3,"AccountReport",PivotSuSaForecast!$A74,"Year",YEAR(Deckblatt!$B$5),"Month",G$6))</f>
        <v>0</v>
      </c>
      <c r="H75" s="252">
        <f>IF(F75="",0,GETPIVOTDATA("Haben",PivotSuSaForecast!$A$3,"AccountReport",PivotSuSaForecast!$A74,"Year",YEAR(Deckblatt!$B$5),"Month",H$6))</f>
        <v>0</v>
      </c>
      <c r="I75" s="252">
        <f>IF(G75="",0,GETPIVOTDATA("Soll",PivotSuSaForecast!$A$3,"AccountReport",PivotSuSaForecast!$A74,"Year",YEAR(Deckblatt!$B$5),"Month",I$6))</f>
        <v>0</v>
      </c>
      <c r="J75" s="252">
        <f>IF(H75="",0,GETPIVOTDATA("Haben",PivotSuSaForecast!$A$3,"AccountReport",PivotSuSaForecast!$A74,"Year",YEAR(Deckblatt!$B$5),"Month",J$6))</f>
        <v>0</v>
      </c>
      <c r="K75" s="252">
        <f>IF(I75="",0,GETPIVOTDATA("Soll",PivotSuSaForecast!$A$3,"AccountReport",PivotSuSaForecast!$A74,"Year",YEAR(Deckblatt!$B$5),"Month",K$6))</f>
        <v>0</v>
      </c>
      <c r="L75" s="252">
        <f>IF(J75="",0,GETPIVOTDATA("Haben",PivotSuSaForecast!$A$3,"AccountReport",PivotSuSaForecast!$A74,"Year",YEAR(Deckblatt!$B$5),"Month",L$6))</f>
        <v>0</v>
      </c>
      <c r="M75" s="252">
        <f>IF(K75="",0,GETPIVOTDATA("Soll",PivotSuSaForecast!$A$3,"AccountReport",PivotSuSaForecast!$A74,"Year",YEAR(Deckblatt!$B$5),"Month",M$6))</f>
        <v>0</v>
      </c>
      <c r="N75" s="252">
        <f>IF(L75="",0,GETPIVOTDATA("Haben",PivotSuSaForecast!$A$3,"AccountReport",PivotSuSaForecast!$A74,"Year",YEAR(Deckblatt!$B$5),"Month",N$6))</f>
        <v>0</v>
      </c>
      <c r="O75" s="252">
        <f>IF(M75="",0,GETPIVOTDATA("Soll",PivotSuSaForecast!$A$3,"AccountReport",PivotSuSaForecast!$A74,"Year",YEAR(Deckblatt!$B$5),"Month",O$6))</f>
        <v>0</v>
      </c>
      <c r="P75" s="252">
        <f>IF(N75="",0,GETPIVOTDATA("Haben",PivotSuSaForecast!$A$3,"AccountReport",PivotSuSaForecast!$A74,"Year",YEAR(Deckblatt!$B$5),"Month",P$6))</f>
        <v>0</v>
      </c>
      <c r="Q75" s="252">
        <f>IF(O75="",0,GETPIVOTDATA("Soll",PivotSuSaForecast!$A$3,"AccountReport",PivotSuSaForecast!$A74,"Year",YEAR(Deckblatt!$B$5),"Month",Q$6))</f>
        <v>0</v>
      </c>
      <c r="R75" s="252">
        <f>IF(P75="",0,GETPIVOTDATA("Haben",PivotSuSaForecast!$A$3,"AccountReport",PivotSuSaForecast!$A74,"Year",YEAR(Deckblatt!$B$5),"Month",R$6))</f>
        <v>0</v>
      </c>
      <c r="S75" s="252">
        <f>IF(Q75="",0,GETPIVOTDATA("Soll",PivotSuSaForecast!$A$3,"AccountReport",PivotSuSaForecast!$A74,"Year",YEAR(Deckblatt!$B$5),"Month",S$6))</f>
        <v>0</v>
      </c>
      <c r="T75" s="252">
        <f>IF(R75="",0,GETPIVOTDATA("Haben",PivotSuSaForecast!$A$3,"AccountReport",PivotSuSaForecast!$A74,"Year",YEAR(Deckblatt!$B$5),"Month",T$6))</f>
        <v>0</v>
      </c>
      <c r="U75" s="252">
        <f>IF(S75="",0,GETPIVOTDATA("Soll",PivotSuSaForecast!$A$3,"AccountReport",PivotSuSaForecast!$A74,"Year",YEAR(Deckblatt!$B$5),"Month",U$6))</f>
        <v>0</v>
      </c>
      <c r="V75" s="252">
        <f>IF(T75="",0,GETPIVOTDATA("Haben",PivotSuSaForecast!$A$3,"AccountReport",PivotSuSaForecast!$A74,"Year",YEAR(Deckblatt!$B$5),"Month",V$6))</f>
        <v>0</v>
      </c>
      <c r="W75" s="252">
        <f>IF(U75="",0,GETPIVOTDATA("Soll",PivotSuSaForecast!$A$3,"AccountReport",PivotSuSaForecast!$A74,"Year",YEAR(Deckblatt!$B$5),"Month",W$6))</f>
        <v>0</v>
      </c>
      <c r="X75" s="252">
        <f>IF(V75="",0,GETPIVOTDATA("Haben",PivotSuSaForecast!$A$3,"AccountReport",PivotSuSaForecast!$A74,"Year",YEAR(Deckblatt!$B$5),"Month",X$6))</f>
        <v>0</v>
      </c>
      <c r="Y75" s="252">
        <f>IF(W75="",0,GETPIVOTDATA("Soll",PivotSuSaForecast!$A$3,"AccountReport",PivotSuSaForecast!$A74,"Year",YEAR(Deckblatt!$B$5),"Month",Y$6))</f>
        <v>0</v>
      </c>
      <c r="Z75" s="252">
        <f>IF(X75="",0,GETPIVOTDATA("Haben",PivotSuSaForecast!$A$3,"AccountReport",PivotSuSaForecast!$A74,"Year",YEAR(Deckblatt!$B$5),"Month",Z$6))</f>
        <v>0</v>
      </c>
    </row>
    <row r="76" spans="1:26" x14ac:dyDescent="0.25">
      <c r="A76" s="174">
        <f>IF(PivotSuSaForecast!A75=0,"",IFERROR(_xlfn.NUMBERVALUE(LEFT(PivotSuSaForecast!A75,4)),""))</f>
        <v>6095</v>
      </c>
      <c r="B76" s="174" t="str">
        <f>IF(A76&lt;&gt;"",RIGHT(PivotSuSaForecast!A75,LEN(PivotSuSaForecast!A75)-5),"")</f>
        <v>Sonstiges Personalkosten</v>
      </c>
      <c r="C76" s="252">
        <f>IF(A76="",0,GETPIVOTDATA("Soll",PivotSuSaForecast!$A$3,"AccountReport",PivotSuSaForecast!$A75,"Year",YEAR(Deckblatt!$B$5),"Month",C$6))</f>
        <v>3628.78</v>
      </c>
      <c r="D76" s="252">
        <f>IF(B76="",0,GETPIVOTDATA("Haben",PivotSuSaForecast!$A$3,"AccountReport",PivotSuSaForecast!$A75,"Year",YEAR(Deckblatt!$B$5),"Month",D$6))</f>
        <v>0</v>
      </c>
      <c r="E76" s="252">
        <f>IF(C76="",0,GETPIVOTDATA("Soll",PivotSuSaForecast!$A$3,"AccountReport",PivotSuSaForecast!$A75,"Year",YEAR(Deckblatt!$B$5),"Month",E$6))</f>
        <v>26000</v>
      </c>
      <c r="F76" s="252">
        <f>IF(D76="",0,GETPIVOTDATA("Haben",PivotSuSaForecast!$A$3,"AccountReport",PivotSuSaForecast!$A75,"Year",YEAR(Deckblatt!$B$5),"Month",F$6))</f>
        <v>0</v>
      </c>
      <c r="G76" s="252">
        <f>IF(E76="",0,GETPIVOTDATA("Soll",PivotSuSaForecast!$A$3,"AccountReport",PivotSuSaForecast!$A75,"Year",YEAR(Deckblatt!$B$5),"Month",G$6))</f>
        <v>3230.54</v>
      </c>
      <c r="H76" s="252">
        <f>IF(F76="",0,GETPIVOTDATA("Haben",PivotSuSaForecast!$A$3,"AccountReport",PivotSuSaForecast!$A75,"Year",YEAR(Deckblatt!$B$5),"Month",H$6))</f>
        <v>3628.78</v>
      </c>
      <c r="I76" s="252">
        <f>IF(G76="",0,GETPIVOTDATA("Soll",PivotSuSaForecast!$A$3,"AccountReport",PivotSuSaForecast!$A75,"Year",YEAR(Deckblatt!$B$5),"Month",I$6))</f>
        <v>63224.44</v>
      </c>
      <c r="J76" s="252">
        <f>IF(H76="",0,GETPIVOTDATA("Haben",PivotSuSaForecast!$A$3,"AccountReport",PivotSuSaForecast!$A75,"Year",YEAR(Deckblatt!$B$5),"Month",J$6))</f>
        <v>0</v>
      </c>
      <c r="K76" s="252">
        <f>IF(I76="",0,GETPIVOTDATA("Soll",PivotSuSaForecast!$A$3,"AccountReport",PivotSuSaForecast!$A75,"Year",YEAR(Deckblatt!$B$5),"Month",K$6))</f>
        <v>86.1</v>
      </c>
      <c r="L76" s="252">
        <f>IF(J76="",0,GETPIVOTDATA("Haben",PivotSuSaForecast!$A$3,"AccountReport",PivotSuSaForecast!$A75,"Year",YEAR(Deckblatt!$B$5),"Month",L$6))</f>
        <v>0</v>
      </c>
      <c r="M76" s="252">
        <f>IF(K76="",0,GETPIVOTDATA("Soll",PivotSuSaForecast!$A$3,"AccountReport",PivotSuSaForecast!$A75,"Year",YEAR(Deckblatt!$B$5),"Month",M$6))</f>
        <v>3548.88</v>
      </c>
      <c r="N76" s="252">
        <f>IF(L76="",0,GETPIVOTDATA("Haben",PivotSuSaForecast!$A$3,"AccountReport",PivotSuSaForecast!$A75,"Year",YEAR(Deckblatt!$B$5),"Month",N$6))</f>
        <v>0</v>
      </c>
      <c r="O76" s="252">
        <f>IF(M76="",0,GETPIVOTDATA("Soll",PivotSuSaForecast!$A$3,"AccountReport",PivotSuSaForecast!$A75,"Year",YEAR(Deckblatt!$B$5),"Month",O$6))</f>
        <v>25.86</v>
      </c>
      <c r="P76" s="252">
        <f>IF(N76="",0,GETPIVOTDATA("Haben",PivotSuSaForecast!$A$3,"AccountReport",PivotSuSaForecast!$A75,"Year",YEAR(Deckblatt!$B$5),"Month",P$6))</f>
        <v>0</v>
      </c>
      <c r="Q76" s="252">
        <f>IF(O76="",0,GETPIVOTDATA("Soll",PivotSuSaForecast!$A$3,"AccountReport",PivotSuSaForecast!$A75,"Year",YEAR(Deckblatt!$B$5),"Month",Q$6))</f>
        <v>18341.43</v>
      </c>
      <c r="R76" s="252">
        <f>IF(P76="",0,GETPIVOTDATA("Haben",PivotSuSaForecast!$A$3,"AccountReport",PivotSuSaForecast!$A75,"Year",YEAR(Deckblatt!$B$5),"Month",R$6))</f>
        <v>0</v>
      </c>
      <c r="S76" s="252">
        <f>IF(Q76="",0,GETPIVOTDATA("Soll",PivotSuSaForecast!$A$3,"AccountReport",PivotSuSaForecast!$A75,"Year",YEAR(Deckblatt!$B$5),"Month",S$6))</f>
        <v>166.15</v>
      </c>
      <c r="T76" s="252">
        <f>IF(R76="",0,GETPIVOTDATA("Haben",PivotSuSaForecast!$A$3,"AccountReport",PivotSuSaForecast!$A75,"Year",YEAR(Deckblatt!$B$5),"Month",T$6))</f>
        <v>0</v>
      </c>
      <c r="U76" s="252">
        <f>IF(S76="",0,GETPIVOTDATA("Soll",PivotSuSaForecast!$A$3,"AccountReport",PivotSuSaForecast!$A75,"Year",YEAR(Deckblatt!$B$5),"Month",U$6))</f>
        <v>46.57</v>
      </c>
      <c r="V76" s="252">
        <f>IF(T76="",0,GETPIVOTDATA("Haben",PivotSuSaForecast!$A$3,"AccountReport",PivotSuSaForecast!$A75,"Year",YEAR(Deckblatt!$B$5),"Month",V$6))</f>
        <v>1.04</v>
      </c>
      <c r="W76" s="252">
        <f>IF(U76="",0,GETPIVOTDATA("Soll",PivotSuSaForecast!$A$3,"AccountReport",PivotSuSaForecast!$A75,"Year",YEAR(Deckblatt!$B$5),"Month",W$6))</f>
        <v>9100</v>
      </c>
      <c r="X76" s="252">
        <f>IF(V76="",0,GETPIVOTDATA("Haben",PivotSuSaForecast!$A$3,"AccountReport",PivotSuSaForecast!$A75,"Year",YEAR(Deckblatt!$B$5),"Month",X$6))</f>
        <v>0</v>
      </c>
      <c r="Y76" s="252">
        <f>IF(W76="",0,GETPIVOTDATA("Soll",PivotSuSaForecast!$A$3,"AccountReport",PivotSuSaForecast!$A75,"Year",YEAR(Deckblatt!$B$5),"Month",Y$6))</f>
        <v>1400</v>
      </c>
      <c r="Z76" s="252">
        <f>IF(X76="",0,GETPIVOTDATA("Haben",PivotSuSaForecast!$A$3,"AccountReport",PivotSuSaForecast!$A75,"Year",YEAR(Deckblatt!$B$5),"Month",Z$6))</f>
        <v>0</v>
      </c>
    </row>
    <row r="77" spans="1:26" x14ac:dyDescent="0.25">
      <c r="A77" s="174">
        <f>IF(PivotSuSaForecast!A76=0,"",IFERROR(_xlfn.NUMBERVALUE(LEFT(PivotSuSaForecast!A76,4)),""))</f>
        <v>6110</v>
      </c>
      <c r="B77" s="174" t="str">
        <f>IF(A77&lt;&gt;"",RIGHT(PivotSuSaForecast!A76,LEN(PivotSuSaForecast!A76)-5),"")</f>
        <v>Gesetzliche soziale Aufwendungen</v>
      </c>
      <c r="C77" s="252">
        <f>IF(A77="",0,GETPIVOTDATA("Soll",PivotSuSaForecast!$A$3,"AccountReport",PivotSuSaForecast!$A76,"Year",YEAR(Deckblatt!$B$5),"Month",C$6))</f>
        <v>4480.3900000000003</v>
      </c>
      <c r="D77" s="252">
        <f>IF(B77="",0,GETPIVOTDATA("Haben",PivotSuSaForecast!$A$3,"AccountReport",PivotSuSaForecast!$A76,"Year",YEAR(Deckblatt!$B$5),"Month",D$6))</f>
        <v>0</v>
      </c>
      <c r="E77" s="252">
        <f>IF(C77="",0,GETPIVOTDATA("Soll",PivotSuSaForecast!$A$3,"AccountReport",PivotSuSaForecast!$A76,"Year",YEAR(Deckblatt!$B$5),"Month",E$6))</f>
        <v>4480.3900000000003</v>
      </c>
      <c r="F77" s="252">
        <f>IF(D77="",0,GETPIVOTDATA("Haben",PivotSuSaForecast!$A$3,"AccountReport",PivotSuSaForecast!$A76,"Year",YEAR(Deckblatt!$B$5),"Month",F$6))</f>
        <v>0</v>
      </c>
      <c r="G77" s="252">
        <f>IF(E77="",0,GETPIVOTDATA("Soll",PivotSuSaForecast!$A$3,"AccountReport",PivotSuSaForecast!$A76,"Year",YEAR(Deckblatt!$B$5),"Month",G$6))</f>
        <v>5194.17</v>
      </c>
      <c r="H77" s="252">
        <f>IF(F77="",0,GETPIVOTDATA("Haben",PivotSuSaForecast!$A$3,"AccountReport",PivotSuSaForecast!$A76,"Year",YEAR(Deckblatt!$B$5),"Month",H$6))</f>
        <v>0</v>
      </c>
      <c r="I77" s="252">
        <f>IF(G77="",0,GETPIVOTDATA("Soll",PivotSuSaForecast!$A$3,"AccountReport",PivotSuSaForecast!$A76,"Year",YEAR(Deckblatt!$B$5),"Month",I$6))</f>
        <v>5815.36</v>
      </c>
      <c r="J77" s="252">
        <f>IF(H77="",0,GETPIVOTDATA("Haben",PivotSuSaForecast!$A$3,"AccountReport",PivotSuSaForecast!$A76,"Year",YEAR(Deckblatt!$B$5),"Month",J$6))</f>
        <v>0</v>
      </c>
      <c r="K77" s="252">
        <f>IF(I77="",0,GETPIVOTDATA("Soll",PivotSuSaForecast!$A$3,"AccountReport",PivotSuSaForecast!$A76,"Year",YEAR(Deckblatt!$B$5),"Month",K$6))</f>
        <v>7424.43</v>
      </c>
      <c r="L77" s="252">
        <f>IF(J77="",0,GETPIVOTDATA("Haben",PivotSuSaForecast!$A$3,"AccountReport",PivotSuSaForecast!$A76,"Year",YEAR(Deckblatt!$B$5),"Month",L$6))</f>
        <v>0</v>
      </c>
      <c r="M77" s="252">
        <f>IF(K77="",0,GETPIVOTDATA("Soll",PivotSuSaForecast!$A$3,"AccountReport",PivotSuSaForecast!$A76,"Year",YEAR(Deckblatt!$B$5),"Month",M$6))</f>
        <v>7673.31</v>
      </c>
      <c r="N77" s="252">
        <f>IF(L77="",0,GETPIVOTDATA("Haben",PivotSuSaForecast!$A$3,"AccountReport",PivotSuSaForecast!$A76,"Year",YEAR(Deckblatt!$B$5),"Month",N$6))</f>
        <v>0</v>
      </c>
      <c r="O77" s="252">
        <f>IF(M77="",0,GETPIVOTDATA("Soll",PivotSuSaForecast!$A$3,"AccountReport",PivotSuSaForecast!$A76,"Year",YEAR(Deckblatt!$B$5),"Month",O$6))</f>
        <v>8472.98</v>
      </c>
      <c r="P77" s="252">
        <f>IF(N77="",0,GETPIVOTDATA("Haben",PivotSuSaForecast!$A$3,"AccountReport",PivotSuSaForecast!$A76,"Year",YEAR(Deckblatt!$B$5),"Month",P$6))</f>
        <v>0</v>
      </c>
      <c r="Q77" s="252">
        <f>IF(O77="",0,GETPIVOTDATA("Soll",PivotSuSaForecast!$A$3,"AccountReport",PivotSuSaForecast!$A76,"Year",YEAR(Deckblatt!$B$5),"Month",Q$6))</f>
        <v>8392.52</v>
      </c>
      <c r="R77" s="252">
        <f>IF(P77="",0,GETPIVOTDATA("Haben",PivotSuSaForecast!$A$3,"AccountReport",PivotSuSaForecast!$A76,"Year",YEAR(Deckblatt!$B$5),"Month",R$6))</f>
        <v>313.8</v>
      </c>
      <c r="S77" s="252">
        <f>IF(Q77="",0,GETPIVOTDATA("Soll",PivotSuSaForecast!$A$3,"AccountReport",PivotSuSaForecast!$A76,"Year",YEAR(Deckblatt!$B$5),"Month",S$6))</f>
        <v>10087.5</v>
      </c>
      <c r="T77" s="252">
        <f>IF(R77="",0,GETPIVOTDATA("Haben",PivotSuSaForecast!$A$3,"AccountReport",PivotSuSaForecast!$A76,"Year",YEAR(Deckblatt!$B$5),"Month",T$6))</f>
        <v>0</v>
      </c>
      <c r="U77" s="252">
        <f>IF(S77="",0,GETPIVOTDATA("Soll",PivotSuSaForecast!$A$3,"AccountReport",PivotSuSaForecast!$A76,"Year",YEAR(Deckblatt!$B$5),"Month",U$6))</f>
        <v>10847.94</v>
      </c>
      <c r="V77" s="252">
        <f>IF(T77="",0,GETPIVOTDATA("Haben",PivotSuSaForecast!$A$3,"AccountReport",PivotSuSaForecast!$A76,"Year",YEAR(Deckblatt!$B$5),"Month",V$6))</f>
        <v>0</v>
      </c>
      <c r="W77" s="252">
        <f>IF(U77="",0,GETPIVOTDATA("Soll",PivotSuSaForecast!$A$3,"AccountReport",PivotSuSaForecast!$A76,"Year",YEAR(Deckblatt!$B$5),"Month",W$6))</f>
        <v>12652.01</v>
      </c>
      <c r="X77" s="252">
        <f>IF(V77="",0,GETPIVOTDATA("Haben",PivotSuSaForecast!$A$3,"AccountReport",PivotSuSaForecast!$A76,"Year",YEAR(Deckblatt!$B$5),"Month",X$6))</f>
        <v>0</v>
      </c>
      <c r="Y77" s="252">
        <f>IF(W77="",0,GETPIVOTDATA("Soll",PivotSuSaForecast!$A$3,"AccountReport",PivotSuSaForecast!$A76,"Year",YEAR(Deckblatt!$B$5),"Month",Y$6))</f>
        <v>14052.27</v>
      </c>
      <c r="Z77" s="252">
        <f>IF(X77="",0,GETPIVOTDATA("Haben",PivotSuSaForecast!$A$3,"AccountReport",PivotSuSaForecast!$A76,"Year",YEAR(Deckblatt!$B$5),"Month",Z$6))</f>
        <v>0</v>
      </c>
    </row>
    <row r="78" spans="1:26" x14ac:dyDescent="0.25">
      <c r="A78" s="174">
        <f>IF(PivotSuSaForecast!A77=0,"",IFERROR(_xlfn.NUMBERVALUE(LEFT(PivotSuSaForecast!A77,4)),""))</f>
        <v>6111</v>
      </c>
      <c r="B78" s="174" t="str">
        <f>IF(A78&lt;&gt;"",RIGHT(PivotSuSaForecast!A77,LEN(PivotSuSaForecast!A77)-5),"")</f>
        <v>Umlagebeiträge</v>
      </c>
      <c r="C78" s="252">
        <f>IF(A78="",0,GETPIVOTDATA("Soll",PivotSuSaForecast!$A$3,"AccountReport",PivotSuSaForecast!$A77,"Year",YEAR(Deckblatt!$B$5),"Month",C$6))</f>
        <v>181.47</v>
      </c>
      <c r="D78" s="252">
        <f>IF(B78="",0,GETPIVOTDATA("Haben",PivotSuSaForecast!$A$3,"AccountReport",PivotSuSaForecast!$A77,"Year",YEAR(Deckblatt!$B$5),"Month",D$6))</f>
        <v>0</v>
      </c>
      <c r="E78" s="252">
        <f>IF(C78="",0,GETPIVOTDATA("Soll",PivotSuSaForecast!$A$3,"AccountReport",PivotSuSaForecast!$A77,"Year",YEAR(Deckblatt!$B$5),"Month",E$6))</f>
        <v>181.47</v>
      </c>
      <c r="F78" s="252">
        <f>IF(D78="",0,GETPIVOTDATA("Haben",PivotSuSaForecast!$A$3,"AccountReport",PivotSuSaForecast!$A77,"Year",YEAR(Deckblatt!$B$5),"Month",F$6))</f>
        <v>0</v>
      </c>
      <c r="G78" s="252">
        <f>IF(E78="",0,GETPIVOTDATA("Soll",PivotSuSaForecast!$A$3,"AccountReport",PivotSuSaForecast!$A77,"Year",YEAR(Deckblatt!$B$5),"Month",G$6))</f>
        <v>181.47</v>
      </c>
      <c r="H78" s="252">
        <f>IF(F78="",0,GETPIVOTDATA("Haben",PivotSuSaForecast!$A$3,"AccountReport",PivotSuSaForecast!$A77,"Year",YEAR(Deckblatt!$B$5),"Month",H$6))</f>
        <v>0</v>
      </c>
      <c r="I78" s="252">
        <f>IF(G78="",0,GETPIVOTDATA("Soll",PivotSuSaForecast!$A$3,"AccountReport",PivotSuSaForecast!$A77,"Year",YEAR(Deckblatt!$B$5),"Month",I$6))</f>
        <v>181.47</v>
      </c>
      <c r="J78" s="252">
        <f>IF(H78="",0,GETPIVOTDATA("Haben",PivotSuSaForecast!$A$3,"AccountReport",PivotSuSaForecast!$A77,"Year",YEAR(Deckblatt!$B$5),"Month",J$6))</f>
        <v>0</v>
      </c>
      <c r="K78" s="252">
        <f>IF(I78="",0,GETPIVOTDATA("Soll",PivotSuSaForecast!$A$3,"AccountReport",PivotSuSaForecast!$A77,"Year",YEAR(Deckblatt!$B$5),"Month",K$6))</f>
        <v>181.47</v>
      </c>
      <c r="L78" s="252">
        <f>IF(J78="",0,GETPIVOTDATA("Haben",PivotSuSaForecast!$A$3,"AccountReport",PivotSuSaForecast!$A77,"Year",YEAR(Deckblatt!$B$5),"Month",L$6))</f>
        <v>0</v>
      </c>
      <c r="M78" s="252">
        <f>IF(K78="",0,GETPIVOTDATA("Soll",PivotSuSaForecast!$A$3,"AccountReport",PivotSuSaForecast!$A77,"Year",YEAR(Deckblatt!$B$5),"Month",M$6))</f>
        <v>181.47</v>
      </c>
      <c r="N78" s="252">
        <f>IF(L78="",0,GETPIVOTDATA("Haben",PivotSuSaForecast!$A$3,"AccountReport",PivotSuSaForecast!$A77,"Year",YEAR(Deckblatt!$B$5),"Month",N$6))</f>
        <v>0</v>
      </c>
      <c r="O78" s="252">
        <f>IF(M78="",0,GETPIVOTDATA("Soll",PivotSuSaForecast!$A$3,"AccountReport",PivotSuSaForecast!$A77,"Year",YEAR(Deckblatt!$B$5),"Month",O$6))</f>
        <v>181.47</v>
      </c>
      <c r="P78" s="252">
        <f>IF(N78="",0,GETPIVOTDATA("Haben",PivotSuSaForecast!$A$3,"AccountReport",PivotSuSaForecast!$A77,"Year",YEAR(Deckblatt!$B$5),"Month",P$6))</f>
        <v>0</v>
      </c>
      <c r="Q78" s="252">
        <f>IF(O78="",0,GETPIVOTDATA("Soll",PivotSuSaForecast!$A$3,"AccountReport",PivotSuSaForecast!$A77,"Year",YEAR(Deckblatt!$B$5),"Month",Q$6))</f>
        <v>0</v>
      </c>
      <c r="R78" s="252">
        <f>IF(P78="",0,GETPIVOTDATA("Haben",PivotSuSaForecast!$A$3,"AccountReport",PivotSuSaForecast!$A77,"Year",YEAR(Deckblatt!$B$5),"Month",R$6))</f>
        <v>2801.73</v>
      </c>
      <c r="S78" s="252">
        <f>IF(Q78="",0,GETPIVOTDATA("Soll",PivotSuSaForecast!$A$3,"AccountReport",PivotSuSaForecast!$A77,"Year",YEAR(Deckblatt!$B$5),"Month",S$6))</f>
        <v>29.67</v>
      </c>
      <c r="T78" s="252">
        <f>IF(R78="",0,GETPIVOTDATA("Haben",PivotSuSaForecast!$A$3,"AccountReport",PivotSuSaForecast!$A77,"Year",YEAR(Deckblatt!$B$5),"Month",T$6))</f>
        <v>0</v>
      </c>
      <c r="U78" s="252">
        <f>IF(S78="",0,GETPIVOTDATA("Soll",PivotSuSaForecast!$A$3,"AccountReport",PivotSuSaForecast!$A77,"Year",YEAR(Deckblatt!$B$5),"Month",U$6))</f>
        <v>29.67</v>
      </c>
      <c r="V78" s="252">
        <f>IF(T78="",0,GETPIVOTDATA("Haben",PivotSuSaForecast!$A$3,"AccountReport",PivotSuSaForecast!$A77,"Year",YEAR(Deckblatt!$B$5),"Month",V$6))</f>
        <v>0</v>
      </c>
      <c r="W78" s="252">
        <f>IF(U78="",0,GETPIVOTDATA("Soll",PivotSuSaForecast!$A$3,"AccountReport",PivotSuSaForecast!$A77,"Year",YEAR(Deckblatt!$B$5),"Month",W$6))</f>
        <v>29.67</v>
      </c>
      <c r="X78" s="252">
        <f>IF(V78="",0,GETPIVOTDATA("Haben",PivotSuSaForecast!$A$3,"AccountReport",PivotSuSaForecast!$A77,"Year",YEAR(Deckblatt!$B$5),"Month",X$6))</f>
        <v>0</v>
      </c>
      <c r="Y78" s="252">
        <f>IF(W78="",0,GETPIVOTDATA("Soll",PivotSuSaForecast!$A$3,"AccountReport",PivotSuSaForecast!$A77,"Year",YEAR(Deckblatt!$B$5),"Month",Y$6))</f>
        <v>327.02</v>
      </c>
      <c r="Z78" s="252">
        <f>IF(X78="",0,GETPIVOTDATA("Haben",PivotSuSaForecast!$A$3,"AccountReport",PivotSuSaForecast!$A77,"Year",YEAR(Deckblatt!$B$5),"Month",Z$6))</f>
        <v>0</v>
      </c>
    </row>
    <row r="79" spans="1:26" x14ac:dyDescent="0.25">
      <c r="A79" s="174">
        <f>IF(PivotSuSaForecast!A78=0,"",IFERROR(_xlfn.NUMBERVALUE(LEFT(PivotSuSaForecast!A78,4)),""))</f>
        <v>6120</v>
      </c>
      <c r="B79" s="174" t="str">
        <f>IF(A79&lt;&gt;"",RIGHT(PivotSuSaForecast!A78,LEN(PivotSuSaForecast!A78)-5),"")</f>
        <v>Beiträge zur Berufsgenossenschaft</v>
      </c>
      <c r="C79" s="252">
        <f>IF(A79="",0,GETPIVOTDATA("Soll",PivotSuSaForecast!$A$3,"AccountReport",PivotSuSaForecast!$A78,"Year",YEAR(Deckblatt!$B$5),"Month",C$6))</f>
        <v>783.39</v>
      </c>
      <c r="D79" s="252">
        <f>IF(B79="",0,GETPIVOTDATA("Haben",PivotSuSaForecast!$A$3,"AccountReport",PivotSuSaForecast!$A78,"Year",YEAR(Deckblatt!$B$5),"Month",D$6))</f>
        <v>0</v>
      </c>
      <c r="E79" s="252">
        <f>IF(C79="",0,GETPIVOTDATA("Soll",PivotSuSaForecast!$A$3,"AccountReport",PivotSuSaForecast!$A78,"Year",YEAR(Deckblatt!$B$5),"Month",E$6))</f>
        <v>0</v>
      </c>
      <c r="F79" s="252">
        <f>IF(D79="",0,GETPIVOTDATA("Haben",PivotSuSaForecast!$A$3,"AccountReport",PivotSuSaForecast!$A78,"Year",YEAR(Deckblatt!$B$5),"Month",F$6))</f>
        <v>0</v>
      </c>
      <c r="G79" s="252">
        <f>IF(E79="",0,GETPIVOTDATA("Soll",PivotSuSaForecast!$A$3,"AccountReport",PivotSuSaForecast!$A78,"Year",YEAR(Deckblatt!$B$5),"Month",G$6))</f>
        <v>0</v>
      </c>
      <c r="H79" s="252">
        <f>IF(F79="",0,GETPIVOTDATA("Haben",PivotSuSaForecast!$A$3,"AccountReport",PivotSuSaForecast!$A78,"Year",YEAR(Deckblatt!$B$5),"Month",H$6))</f>
        <v>0</v>
      </c>
      <c r="I79" s="252">
        <f>IF(G79="",0,GETPIVOTDATA("Soll",PivotSuSaForecast!$A$3,"AccountReport",PivotSuSaForecast!$A78,"Year",YEAR(Deckblatt!$B$5),"Month",I$6))</f>
        <v>783.36</v>
      </c>
      <c r="J79" s="252">
        <f>IF(H79="",0,GETPIVOTDATA("Haben",PivotSuSaForecast!$A$3,"AccountReport",PivotSuSaForecast!$A78,"Year",YEAR(Deckblatt!$B$5),"Month",J$6))</f>
        <v>0</v>
      </c>
      <c r="K79" s="252">
        <f>IF(I79="",0,GETPIVOTDATA("Soll",PivotSuSaForecast!$A$3,"AccountReport",PivotSuSaForecast!$A78,"Year",YEAR(Deckblatt!$B$5),"Month",K$6))</f>
        <v>0</v>
      </c>
      <c r="L79" s="252">
        <f>IF(J79="",0,GETPIVOTDATA("Haben",PivotSuSaForecast!$A$3,"AccountReport",PivotSuSaForecast!$A78,"Year",YEAR(Deckblatt!$B$5),"Month",L$6))</f>
        <v>0</v>
      </c>
      <c r="M79" s="252">
        <f>IF(K79="",0,GETPIVOTDATA("Soll",PivotSuSaForecast!$A$3,"AccountReport",PivotSuSaForecast!$A78,"Year",YEAR(Deckblatt!$B$5),"Month",M$6))</f>
        <v>261.42</v>
      </c>
      <c r="N79" s="252">
        <f>IF(L79="",0,GETPIVOTDATA("Haben",PivotSuSaForecast!$A$3,"AccountReport",PivotSuSaForecast!$A78,"Year",YEAR(Deckblatt!$B$5),"Month",N$6))</f>
        <v>0</v>
      </c>
      <c r="O79" s="252">
        <f>IF(M79="",0,GETPIVOTDATA("Soll",PivotSuSaForecast!$A$3,"AccountReport",PivotSuSaForecast!$A78,"Year",YEAR(Deckblatt!$B$5),"Month",O$6))</f>
        <v>0</v>
      </c>
      <c r="P79" s="252">
        <f>IF(N79="",0,GETPIVOTDATA("Haben",PivotSuSaForecast!$A$3,"AccountReport",PivotSuSaForecast!$A78,"Year",YEAR(Deckblatt!$B$5),"Month",P$6))</f>
        <v>0</v>
      </c>
      <c r="Q79" s="252">
        <f>IF(O79="",0,GETPIVOTDATA("Soll",PivotSuSaForecast!$A$3,"AccountReport",PivotSuSaForecast!$A78,"Year",YEAR(Deckblatt!$B$5),"Month",Q$6))</f>
        <v>0</v>
      </c>
      <c r="R79" s="252">
        <f>IF(P79="",0,GETPIVOTDATA("Haben",PivotSuSaForecast!$A$3,"AccountReport",PivotSuSaForecast!$A78,"Year",YEAR(Deckblatt!$B$5),"Month",R$6))</f>
        <v>0</v>
      </c>
      <c r="S79" s="252">
        <f>IF(Q79="",0,GETPIVOTDATA("Soll",PivotSuSaForecast!$A$3,"AccountReport",PivotSuSaForecast!$A78,"Year",YEAR(Deckblatt!$B$5),"Month",S$6))</f>
        <v>0</v>
      </c>
      <c r="T79" s="252">
        <f>IF(R79="",0,GETPIVOTDATA("Haben",PivotSuSaForecast!$A$3,"AccountReport",PivotSuSaForecast!$A78,"Year",YEAR(Deckblatt!$B$5),"Month",T$6))</f>
        <v>0</v>
      </c>
      <c r="U79" s="252">
        <f>IF(S79="",0,GETPIVOTDATA("Soll",PivotSuSaForecast!$A$3,"AccountReport",PivotSuSaForecast!$A78,"Year",YEAR(Deckblatt!$B$5),"Month",U$6))</f>
        <v>764.38</v>
      </c>
      <c r="V79" s="252">
        <f>IF(T79="",0,GETPIVOTDATA("Haben",PivotSuSaForecast!$A$3,"AccountReport",PivotSuSaForecast!$A78,"Year",YEAR(Deckblatt!$B$5),"Month",V$6))</f>
        <v>0</v>
      </c>
      <c r="W79" s="252">
        <f>IF(U79="",0,GETPIVOTDATA("Soll",PivotSuSaForecast!$A$3,"AccountReport",PivotSuSaForecast!$A78,"Year",YEAR(Deckblatt!$B$5),"Month",W$6))</f>
        <v>0</v>
      </c>
      <c r="X79" s="252">
        <f>IF(V79="",0,GETPIVOTDATA("Haben",PivotSuSaForecast!$A$3,"AccountReport",PivotSuSaForecast!$A78,"Year",YEAR(Deckblatt!$B$5),"Month",X$6))</f>
        <v>0</v>
      </c>
      <c r="Y79" s="252">
        <f>IF(W79="",0,GETPIVOTDATA("Soll",PivotSuSaForecast!$A$3,"AccountReport",PivotSuSaForecast!$A78,"Year",YEAR(Deckblatt!$B$5),"Month",Y$6))</f>
        <v>812.43</v>
      </c>
      <c r="Z79" s="252">
        <f>IF(X79="",0,GETPIVOTDATA("Haben",PivotSuSaForecast!$A$3,"AccountReport",PivotSuSaForecast!$A78,"Year",YEAR(Deckblatt!$B$5),"Month",Z$6))</f>
        <v>0</v>
      </c>
    </row>
    <row r="80" spans="1:26" x14ac:dyDescent="0.25">
      <c r="A80" s="174">
        <f>IF(PivotSuSaForecast!A79=0,"",IFERROR(_xlfn.NUMBERVALUE(LEFT(PivotSuSaForecast!A79,4)),""))</f>
        <v>6140</v>
      </c>
      <c r="B80" s="174" t="str">
        <f>IF(A80&lt;&gt;"",RIGHT(PivotSuSaForecast!A79,LEN(PivotSuSaForecast!A79)-5),"")</f>
        <v>Aufwendungen für Altersversorgung</v>
      </c>
      <c r="C80" s="252">
        <f>IF(A80="",0,GETPIVOTDATA("Soll",PivotSuSaForecast!$A$3,"AccountReport",PivotSuSaForecast!$A79,"Year",YEAR(Deckblatt!$B$5),"Month",C$6))</f>
        <v>0</v>
      </c>
      <c r="D80" s="252">
        <f>IF(B80="",0,GETPIVOTDATA("Haben",PivotSuSaForecast!$A$3,"AccountReport",PivotSuSaForecast!$A79,"Year",YEAR(Deckblatt!$B$5),"Month",D$6))</f>
        <v>0</v>
      </c>
      <c r="E80" s="252">
        <f>IF(C80="",0,GETPIVOTDATA("Soll",PivotSuSaForecast!$A$3,"AccountReport",PivotSuSaForecast!$A79,"Year",YEAR(Deckblatt!$B$5),"Month",E$6))</f>
        <v>0</v>
      </c>
      <c r="F80" s="252">
        <f>IF(D80="",0,GETPIVOTDATA("Haben",PivotSuSaForecast!$A$3,"AccountReport",PivotSuSaForecast!$A79,"Year",YEAR(Deckblatt!$B$5),"Month",F$6))</f>
        <v>0</v>
      </c>
      <c r="G80" s="252">
        <f>IF(E80="",0,GETPIVOTDATA("Soll",PivotSuSaForecast!$A$3,"AccountReport",PivotSuSaForecast!$A79,"Year",YEAR(Deckblatt!$B$5),"Month",G$6))</f>
        <v>0</v>
      </c>
      <c r="H80" s="252">
        <f>IF(F80="",0,GETPIVOTDATA("Haben",PivotSuSaForecast!$A$3,"AccountReport",PivotSuSaForecast!$A79,"Year",YEAR(Deckblatt!$B$5),"Month",H$6))</f>
        <v>0</v>
      </c>
      <c r="I80" s="252">
        <f>IF(G80="",0,GETPIVOTDATA("Soll",PivotSuSaForecast!$A$3,"AccountReport",PivotSuSaForecast!$A79,"Year",YEAR(Deckblatt!$B$5),"Month",I$6))</f>
        <v>0</v>
      </c>
      <c r="J80" s="252">
        <f>IF(H80="",0,GETPIVOTDATA("Haben",PivotSuSaForecast!$A$3,"AccountReport",PivotSuSaForecast!$A79,"Year",YEAR(Deckblatt!$B$5),"Month",J$6))</f>
        <v>0</v>
      </c>
      <c r="K80" s="252">
        <f>IF(I80="",0,GETPIVOTDATA("Soll",PivotSuSaForecast!$A$3,"AccountReport",PivotSuSaForecast!$A79,"Year",YEAR(Deckblatt!$B$5),"Month",K$6))</f>
        <v>450</v>
      </c>
      <c r="L80" s="252">
        <f>IF(J80="",0,GETPIVOTDATA("Haben",PivotSuSaForecast!$A$3,"AccountReport",PivotSuSaForecast!$A79,"Year",YEAR(Deckblatt!$B$5),"Month",L$6))</f>
        <v>382.5</v>
      </c>
      <c r="M80" s="252">
        <f>IF(K80="",0,GETPIVOTDATA("Soll",PivotSuSaForecast!$A$3,"AccountReport",PivotSuSaForecast!$A79,"Year",YEAR(Deckblatt!$B$5),"Month",M$6))</f>
        <v>150</v>
      </c>
      <c r="N80" s="252">
        <f>IF(L80="",0,GETPIVOTDATA("Haben",PivotSuSaForecast!$A$3,"AccountReport",PivotSuSaForecast!$A79,"Year",YEAR(Deckblatt!$B$5),"Month",N$6))</f>
        <v>127.5</v>
      </c>
      <c r="O80" s="252">
        <f>IF(M80="",0,GETPIVOTDATA("Soll",PivotSuSaForecast!$A$3,"AccountReport",PivotSuSaForecast!$A79,"Year",YEAR(Deckblatt!$B$5),"Month",O$6))</f>
        <v>150</v>
      </c>
      <c r="P80" s="252">
        <f>IF(N80="",0,GETPIVOTDATA("Haben",PivotSuSaForecast!$A$3,"AccountReport",PivotSuSaForecast!$A79,"Year",YEAR(Deckblatt!$B$5),"Month",P$6))</f>
        <v>127.5</v>
      </c>
      <c r="Q80" s="252">
        <f>IF(O80="",0,GETPIVOTDATA("Soll",PivotSuSaForecast!$A$3,"AccountReport",PivotSuSaForecast!$A79,"Year",YEAR(Deckblatt!$B$5),"Month",Q$6))</f>
        <v>150</v>
      </c>
      <c r="R80" s="252">
        <f>IF(P80="",0,GETPIVOTDATA("Haben",PivotSuSaForecast!$A$3,"AccountReport",PivotSuSaForecast!$A79,"Year",YEAR(Deckblatt!$B$5),"Month",R$6))</f>
        <v>127.5</v>
      </c>
      <c r="S80" s="252">
        <f>IF(Q80="",0,GETPIVOTDATA("Soll",PivotSuSaForecast!$A$3,"AccountReport",PivotSuSaForecast!$A79,"Year",YEAR(Deckblatt!$B$5),"Month",S$6))</f>
        <v>150</v>
      </c>
      <c r="T80" s="252">
        <f>IF(R80="",0,GETPIVOTDATA("Haben",PivotSuSaForecast!$A$3,"AccountReport",PivotSuSaForecast!$A79,"Year",YEAR(Deckblatt!$B$5),"Month",T$6))</f>
        <v>127.5</v>
      </c>
      <c r="U80" s="252">
        <f>IF(S80="",0,GETPIVOTDATA("Soll",PivotSuSaForecast!$A$3,"AccountReport",PivotSuSaForecast!$A79,"Year",YEAR(Deckblatt!$B$5),"Month",U$6))</f>
        <v>250</v>
      </c>
      <c r="V80" s="252">
        <f>IF(T80="",0,GETPIVOTDATA("Haben",PivotSuSaForecast!$A$3,"AccountReport",PivotSuSaForecast!$A79,"Year",YEAR(Deckblatt!$B$5),"Month",V$6))</f>
        <v>212.5</v>
      </c>
      <c r="W80" s="252">
        <f>IF(U80="",0,GETPIVOTDATA("Soll",PivotSuSaForecast!$A$3,"AccountReport",PivotSuSaForecast!$A79,"Year",YEAR(Deckblatt!$B$5),"Month",W$6))</f>
        <v>250</v>
      </c>
      <c r="X80" s="252">
        <f>IF(V80="",0,GETPIVOTDATA("Haben",PivotSuSaForecast!$A$3,"AccountReport",PivotSuSaForecast!$A79,"Year",YEAR(Deckblatt!$B$5),"Month",X$6))</f>
        <v>212.5</v>
      </c>
      <c r="Y80" s="252">
        <f>IF(W80="",0,GETPIVOTDATA("Soll",PivotSuSaForecast!$A$3,"AccountReport",PivotSuSaForecast!$A79,"Year",YEAR(Deckblatt!$B$5),"Month",Y$6))</f>
        <v>300</v>
      </c>
      <c r="Z80" s="252">
        <f>IF(X80="",0,GETPIVOTDATA("Haben",PivotSuSaForecast!$A$3,"AccountReport",PivotSuSaForecast!$A79,"Year",YEAR(Deckblatt!$B$5),"Month",Z$6))</f>
        <v>0</v>
      </c>
    </row>
    <row r="81" spans="1:26" x14ac:dyDescent="0.25">
      <c r="A81" s="174">
        <f>IF(PivotSuSaForecast!A80=0,"",IFERROR(_xlfn.NUMBERVALUE(LEFT(PivotSuSaForecast!A80,4)),""))</f>
        <v>6201</v>
      </c>
      <c r="B81" s="174" t="str">
        <f>IF(A81&lt;&gt;"",RIGHT(PivotSuSaForecast!A80,LEN(PivotSuSaForecast!A80)-5),"")</f>
        <v>Abschreibungen auf selbst geschaffene immaterielle Vermögensgegenstände</v>
      </c>
      <c r="C81" s="252">
        <f>IF(A81="",0,GETPIVOTDATA("Soll",PivotSuSaForecast!$A$3,"AccountReport",PivotSuSaForecast!$A80,"Year",YEAR(Deckblatt!$B$5),"Month",C$6))</f>
        <v>4640.05</v>
      </c>
      <c r="D81" s="252">
        <f>IF(B81="",0,GETPIVOTDATA("Haben",PivotSuSaForecast!$A$3,"AccountReport",PivotSuSaForecast!$A80,"Year",YEAR(Deckblatt!$B$5),"Month",D$6))</f>
        <v>0</v>
      </c>
      <c r="E81" s="252">
        <f>IF(C81="",0,GETPIVOTDATA("Soll",PivotSuSaForecast!$A$3,"AccountReport",PivotSuSaForecast!$A80,"Year",YEAR(Deckblatt!$B$5),"Month",E$6))</f>
        <v>4669.79</v>
      </c>
      <c r="F81" s="252">
        <f>IF(D81="",0,GETPIVOTDATA("Haben",PivotSuSaForecast!$A$3,"AccountReport",PivotSuSaForecast!$A80,"Year",YEAR(Deckblatt!$B$5),"Month",F$6))</f>
        <v>0</v>
      </c>
      <c r="G81" s="252">
        <f>IF(E81="",0,GETPIVOTDATA("Soll",PivotSuSaForecast!$A$3,"AccountReport",PivotSuSaForecast!$A80,"Year",YEAR(Deckblatt!$B$5),"Month",G$6))</f>
        <v>5878.11</v>
      </c>
      <c r="H81" s="252">
        <f>IF(F81="",0,GETPIVOTDATA("Haben",PivotSuSaForecast!$A$3,"AccountReport",PivotSuSaForecast!$A80,"Year",YEAR(Deckblatt!$B$5),"Month",H$6))</f>
        <v>0</v>
      </c>
      <c r="I81" s="252">
        <f>IF(G81="",0,GETPIVOTDATA("Soll",PivotSuSaForecast!$A$3,"AccountReport",PivotSuSaForecast!$A80,"Year",YEAR(Deckblatt!$B$5),"Month",I$6))</f>
        <v>6418.3</v>
      </c>
      <c r="J81" s="252">
        <f>IF(H81="",0,GETPIVOTDATA("Haben",PivotSuSaForecast!$A$3,"AccountReport",PivotSuSaForecast!$A80,"Year",YEAR(Deckblatt!$B$5),"Month",J$6))</f>
        <v>0</v>
      </c>
      <c r="K81" s="252">
        <f>IF(I81="",0,GETPIVOTDATA("Soll",PivotSuSaForecast!$A$3,"AccountReport",PivotSuSaForecast!$A80,"Year",YEAR(Deckblatt!$B$5),"Month",K$6))</f>
        <v>5761.42</v>
      </c>
      <c r="L81" s="252">
        <f>IF(J81="",0,GETPIVOTDATA("Haben",PivotSuSaForecast!$A$3,"AccountReport",PivotSuSaForecast!$A80,"Year",YEAR(Deckblatt!$B$5),"Month",L$6))</f>
        <v>0</v>
      </c>
      <c r="M81" s="252">
        <f>IF(K81="",0,GETPIVOTDATA("Soll",PivotSuSaForecast!$A$3,"AccountReport",PivotSuSaForecast!$A80,"Year",YEAR(Deckblatt!$B$5),"Month",M$6))</f>
        <v>5860.57</v>
      </c>
      <c r="N81" s="252">
        <f>IF(L81="",0,GETPIVOTDATA("Haben",PivotSuSaForecast!$A$3,"AccountReport",PivotSuSaForecast!$A80,"Year",YEAR(Deckblatt!$B$5),"Month",N$6))</f>
        <v>0</v>
      </c>
      <c r="O81" s="252">
        <f>IF(M81="",0,GETPIVOTDATA("Soll",PivotSuSaForecast!$A$3,"AccountReport",PivotSuSaForecast!$A80,"Year",YEAR(Deckblatt!$B$5),"Month",O$6))</f>
        <v>5649.28</v>
      </c>
      <c r="P81" s="252">
        <f>IF(N81="",0,GETPIVOTDATA("Haben",PivotSuSaForecast!$A$3,"AccountReport",PivotSuSaForecast!$A80,"Year",YEAR(Deckblatt!$B$5),"Month",P$6))</f>
        <v>0</v>
      </c>
      <c r="Q81" s="252">
        <f>IF(O81="",0,GETPIVOTDATA("Soll",PivotSuSaForecast!$A$3,"AccountReport",PivotSuSaForecast!$A80,"Year",YEAR(Deckblatt!$B$5),"Month",Q$6))</f>
        <v>5352.29</v>
      </c>
      <c r="R81" s="252">
        <f>IF(P81="",0,GETPIVOTDATA("Haben",PivotSuSaForecast!$A$3,"AccountReport",PivotSuSaForecast!$A80,"Year",YEAR(Deckblatt!$B$5),"Month",R$6))</f>
        <v>0</v>
      </c>
      <c r="S81" s="252">
        <f>IF(Q81="",0,GETPIVOTDATA("Soll",PivotSuSaForecast!$A$3,"AccountReport",PivotSuSaForecast!$A80,"Year",YEAR(Deckblatt!$B$5),"Month",S$6))</f>
        <v>5313.02</v>
      </c>
      <c r="T81" s="252">
        <f>IF(R81="",0,GETPIVOTDATA("Haben",PivotSuSaForecast!$A$3,"AccountReport",PivotSuSaForecast!$A80,"Year",YEAR(Deckblatt!$B$5),"Month",T$6))</f>
        <v>0</v>
      </c>
      <c r="U81" s="252">
        <f>IF(S81="",0,GETPIVOTDATA("Soll",PivotSuSaForecast!$A$3,"AccountReport",PivotSuSaForecast!$A80,"Year",YEAR(Deckblatt!$B$5),"Month",U$6))</f>
        <v>5504.76</v>
      </c>
      <c r="V81" s="252">
        <f>IF(T81="",0,GETPIVOTDATA("Haben",PivotSuSaForecast!$A$3,"AccountReport",PivotSuSaForecast!$A80,"Year",YEAR(Deckblatt!$B$5),"Month",V$6))</f>
        <v>0</v>
      </c>
      <c r="W81" s="252">
        <f>IF(U81="",0,GETPIVOTDATA("Soll",PivotSuSaForecast!$A$3,"AccountReport",PivotSuSaForecast!$A80,"Year",YEAR(Deckblatt!$B$5),"Month",W$6))</f>
        <v>7483.99</v>
      </c>
      <c r="X81" s="252">
        <f>IF(V81="",0,GETPIVOTDATA("Haben",PivotSuSaForecast!$A$3,"AccountReport",PivotSuSaForecast!$A80,"Year",YEAR(Deckblatt!$B$5),"Month",X$6))</f>
        <v>0</v>
      </c>
      <c r="Y81" s="252">
        <f>IF(W81="",0,GETPIVOTDATA("Soll",PivotSuSaForecast!$A$3,"AccountReport",PivotSuSaForecast!$A80,"Year",YEAR(Deckblatt!$B$5),"Month",Y$6))</f>
        <v>5800</v>
      </c>
      <c r="Z81" s="252">
        <f>IF(X81="",0,GETPIVOTDATA("Haben",PivotSuSaForecast!$A$3,"AccountReport",PivotSuSaForecast!$A80,"Year",YEAR(Deckblatt!$B$5),"Month",Z$6))</f>
        <v>0</v>
      </c>
    </row>
    <row r="82" spans="1:26" x14ac:dyDescent="0.25">
      <c r="A82" s="174">
        <f>IF(PivotSuSaForecast!A81=0,"",IFERROR(_xlfn.NUMBERVALUE(LEFT(PivotSuSaForecast!A81,4)),""))</f>
        <v>6220</v>
      </c>
      <c r="B82" s="174" t="str">
        <f>IF(A82&lt;&gt;"",RIGHT(PivotSuSaForecast!A81,LEN(PivotSuSaForecast!A81)-5),"")</f>
        <v>Abschreibungen auf Sachanlagen (ohne AfA auf Kfz und Gebäude)</v>
      </c>
      <c r="C82" s="252">
        <f>IF(A82="",0,GETPIVOTDATA("Soll",PivotSuSaForecast!$A$3,"AccountReport",PivotSuSaForecast!$A81,"Year",YEAR(Deckblatt!$B$5),"Month",C$6))</f>
        <v>473.73</v>
      </c>
      <c r="D82" s="252">
        <f>IF(B82="",0,GETPIVOTDATA("Haben",PivotSuSaForecast!$A$3,"AccountReport",PivotSuSaForecast!$A81,"Year",YEAR(Deckblatt!$B$5),"Month",D$6))</f>
        <v>0</v>
      </c>
      <c r="E82" s="252">
        <f>IF(C82="",0,GETPIVOTDATA("Soll",PivotSuSaForecast!$A$3,"AccountReport",PivotSuSaForecast!$A81,"Year",YEAR(Deckblatt!$B$5),"Month",E$6))</f>
        <v>740.65</v>
      </c>
      <c r="F82" s="252">
        <f>IF(D82="",0,GETPIVOTDATA("Haben",PivotSuSaForecast!$A$3,"AccountReport",PivotSuSaForecast!$A81,"Year",YEAR(Deckblatt!$B$5),"Month",F$6))</f>
        <v>0</v>
      </c>
      <c r="G82" s="252">
        <f>IF(E82="",0,GETPIVOTDATA("Soll",PivotSuSaForecast!$A$3,"AccountReport",PivotSuSaForecast!$A81,"Year",YEAR(Deckblatt!$B$5),"Month",G$6))</f>
        <v>645.67999999999995</v>
      </c>
      <c r="H82" s="252">
        <f>IF(F82="",0,GETPIVOTDATA("Haben",PivotSuSaForecast!$A$3,"AccountReport",PivotSuSaForecast!$A81,"Year",YEAR(Deckblatt!$B$5),"Month",H$6))</f>
        <v>0</v>
      </c>
      <c r="I82" s="252">
        <f>IF(G82="",0,GETPIVOTDATA("Soll",PivotSuSaForecast!$A$3,"AccountReport",PivotSuSaForecast!$A81,"Year",YEAR(Deckblatt!$B$5),"Month",I$6))</f>
        <v>645.72</v>
      </c>
      <c r="J82" s="252">
        <f>IF(H82="",0,GETPIVOTDATA("Haben",PivotSuSaForecast!$A$3,"AccountReport",PivotSuSaForecast!$A81,"Year",YEAR(Deckblatt!$B$5),"Month",J$6))</f>
        <v>0</v>
      </c>
      <c r="K82" s="252">
        <f>IF(I82="",0,GETPIVOTDATA("Soll",PivotSuSaForecast!$A$3,"AccountReport",PivotSuSaForecast!$A81,"Year",YEAR(Deckblatt!$B$5),"Month",K$6))</f>
        <v>668.18</v>
      </c>
      <c r="L82" s="252">
        <f>IF(J82="",0,GETPIVOTDATA("Haben",PivotSuSaForecast!$A$3,"AccountReport",PivotSuSaForecast!$A81,"Year",YEAR(Deckblatt!$B$5),"Month",L$6))</f>
        <v>0</v>
      </c>
      <c r="M82" s="252">
        <f>IF(K82="",0,GETPIVOTDATA("Soll",PivotSuSaForecast!$A$3,"AccountReport",PivotSuSaForecast!$A81,"Year",YEAR(Deckblatt!$B$5),"Month",M$6))</f>
        <v>668.17</v>
      </c>
      <c r="N82" s="252">
        <f>IF(L82="",0,GETPIVOTDATA("Haben",PivotSuSaForecast!$A$3,"AccountReport",PivotSuSaForecast!$A81,"Year",YEAR(Deckblatt!$B$5),"Month",N$6))</f>
        <v>0</v>
      </c>
      <c r="O82" s="252">
        <f>IF(M82="",0,GETPIVOTDATA("Soll",PivotSuSaForecast!$A$3,"AccountReport",PivotSuSaForecast!$A81,"Year",YEAR(Deckblatt!$B$5),"Month",O$6))</f>
        <v>721.75</v>
      </c>
      <c r="P82" s="252">
        <f>IF(N82="",0,GETPIVOTDATA("Haben",PivotSuSaForecast!$A$3,"AccountReport",PivotSuSaForecast!$A81,"Year",YEAR(Deckblatt!$B$5),"Month",P$6))</f>
        <v>0</v>
      </c>
      <c r="Q82" s="252">
        <f>IF(O82="",0,GETPIVOTDATA("Soll",PivotSuSaForecast!$A$3,"AccountReport",PivotSuSaForecast!$A81,"Year",YEAR(Deckblatt!$B$5),"Month",Q$6))</f>
        <v>721.74</v>
      </c>
      <c r="R82" s="252">
        <f>IF(P82="",0,GETPIVOTDATA("Haben",PivotSuSaForecast!$A$3,"AccountReport",PivotSuSaForecast!$A81,"Year",YEAR(Deckblatt!$B$5),"Month",R$6))</f>
        <v>0</v>
      </c>
      <c r="S82" s="252">
        <f>IF(Q82="",0,GETPIVOTDATA("Soll",PivotSuSaForecast!$A$3,"AccountReport",PivotSuSaForecast!$A81,"Year",YEAR(Deckblatt!$B$5),"Month",S$6))</f>
        <v>761.48</v>
      </c>
      <c r="T82" s="252">
        <f>IF(R82="",0,GETPIVOTDATA("Haben",PivotSuSaForecast!$A$3,"AccountReport",PivotSuSaForecast!$A81,"Year",YEAR(Deckblatt!$B$5),"Month",T$6))</f>
        <v>0</v>
      </c>
      <c r="U82" s="252">
        <f>IF(S82="",0,GETPIVOTDATA("Soll",PivotSuSaForecast!$A$3,"AccountReport",PivotSuSaForecast!$A81,"Year",YEAR(Deckblatt!$B$5),"Month",U$6))</f>
        <v>4784.04</v>
      </c>
      <c r="V82" s="252">
        <f>IF(T82="",0,GETPIVOTDATA("Haben",PivotSuSaForecast!$A$3,"AccountReport",PivotSuSaForecast!$A81,"Year",YEAR(Deckblatt!$B$5),"Month",V$6))</f>
        <v>0</v>
      </c>
      <c r="W82" s="252">
        <f>IF(U82="",0,GETPIVOTDATA("Soll",PivotSuSaForecast!$A$3,"AccountReport",PivotSuSaForecast!$A81,"Year",YEAR(Deckblatt!$B$5),"Month",W$6))</f>
        <v>609.15</v>
      </c>
      <c r="X82" s="252">
        <f>IF(V82="",0,GETPIVOTDATA("Haben",PivotSuSaForecast!$A$3,"AccountReport",PivotSuSaForecast!$A81,"Year",YEAR(Deckblatt!$B$5),"Month",X$6))</f>
        <v>0</v>
      </c>
      <c r="Y82" s="252">
        <f>IF(W82="",0,GETPIVOTDATA("Soll",PivotSuSaForecast!$A$3,"AccountReport",PivotSuSaForecast!$A81,"Year",YEAR(Deckblatt!$B$5),"Month",Y$6))</f>
        <v>700</v>
      </c>
      <c r="Z82" s="252">
        <f>IF(X82="",0,GETPIVOTDATA("Haben",PivotSuSaForecast!$A$3,"AccountReport",PivotSuSaForecast!$A81,"Year",YEAR(Deckblatt!$B$5),"Month",Z$6))</f>
        <v>0</v>
      </c>
    </row>
    <row r="83" spans="1:26" x14ac:dyDescent="0.25">
      <c r="A83" s="174">
        <f>IF(PivotSuSaForecast!A82=0,"",IFERROR(_xlfn.NUMBERVALUE(LEFT(PivotSuSaForecast!A82,4)),""))</f>
        <v>6260</v>
      </c>
      <c r="B83" s="174" t="str">
        <f>IF(A83&lt;&gt;"",RIGHT(PivotSuSaForecast!A82,LEN(PivotSuSaForecast!A82)-5),"")</f>
        <v>Sofortabschreibung geringwertige Wirtschaftsgüter</v>
      </c>
      <c r="C83" s="252">
        <f>IF(A83="",0,GETPIVOTDATA("Soll",PivotSuSaForecast!$A$3,"AccountReport",PivotSuSaForecast!$A82,"Year",YEAR(Deckblatt!$B$5),"Month",C$6))</f>
        <v>420.08</v>
      </c>
      <c r="D83" s="252">
        <f>IF(B83="",0,GETPIVOTDATA("Haben",PivotSuSaForecast!$A$3,"AccountReport",PivotSuSaForecast!$A82,"Year",YEAR(Deckblatt!$B$5),"Month",D$6))</f>
        <v>0</v>
      </c>
      <c r="E83" s="252">
        <f>IF(C83="",0,GETPIVOTDATA("Soll",PivotSuSaForecast!$A$3,"AccountReport",PivotSuSaForecast!$A82,"Year",YEAR(Deckblatt!$B$5),"Month",E$6))</f>
        <v>0</v>
      </c>
      <c r="F83" s="252">
        <f>IF(D83="",0,GETPIVOTDATA("Haben",PivotSuSaForecast!$A$3,"AccountReport",PivotSuSaForecast!$A82,"Year",YEAR(Deckblatt!$B$5),"Month",F$6))</f>
        <v>0</v>
      </c>
      <c r="G83" s="252">
        <f>IF(E83="",0,GETPIVOTDATA("Soll",PivotSuSaForecast!$A$3,"AccountReport",PivotSuSaForecast!$A82,"Year",YEAR(Deckblatt!$B$5),"Month",G$6))</f>
        <v>3630.68</v>
      </c>
      <c r="H83" s="252">
        <f>IF(F83="",0,GETPIVOTDATA("Haben",PivotSuSaForecast!$A$3,"AccountReport",PivotSuSaForecast!$A82,"Year",YEAR(Deckblatt!$B$5),"Month",H$6))</f>
        <v>0</v>
      </c>
      <c r="I83" s="252">
        <f>IF(G83="",0,GETPIVOTDATA("Soll",PivotSuSaForecast!$A$3,"AccountReport",PivotSuSaForecast!$A82,"Year",YEAR(Deckblatt!$B$5),"Month",I$6))</f>
        <v>0</v>
      </c>
      <c r="J83" s="252">
        <f>IF(H83="",0,GETPIVOTDATA("Haben",PivotSuSaForecast!$A$3,"AccountReport",PivotSuSaForecast!$A82,"Year",YEAR(Deckblatt!$B$5),"Month",J$6))</f>
        <v>0</v>
      </c>
      <c r="K83" s="252">
        <f>IF(I83="",0,GETPIVOTDATA("Soll",PivotSuSaForecast!$A$3,"AccountReport",PivotSuSaForecast!$A82,"Year",YEAR(Deckblatt!$B$5),"Month",K$6))</f>
        <v>586.48</v>
      </c>
      <c r="L83" s="252">
        <f>IF(J83="",0,GETPIVOTDATA("Haben",PivotSuSaForecast!$A$3,"AccountReport",PivotSuSaForecast!$A82,"Year",YEAR(Deckblatt!$B$5),"Month",L$6))</f>
        <v>0</v>
      </c>
      <c r="M83" s="252">
        <f>IF(K83="",0,GETPIVOTDATA("Soll",PivotSuSaForecast!$A$3,"AccountReport",PivotSuSaForecast!$A82,"Year",YEAR(Deckblatt!$B$5),"Month",M$6))</f>
        <v>0</v>
      </c>
      <c r="N83" s="252">
        <f>IF(L83="",0,GETPIVOTDATA("Haben",PivotSuSaForecast!$A$3,"AccountReport",PivotSuSaForecast!$A82,"Year",YEAR(Deckblatt!$B$5),"Month",N$6))</f>
        <v>0</v>
      </c>
      <c r="O83" s="252">
        <f>IF(M83="",0,GETPIVOTDATA("Soll",PivotSuSaForecast!$A$3,"AccountReport",PivotSuSaForecast!$A82,"Year",YEAR(Deckblatt!$B$5),"Month",O$6))</f>
        <v>1924.43</v>
      </c>
      <c r="P83" s="252">
        <f>IF(N83="",0,GETPIVOTDATA("Haben",PivotSuSaForecast!$A$3,"AccountReport",PivotSuSaForecast!$A82,"Year",YEAR(Deckblatt!$B$5),"Month",P$6))</f>
        <v>0</v>
      </c>
      <c r="Q83" s="252">
        <f>IF(O83="",0,GETPIVOTDATA("Soll",PivotSuSaForecast!$A$3,"AccountReport",PivotSuSaForecast!$A82,"Year",YEAR(Deckblatt!$B$5),"Month",Q$6))</f>
        <v>0</v>
      </c>
      <c r="R83" s="252">
        <f>IF(P83="",0,GETPIVOTDATA("Haben",PivotSuSaForecast!$A$3,"AccountReport",PivotSuSaForecast!$A82,"Year",YEAR(Deckblatt!$B$5),"Month",R$6))</f>
        <v>0</v>
      </c>
      <c r="S83" s="252">
        <f>IF(Q83="",0,GETPIVOTDATA("Soll",PivotSuSaForecast!$A$3,"AccountReport",PivotSuSaForecast!$A82,"Year",YEAR(Deckblatt!$B$5),"Month",S$6))</f>
        <v>537.27</v>
      </c>
      <c r="T83" s="252">
        <f>IF(R83="",0,GETPIVOTDATA("Haben",PivotSuSaForecast!$A$3,"AccountReport",PivotSuSaForecast!$A82,"Year",YEAR(Deckblatt!$B$5),"Month",T$6))</f>
        <v>0</v>
      </c>
      <c r="U83" s="252">
        <f>IF(S83="",0,GETPIVOTDATA("Soll",PivotSuSaForecast!$A$3,"AccountReport",PivotSuSaForecast!$A82,"Year",YEAR(Deckblatt!$B$5),"Month",U$6))</f>
        <v>499</v>
      </c>
      <c r="V83" s="252">
        <f>IF(T83="",0,GETPIVOTDATA("Haben",PivotSuSaForecast!$A$3,"AccountReport",PivotSuSaForecast!$A82,"Year",YEAR(Deckblatt!$B$5),"Month",V$6))</f>
        <v>0</v>
      </c>
      <c r="W83" s="252">
        <f>IF(U83="",0,GETPIVOTDATA("Soll",PivotSuSaForecast!$A$3,"AccountReport",PivotSuSaForecast!$A82,"Year",YEAR(Deckblatt!$B$5),"Month",W$6))</f>
        <v>0</v>
      </c>
      <c r="X83" s="252">
        <f>IF(V83="",0,GETPIVOTDATA("Haben",PivotSuSaForecast!$A$3,"AccountReport",PivotSuSaForecast!$A82,"Year",YEAR(Deckblatt!$B$5),"Month",X$6))</f>
        <v>0</v>
      </c>
      <c r="Y83" s="252">
        <f>IF(W83="",0,GETPIVOTDATA("Soll",PivotSuSaForecast!$A$3,"AccountReport",PivotSuSaForecast!$A82,"Year",YEAR(Deckblatt!$B$5),"Month",Y$6))</f>
        <v>0</v>
      </c>
      <c r="Z83" s="252">
        <f>IF(X83="",0,GETPIVOTDATA("Haben",PivotSuSaForecast!$A$3,"AccountReport",PivotSuSaForecast!$A82,"Year",YEAR(Deckblatt!$B$5),"Month",Z$6))</f>
        <v>0</v>
      </c>
    </row>
    <row r="84" spans="1:26" x14ac:dyDescent="0.25">
      <c r="A84" s="174">
        <f>IF(PivotSuSaForecast!A83=0,"",IFERROR(_xlfn.NUMBERVALUE(LEFT(PivotSuSaForecast!A83,4)),""))</f>
        <v>6300</v>
      </c>
      <c r="B84" s="174" t="str">
        <f>IF(A84&lt;&gt;"",RIGHT(PivotSuSaForecast!A83,LEN(PivotSuSaForecast!A83)-5),"")</f>
        <v>Sonstige betriebliche Aufwendungen</v>
      </c>
      <c r="C84" s="252">
        <f>IF(A84="",0,GETPIVOTDATA("Soll",PivotSuSaForecast!$A$3,"AccountReport",PivotSuSaForecast!$A83,"Year",YEAR(Deckblatt!$B$5),"Month",C$6))</f>
        <v>154.81</v>
      </c>
      <c r="D84" s="252">
        <f>IF(B84="",0,GETPIVOTDATA("Haben",PivotSuSaForecast!$A$3,"AccountReport",PivotSuSaForecast!$A83,"Year",YEAR(Deckblatt!$B$5),"Month",D$6))</f>
        <v>0</v>
      </c>
      <c r="E84" s="252">
        <f>IF(C84="",0,GETPIVOTDATA("Soll",PivotSuSaForecast!$A$3,"AccountReport",PivotSuSaForecast!$A83,"Year",YEAR(Deckblatt!$B$5),"Month",E$6))</f>
        <v>52.04</v>
      </c>
      <c r="F84" s="252">
        <f>IF(D84="",0,GETPIVOTDATA("Haben",PivotSuSaForecast!$A$3,"AccountReport",PivotSuSaForecast!$A83,"Year",YEAR(Deckblatt!$B$5),"Month",F$6))</f>
        <v>0</v>
      </c>
      <c r="G84" s="252">
        <f>IF(E84="",0,GETPIVOTDATA("Soll",PivotSuSaForecast!$A$3,"AccountReport",PivotSuSaForecast!$A83,"Year",YEAR(Deckblatt!$B$5),"Month",G$6))</f>
        <v>175.56</v>
      </c>
      <c r="H84" s="252">
        <f>IF(F84="",0,GETPIVOTDATA("Haben",PivotSuSaForecast!$A$3,"AccountReport",PivotSuSaForecast!$A83,"Year",YEAR(Deckblatt!$B$5),"Month",H$6))</f>
        <v>0</v>
      </c>
      <c r="I84" s="252">
        <f>IF(G84="",0,GETPIVOTDATA("Soll",PivotSuSaForecast!$A$3,"AccountReport",PivotSuSaForecast!$A83,"Year",YEAR(Deckblatt!$B$5),"Month",I$6))</f>
        <v>1607.16</v>
      </c>
      <c r="J84" s="252">
        <f>IF(H84="",0,GETPIVOTDATA("Haben",PivotSuSaForecast!$A$3,"AccountReport",PivotSuSaForecast!$A83,"Year",YEAR(Deckblatt!$B$5),"Month",J$6))</f>
        <v>0</v>
      </c>
      <c r="K84" s="252">
        <f>IF(I84="",0,GETPIVOTDATA("Soll",PivotSuSaForecast!$A$3,"AccountReport",PivotSuSaForecast!$A83,"Year",YEAR(Deckblatt!$B$5),"Month",K$6))</f>
        <v>113.98</v>
      </c>
      <c r="L84" s="252">
        <f>IF(J84="",0,GETPIVOTDATA("Haben",PivotSuSaForecast!$A$3,"AccountReport",PivotSuSaForecast!$A83,"Year",YEAR(Deckblatt!$B$5),"Month",L$6))</f>
        <v>0</v>
      </c>
      <c r="M84" s="252">
        <f>IF(K84="",0,GETPIVOTDATA("Soll",PivotSuSaForecast!$A$3,"AccountReport",PivotSuSaForecast!$A83,"Year",YEAR(Deckblatt!$B$5),"Month",M$6))</f>
        <v>108.3</v>
      </c>
      <c r="N84" s="252">
        <f>IF(L84="",0,GETPIVOTDATA("Haben",PivotSuSaForecast!$A$3,"AccountReport",PivotSuSaForecast!$A83,"Year",YEAR(Deckblatt!$B$5),"Month",N$6))</f>
        <v>0</v>
      </c>
      <c r="O84" s="252">
        <f>IF(M84="",0,GETPIVOTDATA("Soll",PivotSuSaForecast!$A$3,"AccountReport",PivotSuSaForecast!$A83,"Year",YEAR(Deckblatt!$B$5),"Month",O$6))</f>
        <v>272.85000000000002</v>
      </c>
      <c r="P84" s="252">
        <f>IF(N84="",0,GETPIVOTDATA("Haben",PivotSuSaForecast!$A$3,"AccountReport",PivotSuSaForecast!$A83,"Year",YEAR(Deckblatt!$B$5),"Month",P$6))</f>
        <v>0</v>
      </c>
      <c r="Q84" s="252">
        <f>IF(O84="",0,GETPIVOTDATA("Soll",PivotSuSaForecast!$A$3,"AccountReport",PivotSuSaForecast!$A83,"Year",YEAR(Deckblatt!$B$5),"Month",Q$6))</f>
        <v>37.5</v>
      </c>
      <c r="R84" s="252">
        <f>IF(P84="",0,GETPIVOTDATA("Haben",PivotSuSaForecast!$A$3,"AccountReport",PivotSuSaForecast!$A83,"Year",YEAR(Deckblatt!$B$5),"Month",R$6))</f>
        <v>520</v>
      </c>
      <c r="S84" s="252">
        <f>IF(Q84="",0,GETPIVOTDATA("Soll",PivotSuSaForecast!$A$3,"AccountReport",PivotSuSaForecast!$A83,"Year",YEAR(Deckblatt!$B$5),"Month",S$6))</f>
        <v>125.42</v>
      </c>
      <c r="T84" s="252">
        <f>IF(R84="",0,GETPIVOTDATA("Haben",PivotSuSaForecast!$A$3,"AccountReport",PivotSuSaForecast!$A83,"Year",YEAR(Deckblatt!$B$5),"Month",T$6))</f>
        <v>0</v>
      </c>
      <c r="U84" s="252">
        <f>IF(S84="",0,GETPIVOTDATA("Soll",PivotSuSaForecast!$A$3,"AccountReport",PivotSuSaForecast!$A83,"Year",YEAR(Deckblatt!$B$5),"Month",U$6))</f>
        <v>272.85000000000002</v>
      </c>
      <c r="V84" s="252">
        <f>IF(T84="",0,GETPIVOTDATA("Haben",PivotSuSaForecast!$A$3,"AccountReport",PivotSuSaForecast!$A83,"Year",YEAR(Deckblatt!$B$5),"Month",V$6))</f>
        <v>250.86</v>
      </c>
      <c r="W84" s="252">
        <f>IF(U84="",0,GETPIVOTDATA("Soll",PivotSuSaForecast!$A$3,"AccountReport",PivotSuSaForecast!$A83,"Year",YEAR(Deckblatt!$B$5),"Month",W$6))</f>
        <v>308.38</v>
      </c>
      <c r="X84" s="252">
        <f>IF(V84="",0,GETPIVOTDATA("Haben",PivotSuSaForecast!$A$3,"AccountReport",PivotSuSaForecast!$A83,"Year",YEAR(Deckblatt!$B$5),"Month",X$6))</f>
        <v>0</v>
      </c>
      <c r="Y84" s="252">
        <f>IF(W84="",0,GETPIVOTDATA("Soll",PivotSuSaForecast!$A$3,"AccountReport",PivotSuSaForecast!$A83,"Year",YEAR(Deckblatt!$B$5),"Month",Y$6))</f>
        <v>400</v>
      </c>
      <c r="Z84" s="252">
        <f>IF(X84="",0,GETPIVOTDATA("Haben",PivotSuSaForecast!$A$3,"AccountReport",PivotSuSaForecast!$A83,"Year",YEAR(Deckblatt!$B$5),"Month",Z$6))</f>
        <v>0</v>
      </c>
    </row>
    <row r="85" spans="1:26" x14ac:dyDescent="0.25">
      <c r="A85" s="174">
        <f>IF(PivotSuSaForecast!A84=0,"",IFERROR(_xlfn.NUMBERVALUE(LEFT(PivotSuSaForecast!A84,4)),""))</f>
        <v>6301</v>
      </c>
      <c r="B85" s="174" t="str">
        <f>IF(A85&lt;&gt;"",RIGHT(PivotSuSaForecast!A84,LEN(PivotSuSaForecast!A84)-5),"")</f>
        <v>Sonstige Fremdleistungen</v>
      </c>
      <c r="C85" s="252">
        <f>IF(A85="",0,GETPIVOTDATA("Soll",PivotSuSaForecast!$A$3,"AccountReport",PivotSuSaForecast!$A84,"Year",YEAR(Deckblatt!$B$5),"Month",C$6))</f>
        <v>3152.25</v>
      </c>
      <c r="D85" s="252">
        <f>IF(B85="",0,GETPIVOTDATA("Haben",PivotSuSaForecast!$A$3,"AccountReport",PivotSuSaForecast!$A84,"Year",YEAR(Deckblatt!$B$5),"Month",D$6))</f>
        <v>3152.25</v>
      </c>
      <c r="E85" s="252">
        <f>IF(C85="",0,GETPIVOTDATA("Soll",PivotSuSaForecast!$A$3,"AccountReport",PivotSuSaForecast!$A84,"Year",YEAR(Deckblatt!$B$5),"Month",E$6))</f>
        <v>73946</v>
      </c>
      <c r="F85" s="252">
        <f>IF(D85="",0,GETPIVOTDATA("Haben",PivotSuSaForecast!$A$3,"AccountReport",PivotSuSaForecast!$A84,"Year",YEAR(Deckblatt!$B$5),"Month",F$6))</f>
        <v>73034.12</v>
      </c>
      <c r="G85" s="252">
        <f>IF(E85="",0,GETPIVOTDATA("Soll",PivotSuSaForecast!$A$3,"AccountReport",PivotSuSaForecast!$A84,"Year",YEAR(Deckblatt!$B$5),"Month",G$6))</f>
        <v>84424</v>
      </c>
      <c r="H85" s="252">
        <f>IF(F85="",0,GETPIVOTDATA("Haben",PivotSuSaForecast!$A$3,"AccountReport",PivotSuSaForecast!$A84,"Year",YEAR(Deckblatt!$B$5),"Month",H$6))</f>
        <v>2735.64</v>
      </c>
      <c r="I85" s="252">
        <f>IF(G85="",0,GETPIVOTDATA("Soll",PivotSuSaForecast!$A$3,"AccountReport",PivotSuSaForecast!$A84,"Year",YEAR(Deckblatt!$B$5),"Month",I$6))</f>
        <v>51045.25</v>
      </c>
      <c r="J85" s="252">
        <f>IF(H85="",0,GETPIVOTDATA("Haben",PivotSuSaForecast!$A$3,"AccountReport",PivotSuSaForecast!$A84,"Year",YEAR(Deckblatt!$B$5),"Month",J$6))</f>
        <v>133645.49</v>
      </c>
      <c r="K85" s="252">
        <f>IF(I85="",0,GETPIVOTDATA("Soll",PivotSuSaForecast!$A$3,"AccountReport",PivotSuSaForecast!$A84,"Year",YEAR(Deckblatt!$B$5),"Month",K$6))</f>
        <v>34232</v>
      </c>
      <c r="L85" s="252">
        <f>IF(J85="",0,GETPIVOTDATA("Haben",PivotSuSaForecast!$A$3,"AccountReport",PivotSuSaForecast!$A84,"Year",YEAR(Deckblatt!$B$5),"Month",L$6))</f>
        <v>42044.5</v>
      </c>
      <c r="M85" s="252">
        <f>IF(K85="",0,GETPIVOTDATA("Soll",PivotSuSaForecast!$A$3,"AccountReport",PivotSuSaForecast!$A84,"Year",YEAR(Deckblatt!$B$5),"Month",M$6))</f>
        <v>31762.5</v>
      </c>
      <c r="N85" s="252">
        <f>IF(L85="",0,GETPIVOTDATA("Haben",PivotSuSaForecast!$A$3,"AccountReport",PivotSuSaForecast!$A84,"Year",YEAR(Deckblatt!$B$5),"Month",N$6))</f>
        <v>23808</v>
      </c>
      <c r="O85" s="252">
        <f>IF(M85="",0,GETPIVOTDATA("Soll",PivotSuSaForecast!$A$3,"AccountReport",PivotSuSaForecast!$A84,"Year",YEAR(Deckblatt!$B$5),"Month",O$6))</f>
        <v>5697.25</v>
      </c>
      <c r="P85" s="252">
        <f>IF(N85="",0,GETPIVOTDATA("Haben",PivotSuSaForecast!$A$3,"AccountReport",PivotSuSaForecast!$A84,"Year",YEAR(Deckblatt!$B$5),"Month",P$6))</f>
        <v>5255.25</v>
      </c>
      <c r="Q85" s="252">
        <f>IF(O85="",0,GETPIVOTDATA("Soll",PivotSuSaForecast!$A$3,"AccountReport",PivotSuSaForecast!$A84,"Year",YEAR(Deckblatt!$B$5),"Month",Q$6))</f>
        <v>0</v>
      </c>
      <c r="R85" s="252">
        <f>IF(P85="",0,GETPIVOTDATA("Haben",PivotSuSaForecast!$A$3,"AccountReport",PivotSuSaForecast!$A84,"Year",YEAR(Deckblatt!$B$5),"Month",R$6))</f>
        <v>12.87</v>
      </c>
      <c r="S85" s="252">
        <f>IF(Q85="",0,GETPIVOTDATA("Soll",PivotSuSaForecast!$A$3,"AccountReport",PivotSuSaForecast!$A84,"Year",YEAR(Deckblatt!$B$5),"Month",S$6))</f>
        <v>627.66</v>
      </c>
      <c r="T85" s="252">
        <f>IF(R85="",0,GETPIVOTDATA("Haben",PivotSuSaForecast!$A$3,"AccountReport",PivotSuSaForecast!$A84,"Year",YEAR(Deckblatt!$B$5),"Month",T$6))</f>
        <v>0</v>
      </c>
      <c r="U85" s="252">
        <f>IF(S85="",0,GETPIVOTDATA("Soll",PivotSuSaForecast!$A$3,"AccountReport",PivotSuSaForecast!$A84,"Year",YEAR(Deckblatt!$B$5),"Month",U$6))</f>
        <v>4580</v>
      </c>
      <c r="V85" s="252">
        <f>IF(T85="",0,GETPIVOTDATA("Haben",PivotSuSaForecast!$A$3,"AccountReport",PivotSuSaForecast!$A84,"Year",YEAR(Deckblatt!$B$5),"Month",V$6))</f>
        <v>0</v>
      </c>
      <c r="W85" s="252">
        <f>IF(U85="",0,GETPIVOTDATA("Soll",PivotSuSaForecast!$A$3,"AccountReport",PivotSuSaForecast!$A84,"Year",YEAR(Deckblatt!$B$5),"Month",W$6))</f>
        <v>153.9</v>
      </c>
      <c r="X85" s="252">
        <f>IF(V85="",0,GETPIVOTDATA("Haben",PivotSuSaForecast!$A$3,"AccountReport",PivotSuSaForecast!$A84,"Year",YEAR(Deckblatt!$B$5),"Month",X$6))</f>
        <v>0</v>
      </c>
      <c r="Y85" s="252">
        <f>IF(W85="",0,GETPIVOTDATA("Soll",PivotSuSaForecast!$A$3,"AccountReport",PivotSuSaForecast!$A84,"Year",YEAR(Deckblatt!$B$5),"Month",Y$6))</f>
        <v>11000</v>
      </c>
      <c r="Z85" s="252">
        <f>IF(X85="",0,GETPIVOTDATA("Haben",PivotSuSaForecast!$A$3,"AccountReport",PivotSuSaForecast!$A84,"Year",YEAR(Deckblatt!$B$5),"Month",Z$6))</f>
        <v>0</v>
      </c>
    </row>
    <row r="86" spans="1:26" x14ac:dyDescent="0.25">
      <c r="A86" s="174">
        <f>IF(PivotSuSaForecast!A85=0,"",IFERROR(_xlfn.NUMBERVALUE(LEFT(PivotSuSaForecast!A85,4)),""))</f>
        <v>6303</v>
      </c>
      <c r="B86" s="174" t="str">
        <f>IF(A86&lt;&gt;"",RIGHT(PivotSuSaForecast!A85,LEN(PivotSuSaForecast!A85)-5),"")</f>
        <v>Fremdleistungen/Fremdarbeiten</v>
      </c>
      <c r="C86" s="252">
        <f>IF(A86="",0,GETPIVOTDATA("Soll",PivotSuSaForecast!$A$3,"AccountReport",PivotSuSaForecast!$A85,"Year",YEAR(Deckblatt!$B$5),"Month",C$6))</f>
        <v>0</v>
      </c>
      <c r="D86" s="252">
        <f>IF(B86="",0,GETPIVOTDATA("Haben",PivotSuSaForecast!$A$3,"AccountReport",PivotSuSaForecast!$A85,"Year",YEAR(Deckblatt!$B$5),"Month",D$6))</f>
        <v>0</v>
      </c>
      <c r="E86" s="252">
        <f>IF(C86="",0,GETPIVOTDATA("Soll",PivotSuSaForecast!$A$3,"AccountReport",PivotSuSaForecast!$A85,"Year",YEAR(Deckblatt!$B$5),"Month",E$6))</f>
        <v>0</v>
      </c>
      <c r="F86" s="252">
        <f>IF(D86="",0,GETPIVOTDATA("Haben",PivotSuSaForecast!$A$3,"AccountReport",PivotSuSaForecast!$A85,"Year",YEAR(Deckblatt!$B$5),"Month",F$6))</f>
        <v>0</v>
      </c>
      <c r="G86" s="252">
        <f>IF(E86="",0,GETPIVOTDATA("Soll",PivotSuSaForecast!$A$3,"AccountReport",PivotSuSaForecast!$A85,"Year",YEAR(Deckblatt!$B$5),"Month",G$6))</f>
        <v>0</v>
      </c>
      <c r="H86" s="252">
        <f>IF(F86="",0,GETPIVOTDATA("Haben",PivotSuSaForecast!$A$3,"AccountReport",PivotSuSaForecast!$A85,"Year",YEAR(Deckblatt!$B$5),"Month",H$6))</f>
        <v>0</v>
      </c>
      <c r="I86" s="252">
        <f>IF(G86="",0,GETPIVOTDATA("Soll",PivotSuSaForecast!$A$3,"AccountReport",PivotSuSaForecast!$A85,"Year",YEAR(Deckblatt!$B$5),"Month",I$6))</f>
        <v>0</v>
      </c>
      <c r="J86" s="252">
        <f>IF(H86="",0,GETPIVOTDATA("Haben",PivotSuSaForecast!$A$3,"AccountReport",PivotSuSaForecast!$A85,"Year",YEAR(Deckblatt!$B$5),"Month",J$6))</f>
        <v>0</v>
      </c>
      <c r="K86" s="252">
        <f>IF(I86="",0,GETPIVOTDATA("Soll",PivotSuSaForecast!$A$3,"AccountReport",PivotSuSaForecast!$A85,"Year",YEAR(Deckblatt!$B$5),"Month",K$6))</f>
        <v>0</v>
      </c>
      <c r="L86" s="252">
        <f>IF(J86="",0,GETPIVOTDATA("Haben",PivotSuSaForecast!$A$3,"AccountReport",PivotSuSaForecast!$A85,"Year",YEAR(Deckblatt!$B$5),"Month",L$6))</f>
        <v>0</v>
      </c>
      <c r="M86" s="252">
        <f>IF(K86="",0,GETPIVOTDATA("Soll",PivotSuSaForecast!$A$3,"AccountReport",PivotSuSaForecast!$A85,"Year",YEAR(Deckblatt!$B$5),"Month",M$6))</f>
        <v>0</v>
      </c>
      <c r="N86" s="252">
        <f>IF(L86="",0,GETPIVOTDATA("Haben",PivotSuSaForecast!$A$3,"AccountReport",PivotSuSaForecast!$A85,"Year",YEAR(Deckblatt!$B$5),"Month",N$6))</f>
        <v>0</v>
      </c>
      <c r="O86" s="252">
        <f>IF(M86="",0,GETPIVOTDATA("Soll",PivotSuSaForecast!$A$3,"AccountReport",PivotSuSaForecast!$A85,"Year",YEAR(Deckblatt!$B$5),"Month",O$6))</f>
        <v>0</v>
      </c>
      <c r="P86" s="252">
        <f>IF(N86="",0,GETPIVOTDATA("Haben",PivotSuSaForecast!$A$3,"AccountReport",PivotSuSaForecast!$A85,"Year",YEAR(Deckblatt!$B$5),"Month",P$6))</f>
        <v>0</v>
      </c>
      <c r="Q86" s="252">
        <f>IF(O86="",0,GETPIVOTDATA("Soll",PivotSuSaForecast!$A$3,"AccountReport",PivotSuSaForecast!$A85,"Year",YEAR(Deckblatt!$B$5),"Month",Q$6))</f>
        <v>0</v>
      </c>
      <c r="R86" s="252">
        <f>IF(P86="",0,GETPIVOTDATA("Haben",PivotSuSaForecast!$A$3,"AccountReport",PivotSuSaForecast!$A85,"Year",YEAR(Deckblatt!$B$5),"Month",R$6))</f>
        <v>0</v>
      </c>
      <c r="S86" s="252">
        <f>IF(Q86="",0,GETPIVOTDATA("Soll",PivotSuSaForecast!$A$3,"AccountReport",PivotSuSaForecast!$A85,"Year",YEAR(Deckblatt!$B$5),"Month",S$6))</f>
        <v>0</v>
      </c>
      <c r="T86" s="252">
        <f>IF(R86="",0,GETPIVOTDATA("Haben",PivotSuSaForecast!$A$3,"AccountReport",PivotSuSaForecast!$A85,"Year",YEAR(Deckblatt!$B$5),"Month",T$6))</f>
        <v>0</v>
      </c>
      <c r="U86" s="252">
        <f>IF(S86="",0,GETPIVOTDATA("Soll",PivotSuSaForecast!$A$3,"AccountReport",PivotSuSaForecast!$A85,"Year",YEAR(Deckblatt!$B$5),"Month",U$6))</f>
        <v>0</v>
      </c>
      <c r="V86" s="252">
        <f>IF(T86="",0,GETPIVOTDATA("Haben",PivotSuSaForecast!$A$3,"AccountReport",PivotSuSaForecast!$A85,"Year",YEAR(Deckblatt!$B$5),"Month",V$6))</f>
        <v>0</v>
      </c>
      <c r="W86" s="252">
        <f>IF(U86="",0,GETPIVOTDATA("Soll",PivotSuSaForecast!$A$3,"AccountReport",PivotSuSaForecast!$A85,"Year",YEAR(Deckblatt!$B$5),"Month",W$6))</f>
        <v>0</v>
      </c>
      <c r="X86" s="252">
        <f>IF(V86="",0,GETPIVOTDATA("Haben",PivotSuSaForecast!$A$3,"AccountReport",PivotSuSaForecast!$A85,"Year",YEAR(Deckblatt!$B$5),"Month",X$6))</f>
        <v>0</v>
      </c>
      <c r="Y86" s="252">
        <f>IF(W86="",0,GETPIVOTDATA("Soll",PivotSuSaForecast!$A$3,"AccountReport",PivotSuSaForecast!$A85,"Year",YEAR(Deckblatt!$B$5),"Month",Y$6))</f>
        <v>0</v>
      </c>
      <c r="Z86" s="252">
        <f>IF(X86="",0,GETPIVOTDATA("Haben",PivotSuSaForecast!$A$3,"AccountReport",PivotSuSaForecast!$A85,"Year",YEAR(Deckblatt!$B$5),"Month",Z$6))</f>
        <v>0</v>
      </c>
    </row>
    <row r="87" spans="1:26" x14ac:dyDescent="0.25">
      <c r="A87" s="174">
        <f>IF(PivotSuSaForecast!A86=0,"",IFERROR(_xlfn.NUMBERVALUE(LEFT(PivotSuSaForecast!A86,4)),""))</f>
        <v>6310</v>
      </c>
      <c r="B87" s="174" t="str">
        <f>IF(A87&lt;&gt;"",RIGHT(PivotSuSaForecast!A86,LEN(PivotSuSaForecast!A86)-5),"")</f>
        <v>Miete (unbewegliche Wirtschaftsgüter)</v>
      </c>
      <c r="C87" s="252">
        <f>IF(A87="",0,GETPIVOTDATA("Soll",PivotSuSaForecast!$A$3,"AccountReport",PivotSuSaForecast!$A86,"Year",YEAR(Deckblatt!$B$5),"Month",C$6))</f>
        <v>5276.27</v>
      </c>
      <c r="D87" s="252">
        <f>IF(B87="",0,GETPIVOTDATA("Haben",PivotSuSaForecast!$A$3,"AccountReport",PivotSuSaForecast!$A86,"Year",YEAR(Deckblatt!$B$5),"Month",D$6))</f>
        <v>0</v>
      </c>
      <c r="E87" s="252">
        <f>IF(C87="",0,GETPIVOTDATA("Soll",PivotSuSaForecast!$A$3,"AccountReport",PivotSuSaForecast!$A86,"Year",YEAR(Deckblatt!$B$5),"Month",E$6))</f>
        <v>5276.27</v>
      </c>
      <c r="F87" s="252">
        <f>IF(D87="",0,GETPIVOTDATA("Haben",PivotSuSaForecast!$A$3,"AccountReport",PivotSuSaForecast!$A86,"Year",YEAR(Deckblatt!$B$5),"Month",F$6))</f>
        <v>0</v>
      </c>
      <c r="G87" s="252">
        <f>IF(E87="",0,GETPIVOTDATA("Soll",PivotSuSaForecast!$A$3,"AccountReport",PivotSuSaForecast!$A86,"Year",YEAR(Deckblatt!$B$5),"Month",G$6))</f>
        <v>5276.27</v>
      </c>
      <c r="H87" s="252">
        <f>IF(F87="",0,GETPIVOTDATA("Haben",PivotSuSaForecast!$A$3,"AccountReport",PivotSuSaForecast!$A86,"Year",YEAR(Deckblatt!$B$5),"Month",H$6))</f>
        <v>0</v>
      </c>
      <c r="I87" s="252">
        <f>IF(G87="",0,GETPIVOTDATA("Soll",PivotSuSaForecast!$A$3,"AccountReport",PivotSuSaForecast!$A86,"Year",YEAR(Deckblatt!$B$5),"Month",I$6))</f>
        <v>5276.27</v>
      </c>
      <c r="J87" s="252">
        <f>IF(H87="",0,GETPIVOTDATA("Haben",PivotSuSaForecast!$A$3,"AccountReport",PivotSuSaForecast!$A86,"Year",YEAR(Deckblatt!$B$5),"Month",J$6))</f>
        <v>0</v>
      </c>
      <c r="K87" s="252">
        <f>IF(I87="",0,GETPIVOTDATA("Soll",PivotSuSaForecast!$A$3,"AccountReport",PivotSuSaForecast!$A86,"Year",YEAR(Deckblatt!$B$5),"Month",K$6))</f>
        <v>5276.27</v>
      </c>
      <c r="L87" s="252">
        <f>IF(J87="",0,GETPIVOTDATA("Haben",PivotSuSaForecast!$A$3,"AccountReport",PivotSuSaForecast!$A86,"Year",YEAR(Deckblatt!$B$5),"Month",L$6))</f>
        <v>0</v>
      </c>
      <c r="M87" s="252">
        <f>IF(K87="",0,GETPIVOTDATA("Soll",PivotSuSaForecast!$A$3,"AccountReport",PivotSuSaForecast!$A86,"Year",YEAR(Deckblatt!$B$5),"Month",M$6))</f>
        <v>5276.27</v>
      </c>
      <c r="N87" s="252">
        <f>IF(L87="",0,GETPIVOTDATA("Haben",PivotSuSaForecast!$A$3,"AccountReport",PivotSuSaForecast!$A86,"Year",YEAR(Deckblatt!$B$5),"Month",N$6))</f>
        <v>0</v>
      </c>
      <c r="O87" s="252">
        <f>IF(M87="",0,GETPIVOTDATA("Soll",PivotSuSaForecast!$A$3,"AccountReport",PivotSuSaForecast!$A86,"Year",YEAR(Deckblatt!$B$5),"Month",O$6))</f>
        <v>5276.27</v>
      </c>
      <c r="P87" s="252">
        <f>IF(N87="",0,GETPIVOTDATA("Haben",PivotSuSaForecast!$A$3,"AccountReport",PivotSuSaForecast!$A86,"Year",YEAR(Deckblatt!$B$5),"Month",P$6))</f>
        <v>0</v>
      </c>
      <c r="Q87" s="252">
        <f>IF(O87="",0,GETPIVOTDATA("Soll",PivotSuSaForecast!$A$3,"AccountReport",PivotSuSaForecast!$A86,"Year",YEAR(Deckblatt!$B$5),"Month",Q$6))</f>
        <v>5276.27</v>
      </c>
      <c r="R87" s="252">
        <f>IF(P87="",0,GETPIVOTDATA("Haben",PivotSuSaForecast!$A$3,"AccountReport",PivotSuSaForecast!$A86,"Year",YEAR(Deckblatt!$B$5),"Month",R$6))</f>
        <v>0</v>
      </c>
      <c r="S87" s="252">
        <f>IF(Q87="",0,GETPIVOTDATA("Soll",PivotSuSaForecast!$A$3,"AccountReport",PivotSuSaForecast!$A86,"Year",YEAR(Deckblatt!$B$5),"Month",S$6))</f>
        <v>5276.27</v>
      </c>
      <c r="T87" s="252">
        <f>IF(R87="",0,GETPIVOTDATA("Haben",PivotSuSaForecast!$A$3,"AccountReport",PivotSuSaForecast!$A86,"Year",YEAR(Deckblatt!$B$5),"Month",T$6))</f>
        <v>0</v>
      </c>
      <c r="U87" s="252">
        <f>IF(S87="",0,GETPIVOTDATA("Soll",PivotSuSaForecast!$A$3,"AccountReport",PivotSuSaForecast!$A86,"Year",YEAR(Deckblatt!$B$5),"Month",U$6))</f>
        <v>5276.27</v>
      </c>
      <c r="V87" s="252">
        <f>IF(T87="",0,GETPIVOTDATA("Haben",PivotSuSaForecast!$A$3,"AccountReport",PivotSuSaForecast!$A86,"Year",YEAR(Deckblatt!$B$5),"Month",V$6))</f>
        <v>0</v>
      </c>
      <c r="W87" s="252">
        <f>IF(U87="",0,GETPIVOTDATA("Soll",PivotSuSaForecast!$A$3,"AccountReport",PivotSuSaForecast!$A86,"Year",YEAR(Deckblatt!$B$5),"Month",W$6))</f>
        <v>5276.27</v>
      </c>
      <c r="X87" s="252">
        <f>IF(V87="",0,GETPIVOTDATA("Haben",PivotSuSaForecast!$A$3,"AccountReport",PivotSuSaForecast!$A86,"Year",YEAR(Deckblatt!$B$5),"Month",X$6))</f>
        <v>0</v>
      </c>
      <c r="Y87" s="252">
        <f>IF(W87="",0,GETPIVOTDATA("Soll",PivotSuSaForecast!$A$3,"AccountReport",PivotSuSaForecast!$A86,"Year",YEAR(Deckblatt!$B$5),"Month",Y$6))</f>
        <v>5900</v>
      </c>
      <c r="Z87" s="252">
        <f>IF(X87="",0,GETPIVOTDATA("Haben",PivotSuSaForecast!$A$3,"AccountReport",PivotSuSaForecast!$A86,"Year",YEAR(Deckblatt!$B$5),"Month",Z$6))</f>
        <v>0</v>
      </c>
    </row>
    <row r="88" spans="1:26" x14ac:dyDescent="0.25">
      <c r="A88" s="174">
        <f>IF(PivotSuSaForecast!A87=0,"",IFERROR(_xlfn.NUMBERVALUE(LEFT(PivotSuSaForecast!A87,4)),""))</f>
        <v>6325</v>
      </c>
      <c r="B88" s="174" t="str">
        <f>IF(A88&lt;&gt;"",RIGHT(PivotSuSaForecast!A87,LEN(PivotSuSaForecast!A87)-5),"")</f>
        <v>Gas, Strom, Wasser</v>
      </c>
      <c r="C88" s="252">
        <f>IF(A88="",0,GETPIVOTDATA("Soll",PivotSuSaForecast!$A$3,"AccountReport",PivotSuSaForecast!$A87,"Year",YEAR(Deckblatt!$B$5),"Month",C$6))</f>
        <v>1110.51</v>
      </c>
      <c r="D88" s="252">
        <f>IF(B88="",0,GETPIVOTDATA("Haben",PivotSuSaForecast!$A$3,"AccountReport",PivotSuSaForecast!$A87,"Year",YEAR(Deckblatt!$B$5),"Month",D$6))</f>
        <v>0</v>
      </c>
      <c r="E88" s="252">
        <f>IF(C88="",0,GETPIVOTDATA("Soll",PivotSuSaForecast!$A$3,"AccountReport",PivotSuSaForecast!$A87,"Year",YEAR(Deckblatt!$B$5),"Month",E$6))</f>
        <v>1110.51</v>
      </c>
      <c r="F88" s="252">
        <f>IF(D88="",0,GETPIVOTDATA("Haben",PivotSuSaForecast!$A$3,"AccountReport",PivotSuSaForecast!$A87,"Year",YEAR(Deckblatt!$B$5),"Month",F$6))</f>
        <v>5714.55</v>
      </c>
      <c r="G88" s="252">
        <f>IF(E88="",0,GETPIVOTDATA("Soll",PivotSuSaForecast!$A$3,"AccountReport",PivotSuSaForecast!$A87,"Year",YEAR(Deckblatt!$B$5),"Month",G$6))</f>
        <v>1110.51</v>
      </c>
      <c r="H88" s="252">
        <f>IF(F88="",0,GETPIVOTDATA("Haben",PivotSuSaForecast!$A$3,"AccountReport",PivotSuSaForecast!$A87,"Year",YEAR(Deckblatt!$B$5),"Month",H$6))</f>
        <v>0</v>
      </c>
      <c r="I88" s="252">
        <f>IF(G88="",0,GETPIVOTDATA("Soll",PivotSuSaForecast!$A$3,"AccountReport",PivotSuSaForecast!$A87,"Year",YEAR(Deckblatt!$B$5),"Month",I$6))</f>
        <v>1110.51</v>
      </c>
      <c r="J88" s="252">
        <f>IF(H88="",0,GETPIVOTDATA("Haben",PivotSuSaForecast!$A$3,"AccountReport",PivotSuSaForecast!$A87,"Year",YEAR(Deckblatt!$B$5),"Month",J$6))</f>
        <v>0</v>
      </c>
      <c r="K88" s="252">
        <f>IF(I88="",0,GETPIVOTDATA("Soll",PivotSuSaForecast!$A$3,"AccountReport",PivotSuSaForecast!$A87,"Year",YEAR(Deckblatt!$B$5),"Month",K$6))</f>
        <v>1110.51</v>
      </c>
      <c r="L88" s="252">
        <f>IF(J88="",0,GETPIVOTDATA("Haben",PivotSuSaForecast!$A$3,"AccountReport",PivotSuSaForecast!$A87,"Year",YEAR(Deckblatt!$B$5),"Month",L$6))</f>
        <v>0</v>
      </c>
      <c r="M88" s="252">
        <f>IF(K88="",0,GETPIVOTDATA("Soll",PivotSuSaForecast!$A$3,"AccountReport",PivotSuSaForecast!$A87,"Year",YEAR(Deckblatt!$B$5),"Month",M$6))</f>
        <v>1110.51</v>
      </c>
      <c r="N88" s="252">
        <f>IF(L88="",0,GETPIVOTDATA("Haben",PivotSuSaForecast!$A$3,"AccountReport",PivotSuSaForecast!$A87,"Year",YEAR(Deckblatt!$B$5),"Month",N$6))</f>
        <v>0</v>
      </c>
      <c r="O88" s="252">
        <f>IF(M88="",0,GETPIVOTDATA("Soll",PivotSuSaForecast!$A$3,"AccountReport",PivotSuSaForecast!$A87,"Year",YEAR(Deckblatt!$B$5),"Month",O$6))</f>
        <v>1110.51</v>
      </c>
      <c r="P88" s="252">
        <f>IF(N88="",0,GETPIVOTDATA("Haben",PivotSuSaForecast!$A$3,"AccountReport",PivotSuSaForecast!$A87,"Year",YEAR(Deckblatt!$B$5),"Month",P$6))</f>
        <v>0</v>
      </c>
      <c r="Q88" s="252">
        <f>IF(O88="",0,GETPIVOTDATA("Soll",PivotSuSaForecast!$A$3,"AccountReport",PivotSuSaForecast!$A87,"Year",YEAR(Deckblatt!$B$5),"Month",Q$6))</f>
        <v>1210.51</v>
      </c>
      <c r="R88" s="252">
        <f>IF(P88="",0,GETPIVOTDATA("Haben",PivotSuSaForecast!$A$3,"AccountReport",PivotSuSaForecast!$A87,"Year",YEAR(Deckblatt!$B$5),"Month",R$6))</f>
        <v>0</v>
      </c>
      <c r="S88" s="252">
        <f>IF(Q88="",0,GETPIVOTDATA("Soll",PivotSuSaForecast!$A$3,"AccountReport",PivotSuSaForecast!$A87,"Year",YEAR(Deckblatt!$B$5),"Month",S$6))</f>
        <v>1110.51</v>
      </c>
      <c r="T88" s="252">
        <f>IF(R88="",0,GETPIVOTDATA("Haben",PivotSuSaForecast!$A$3,"AccountReport",PivotSuSaForecast!$A87,"Year",YEAR(Deckblatt!$B$5),"Month",T$6))</f>
        <v>2933.53</v>
      </c>
      <c r="U88" s="252">
        <f>IF(S88="",0,GETPIVOTDATA("Soll",PivotSuSaForecast!$A$3,"AccountReport",PivotSuSaForecast!$A87,"Year",YEAR(Deckblatt!$B$5),"Month",U$6))</f>
        <v>1110.51</v>
      </c>
      <c r="V88" s="252">
        <f>IF(T88="",0,GETPIVOTDATA("Haben",PivotSuSaForecast!$A$3,"AccountReport",PivotSuSaForecast!$A87,"Year",YEAR(Deckblatt!$B$5),"Month",V$6))</f>
        <v>0</v>
      </c>
      <c r="W88" s="252">
        <f>IF(U88="",0,GETPIVOTDATA("Soll",PivotSuSaForecast!$A$3,"AccountReport",PivotSuSaForecast!$A87,"Year",YEAR(Deckblatt!$B$5),"Month",W$6))</f>
        <v>1118.79</v>
      </c>
      <c r="X88" s="252">
        <f>IF(V88="",0,GETPIVOTDATA("Haben",PivotSuSaForecast!$A$3,"AccountReport",PivotSuSaForecast!$A87,"Year",YEAR(Deckblatt!$B$5),"Month",X$6))</f>
        <v>1099.9100000000001</v>
      </c>
      <c r="Y88" s="252">
        <f>IF(W88="",0,GETPIVOTDATA("Soll",PivotSuSaForecast!$A$3,"AccountReport",PivotSuSaForecast!$A87,"Year",YEAR(Deckblatt!$B$5),"Month",Y$6))</f>
        <v>1310</v>
      </c>
      <c r="Z88" s="252">
        <f>IF(X88="",0,GETPIVOTDATA("Haben",PivotSuSaForecast!$A$3,"AccountReport",PivotSuSaForecast!$A87,"Year",YEAR(Deckblatt!$B$5),"Month",Z$6))</f>
        <v>0</v>
      </c>
    </row>
    <row r="89" spans="1:26" x14ac:dyDescent="0.25">
      <c r="A89" s="174">
        <f>IF(PivotSuSaForecast!A88=0,"",IFERROR(_xlfn.NUMBERVALUE(LEFT(PivotSuSaForecast!A88,4)),""))</f>
        <v>6330</v>
      </c>
      <c r="B89" s="174" t="str">
        <f>IF(A89&lt;&gt;"",RIGHT(PivotSuSaForecast!A88,LEN(PivotSuSaForecast!A88)-5),"")</f>
        <v>Reinigung</v>
      </c>
      <c r="C89" s="252">
        <f>IF(A89="",0,GETPIVOTDATA("Soll",PivotSuSaForecast!$A$3,"AccountReport",PivotSuSaForecast!$A88,"Year",YEAR(Deckblatt!$B$5),"Month",C$6))</f>
        <v>424.59</v>
      </c>
      <c r="D89" s="252">
        <f>IF(B89="",0,GETPIVOTDATA("Haben",PivotSuSaForecast!$A$3,"AccountReport",PivotSuSaForecast!$A88,"Year",YEAR(Deckblatt!$B$5),"Month",D$6))</f>
        <v>0</v>
      </c>
      <c r="E89" s="252">
        <f>IF(C89="",0,GETPIVOTDATA("Soll",PivotSuSaForecast!$A$3,"AccountReport",PivotSuSaForecast!$A88,"Year",YEAR(Deckblatt!$B$5),"Month",E$6))</f>
        <v>424.59</v>
      </c>
      <c r="F89" s="252">
        <f>IF(D89="",0,GETPIVOTDATA("Haben",PivotSuSaForecast!$A$3,"AccountReport",PivotSuSaForecast!$A88,"Year",YEAR(Deckblatt!$B$5),"Month",F$6))</f>
        <v>0</v>
      </c>
      <c r="G89" s="252">
        <f>IF(E89="",0,GETPIVOTDATA("Soll",PivotSuSaForecast!$A$3,"AccountReport",PivotSuSaForecast!$A88,"Year",YEAR(Deckblatt!$B$5),"Month",G$6))</f>
        <v>424.59</v>
      </c>
      <c r="H89" s="252">
        <f>IF(F89="",0,GETPIVOTDATA("Haben",PivotSuSaForecast!$A$3,"AccountReport",PivotSuSaForecast!$A88,"Year",YEAR(Deckblatt!$B$5),"Month",H$6))</f>
        <v>0</v>
      </c>
      <c r="I89" s="252">
        <f>IF(G89="",0,GETPIVOTDATA("Soll",PivotSuSaForecast!$A$3,"AccountReport",PivotSuSaForecast!$A88,"Year",YEAR(Deckblatt!$B$5),"Month",I$6))</f>
        <v>424.59</v>
      </c>
      <c r="J89" s="252">
        <f>IF(H89="",0,GETPIVOTDATA("Haben",PivotSuSaForecast!$A$3,"AccountReport",PivotSuSaForecast!$A88,"Year",YEAR(Deckblatt!$B$5),"Month",J$6))</f>
        <v>0</v>
      </c>
      <c r="K89" s="252">
        <f>IF(I89="",0,GETPIVOTDATA("Soll",PivotSuSaForecast!$A$3,"AccountReport",PivotSuSaForecast!$A88,"Year",YEAR(Deckblatt!$B$5),"Month",K$6))</f>
        <v>424.59</v>
      </c>
      <c r="L89" s="252">
        <f>IF(J89="",0,GETPIVOTDATA("Haben",PivotSuSaForecast!$A$3,"AccountReport",PivotSuSaForecast!$A88,"Year",YEAR(Deckblatt!$B$5),"Month",L$6))</f>
        <v>0</v>
      </c>
      <c r="M89" s="252">
        <f>IF(K89="",0,GETPIVOTDATA("Soll",PivotSuSaForecast!$A$3,"AccountReport",PivotSuSaForecast!$A88,"Year",YEAR(Deckblatt!$B$5),"Month",M$6))</f>
        <v>424.59</v>
      </c>
      <c r="N89" s="252">
        <f>IF(L89="",0,GETPIVOTDATA("Haben",PivotSuSaForecast!$A$3,"AccountReport",PivotSuSaForecast!$A88,"Year",YEAR(Deckblatt!$B$5),"Month",N$6))</f>
        <v>0</v>
      </c>
      <c r="O89" s="252">
        <f>IF(M89="",0,GETPIVOTDATA("Soll",PivotSuSaForecast!$A$3,"AccountReport",PivotSuSaForecast!$A88,"Year",YEAR(Deckblatt!$B$5),"Month",O$6))</f>
        <v>424.59</v>
      </c>
      <c r="P89" s="252">
        <f>IF(N89="",0,GETPIVOTDATA("Haben",PivotSuSaForecast!$A$3,"AccountReport",PivotSuSaForecast!$A88,"Year",YEAR(Deckblatt!$B$5),"Month",P$6))</f>
        <v>0</v>
      </c>
      <c r="Q89" s="252">
        <f>IF(O89="",0,GETPIVOTDATA("Soll",PivotSuSaForecast!$A$3,"AccountReport",PivotSuSaForecast!$A88,"Year",YEAR(Deckblatt!$B$5),"Month",Q$6))</f>
        <v>424.59</v>
      </c>
      <c r="R89" s="252">
        <f>IF(P89="",0,GETPIVOTDATA("Haben",PivotSuSaForecast!$A$3,"AccountReport",PivotSuSaForecast!$A88,"Year",YEAR(Deckblatt!$B$5),"Month",R$6))</f>
        <v>0</v>
      </c>
      <c r="S89" s="252">
        <f>IF(Q89="",0,GETPIVOTDATA("Soll",PivotSuSaForecast!$A$3,"AccountReport",PivotSuSaForecast!$A88,"Year",YEAR(Deckblatt!$B$5),"Month",S$6))</f>
        <v>424.59</v>
      </c>
      <c r="T89" s="252">
        <f>IF(R89="",0,GETPIVOTDATA("Haben",PivotSuSaForecast!$A$3,"AccountReport",PivotSuSaForecast!$A88,"Year",YEAR(Deckblatt!$B$5),"Month",T$6))</f>
        <v>0</v>
      </c>
      <c r="U89" s="252">
        <f>IF(S89="",0,GETPIVOTDATA("Soll",PivotSuSaForecast!$A$3,"AccountReport",PivotSuSaForecast!$A88,"Year",YEAR(Deckblatt!$B$5),"Month",U$6))</f>
        <v>424.59</v>
      </c>
      <c r="V89" s="252">
        <f>IF(T89="",0,GETPIVOTDATA("Haben",PivotSuSaForecast!$A$3,"AccountReport",PivotSuSaForecast!$A88,"Year",YEAR(Deckblatt!$B$5),"Month",V$6))</f>
        <v>0</v>
      </c>
      <c r="W89" s="252">
        <f>IF(U89="",0,GETPIVOTDATA("Soll",PivotSuSaForecast!$A$3,"AccountReport",PivotSuSaForecast!$A88,"Year",YEAR(Deckblatt!$B$5),"Month",W$6))</f>
        <v>424.59</v>
      </c>
      <c r="X89" s="252">
        <f>IF(V89="",0,GETPIVOTDATA("Haben",PivotSuSaForecast!$A$3,"AccountReport",PivotSuSaForecast!$A88,"Year",YEAR(Deckblatt!$B$5),"Month",X$6))</f>
        <v>0</v>
      </c>
      <c r="Y89" s="252">
        <f>IF(W89="",0,GETPIVOTDATA("Soll",PivotSuSaForecast!$A$3,"AccountReport",PivotSuSaForecast!$A88,"Year",YEAR(Deckblatt!$B$5),"Month",Y$6))</f>
        <v>680</v>
      </c>
      <c r="Z89" s="252">
        <f>IF(X89="",0,GETPIVOTDATA("Haben",PivotSuSaForecast!$A$3,"AccountReport",PivotSuSaForecast!$A88,"Year",YEAR(Deckblatt!$B$5),"Month",Z$6))</f>
        <v>0</v>
      </c>
    </row>
    <row r="90" spans="1:26" x14ac:dyDescent="0.25">
      <c r="A90" s="174">
        <f>IF(PivotSuSaForecast!A89=0,"",IFERROR(_xlfn.NUMBERVALUE(LEFT(PivotSuSaForecast!A89,4)),""))</f>
        <v>6400</v>
      </c>
      <c r="B90" s="174" t="str">
        <f>IF(A90&lt;&gt;"",RIGHT(PivotSuSaForecast!A89,LEN(PivotSuSaForecast!A89)-5),"")</f>
        <v>Versicherungen</v>
      </c>
      <c r="C90" s="252">
        <f>IF(A90="",0,GETPIVOTDATA("Soll",PivotSuSaForecast!$A$3,"AccountReport",PivotSuSaForecast!$A89,"Year",YEAR(Deckblatt!$B$5),"Month",C$6))</f>
        <v>7861.2</v>
      </c>
      <c r="D90" s="252">
        <f>IF(B90="",0,GETPIVOTDATA("Haben",PivotSuSaForecast!$A$3,"AccountReport",PivotSuSaForecast!$A89,"Year",YEAR(Deckblatt!$B$5),"Month",D$6))</f>
        <v>0</v>
      </c>
      <c r="E90" s="252">
        <f>IF(C90="",0,GETPIVOTDATA("Soll",PivotSuSaForecast!$A$3,"AccountReport",PivotSuSaForecast!$A89,"Year",YEAR(Deckblatt!$B$5),"Month",E$6))</f>
        <v>508.7</v>
      </c>
      <c r="F90" s="252">
        <f>IF(D90="",0,GETPIVOTDATA("Haben",PivotSuSaForecast!$A$3,"AccountReport",PivotSuSaForecast!$A89,"Year",YEAR(Deckblatt!$B$5),"Month",F$6))</f>
        <v>0</v>
      </c>
      <c r="G90" s="252">
        <f>IF(E90="",0,GETPIVOTDATA("Soll",PivotSuSaForecast!$A$3,"AccountReport",PivotSuSaForecast!$A89,"Year",YEAR(Deckblatt!$B$5),"Month",G$6))</f>
        <v>0</v>
      </c>
      <c r="H90" s="252">
        <f>IF(F90="",0,GETPIVOTDATA("Haben",PivotSuSaForecast!$A$3,"AccountReport",PivotSuSaForecast!$A89,"Year",YEAR(Deckblatt!$B$5),"Month",H$6))</f>
        <v>0</v>
      </c>
      <c r="I90" s="252">
        <f>IF(G90="",0,GETPIVOTDATA("Soll",PivotSuSaForecast!$A$3,"AccountReport",PivotSuSaForecast!$A89,"Year",YEAR(Deckblatt!$B$5),"Month",I$6))</f>
        <v>2394.88</v>
      </c>
      <c r="J90" s="252">
        <f>IF(H90="",0,GETPIVOTDATA("Haben",PivotSuSaForecast!$A$3,"AccountReport",PivotSuSaForecast!$A89,"Year",YEAR(Deckblatt!$B$5),"Month",J$6))</f>
        <v>0</v>
      </c>
      <c r="K90" s="252">
        <f>IF(I90="",0,GETPIVOTDATA("Soll",PivotSuSaForecast!$A$3,"AccountReport",PivotSuSaForecast!$A89,"Year",YEAR(Deckblatt!$B$5),"Month",K$6))</f>
        <v>0</v>
      </c>
      <c r="L90" s="252">
        <f>IF(J90="",0,GETPIVOTDATA("Haben",PivotSuSaForecast!$A$3,"AccountReport",PivotSuSaForecast!$A89,"Year",YEAR(Deckblatt!$B$5),"Month",L$6))</f>
        <v>0</v>
      </c>
      <c r="M90" s="252">
        <f>IF(K90="",0,GETPIVOTDATA("Soll",PivotSuSaForecast!$A$3,"AccountReport",PivotSuSaForecast!$A89,"Year",YEAR(Deckblatt!$B$5),"Month",M$6))</f>
        <v>0</v>
      </c>
      <c r="N90" s="252">
        <f>IF(L90="",0,GETPIVOTDATA("Haben",PivotSuSaForecast!$A$3,"AccountReport",PivotSuSaForecast!$A89,"Year",YEAR(Deckblatt!$B$5),"Month",N$6))</f>
        <v>0</v>
      </c>
      <c r="O90" s="252">
        <f>IF(M90="",0,GETPIVOTDATA("Soll",PivotSuSaForecast!$A$3,"AccountReport",PivotSuSaForecast!$A89,"Year",YEAR(Deckblatt!$B$5),"Month",O$6))</f>
        <v>307.44</v>
      </c>
      <c r="P90" s="252">
        <f>IF(N90="",0,GETPIVOTDATA("Haben",PivotSuSaForecast!$A$3,"AccountReport",PivotSuSaForecast!$A89,"Year",YEAR(Deckblatt!$B$5),"Month",P$6))</f>
        <v>0</v>
      </c>
      <c r="Q90" s="252">
        <f>IF(O90="",0,GETPIVOTDATA("Soll",PivotSuSaForecast!$A$3,"AccountReport",PivotSuSaForecast!$A89,"Year",YEAR(Deckblatt!$B$5),"Month",Q$6))</f>
        <v>0</v>
      </c>
      <c r="R90" s="252">
        <f>IF(P90="",0,GETPIVOTDATA("Haben",PivotSuSaForecast!$A$3,"AccountReport",PivotSuSaForecast!$A89,"Year",YEAR(Deckblatt!$B$5),"Month",R$6))</f>
        <v>0</v>
      </c>
      <c r="S90" s="252">
        <f>IF(Q90="",0,GETPIVOTDATA("Soll",PivotSuSaForecast!$A$3,"AccountReport",PivotSuSaForecast!$A89,"Year",YEAR(Deckblatt!$B$5),"Month",S$6))</f>
        <v>0</v>
      </c>
      <c r="T90" s="252">
        <f>IF(R90="",0,GETPIVOTDATA("Haben",PivotSuSaForecast!$A$3,"AccountReport",PivotSuSaForecast!$A89,"Year",YEAR(Deckblatt!$B$5),"Month",T$6))</f>
        <v>0</v>
      </c>
      <c r="U90" s="252">
        <f>IF(S90="",0,GETPIVOTDATA("Soll",PivotSuSaForecast!$A$3,"AccountReport",PivotSuSaForecast!$A89,"Year",YEAR(Deckblatt!$B$5),"Month",U$6))</f>
        <v>0</v>
      </c>
      <c r="V90" s="252">
        <f>IF(T90="",0,GETPIVOTDATA("Haben",PivotSuSaForecast!$A$3,"AccountReport",PivotSuSaForecast!$A89,"Year",YEAR(Deckblatt!$B$5),"Month",V$6))</f>
        <v>0</v>
      </c>
      <c r="W90" s="252">
        <f>IF(U90="",0,GETPIVOTDATA("Soll",PivotSuSaForecast!$A$3,"AccountReport",PivotSuSaForecast!$A89,"Year",YEAR(Deckblatt!$B$5),"Month",W$6))</f>
        <v>0</v>
      </c>
      <c r="X90" s="252">
        <f>IF(V90="",0,GETPIVOTDATA("Haben",PivotSuSaForecast!$A$3,"AccountReport",PivotSuSaForecast!$A89,"Year",YEAR(Deckblatt!$B$5),"Month",X$6))</f>
        <v>0</v>
      </c>
      <c r="Y90" s="252">
        <f>IF(W90="",0,GETPIVOTDATA("Soll",PivotSuSaForecast!$A$3,"AccountReport",PivotSuSaForecast!$A89,"Year",YEAR(Deckblatt!$B$5),"Month",Y$6))</f>
        <v>352.13</v>
      </c>
      <c r="Z90" s="252">
        <f>IF(X90="",0,GETPIVOTDATA("Haben",PivotSuSaForecast!$A$3,"AccountReport",PivotSuSaForecast!$A89,"Year",YEAR(Deckblatt!$B$5),"Month",Z$6))</f>
        <v>0</v>
      </c>
    </row>
    <row r="91" spans="1:26" x14ac:dyDescent="0.25">
      <c r="A91" s="174">
        <f>IF(PivotSuSaForecast!A90=0,"",IFERROR(_xlfn.NUMBERVALUE(LEFT(PivotSuSaForecast!A90,4)),""))</f>
        <v>6420</v>
      </c>
      <c r="B91" s="174" t="str">
        <f>IF(A91&lt;&gt;"",RIGHT(PivotSuSaForecast!A90,LEN(PivotSuSaForecast!A90)-5),"")</f>
        <v>Beiträge</v>
      </c>
      <c r="C91" s="252">
        <f>IF(A91="",0,GETPIVOTDATA("Soll",PivotSuSaForecast!$A$3,"AccountReport",PivotSuSaForecast!$A90,"Year",YEAR(Deckblatt!$B$5),"Month",C$6))</f>
        <v>0</v>
      </c>
      <c r="D91" s="252">
        <f>IF(B91="",0,GETPIVOTDATA("Haben",PivotSuSaForecast!$A$3,"AccountReport",PivotSuSaForecast!$A90,"Year",YEAR(Deckblatt!$B$5),"Month",D$6))</f>
        <v>0</v>
      </c>
      <c r="E91" s="252">
        <f>IF(C91="",0,GETPIVOTDATA("Soll",PivotSuSaForecast!$A$3,"AccountReport",PivotSuSaForecast!$A90,"Year",YEAR(Deckblatt!$B$5),"Month",E$6))</f>
        <v>2357</v>
      </c>
      <c r="F91" s="252">
        <f>IF(D91="",0,GETPIVOTDATA("Haben",PivotSuSaForecast!$A$3,"AccountReport",PivotSuSaForecast!$A90,"Year",YEAR(Deckblatt!$B$5),"Month",F$6))</f>
        <v>0</v>
      </c>
      <c r="G91" s="252">
        <f>IF(E91="",0,GETPIVOTDATA("Soll",PivotSuSaForecast!$A$3,"AccountReport",PivotSuSaForecast!$A90,"Year",YEAR(Deckblatt!$B$5),"Month",G$6))</f>
        <v>0</v>
      </c>
      <c r="H91" s="252">
        <f>IF(F91="",0,GETPIVOTDATA("Haben",PivotSuSaForecast!$A$3,"AccountReport",PivotSuSaForecast!$A90,"Year",YEAR(Deckblatt!$B$5),"Month",H$6))</f>
        <v>0</v>
      </c>
      <c r="I91" s="252">
        <f>IF(G91="",0,GETPIVOTDATA("Soll",PivotSuSaForecast!$A$3,"AccountReport",PivotSuSaForecast!$A90,"Year",YEAR(Deckblatt!$B$5),"Month",I$6))</f>
        <v>0</v>
      </c>
      <c r="J91" s="252">
        <f>IF(H91="",0,GETPIVOTDATA("Haben",PivotSuSaForecast!$A$3,"AccountReport",PivotSuSaForecast!$A90,"Year",YEAR(Deckblatt!$B$5),"Month",J$6))</f>
        <v>0</v>
      </c>
      <c r="K91" s="252">
        <f>IF(I91="",0,GETPIVOTDATA("Soll",PivotSuSaForecast!$A$3,"AccountReport",PivotSuSaForecast!$A90,"Year",YEAR(Deckblatt!$B$5),"Month",K$6))</f>
        <v>0</v>
      </c>
      <c r="L91" s="252">
        <f>IF(J91="",0,GETPIVOTDATA("Haben",PivotSuSaForecast!$A$3,"AccountReport",PivotSuSaForecast!$A90,"Year",YEAR(Deckblatt!$B$5),"Month",L$6))</f>
        <v>0</v>
      </c>
      <c r="M91" s="252">
        <f>IF(K91="",0,GETPIVOTDATA("Soll",PivotSuSaForecast!$A$3,"AccountReport",PivotSuSaForecast!$A90,"Year",YEAR(Deckblatt!$B$5),"Month",M$6))</f>
        <v>0</v>
      </c>
      <c r="N91" s="252">
        <f>IF(L91="",0,GETPIVOTDATA("Haben",PivotSuSaForecast!$A$3,"AccountReport",PivotSuSaForecast!$A90,"Year",YEAR(Deckblatt!$B$5),"Month",N$6))</f>
        <v>0</v>
      </c>
      <c r="O91" s="252">
        <f>IF(M91="",0,GETPIVOTDATA("Soll",PivotSuSaForecast!$A$3,"AccountReport",PivotSuSaForecast!$A90,"Year",YEAR(Deckblatt!$B$5),"Month",O$6))</f>
        <v>0</v>
      </c>
      <c r="P91" s="252">
        <f>IF(N91="",0,GETPIVOTDATA("Haben",PivotSuSaForecast!$A$3,"AccountReport",PivotSuSaForecast!$A90,"Year",YEAR(Deckblatt!$B$5),"Month",P$6))</f>
        <v>0</v>
      </c>
      <c r="Q91" s="252">
        <f>IF(O91="",0,GETPIVOTDATA("Soll",PivotSuSaForecast!$A$3,"AccountReport",PivotSuSaForecast!$A90,"Year",YEAR(Deckblatt!$B$5),"Month",Q$6))</f>
        <v>0</v>
      </c>
      <c r="R91" s="252">
        <f>IF(P91="",0,GETPIVOTDATA("Haben",PivotSuSaForecast!$A$3,"AccountReport",PivotSuSaForecast!$A90,"Year",YEAR(Deckblatt!$B$5),"Month",R$6))</f>
        <v>0</v>
      </c>
      <c r="S91" s="252">
        <f>IF(Q91="",0,GETPIVOTDATA("Soll",PivotSuSaForecast!$A$3,"AccountReport",PivotSuSaForecast!$A90,"Year",YEAR(Deckblatt!$B$5),"Month",S$6))</f>
        <v>0</v>
      </c>
      <c r="T91" s="252">
        <f>IF(R91="",0,GETPIVOTDATA("Haben",PivotSuSaForecast!$A$3,"AccountReport",PivotSuSaForecast!$A90,"Year",YEAR(Deckblatt!$B$5),"Month",T$6))</f>
        <v>0</v>
      </c>
      <c r="U91" s="252">
        <f>IF(S91="",0,GETPIVOTDATA("Soll",PivotSuSaForecast!$A$3,"AccountReport",PivotSuSaForecast!$A90,"Year",YEAR(Deckblatt!$B$5),"Month",U$6))</f>
        <v>170</v>
      </c>
      <c r="V91" s="252">
        <f>IF(T91="",0,GETPIVOTDATA("Haben",PivotSuSaForecast!$A$3,"AccountReport",PivotSuSaForecast!$A90,"Year",YEAR(Deckblatt!$B$5),"Month",V$6))</f>
        <v>0</v>
      </c>
      <c r="W91" s="252">
        <f>IF(U91="",0,GETPIVOTDATA("Soll",PivotSuSaForecast!$A$3,"AccountReport",PivotSuSaForecast!$A90,"Year",YEAR(Deckblatt!$B$5),"Month",W$6))</f>
        <v>0</v>
      </c>
      <c r="X91" s="252">
        <f>IF(V91="",0,GETPIVOTDATA("Haben",PivotSuSaForecast!$A$3,"AccountReport",PivotSuSaForecast!$A90,"Year",YEAR(Deckblatt!$B$5),"Month",X$6))</f>
        <v>0</v>
      </c>
      <c r="Y91" s="252">
        <f>IF(W91="",0,GETPIVOTDATA("Soll",PivotSuSaForecast!$A$3,"AccountReport",PivotSuSaForecast!$A90,"Year",YEAR(Deckblatt!$B$5),"Month",Y$6))</f>
        <v>0</v>
      </c>
      <c r="Z91" s="252">
        <f>IF(X91="",0,GETPIVOTDATA("Haben",PivotSuSaForecast!$A$3,"AccountReport",PivotSuSaForecast!$A90,"Year",YEAR(Deckblatt!$B$5),"Month",Z$6))</f>
        <v>0</v>
      </c>
    </row>
    <row r="92" spans="1:26" x14ac:dyDescent="0.25">
      <c r="A92" s="174">
        <f>IF(PivotSuSaForecast!A91=0,"",IFERROR(_xlfn.NUMBERVALUE(LEFT(PivotSuSaForecast!A91,4)),""))</f>
        <v>6470</v>
      </c>
      <c r="B92" s="174" t="str">
        <f>IF(A92&lt;&gt;"",RIGHT(PivotSuSaForecast!A91,LEN(PivotSuSaForecast!A91)-5),"")</f>
        <v>Reparaturen und Instandhaltung von anderen Anlagen und Betriebs- und Geschäftsausstattung</v>
      </c>
      <c r="C92" s="252">
        <f>IF(A92="",0,GETPIVOTDATA("Soll",PivotSuSaForecast!$A$3,"AccountReport",PivotSuSaForecast!$A91,"Year",YEAR(Deckblatt!$B$5),"Month",C$6))</f>
        <v>146.33000000000001</v>
      </c>
      <c r="D92" s="252">
        <f>IF(B92="",0,GETPIVOTDATA("Haben",PivotSuSaForecast!$A$3,"AccountReport",PivotSuSaForecast!$A91,"Year",YEAR(Deckblatt!$B$5),"Month",D$6))</f>
        <v>0</v>
      </c>
      <c r="E92" s="252">
        <f>IF(C92="",0,GETPIVOTDATA("Soll",PivotSuSaForecast!$A$3,"AccountReport",PivotSuSaForecast!$A91,"Year",YEAR(Deckblatt!$B$5),"Month",E$6))</f>
        <v>453.04</v>
      </c>
      <c r="F92" s="252">
        <f>IF(D92="",0,GETPIVOTDATA("Haben",PivotSuSaForecast!$A$3,"AccountReport",PivotSuSaForecast!$A91,"Year",YEAR(Deckblatt!$B$5),"Month",F$6))</f>
        <v>3.2</v>
      </c>
      <c r="G92" s="252">
        <f>IF(E92="",0,GETPIVOTDATA("Soll",PivotSuSaForecast!$A$3,"AccountReport",PivotSuSaForecast!$A91,"Year",YEAR(Deckblatt!$B$5),"Month",G$6))</f>
        <v>12720.73</v>
      </c>
      <c r="H92" s="252">
        <f>IF(F92="",0,GETPIVOTDATA("Haben",PivotSuSaForecast!$A$3,"AccountReport",PivotSuSaForecast!$A91,"Year",YEAR(Deckblatt!$B$5),"Month",H$6))</f>
        <v>65.5</v>
      </c>
      <c r="I92" s="252">
        <f>IF(G92="",0,GETPIVOTDATA("Soll",PivotSuSaForecast!$A$3,"AccountReport",PivotSuSaForecast!$A91,"Year",YEAR(Deckblatt!$B$5),"Month",I$6))</f>
        <v>0</v>
      </c>
      <c r="J92" s="252">
        <f>IF(H92="",0,GETPIVOTDATA("Haben",PivotSuSaForecast!$A$3,"AccountReport",PivotSuSaForecast!$A91,"Year",YEAR(Deckblatt!$B$5),"Month",J$6))</f>
        <v>78.42</v>
      </c>
      <c r="K92" s="252">
        <f>IF(I92="",0,GETPIVOTDATA("Soll",PivotSuSaForecast!$A$3,"AccountReport",PivotSuSaForecast!$A91,"Year",YEAR(Deckblatt!$B$5),"Month",K$6))</f>
        <v>2451.23</v>
      </c>
      <c r="L92" s="252">
        <f>IF(J92="",0,GETPIVOTDATA("Haben",PivotSuSaForecast!$A$3,"AccountReport",PivotSuSaForecast!$A91,"Year",YEAR(Deckblatt!$B$5),"Month",L$6))</f>
        <v>0.4</v>
      </c>
      <c r="M92" s="252">
        <f>IF(K92="",0,GETPIVOTDATA("Soll",PivotSuSaForecast!$A$3,"AccountReport",PivotSuSaForecast!$A91,"Year",YEAR(Deckblatt!$B$5),"Month",M$6))</f>
        <v>0</v>
      </c>
      <c r="N92" s="252">
        <f>IF(L92="",0,GETPIVOTDATA("Haben",PivotSuSaForecast!$A$3,"AccountReport",PivotSuSaForecast!$A91,"Year",YEAR(Deckblatt!$B$5),"Month",N$6))</f>
        <v>0</v>
      </c>
      <c r="O92" s="252">
        <f>IF(M92="",0,GETPIVOTDATA("Soll",PivotSuSaForecast!$A$3,"AccountReport",PivotSuSaForecast!$A91,"Year",YEAR(Deckblatt!$B$5),"Month",O$6))</f>
        <v>542.1</v>
      </c>
      <c r="P92" s="252">
        <f>IF(N92="",0,GETPIVOTDATA("Haben",PivotSuSaForecast!$A$3,"AccountReport",PivotSuSaForecast!$A91,"Year",YEAR(Deckblatt!$B$5),"Month",P$6))</f>
        <v>0</v>
      </c>
      <c r="Q92" s="252">
        <f>IF(O92="",0,GETPIVOTDATA("Soll",PivotSuSaForecast!$A$3,"AccountReport",PivotSuSaForecast!$A91,"Year",YEAR(Deckblatt!$B$5),"Month",Q$6))</f>
        <v>568.49</v>
      </c>
      <c r="R92" s="252">
        <f>IF(P92="",0,GETPIVOTDATA("Haben",PivotSuSaForecast!$A$3,"AccountReport",PivotSuSaForecast!$A91,"Year",YEAR(Deckblatt!$B$5),"Month",R$6))</f>
        <v>2.34</v>
      </c>
      <c r="S92" s="252">
        <f>IF(Q92="",0,GETPIVOTDATA("Soll",PivotSuSaForecast!$A$3,"AccountReport",PivotSuSaForecast!$A91,"Year",YEAR(Deckblatt!$B$5),"Month",S$6))</f>
        <v>1743.6</v>
      </c>
      <c r="T92" s="252">
        <f>IF(R92="",0,GETPIVOTDATA("Haben",PivotSuSaForecast!$A$3,"AccountReport",PivotSuSaForecast!$A91,"Year",YEAR(Deckblatt!$B$5),"Month",T$6))</f>
        <v>13.55</v>
      </c>
      <c r="U92" s="252">
        <f>IF(S92="",0,GETPIVOTDATA("Soll",PivotSuSaForecast!$A$3,"AccountReport",PivotSuSaForecast!$A91,"Year",YEAR(Deckblatt!$B$5),"Month",U$6))</f>
        <v>9995.34</v>
      </c>
      <c r="V92" s="252">
        <f>IF(T92="",0,GETPIVOTDATA("Haben",PivotSuSaForecast!$A$3,"AccountReport",PivotSuSaForecast!$A91,"Year",YEAR(Deckblatt!$B$5),"Month",V$6))</f>
        <v>0.87</v>
      </c>
      <c r="W92" s="252">
        <f>IF(U92="",0,GETPIVOTDATA("Soll",PivotSuSaForecast!$A$3,"AccountReport",PivotSuSaForecast!$A91,"Year",YEAR(Deckblatt!$B$5),"Month",W$6))</f>
        <v>2657.85</v>
      </c>
      <c r="X92" s="252">
        <f>IF(V92="",0,GETPIVOTDATA("Haben",PivotSuSaForecast!$A$3,"AccountReport",PivotSuSaForecast!$A91,"Year",YEAR(Deckblatt!$B$5),"Month",X$6))</f>
        <v>55.22</v>
      </c>
      <c r="Y92" s="252">
        <f>IF(W92="",0,GETPIVOTDATA("Soll",PivotSuSaForecast!$A$3,"AccountReport",PivotSuSaForecast!$A91,"Year",YEAR(Deckblatt!$B$5),"Month",Y$6))</f>
        <v>1000</v>
      </c>
      <c r="Z92" s="252">
        <f>IF(X92="",0,GETPIVOTDATA("Haben",PivotSuSaForecast!$A$3,"AccountReport",PivotSuSaForecast!$A91,"Year",YEAR(Deckblatt!$B$5),"Month",Z$6))</f>
        <v>0</v>
      </c>
    </row>
    <row r="93" spans="1:26" x14ac:dyDescent="0.25">
      <c r="A93" s="174">
        <f>IF(PivotSuSaForecast!A92=0,"",IFERROR(_xlfn.NUMBERVALUE(LEFT(PivotSuSaForecast!A92,4)),""))</f>
        <v>6495</v>
      </c>
      <c r="B93" s="174" t="str">
        <f>IF(A93&lt;&gt;"",RIGHT(PivotSuSaForecast!A92,LEN(PivotSuSaForecast!A92)-5),"")</f>
        <v>Wartungskosten für Hard- und Software</v>
      </c>
      <c r="C93" s="252">
        <f>IF(A93="",0,GETPIVOTDATA("Soll",PivotSuSaForecast!$A$3,"AccountReport",PivotSuSaForecast!$A92,"Year",YEAR(Deckblatt!$B$5),"Month",C$6))</f>
        <v>306.25</v>
      </c>
      <c r="D93" s="252">
        <f>IF(B93="",0,GETPIVOTDATA("Haben",PivotSuSaForecast!$A$3,"AccountReport",PivotSuSaForecast!$A92,"Year",YEAR(Deckblatt!$B$5),"Month",D$6))</f>
        <v>0</v>
      </c>
      <c r="E93" s="252">
        <f>IF(C93="",0,GETPIVOTDATA("Soll",PivotSuSaForecast!$A$3,"AccountReport",PivotSuSaForecast!$A92,"Year",YEAR(Deckblatt!$B$5),"Month",E$6))</f>
        <v>2793.15</v>
      </c>
      <c r="F93" s="252">
        <f>IF(D93="",0,GETPIVOTDATA("Haben",PivotSuSaForecast!$A$3,"AccountReport",PivotSuSaForecast!$A92,"Year",YEAR(Deckblatt!$B$5),"Month",F$6))</f>
        <v>0</v>
      </c>
      <c r="G93" s="252">
        <f>IF(E93="",0,GETPIVOTDATA("Soll",PivotSuSaForecast!$A$3,"AccountReport",PivotSuSaForecast!$A92,"Year",YEAR(Deckblatt!$B$5),"Month",G$6))</f>
        <v>2450</v>
      </c>
      <c r="H93" s="252">
        <f>IF(F93="",0,GETPIVOTDATA("Haben",PivotSuSaForecast!$A$3,"AccountReport",PivotSuSaForecast!$A92,"Year",YEAR(Deckblatt!$B$5),"Month",H$6))</f>
        <v>0</v>
      </c>
      <c r="I93" s="252">
        <f>IF(G93="",0,GETPIVOTDATA("Soll",PivotSuSaForecast!$A$3,"AccountReport",PivotSuSaForecast!$A92,"Year",YEAR(Deckblatt!$B$5),"Month",I$6))</f>
        <v>1225</v>
      </c>
      <c r="J93" s="252">
        <f>IF(H93="",0,GETPIVOTDATA("Haben",PivotSuSaForecast!$A$3,"AccountReport",PivotSuSaForecast!$A92,"Year",YEAR(Deckblatt!$B$5),"Month",J$6))</f>
        <v>0</v>
      </c>
      <c r="K93" s="252">
        <f>IF(I93="",0,GETPIVOTDATA("Soll",PivotSuSaForecast!$A$3,"AccountReport",PivotSuSaForecast!$A92,"Year",YEAR(Deckblatt!$B$5),"Month",K$6))</f>
        <v>0</v>
      </c>
      <c r="L93" s="252">
        <f>IF(J93="",0,GETPIVOTDATA("Haben",PivotSuSaForecast!$A$3,"AccountReport",PivotSuSaForecast!$A92,"Year",YEAR(Deckblatt!$B$5),"Month",L$6))</f>
        <v>0</v>
      </c>
      <c r="M93" s="252">
        <f>IF(K93="",0,GETPIVOTDATA("Soll",PivotSuSaForecast!$A$3,"AccountReport",PivotSuSaForecast!$A92,"Year",YEAR(Deckblatt!$B$5),"Month",M$6))</f>
        <v>1225</v>
      </c>
      <c r="N93" s="252">
        <f>IF(L93="",0,GETPIVOTDATA("Haben",PivotSuSaForecast!$A$3,"AccountReport",PivotSuSaForecast!$A92,"Year",YEAR(Deckblatt!$B$5),"Month",N$6))</f>
        <v>0</v>
      </c>
      <c r="O93" s="252">
        <f>IF(M93="",0,GETPIVOTDATA("Soll",PivotSuSaForecast!$A$3,"AccountReport",PivotSuSaForecast!$A92,"Year",YEAR(Deckblatt!$B$5),"Month",O$6))</f>
        <v>3206.93</v>
      </c>
      <c r="P93" s="252">
        <f>IF(N93="",0,GETPIVOTDATA("Haben",PivotSuSaForecast!$A$3,"AccountReport",PivotSuSaForecast!$A92,"Year",YEAR(Deckblatt!$B$5),"Month",P$6))</f>
        <v>0</v>
      </c>
      <c r="Q93" s="252">
        <f>IF(O93="",0,GETPIVOTDATA("Soll",PivotSuSaForecast!$A$3,"AccountReport",PivotSuSaForecast!$A92,"Year",YEAR(Deckblatt!$B$5),"Month",Q$6))</f>
        <v>0</v>
      </c>
      <c r="R93" s="252">
        <f>IF(P93="",0,GETPIVOTDATA("Haben",PivotSuSaForecast!$A$3,"AccountReport",PivotSuSaForecast!$A92,"Year",YEAR(Deckblatt!$B$5),"Month",R$6))</f>
        <v>0</v>
      </c>
      <c r="S93" s="252">
        <f>IF(Q93="",0,GETPIVOTDATA("Soll",PivotSuSaForecast!$A$3,"AccountReport",PivotSuSaForecast!$A92,"Year",YEAR(Deckblatt!$B$5),"Month",S$6))</f>
        <v>1606.75</v>
      </c>
      <c r="T93" s="252">
        <f>IF(R93="",0,GETPIVOTDATA("Haben",PivotSuSaForecast!$A$3,"AccountReport",PivotSuSaForecast!$A92,"Year",YEAR(Deckblatt!$B$5),"Month",T$6))</f>
        <v>0</v>
      </c>
      <c r="U93" s="252">
        <f>IF(S93="",0,GETPIVOTDATA("Soll",PivotSuSaForecast!$A$3,"AccountReport",PivotSuSaForecast!$A92,"Year",YEAR(Deckblatt!$B$5),"Month",U$6))</f>
        <v>1531.25</v>
      </c>
      <c r="V93" s="252">
        <f>IF(T93="",0,GETPIVOTDATA("Haben",PivotSuSaForecast!$A$3,"AccountReport",PivotSuSaForecast!$A92,"Year",YEAR(Deckblatt!$B$5),"Month",V$6))</f>
        <v>0</v>
      </c>
      <c r="W93" s="252">
        <f>IF(U93="",0,GETPIVOTDATA("Soll",PivotSuSaForecast!$A$3,"AccountReport",PivotSuSaForecast!$A92,"Year",YEAR(Deckblatt!$B$5),"Month",W$6))</f>
        <v>2651.25</v>
      </c>
      <c r="X93" s="252">
        <f>IF(V93="",0,GETPIVOTDATA("Haben",PivotSuSaForecast!$A$3,"AccountReport",PivotSuSaForecast!$A92,"Year",YEAR(Deckblatt!$B$5),"Month",X$6))</f>
        <v>0</v>
      </c>
      <c r="Y93" s="252">
        <f>IF(W93="",0,GETPIVOTDATA("Soll",PivotSuSaForecast!$A$3,"AccountReport",PivotSuSaForecast!$A92,"Year",YEAR(Deckblatt!$B$5),"Month",Y$6))</f>
        <v>1400</v>
      </c>
      <c r="Z93" s="252">
        <f>IF(X93="",0,GETPIVOTDATA("Haben",PivotSuSaForecast!$A$3,"AccountReport",PivotSuSaForecast!$A92,"Year",YEAR(Deckblatt!$B$5),"Month",Z$6))</f>
        <v>0</v>
      </c>
    </row>
    <row r="94" spans="1:26" x14ac:dyDescent="0.25">
      <c r="A94" s="174">
        <f>IF(PivotSuSaForecast!A93=0,"",IFERROR(_xlfn.NUMBERVALUE(LEFT(PivotSuSaForecast!A93,4)),""))</f>
        <v>6560</v>
      </c>
      <c r="B94" s="174" t="str">
        <f>IF(A94&lt;&gt;"",RIGHT(PivotSuSaForecast!A93,LEN(PivotSuSaForecast!A93)-5),"")</f>
        <v>Mietleasing Kfz</v>
      </c>
      <c r="C94" s="252">
        <f>IF(A94="",0,GETPIVOTDATA("Soll",PivotSuSaForecast!$A$3,"AccountReport",PivotSuSaForecast!$A93,"Year",YEAR(Deckblatt!$B$5),"Month",C$6))</f>
        <v>0</v>
      </c>
      <c r="D94" s="252">
        <f>IF(B94="",0,GETPIVOTDATA("Haben",PivotSuSaForecast!$A$3,"AccountReport",PivotSuSaForecast!$A93,"Year",YEAR(Deckblatt!$B$5),"Month",D$6))</f>
        <v>0</v>
      </c>
      <c r="E94" s="252">
        <f>IF(C94="",0,GETPIVOTDATA("Soll",PivotSuSaForecast!$A$3,"AccountReport",PivotSuSaForecast!$A93,"Year",YEAR(Deckblatt!$B$5),"Month",E$6))</f>
        <v>0</v>
      </c>
      <c r="F94" s="252">
        <f>IF(D94="",0,GETPIVOTDATA("Haben",PivotSuSaForecast!$A$3,"AccountReport",PivotSuSaForecast!$A93,"Year",YEAR(Deckblatt!$B$5),"Month",F$6))</f>
        <v>0</v>
      </c>
      <c r="G94" s="252">
        <f>IF(E94="",0,GETPIVOTDATA("Soll",PivotSuSaForecast!$A$3,"AccountReport",PivotSuSaForecast!$A93,"Year",YEAR(Deckblatt!$B$5),"Month",G$6))</f>
        <v>0</v>
      </c>
      <c r="H94" s="252">
        <f>IF(F94="",0,GETPIVOTDATA("Haben",PivotSuSaForecast!$A$3,"AccountReport",PivotSuSaForecast!$A93,"Year",YEAR(Deckblatt!$B$5),"Month",H$6))</f>
        <v>0</v>
      </c>
      <c r="I94" s="252">
        <f>IF(G94="",0,GETPIVOTDATA("Soll",PivotSuSaForecast!$A$3,"AccountReport",PivotSuSaForecast!$A93,"Year",YEAR(Deckblatt!$B$5),"Month",I$6))</f>
        <v>0</v>
      </c>
      <c r="J94" s="252">
        <f>IF(H94="",0,GETPIVOTDATA("Haben",PivotSuSaForecast!$A$3,"AccountReport",PivotSuSaForecast!$A93,"Year",YEAR(Deckblatt!$B$5),"Month",J$6))</f>
        <v>0</v>
      </c>
      <c r="K94" s="252">
        <f>IF(I94="",0,GETPIVOTDATA("Soll",PivotSuSaForecast!$A$3,"AccountReport",PivotSuSaForecast!$A93,"Year",YEAR(Deckblatt!$B$5),"Month",K$6))</f>
        <v>0</v>
      </c>
      <c r="L94" s="252">
        <f>IF(J94="",0,GETPIVOTDATA("Haben",PivotSuSaForecast!$A$3,"AccountReport",PivotSuSaForecast!$A93,"Year",YEAR(Deckblatt!$B$5),"Month",L$6))</f>
        <v>0</v>
      </c>
      <c r="M94" s="252">
        <f>IF(K94="",0,GETPIVOTDATA("Soll",PivotSuSaForecast!$A$3,"AccountReport",PivotSuSaForecast!$A93,"Year",YEAR(Deckblatt!$B$5),"Month",M$6))</f>
        <v>0</v>
      </c>
      <c r="N94" s="252">
        <f>IF(L94="",0,GETPIVOTDATA("Haben",PivotSuSaForecast!$A$3,"AccountReport",PivotSuSaForecast!$A93,"Year",YEAR(Deckblatt!$B$5),"Month",N$6))</f>
        <v>0</v>
      </c>
      <c r="O94" s="252">
        <f>IF(M94="",0,GETPIVOTDATA("Soll",PivotSuSaForecast!$A$3,"AccountReport",PivotSuSaForecast!$A93,"Year",YEAR(Deckblatt!$B$5),"Month",O$6))</f>
        <v>0</v>
      </c>
      <c r="P94" s="252">
        <f>IF(N94="",0,GETPIVOTDATA("Haben",PivotSuSaForecast!$A$3,"AccountReport",PivotSuSaForecast!$A93,"Year",YEAR(Deckblatt!$B$5),"Month",P$6))</f>
        <v>0</v>
      </c>
      <c r="Q94" s="252">
        <f>IF(O94="",0,GETPIVOTDATA("Soll",PivotSuSaForecast!$A$3,"AccountReport",PivotSuSaForecast!$A93,"Year",YEAR(Deckblatt!$B$5),"Month",Q$6))</f>
        <v>0</v>
      </c>
      <c r="R94" s="252">
        <f>IF(P94="",0,GETPIVOTDATA("Haben",PivotSuSaForecast!$A$3,"AccountReport",PivotSuSaForecast!$A93,"Year",YEAR(Deckblatt!$B$5),"Month",R$6))</f>
        <v>0</v>
      </c>
      <c r="S94" s="252">
        <f>IF(Q94="",0,GETPIVOTDATA("Soll",PivotSuSaForecast!$A$3,"AccountReport",PivotSuSaForecast!$A93,"Year",YEAR(Deckblatt!$B$5),"Month",S$6))</f>
        <v>0</v>
      </c>
      <c r="T94" s="252">
        <f>IF(R94="",0,GETPIVOTDATA("Haben",PivotSuSaForecast!$A$3,"AccountReport",PivotSuSaForecast!$A93,"Year",YEAR(Deckblatt!$B$5),"Month",T$6))</f>
        <v>0</v>
      </c>
      <c r="U94" s="252">
        <f>IF(S94="",0,GETPIVOTDATA("Soll",PivotSuSaForecast!$A$3,"AccountReport",PivotSuSaForecast!$A93,"Year",YEAR(Deckblatt!$B$5),"Month",U$6))</f>
        <v>0</v>
      </c>
      <c r="V94" s="252">
        <f>IF(T94="",0,GETPIVOTDATA("Haben",PivotSuSaForecast!$A$3,"AccountReport",PivotSuSaForecast!$A93,"Year",YEAR(Deckblatt!$B$5),"Month",V$6))</f>
        <v>0</v>
      </c>
      <c r="W94" s="252">
        <f>IF(U94="",0,GETPIVOTDATA("Soll",PivotSuSaForecast!$A$3,"AccountReport",PivotSuSaForecast!$A93,"Year",YEAR(Deckblatt!$B$5),"Month",W$6))</f>
        <v>0</v>
      </c>
      <c r="X94" s="252">
        <f>IF(V94="",0,GETPIVOTDATA("Haben",PivotSuSaForecast!$A$3,"AccountReport",PivotSuSaForecast!$A93,"Year",YEAR(Deckblatt!$B$5),"Month",X$6))</f>
        <v>0</v>
      </c>
      <c r="Y94" s="252">
        <f>IF(W94="",0,GETPIVOTDATA("Soll",PivotSuSaForecast!$A$3,"AccountReport",PivotSuSaForecast!$A93,"Year",YEAR(Deckblatt!$B$5),"Month",Y$6))</f>
        <v>1850</v>
      </c>
      <c r="Z94" s="252">
        <f>IF(X94="",0,GETPIVOTDATA("Haben",PivotSuSaForecast!$A$3,"AccountReport",PivotSuSaForecast!$A93,"Year",YEAR(Deckblatt!$B$5),"Month",Z$6))</f>
        <v>0</v>
      </c>
    </row>
    <row r="95" spans="1:26" x14ac:dyDescent="0.25">
      <c r="A95" s="174">
        <f>IF(PivotSuSaForecast!A94=0,"",IFERROR(_xlfn.NUMBERVALUE(LEFT(PivotSuSaForecast!A94,4)),""))</f>
        <v>6600</v>
      </c>
      <c r="B95" s="174" t="str">
        <f>IF(A95&lt;&gt;"",RIGHT(PivotSuSaForecast!A94,LEN(PivotSuSaForecast!A94)-5),"")</f>
        <v>Werbekosten</v>
      </c>
      <c r="C95" s="252">
        <f>IF(A95="",0,GETPIVOTDATA("Soll",PivotSuSaForecast!$A$3,"AccountReport",PivotSuSaForecast!$A94,"Year",YEAR(Deckblatt!$B$5),"Month",C$6))</f>
        <v>0</v>
      </c>
      <c r="D95" s="252">
        <f>IF(B95="",0,GETPIVOTDATA("Haben",PivotSuSaForecast!$A$3,"AccountReport",PivotSuSaForecast!$A94,"Year",YEAR(Deckblatt!$B$5),"Month",D$6))</f>
        <v>0</v>
      </c>
      <c r="E95" s="252">
        <f>IF(C95="",0,GETPIVOTDATA("Soll",PivotSuSaForecast!$A$3,"AccountReport",PivotSuSaForecast!$A94,"Year",YEAR(Deckblatt!$B$5),"Month",E$6))</f>
        <v>32.17</v>
      </c>
      <c r="F95" s="252">
        <f>IF(D95="",0,GETPIVOTDATA("Haben",PivotSuSaForecast!$A$3,"AccountReport",PivotSuSaForecast!$A94,"Year",YEAR(Deckblatt!$B$5),"Month",F$6))</f>
        <v>0</v>
      </c>
      <c r="G95" s="252">
        <f>IF(E95="",0,GETPIVOTDATA("Soll",PivotSuSaForecast!$A$3,"AccountReport",PivotSuSaForecast!$A94,"Year",YEAR(Deckblatt!$B$5),"Month",G$6))</f>
        <v>0</v>
      </c>
      <c r="H95" s="252">
        <f>IF(F95="",0,GETPIVOTDATA("Haben",PivotSuSaForecast!$A$3,"AccountReport",PivotSuSaForecast!$A94,"Year",YEAR(Deckblatt!$B$5),"Month",H$6))</f>
        <v>0</v>
      </c>
      <c r="I95" s="252">
        <f>IF(G95="",0,GETPIVOTDATA("Soll",PivotSuSaForecast!$A$3,"AccountReport",PivotSuSaForecast!$A94,"Year",YEAR(Deckblatt!$B$5),"Month",I$6))</f>
        <v>0</v>
      </c>
      <c r="J95" s="252">
        <f>IF(H95="",0,GETPIVOTDATA("Haben",PivotSuSaForecast!$A$3,"AccountReport",PivotSuSaForecast!$A94,"Year",YEAR(Deckblatt!$B$5),"Month",J$6))</f>
        <v>0</v>
      </c>
      <c r="K95" s="252">
        <f>IF(I95="",0,GETPIVOTDATA("Soll",PivotSuSaForecast!$A$3,"AccountReport",PivotSuSaForecast!$A94,"Year",YEAR(Deckblatt!$B$5),"Month",K$6))</f>
        <v>0</v>
      </c>
      <c r="L95" s="252">
        <f>IF(J95="",0,GETPIVOTDATA("Haben",PivotSuSaForecast!$A$3,"AccountReport",PivotSuSaForecast!$A94,"Year",YEAR(Deckblatt!$B$5),"Month",L$6))</f>
        <v>0</v>
      </c>
      <c r="M95" s="252">
        <f>IF(K95="",0,GETPIVOTDATA("Soll",PivotSuSaForecast!$A$3,"AccountReport",PivotSuSaForecast!$A94,"Year",YEAR(Deckblatt!$B$5),"Month",M$6))</f>
        <v>0</v>
      </c>
      <c r="N95" s="252">
        <f>IF(L95="",0,GETPIVOTDATA("Haben",PivotSuSaForecast!$A$3,"AccountReport",PivotSuSaForecast!$A94,"Year",YEAR(Deckblatt!$B$5),"Month",N$6))</f>
        <v>0</v>
      </c>
      <c r="O95" s="252">
        <f>IF(M95="",0,GETPIVOTDATA("Soll",PivotSuSaForecast!$A$3,"AccountReport",PivotSuSaForecast!$A94,"Year",YEAR(Deckblatt!$B$5),"Month",O$6))</f>
        <v>0</v>
      </c>
      <c r="P95" s="252">
        <f>IF(N95="",0,GETPIVOTDATA("Haben",PivotSuSaForecast!$A$3,"AccountReport",PivotSuSaForecast!$A94,"Year",YEAR(Deckblatt!$B$5),"Month",P$6))</f>
        <v>0</v>
      </c>
      <c r="Q95" s="252">
        <f>IF(O95="",0,GETPIVOTDATA("Soll",PivotSuSaForecast!$A$3,"AccountReport",PivotSuSaForecast!$A94,"Year",YEAR(Deckblatt!$B$5),"Month",Q$6))</f>
        <v>32.17</v>
      </c>
      <c r="R95" s="252">
        <f>IF(P95="",0,GETPIVOTDATA("Haben",PivotSuSaForecast!$A$3,"AccountReport",PivotSuSaForecast!$A94,"Year",YEAR(Deckblatt!$B$5),"Month",R$6))</f>
        <v>0</v>
      </c>
      <c r="S95" s="252">
        <f>IF(Q95="",0,GETPIVOTDATA("Soll",PivotSuSaForecast!$A$3,"AccountReport",PivotSuSaForecast!$A94,"Year",YEAR(Deckblatt!$B$5),"Month",S$6))</f>
        <v>0</v>
      </c>
      <c r="T95" s="252">
        <f>IF(R95="",0,GETPIVOTDATA("Haben",PivotSuSaForecast!$A$3,"AccountReport",PivotSuSaForecast!$A94,"Year",YEAR(Deckblatt!$B$5),"Month",T$6))</f>
        <v>0</v>
      </c>
      <c r="U95" s="252">
        <f>IF(S95="",0,GETPIVOTDATA("Soll",PivotSuSaForecast!$A$3,"AccountReport",PivotSuSaForecast!$A94,"Year",YEAR(Deckblatt!$B$5),"Month",U$6))</f>
        <v>0</v>
      </c>
      <c r="V95" s="252">
        <f>IF(T95="",0,GETPIVOTDATA("Haben",PivotSuSaForecast!$A$3,"AccountReport",PivotSuSaForecast!$A94,"Year",YEAR(Deckblatt!$B$5),"Month",V$6))</f>
        <v>0</v>
      </c>
      <c r="W95" s="252">
        <f>IF(U95="",0,GETPIVOTDATA("Soll",PivotSuSaForecast!$A$3,"AccountReport",PivotSuSaForecast!$A94,"Year",YEAR(Deckblatt!$B$5),"Month",W$6))</f>
        <v>7.33</v>
      </c>
      <c r="X95" s="252">
        <f>IF(V95="",0,GETPIVOTDATA("Haben",PivotSuSaForecast!$A$3,"AccountReport",PivotSuSaForecast!$A94,"Year",YEAR(Deckblatt!$B$5),"Month",X$6))</f>
        <v>7.33</v>
      </c>
      <c r="Y95" s="252">
        <f>IF(W95="",0,GETPIVOTDATA("Soll",PivotSuSaForecast!$A$3,"AccountReport",PivotSuSaForecast!$A94,"Year",YEAR(Deckblatt!$B$5),"Month",Y$6))</f>
        <v>1500</v>
      </c>
      <c r="Z95" s="252">
        <f>IF(X95="",0,GETPIVOTDATA("Haben",PivotSuSaForecast!$A$3,"AccountReport",PivotSuSaForecast!$A94,"Year",YEAR(Deckblatt!$B$5),"Month",Z$6))</f>
        <v>0</v>
      </c>
    </row>
    <row r="96" spans="1:26" x14ac:dyDescent="0.25">
      <c r="A96" s="174">
        <f>IF(PivotSuSaForecast!A95=0,"",IFERROR(_xlfn.NUMBERVALUE(LEFT(PivotSuSaForecast!A95,4)),""))</f>
        <v>6601</v>
      </c>
      <c r="B96" s="174" t="str">
        <f>IF(A96&lt;&gt;"",RIGHT(PivotSuSaForecast!A95,LEN(PivotSuSaForecast!A95)-5),"")</f>
        <v>Messekosten/Standgebühr</v>
      </c>
      <c r="C96" s="252">
        <f>IF(A96="",0,GETPIVOTDATA("Soll",PivotSuSaForecast!$A$3,"AccountReport",PivotSuSaForecast!$A95,"Year",YEAR(Deckblatt!$B$5),"Month",C$6))</f>
        <v>0</v>
      </c>
      <c r="D96" s="252">
        <f>IF(B96="",0,GETPIVOTDATA("Haben",PivotSuSaForecast!$A$3,"AccountReport",PivotSuSaForecast!$A95,"Year",YEAR(Deckblatt!$B$5),"Month",D$6))</f>
        <v>0</v>
      </c>
      <c r="E96" s="252">
        <f>IF(C96="",0,GETPIVOTDATA("Soll",PivotSuSaForecast!$A$3,"AccountReport",PivotSuSaForecast!$A95,"Year",YEAR(Deckblatt!$B$5),"Month",E$6))</f>
        <v>0</v>
      </c>
      <c r="F96" s="252">
        <f>IF(D96="",0,GETPIVOTDATA("Haben",PivotSuSaForecast!$A$3,"AccountReport",PivotSuSaForecast!$A95,"Year",YEAR(Deckblatt!$B$5),"Month",F$6))</f>
        <v>0</v>
      </c>
      <c r="G96" s="252">
        <f>IF(E96="",0,GETPIVOTDATA("Soll",PivotSuSaForecast!$A$3,"AccountReport",PivotSuSaForecast!$A95,"Year",YEAR(Deckblatt!$B$5),"Month",G$6))</f>
        <v>0</v>
      </c>
      <c r="H96" s="252">
        <f>IF(F96="",0,GETPIVOTDATA("Haben",PivotSuSaForecast!$A$3,"AccountReport",PivotSuSaForecast!$A95,"Year",YEAR(Deckblatt!$B$5),"Month",H$6))</f>
        <v>0</v>
      </c>
      <c r="I96" s="252">
        <f>IF(G96="",0,GETPIVOTDATA("Soll",PivotSuSaForecast!$A$3,"AccountReport",PivotSuSaForecast!$A95,"Year",YEAR(Deckblatt!$B$5),"Month",I$6))</f>
        <v>0</v>
      </c>
      <c r="J96" s="252">
        <f>IF(H96="",0,GETPIVOTDATA("Haben",PivotSuSaForecast!$A$3,"AccountReport",PivotSuSaForecast!$A95,"Year",YEAR(Deckblatt!$B$5),"Month",J$6))</f>
        <v>0</v>
      </c>
      <c r="K96" s="252">
        <f>IF(I96="",0,GETPIVOTDATA("Soll",PivotSuSaForecast!$A$3,"AccountReport",PivotSuSaForecast!$A95,"Year",YEAR(Deckblatt!$B$5),"Month",K$6))</f>
        <v>0</v>
      </c>
      <c r="L96" s="252">
        <f>IF(J96="",0,GETPIVOTDATA("Haben",PivotSuSaForecast!$A$3,"AccountReport",PivotSuSaForecast!$A95,"Year",YEAR(Deckblatt!$B$5),"Month",L$6))</f>
        <v>0</v>
      </c>
      <c r="M96" s="252">
        <f>IF(K96="",0,GETPIVOTDATA("Soll",PivotSuSaForecast!$A$3,"AccountReport",PivotSuSaForecast!$A95,"Year",YEAR(Deckblatt!$B$5),"Month",M$6))</f>
        <v>0</v>
      </c>
      <c r="N96" s="252">
        <f>IF(L96="",0,GETPIVOTDATA("Haben",PivotSuSaForecast!$A$3,"AccountReport",PivotSuSaForecast!$A95,"Year",YEAR(Deckblatt!$B$5),"Month",N$6))</f>
        <v>0</v>
      </c>
      <c r="O96" s="252">
        <f>IF(M96="",0,GETPIVOTDATA("Soll",PivotSuSaForecast!$A$3,"AccountReport",PivotSuSaForecast!$A95,"Year",YEAR(Deckblatt!$B$5),"Month",O$6))</f>
        <v>0</v>
      </c>
      <c r="P96" s="252">
        <f>IF(N96="",0,GETPIVOTDATA("Haben",PivotSuSaForecast!$A$3,"AccountReport",PivotSuSaForecast!$A95,"Year",YEAR(Deckblatt!$B$5),"Month",P$6))</f>
        <v>5575</v>
      </c>
      <c r="Q96" s="252">
        <f>IF(O96="",0,GETPIVOTDATA("Soll",PivotSuSaForecast!$A$3,"AccountReport",PivotSuSaForecast!$A95,"Year",YEAR(Deckblatt!$B$5),"Month",Q$6))</f>
        <v>0</v>
      </c>
      <c r="R96" s="252">
        <f>IF(P96="",0,GETPIVOTDATA("Haben",PivotSuSaForecast!$A$3,"AccountReport",PivotSuSaForecast!$A95,"Year",YEAR(Deckblatt!$B$5),"Month",R$6))</f>
        <v>0</v>
      </c>
      <c r="S96" s="252">
        <f>IF(Q96="",0,GETPIVOTDATA("Soll",PivotSuSaForecast!$A$3,"AccountReport",PivotSuSaForecast!$A95,"Year",YEAR(Deckblatt!$B$5),"Month",S$6))</f>
        <v>0</v>
      </c>
      <c r="T96" s="252">
        <f>IF(R96="",0,GETPIVOTDATA("Haben",PivotSuSaForecast!$A$3,"AccountReport",PivotSuSaForecast!$A95,"Year",YEAR(Deckblatt!$B$5),"Month",T$6))</f>
        <v>0</v>
      </c>
      <c r="U96" s="252">
        <f>IF(S96="",0,GETPIVOTDATA("Soll",PivotSuSaForecast!$A$3,"AccountReport",PivotSuSaForecast!$A95,"Year",YEAR(Deckblatt!$B$5),"Month",U$6))</f>
        <v>0</v>
      </c>
      <c r="V96" s="252">
        <f>IF(T96="",0,GETPIVOTDATA("Haben",PivotSuSaForecast!$A$3,"AccountReport",PivotSuSaForecast!$A95,"Year",YEAR(Deckblatt!$B$5),"Month",V$6))</f>
        <v>0</v>
      </c>
      <c r="W96" s="252">
        <f>IF(U96="",0,GETPIVOTDATA("Soll",PivotSuSaForecast!$A$3,"AccountReport",PivotSuSaForecast!$A95,"Year",YEAR(Deckblatt!$B$5),"Month",W$6))</f>
        <v>0</v>
      </c>
      <c r="X96" s="252">
        <f>IF(V96="",0,GETPIVOTDATA("Haben",PivotSuSaForecast!$A$3,"AccountReport",PivotSuSaForecast!$A95,"Year",YEAR(Deckblatt!$B$5),"Month",X$6))</f>
        <v>0</v>
      </c>
      <c r="Y96" s="252">
        <f>IF(W96="",0,GETPIVOTDATA("Soll",PivotSuSaForecast!$A$3,"AccountReport",PivotSuSaForecast!$A95,"Year",YEAR(Deckblatt!$B$5),"Month",Y$6))</f>
        <v>0</v>
      </c>
      <c r="Z96" s="252">
        <f>IF(X96="",0,GETPIVOTDATA("Haben",PivotSuSaForecast!$A$3,"AccountReport",PivotSuSaForecast!$A95,"Year",YEAR(Deckblatt!$B$5),"Month",Z$6))</f>
        <v>0</v>
      </c>
    </row>
    <row r="97" spans="1:26" x14ac:dyDescent="0.25">
      <c r="A97" s="174">
        <f>IF(PivotSuSaForecast!A96=0,"",IFERROR(_xlfn.NUMBERVALUE(LEFT(PivotSuSaForecast!A96,4)),""))</f>
        <v>6611</v>
      </c>
      <c r="B97" s="174" t="str">
        <f>IF(A97&lt;&gt;"",RIGHT(PivotSuSaForecast!A96,LEN(PivotSuSaForecast!A96)-5),"")</f>
        <v>Geschenke abzugsfähig mit § 37b EStG</v>
      </c>
      <c r="C97" s="252">
        <f>IF(A97="",0,GETPIVOTDATA("Soll",PivotSuSaForecast!$A$3,"AccountReport",PivotSuSaForecast!$A96,"Year",YEAR(Deckblatt!$B$5),"Month",C$6))</f>
        <v>0</v>
      </c>
      <c r="D97" s="252">
        <f>IF(B97="",0,GETPIVOTDATA("Haben",PivotSuSaForecast!$A$3,"AccountReport",PivotSuSaForecast!$A96,"Year",YEAR(Deckblatt!$B$5),"Month",D$6))</f>
        <v>0</v>
      </c>
      <c r="E97" s="252">
        <f>IF(C97="",0,GETPIVOTDATA("Soll",PivotSuSaForecast!$A$3,"AccountReport",PivotSuSaForecast!$A96,"Year",YEAR(Deckblatt!$B$5),"Month",E$6))</f>
        <v>0</v>
      </c>
      <c r="F97" s="252">
        <f>IF(D97="",0,GETPIVOTDATA("Haben",PivotSuSaForecast!$A$3,"AccountReport",PivotSuSaForecast!$A96,"Year",YEAR(Deckblatt!$B$5),"Month",F$6))</f>
        <v>0</v>
      </c>
      <c r="G97" s="252">
        <f>IF(E97="",0,GETPIVOTDATA("Soll",PivotSuSaForecast!$A$3,"AccountReport",PivotSuSaForecast!$A96,"Year",YEAR(Deckblatt!$B$5),"Month",G$6))</f>
        <v>0</v>
      </c>
      <c r="H97" s="252">
        <f>IF(F97="",0,GETPIVOTDATA("Haben",PivotSuSaForecast!$A$3,"AccountReport",PivotSuSaForecast!$A96,"Year",YEAR(Deckblatt!$B$5),"Month",H$6))</f>
        <v>0</v>
      </c>
      <c r="I97" s="252">
        <f>IF(G97="",0,GETPIVOTDATA("Soll",PivotSuSaForecast!$A$3,"AccountReport",PivotSuSaForecast!$A96,"Year",YEAR(Deckblatt!$B$5),"Month",I$6))</f>
        <v>0</v>
      </c>
      <c r="J97" s="252">
        <f>IF(H97="",0,GETPIVOTDATA("Haben",PivotSuSaForecast!$A$3,"AccountReport",PivotSuSaForecast!$A96,"Year",YEAR(Deckblatt!$B$5),"Month",J$6))</f>
        <v>0</v>
      </c>
      <c r="K97" s="252">
        <f>IF(I97="",0,GETPIVOTDATA("Soll",PivotSuSaForecast!$A$3,"AccountReport",PivotSuSaForecast!$A96,"Year",YEAR(Deckblatt!$B$5),"Month",K$6))</f>
        <v>0</v>
      </c>
      <c r="L97" s="252">
        <f>IF(J97="",0,GETPIVOTDATA("Haben",PivotSuSaForecast!$A$3,"AccountReport",PivotSuSaForecast!$A96,"Year",YEAR(Deckblatt!$B$5),"Month",L$6))</f>
        <v>0</v>
      </c>
      <c r="M97" s="252">
        <f>IF(K97="",0,GETPIVOTDATA("Soll",PivotSuSaForecast!$A$3,"AccountReport",PivotSuSaForecast!$A96,"Year",YEAR(Deckblatt!$B$5),"Month",M$6))</f>
        <v>0</v>
      </c>
      <c r="N97" s="252">
        <f>IF(L97="",0,GETPIVOTDATA("Haben",PivotSuSaForecast!$A$3,"AccountReport",PivotSuSaForecast!$A96,"Year",YEAR(Deckblatt!$B$5),"Month",N$6))</f>
        <v>0</v>
      </c>
      <c r="O97" s="252">
        <f>IF(M97="",0,GETPIVOTDATA("Soll",PivotSuSaForecast!$A$3,"AccountReport",PivotSuSaForecast!$A96,"Year",YEAR(Deckblatt!$B$5),"Month",O$6))</f>
        <v>0</v>
      </c>
      <c r="P97" s="252">
        <f>IF(N97="",0,GETPIVOTDATA("Haben",PivotSuSaForecast!$A$3,"AccountReport",PivotSuSaForecast!$A96,"Year",YEAR(Deckblatt!$B$5),"Month",P$6))</f>
        <v>0</v>
      </c>
      <c r="Q97" s="252">
        <f>IF(O97="",0,GETPIVOTDATA("Soll",PivotSuSaForecast!$A$3,"AccountReport",PivotSuSaForecast!$A96,"Year",YEAR(Deckblatt!$B$5),"Month",Q$6))</f>
        <v>0</v>
      </c>
      <c r="R97" s="252">
        <f>IF(P97="",0,GETPIVOTDATA("Haben",PivotSuSaForecast!$A$3,"AccountReport",PivotSuSaForecast!$A96,"Year",YEAR(Deckblatt!$B$5),"Month",R$6))</f>
        <v>0</v>
      </c>
      <c r="S97" s="252">
        <f>IF(Q97="",0,GETPIVOTDATA("Soll",PivotSuSaForecast!$A$3,"AccountReport",PivotSuSaForecast!$A96,"Year",YEAR(Deckblatt!$B$5),"Month",S$6))</f>
        <v>0</v>
      </c>
      <c r="T97" s="252">
        <f>IF(R97="",0,GETPIVOTDATA("Haben",PivotSuSaForecast!$A$3,"AccountReport",PivotSuSaForecast!$A96,"Year",YEAR(Deckblatt!$B$5),"Month",T$6))</f>
        <v>0</v>
      </c>
      <c r="U97" s="252">
        <f>IF(S97="",0,GETPIVOTDATA("Soll",PivotSuSaForecast!$A$3,"AccountReport",PivotSuSaForecast!$A96,"Year",YEAR(Deckblatt!$B$5),"Month",U$6))</f>
        <v>0</v>
      </c>
      <c r="V97" s="252">
        <f>IF(T97="",0,GETPIVOTDATA("Haben",PivotSuSaForecast!$A$3,"AccountReport",PivotSuSaForecast!$A96,"Year",YEAR(Deckblatt!$B$5),"Month",V$6))</f>
        <v>0</v>
      </c>
      <c r="W97" s="252">
        <f>IF(U97="",0,GETPIVOTDATA("Soll",PivotSuSaForecast!$A$3,"AccountReport",PivotSuSaForecast!$A96,"Year",YEAR(Deckblatt!$B$5),"Month",W$6))</f>
        <v>28.57</v>
      </c>
      <c r="X97" s="252">
        <f>IF(V97="",0,GETPIVOTDATA("Haben",PivotSuSaForecast!$A$3,"AccountReport",PivotSuSaForecast!$A96,"Year",YEAR(Deckblatt!$B$5),"Month",X$6))</f>
        <v>0</v>
      </c>
      <c r="Y97" s="252">
        <f>IF(W97="",0,GETPIVOTDATA("Soll",PivotSuSaForecast!$A$3,"AccountReport",PivotSuSaForecast!$A96,"Year",YEAR(Deckblatt!$B$5),"Month",Y$6))</f>
        <v>0</v>
      </c>
      <c r="Z97" s="252">
        <f>IF(X97="",0,GETPIVOTDATA("Haben",PivotSuSaForecast!$A$3,"AccountReport",PivotSuSaForecast!$A96,"Year",YEAR(Deckblatt!$B$5),"Month",Z$6))</f>
        <v>0</v>
      </c>
    </row>
    <row r="98" spans="1:26" x14ac:dyDescent="0.25">
      <c r="A98" s="174">
        <f>IF(PivotSuSaForecast!A97=0,"",IFERROR(_xlfn.NUMBERVALUE(LEFT(PivotSuSaForecast!A97,4)),""))</f>
        <v>6640</v>
      </c>
      <c r="B98" s="174" t="str">
        <f>IF(A98&lt;&gt;"",RIGHT(PivotSuSaForecast!A97,LEN(PivotSuSaForecast!A97)-5),"")</f>
        <v>Bewirtungskosten</v>
      </c>
      <c r="C98" s="252">
        <f>IF(A98="",0,GETPIVOTDATA("Soll",PivotSuSaForecast!$A$3,"AccountReport",PivotSuSaForecast!$A97,"Year",YEAR(Deckblatt!$B$5),"Month",C$6))</f>
        <v>16.64</v>
      </c>
      <c r="D98" s="252">
        <f>IF(B98="",0,GETPIVOTDATA("Haben",PivotSuSaForecast!$A$3,"AccountReport",PivotSuSaForecast!$A97,"Year",YEAR(Deckblatt!$B$5),"Month",D$6))</f>
        <v>0</v>
      </c>
      <c r="E98" s="252">
        <f>IF(C98="",0,GETPIVOTDATA("Soll",PivotSuSaForecast!$A$3,"AccountReport",PivotSuSaForecast!$A97,"Year",YEAR(Deckblatt!$B$5),"Month",E$6))</f>
        <v>0</v>
      </c>
      <c r="F98" s="252">
        <f>IF(D98="",0,GETPIVOTDATA("Haben",PivotSuSaForecast!$A$3,"AccountReport",PivotSuSaForecast!$A97,"Year",YEAR(Deckblatt!$B$5),"Month",F$6))</f>
        <v>0</v>
      </c>
      <c r="G98" s="252">
        <f>IF(E98="",0,GETPIVOTDATA("Soll",PivotSuSaForecast!$A$3,"AccountReport",PivotSuSaForecast!$A97,"Year",YEAR(Deckblatt!$B$5),"Month",G$6))</f>
        <v>0</v>
      </c>
      <c r="H98" s="252">
        <f>IF(F98="",0,GETPIVOTDATA("Haben",PivotSuSaForecast!$A$3,"AccountReport",PivotSuSaForecast!$A97,"Year",YEAR(Deckblatt!$B$5),"Month",H$6))</f>
        <v>0</v>
      </c>
      <c r="I98" s="252">
        <f>IF(G98="",0,GETPIVOTDATA("Soll",PivotSuSaForecast!$A$3,"AccountReport",PivotSuSaForecast!$A97,"Year",YEAR(Deckblatt!$B$5),"Month",I$6))</f>
        <v>0</v>
      </c>
      <c r="J98" s="252">
        <f>IF(H98="",0,GETPIVOTDATA("Haben",PivotSuSaForecast!$A$3,"AccountReport",PivotSuSaForecast!$A97,"Year",YEAR(Deckblatt!$B$5),"Month",J$6))</f>
        <v>0</v>
      </c>
      <c r="K98" s="252">
        <f>IF(I98="",0,GETPIVOTDATA("Soll",PivotSuSaForecast!$A$3,"AccountReport",PivotSuSaForecast!$A97,"Year",YEAR(Deckblatt!$B$5),"Month",K$6))</f>
        <v>0</v>
      </c>
      <c r="L98" s="252">
        <f>IF(J98="",0,GETPIVOTDATA("Haben",PivotSuSaForecast!$A$3,"AccountReport",PivotSuSaForecast!$A97,"Year",YEAR(Deckblatt!$B$5),"Month",L$6))</f>
        <v>0</v>
      </c>
      <c r="M98" s="252">
        <f>IF(K98="",0,GETPIVOTDATA("Soll",PivotSuSaForecast!$A$3,"AccountReport",PivotSuSaForecast!$A97,"Year",YEAR(Deckblatt!$B$5),"Month",M$6))</f>
        <v>0</v>
      </c>
      <c r="N98" s="252">
        <f>IF(L98="",0,GETPIVOTDATA("Haben",PivotSuSaForecast!$A$3,"AccountReport",PivotSuSaForecast!$A97,"Year",YEAR(Deckblatt!$B$5),"Month",N$6))</f>
        <v>0</v>
      </c>
      <c r="O98" s="252">
        <f>IF(M98="",0,GETPIVOTDATA("Soll",PivotSuSaForecast!$A$3,"AccountReport",PivotSuSaForecast!$A97,"Year",YEAR(Deckblatt!$B$5),"Month",O$6))</f>
        <v>31.24</v>
      </c>
      <c r="P98" s="252">
        <f>IF(N98="",0,GETPIVOTDATA("Haben",PivotSuSaForecast!$A$3,"AccountReport",PivotSuSaForecast!$A97,"Year",YEAR(Deckblatt!$B$5),"Month",P$6))</f>
        <v>0</v>
      </c>
      <c r="Q98" s="252">
        <f>IF(O98="",0,GETPIVOTDATA("Soll",PivotSuSaForecast!$A$3,"AccountReport",PivotSuSaForecast!$A97,"Year",YEAR(Deckblatt!$B$5),"Month",Q$6))</f>
        <v>37.299999999999997</v>
      </c>
      <c r="R98" s="252">
        <f>IF(P98="",0,GETPIVOTDATA("Haben",PivotSuSaForecast!$A$3,"AccountReport",PivotSuSaForecast!$A97,"Year",YEAR(Deckblatt!$B$5),"Month",R$6))</f>
        <v>0</v>
      </c>
      <c r="S98" s="252">
        <f>IF(Q98="",0,GETPIVOTDATA("Soll",PivotSuSaForecast!$A$3,"AccountReport",PivotSuSaForecast!$A97,"Year",YEAR(Deckblatt!$B$5),"Month",S$6))</f>
        <v>22.86</v>
      </c>
      <c r="T98" s="252">
        <f>IF(R98="",0,GETPIVOTDATA("Haben",PivotSuSaForecast!$A$3,"AccountReport",PivotSuSaForecast!$A97,"Year",YEAR(Deckblatt!$B$5),"Month",T$6))</f>
        <v>0</v>
      </c>
      <c r="U98" s="252">
        <f>IF(S98="",0,GETPIVOTDATA("Soll",PivotSuSaForecast!$A$3,"AccountReport",PivotSuSaForecast!$A97,"Year",YEAR(Deckblatt!$B$5),"Month",U$6))</f>
        <v>83.53</v>
      </c>
      <c r="V98" s="252">
        <f>IF(T98="",0,GETPIVOTDATA("Haben",PivotSuSaForecast!$A$3,"AccountReport",PivotSuSaForecast!$A97,"Year",YEAR(Deckblatt!$B$5),"Month",V$6))</f>
        <v>0</v>
      </c>
      <c r="W98" s="252">
        <f>IF(U98="",0,GETPIVOTDATA("Soll",PivotSuSaForecast!$A$3,"AccountReport",PivotSuSaForecast!$A97,"Year",YEAR(Deckblatt!$B$5),"Month",W$6))</f>
        <v>363.04</v>
      </c>
      <c r="X98" s="252">
        <f>IF(V98="",0,GETPIVOTDATA("Haben",PivotSuSaForecast!$A$3,"AccountReport",PivotSuSaForecast!$A97,"Year",YEAR(Deckblatt!$B$5),"Month",X$6))</f>
        <v>0</v>
      </c>
      <c r="Y98" s="252">
        <f>IF(W98="",0,GETPIVOTDATA("Soll",PivotSuSaForecast!$A$3,"AccountReport",PivotSuSaForecast!$A97,"Year",YEAR(Deckblatt!$B$5),"Month",Y$6))</f>
        <v>300</v>
      </c>
      <c r="Z98" s="252">
        <f>IF(X98="",0,GETPIVOTDATA("Haben",PivotSuSaForecast!$A$3,"AccountReport",PivotSuSaForecast!$A97,"Year",YEAR(Deckblatt!$B$5),"Month",Z$6))</f>
        <v>0</v>
      </c>
    </row>
    <row r="99" spans="1:26" x14ac:dyDescent="0.25">
      <c r="A99" s="174">
        <f>IF(PivotSuSaForecast!A98=0,"",IFERROR(_xlfn.NUMBERVALUE(LEFT(PivotSuSaForecast!A98,4)),""))</f>
        <v>6644</v>
      </c>
      <c r="B99" s="174" t="str">
        <f>IF(A99&lt;&gt;"",RIGHT(PivotSuSaForecast!A98,LEN(PivotSuSaForecast!A98)-5),"")</f>
        <v>Nicht abzugsfähige Bewirtungskosten</v>
      </c>
      <c r="C99" s="252">
        <f>IF(A99="",0,GETPIVOTDATA("Soll",PivotSuSaForecast!$A$3,"AccountReport",PivotSuSaForecast!$A98,"Year",YEAR(Deckblatt!$B$5),"Month",C$6))</f>
        <v>0</v>
      </c>
      <c r="D99" s="252">
        <f>IF(B99="",0,GETPIVOTDATA("Haben",PivotSuSaForecast!$A$3,"AccountReport",PivotSuSaForecast!$A98,"Year",YEAR(Deckblatt!$B$5),"Month",D$6))</f>
        <v>0</v>
      </c>
      <c r="E99" s="252">
        <f>IF(C99="",0,GETPIVOTDATA("Soll",PivotSuSaForecast!$A$3,"AccountReport",PivotSuSaForecast!$A98,"Year",YEAR(Deckblatt!$B$5),"Month",E$6))</f>
        <v>0</v>
      </c>
      <c r="F99" s="252">
        <f>IF(D99="",0,GETPIVOTDATA("Haben",PivotSuSaForecast!$A$3,"AccountReport",PivotSuSaForecast!$A98,"Year",YEAR(Deckblatt!$B$5),"Month",F$6))</f>
        <v>0</v>
      </c>
      <c r="G99" s="252">
        <f>IF(E99="",0,GETPIVOTDATA("Soll",PivotSuSaForecast!$A$3,"AccountReport",PivotSuSaForecast!$A98,"Year",YEAR(Deckblatt!$B$5),"Month",G$6))</f>
        <v>0</v>
      </c>
      <c r="H99" s="252">
        <f>IF(F99="",0,GETPIVOTDATA("Haben",PivotSuSaForecast!$A$3,"AccountReport",PivotSuSaForecast!$A98,"Year",YEAR(Deckblatt!$B$5),"Month",H$6))</f>
        <v>0</v>
      </c>
      <c r="I99" s="252">
        <f>IF(G99="",0,GETPIVOTDATA("Soll",PivotSuSaForecast!$A$3,"AccountReport",PivotSuSaForecast!$A98,"Year",YEAR(Deckblatt!$B$5),"Month",I$6))</f>
        <v>0</v>
      </c>
      <c r="J99" s="252">
        <f>IF(H99="",0,GETPIVOTDATA("Haben",PivotSuSaForecast!$A$3,"AccountReport",PivotSuSaForecast!$A98,"Year",YEAR(Deckblatt!$B$5),"Month",J$6))</f>
        <v>0</v>
      </c>
      <c r="K99" s="252">
        <f>IF(I99="",0,GETPIVOTDATA("Soll",PivotSuSaForecast!$A$3,"AccountReport",PivotSuSaForecast!$A98,"Year",YEAR(Deckblatt!$B$5),"Month",K$6))</f>
        <v>0</v>
      </c>
      <c r="L99" s="252">
        <f>IF(J99="",0,GETPIVOTDATA("Haben",PivotSuSaForecast!$A$3,"AccountReport",PivotSuSaForecast!$A98,"Year",YEAR(Deckblatt!$B$5),"Month",L$6))</f>
        <v>0</v>
      </c>
      <c r="M99" s="252">
        <f>IF(K99="",0,GETPIVOTDATA("Soll",PivotSuSaForecast!$A$3,"AccountReport",PivotSuSaForecast!$A98,"Year",YEAR(Deckblatt!$B$5),"Month",M$6))</f>
        <v>0</v>
      </c>
      <c r="N99" s="252">
        <f>IF(L99="",0,GETPIVOTDATA("Haben",PivotSuSaForecast!$A$3,"AccountReport",PivotSuSaForecast!$A98,"Year",YEAR(Deckblatt!$B$5),"Month",N$6))</f>
        <v>0</v>
      </c>
      <c r="O99" s="252">
        <f>IF(M99="",0,GETPIVOTDATA("Soll",PivotSuSaForecast!$A$3,"AccountReport",PivotSuSaForecast!$A98,"Year",YEAR(Deckblatt!$B$5),"Month",O$6))</f>
        <v>0</v>
      </c>
      <c r="P99" s="252">
        <f>IF(N99="",0,GETPIVOTDATA("Haben",PivotSuSaForecast!$A$3,"AccountReport",PivotSuSaForecast!$A98,"Year",YEAR(Deckblatt!$B$5),"Month",P$6))</f>
        <v>0</v>
      </c>
      <c r="Q99" s="252">
        <f>IF(O99="",0,GETPIVOTDATA("Soll",PivotSuSaForecast!$A$3,"AccountReport",PivotSuSaForecast!$A98,"Year",YEAR(Deckblatt!$B$5),"Month",Q$6))</f>
        <v>0</v>
      </c>
      <c r="R99" s="252">
        <f>IF(P99="",0,GETPIVOTDATA("Haben",PivotSuSaForecast!$A$3,"AccountReport",PivotSuSaForecast!$A98,"Year",YEAR(Deckblatt!$B$5),"Month",R$6))</f>
        <v>0</v>
      </c>
      <c r="S99" s="252">
        <f>IF(Q99="",0,GETPIVOTDATA("Soll",PivotSuSaForecast!$A$3,"AccountReport",PivotSuSaForecast!$A98,"Year",YEAR(Deckblatt!$B$5),"Month",S$6))</f>
        <v>0</v>
      </c>
      <c r="T99" s="252">
        <f>IF(R99="",0,GETPIVOTDATA("Haben",PivotSuSaForecast!$A$3,"AccountReport",PivotSuSaForecast!$A98,"Year",YEAR(Deckblatt!$B$5),"Month",T$6))</f>
        <v>0</v>
      </c>
      <c r="U99" s="252">
        <f>IF(S99="",0,GETPIVOTDATA("Soll",PivotSuSaForecast!$A$3,"AccountReport",PivotSuSaForecast!$A98,"Year",YEAR(Deckblatt!$B$5),"Month",U$6))</f>
        <v>0</v>
      </c>
      <c r="V99" s="252">
        <f>IF(T99="",0,GETPIVOTDATA("Haben",PivotSuSaForecast!$A$3,"AccountReport",PivotSuSaForecast!$A98,"Year",YEAR(Deckblatt!$B$5),"Month",V$6))</f>
        <v>0</v>
      </c>
      <c r="W99" s="252">
        <f>IF(U99="",0,GETPIVOTDATA("Soll",PivotSuSaForecast!$A$3,"AccountReport",PivotSuSaForecast!$A98,"Year",YEAR(Deckblatt!$B$5),"Month",W$6))</f>
        <v>0</v>
      </c>
      <c r="X99" s="252">
        <f>IF(V99="",0,GETPIVOTDATA("Haben",PivotSuSaForecast!$A$3,"AccountReport",PivotSuSaForecast!$A98,"Year",YEAR(Deckblatt!$B$5),"Month",X$6))</f>
        <v>0</v>
      </c>
      <c r="Y99" s="252">
        <f>IF(W99="",0,GETPIVOTDATA("Soll",PivotSuSaForecast!$A$3,"AccountReport",PivotSuSaForecast!$A98,"Year",YEAR(Deckblatt!$B$5),"Month",Y$6))</f>
        <v>0</v>
      </c>
      <c r="Z99" s="252">
        <f>IF(X99="",0,GETPIVOTDATA("Haben",PivotSuSaForecast!$A$3,"AccountReport",PivotSuSaForecast!$A98,"Year",YEAR(Deckblatt!$B$5),"Month",Z$6))</f>
        <v>0</v>
      </c>
    </row>
    <row r="100" spans="1:26" x14ac:dyDescent="0.25">
      <c r="A100" s="174">
        <f>IF(PivotSuSaForecast!A99=0,"",IFERROR(_xlfn.NUMBERVALUE(LEFT(PivotSuSaForecast!A99,4)),""))</f>
        <v>6650</v>
      </c>
      <c r="B100" s="174" t="str">
        <f>IF(A100&lt;&gt;"",RIGHT(PivotSuSaForecast!A99,LEN(PivotSuSaForecast!A99)-5),"")</f>
        <v>Reisekosten Arbeitnehmer</v>
      </c>
      <c r="C100" s="252">
        <f>IF(A100="",0,GETPIVOTDATA("Soll",PivotSuSaForecast!$A$3,"AccountReport",PivotSuSaForecast!$A99,"Year",YEAR(Deckblatt!$B$5),"Month",C$6))</f>
        <v>135.02000000000001</v>
      </c>
      <c r="D100" s="252">
        <f>IF(B100="",0,GETPIVOTDATA("Haben",PivotSuSaForecast!$A$3,"AccountReport",PivotSuSaForecast!$A99,"Year",YEAR(Deckblatt!$B$5),"Month",D$6))</f>
        <v>0</v>
      </c>
      <c r="E100" s="252">
        <f>IF(C100="",0,GETPIVOTDATA("Soll",PivotSuSaForecast!$A$3,"AccountReport",PivotSuSaForecast!$A99,"Year",YEAR(Deckblatt!$B$5),"Month",E$6))</f>
        <v>91.28</v>
      </c>
      <c r="F100" s="252">
        <f>IF(D100="",0,GETPIVOTDATA("Haben",PivotSuSaForecast!$A$3,"AccountReport",PivotSuSaForecast!$A99,"Year",YEAR(Deckblatt!$B$5),"Month",F$6))</f>
        <v>0</v>
      </c>
      <c r="G100" s="252">
        <f>IF(E100="",0,GETPIVOTDATA("Soll",PivotSuSaForecast!$A$3,"AccountReport",PivotSuSaForecast!$A99,"Year",YEAR(Deckblatt!$B$5),"Month",G$6))</f>
        <v>70.790000000000006</v>
      </c>
      <c r="H100" s="252">
        <f>IF(F100="",0,GETPIVOTDATA("Haben",PivotSuSaForecast!$A$3,"AccountReport",PivotSuSaForecast!$A99,"Year",YEAR(Deckblatt!$B$5),"Month",H$6))</f>
        <v>0</v>
      </c>
      <c r="I100" s="252">
        <f>IF(G100="",0,GETPIVOTDATA("Soll",PivotSuSaForecast!$A$3,"AccountReport",PivotSuSaForecast!$A99,"Year",YEAR(Deckblatt!$B$5),"Month",I$6))</f>
        <v>0</v>
      </c>
      <c r="J100" s="252">
        <f>IF(H100="",0,GETPIVOTDATA("Haben",PivotSuSaForecast!$A$3,"AccountReport",PivotSuSaForecast!$A99,"Year",YEAR(Deckblatt!$B$5),"Month",J$6))</f>
        <v>0</v>
      </c>
      <c r="K100" s="252">
        <f>IF(I100="",0,GETPIVOTDATA("Soll",PivotSuSaForecast!$A$3,"AccountReport",PivotSuSaForecast!$A99,"Year",YEAR(Deckblatt!$B$5),"Month",K$6))</f>
        <v>321.56</v>
      </c>
      <c r="L100" s="252">
        <f>IF(J100="",0,GETPIVOTDATA("Haben",PivotSuSaForecast!$A$3,"AccountReport",PivotSuSaForecast!$A99,"Year",YEAR(Deckblatt!$B$5),"Month",L$6))</f>
        <v>0</v>
      </c>
      <c r="M100" s="252">
        <f>IF(K100="",0,GETPIVOTDATA("Soll",PivotSuSaForecast!$A$3,"AccountReport",PivotSuSaForecast!$A99,"Year",YEAR(Deckblatt!$B$5),"Month",M$6))</f>
        <v>205.52</v>
      </c>
      <c r="N100" s="252">
        <f>IF(L100="",0,GETPIVOTDATA("Haben",PivotSuSaForecast!$A$3,"AccountReport",PivotSuSaForecast!$A99,"Year",YEAR(Deckblatt!$B$5),"Month",N$6))</f>
        <v>215.9</v>
      </c>
      <c r="O100" s="252">
        <f>IF(M100="",0,GETPIVOTDATA("Soll",PivotSuSaForecast!$A$3,"AccountReport",PivotSuSaForecast!$A99,"Year",YEAR(Deckblatt!$B$5),"Month",O$6))</f>
        <v>82.5</v>
      </c>
      <c r="P100" s="252">
        <f>IF(N100="",0,GETPIVOTDATA("Haben",PivotSuSaForecast!$A$3,"AccountReport",PivotSuSaForecast!$A99,"Year",YEAR(Deckblatt!$B$5),"Month",P$6))</f>
        <v>0</v>
      </c>
      <c r="Q100" s="252">
        <f>IF(O100="",0,GETPIVOTDATA("Soll",PivotSuSaForecast!$A$3,"AccountReport",PivotSuSaForecast!$A99,"Year",YEAR(Deckblatt!$B$5),"Month",Q$6))</f>
        <v>894.91</v>
      </c>
      <c r="R100" s="252">
        <f>IF(P100="",0,GETPIVOTDATA("Haben",PivotSuSaForecast!$A$3,"AccountReport",PivotSuSaForecast!$A99,"Year",YEAR(Deckblatt!$B$5),"Month",R$6))</f>
        <v>0</v>
      </c>
      <c r="S100" s="252">
        <f>IF(Q100="",0,GETPIVOTDATA("Soll",PivotSuSaForecast!$A$3,"AccountReport",PivotSuSaForecast!$A99,"Year",YEAR(Deckblatt!$B$5),"Month",S$6))</f>
        <v>406.19</v>
      </c>
      <c r="T100" s="252">
        <f>IF(R100="",0,GETPIVOTDATA("Haben",PivotSuSaForecast!$A$3,"AccountReport",PivotSuSaForecast!$A99,"Year",YEAR(Deckblatt!$B$5),"Month",T$6))</f>
        <v>0</v>
      </c>
      <c r="U100" s="252">
        <f>IF(S100="",0,GETPIVOTDATA("Soll",PivotSuSaForecast!$A$3,"AccountReport",PivotSuSaForecast!$A99,"Year",YEAR(Deckblatt!$B$5),"Month",U$6))</f>
        <v>4365.54</v>
      </c>
      <c r="V100" s="252">
        <f>IF(T100="",0,GETPIVOTDATA("Haben",PivotSuSaForecast!$A$3,"AccountReport",PivotSuSaForecast!$A99,"Year",YEAR(Deckblatt!$B$5),"Month",V$6))</f>
        <v>0</v>
      </c>
      <c r="W100" s="252">
        <f>IF(U100="",0,GETPIVOTDATA("Soll",PivotSuSaForecast!$A$3,"AccountReport",PivotSuSaForecast!$A99,"Year",YEAR(Deckblatt!$B$5),"Month",W$6))</f>
        <v>-700.36</v>
      </c>
      <c r="X100" s="252">
        <f>IF(V100="",0,GETPIVOTDATA("Haben",PivotSuSaForecast!$A$3,"AccountReport",PivotSuSaForecast!$A99,"Year",YEAR(Deckblatt!$B$5),"Month",X$6))</f>
        <v>0</v>
      </c>
      <c r="Y100" s="252">
        <f>IF(W100="",0,GETPIVOTDATA("Soll",PivotSuSaForecast!$A$3,"AccountReport",PivotSuSaForecast!$A99,"Year",YEAR(Deckblatt!$B$5),"Month",Y$6))</f>
        <v>7900</v>
      </c>
      <c r="Z100" s="252">
        <f>IF(X100="",0,GETPIVOTDATA("Haben",PivotSuSaForecast!$A$3,"AccountReport",PivotSuSaForecast!$A99,"Year",YEAR(Deckblatt!$B$5),"Month",Z$6))</f>
        <v>0</v>
      </c>
    </row>
    <row r="101" spans="1:26" x14ac:dyDescent="0.25">
      <c r="A101" s="174">
        <f>IF(PivotSuSaForecast!A100=0,"",IFERROR(_xlfn.NUMBERVALUE(LEFT(PivotSuSaForecast!A100,4)),""))</f>
        <v>6651</v>
      </c>
      <c r="B101" s="174" t="str">
        <f>IF(A101&lt;&gt;"",RIGHT(PivotSuSaForecast!A100,LEN(PivotSuSaForecast!A100)-5),"")</f>
        <v>Reisekosten Fremd-PKW</v>
      </c>
      <c r="C101" s="252">
        <f>IF(A101="",0,GETPIVOTDATA("Soll",PivotSuSaForecast!$A$3,"AccountReport",PivotSuSaForecast!$A100,"Year",YEAR(Deckblatt!$B$5),"Month",C$6))</f>
        <v>0</v>
      </c>
      <c r="D101" s="252">
        <f>IF(B101="",0,GETPIVOTDATA("Haben",PivotSuSaForecast!$A$3,"AccountReport",PivotSuSaForecast!$A100,"Year",YEAR(Deckblatt!$B$5),"Month",D$6))</f>
        <v>0</v>
      </c>
      <c r="E101" s="252">
        <f>IF(C101="",0,GETPIVOTDATA("Soll",PivotSuSaForecast!$A$3,"AccountReport",PivotSuSaForecast!$A100,"Year",YEAR(Deckblatt!$B$5),"Month",E$6))</f>
        <v>307.14999999999998</v>
      </c>
      <c r="F101" s="252">
        <f>IF(D101="",0,GETPIVOTDATA("Haben",PivotSuSaForecast!$A$3,"AccountReport",PivotSuSaForecast!$A100,"Year",YEAR(Deckblatt!$B$5),"Month",F$6))</f>
        <v>330.28</v>
      </c>
      <c r="G101" s="252">
        <f>IF(E101="",0,GETPIVOTDATA("Soll",PivotSuSaForecast!$A$3,"AccountReport",PivotSuSaForecast!$A100,"Year",YEAR(Deckblatt!$B$5),"Month",G$6))</f>
        <v>0</v>
      </c>
      <c r="H101" s="252">
        <f>IF(F101="",0,GETPIVOTDATA("Haben",PivotSuSaForecast!$A$3,"AccountReport",PivotSuSaForecast!$A100,"Year",YEAR(Deckblatt!$B$5),"Month",H$6))</f>
        <v>0</v>
      </c>
      <c r="I101" s="252">
        <f>IF(G101="",0,GETPIVOTDATA("Soll",PivotSuSaForecast!$A$3,"AccountReport",PivotSuSaForecast!$A100,"Year",YEAR(Deckblatt!$B$5),"Month",I$6))</f>
        <v>0</v>
      </c>
      <c r="J101" s="252">
        <f>IF(H101="",0,GETPIVOTDATA("Haben",PivotSuSaForecast!$A$3,"AccountReport",PivotSuSaForecast!$A100,"Year",YEAR(Deckblatt!$B$5),"Month",J$6))</f>
        <v>0</v>
      </c>
      <c r="K101" s="252">
        <f>IF(I101="",0,GETPIVOTDATA("Soll",PivotSuSaForecast!$A$3,"AccountReport",PivotSuSaForecast!$A100,"Year",YEAR(Deckblatt!$B$5),"Month",K$6))</f>
        <v>135.72</v>
      </c>
      <c r="L101" s="252">
        <f>IF(J101="",0,GETPIVOTDATA("Haben",PivotSuSaForecast!$A$3,"AccountReport",PivotSuSaForecast!$A100,"Year",YEAR(Deckblatt!$B$5),"Month",L$6))</f>
        <v>0</v>
      </c>
      <c r="M101" s="252">
        <f>IF(K101="",0,GETPIVOTDATA("Soll",PivotSuSaForecast!$A$3,"AccountReport",PivotSuSaForecast!$A100,"Year",YEAR(Deckblatt!$B$5),"Month",M$6))</f>
        <v>798.06</v>
      </c>
      <c r="N101" s="252">
        <f>IF(L101="",0,GETPIVOTDATA("Haben",PivotSuSaForecast!$A$3,"AccountReport",PivotSuSaForecast!$A100,"Year",YEAR(Deckblatt!$B$5),"Month",N$6))</f>
        <v>0</v>
      </c>
      <c r="O101" s="252">
        <f>IF(M101="",0,GETPIVOTDATA("Soll",PivotSuSaForecast!$A$3,"AccountReport",PivotSuSaForecast!$A100,"Year",YEAR(Deckblatt!$B$5),"Month",O$6))</f>
        <v>680.98</v>
      </c>
      <c r="P101" s="252">
        <f>IF(N101="",0,GETPIVOTDATA("Haben",PivotSuSaForecast!$A$3,"AccountReport",PivotSuSaForecast!$A100,"Year",YEAR(Deckblatt!$B$5),"Month",P$6))</f>
        <v>390.56</v>
      </c>
      <c r="Q101" s="252">
        <f>IF(O101="",0,GETPIVOTDATA("Soll",PivotSuSaForecast!$A$3,"AccountReport",PivotSuSaForecast!$A100,"Year",YEAR(Deckblatt!$B$5),"Month",Q$6))</f>
        <v>607.79</v>
      </c>
      <c r="R101" s="252">
        <f>IF(P101="",0,GETPIVOTDATA("Haben",PivotSuSaForecast!$A$3,"AccountReport",PivotSuSaForecast!$A100,"Year",YEAR(Deckblatt!$B$5),"Month",R$6))</f>
        <v>0</v>
      </c>
      <c r="S101" s="252">
        <f>IF(Q101="",0,GETPIVOTDATA("Soll",PivotSuSaForecast!$A$3,"AccountReport",PivotSuSaForecast!$A100,"Year",YEAR(Deckblatt!$B$5),"Month",S$6))</f>
        <v>3557.91</v>
      </c>
      <c r="T101" s="252">
        <f>IF(R101="",0,GETPIVOTDATA("Haben",PivotSuSaForecast!$A$3,"AccountReport",PivotSuSaForecast!$A100,"Year",YEAR(Deckblatt!$B$5),"Month",T$6))</f>
        <v>0</v>
      </c>
      <c r="U101" s="252">
        <f>IF(S101="",0,GETPIVOTDATA("Soll",PivotSuSaForecast!$A$3,"AccountReport",PivotSuSaForecast!$A100,"Year",YEAR(Deckblatt!$B$5),"Month",U$6))</f>
        <v>2110.34</v>
      </c>
      <c r="V101" s="252">
        <f>IF(T101="",0,GETPIVOTDATA("Haben",PivotSuSaForecast!$A$3,"AccountReport",PivotSuSaForecast!$A100,"Year",YEAR(Deckblatt!$B$5),"Month",V$6))</f>
        <v>0</v>
      </c>
      <c r="W101" s="252">
        <f>IF(U101="",0,GETPIVOTDATA("Soll",PivotSuSaForecast!$A$3,"AccountReport",PivotSuSaForecast!$A100,"Year",YEAR(Deckblatt!$B$5),"Month",W$6))</f>
        <v>4093.77</v>
      </c>
      <c r="X101" s="252">
        <f>IF(V101="",0,GETPIVOTDATA("Haben",PivotSuSaForecast!$A$3,"AccountReport",PivotSuSaForecast!$A100,"Year",YEAR(Deckblatt!$B$5),"Month",X$6))</f>
        <v>0</v>
      </c>
      <c r="Y101" s="252">
        <f>IF(W101="",0,GETPIVOTDATA("Soll",PivotSuSaForecast!$A$3,"AccountReport",PivotSuSaForecast!$A100,"Year",YEAR(Deckblatt!$B$5),"Month",Y$6))</f>
        <v>0</v>
      </c>
      <c r="Z101" s="252">
        <f>IF(X101="",0,GETPIVOTDATA("Haben",PivotSuSaForecast!$A$3,"AccountReport",PivotSuSaForecast!$A100,"Year",YEAR(Deckblatt!$B$5),"Month",Z$6))</f>
        <v>0</v>
      </c>
    </row>
    <row r="102" spans="1:26" x14ac:dyDescent="0.25">
      <c r="A102" s="174">
        <f>IF(PivotSuSaForecast!A101=0,"",IFERROR(_xlfn.NUMBERVALUE(LEFT(PivotSuSaForecast!A101,4)),""))</f>
        <v>6663</v>
      </c>
      <c r="B102" s="174" t="str">
        <f>IF(A102&lt;&gt;"",RIGHT(PivotSuSaForecast!A101,LEN(PivotSuSaForecast!A101)-5),"")</f>
        <v>Reisekosten Arbeitnehmer Fahrtkosten</v>
      </c>
      <c r="C102" s="252">
        <f>IF(A102="",0,GETPIVOTDATA("Soll",PivotSuSaForecast!$A$3,"AccountReport",PivotSuSaForecast!$A101,"Year",YEAR(Deckblatt!$B$5),"Month",C$6))</f>
        <v>134.4</v>
      </c>
      <c r="D102" s="252">
        <f>IF(B102="",0,GETPIVOTDATA("Haben",PivotSuSaForecast!$A$3,"AccountReport",PivotSuSaForecast!$A101,"Year",YEAR(Deckblatt!$B$5),"Month",D$6))</f>
        <v>0</v>
      </c>
      <c r="E102" s="252">
        <f>IF(C102="",0,GETPIVOTDATA("Soll",PivotSuSaForecast!$A$3,"AccountReport",PivotSuSaForecast!$A101,"Year",YEAR(Deckblatt!$B$5),"Month",E$6))</f>
        <v>288.60000000000002</v>
      </c>
      <c r="F102" s="252">
        <f>IF(D102="",0,GETPIVOTDATA("Haben",PivotSuSaForecast!$A$3,"AccountReport",PivotSuSaForecast!$A101,"Year",YEAR(Deckblatt!$B$5),"Month",F$6))</f>
        <v>424.6</v>
      </c>
      <c r="G102" s="252">
        <f>IF(E102="",0,GETPIVOTDATA("Soll",PivotSuSaForecast!$A$3,"AccountReport",PivotSuSaForecast!$A101,"Year",YEAR(Deckblatt!$B$5),"Month",G$6))</f>
        <v>229.8</v>
      </c>
      <c r="H102" s="252">
        <f>IF(F102="",0,GETPIVOTDATA("Haben",PivotSuSaForecast!$A$3,"AccountReport",PivotSuSaForecast!$A101,"Year",YEAR(Deckblatt!$B$5),"Month",H$6))</f>
        <v>0</v>
      </c>
      <c r="I102" s="252">
        <f>IF(G102="",0,GETPIVOTDATA("Soll",PivotSuSaForecast!$A$3,"AccountReport",PivotSuSaForecast!$A101,"Year",YEAR(Deckblatt!$B$5),"Month",I$6))</f>
        <v>311.39999999999998</v>
      </c>
      <c r="J102" s="252">
        <f>IF(H102="",0,GETPIVOTDATA("Haben",PivotSuSaForecast!$A$3,"AccountReport",PivotSuSaForecast!$A101,"Year",YEAR(Deckblatt!$B$5),"Month",J$6))</f>
        <v>215.4</v>
      </c>
      <c r="K102" s="252">
        <f>IF(I102="",0,GETPIVOTDATA("Soll",PivotSuSaForecast!$A$3,"AccountReport",PivotSuSaForecast!$A101,"Year",YEAR(Deckblatt!$B$5),"Month",K$6))</f>
        <v>792.6</v>
      </c>
      <c r="L102" s="252">
        <f>IF(J102="",0,GETPIVOTDATA("Haben",PivotSuSaForecast!$A$3,"AccountReport",PivotSuSaForecast!$A101,"Year",YEAR(Deckblatt!$B$5),"Month",L$6))</f>
        <v>458.4</v>
      </c>
      <c r="M102" s="252">
        <f>IF(K102="",0,GETPIVOTDATA("Soll",PivotSuSaForecast!$A$3,"AccountReport",PivotSuSaForecast!$A101,"Year",YEAR(Deckblatt!$B$5),"Month",M$6))</f>
        <v>201.9</v>
      </c>
      <c r="N102" s="252">
        <f>IF(L102="",0,GETPIVOTDATA("Haben",PivotSuSaForecast!$A$3,"AccountReport",PivotSuSaForecast!$A101,"Year",YEAR(Deckblatt!$B$5),"Month",N$6))</f>
        <v>0</v>
      </c>
      <c r="O102" s="252">
        <f>IF(M102="",0,GETPIVOTDATA("Soll",PivotSuSaForecast!$A$3,"AccountReport",PivotSuSaForecast!$A101,"Year",YEAR(Deckblatt!$B$5),"Month",O$6))</f>
        <v>164.4</v>
      </c>
      <c r="P102" s="252">
        <f>IF(N102="",0,GETPIVOTDATA("Haben",PivotSuSaForecast!$A$3,"AccountReport",PivotSuSaForecast!$A101,"Year",YEAR(Deckblatt!$B$5),"Month",P$6))</f>
        <v>164.4</v>
      </c>
      <c r="Q102" s="252">
        <f>IF(O102="",0,GETPIVOTDATA("Soll",PivotSuSaForecast!$A$3,"AccountReport",PivotSuSaForecast!$A101,"Year",YEAR(Deckblatt!$B$5),"Month",Q$6))</f>
        <v>120</v>
      </c>
      <c r="R102" s="252">
        <f>IF(P102="",0,GETPIVOTDATA("Haben",PivotSuSaForecast!$A$3,"AccountReport",PivotSuSaForecast!$A101,"Year",YEAR(Deckblatt!$B$5),"Month",R$6))</f>
        <v>0</v>
      </c>
      <c r="S102" s="252">
        <f>IF(Q102="",0,GETPIVOTDATA("Soll",PivotSuSaForecast!$A$3,"AccountReport",PivotSuSaForecast!$A101,"Year",YEAR(Deckblatt!$B$5),"Month",S$6))</f>
        <v>99</v>
      </c>
      <c r="T102" s="252">
        <f>IF(R102="",0,GETPIVOTDATA("Haben",PivotSuSaForecast!$A$3,"AccountReport",PivotSuSaForecast!$A101,"Year",YEAR(Deckblatt!$B$5),"Month",T$6))</f>
        <v>0</v>
      </c>
      <c r="U102" s="252">
        <f>IF(S102="",0,GETPIVOTDATA("Soll",PivotSuSaForecast!$A$3,"AccountReport",PivotSuSaForecast!$A101,"Year",YEAR(Deckblatt!$B$5),"Month",U$6))</f>
        <v>0</v>
      </c>
      <c r="V102" s="252">
        <f>IF(T102="",0,GETPIVOTDATA("Haben",PivotSuSaForecast!$A$3,"AccountReport",PivotSuSaForecast!$A101,"Year",YEAR(Deckblatt!$B$5),"Month",V$6))</f>
        <v>0</v>
      </c>
      <c r="W102" s="252">
        <f>IF(U102="",0,GETPIVOTDATA("Soll",PivotSuSaForecast!$A$3,"AccountReport",PivotSuSaForecast!$A101,"Year",YEAR(Deckblatt!$B$5),"Month",W$6))</f>
        <v>1039.45</v>
      </c>
      <c r="X102" s="252">
        <f>IF(V102="",0,GETPIVOTDATA("Haben",PivotSuSaForecast!$A$3,"AccountReport",PivotSuSaForecast!$A101,"Year",YEAR(Deckblatt!$B$5),"Month",X$6))</f>
        <v>0</v>
      </c>
      <c r="Y102" s="252">
        <f>IF(W102="",0,GETPIVOTDATA("Soll",PivotSuSaForecast!$A$3,"AccountReport",PivotSuSaForecast!$A101,"Year",YEAR(Deckblatt!$B$5),"Month",Y$6))</f>
        <v>0</v>
      </c>
      <c r="Z102" s="252">
        <f>IF(X102="",0,GETPIVOTDATA("Haben",PivotSuSaForecast!$A$3,"AccountReport",PivotSuSaForecast!$A101,"Year",YEAR(Deckblatt!$B$5),"Month",Z$6))</f>
        <v>0</v>
      </c>
    </row>
    <row r="103" spans="1:26" x14ac:dyDescent="0.25">
      <c r="A103" s="174">
        <f>IF(PivotSuSaForecast!A102=0,"",IFERROR(_xlfn.NUMBERVALUE(LEFT(PivotSuSaForecast!A102,4)),""))</f>
        <v>6664</v>
      </c>
      <c r="B103" s="174" t="str">
        <f>IF(A103&lt;&gt;"",RIGHT(PivotSuSaForecast!A102,LEN(PivotSuSaForecast!A102)-5),"")</f>
        <v>Reisekosten Arbeitnehmer Verpflegungsmehraufwand</v>
      </c>
      <c r="C103" s="252">
        <f>IF(A103="",0,GETPIVOTDATA("Soll",PivotSuSaForecast!$A$3,"AccountReport",PivotSuSaForecast!$A102,"Year",YEAR(Deckblatt!$B$5),"Month",C$6))</f>
        <v>14</v>
      </c>
      <c r="D103" s="252">
        <f>IF(B103="",0,GETPIVOTDATA("Haben",PivotSuSaForecast!$A$3,"AccountReport",PivotSuSaForecast!$A102,"Year",YEAR(Deckblatt!$B$5),"Month",D$6))</f>
        <v>134.4</v>
      </c>
      <c r="E103" s="252">
        <f>IF(C103="",0,GETPIVOTDATA("Soll",PivotSuSaForecast!$A$3,"AccountReport",PivotSuSaForecast!$A102,"Year",YEAR(Deckblatt!$B$5),"Month",E$6))</f>
        <v>196</v>
      </c>
      <c r="F103" s="252">
        <f>IF(D103="",0,GETPIVOTDATA("Haben",PivotSuSaForecast!$A$3,"AccountReport",PivotSuSaForecast!$A102,"Year",YEAR(Deckblatt!$B$5),"Month",F$6))</f>
        <v>0</v>
      </c>
      <c r="G103" s="252">
        <f>IF(E103="",0,GETPIVOTDATA("Soll",PivotSuSaForecast!$A$3,"AccountReport",PivotSuSaForecast!$A102,"Year",YEAR(Deckblatt!$B$5),"Month",G$6))</f>
        <v>0</v>
      </c>
      <c r="H103" s="252">
        <f>IF(F103="",0,GETPIVOTDATA("Haben",PivotSuSaForecast!$A$3,"AccountReport",PivotSuSaForecast!$A102,"Year",YEAR(Deckblatt!$B$5),"Month",H$6))</f>
        <v>0</v>
      </c>
      <c r="I103" s="252">
        <f>IF(G103="",0,GETPIVOTDATA("Soll",PivotSuSaForecast!$A$3,"AccountReport",PivotSuSaForecast!$A102,"Year",YEAR(Deckblatt!$B$5),"Month",I$6))</f>
        <v>14</v>
      </c>
      <c r="J103" s="252">
        <f>IF(H103="",0,GETPIVOTDATA("Haben",PivotSuSaForecast!$A$3,"AccountReport",PivotSuSaForecast!$A102,"Year",YEAR(Deckblatt!$B$5),"Month",J$6))</f>
        <v>14</v>
      </c>
      <c r="K103" s="252">
        <f>IF(I103="",0,GETPIVOTDATA("Soll",PivotSuSaForecast!$A$3,"AccountReport",PivotSuSaForecast!$A102,"Year",YEAR(Deckblatt!$B$5),"Month",K$6))</f>
        <v>42</v>
      </c>
      <c r="L103" s="252">
        <f>IF(J103="",0,GETPIVOTDATA("Haben",PivotSuSaForecast!$A$3,"AccountReport",PivotSuSaForecast!$A102,"Year",YEAR(Deckblatt!$B$5),"Month",L$6))</f>
        <v>42</v>
      </c>
      <c r="M103" s="252">
        <f>IF(K103="",0,GETPIVOTDATA("Soll",PivotSuSaForecast!$A$3,"AccountReport",PivotSuSaForecast!$A102,"Year",YEAR(Deckblatt!$B$5),"Month",M$6))</f>
        <v>14</v>
      </c>
      <c r="N103" s="252">
        <f>IF(L103="",0,GETPIVOTDATA("Haben",PivotSuSaForecast!$A$3,"AccountReport",PivotSuSaForecast!$A102,"Year",YEAR(Deckblatt!$B$5),"Month",N$6))</f>
        <v>0</v>
      </c>
      <c r="O103" s="252">
        <f>IF(M103="",0,GETPIVOTDATA("Soll",PivotSuSaForecast!$A$3,"AccountReport",PivotSuSaForecast!$A102,"Year",YEAR(Deckblatt!$B$5),"Month",O$6))</f>
        <v>108.6</v>
      </c>
      <c r="P103" s="252">
        <f>IF(N103="",0,GETPIVOTDATA("Haben",PivotSuSaForecast!$A$3,"AccountReport",PivotSuSaForecast!$A102,"Year",YEAR(Deckblatt!$B$5),"Month",P$6))</f>
        <v>94.6</v>
      </c>
      <c r="Q103" s="252">
        <f>IF(O103="",0,GETPIVOTDATA("Soll",PivotSuSaForecast!$A$3,"AccountReport",PivotSuSaForecast!$A102,"Year",YEAR(Deckblatt!$B$5),"Month",Q$6))</f>
        <v>48.4</v>
      </c>
      <c r="R103" s="252">
        <f>IF(P103="",0,GETPIVOTDATA("Haben",PivotSuSaForecast!$A$3,"AccountReport",PivotSuSaForecast!$A102,"Year",YEAR(Deckblatt!$B$5),"Month",R$6))</f>
        <v>48.4</v>
      </c>
      <c r="S103" s="252">
        <f>IF(Q103="",0,GETPIVOTDATA("Soll",PivotSuSaForecast!$A$3,"AccountReport",PivotSuSaForecast!$A102,"Year",YEAR(Deckblatt!$B$5),"Month",S$6))</f>
        <v>140.80000000000001</v>
      </c>
      <c r="T103" s="252">
        <f>IF(R103="",0,GETPIVOTDATA("Haben",PivotSuSaForecast!$A$3,"AccountReport",PivotSuSaForecast!$A102,"Year",YEAR(Deckblatt!$B$5),"Month",T$6))</f>
        <v>84.8</v>
      </c>
      <c r="U103" s="252">
        <f>IF(S103="",0,GETPIVOTDATA("Soll",PivotSuSaForecast!$A$3,"AccountReport",PivotSuSaForecast!$A102,"Year",YEAR(Deckblatt!$B$5),"Month",U$6))</f>
        <v>114.8</v>
      </c>
      <c r="V103" s="252">
        <f>IF(T103="",0,GETPIVOTDATA("Haben",PivotSuSaForecast!$A$3,"AccountReport",PivotSuSaForecast!$A102,"Year",YEAR(Deckblatt!$B$5),"Month",V$6))</f>
        <v>28</v>
      </c>
      <c r="W103" s="252">
        <f>IF(U103="",0,GETPIVOTDATA("Soll",PivotSuSaForecast!$A$3,"AccountReport",PivotSuSaForecast!$A102,"Year",YEAR(Deckblatt!$B$5),"Month",W$6))</f>
        <v>42</v>
      </c>
      <c r="X103" s="252">
        <f>IF(V103="",0,GETPIVOTDATA("Haben",PivotSuSaForecast!$A$3,"AccountReport",PivotSuSaForecast!$A102,"Year",YEAR(Deckblatt!$B$5),"Month",X$6))</f>
        <v>28</v>
      </c>
      <c r="Y103" s="252">
        <f>IF(W103="",0,GETPIVOTDATA("Soll",PivotSuSaForecast!$A$3,"AccountReport",PivotSuSaForecast!$A102,"Year",YEAR(Deckblatt!$B$5),"Month",Y$6))</f>
        <v>0</v>
      </c>
      <c r="Z103" s="252">
        <f>IF(X103="",0,GETPIVOTDATA("Haben",PivotSuSaForecast!$A$3,"AccountReport",PivotSuSaForecast!$A102,"Year",YEAR(Deckblatt!$B$5),"Month",Z$6))</f>
        <v>0</v>
      </c>
    </row>
    <row r="104" spans="1:26" x14ac:dyDescent="0.25">
      <c r="A104" s="174">
        <f>IF(PivotSuSaForecast!A103=0,"",IFERROR(_xlfn.NUMBERVALUE(LEFT(PivotSuSaForecast!A103,4)),""))</f>
        <v>6674</v>
      </c>
      <c r="B104" s="174" t="str">
        <f>IF(A104&lt;&gt;"",RIGHT(PivotSuSaForecast!A103,LEN(PivotSuSaForecast!A103)-5),"")</f>
        <v>Reisekosten Unternehmer Verpflegungsmehraufwand</v>
      </c>
      <c r="C104" s="252">
        <f>IF(A104="",0,GETPIVOTDATA("Soll",PivotSuSaForecast!$A$3,"AccountReport",PivotSuSaForecast!$A103,"Year",YEAR(Deckblatt!$B$5),"Month",C$6))</f>
        <v>0</v>
      </c>
      <c r="D104" s="252">
        <f>IF(B104="",0,GETPIVOTDATA("Haben",PivotSuSaForecast!$A$3,"AccountReport",PivotSuSaForecast!$A103,"Year",YEAR(Deckblatt!$B$5),"Month",D$6))</f>
        <v>0</v>
      </c>
      <c r="E104" s="252">
        <f>IF(C104="",0,GETPIVOTDATA("Soll",PivotSuSaForecast!$A$3,"AccountReport",PivotSuSaForecast!$A103,"Year",YEAR(Deckblatt!$B$5),"Month",E$6))</f>
        <v>0</v>
      </c>
      <c r="F104" s="252">
        <f>IF(D104="",0,GETPIVOTDATA("Haben",PivotSuSaForecast!$A$3,"AccountReport",PivotSuSaForecast!$A103,"Year",YEAR(Deckblatt!$B$5),"Month",F$6))</f>
        <v>0</v>
      </c>
      <c r="G104" s="252">
        <f>IF(E104="",0,GETPIVOTDATA("Soll",PivotSuSaForecast!$A$3,"AccountReport",PivotSuSaForecast!$A103,"Year",YEAR(Deckblatt!$B$5),"Month",G$6))</f>
        <v>0</v>
      </c>
      <c r="H104" s="252">
        <f>IF(F104="",0,GETPIVOTDATA("Haben",PivotSuSaForecast!$A$3,"AccountReport",PivotSuSaForecast!$A103,"Year",YEAR(Deckblatt!$B$5),"Month",H$6))</f>
        <v>0</v>
      </c>
      <c r="I104" s="252">
        <f>IF(G104="",0,GETPIVOTDATA("Soll",PivotSuSaForecast!$A$3,"AccountReport",PivotSuSaForecast!$A103,"Year",YEAR(Deckblatt!$B$5),"Month",I$6))</f>
        <v>0</v>
      </c>
      <c r="J104" s="252">
        <f>IF(H104="",0,GETPIVOTDATA("Haben",PivotSuSaForecast!$A$3,"AccountReport",PivotSuSaForecast!$A103,"Year",YEAR(Deckblatt!$B$5),"Month",J$6))</f>
        <v>0</v>
      </c>
      <c r="K104" s="252">
        <f>IF(I104="",0,GETPIVOTDATA("Soll",PivotSuSaForecast!$A$3,"AccountReport",PivotSuSaForecast!$A103,"Year",YEAR(Deckblatt!$B$5),"Month",K$6))</f>
        <v>0</v>
      </c>
      <c r="L104" s="252">
        <f>IF(J104="",0,GETPIVOTDATA("Haben",PivotSuSaForecast!$A$3,"AccountReport",PivotSuSaForecast!$A103,"Year",YEAR(Deckblatt!$B$5),"Month",L$6))</f>
        <v>0</v>
      </c>
      <c r="M104" s="252">
        <f>IF(K104="",0,GETPIVOTDATA("Soll",PivotSuSaForecast!$A$3,"AccountReport",PivotSuSaForecast!$A103,"Year",YEAR(Deckblatt!$B$5),"Month",M$6))</f>
        <v>0</v>
      </c>
      <c r="N104" s="252">
        <f>IF(L104="",0,GETPIVOTDATA("Haben",PivotSuSaForecast!$A$3,"AccountReport",PivotSuSaForecast!$A103,"Year",YEAR(Deckblatt!$B$5),"Month",N$6))</f>
        <v>0</v>
      </c>
      <c r="O104" s="252">
        <f>IF(M104="",0,GETPIVOTDATA("Soll",PivotSuSaForecast!$A$3,"AccountReport",PivotSuSaForecast!$A103,"Year",YEAR(Deckblatt!$B$5),"Month",O$6))</f>
        <v>0</v>
      </c>
      <c r="P104" s="252">
        <f>IF(N104="",0,GETPIVOTDATA("Haben",PivotSuSaForecast!$A$3,"AccountReport",PivotSuSaForecast!$A103,"Year",YEAR(Deckblatt!$B$5),"Month",P$6))</f>
        <v>0</v>
      </c>
      <c r="Q104" s="252">
        <f>IF(O104="",0,GETPIVOTDATA("Soll",PivotSuSaForecast!$A$3,"AccountReport",PivotSuSaForecast!$A103,"Year",YEAR(Deckblatt!$B$5),"Month",Q$6))</f>
        <v>0</v>
      </c>
      <c r="R104" s="252">
        <f>IF(P104="",0,GETPIVOTDATA("Haben",PivotSuSaForecast!$A$3,"AccountReport",PivotSuSaForecast!$A103,"Year",YEAR(Deckblatt!$B$5),"Month",R$6))</f>
        <v>0</v>
      </c>
      <c r="S104" s="252">
        <f>IF(Q104="",0,GETPIVOTDATA("Soll",PivotSuSaForecast!$A$3,"AccountReport",PivotSuSaForecast!$A103,"Year",YEAR(Deckblatt!$B$5),"Month",S$6))</f>
        <v>0</v>
      </c>
      <c r="T104" s="252">
        <f>IF(R104="",0,GETPIVOTDATA("Haben",PivotSuSaForecast!$A$3,"AccountReport",PivotSuSaForecast!$A103,"Year",YEAR(Deckblatt!$B$5),"Month",T$6))</f>
        <v>0</v>
      </c>
      <c r="U104" s="252">
        <f>IF(S104="",0,GETPIVOTDATA("Soll",PivotSuSaForecast!$A$3,"AccountReport",PivotSuSaForecast!$A103,"Year",YEAR(Deckblatt!$B$5),"Month",U$6))</f>
        <v>0</v>
      </c>
      <c r="V104" s="252">
        <f>IF(T104="",0,GETPIVOTDATA("Haben",PivotSuSaForecast!$A$3,"AccountReport",PivotSuSaForecast!$A103,"Year",YEAR(Deckblatt!$B$5),"Month",V$6))</f>
        <v>0</v>
      </c>
      <c r="W104" s="252">
        <f>IF(U104="",0,GETPIVOTDATA("Soll",PivotSuSaForecast!$A$3,"AccountReport",PivotSuSaForecast!$A103,"Year",YEAR(Deckblatt!$B$5),"Month",W$6))</f>
        <v>0</v>
      </c>
      <c r="X104" s="252">
        <f>IF(V104="",0,GETPIVOTDATA("Haben",PivotSuSaForecast!$A$3,"AccountReport",PivotSuSaForecast!$A103,"Year",YEAR(Deckblatt!$B$5),"Month",X$6))</f>
        <v>0</v>
      </c>
      <c r="Y104" s="252">
        <f>IF(W104="",0,GETPIVOTDATA("Soll",PivotSuSaForecast!$A$3,"AccountReport",PivotSuSaForecast!$A103,"Year",YEAR(Deckblatt!$B$5),"Month",Y$6))</f>
        <v>0</v>
      </c>
      <c r="Z104" s="252">
        <f>IF(X104="",0,GETPIVOTDATA("Haben",PivotSuSaForecast!$A$3,"AccountReport",PivotSuSaForecast!$A103,"Year",YEAR(Deckblatt!$B$5),"Month",Z$6))</f>
        <v>0</v>
      </c>
    </row>
    <row r="105" spans="1:26" x14ac:dyDescent="0.25">
      <c r="A105" s="174">
        <f>IF(PivotSuSaForecast!A104=0,"",IFERROR(_xlfn.NUMBERVALUE(LEFT(PivotSuSaForecast!A104,4)),""))</f>
        <v>6800</v>
      </c>
      <c r="B105" s="174" t="str">
        <f>IF(A105&lt;&gt;"",RIGHT(PivotSuSaForecast!A104,LEN(PivotSuSaForecast!A104)-5),"")</f>
        <v>Porto</v>
      </c>
      <c r="C105" s="252">
        <f>IF(A105="",0,GETPIVOTDATA("Soll",PivotSuSaForecast!$A$3,"AccountReport",PivotSuSaForecast!$A104,"Year",YEAR(Deckblatt!$B$5),"Month",C$6))</f>
        <v>61</v>
      </c>
      <c r="D105" s="252">
        <f>IF(B105="",0,GETPIVOTDATA("Haben",PivotSuSaForecast!$A$3,"AccountReport",PivotSuSaForecast!$A104,"Year",YEAR(Deckblatt!$B$5),"Month",D$6))</f>
        <v>0</v>
      </c>
      <c r="E105" s="252">
        <f>IF(C105="",0,GETPIVOTDATA("Soll",PivotSuSaForecast!$A$3,"AccountReport",PivotSuSaForecast!$A104,"Year",YEAR(Deckblatt!$B$5),"Month",E$6))</f>
        <v>0</v>
      </c>
      <c r="F105" s="252">
        <f>IF(D105="",0,GETPIVOTDATA("Haben",PivotSuSaForecast!$A$3,"AccountReport",PivotSuSaForecast!$A104,"Year",YEAR(Deckblatt!$B$5),"Month",F$6))</f>
        <v>0</v>
      </c>
      <c r="G105" s="252">
        <f>IF(E105="",0,GETPIVOTDATA("Soll",PivotSuSaForecast!$A$3,"AccountReport",PivotSuSaForecast!$A104,"Year",YEAR(Deckblatt!$B$5),"Month",G$6))</f>
        <v>17.239999999999998</v>
      </c>
      <c r="H105" s="252">
        <f>IF(F105="",0,GETPIVOTDATA("Haben",PivotSuSaForecast!$A$3,"AccountReport",PivotSuSaForecast!$A104,"Year",YEAR(Deckblatt!$B$5),"Month",H$6))</f>
        <v>0</v>
      </c>
      <c r="I105" s="252">
        <f>IF(G105="",0,GETPIVOTDATA("Soll",PivotSuSaForecast!$A$3,"AccountReport",PivotSuSaForecast!$A104,"Year",YEAR(Deckblatt!$B$5),"Month",I$6))</f>
        <v>17.989999999999998</v>
      </c>
      <c r="J105" s="252">
        <f>IF(H105="",0,GETPIVOTDATA("Haben",PivotSuSaForecast!$A$3,"AccountReport",PivotSuSaForecast!$A104,"Year",YEAR(Deckblatt!$B$5),"Month",J$6))</f>
        <v>0</v>
      </c>
      <c r="K105" s="252">
        <f>IF(I105="",0,GETPIVOTDATA("Soll",PivotSuSaForecast!$A$3,"AccountReport",PivotSuSaForecast!$A104,"Year",YEAR(Deckblatt!$B$5),"Month",K$6))</f>
        <v>73.75</v>
      </c>
      <c r="L105" s="252">
        <f>IF(J105="",0,GETPIVOTDATA("Haben",PivotSuSaForecast!$A$3,"AccountReport",PivotSuSaForecast!$A104,"Year",YEAR(Deckblatt!$B$5),"Month",L$6))</f>
        <v>0</v>
      </c>
      <c r="M105" s="252">
        <f>IF(K105="",0,GETPIVOTDATA("Soll",PivotSuSaForecast!$A$3,"AccountReport",PivotSuSaForecast!$A104,"Year",YEAR(Deckblatt!$B$5),"Month",M$6))</f>
        <v>3</v>
      </c>
      <c r="N105" s="252">
        <f>IF(L105="",0,GETPIVOTDATA("Haben",PivotSuSaForecast!$A$3,"AccountReport",PivotSuSaForecast!$A104,"Year",YEAR(Deckblatt!$B$5),"Month",N$6))</f>
        <v>0</v>
      </c>
      <c r="O105" s="252">
        <f>IF(M105="",0,GETPIVOTDATA("Soll",PivotSuSaForecast!$A$3,"AccountReport",PivotSuSaForecast!$A104,"Year",YEAR(Deckblatt!$B$5),"Month",O$6))</f>
        <v>37.49</v>
      </c>
      <c r="P105" s="252">
        <f>IF(N105="",0,GETPIVOTDATA("Haben",PivotSuSaForecast!$A$3,"AccountReport",PivotSuSaForecast!$A104,"Year",YEAR(Deckblatt!$B$5),"Month",P$6))</f>
        <v>0</v>
      </c>
      <c r="Q105" s="252">
        <f>IF(O105="",0,GETPIVOTDATA("Soll",PivotSuSaForecast!$A$3,"AccountReport",PivotSuSaForecast!$A104,"Year",YEAR(Deckblatt!$B$5),"Month",Q$6))</f>
        <v>0</v>
      </c>
      <c r="R105" s="252">
        <f>IF(P105="",0,GETPIVOTDATA("Haben",PivotSuSaForecast!$A$3,"AccountReport",PivotSuSaForecast!$A104,"Year",YEAR(Deckblatt!$B$5),"Month",R$6))</f>
        <v>0</v>
      </c>
      <c r="S105" s="252">
        <f>IF(Q105="",0,GETPIVOTDATA("Soll",PivotSuSaForecast!$A$3,"AccountReport",PivotSuSaForecast!$A104,"Year",YEAR(Deckblatt!$B$5),"Month",S$6))</f>
        <v>80.64</v>
      </c>
      <c r="T105" s="252">
        <f>IF(R105="",0,GETPIVOTDATA("Haben",PivotSuSaForecast!$A$3,"AccountReport",PivotSuSaForecast!$A104,"Year",YEAR(Deckblatt!$B$5),"Month",T$6))</f>
        <v>0</v>
      </c>
      <c r="U105" s="252">
        <f>IF(S105="",0,GETPIVOTDATA("Soll",PivotSuSaForecast!$A$3,"AccountReport",PivotSuSaForecast!$A104,"Year",YEAR(Deckblatt!$B$5),"Month",U$6))</f>
        <v>96.25</v>
      </c>
      <c r="V105" s="252">
        <f>IF(T105="",0,GETPIVOTDATA("Haben",PivotSuSaForecast!$A$3,"AccountReport",PivotSuSaForecast!$A104,"Year",YEAR(Deckblatt!$B$5),"Month",V$6))</f>
        <v>0</v>
      </c>
      <c r="W105" s="252">
        <f>IF(U105="",0,GETPIVOTDATA("Soll",PivotSuSaForecast!$A$3,"AccountReport",PivotSuSaForecast!$A104,"Year",YEAR(Deckblatt!$B$5),"Month",W$6))</f>
        <v>107.35</v>
      </c>
      <c r="X105" s="252">
        <f>IF(V105="",0,GETPIVOTDATA("Haben",PivotSuSaForecast!$A$3,"AccountReport",PivotSuSaForecast!$A104,"Year",YEAR(Deckblatt!$B$5),"Month",X$6))</f>
        <v>0</v>
      </c>
      <c r="Y105" s="252">
        <f>IF(W105="",0,GETPIVOTDATA("Soll",PivotSuSaForecast!$A$3,"AccountReport",PivotSuSaForecast!$A104,"Year",YEAR(Deckblatt!$B$5),"Month",Y$6))</f>
        <v>40</v>
      </c>
      <c r="Z105" s="252">
        <f>IF(X105="",0,GETPIVOTDATA("Haben",PivotSuSaForecast!$A$3,"AccountReport",PivotSuSaForecast!$A104,"Year",YEAR(Deckblatt!$B$5),"Month",Z$6))</f>
        <v>0</v>
      </c>
    </row>
    <row r="106" spans="1:26" x14ac:dyDescent="0.25">
      <c r="A106" s="174">
        <f>IF(PivotSuSaForecast!A105=0,"",IFERROR(_xlfn.NUMBERVALUE(LEFT(PivotSuSaForecast!A105,4)),""))</f>
        <v>6805</v>
      </c>
      <c r="B106" s="174" t="str">
        <f>IF(A106&lt;&gt;"",RIGHT(PivotSuSaForecast!A105,LEN(PivotSuSaForecast!A105)-5),"")</f>
        <v>Telefon</v>
      </c>
      <c r="C106" s="252">
        <f>IF(A106="",0,GETPIVOTDATA("Soll",PivotSuSaForecast!$A$3,"AccountReport",PivotSuSaForecast!$A105,"Year",YEAR(Deckblatt!$B$5),"Month",C$6))</f>
        <v>356.54</v>
      </c>
      <c r="D106" s="252">
        <f>IF(B106="",0,GETPIVOTDATA("Haben",PivotSuSaForecast!$A$3,"AccountReport",PivotSuSaForecast!$A105,"Year",YEAR(Deckblatt!$B$5),"Month",D$6))</f>
        <v>0</v>
      </c>
      <c r="E106" s="252">
        <f>IF(C106="",0,GETPIVOTDATA("Soll",PivotSuSaForecast!$A$3,"AccountReport",PivotSuSaForecast!$A105,"Year",YEAR(Deckblatt!$B$5),"Month",E$6))</f>
        <v>236.24</v>
      </c>
      <c r="F106" s="252">
        <f>IF(D106="",0,GETPIVOTDATA("Haben",PivotSuSaForecast!$A$3,"AccountReport",PivotSuSaForecast!$A105,"Year",YEAR(Deckblatt!$B$5),"Month",F$6))</f>
        <v>0</v>
      </c>
      <c r="G106" s="252">
        <f>IF(E106="",0,GETPIVOTDATA("Soll",PivotSuSaForecast!$A$3,"AccountReport",PivotSuSaForecast!$A105,"Year",YEAR(Deckblatt!$B$5),"Month",G$6))</f>
        <v>173.96</v>
      </c>
      <c r="H106" s="252">
        <f>IF(F106="",0,GETPIVOTDATA("Haben",PivotSuSaForecast!$A$3,"AccountReport",PivotSuSaForecast!$A105,"Year",YEAR(Deckblatt!$B$5),"Month",H$6))</f>
        <v>0</v>
      </c>
      <c r="I106" s="252">
        <f>IF(G106="",0,GETPIVOTDATA("Soll",PivotSuSaForecast!$A$3,"AccountReport",PivotSuSaForecast!$A105,"Year",YEAR(Deckblatt!$B$5),"Month",I$6))</f>
        <v>394.21</v>
      </c>
      <c r="J106" s="252">
        <f>IF(H106="",0,GETPIVOTDATA("Haben",PivotSuSaForecast!$A$3,"AccountReport",PivotSuSaForecast!$A105,"Year",YEAR(Deckblatt!$B$5),"Month",J$6))</f>
        <v>0</v>
      </c>
      <c r="K106" s="252">
        <f>IF(I106="",0,GETPIVOTDATA("Soll",PivotSuSaForecast!$A$3,"AccountReport",PivotSuSaForecast!$A105,"Year",YEAR(Deckblatt!$B$5),"Month",K$6))</f>
        <v>247.35</v>
      </c>
      <c r="L106" s="252">
        <f>IF(J106="",0,GETPIVOTDATA("Haben",PivotSuSaForecast!$A$3,"AccountReport",PivotSuSaForecast!$A105,"Year",YEAR(Deckblatt!$B$5),"Month",L$6))</f>
        <v>0</v>
      </c>
      <c r="M106" s="252">
        <f>IF(K106="",0,GETPIVOTDATA("Soll",PivotSuSaForecast!$A$3,"AccountReport",PivotSuSaForecast!$A105,"Year",YEAR(Deckblatt!$B$5),"Month",M$6))</f>
        <v>655.64</v>
      </c>
      <c r="N106" s="252">
        <f>IF(L106="",0,GETPIVOTDATA("Haben",PivotSuSaForecast!$A$3,"AccountReport",PivotSuSaForecast!$A105,"Year",YEAR(Deckblatt!$B$5),"Month",N$6))</f>
        <v>0</v>
      </c>
      <c r="O106" s="252">
        <f>IF(M106="",0,GETPIVOTDATA("Soll",PivotSuSaForecast!$A$3,"AccountReport",PivotSuSaForecast!$A105,"Year",YEAR(Deckblatt!$B$5),"Month",O$6))</f>
        <v>195.73</v>
      </c>
      <c r="P106" s="252">
        <f>IF(N106="",0,GETPIVOTDATA("Haben",PivotSuSaForecast!$A$3,"AccountReport",PivotSuSaForecast!$A105,"Year",YEAR(Deckblatt!$B$5),"Month",P$6))</f>
        <v>0</v>
      </c>
      <c r="Q106" s="252">
        <f>IF(O106="",0,GETPIVOTDATA("Soll",PivotSuSaForecast!$A$3,"AccountReport",PivotSuSaForecast!$A105,"Year",YEAR(Deckblatt!$B$5),"Month",Q$6))</f>
        <v>413.63</v>
      </c>
      <c r="R106" s="252">
        <f>IF(P106="",0,GETPIVOTDATA("Haben",PivotSuSaForecast!$A$3,"AccountReport",PivotSuSaForecast!$A105,"Year",YEAR(Deckblatt!$B$5),"Month",R$6))</f>
        <v>2.27</v>
      </c>
      <c r="S106" s="252">
        <f>IF(Q106="",0,GETPIVOTDATA("Soll",PivotSuSaForecast!$A$3,"AccountReport",PivotSuSaForecast!$A105,"Year",YEAR(Deckblatt!$B$5),"Month",S$6))</f>
        <v>640.47</v>
      </c>
      <c r="T106" s="252">
        <f>IF(R106="",0,GETPIVOTDATA("Haben",PivotSuSaForecast!$A$3,"AccountReport",PivotSuSaForecast!$A105,"Year",YEAR(Deckblatt!$B$5),"Month",T$6))</f>
        <v>0</v>
      </c>
      <c r="U106" s="252">
        <f>IF(S106="",0,GETPIVOTDATA("Soll",PivotSuSaForecast!$A$3,"AccountReport",PivotSuSaForecast!$A105,"Year",YEAR(Deckblatt!$B$5),"Month",U$6))</f>
        <v>488.88</v>
      </c>
      <c r="V106" s="252">
        <f>IF(T106="",0,GETPIVOTDATA("Haben",PivotSuSaForecast!$A$3,"AccountReport",PivotSuSaForecast!$A105,"Year",YEAR(Deckblatt!$B$5),"Month",V$6))</f>
        <v>0</v>
      </c>
      <c r="W106" s="252">
        <f>IF(U106="",0,GETPIVOTDATA("Soll",PivotSuSaForecast!$A$3,"AccountReport",PivotSuSaForecast!$A105,"Year",YEAR(Deckblatt!$B$5),"Month",W$6))</f>
        <v>518.64</v>
      </c>
      <c r="X106" s="252">
        <f>IF(V106="",0,GETPIVOTDATA("Haben",PivotSuSaForecast!$A$3,"AccountReport",PivotSuSaForecast!$A105,"Year",YEAR(Deckblatt!$B$5),"Month",X$6))</f>
        <v>0</v>
      </c>
      <c r="Y106" s="252">
        <f>IF(W106="",0,GETPIVOTDATA("Soll",PivotSuSaForecast!$A$3,"AccountReport",PivotSuSaForecast!$A105,"Year",YEAR(Deckblatt!$B$5),"Month",Y$6))</f>
        <v>790</v>
      </c>
      <c r="Z106" s="252">
        <f>IF(X106="",0,GETPIVOTDATA("Haben",PivotSuSaForecast!$A$3,"AccountReport",PivotSuSaForecast!$A105,"Year",YEAR(Deckblatt!$B$5),"Month",Z$6))</f>
        <v>0</v>
      </c>
    </row>
    <row r="107" spans="1:26" x14ac:dyDescent="0.25">
      <c r="A107" s="174">
        <f>IF(PivotSuSaForecast!A106=0,"",IFERROR(_xlfn.NUMBERVALUE(LEFT(PivotSuSaForecast!A106,4)),""))</f>
        <v>6815</v>
      </c>
      <c r="B107" s="174" t="str">
        <f>IF(A107&lt;&gt;"",RIGHT(PivotSuSaForecast!A106,LEN(PivotSuSaForecast!A106)-5),"")</f>
        <v>Bürobedarf</v>
      </c>
      <c r="C107" s="252">
        <f>IF(A107="",0,GETPIVOTDATA("Soll",PivotSuSaForecast!$A$3,"AccountReport",PivotSuSaForecast!$A106,"Year",YEAR(Deckblatt!$B$5),"Month",C$6))</f>
        <v>248.74</v>
      </c>
      <c r="D107" s="252">
        <f>IF(B107="",0,GETPIVOTDATA("Haben",PivotSuSaForecast!$A$3,"AccountReport",PivotSuSaForecast!$A106,"Year",YEAR(Deckblatt!$B$5),"Month",D$6))</f>
        <v>0</v>
      </c>
      <c r="E107" s="252">
        <f>IF(C107="",0,GETPIVOTDATA("Soll",PivotSuSaForecast!$A$3,"AccountReport",PivotSuSaForecast!$A106,"Year",YEAR(Deckblatt!$B$5),"Month",E$6))</f>
        <v>0</v>
      </c>
      <c r="F107" s="252">
        <f>IF(D107="",0,GETPIVOTDATA("Haben",PivotSuSaForecast!$A$3,"AccountReport",PivotSuSaForecast!$A106,"Year",YEAR(Deckblatt!$B$5),"Month",F$6))</f>
        <v>0</v>
      </c>
      <c r="G107" s="252">
        <f>IF(E107="",0,GETPIVOTDATA("Soll",PivotSuSaForecast!$A$3,"AccountReport",PivotSuSaForecast!$A106,"Year",YEAR(Deckblatt!$B$5),"Month",G$6))</f>
        <v>77.08</v>
      </c>
      <c r="H107" s="252">
        <f>IF(F107="",0,GETPIVOTDATA("Haben",PivotSuSaForecast!$A$3,"AccountReport",PivotSuSaForecast!$A106,"Year",YEAR(Deckblatt!$B$5),"Month",H$6))</f>
        <v>0</v>
      </c>
      <c r="I107" s="252">
        <f>IF(G107="",0,GETPIVOTDATA("Soll",PivotSuSaForecast!$A$3,"AccountReport",PivotSuSaForecast!$A106,"Year",YEAR(Deckblatt!$B$5),"Month",I$6))</f>
        <v>115.61</v>
      </c>
      <c r="J107" s="252">
        <f>IF(H107="",0,GETPIVOTDATA("Haben",PivotSuSaForecast!$A$3,"AccountReport",PivotSuSaForecast!$A106,"Year",YEAR(Deckblatt!$B$5),"Month",J$6))</f>
        <v>0</v>
      </c>
      <c r="K107" s="252">
        <f>IF(I107="",0,GETPIVOTDATA("Soll",PivotSuSaForecast!$A$3,"AccountReport",PivotSuSaForecast!$A106,"Year",YEAR(Deckblatt!$B$5),"Month",K$6))</f>
        <v>278.27999999999997</v>
      </c>
      <c r="L107" s="252">
        <f>IF(J107="",0,GETPIVOTDATA("Haben",PivotSuSaForecast!$A$3,"AccountReport",PivotSuSaForecast!$A106,"Year",YEAR(Deckblatt!$B$5),"Month",L$6))</f>
        <v>0</v>
      </c>
      <c r="M107" s="252">
        <f>IF(K107="",0,GETPIVOTDATA("Soll",PivotSuSaForecast!$A$3,"AccountReport",PivotSuSaForecast!$A106,"Year",YEAR(Deckblatt!$B$5),"Month",M$6))</f>
        <v>52.98</v>
      </c>
      <c r="N107" s="252">
        <f>IF(L107="",0,GETPIVOTDATA("Haben",PivotSuSaForecast!$A$3,"AccountReport",PivotSuSaForecast!$A106,"Year",YEAR(Deckblatt!$B$5),"Month",N$6))</f>
        <v>0</v>
      </c>
      <c r="O107" s="252">
        <f>IF(M107="",0,GETPIVOTDATA("Soll",PivotSuSaForecast!$A$3,"AccountReport",PivotSuSaForecast!$A106,"Year",YEAR(Deckblatt!$B$5),"Month",O$6))</f>
        <v>672.59</v>
      </c>
      <c r="P107" s="252">
        <f>IF(N107="",0,GETPIVOTDATA("Haben",PivotSuSaForecast!$A$3,"AccountReport",PivotSuSaForecast!$A106,"Year",YEAR(Deckblatt!$B$5),"Month",P$6))</f>
        <v>3.84</v>
      </c>
      <c r="Q107" s="252">
        <f>IF(O107="",0,GETPIVOTDATA("Soll",PivotSuSaForecast!$A$3,"AccountReport",PivotSuSaForecast!$A106,"Year",YEAR(Deckblatt!$B$5),"Month",Q$6))</f>
        <v>0</v>
      </c>
      <c r="R107" s="252">
        <f>IF(P107="",0,GETPIVOTDATA("Haben",PivotSuSaForecast!$A$3,"AccountReport",PivotSuSaForecast!$A106,"Year",YEAR(Deckblatt!$B$5),"Month",R$6))</f>
        <v>0</v>
      </c>
      <c r="S107" s="252">
        <f>IF(Q107="",0,GETPIVOTDATA("Soll",PivotSuSaForecast!$A$3,"AccountReport",PivotSuSaForecast!$A106,"Year",YEAR(Deckblatt!$B$5),"Month",S$6))</f>
        <v>500.15</v>
      </c>
      <c r="T107" s="252">
        <f>IF(R107="",0,GETPIVOTDATA("Haben",PivotSuSaForecast!$A$3,"AccountReport",PivotSuSaForecast!$A106,"Year",YEAR(Deckblatt!$B$5),"Month",T$6))</f>
        <v>72.8</v>
      </c>
      <c r="U107" s="252">
        <f>IF(S107="",0,GETPIVOTDATA("Soll",PivotSuSaForecast!$A$3,"AccountReport",PivotSuSaForecast!$A106,"Year",YEAR(Deckblatt!$B$5),"Month",U$6))</f>
        <v>217.02</v>
      </c>
      <c r="V107" s="252">
        <f>IF(T107="",0,GETPIVOTDATA("Haben",PivotSuSaForecast!$A$3,"AccountReport",PivotSuSaForecast!$A106,"Year",YEAR(Deckblatt!$B$5),"Month",V$6))</f>
        <v>0.01</v>
      </c>
      <c r="W107" s="252">
        <f>IF(U107="",0,GETPIVOTDATA("Soll",PivotSuSaForecast!$A$3,"AccountReport",PivotSuSaForecast!$A106,"Year",YEAR(Deckblatt!$B$5),"Month",W$6))</f>
        <v>110.21</v>
      </c>
      <c r="X107" s="252">
        <f>IF(V107="",0,GETPIVOTDATA("Haben",PivotSuSaForecast!$A$3,"AccountReport",PivotSuSaForecast!$A106,"Year",YEAR(Deckblatt!$B$5),"Month",X$6))</f>
        <v>0</v>
      </c>
      <c r="Y107" s="252">
        <f>IF(W107="",0,GETPIVOTDATA("Soll",PivotSuSaForecast!$A$3,"AccountReport",PivotSuSaForecast!$A106,"Year",YEAR(Deckblatt!$B$5),"Month",Y$6))</f>
        <v>200</v>
      </c>
      <c r="Z107" s="252">
        <f>IF(X107="",0,GETPIVOTDATA("Haben",PivotSuSaForecast!$A$3,"AccountReport",PivotSuSaForecast!$A106,"Year",YEAR(Deckblatt!$B$5),"Month",Z$6))</f>
        <v>0</v>
      </c>
    </row>
    <row r="108" spans="1:26" x14ac:dyDescent="0.25">
      <c r="A108" s="174">
        <f>IF(PivotSuSaForecast!A107=0,"",IFERROR(_xlfn.NUMBERVALUE(LEFT(PivotSuSaForecast!A107,4)),""))</f>
        <v>6820</v>
      </c>
      <c r="B108" s="174" t="str">
        <f>IF(A108&lt;&gt;"",RIGHT(PivotSuSaForecast!A107,LEN(PivotSuSaForecast!A107)-5),"")</f>
        <v>Zeitschriften, Bücher (Fachliteratur)</v>
      </c>
      <c r="C108" s="252">
        <f>IF(A108="",0,GETPIVOTDATA("Soll",PivotSuSaForecast!$A$3,"AccountReport",PivotSuSaForecast!$A107,"Year",YEAR(Deckblatt!$B$5),"Month",C$6))</f>
        <v>0</v>
      </c>
      <c r="D108" s="252">
        <f>IF(B108="",0,GETPIVOTDATA("Haben",PivotSuSaForecast!$A$3,"AccountReport",PivotSuSaForecast!$A107,"Year",YEAR(Deckblatt!$B$5),"Month",D$6))</f>
        <v>0</v>
      </c>
      <c r="E108" s="252">
        <f>IF(C108="",0,GETPIVOTDATA("Soll",PivotSuSaForecast!$A$3,"AccountReport",PivotSuSaForecast!$A107,"Year",YEAR(Deckblatt!$B$5),"Month",E$6))</f>
        <v>0</v>
      </c>
      <c r="F108" s="252">
        <f>IF(D108="",0,GETPIVOTDATA("Haben",PivotSuSaForecast!$A$3,"AccountReport",PivotSuSaForecast!$A107,"Year",YEAR(Deckblatt!$B$5),"Month",F$6))</f>
        <v>0</v>
      </c>
      <c r="G108" s="252">
        <f>IF(E108="",0,GETPIVOTDATA("Soll",PivotSuSaForecast!$A$3,"AccountReport",PivotSuSaForecast!$A107,"Year",YEAR(Deckblatt!$B$5),"Month",G$6))</f>
        <v>0</v>
      </c>
      <c r="H108" s="252">
        <f>IF(F108="",0,GETPIVOTDATA("Haben",PivotSuSaForecast!$A$3,"AccountReport",PivotSuSaForecast!$A107,"Year",YEAR(Deckblatt!$B$5),"Month",H$6))</f>
        <v>0</v>
      </c>
      <c r="I108" s="252">
        <f>IF(G108="",0,GETPIVOTDATA("Soll",PivotSuSaForecast!$A$3,"AccountReport",PivotSuSaForecast!$A107,"Year",YEAR(Deckblatt!$B$5),"Month",I$6))</f>
        <v>0</v>
      </c>
      <c r="J108" s="252">
        <f>IF(H108="",0,GETPIVOTDATA("Haben",PivotSuSaForecast!$A$3,"AccountReport",PivotSuSaForecast!$A107,"Year",YEAR(Deckblatt!$B$5),"Month",J$6))</f>
        <v>0</v>
      </c>
      <c r="K108" s="252">
        <f>IF(I108="",0,GETPIVOTDATA("Soll",PivotSuSaForecast!$A$3,"AccountReport",PivotSuSaForecast!$A107,"Year",YEAR(Deckblatt!$B$5),"Month",K$6))</f>
        <v>0</v>
      </c>
      <c r="L108" s="252">
        <f>IF(J108="",0,GETPIVOTDATA("Haben",PivotSuSaForecast!$A$3,"AccountReport",PivotSuSaForecast!$A107,"Year",YEAR(Deckblatt!$B$5),"Month",L$6))</f>
        <v>0</v>
      </c>
      <c r="M108" s="252">
        <f>IF(K108="",0,GETPIVOTDATA("Soll",PivotSuSaForecast!$A$3,"AccountReport",PivotSuSaForecast!$A107,"Year",YEAR(Deckblatt!$B$5),"Month",M$6))</f>
        <v>0</v>
      </c>
      <c r="N108" s="252">
        <f>IF(L108="",0,GETPIVOTDATA("Haben",PivotSuSaForecast!$A$3,"AccountReport",PivotSuSaForecast!$A107,"Year",YEAR(Deckblatt!$B$5),"Month",N$6))</f>
        <v>0</v>
      </c>
      <c r="O108" s="252">
        <f>IF(M108="",0,GETPIVOTDATA("Soll",PivotSuSaForecast!$A$3,"AccountReport",PivotSuSaForecast!$A107,"Year",YEAR(Deckblatt!$B$5),"Month",O$6))</f>
        <v>344.7</v>
      </c>
      <c r="P108" s="252">
        <f>IF(N108="",0,GETPIVOTDATA("Haben",PivotSuSaForecast!$A$3,"AccountReport",PivotSuSaForecast!$A107,"Year",YEAR(Deckblatt!$B$5),"Month",P$6))</f>
        <v>0</v>
      </c>
      <c r="Q108" s="252">
        <f>IF(O108="",0,GETPIVOTDATA("Soll",PivotSuSaForecast!$A$3,"AccountReport",PivotSuSaForecast!$A107,"Year",YEAR(Deckblatt!$B$5),"Month",Q$6))</f>
        <v>0</v>
      </c>
      <c r="R108" s="252">
        <f>IF(P108="",0,GETPIVOTDATA("Haben",PivotSuSaForecast!$A$3,"AccountReport",PivotSuSaForecast!$A107,"Year",YEAR(Deckblatt!$B$5),"Month",R$6))</f>
        <v>0</v>
      </c>
      <c r="S108" s="252">
        <f>IF(Q108="",0,GETPIVOTDATA("Soll",PivotSuSaForecast!$A$3,"AccountReport",PivotSuSaForecast!$A107,"Year",YEAR(Deckblatt!$B$5),"Month",S$6))</f>
        <v>9.51</v>
      </c>
      <c r="T108" s="252">
        <f>IF(R108="",0,GETPIVOTDATA("Haben",PivotSuSaForecast!$A$3,"AccountReport",PivotSuSaForecast!$A107,"Year",YEAR(Deckblatt!$B$5),"Month",T$6))</f>
        <v>0</v>
      </c>
      <c r="U108" s="252">
        <f>IF(S108="",0,GETPIVOTDATA("Soll",PivotSuSaForecast!$A$3,"AccountReport",PivotSuSaForecast!$A107,"Year",YEAR(Deckblatt!$B$5),"Month",U$6))</f>
        <v>280</v>
      </c>
      <c r="V108" s="252">
        <f>IF(T108="",0,GETPIVOTDATA("Haben",PivotSuSaForecast!$A$3,"AccountReport",PivotSuSaForecast!$A107,"Year",YEAR(Deckblatt!$B$5),"Month",V$6))</f>
        <v>0</v>
      </c>
      <c r="W108" s="252">
        <f>IF(U108="",0,GETPIVOTDATA("Soll",PivotSuSaForecast!$A$3,"AccountReport",PivotSuSaForecast!$A107,"Year",YEAR(Deckblatt!$B$5),"Month",W$6))</f>
        <v>0</v>
      </c>
      <c r="X108" s="252">
        <f>IF(V108="",0,GETPIVOTDATA("Haben",PivotSuSaForecast!$A$3,"AccountReport",PivotSuSaForecast!$A107,"Year",YEAR(Deckblatt!$B$5),"Month",X$6))</f>
        <v>0</v>
      </c>
      <c r="Y108" s="252">
        <f>IF(W108="",0,GETPIVOTDATA("Soll",PivotSuSaForecast!$A$3,"AccountReport",PivotSuSaForecast!$A107,"Year",YEAR(Deckblatt!$B$5),"Month",Y$6))</f>
        <v>0</v>
      </c>
      <c r="Z108" s="252">
        <f>IF(X108="",0,GETPIVOTDATA("Haben",PivotSuSaForecast!$A$3,"AccountReport",PivotSuSaForecast!$A107,"Year",YEAR(Deckblatt!$B$5),"Month",Z$6))</f>
        <v>0</v>
      </c>
    </row>
    <row r="109" spans="1:26" x14ac:dyDescent="0.25">
      <c r="A109" s="174">
        <f>IF(PivotSuSaForecast!A108=0,"",IFERROR(_xlfn.NUMBERVALUE(LEFT(PivotSuSaForecast!A108,4)),""))</f>
        <v>6821</v>
      </c>
      <c r="B109" s="174" t="str">
        <f>IF(A109&lt;&gt;"",RIGHT(PivotSuSaForecast!A108,LEN(PivotSuSaForecast!A108)-5),"")</f>
        <v>Fortbildungskosten</v>
      </c>
      <c r="C109" s="252">
        <f>IF(A109="",0,GETPIVOTDATA("Soll",PivotSuSaForecast!$A$3,"AccountReport",PivotSuSaForecast!$A108,"Year",YEAR(Deckblatt!$B$5),"Month",C$6))</f>
        <v>0</v>
      </c>
      <c r="D109" s="252">
        <f>IF(B109="",0,GETPIVOTDATA("Haben",PivotSuSaForecast!$A$3,"AccountReport",PivotSuSaForecast!$A108,"Year",YEAR(Deckblatt!$B$5),"Month",D$6))</f>
        <v>0</v>
      </c>
      <c r="E109" s="252">
        <f>IF(C109="",0,GETPIVOTDATA("Soll",PivotSuSaForecast!$A$3,"AccountReport",PivotSuSaForecast!$A108,"Year",YEAR(Deckblatt!$B$5),"Month",E$6))</f>
        <v>1867</v>
      </c>
      <c r="F109" s="252">
        <f>IF(D109="",0,GETPIVOTDATA("Haben",PivotSuSaForecast!$A$3,"AccountReport",PivotSuSaForecast!$A108,"Year",YEAR(Deckblatt!$B$5),"Month",F$6))</f>
        <v>0</v>
      </c>
      <c r="G109" s="252">
        <f>IF(E109="",0,GETPIVOTDATA("Soll",PivotSuSaForecast!$A$3,"AccountReport",PivotSuSaForecast!$A108,"Year",YEAR(Deckblatt!$B$5),"Month",G$6))</f>
        <v>0</v>
      </c>
      <c r="H109" s="252">
        <f>IF(F109="",0,GETPIVOTDATA("Haben",PivotSuSaForecast!$A$3,"AccountReport",PivotSuSaForecast!$A108,"Year",YEAR(Deckblatt!$B$5),"Month",H$6))</f>
        <v>0</v>
      </c>
      <c r="I109" s="252">
        <f>IF(G109="",0,GETPIVOTDATA("Soll",PivotSuSaForecast!$A$3,"AccountReport",PivotSuSaForecast!$A108,"Year",YEAR(Deckblatt!$B$5),"Month",I$6))</f>
        <v>0</v>
      </c>
      <c r="J109" s="252">
        <f>IF(H109="",0,GETPIVOTDATA("Haben",PivotSuSaForecast!$A$3,"AccountReport",PivotSuSaForecast!$A108,"Year",YEAR(Deckblatt!$B$5),"Month",J$6))</f>
        <v>0</v>
      </c>
      <c r="K109" s="252">
        <f>IF(I109="",0,GETPIVOTDATA("Soll",PivotSuSaForecast!$A$3,"AccountReport",PivotSuSaForecast!$A108,"Year",YEAR(Deckblatt!$B$5),"Month",K$6))</f>
        <v>0</v>
      </c>
      <c r="L109" s="252">
        <f>IF(J109="",0,GETPIVOTDATA("Haben",PivotSuSaForecast!$A$3,"AccountReport",PivotSuSaForecast!$A108,"Year",YEAR(Deckblatt!$B$5),"Month",L$6))</f>
        <v>0</v>
      </c>
      <c r="M109" s="252">
        <f>IF(K109="",0,GETPIVOTDATA("Soll",PivotSuSaForecast!$A$3,"AccountReport",PivotSuSaForecast!$A108,"Year",YEAR(Deckblatt!$B$5),"Month",M$6))</f>
        <v>0</v>
      </c>
      <c r="N109" s="252">
        <f>IF(L109="",0,GETPIVOTDATA("Haben",PivotSuSaForecast!$A$3,"AccountReport",PivotSuSaForecast!$A108,"Year",YEAR(Deckblatt!$B$5),"Month",N$6))</f>
        <v>0</v>
      </c>
      <c r="O109" s="252">
        <f>IF(M109="",0,GETPIVOTDATA("Soll",PivotSuSaForecast!$A$3,"AccountReport",PivotSuSaForecast!$A108,"Year",YEAR(Deckblatt!$B$5),"Month",O$6))</f>
        <v>3180</v>
      </c>
      <c r="P109" s="252">
        <f>IF(N109="",0,GETPIVOTDATA("Haben",PivotSuSaForecast!$A$3,"AccountReport",PivotSuSaForecast!$A108,"Year",YEAR(Deckblatt!$B$5),"Month",P$6))</f>
        <v>0</v>
      </c>
      <c r="Q109" s="252">
        <f>IF(O109="",0,GETPIVOTDATA("Soll",PivotSuSaForecast!$A$3,"AccountReport",PivotSuSaForecast!$A108,"Year",YEAR(Deckblatt!$B$5),"Month",Q$6))</f>
        <v>994</v>
      </c>
      <c r="R109" s="252">
        <f>IF(P109="",0,GETPIVOTDATA("Haben",PivotSuSaForecast!$A$3,"AccountReport",PivotSuSaForecast!$A108,"Year",YEAR(Deckblatt!$B$5),"Month",R$6))</f>
        <v>1590</v>
      </c>
      <c r="S109" s="252">
        <f>IF(Q109="",0,GETPIVOTDATA("Soll",PivotSuSaForecast!$A$3,"AccountReport",PivotSuSaForecast!$A108,"Year",YEAR(Deckblatt!$B$5),"Month",S$6))</f>
        <v>115</v>
      </c>
      <c r="T109" s="252">
        <f>IF(R109="",0,GETPIVOTDATA("Haben",PivotSuSaForecast!$A$3,"AccountReport",PivotSuSaForecast!$A108,"Year",YEAR(Deckblatt!$B$5),"Month",T$6))</f>
        <v>0</v>
      </c>
      <c r="U109" s="252">
        <f>IF(S109="",0,GETPIVOTDATA("Soll",PivotSuSaForecast!$A$3,"AccountReport",PivotSuSaForecast!$A108,"Year",YEAR(Deckblatt!$B$5),"Month",U$6))</f>
        <v>0</v>
      </c>
      <c r="V109" s="252">
        <f>IF(T109="",0,GETPIVOTDATA("Haben",PivotSuSaForecast!$A$3,"AccountReport",PivotSuSaForecast!$A108,"Year",YEAR(Deckblatt!$B$5),"Month",V$6))</f>
        <v>2340</v>
      </c>
      <c r="W109" s="252">
        <f>IF(U109="",0,GETPIVOTDATA("Soll",PivotSuSaForecast!$A$3,"AccountReport",PivotSuSaForecast!$A108,"Year",YEAR(Deckblatt!$B$5),"Month",W$6))</f>
        <v>2273</v>
      </c>
      <c r="X109" s="252">
        <f>IF(V109="",0,GETPIVOTDATA("Haben",PivotSuSaForecast!$A$3,"AccountReport",PivotSuSaForecast!$A108,"Year",YEAR(Deckblatt!$B$5),"Month",X$6))</f>
        <v>965</v>
      </c>
      <c r="Y109" s="252">
        <f>IF(W109="",0,GETPIVOTDATA("Soll",PivotSuSaForecast!$A$3,"AccountReport",PivotSuSaForecast!$A108,"Year",YEAR(Deckblatt!$B$5),"Month",Y$6))</f>
        <v>0</v>
      </c>
      <c r="Z109" s="252">
        <f>IF(X109="",0,GETPIVOTDATA("Haben",PivotSuSaForecast!$A$3,"AccountReport",PivotSuSaForecast!$A108,"Year",YEAR(Deckblatt!$B$5),"Month",Z$6))</f>
        <v>0</v>
      </c>
    </row>
    <row r="110" spans="1:26" x14ac:dyDescent="0.25">
      <c r="A110" s="174">
        <f>IF(PivotSuSaForecast!A109=0,"",IFERROR(_xlfn.NUMBERVALUE(LEFT(PivotSuSaForecast!A109,4)),""))</f>
        <v>6825</v>
      </c>
      <c r="B110" s="174" t="str">
        <f>IF(A110&lt;&gt;"",RIGHT(PivotSuSaForecast!A109,LEN(PivotSuSaForecast!A109)-5),"")</f>
        <v>Rechts- und Beratungskosten</v>
      </c>
      <c r="C110" s="252">
        <f>IF(A110="",0,GETPIVOTDATA("Soll",PivotSuSaForecast!$A$3,"AccountReport",PivotSuSaForecast!$A109,"Year",YEAR(Deckblatt!$B$5),"Month",C$6))</f>
        <v>1023.7</v>
      </c>
      <c r="D110" s="252">
        <f>IF(B110="",0,GETPIVOTDATA("Haben",PivotSuSaForecast!$A$3,"AccountReport",PivotSuSaForecast!$A109,"Year",YEAR(Deckblatt!$B$5),"Month",D$6))</f>
        <v>0</v>
      </c>
      <c r="E110" s="252">
        <f>IF(C110="",0,GETPIVOTDATA("Soll",PivotSuSaForecast!$A$3,"AccountReport",PivotSuSaForecast!$A109,"Year",YEAR(Deckblatt!$B$5),"Month",E$6))</f>
        <v>56910.43</v>
      </c>
      <c r="F110" s="252">
        <f>IF(D110="",0,GETPIVOTDATA("Haben",PivotSuSaForecast!$A$3,"AccountReport",PivotSuSaForecast!$A109,"Year",YEAR(Deckblatt!$B$5),"Month",F$6))</f>
        <v>0</v>
      </c>
      <c r="G110" s="252">
        <f>IF(E110="",0,GETPIVOTDATA("Soll",PivotSuSaForecast!$A$3,"AccountReport",PivotSuSaForecast!$A109,"Year",YEAR(Deckblatt!$B$5),"Month",G$6))</f>
        <v>41002.46</v>
      </c>
      <c r="H110" s="252">
        <f>IF(F110="",0,GETPIVOTDATA("Haben",PivotSuSaForecast!$A$3,"AccountReport",PivotSuSaForecast!$A109,"Year",YEAR(Deckblatt!$B$5),"Month",H$6))</f>
        <v>0</v>
      </c>
      <c r="I110" s="252">
        <f>IF(G110="",0,GETPIVOTDATA("Soll",PivotSuSaForecast!$A$3,"AccountReport",PivotSuSaForecast!$A109,"Year",YEAR(Deckblatt!$B$5),"Month",I$6))</f>
        <v>15985.2</v>
      </c>
      <c r="J110" s="252">
        <f>IF(H110="",0,GETPIVOTDATA("Haben",PivotSuSaForecast!$A$3,"AccountReport",PivotSuSaForecast!$A109,"Year",YEAR(Deckblatt!$B$5),"Month",J$6))</f>
        <v>0</v>
      </c>
      <c r="K110" s="252">
        <f>IF(I110="",0,GETPIVOTDATA("Soll",PivotSuSaForecast!$A$3,"AccountReport",PivotSuSaForecast!$A109,"Year",YEAR(Deckblatt!$B$5),"Month",K$6))</f>
        <v>7468.7</v>
      </c>
      <c r="L110" s="252">
        <f>IF(J110="",0,GETPIVOTDATA("Haben",PivotSuSaForecast!$A$3,"AccountReport",PivotSuSaForecast!$A109,"Year",YEAR(Deckblatt!$B$5),"Month",L$6))</f>
        <v>0</v>
      </c>
      <c r="M110" s="252">
        <f>IF(K110="",0,GETPIVOTDATA("Soll",PivotSuSaForecast!$A$3,"AccountReport",PivotSuSaForecast!$A109,"Year",YEAR(Deckblatt!$B$5),"Month",M$6))</f>
        <v>36002.519999999997</v>
      </c>
      <c r="N110" s="252">
        <f>IF(L110="",0,GETPIVOTDATA("Haben",PivotSuSaForecast!$A$3,"AccountReport",PivotSuSaForecast!$A109,"Year",YEAR(Deckblatt!$B$5),"Month",N$6))</f>
        <v>20740</v>
      </c>
      <c r="O110" s="252">
        <f>IF(M110="",0,GETPIVOTDATA("Soll",PivotSuSaForecast!$A$3,"AccountReport",PivotSuSaForecast!$A109,"Year",YEAR(Deckblatt!$B$5),"Month",O$6))</f>
        <v>576.61</v>
      </c>
      <c r="P110" s="252">
        <f>IF(N110="",0,GETPIVOTDATA("Haben",PivotSuSaForecast!$A$3,"AccountReport",PivotSuSaForecast!$A109,"Year",YEAR(Deckblatt!$B$5),"Month",P$6))</f>
        <v>0</v>
      </c>
      <c r="Q110" s="252">
        <f>IF(O110="",0,GETPIVOTDATA("Soll",PivotSuSaForecast!$A$3,"AccountReport",PivotSuSaForecast!$A109,"Year",YEAR(Deckblatt!$B$5),"Month",Q$6))</f>
        <v>275.95999999999998</v>
      </c>
      <c r="R110" s="252">
        <f>IF(P110="",0,GETPIVOTDATA("Haben",PivotSuSaForecast!$A$3,"AccountReport",PivotSuSaForecast!$A109,"Year",YEAR(Deckblatt!$B$5),"Month",R$6))</f>
        <v>0</v>
      </c>
      <c r="S110" s="252">
        <f>IF(Q110="",0,GETPIVOTDATA("Soll",PivotSuSaForecast!$A$3,"AccountReport",PivotSuSaForecast!$A109,"Year",YEAR(Deckblatt!$B$5),"Month",S$6))</f>
        <v>1447.5</v>
      </c>
      <c r="T110" s="252">
        <f>IF(R110="",0,GETPIVOTDATA("Haben",PivotSuSaForecast!$A$3,"AccountReport",PivotSuSaForecast!$A109,"Year",YEAR(Deckblatt!$B$5),"Month",T$6))</f>
        <v>0</v>
      </c>
      <c r="U110" s="252">
        <f>IF(S110="",0,GETPIVOTDATA("Soll",PivotSuSaForecast!$A$3,"AccountReport",PivotSuSaForecast!$A109,"Year",YEAR(Deckblatt!$B$5),"Month",U$6))</f>
        <v>3682</v>
      </c>
      <c r="V110" s="252">
        <f>IF(T110="",0,GETPIVOTDATA("Haben",PivotSuSaForecast!$A$3,"AccountReport",PivotSuSaForecast!$A109,"Year",YEAR(Deckblatt!$B$5),"Month",V$6))</f>
        <v>0</v>
      </c>
      <c r="W110" s="252">
        <f>IF(U110="",0,GETPIVOTDATA("Soll",PivotSuSaForecast!$A$3,"AccountReport",PivotSuSaForecast!$A109,"Year",YEAR(Deckblatt!$B$5),"Month",W$6))</f>
        <v>22746</v>
      </c>
      <c r="X110" s="252">
        <f>IF(V110="",0,GETPIVOTDATA("Haben",PivotSuSaForecast!$A$3,"AccountReport",PivotSuSaForecast!$A109,"Year",YEAR(Deckblatt!$B$5),"Month",X$6))</f>
        <v>0</v>
      </c>
      <c r="Y110" s="252">
        <f>IF(W110="",0,GETPIVOTDATA("Soll",PivotSuSaForecast!$A$3,"AccountReport",PivotSuSaForecast!$A109,"Year",YEAR(Deckblatt!$B$5),"Month",Y$6))</f>
        <v>27367</v>
      </c>
      <c r="Z110" s="252">
        <f>IF(X110="",0,GETPIVOTDATA("Haben",PivotSuSaForecast!$A$3,"AccountReport",PivotSuSaForecast!$A109,"Year",YEAR(Deckblatt!$B$5),"Month",Z$6))</f>
        <v>0</v>
      </c>
    </row>
    <row r="111" spans="1:26" x14ac:dyDescent="0.25">
      <c r="A111" s="174">
        <f>IF(PivotSuSaForecast!A110=0,"",IFERROR(_xlfn.NUMBERVALUE(LEFT(PivotSuSaForecast!A110,4)),""))</f>
        <v>6826</v>
      </c>
      <c r="B111" s="174" t="str">
        <f>IF(A111&lt;&gt;"",RIGHT(PivotSuSaForecast!A110,LEN(PivotSuSaForecast!A110)-5),"")</f>
        <v>Rechts- und Beratungskosten</v>
      </c>
      <c r="C111" s="252">
        <f>IF(A111="",0,GETPIVOTDATA("Soll",PivotSuSaForecast!$A$3,"AccountReport",PivotSuSaForecast!$A110,"Year",YEAR(Deckblatt!$B$5),"Month",C$6))</f>
        <v>0</v>
      </c>
      <c r="D111" s="252">
        <f>IF(B111="",0,GETPIVOTDATA("Haben",PivotSuSaForecast!$A$3,"AccountReport",PivotSuSaForecast!$A110,"Year",YEAR(Deckblatt!$B$5),"Month",D$6))</f>
        <v>0</v>
      </c>
      <c r="E111" s="252">
        <f>IF(C111="",0,GETPIVOTDATA("Soll",PivotSuSaForecast!$A$3,"AccountReport",PivotSuSaForecast!$A110,"Year",YEAR(Deckblatt!$B$5),"Month",E$6))</f>
        <v>0</v>
      </c>
      <c r="F111" s="252">
        <f>IF(D111="",0,GETPIVOTDATA("Haben",PivotSuSaForecast!$A$3,"AccountReport",PivotSuSaForecast!$A110,"Year",YEAR(Deckblatt!$B$5),"Month",F$6))</f>
        <v>0</v>
      </c>
      <c r="G111" s="252">
        <f>IF(E111="",0,GETPIVOTDATA("Soll",PivotSuSaForecast!$A$3,"AccountReport",PivotSuSaForecast!$A110,"Year",YEAR(Deckblatt!$B$5),"Month",G$6))</f>
        <v>0</v>
      </c>
      <c r="H111" s="252">
        <f>IF(F111="",0,GETPIVOTDATA("Haben",PivotSuSaForecast!$A$3,"AccountReport",PivotSuSaForecast!$A110,"Year",YEAR(Deckblatt!$B$5),"Month",H$6))</f>
        <v>0</v>
      </c>
      <c r="I111" s="252">
        <f>IF(G111="",0,GETPIVOTDATA("Soll",PivotSuSaForecast!$A$3,"AccountReport",PivotSuSaForecast!$A110,"Year",YEAR(Deckblatt!$B$5),"Month",I$6))</f>
        <v>0</v>
      </c>
      <c r="J111" s="252">
        <f>IF(H111="",0,GETPIVOTDATA("Haben",PivotSuSaForecast!$A$3,"AccountReport",PivotSuSaForecast!$A110,"Year",YEAR(Deckblatt!$B$5),"Month",J$6))</f>
        <v>0</v>
      </c>
      <c r="K111" s="252">
        <f>IF(I111="",0,GETPIVOTDATA("Soll",PivotSuSaForecast!$A$3,"AccountReport",PivotSuSaForecast!$A110,"Year",YEAR(Deckblatt!$B$5),"Month",K$6))</f>
        <v>0</v>
      </c>
      <c r="L111" s="252">
        <f>IF(J111="",0,GETPIVOTDATA("Haben",PivotSuSaForecast!$A$3,"AccountReport",PivotSuSaForecast!$A110,"Year",YEAR(Deckblatt!$B$5),"Month",L$6))</f>
        <v>0</v>
      </c>
      <c r="M111" s="252">
        <f>IF(K111="",0,GETPIVOTDATA("Soll",PivotSuSaForecast!$A$3,"AccountReport",PivotSuSaForecast!$A110,"Year",YEAR(Deckblatt!$B$5),"Month",M$6))</f>
        <v>0</v>
      </c>
      <c r="N111" s="252">
        <f>IF(L111="",0,GETPIVOTDATA("Haben",PivotSuSaForecast!$A$3,"AccountReport",PivotSuSaForecast!$A110,"Year",YEAR(Deckblatt!$B$5),"Month",N$6))</f>
        <v>0</v>
      </c>
      <c r="O111" s="252">
        <f>IF(M111="",0,GETPIVOTDATA("Soll",PivotSuSaForecast!$A$3,"AccountReport",PivotSuSaForecast!$A110,"Year",YEAR(Deckblatt!$B$5),"Month",O$6))</f>
        <v>0</v>
      </c>
      <c r="P111" s="252">
        <f>IF(N111="",0,GETPIVOTDATA("Haben",PivotSuSaForecast!$A$3,"AccountReport",PivotSuSaForecast!$A110,"Year",YEAR(Deckblatt!$B$5),"Month",P$6))</f>
        <v>0</v>
      </c>
      <c r="Q111" s="252">
        <f>IF(O111="",0,GETPIVOTDATA("Soll",PivotSuSaForecast!$A$3,"AccountReport",PivotSuSaForecast!$A110,"Year",YEAR(Deckblatt!$B$5),"Month",Q$6))</f>
        <v>1090</v>
      </c>
      <c r="R111" s="252">
        <f>IF(P111="",0,GETPIVOTDATA("Haben",PivotSuSaForecast!$A$3,"AccountReport",PivotSuSaForecast!$A110,"Year",YEAR(Deckblatt!$B$5),"Month",R$6))</f>
        <v>0</v>
      </c>
      <c r="S111" s="252">
        <f>IF(Q111="",0,GETPIVOTDATA("Soll",PivotSuSaForecast!$A$3,"AccountReport",PivotSuSaForecast!$A110,"Year",YEAR(Deckblatt!$B$5),"Month",S$6))</f>
        <v>0</v>
      </c>
      <c r="T111" s="252">
        <f>IF(R111="",0,GETPIVOTDATA("Haben",PivotSuSaForecast!$A$3,"AccountReport",PivotSuSaForecast!$A110,"Year",YEAR(Deckblatt!$B$5),"Month",T$6))</f>
        <v>0</v>
      </c>
      <c r="U111" s="252">
        <f>IF(S111="",0,GETPIVOTDATA("Soll",PivotSuSaForecast!$A$3,"AccountReport",PivotSuSaForecast!$A110,"Year",YEAR(Deckblatt!$B$5),"Month",U$6))</f>
        <v>0</v>
      </c>
      <c r="V111" s="252">
        <f>IF(T111="",0,GETPIVOTDATA("Haben",PivotSuSaForecast!$A$3,"AccountReport",PivotSuSaForecast!$A110,"Year",YEAR(Deckblatt!$B$5),"Month",V$6))</f>
        <v>0</v>
      </c>
      <c r="W111" s="252">
        <f>IF(U111="",0,GETPIVOTDATA("Soll",PivotSuSaForecast!$A$3,"AccountReport",PivotSuSaForecast!$A110,"Year",YEAR(Deckblatt!$B$5),"Month",W$6))</f>
        <v>1963.16</v>
      </c>
      <c r="X111" s="252">
        <f>IF(V111="",0,GETPIVOTDATA("Haben",PivotSuSaForecast!$A$3,"AccountReport",PivotSuSaForecast!$A110,"Year",YEAR(Deckblatt!$B$5),"Month",X$6))</f>
        <v>0</v>
      </c>
      <c r="Y111" s="252">
        <f>IF(W111="",0,GETPIVOTDATA("Soll",PivotSuSaForecast!$A$3,"AccountReport",PivotSuSaForecast!$A110,"Year",YEAR(Deckblatt!$B$5),"Month",Y$6))</f>
        <v>0</v>
      </c>
      <c r="Z111" s="252">
        <f>IF(X111="",0,GETPIVOTDATA("Haben",PivotSuSaForecast!$A$3,"AccountReport",PivotSuSaForecast!$A110,"Year",YEAR(Deckblatt!$B$5),"Month",Z$6))</f>
        <v>0</v>
      </c>
    </row>
    <row r="112" spans="1:26" x14ac:dyDescent="0.25">
      <c r="A112" s="174">
        <f>IF(PivotSuSaForecast!A111=0,"",IFERROR(_xlfn.NUMBERVALUE(LEFT(PivotSuSaForecast!A111,4)),""))</f>
        <v>6827</v>
      </c>
      <c r="B112" s="174" t="str">
        <f>IF(A112&lt;&gt;"",RIGHT(PivotSuSaForecast!A111,LEN(PivotSuSaForecast!A111)-5),"")</f>
        <v>Abschluss- und Prüfungskosten</v>
      </c>
      <c r="C112" s="252">
        <f>IF(A112="",0,GETPIVOTDATA("Soll",PivotSuSaForecast!$A$3,"AccountReport",PivotSuSaForecast!$A111,"Year",YEAR(Deckblatt!$B$5),"Month",C$6))</f>
        <v>0</v>
      </c>
      <c r="D112" s="252">
        <f>IF(B112="",0,GETPIVOTDATA("Haben",PivotSuSaForecast!$A$3,"AccountReport",PivotSuSaForecast!$A111,"Year",YEAR(Deckblatt!$B$5),"Month",D$6))</f>
        <v>0</v>
      </c>
      <c r="E112" s="252">
        <f>IF(C112="",0,GETPIVOTDATA("Soll",PivotSuSaForecast!$A$3,"AccountReport",PivotSuSaForecast!$A111,"Year",YEAR(Deckblatt!$B$5),"Month",E$6))</f>
        <v>0</v>
      </c>
      <c r="F112" s="252">
        <f>IF(D112="",0,GETPIVOTDATA("Haben",PivotSuSaForecast!$A$3,"AccountReport",PivotSuSaForecast!$A111,"Year",YEAR(Deckblatt!$B$5),"Month",F$6))</f>
        <v>0</v>
      </c>
      <c r="G112" s="252">
        <f>IF(E112="",0,GETPIVOTDATA("Soll",PivotSuSaForecast!$A$3,"AccountReport",PivotSuSaForecast!$A111,"Year",YEAR(Deckblatt!$B$5),"Month",G$6))</f>
        <v>0</v>
      </c>
      <c r="H112" s="252">
        <f>IF(F112="",0,GETPIVOTDATA("Haben",PivotSuSaForecast!$A$3,"AccountReport",PivotSuSaForecast!$A111,"Year",YEAR(Deckblatt!$B$5),"Month",H$6))</f>
        <v>0</v>
      </c>
      <c r="I112" s="252">
        <f>IF(G112="",0,GETPIVOTDATA("Soll",PivotSuSaForecast!$A$3,"AccountReport",PivotSuSaForecast!$A111,"Year",YEAR(Deckblatt!$B$5),"Month",I$6))</f>
        <v>0</v>
      </c>
      <c r="J112" s="252">
        <f>IF(H112="",0,GETPIVOTDATA("Haben",PivotSuSaForecast!$A$3,"AccountReport",PivotSuSaForecast!$A111,"Year",YEAR(Deckblatt!$B$5),"Month",J$6))</f>
        <v>0</v>
      </c>
      <c r="K112" s="252">
        <f>IF(I112="",0,GETPIVOTDATA("Soll",PivotSuSaForecast!$A$3,"AccountReport",PivotSuSaForecast!$A111,"Year",YEAR(Deckblatt!$B$5),"Month",K$6))</f>
        <v>0</v>
      </c>
      <c r="L112" s="252">
        <f>IF(J112="",0,GETPIVOTDATA("Haben",PivotSuSaForecast!$A$3,"AccountReport",PivotSuSaForecast!$A111,"Year",YEAR(Deckblatt!$B$5),"Month",L$6))</f>
        <v>0</v>
      </c>
      <c r="M112" s="252">
        <f>IF(K112="",0,GETPIVOTDATA("Soll",PivotSuSaForecast!$A$3,"AccountReport",PivotSuSaForecast!$A111,"Year",YEAR(Deckblatt!$B$5),"Month",M$6))</f>
        <v>0</v>
      </c>
      <c r="N112" s="252">
        <f>IF(L112="",0,GETPIVOTDATA("Haben",PivotSuSaForecast!$A$3,"AccountReport",PivotSuSaForecast!$A111,"Year",YEAR(Deckblatt!$B$5),"Month",N$6))</f>
        <v>0</v>
      </c>
      <c r="O112" s="252">
        <f>IF(M112="",0,GETPIVOTDATA("Soll",PivotSuSaForecast!$A$3,"AccountReport",PivotSuSaForecast!$A111,"Year",YEAR(Deckblatt!$B$5),"Month",O$6))</f>
        <v>0</v>
      </c>
      <c r="P112" s="252">
        <f>IF(N112="",0,GETPIVOTDATA("Haben",PivotSuSaForecast!$A$3,"AccountReport",PivotSuSaForecast!$A111,"Year",YEAR(Deckblatt!$B$5),"Month",P$6))</f>
        <v>0</v>
      </c>
      <c r="Q112" s="252">
        <f>IF(O112="",0,GETPIVOTDATA("Soll",PivotSuSaForecast!$A$3,"AccountReport",PivotSuSaForecast!$A111,"Year",YEAR(Deckblatt!$B$5),"Month",Q$6))</f>
        <v>0</v>
      </c>
      <c r="R112" s="252">
        <f>IF(P112="",0,GETPIVOTDATA("Haben",PivotSuSaForecast!$A$3,"AccountReport",PivotSuSaForecast!$A111,"Year",YEAR(Deckblatt!$B$5),"Month",R$6))</f>
        <v>0</v>
      </c>
      <c r="S112" s="252">
        <f>IF(Q112="",0,GETPIVOTDATA("Soll",PivotSuSaForecast!$A$3,"AccountReport",PivotSuSaForecast!$A111,"Year",YEAR(Deckblatt!$B$5),"Month",S$6))</f>
        <v>0</v>
      </c>
      <c r="T112" s="252">
        <f>IF(R112="",0,GETPIVOTDATA("Haben",PivotSuSaForecast!$A$3,"AccountReport",PivotSuSaForecast!$A111,"Year",YEAR(Deckblatt!$B$5),"Month",T$6))</f>
        <v>0</v>
      </c>
      <c r="U112" s="252">
        <f>IF(S112="",0,GETPIVOTDATA("Soll",PivotSuSaForecast!$A$3,"AccountReport",PivotSuSaForecast!$A111,"Year",YEAR(Deckblatt!$B$5),"Month",U$6))</f>
        <v>0</v>
      </c>
      <c r="V112" s="252">
        <f>IF(T112="",0,GETPIVOTDATA("Haben",PivotSuSaForecast!$A$3,"AccountReport",PivotSuSaForecast!$A111,"Year",YEAR(Deckblatt!$B$5),"Month",V$6))</f>
        <v>0</v>
      </c>
      <c r="W112" s="252">
        <f>IF(U112="",0,GETPIVOTDATA("Soll",PivotSuSaForecast!$A$3,"AccountReport",PivotSuSaForecast!$A111,"Year",YEAR(Deckblatt!$B$5),"Month",W$6))</f>
        <v>0</v>
      </c>
      <c r="X112" s="252">
        <f>IF(V112="",0,GETPIVOTDATA("Haben",PivotSuSaForecast!$A$3,"AccountReport",PivotSuSaForecast!$A111,"Year",YEAR(Deckblatt!$B$5),"Month",X$6))</f>
        <v>0</v>
      </c>
      <c r="Y112" s="252">
        <f>IF(W112="",0,GETPIVOTDATA("Soll",PivotSuSaForecast!$A$3,"AccountReport",PivotSuSaForecast!$A111,"Year",YEAR(Deckblatt!$B$5),"Month",Y$6))</f>
        <v>13000</v>
      </c>
      <c r="Z112" s="252">
        <f>IF(X112="",0,GETPIVOTDATA("Haben",PivotSuSaForecast!$A$3,"AccountReport",PivotSuSaForecast!$A111,"Year",YEAR(Deckblatt!$B$5),"Month",Z$6))</f>
        <v>0</v>
      </c>
    </row>
    <row r="113" spans="1:26" x14ac:dyDescent="0.25">
      <c r="A113" s="174">
        <f>IF(PivotSuSaForecast!A112=0,"",IFERROR(_xlfn.NUMBERVALUE(LEFT(PivotSuSaForecast!A112,4)),""))</f>
        <v>6830</v>
      </c>
      <c r="B113" s="174" t="str">
        <f>IF(A113&lt;&gt;"",RIGHT(PivotSuSaForecast!A112,LEN(PivotSuSaForecast!A112)-5),"")</f>
        <v>Buchführungskosten</v>
      </c>
      <c r="C113" s="252">
        <f>IF(A113="",0,GETPIVOTDATA("Soll",PivotSuSaForecast!$A$3,"AccountReport",PivotSuSaForecast!$A112,"Year",YEAR(Deckblatt!$B$5),"Month",C$6))</f>
        <v>0</v>
      </c>
      <c r="D113" s="252">
        <f>IF(B113="",0,GETPIVOTDATA("Haben",PivotSuSaForecast!$A$3,"AccountReport",PivotSuSaForecast!$A112,"Year",YEAR(Deckblatt!$B$5),"Month",D$6))</f>
        <v>0</v>
      </c>
      <c r="E113" s="252">
        <f>IF(C113="",0,GETPIVOTDATA("Soll",PivotSuSaForecast!$A$3,"AccountReport",PivotSuSaForecast!$A112,"Year",YEAR(Deckblatt!$B$5),"Month",E$6))</f>
        <v>0</v>
      </c>
      <c r="F113" s="252">
        <f>IF(D113="",0,GETPIVOTDATA("Haben",PivotSuSaForecast!$A$3,"AccountReport",PivotSuSaForecast!$A112,"Year",YEAR(Deckblatt!$B$5),"Month",F$6))</f>
        <v>0</v>
      </c>
      <c r="G113" s="252">
        <f>IF(E113="",0,GETPIVOTDATA("Soll",PivotSuSaForecast!$A$3,"AccountReport",PivotSuSaForecast!$A112,"Year",YEAR(Deckblatt!$B$5),"Month",G$6))</f>
        <v>0</v>
      </c>
      <c r="H113" s="252">
        <f>IF(F113="",0,GETPIVOTDATA("Haben",PivotSuSaForecast!$A$3,"AccountReport",PivotSuSaForecast!$A112,"Year",YEAR(Deckblatt!$B$5),"Month",H$6))</f>
        <v>0</v>
      </c>
      <c r="I113" s="252">
        <f>IF(G113="",0,GETPIVOTDATA("Soll",PivotSuSaForecast!$A$3,"AccountReport",PivotSuSaForecast!$A112,"Year",YEAR(Deckblatt!$B$5),"Month",I$6))</f>
        <v>0</v>
      </c>
      <c r="J113" s="252">
        <f>IF(H113="",0,GETPIVOTDATA("Haben",PivotSuSaForecast!$A$3,"AccountReport",PivotSuSaForecast!$A112,"Year",YEAR(Deckblatt!$B$5),"Month",J$6))</f>
        <v>0</v>
      </c>
      <c r="K113" s="252">
        <f>IF(I113="",0,GETPIVOTDATA("Soll",PivotSuSaForecast!$A$3,"AccountReport",PivotSuSaForecast!$A112,"Year",YEAR(Deckblatt!$B$5),"Month",K$6))</f>
        <v>0</v>
      </c>
      <c r="L113" s="252">
        <f>IF(J113="",0,GETPIVOTDATA("Haben",PivotSuSaForecast!$A$3,"AccountReport",PivotSuSaForecast!$A112,"Year",YEAR(Deckblatt!$B$5),"Month",L$6))</f>
        <v>0</v>
      </c>
      <c r="M113" s="252">
        <f>IF(K113="",0,GETPIVOTDATA("Soll",PivotSuSaForecast!$A$3,"AccountReport",PivotSuSaForecast!$A112,"Year",YEAR(Deckblatt!$B$5),"Month",M$6))</f>
        <v>1203.7</v>
      </c>
      <c r="N113" s="252">
        <f>IF(L113="",0,GETPIVOTDATA("Haben",PivotSuSaForecast!$A$3,"AccountReport",PivotSuSaForecast!$A112,"Year",YEAR(Deckblatt!$B$5),"Month",N$6))</f>
        <v>0</v>
      </c>
      <c r="O113" s="252">
        <f>IF(M113="",0,GETPIVOTDATA("Soll",PivotSuSaForecast!$A$3,"AccountReport",PivotSuSaForecast!$A112,"Year",YEAR(Deckblatt!$B$5),"Month",O$6))</f>
        <v>1230.7</v>
      </c>
      <c r="P113" s="252">
        <f>IF(N113="",0,GETPIVOTDATA("Haben",PivotSuSaForecast!$A$3,"AccountReport",PivotSuSaForecast!$A112,"Year",YEAR(Deckblatt!$B$5),"Month",P$6))</f>
        <v>0</v>
      </c>
      <c r="Q113" s="252">
        <f>IF(O113="",0,GETPIVOTDATA("Soll",PivotSuSaForecast!$A$3,"AccountReport",PivotSuSaForecast!$A112,"Year",YEAR(Deckblatt!$B$5),"Month",Q$6))</f>
        <v>1022.7</v>
      </c>
      <c r="R113" s="252">
        <f>IF(P113="",0,GETPIVOTDATA("Haben",PivotSuSaForecast!$A$3,"AccountReport",PivotSuSaForecast!$A112,"Year",YEAR(Deckblatt!$B$5),"Month",R$6))</f>
        <v>0</v>
      </c>
      <c r="S113" s="252">
        <f>IF(Q113="",0,GETPIVOTDATA("Soll",PivotSuSaForecast!$A$3,"AccountReport",PivotSuSaForecast!$A112,"Year",YEAR(Deckblatt!$B$5),"Month",S$6))</f>
        <v>2252.6999999999998</v>
      </c>
      <c r="T113" s="252">
        <f>IF(R113="",0,GETPIVOTDATA("Haben",PivotSuSaForecast!$A$3,"AccountReport",PivotSuSaForecast!$A112,"Year",YEAR(Deckblatt!$B$5),"Month",T$6))</f>
        <v>0</v>
      </c>
      <c r="U113" s="252">
        <f>IF(S113="",0,GETPIVOTDATA("Soll",PivotSuSaForecast!$A$3,"AccountReport",PivotSuSaForecast!$A112,"Year",YEAR(Deckblatt!$B$5),"Month",U$6))</f>
        <v>1313.7</v>
      </c>
      <c r="V113" s="252">
        <f>IF(T113="",0,GETPIVOTDATA("Haben",PivotSuSaForecast!$A$3,"AccountReport",PivotSuSaForecast!$A112,"Year",YEAR(Deckblatt!$B$5),"Month",V$6))</f>
        <v>0</v>
      </c>
      <c r="W113" s="252">
        <f>IF(U113="",0,GETPIVOTDATA("Soll",PivotSuSaForecast!$A$3,"AccountReport",PivotSuSaForecast!$A112,"Year",YEAR(Deckblatt!$B$5),"Month",W$6))</f>
        <v>1634.7</v>
      </c>
      <c r="X113" s="252">
        <f>IF(V113="",0,GETPIVOTDATA("Haben",PivotSuSaForecast!$A$3,"AccountReport",PivotSuSaForecast!$A112,"Year",YEAR(Deckblatt!$B$5),"Month",X$6))</f>
        <v>0</v>
      </c>
      <c r="Y113" s="252">
        <f>IF(W113="",0,GETPIVOTDATA("Soll",PivotSuSaForecast!$A$3,"AccountReport",PivotSuSaForecast!$A112,"Year",YEAR(Deckblatt!$B$5),"Month",Y$6))</f>
        <v>1080</v>
      </c>
      <c r="Z113" s="252">
        <f>IF(X113="",0,GETPIVOTDATA("Haben",PivotSuSaForecast!$A$3,"AccountReport",PivotSuSaForecast!$A112,"Year",YEAR(Deckblatt!$B$5),"Month",Z$6))</f>
        <v>0</v>
      </c>
    </row>
    <row r="114" spans="1:26" x14ac:dyDescent="0.25">
      <c r="A114" s="174">
        <f>IF(PivotSuSaForecast!A113=0,"",IFERROR(_xlfn.NUMBERVALUE(LEFT(PivotSuSaForecast!A113,4)),""))</f>
        <v>6835</v>
      </c>
      <c r="B114" s="174" t="str">
        <f>IF(A114&lt;&gt;"",RIGHT(PivotSuSaForecast!A113,LEN(PivotSuSaForecast!A113)-5),"")</f>
        <v>Mieten für Einrichtungen (bewegliche Wirtschaftsgüter)</v>
      </c>
      <c r="C114" s="252">
        <f>IF(A114="",0,GETPIVOTDATA("Soll",PivotSuSaForecast!$A$3,"AccountReport",PivotSuSaForecast!$A113,"Year",YEAR(Deckblatt!$B$5),"Month",C$6))</f>
        <v>0</v>
      </c>
      <c r="D114" s="252">
        <f>IF(B114="",0,GETPIVOTDATA("Haben",PivotSuSaForecast!$A$3,"AccountReport",PivotSuSaForecast!$A113,"Year",YEAR(Deckblatt!$B$5),"Month",D$6))</f>
        <v>0</v>
      </c>
      <c r="E114" s="252">
        <f>IF(C114="",0,GETPIVOTDATA("Soll",PivotSuSaForecast!$A$3,"AccountReport",PivotSuSaForecast!$A113,"Year",YEAR(Deckblatt!$B$5),"Month",E$6))</f>
        <v>0</v>
      </c>
      <c r="F114" s="252">
        <f>IF(D114="",0,GETPIVOTDATA("Haben",PivotSuSaForecast!$A$3,"AccountReport",PivotSuSaForecast!$A113,"Year",YEAR(Deckblatt!$B$5),"Month",F$6))</f>
        <v>0</v>
      </c>
      <c r="G114" s="252">
        <f>IF(E114="",0,GETPIVOTDATA("Soll",PivotSuSaForecast!$A$3,"AccountReport",PivotSuSaForecast!$A113,"Year",YEAR(Deckblatt!$B$5),"Month",G$6))</f>
        <v>0</v>
      </c>
      <c r="H114" s="252">
        <f>IF(F114="",0,GETPIVOTDATA("Haben",PivotSuSaForecast!$A$3,"AccountReport",PivotSuSaForecast!$A113,"Year",YEAR(Deckblatt!$B$5),"Month",H$6))</f>
        <v>0</v>
      </c>
      <c r="I114" s="252">
        <f>IF(G114="",0,GETPIVOTDATA("Soll",PivotSuSaForecast!$A$3,"AccountReport",PivotSuSaForecast!$A113,"Year",YEAR(Deckblatt!$B$5),"Month",I$6))</f>
        <v>0</v>
      </c>
      <c r="J114" s="252">
        <f>IF(H114="",0,GETPIVOTDATA("Haben",PivotSuSaForecast!$A$3,"AccountReport",PivotSuSaForecast!$A113,"Year",YEAR(Deckblatt!$B$5),"Month",J$6))</f>
        <v>0</v>
      </c>
      <c r="K114" s="252">
        <f>IF(I114="",0,GETPIVOTDATA("Soll",PivotSuSaForecast!$A$3,"AccountReport",PivotSuSaForecast!$A113,"Year",YEAR(Deckblatt!$B$5),"Month",K$6))</f>
        <v>0</v>
      </c>
      <c r="L114" s="252">
        <f>IF(J114="",0,GETPIVOTDATA("Haben",PivotSuSaForecast!$A$3,"AccountReport",PivotSuSaForecast!$A113,"Year",YEAR(Deckblatt!$B$5),"Month",L$6))</f>
        <v>0</v>
      </c>
      <c r="M114" s="252">
        <f>IF(K114="",0,GETPIVOTDATA("Soll",PivotSuSaForecast!$A$3,"AccountReport",PivotSuSaForecast!$A113,"Year",YEAR(Deckblatt!$B$5),"Month",M$6))</f>
        <v>0</v>
      </c>
      <c r="N114" s="252">
        <f>IF(L114="",0,GETPIVOTDATA("Haben",PivotSuSaForecast!$A$3,"AccountReport",PivotSuSaForecast!$A113,"Year",YEAR(Deckblatt!$B$5),"Month",N$6))</f>
        <v>0</v>
      </c>
      <c r="O114" s="252">
        <f>IF(M114="",0,GETPIVOTDATA("Soll",PivotSuSaForecast!$A$3,"AccountReport",PivotSuSaForecast!$A113,"Year",YEAR(Deckblatt!$B$5),"Month",O$6))</f>
        <v>0</v>
      </c>
      <c r="P114" s="252">
        <f>IF(N114="",0,GETPIVOTDATA("Haben",PivotSuSaForecast!$A$3,"AccountReport",PivotSuSaForecast!$A113,"Year",YEAR(Deckblatt!$B$5),"Month",P$6))</f>
        <v>0</v>
      </c>
      <c r="Q114" s="252">
        <f>IF(O114="",0,GETPIVOTDATA("Soll",PivotSuSaForecast!$A$3,"AccountReport",PivotSuSaForecast!$A113,"Year",YEAR(Deckblatt!$B$5),"Month",Q$6))</f>
        <v>0</v>
      </c>
      <c r="R114" s="252">
        <f>IF(P114="",0,GETPIVOTDATA("Haben",PivotSuSaForecast!$A$3,"AccountReport",PivotSuSaForecast!$A113,"Year",YEAR(Deckblatt!$B$5),"Month",R$6))</f>
        <v>0</v>
      </c>
      <c r="S114" s="252">
        <f>IF(Q114="",0,GETPIVOTDATA("Soll",PivotSuSaForecast!$A$3,"AccountReport",PivotSuSaForecast!$A113,"Year",YEAR(Deckblatt!$B$5),"Month",S$6))</f>
        <v>0</v>
      </c>
      <c r="T114" s="252">
        <f>IF(R114="",0,GETPIVOTDATA("Haben",PivotSuSaForecast!$A$3,"AccountReport",PivotSuSaForecast!$A113,"Year",YEAR(Deckblatt!$B$5),"Month",T$6))</f>
        <v>0</v>
      </c>
      <c r="U114" s="252">
        <f>IF(S114="",0,GETPIVOTDATA("Soll",PivotSuSaForecast!$A$3,"AccountReport",PivotSuSaForecast!$A113,"Year",YEAR(Deckblatt!$B$5),"Month",U$6))</f>
        <v>0</v>
      </c>
      <c r="V114" s="252">
        <f>IF(T114="",0,GETPIVOTDATA("Haben",PivotSuSaForecast!$A$3,"AccountReport",PivotSuSaForecast!$A113,"Year",YEAR(Deckblatt!$B$5),"Month",V$6))</f>
        <v>0</v>
      </c>
      <c r="W114" s="252">
        <f>IF(U114="",0,GETPIVOTDATA("Soll",PivotSuSaForecast!$A$3,"AccountReport",PivotSuSaForecast!$A113,"Year",YEAR(Deckblatt!$B$5),"Month",W$6))</f>
        <v>0</v>
      </c>
      <c r="X114" s="252">
        <f>IF(V114="",0,GETPIVOTDATA("Haben",PivotSuSaForecast!$A$3,"AccountReport",PivotSuSaForecast!$A113,"Year",YEAR(Deckblatt!$B$5),"Month",X$6))</f>
        <v>0</v>
      </c>
      <c r="Y114" s="252">
        <f>IF(W114="",0,GETPIVOTDATA("Soll",PivotSuSaForecast!$A$3,"AccountReport",PivotSuSaForecast!$A113,"Year",YEAR(Deckblatt!$B$5),"Month",Y$6))</f>
        <v>5000</v>
      </c>
      <c r="Z114" s="252">
        <f>IF(X114="",0,GETPIVOTDATA("Haben",PivotSuSaForecast!$A$3,"AccountReport",PivotSuSaForecast!$A113,"Year",YEAR(Deckblatt!$B$5),"Month",Z$6))</f>
        <v>0</v>
      </c>
    </row>
    <row r="115" spans="1:26" x14ac:dyDescent="0.25">
      <c r="A115" s="174">
        <f>IF(PivotSuSaForecast!A114=0,"",IFERROR(_xlfn.NUMBERVALUE(LEFT(PivotSuSaForecast!A114,4)),""))</f>
        <v>6837</v>
      </c>
      <c r="B115" s="174" t="str">
        <f>IF(A115&lt;&gt;"",RIGHT(PivotSuSaForecast!A114,LEN(PivotSuSaForecast!A114)-5),"")</f>
        <v>Aufwendungen für die zeitlich befristete Überlassu</v>
      </c>
      <c r="C115" s="252">
        <f>IF(A115="",0,GETPIVOTDATA("Soll",PivotSuSaForecast!$A$3,"AccountReport",PivotSuSaForecast!$A114,"Year",YEAR(Deckblatt!$B$5),"Month",C$6))</f>
        <v>0</v>
      </c>
      <c r="D115" s="252">
        <f>IF(B115="",0,GETPIVOTDATA("Haben",PivotSuSaForecast!$A$3,"AccountReport",PivotSuSaForecast!$A114,"Year",YEAR(Deckblatt!$B$5),"Month",D$6))</f>
        <v>0</v>
      </c>
      <c r="E115" s="252">
        <f>IF(C115="",0,GETPIVOTDATA("Soll",PivotSuSaForecast!$A$3,"AccountReport",PivotSuSaForecast!$A114,"Year",YEAR(Deckblatt!$B$5),"Month",E$6))</f>
        <v>0</v>
      </c>
      <c r="F115" s="252">
        <f>IF(D115="",0,GETPIVOTDATA("Haben",PivotSuSaForecast!$A$3,"AccountReport",PivotSuSaForecast!$A114,"Year",YEAR(Deckblatt!$B$5),"Month",F$6))</f>
        <v>0</v>
      </c>
      <c r="G115" s="252">
        <f>IF(E115="",0,GETPIVOTDATA("Soll",PivotSuSaForecast!$A$3,"AccountReport",PivotSuSaForecast!$A114,"Year",YEAR(Deckblatt!$B$5),"Month",G$6))</f>
        <v>0</v>
      </c>
      <c r="H115" s="252">
        <f>IF(F115="",0,GETPIVOTDATA("Haben",PivotSuSaForecast!$A$3,"AccountReport",PivotSuSaForecast!$A114,"Year",YEAR(Deckblatt!$B$5),"Month",H$6))</f>
        <v>0</v>
      </c>
      <c r="I115" s="252">
        <f>IF(G115="",0,GETPIVOTDATA("Soll",PivotSuSaForecast!$A$3,"AccountReport",PivotSuSaForecast!$A114,"Year",YEAR(Deckblatt!$B$5),"Month",I$6))</f>
        <v>0</v>
      </c>
      <c r="J115" s="252">
        <f>IF(H115="",0,GETPIVOTDATA("Haben",PivotSuSaForecast!$A$3,"AccountReport",PivotSuSaForecast!$A114,"Year",YEAR(Deckblatt!$B$5),"Month",J$6))</f>
        <v>0</v>
      </c>
      <c r="K115" s="252">
        <f>IF(I115="",0,GETPIVOTDATA("Soll",PivotSuSaForecast!$A$3,"AccountReport",PivotSuSaForecast!$A114,"Year",YEAR(Deckblatt!$B$5),"Month",K$6))</f>
        <v>0</v>
      </c>
      <c r="L115" s="252">
        <f>IF(J115="",0,GETPIVOTDATA("Haben",PivotSuSaForecast!$A$3,"AccountReport",PivotSuSaForecast!$A114,"Year",YEAR(Deckblatt!$B$5),"Month",L$6))</f>
        <v>0</v>
      </c>
      <c r="M115" s="252">
        <f>IF(K115="",0,GETPIVOTDATA("Soll",PivotSuSaForecast!$A$3,"AccountReport",PivotSuSaForecast!$A114,"Year",YEAR(Deckblatt!$B$5),"Month",M$6))</f>
        <v>0</v>
      </c>
      <c r="N115" s="252">
        <f>IF(L115="",0,GETPIVOTDATA("Haben",PivotSuSaForecast!$A$3,"AccountReport",PivotSuSaForecast!$A114,"Year",YEAR(Deckblatt!$B$5),"Month",N$6))</f>
        <v>0</v>
      </c>
      <c r="O115" s="252">
        <f>IF(M115="",0,GETPIVOTDATA("Soll",PivotSuSaForecast!$A$3,"AccountReport",PivotSuSaForecast!$A114,"Year",YEAR(Deckblatt!$B$5),"Month",O$6))</f>
        <v>0</v>
      </c>
      <c r="P115" s="252">
        <f>IF(N115="",0,GETPIVOTDATA("Haben",PivotSuSaForecast!$A$3,"AccountReport",PivotSuSaForecast!$A114,"Year",YEAR(Deckblatt!$B$5),"Month",P$6))</f>
        <v>0</v>
      </c>
      <c r="Q115" s="252">
        <f>IF(O115="",0,GETPIVOTDATA("Soll",PivotSuSaForecast!$A$3,"AccountReport",PivotSuSaForecast!$A114,"Year",YEAR(Deckblatt!$B$5),"Month",Q$6))</f>
        <v>0</v>
      </c>
      <c r="R115" s="252">
        <f>IF(P115="",0,GETPIVOTDATA("Haben",PivotSuSaForecast!$A$3,"AccountReport",PivotSuSaForecast!$A114,"Year",YEAR(Deckblatt!$B$5),"Month",R$6))</f>
        <v>0</v>
      </c>
      <c r="S115" s="252">
        <f>IF(Q115="",0,GETPIVOTDATA("Soll",PivotSuSaForecast!$A$3,"AccountReport",PivotSuSaForecast!$A114,"Year",YEAR(Deckblatt!$B$5),"Month",S$6))</f>
        <v>1039.33</v>
      </c>
      <c r="T115" s="252">
        <f>IF(R115="",0,GETPIVOTDATA("Haben",PivotSuSaForecast!$A$3,"AccountReport",PivotSuSaForecast!$A114,"Year",YEAR(Deckblatt!$B$5),"Month",T$6))</f>
        <v>0</v>
      </c>
      <c r="U115" s="252">
        <f>IF(S115="",0,GETPIVOTDATA("Soll",PivotSuSaForecast!$A$3,"AccountReport",PivotSuSaForecast!$A114,"Year",YEAR(Deckblatt!$B$5),"Month",U$6))</f>
        <v>473.58</v>
      </c>
      <c r="V115" s="252">
        <f>IF(T115="",0,GETPIVOTDATA("Haben",PivotSuSaForecast!$A$3,"AccountReport",PivotSuSaForecast!$A114,"Year",YEAR(Deckblatt!$B$5),"Month",V$6))</f>
        <v>0</v>
      </c>
      <c r="W115" s="252">
        <f>IF(U115="",0,GETPIVOTDATA("Soll",PivotSuSaForecast!$A$3,"AccountReport",PivotSuSaForecast!$A114,"Year",YEAR(Deckblatt!$B$5),"Month",W$6))</f>
        <v>365.85</v>
      </c>
      <c r="X115" s="252">
        <f>IF(V115="",0,GETPIVOTDATA("Haben",PivotSuSaForecast!$A$3,"AccountReport",PivotSuSaForecast!$A114,"Year",YEAR(Deckblatt!$B$5),"Month",X$6))</f>
        <v>0</v>
      </c>
      <c r="Y115" s="252">
        <f>IF(W115="",0,GETPIVOTDATA("Soll",PivotSuSaForecast!$A$3,"AccountReport",PivotSuSaForecast!$A114,"Year",YEAR(Deckblatt!$B$5),"Month",Y$6))</f>
        <v>0</v>
      </c>
      <c r="Z115" s="252">
        <f>IF(X115="",0,GETPIVOTDATA("Haben",PivotSuSaForecast!$A$3,"AccountReport",PivotSuSaForecast!$A114,"Year",YEAR(Deckblatt!$B$5),"Month",Z$6))</f>
        <v>0</v>
      </c>
    </row>
    <row r="116" spans="1:26" x14ac:dyDescent="0.25">
      <c r="A116" s="174">
        <f>IF(PivotSuSaForecast!A115=0,"",IFERROR(_xlfn.NUMBERVALUE(LEFT(PivotSuSaForecast!A115,4)),""))</f>
        <v>6850</v>
      </c>
      <c r="B116" s="174" t="str">
        <f>IF(A116&lt;&gt;"",RIGHT(PivotSuSaForecast!A115,LEN(PivotSuSaForecast!A115)-5),"")</f>
        <v>Sonstiger Betriebsbedarf</v>
      </c>
      <c r="C116" s="252">
        <f>IF(A116="",0,GETPIVOTDATA("Soll",PivotSuSaForecast!$A$3,"AccountReport",PivotSuSaForecast!$A115,"Year",YEAR(Deckblatt!$B$5),"Month",C$6))</f>
        <v>0</v>
      </c>
      <c r="D116" s="252">
        <f>IF(B116="",0,GETPIVOTDATA("Haben",PivotSuSaForecast!$A$3,"AccountReport",PivotSuSaForecast!$A115,"Year",YEAR(Deckblatt!$B$5),"Month",D$6))</f>
        <v>0</v>
      </c>
      <c r="E116" s="252">
        <f>IF(C116="",0,GETPIVOTDATA("Soll",PivotSuSaForecast!$A$3,"AccountReport",PivotSuSaForecast!$A115,"Year",YEAR(Deckblatt!$B$5),"Month",E$6))</f>
        <v>0</v>
      </c>
      <c r="F116" s="252">
        <f>IF(D116="",0,GETPIVOTDATA("Haben",PivotSuSaForecast!$A$3,"AccountReport",PivotSuSaForecast!$A115,"Year",YEAR(Deckblatt!$B$5),"Month",F$6))</f>
        <v>0</v>
      </c>
      <c r="G116" s="252">
        <f>IF(E116="",0,GETPIVOTDATA("Soll",PivotSuSaForecast!$A$3,"AccountReport",PivotSuSaForecast!$A115,"Year",YEAR(Deckblatt!$B$5),"Month",G$6))</f>
        <v>0</v>
      </c>
      <c r="H116" s="252">
        <f>IF(F116="",0,GETPIVOTDATA("Haben",PivotSuSaForecast!$A$3,"AccountReport",PivotSuSaForecast!$A115,"Year",YEAR(Deckblatt!$B$5),"Month",H$6))</f>
        <v>0</v>
      </c>
      <c r="I116" s="252">
        <f>IF(G116="",0,GETPIVOTDATA("Soll",PivotSuSaForecast!$A$3,"AccountReport",PivotSuSaForecast!$A115,"Year",YEAR(Deckblatt!$B$5),"Month",I$6))</f>
        <v>1191.42</v>
      </c>
      <c r="J116" s="252">
        <f>IF(H116="",0,GETPIVOTDATA("Haben",PivotSuSaForecast!$A$3,"AccountReport",PivotSuSaForecast!$A115,"Year",YEAR(Deckblatt!$B$5),"Month",J$6))</f>
        <v>0</v>
      </c>
      <c r="K116" s="252">
        <f>IF(I116="",0,GETPIVOTDATA("Soll",PivotSuSaForecast!$A$3,"AccountReport",PivotSuSaForecast!$A115,"Year",YEAR(Deckblatt!$B$5),"Month",K$6))</f>
        <v>503.77</v>
      </c>
      <c r="L116" s="252">
        <f>IF(J116="",0,GETPIVOTDATA("Haben",PivotSuSaForecast!$A$3,"AccountReport",PivotSuSaForecast!$A115,"Year",YEAR(Deckblatt!$B$5),"Month",L$6))</f>
        <v>4.5</v>
      </c>
      <c r="M116" s="252">
        <f>IF(K116="",0,GETPIVOTDATA("Soll",PivotSuSaForecast!$A$3,"AccountReport",PivotSuSaForecast!$A115,"Year",YEAR(Deckblatt!$B$5),"Month",M$6))</f>
        <v>1544.55</v>
      </c>
      <c r="N116" s="252">
        <f>IF(L116="",0,GETPIVOTDATA("Haben",PivotSuSaForecast!$A$3,"AccountReport",PivotSuSaForecast!$A115,"Year",YEAR(Deckblatt!$B$5),"Month",N$6))</f>
        <v>47.42</v>
      </c>
      <c r="O116" s="252">
        <f>IF(M116="",0,GETPIVOTDATA("Soll",PivotSuSaForecast!$A$3,"AccountReport",PivotSuSaForecast!$A115,"Year",YEAR(Deckblatt!$B$5),"Month",O$6))</f>
        <v>1959.23</v>
      </c>
      <c r="P116" s="252">
        <f>IF(N116="",0,GETPIVOTDATA("Haben",PivotSuSaForecast!$A$3,"AccountReport",PivotSuSaForecast!$A115,"Year",YEAR(Deckblatt!$B$5),"Month",P$6))</f>
        <v>260.42</v>
      </c>
      <c r="Q116" s="252">
        <f>IF(O116="",0,GETPIVOTDATA("Soll",PivotSuSaForecast!$A$3,"AccountReport",PivotSuSaForecast!$A115,"Year",YEAR(Deckblatt!$B$5),"Month",Q$6))</f>
        <v>376.79</v>
      </c>
      <c r="R116" s="252">
        <f>IF(P116="",0,GETPIVOTDATA("Haben",PivotSuSaForecast!$A$3,"AccountReport",PivotSuSaForecast!$A115,"Year",YEAR(Deckblatt!$B$5),"Month",R$6))</f>
        <v>0.43</v>
      </c>
      <c r="S116" s="252">
        <f>IF(Q116="",0,GETPIVOTDATA("Soll",PivotSuSaForecast!$A$3,"AccountReport",PivotSuSaForecast!$A115,"Year",YEAR(Deckblatt!$B$5),"Month",S$6))</f>
        <v>2552.06</v>
      </c>
      <c r="T116" s="252">
        <f>IF(R116="",0,GETPIVOTDATA("Haben",PivotSuSaForecast!$A$3,"AccountReport",PivotSuSaForecast!$A115,"Year",YEAR(Deckblatt!$B$5),"Month",T$6))</f>
        <v>182.74</v>
      </c>
      <c r="U116" s="252">
        <f>IF(S116="",0,GETPIVOTDATA("Soll",PivotSuSaForecast!$A$3,"AccountReport",PivotSuSaForecast!$A115,"Year",YEAR(Deckblatt!$B$5),"Month",U$6))</f>
        <v>1437.52</v>
      </c>
      <c r="V116" s="252">
        <f>IF(T116="",0,GETPIVOTDATA("Haben",PivotSuSaForecast!$A$3,"AccountReport",PivotSuSaForecast!$A115,"Year",YEAR(Deckblatt!$B$5),"Month",V$6))</f>
        <v>14.19</v>
      </c>
      <c r="W116" s="252">
        <f>IF(U116="",0,GETPIVOTDATA("Soll",PivotSuSaForecast!$A$3,"AccountReport",PivotSuSaForecast!$A115,"Year",YEAR(Deckblatt!$B$5),"Month",W$6))</f>
        <v>1487.56</v>
      </c>
      <c r="X116" s="252">
        <f>IF(V116="",0,GETPIVOTDATA("Haben",PivotSuSaForecast!$A$3,"AccountReport",PivotSuSaForecast!$A115,"Year",YEAR(Deckblatt!$B$5),"Month",X$6))</f>
        <v>155.22999999999999</v>
      </c>
      <c r="Y116" s="252">
        <f>IF(W116="",0,GETPIVOTDATA("Soll",PivotSuSaForecast!$A$3,"AccountReport",PivotSuSaForecast!$A115,"Year",YEAR(Deckblatt!$B$5),"Month",Y$6))</f>
        <v>1500</v>
      </c>
      <c r="Z116" s="252">
        <f>IF(X116="",0,GETPIVOTDATA("Haben",PivotSuSaForecast!$A$3,"AccountReport",PivotSuSaForecast!$A115,"Year",YEAR(Deckblatt!$B$5),"Month",Z$6))</f>
        <v>0</v>
      </c>
    </row>
    <row r="117" spans="1:26" x14ac:dyDescent="0.25">
      <c r="A117" s="174">
        <f>IF(PivotSuSaForecast!A116=0,"",IFERROR(_xlfn.NUMBERVALUE(LEFT(PivotSuSaForecast!A116,4)),""))</f>
        <v>6855</v>
      </c>
      <c r="B117" s="174" t="str">
        <f>IF(A117&lt;&gt;"",RIGHT(PivotSuSaForecast!A116,LEN(PivotSuSaForecast!A116)-5),"")</f>
        <v>Nebenkosten des Geldverkehrs</v>
      </c>
      <c r="C117" s="252">
        <f>IF(A117="",0,GETPIVOTDATA("Soll",PivotSuSaForecast!$A$3,"AccountReport",PivotSuSaForecast!$A116,"Year",YEAR(Deckblatt!$B$5),"Month",C$6))</f>
        <v>33.5</v>
      </c>
      <c r="D117" s="252">
        <f>IF(B117="",0,GETPIVOTDATA("Haben",PivotSuSaForecast!$A$3,"AccountReport",PivotSuSaForecast!$A116,"Year",YEAR(Deckblatt!$B$5),"Month",D$6))</f>
        <v>35</v>
      </c>
      <c r="E117" s="252">
        <f>IF(C117="",0,GETPIVOTDATA("Soll",PivotSuSaForecast!$A$3,"AccountReport",PivotSuSaForecast!$A116,"Year",YEAR(Deckblatt!$B$5),"Month",E$6))</f>
        <v>33</v>
      </c>
      <c r="F117" s="252">
        <f>IF(D117="",0,GETPIVOTDATA("Haben",PivotSuSaForecast!$A$3,"AccountReport",PivotSuSaForecast!$A116,"Year",YEAR(Deckblatt!$B$5),"Month",F$6))</f>
        <v>0</v>
      </c>
      <c r="G117" s="252">
        <f>IF(E117="",0,GETPIVOTDATA("Soll",PivotSuSaForecast!$A$3,"AccountReport",PivotSuSaForecast!$A116,"Year",YEAR(Deckblatt!$B$5),"Month",G$6))</f>
        <v>1356.99</v>
      </c>
      <c r="H117" s="252">
        <f>IF(F117="",0,GETPIVOTDATA("Haben",PivotSuSaForecast!$A$3,"AccountReport",PivotSuSaForecast!$A116,"Year",YEAR(Deckblatt!$B$5),"Month",H$6))</f>
        <v>0</v>
      </c>
      <c r="I117" s="252">
        <f>IF(G117="",0,GETPIVOTDATA("Soll",PivotSuSaForecast!$A$3,"AccountReport",PivotSuSaForecast!$A116,"Year",YEAR(Deckblatt!$B$5),"Month",I$6))</f>
        <v>66.5</v>
      </c>
      <c r="J117" s="252">
        <f>IF(H117="",0,GETPIVOTDATA("Haben",PivotSuSaForecast!$A$3,"AccountReport",PivotSuSaForecast!$A116,"Year",YEAR(Deckblatt!$B$5),"Month",J$6))</f>
        <v>0</v>
      </c>
      <c r="K117" s="252">
        <f>IF(I117="",0,GETPIVOTDATA("Soll",PivotSuSaForecast!$A$3,"AccountReport",PivotSuSaForecast!$A116,"Year",YEAR(Deckblatt!$B$5),"Month",K$6))</f>
        <v>33</v>
      </c>
      <c r="L117" s="252">
        <f>IF(J117="",0,GETPIVOTDATA("Haben",PivotSuSaForecast!$A$3,"AccountReport",PivotSuSaForecast!$A116,"Year",YEAR(Deckblatt!$B$5),"Month",L$6))</f>
        <v>0</v>
      </c>
      <c r="M117" s="252">
        <f>IF(K117="",0,GETPIVOTDATA("Soll",PivotSuSaForecast!$A$3,"AccountReport",PivotSuSaForecast!$A116,"Year",YEAR(Deckblatt!$B$5),"Month",M$6))</f>
        <v>66.5</v>
      </c>
      <c r="N117" s="252">
        <f>IF(L117="",0,GETPIVOTDATA("Haben",PivotSuSaForecast!$A$3,"AccountReport",PivotSuSaForecast!$A116,"Year",YEAR(Deckblatt!$B$5),"Month",N$6))</f>
        <v>0</v>
      </c>
      <c r="O117" s="252">
        <f>IF(M117="",0,GETPIVOTDATA("Soll",PivotSuSaForecast!$A$3,"AccountReport",PivotSuSaForecast!$A116,"Year",YEAR(Deckblatt!$B$5),"Month",O$6))</f>
        <v>10175</v>
      </c>
      <c r="P117" s="252">
        <f>IF(N117="",0,GETPIVOTDATA("Haben",PivotSuSaForecast!$A$3,"AccountReport",PivotSuSaForecast!$A116,"Year",YEAR(Deckblatt!$B$5),"Month",P$6))</f>
        <v>0</v>
      </c>
      <c r="Q117" s="252">
        <f>IF(O117="",0,GETPIVOTDATA("Soll",PivotSuSaForecast!$A$3,"AccountReport",PivotSuSaForecast!$A116,"Year",YEAR(Deckblatt!$B$5),"Month",Q$6))</f>
        <v>33</v>
      </c>
      <c r="R117" s="252">
        <f>IF(P117="",0,GETPIVOTDATA("Haben",PivotSuSaForecast!$A$3,"AccountReport",PivotSuSaForecast!$A116,"Year",YEAR(Deckblatt!$B$5),"Month",R$6))</f>
        <v>0</v>
      </c>
      <c r="S117" s="252">
        <f>IF(Q117="",0,GETPIVOTDATA("Soll",PivotSuSaForecast!$A$3,"AccountReport",PivotSuSaForecast!$A116,"Year",YEAR(Deckblatt!$B$5),"Month",S$6))</f>
        <v>119.5</v>
      </c>
      <c r="T117" s="252">
        <f>IF(R117="",0,GETPIVOTDATA("Haben",PivotSuSaForecast!$A$3,"AccountReport",PivotSuSaForecast!$A116,"Year",YEAR(Deckblatt!$B$5),"Month",T$6))</f>
        <v>0</v>
      </c>
      <c r="U117" s="252">
        <f>IF(S117="",0,GETPIVOTDATA("Soll",PivotSuSaForecast!$A$3,"AccountReport",PivotSuSaForecast!$A116,"Year",YEAR(Deckblatt!$B$5),"Month",U$6))</f>
        <v>102.3</v>
      </c>
      <c r="V117" s="252">
        <f>IF(T117="",0,GETPIVOTDATA("Haben",PivotSuSaForecast!$A$3,"AccountReport",PivotSuSaForecast!$A116,"Year",YEAR(Deckblatt!$B$5),"Month",V$6))</f>
        <v>0</v>
      </c>
      <c r="W117" s="252">
        <f>IF(U117="",0,GETPIVOTDATA("Soll",PivotSuSaForecast!$A$3,"AccountReport",PivotSuSaForecast!$A116,"Year",YEAR(Deckblatt!$B$5),"Month",W$6))</f>
        <v>173.91</v>
      </c>
      <c r="X117" s="252">
        <f>IF(V117="",0,GETPIVOTDATA("Haben",PivotSuSaForecast!$A$3,"AccountReport",PivotSuSaForecast!$A116,"Year",YEAR(Deckblatt!$B$5),"Month",X$6))</f>
        <v>0</v>
      </c>
      <c r="Y117" s="252">
        <f>IF(W117="",0,GETPIVOTDATA("Soll",PivotSuSaForecast!$A$3,"AccountReport",PivotSuSaForecast!$A116,"Year",YEAR(Deckblatt!$B$5),"Month",Y$6))</f>
        <v>200</v>
      </c>
      <c r="Z117" s="252">
        <f>IF(X117="",0,GETPIVOTDATA("Haben",PivotSuSaForecast!$A$3,"AccountReport",PivotSuSaForecast!$A116,"Year",YEAR(Deckblatt!$B$5),"Month",Z$6))</f>
        <v>0</v>
      </c>
    </row>
    <row r="118" spans="1:26" x14ac:dyDescent="0.25">
      <c r="A118" s="174">
        <f>IF(PivotSuSaForecast!A117=0,"",IFERROR(_xlfn.NUMBERVALUE(LEFT(PivotSuSaForecast!A117,4)),""))</f>
        <v>6859</v>
      </c>
      <c r="B118" s="174" t="str">
        <f>IF(A118&lt;&gt;"",RIGHT(PivotSuSaForecast!A117,LEN(PivotSuSaForecast!A117)-5),"")</f>
        <v>Aufwendungen für Abraum- und Abfallbeseitigung</v>
      </c>
      <c r="C118" s="252">
        <f>IF(A118="",0,GETPIVOTDATA("Soll",PivotSuSaForecast!$A$3,"AccountReport",PivotSuSaForecast!$A117,"Year",YEAR(Deckblatt!$B$5),"Month",C$6))</f>
        <v>0</v>
      </c>
      <c r="D118" s="252">
        <f>IF(B118="",0,GETPIVOTDATA("Haben",PivotSuSaForecast!$A$3,"AccountReport",PivotSuSaForecast!$A117,"Year",YEAR(Deckblatt!$B$5),"Month",D$6))</f>
        <v>0</v>
      </c>
      <c r="E118" s="252">
        <f>IF(C118="",0,GETPIVOTDATA("Soll",PivotSuSaForecast!$A$3,"AccountReport",PivotSuSaForecast!$A117,"Year",YEAR(Deckblatt!$B$5),"Month",E$6))</f>
        <v>0</v>
      </c>
      <c r="F118" s="252">
        <f>IF(D118="",0,GETPIVOTDATA("Haben",PivotSuSaForecast!$A$3,"AccountReport",PivotSuSaForecast!$A117,"Year",YEAR(Deckblatt!$B$5),"Month",F$6))</f>
        <v>0</v>
      </c>
      <c r="G118" s="252">
        <f>IF(E118="",0,GETPIVOTDATA("Soll",PivotSuSaForecast!$A$3,"AccountReport",PivotSuSaForecast!$A117,"Year",YEAR(Deckblatt!$B$5),"Month",G$6))</f>
        <v>868.43</v>
      </c>
      <c r="H118" s="252">
        <f>IF(F118="",0,GETPIVOTDATA("Haben",PivotSuSaForecast!$A$3,"AccountReport",PivotSuSaForecast!$A117,"Year",YEAR(Deckblatt!$B$5),"Month",H$6))</f>
        <v>0</v>
      </c>
      <c r="I118" s="252">
        <f>IF(G118="",0,GETPIVOTDATA("Soll",PivotSuSaForecast!$A$3,"AccountReport",PivotSuSaForecast!$A117,"Year",YEAR(Deckblatt!$B$5),"Month",I$6))</f>
        <v>0</v>
      </c>
      <c r="J118" s="252">
        <f>IF(H118="",0,GETPIVOTDATA("Haben",PivotSuSaForecast!$A$3,"AccountReport",PivotSuSaForecast!$A117,"Year",YEAR(Deckblatt!$B$5),"Month",J$6))</f>
        <v>0</v>
      </c>
      <c r="K118" s="252">
        <f>IF(I118="",0,GETPIVOTDATA("Soll",PivotSuSaForecast!$A$3,"AccountReport",PivotSuSaForecast!$A117,"Year",YEAR(Deckblatt!$B$5),"Month",K$6))</f>
        <v>0</v>
      </c>
      <c r="L118" s="252">
        <f>IF(J118="",0,GETPIVOTDATA("Haben",PivotSuSaForecast!$A$3,"AccountReport",PivotSuSaForecast!$A117,"Year",YEAR(Deckblatt!$B$5),"Month",L$6))</f>
        <v>0</v>
      </c>
      <c r="M118" s="252">
        <f>IF(K118="",0,GETPIVOTDATA("Soll",PivotSuSaForecast!$A$3,"AccountReport",PivotSuSaForecast!$A117,"Year",YEAR(Deckblatt!$B$5),"Month",M$6))</f>
        <v>2150.2199999999998</v>
      </c>
      <c r="N118" s="252">
        <f>IF(L118="",0,GETPIVOTDATA("Haben",PivotSuSaForecast!$A$3,"AccountReport",PivotSuSaForecast!$A117,"Year",YEAR(Deckblatt!$B$5),"Month",N$6))</f>
        <v>0</v>
      </c>
      <c r="O118" s="252">
        <f>IF(M118="",0,GETPIVOTDATA("Soll",PivotSuSaForecast!$A$3,"AccountReport",PivotSuSaForecast!$A117,"Year",YEAR(Deckblatt!$B$5),"Month",O$6))</f>
        <v>3798.61</v>
      </c>
      <c r="P118" s="252">
        <f>IF(N118="",0,GETPIVOTDATA("Haben",PivotSuSaForecast!$A$3,"AccountReport",PivotSuSaForecast!$A117,"Year",YEAR(Deckblatt!$B$5),"Month",P$6))</f>
        <v>0</v>
      </c>
      <c r="Q118" s="252">
        <f>IF(O118="",0,GETPIVOTDATA("Soll",PivotSuSaForecast!$A$3,"AccountReport",PivotSuSaForecast!$A117,"Year",YEAR(Deckblatt!$B$5),"Month",Q$6))</f>
        <v>0</v>
      </c>
      <c r="R118" s="252">
        <f>IF(P118="",0,GETPIVOTDATA("Haben",PivotSuSaForecast!$A$3,"AccountReport",PivotSuSaForecast!$A117,"Year",YEAR(Deckblatt!$B$5),"Month",R$6))</f>
        <v>0</v>
      </c>
      <c r="S118" s="252">
        <f>IF(Q118="",0,GETPIVOTDATA("Soll",PivotSuSaForecast!$A$3,"AccountReport",PivotSuSaForecast!$A117,"Year",YEAR(Deckblatt!$B$5),"Month",S$6))</f>
        <v>2659.32</v>
      </c>
      <c r="T118" s="252">
        <f>IF(R118="",0,GETPIVOTDATA("Haben",PivotSuSaForecast!$A$3,"AccountReport",PivotSuSaForecast!$A117,"Year",YEAR(Deckblatt!$B$5),"Month",T$6))</f>
        <v>0</v>
      </c>
      <c r="U118" s="252">
        <f>IF(S118="",0,GETPIVOTDATA("Soll",PivotSuSaForecast!$A$3,"AccountReport",PivotSuSaForecast!$A117,"Year",YEAR(Deckblatt!$B$5),"Month",U$6))</f>
        <v>888.9</v>
      </c>
      <c r="V118" s="252">
        <f>IF(T118="",0,GETPIVOTDATA("Haben",PivotSuSaForecast!$A$3,"AccountReport",PivotSuSaForecast!$A117,"Year",YEAR(Deckblatt!$B$5),"Month",V$6))</f>
        <v>0</v>
      </c>
      <c r="W118" s="252">
        <f>IF(U118="",0,GETPIVOTDATA("Soll",PivotSuSaForecast!$A$3,"AccountReport",PivotSuSaForecast!$A117,"Year",YEAR(Deckblatt!$B$5),"Month",W$6))</f>
        <v>508.15</v>
      </c>
      <c r="X118" s="252">
        <f>IF(V118="",0,GETPIVOTDATA("Haben",PivotSuSaForecast!$A$3,"AccountReport",PivotSuSaForecast!$A117,"Year",YEAR(Deckblatt!$B$5),"Month",X$6))</f>
        <v>0</v>
      </c>
      <c r="Y118" s="252">
        <f>IF(W118="",0,GETPIVOTDATA("Soll",PivotSuSaForecast!$A$3,"AccountReport",PivotSuSaForecast!$A117,"Year",YEAR(Deckblatt!$B$5),"Month",Y$6))</f>
        <v>3100</v>
      </c>
      <c r="Z118" s="252">
        <f>IF(X118="",0,GETPIVOTDATA("Haben",PivotSuSaForecast!$A$3,"AccountReport",PivotSuSaForecast!$A117,"Year",YEAR(Deckblatt!$B$5),"Month",Z$6))</f>
        <v>0</v>
      </c>
    </row>
    <row r="119" spans="1:26" x14ac:dyDescent="0.25">
      <c r="A119" s="174">
        <f>IF(PivotSuSaForecast!A118=0,"",IFERROR(_xlfn.NUMBERVALUE(LEFT(PivotSuSaForecast!A118,4)),""))</f>
        <v>6974</v>
      </c>
      <c r="B119" s="174" t="str">
        <f>IF(A119&lt;&gt;"",RIGHT(PivotSuSaForecast!A118,LEN(PivotSuSaForecast!A118)-5),"")</f>
        <v>Kalkulatorische Zinsen</v>
      </c>
      <c r="C119" s="252">
        <f>IF(A119="",0,GETPIVOTDATA("Soll",PivotSuSaForecast!$A$3,"AccountReport",PivotSuSaForecast!$A118,"Year",YEAR(Deckblatt!$B$5),"Month",C$6))</f>
        <v>0</v>
      </c>
      <c r="D119" s="252">
        <f>IF(B119="",0,GETPIVOTDATA("Haben",PivotSuSaForecast!$A$3,"AccountReport",PivotSuSaForecast!$A118,"Year",YEAR(Deckblatt!$B$5),"Month",D$6))</f>
        <v>0</v>
      </c>
      <c r="E119" s="252">
        <f>IF(C119="",0,GETPIVOTDATA("Soll",PivotSuSaForecast!$A$3,"AccountReport",PivotSuSaForecast!$A118,"Year",YEAR(Deckblatt!$B$5),"Month",E$6))</f>
        <v>0</v>
      </c>
      <c r="F119" s="252">
        <f>IF(D119="",0,GETPIVOTDATA("Haben",PivotSuSaForecast!$A$3,"AccountReport",PivotSuSaForecast!$A118,"Year",YEAR(Deckblatt!$B$5),"Month",F$6))</f>
        <v>0</v>
      </c>
      <c r="G119" s="252">
        <f>IF(E119="",0,GETPIVOTDATA("Soll",PivotSuSaForecast!$A$3,"AccountReport",PivotSuSaForecast!$A118,"Year",YEAR(Deckblatt!$B$5),"Month",G$6))</f>
        <v>0</v>
      </c>
      <c r="H119" s="252">
        <f>IF(F119="",0,GETPIVOTDATA("Haben",PivotSuSaForecast!$A$3,"AccountReport",PivotSuSaForecast!$A118,"Year",YEAR(Deckblatt!$B$5),"Month",H$6))</f>
        <v>0</v>
      </c>
      <c r="I119" s="252">
        <f>IF(G119="",0,GETPIVOTDATA("Soll",PivotSuSaForecast!$A$3,"AccountReport",PivotSuSaForecast!$A118,"Year",YEAR(Deckblatt!$B$5),"Month",I$6))</f>
        <v>0</v>
      </c>
      <c r="J119" s="252">
        <f>IF(H119="",0,GETPIVOTDATA("Haben",PivotSuSaForecast!$A$3,"AccountReport",PivotSuSaForecast!$A118,"Year",YEAR(Deckblatt!$B$5),"Month",J$6))</f>
        <v>0</v>
      </c>
      <c r="K119" s="252">
        <f>IF(I119="",0,GETPIVOTDATA("Soll",PivotSuSaForecast!$A$3,"AccountReport",PivotSuSaForecast!$A118,"Year",YEAR(Deckblatt!$B$5),"Month",K$6))</f>
        <v>0</v>
      </c>
      <c r="L119" s="252">
        <f>IF(J119="",0,GETPIVOTDATA("Haben",PivotSuSaForecast!$A$3,"AccountReport",PivotSuSaForecast!$A118,"Year",YEAR(Deckblatt!$B$5),"Month",L$6))</f>
        <v>0</v>
      </c>
      <c r="M119" s="252">
        <f>IF(K119="",0,GETPIVOTDATA("Soll",PivotSuSaForecast!$A$3,"AccountReport",PivotSuSaForecast!$A118,"Year",YEAR(Deckblatt!$B$5),"Month",M$6))</f>
        <v>0</v>
      </c>
      <c r="N119" s="252">
        <f>IF(L119="",0,GETPIVOTDATA("Haben",PivotSuSaForecast!$A$3,"AccountReport",PivotSuSaForecast!$A118,"Year",YEAR(Deckblatt!$B$5),"Month",N$6))</f>
        <v>0</v>
      </c>
      <c r="O119" s="252">
        <f>IF(M119="",0,GETPIVOTDATA("Soll",PivotSuSaForecast!$A$3,"AccountReport",PivotSuSaForecast!$A118,"Year",YEAR(Deckblatt!$B$5),"Month",O$6))</f>
        <v>0</v>
      </c>
      <c r="P119" s="252">
        <f>IF(N119="",0,GETPIVOTDATA("Haben",PivotSuSaForecast!$A$3,"AccountReport",PivotSuSaForecast!$A118,"Year",YEAR(Deckblatt!$B$5),"Month",P$6))</f>
        <v>0</v>
      </c>
      <c r="Q119" s="252">
        <f>IF(O119="",0,GETPIVOTDATA("Soll",PivotSuSaForecast!$A$3,"AccountReport",PivotSuSaForecast!$A118,"Year",YEAR(Deckblatt!$B$5),"Month",Q$6))</f>
        <v>0</v>
      </c>
      <c r="R119" s="252">
        <f>IF(P119="",0,GETPIVOTDATA("Haben",PivotSuSaForecast!$A$3,"AccountReport",PivotSuSaForecast!$A118,"Year",YEAR(Deckblatt!$B$5),"Month",R$6))</f>
        <v>0</v>
      </c>
      <c r="S119" s="252">
        <f>IF(Q119="",0,GETPIVOTDATA("Soll",PivotSuSaForecast!$A$3,"AccountReport",PivotSuSaForecast!$A118,"Year",YEAR(Deckblatt!$B$5),"Month",S$6))</f>
        <v>0</v>
      </c>
      <c r="T119" s="252">
        <f>IF(R119="",0,GETPIVOTDATA("Haben",PivotSuSaForecast!$A$3,"AccountReport",PivotSuSaForecast!$A118,"Year",YEAR(Deckblatt!$B$5),"Month",T$6))</f>
        <v>0</v>
      </c>
      <c r="U119" s="252">
        <f>IF(S119="",0,GETPIVOTDATA("Soll",PivotSuSaForecast!$A$3,"AccountReport",PivotSuSaForecast!$A118,"Year",YEAR(Deckblatt!$B$5),"Month",U$6))</f>
        <v>0</v>
      </c>
      <c r="V119" s="252">
        <f>IF(T119="",0,GETPIVOTDATA("Haben",PivotSuSaForecast!$A$3,"AccountReport",PivotSuSaForecast!$A118,"Year",YEAR(Deckblatt!$B$5),"Month",V$6))</f>
        <v>0</v>
      </c>
      <c r="W119" s="252">
        <f>IF(U119="",0,GETPIVOTDATA("Soll",PivotSuSaForecast!$A$3,"AccountReport",PivotSuSaForecast!$A118,"Year",YEAR(Deckblatt!$B$5),"Month",W$6))</f>
        <v>0</v>
      </c>
      <c r="X119" s="252">
        <f>IF(V119="",0,GETPIVOTDATA("Haben",PivotSuSaForecast!$A$3,"AccountReport",PivotSuSaForecast!$A118,"Year",YEAR(Deckblatt!$B$5),"Month",X$6))</f>
        <v>0</v>
      </c>
      <c r="Y119" s="252">
        <f>IF(W119="",0,GETPIVOTDATA("Soll",PivotSuSaForecast!$A$3,"AccountReport",PivotSuSaForecast!$A118,"Year",YEAR(Deckblatt!$B$5),"Month",Y$6))</f>
        <v>0</v>
      </c>
      <c r="Z119" s="252">
        <f>IF(X119="",0,GETPIVOTDATA("Haben",PivotSuSaForecast!$A$3,"AccountReport",PivotSuSaForecast!$A118,"Year",YEAR(Deckblatt!$B$5),"Month",Z$6))</f>
        <v>0</v>
      </c>
    </row>
    <row r="120" spans="1:26" x14ac:dyDescent="0.25">
      <c r="A120" s="174">
        <f>IF(PivotSuSaForecast!A119=0,"",IFERROR(_xlfn.NUMBERVALUE(LEFT(PivotSuSaForecast!A119,4)),""))</f>
        <v>6976</v>
      </c>
      <c r="B120" s="174" t="str">
        <f>IF(A120&lt;&gt;"",RIGHT(PivotSuSaForecast!A119,LEN(PivotSuSaForecast!A119)-5),"")</f>
        <v>Kalkulatorische Abschreibungen</v>
      </c>
      <c r="C120" s="252">
        <f>IF(A120="",0,GETPIVOTDATA("Soll",PivotSuSaForecast!$A$3,"AccountReport",PivotSuSaForecast!$A119,"Year",YEAR(Deckblatt!$B$5),"Month",C$6))</f>
        <v>0</v>
      </c>
      <c r="D120" s="252">
        <f>IF(B120="",0,GETPIVOTDATA("Haben",PivotSuSaForecast!$A$3,"AccountReport",PivotSuSaForecast!$A119,"Year",YEAR(Deckblatt!$B$5),"Month",D$6))</f>
        <v>0</v>
      </c>
      <c r="E120" s="252">
        <f>IF(C120="",0,GETPIVOTDATA("Soll",PivotSuSaForecast!$A$3,"AccountReport",PivotSuSaForecast!$A119,"Year",YEAR(Deckblatt!$B$5),"Month",E$6))</f>
        <v>0</v>
      </c>
      <c r="F120" s="252">
        <f>IF(D120="",0,GETPIVOTDATA("Haben",PivotSuSaForecast!$A$3,"AccountReport",PivotSuSaForecast!$A119,"Year",YEAR(Deckblatt!$B$5),"Month",F$6))</f>
        <v>0</v>
      </c>
      <c r="G120" s="252">
        <f>IF(E120="",0,GETPIVOTDATA("Soll",PivotSuSaForecast!$A$3,"AccountReport",PivotSuSaForecast!$A119,"Year",YEAR(Deckblatt!$B$5),"Month",G$6))</f>
        <v>0</v>
      </c>
      <c r="H120" s="252">
        <f>IF(F120="",0,GETPIVOTDATA("Haben",PivotSuSaForecast!$A$3,"AccountReport",PivotSuSaForecast!$A119,"Year",YEAR(Deckblatt!$B$5),"Month",H$6))</f>
        <v>0</v>
      </c>
      <c r="I120" s="252">
        <f>IF(G120="",0,GETPIVOTDATA("Soll",PivotSuSaForecast!$A$3,"AccountReport",PivotSuSaForecast!$A119,"Year",YEAR(Deckblatt!$B$5),"Month",I$6))</f>
        <v>0</v>
      </c>
      <c r="J120" s="252">
        <f>IF(H120="",0,GETPIVOTDATA("Haben",PivotSuSaForecast!$A$3,"AccountReport",PivotSuSaForecast!$A119,"Year",YEAR(Deckblatt!$B$5),"Month",J$6))</f>
        <v>0</v>
      </c>
      <c r="K120" s="252">
        <f>IF(I120="",0,GETPIVOTDATA("Soll",PivotSuSaForecast!$A$3,"AccountReport",PivotSuSaForecast!$A119,"Year",YEAR(Deckblatt!$B$5),"Month",K$6))</f>
        <v>0</v>
      </c>
      <c r="L120" s="252">
        <f>IF(J120="",0,GETPIVOTDATA("Haben",PivotSuSaForecast!$A$3,"AccountReport",PivotSuSaForecast!$A119,"Year",YEAR(Deckblatt!$B$5),"Month",L$6))</f>
        <v>0</v>
      </c>
      <c r="M120" s="252">
        <f>IF(K120="",0,GETPIVOTDATA("Soll",PivotSuSaForecast!$A$3,"AccountReport",PivotSuSaForecast!$A119,"Year",YEAR(Deckblatt!$B$5),"Month",M$6))</f>
        <v>0</v>
      </c>
      <c r="N120" s="252">
        <f>IF(L120="",0,GETPIVOTDATA("Haben",PivotSuSaForecast!$A$3,"AccountReport",PivotSuSaForecast!$A119,"Year",YEAR(Deckblatt!$B$5),"Month",N$6))</f>
        <v>0</v>
      </c>
      <c r="O120" s="252">
        <f>IF(M120="",0,GETPIVOTDATA("Soll",PivotSuSaForecast!$A$3,"AccountReport",PivotSuSaForecast!$A119,"Year",YEAR(Deckblatt!$B$5),"Month",O$6))</f>
        <v>0</v>
      </c>
      <c r="P120" s="252">
        <f>IF(N120="",0,GETPIVOTDATA("Haben",PivotSuSaForecast!$A$3,"AccountReport",PivotSuSaForecast!$A119,"Year",YEAR(Deckblatt!$B$5),"Month",P$6))</f>
        <v>0</v>
      </c>
      <c r="Q120" s="252">
        <f>IF(O120="",0,GETPIVOTDATA("Soll",PivotSuSaForecast!$A$3,"AccountReport",PivotSuSaForecast!$A119,"Year",YEAR(Deckblatt!$B$5),"Month",Q$6))</f>
        <v>0</v>
      </c>
      <c r="R120" s="252">
        <f>IF(P120="",0,GETPIVOTDATA("Haben",PivotSuSaForecast!$A$3,"AccountReport",PivotSuSaForecast!$A119,"Year",YEAR(Deckblatt!$B$5),"Month",R$6))</f>
        <v>0</v>
      </c>
      <c r="S120" s="252">
        <f>IF(Q120="",0,GETPIVOTDATA("Soll",PivotSuSaForecast!$A$3,"AccountReport",PivotSuSaForecast!$A119,"Year",YEAR(Deckblatt!$B$5),"Month",S$6))</f>
        <v>0</v>
      </c>
      <c r="T120" s="252">
        <f>IF(R120="",0,GETPIVOTDATA("Haben",PivotSuSaForecast!$A$3,"AccountReport",PivotSuSaForecast!$A119,"Year",YEAR(Deckblatt!$B$5),"Month",T$6))</f>
        <v>0</v>
      </c>
      <c r="U120" s="252">
        <f>IF(S120="",0,GETPIVOTDATA("Soll",PivotSuSaForecast!$A$3,"AccountReport",PivotSuSaForecast!$A119,"Year",YEAR(Deckblatt!$B$5),"Month",U$6))</f>
        <v>0</v>
      </c>
      <c r="V120" s="252">
        <f>IF(T120="",0,GETPIVOTDATA("Haben",PivotSuSaForecast!$A$3,"AccountReport",PivotSuSaForecast!$A119,"Year",YEAR(Deckblatt!$B$5),"Month",V$6))</f>
        <v>0</v>
      </c>
      <c r="W120" s="252">
        <f>IF(U120="",0,GETPIVOTDATA("Soll",PivotSuSaForecast!$A$3,"AccountReport",PivotSuSaForecast!$A119,"Year",YEAR(Deckblatt!$B$5),"Month",W$6))</f>
        <v>0</v>
      </c>
      <c r="X120" s="252">
        <f>IF(V120="",0,GETPIVOTDATA("Haben",PivotSuSaForecast!$A$3,"AccountReport",PivotSuSaForecast!$A119,"Year",YEAR(Deckblatt!$B$5),"Month",X$6))</f>
        <v>0</v>
      </c>
      <c r="Y120" s="252">
        <f>IF(W120="",0,GETPIVOTDATA("Soll",PivotSuSaForecast!$A$3,"AccountReport",PivotSuSaForecast!$A119,"Year",YEAR(Deckblatt!$B$5),"Month",Y$6))</f>
        <v>0</v>
      </c>
      <c r="Z120" s="252">
        <f>IF(X120="",0,GETPIVOTDATA("Haben",PivotSuSaForecast!$A$3,"AccountReport",PivotSuSaForecast!$A119,"Year",YEAR(Deckblatt!$B$5),"Month",Z$6))</f>
        <v>0</v>
      </c>
    </row>
    <row r="121" spans="1:26" x14ac:dyDescent="0.25">
      <c r="A121" s="174">
        <f>IF(PivotSuSaForecast!A120=0,"",IFERROR(_xlfn.NUMBERVALUE(LEFT(PivotSuSaForecast!A120,4)),""))</f>
        <v>6984</v>
      </c>
      <c r="B121" s="174" t="str">
        <f>IF(A121&lt;&gt;"",RIGHT(PivotSuSaForecast!A120,LEN(PivotSuSaForecast!A120)-5),"")</f>
        <v>Verrechnete kalkulatorische Zinsen</v>
      </c>
      <c r="C121" s="252">
        <f>IF(A121="",0,GETPIVOTDATA("Soll",PivotSuSaForecast!$A$3,"AccountReport",PivotSuSaForecast!$A120,"Year",YEAR(Deckblatt!$B$5),"Month",C$6))</f>
        <v>0</v>
      </c>
      <c r="D121" s="252">
        <f>IF(B121="",0,GETPIVOTDATA("Haben",PivotSuSaForecast!$A$3,"AccountReport",PivotSuSaForecast!$A120,"Year",YEAR(Deckblatt!$B$5),"Month",D$6))</f>
        <v>0</v>
      </c>
      <c r="E121" s="252">
        <f>IF(C121="",0,GETPIVOTDATA("Soll",PivotSuSaForecast!$A$3,"AccountReport",PivotSuSaForecast!$A120,"Year",YEAR(Deckblatt!$B$5),"Month",E$6))</f>
        <v>0</v>
      </c>
      <c r="F121" s="252">
        <f>IF(D121="",0,GETPIVOTDATA("Haben",PivotSuSaForecast!$A$3,"AccountReport",PivotSuSaForecast!$A120,"Year",YEAR(Deckblatt!$B$5),"Month",F$6))</f>
        <v>0</v>
      </c>
      <c r="G121" s="252">
        <f>IF(E121="",0,GETPIVOTDATA("Soll",PivotSuSaForecast!$A$3,"AccountReport",PivotSuSaForecast!$A120,"Year",YEAR(Deckblatt!$B$5),"Month",G$6))</f>
        <v>0</v>
      </c>
      <c r="H121" s="252">
        <f>IF(F121="",0,GETPIVOTDATA("Haben",PivotSuSaForecast!$A$3,"AccountReport",PivotSuSaForecast!$A120,"Year",YEAR(Deckblatt!$B$5),"Month",H$6))</f>
        <v>0</v>
      </c>
      <c r="I121" s="252">
        <f>IF(G121="",0,GETPIVOTDATA("Soll",PivotSuSaForecast!$A$3,"AccountReport",PivotSuSaForecast!$A120,"Year",YEAR(Deckblatt!$B$5),"Month",I$6))</f>
        <v>0</v>
      </c>
      <c r="J121" s="252">
        <f>IF(H121="",0,GETPIVOTDATA("Haben",PivotSuSaForecast!$A$3,"AccountReport",PivotSuSaForecast!$A120,"Year",YEAR(Deckblatt!$B$5),"Month",J$6))</f>
        <v>0</v>
      </c>
      <c r="K121" s="252">
        <f>IF(I121="",0,GETPIVOTDATA("Soll",PivotSuSaForecast!$A$3,"AccountReport",PivotSuSaForecast!$A120,"Year",YEAR(Deckblatt!$B$5),"Month",K$6))</f>
        <v>0</v>
      </c>
      <c r="L121" s="252">
        <f>IF(J121="",0,GETPIVOTDATA("Haben",PivotSuSaForecast!$A$3,"AccountReport",PivotSuSaForecast!$A120,"Year",YEAR(Deckblatt!$B$5),"Month",L$6))</f>
        <v>0</v>
      </c>
      <c r="M121" s="252">
        <f>IF(K121="",0,GETPIVOTDATA("Soll",PivotSuSaForecast!$A$3,"AccountReport",PivotSuSaForecast!$A120,"Year",YEAR(Deckblatt!$B$5),"Month",M$6))</f>
        <v>0</v>
      </c>
      <c r="N121" s="252">
        <f>IF(L121="",0,GETPIVOTDATA("Haben",PivotSuSaForecast!$A$3,"AccountReport",PivotSuSaForecast!$A120,"Year",YEAR(Deckblatt!$B$5),"Month",N$6))</f>
        <v>0</v>
      </c>
      <c r="O121" s="252">
        <f>IF(M121="",0,GETPIVOTDATA("Soll",PivotSuSaForecast!$A$3,"AccountReport",PivotSuSaForecast!$A120,"Year",YEAR(Deckblatt!$B$5),"Month",O$6))</f>
        <v>0</v>
      </c>
      <c r="P121" s="252">
        <f>IF(N121="",0,GETPIVOTDATA("Haben",PivotSuSaForecast!$A$3,"AccountReport",PivotSuSaForecast!$A120,"Year",YEAR(Deckblatt!$B$5),"Month",P$6))</f>
        <v>0</v>
      </c>
      <c r="Q121" s="252">
        <f>IF(O121="",0,GETPIVOTDATA("Soll",PivotSuSaForecast!$A$3,"AccountReport",PivotSuSaForecast!$A120,"Year",YEAR(Deckblatt!$B$5),"Month",Q$6))</f>
        <v>0</v>
      </c>
      <c r="R121" s="252">
        <f>IF(P121="",0,GETPIVOTDATA("Haben",PivotSuSaForecast!$A$3,"AccountReport",PivotSuSaForecast!$A120,"Year",YEAR(Deckblatt!$B$5),"Month",R$6))</f>
        <v>0</v>
      </c>
      <c r="S121" s="252">
        <f>IF(Q121="",0,GETPIVOTDATA("Soll",PivotSuSaForecast!$A$3,"AccountReport",PivotSuSaForecast!$A120,"Year",YEAR(Deckblatt!$B$5),"Month",S$6))</f>
        <v>0</v>
      </c>
      <c r="T121" s="252">
        <f>IF(R121="",0,GETPIVOTDATA("Haben",PivotSuSaForecast!$A$3,"AccountReport",PivotSuSaForecast!$A120,"Year",YEAR(Deckblatt!$B$5),"Month",T$6))</f>
        <v>0</v>
      </c>
      <c r="U121" s="252">
        <f>IF(S121="",0,GETPIVOTDATA("Soll",PivotSuSaForecast!$A$3,"AccountReport",PivotSuSaForecast!$A120,"Year",YEAR(Deckblatt!$B$5),"Month",U$6))</f>
        <v>0</v>
      </c>
      <c r="V121" s="252">
        <f>IF(T121="",0,GETPIVOTDATA("Haben",PivotSuSaForecast!$A$3,"AccountReport",PivotSuSaForecast!$A120,"Year",YEAR(Deckblatt!$B$5),"Month",V$6))</f>
        <v>0</v>
      </c>
      <c r="W121" s="252">
        <f>IF(U121="",0,GETPIVOTDATA("Soll",PivotSuSaForecast!$A$3,"AccountReport",PivotSuSaForecast!$A120,"Year",YEAR(Deckblatt!$B$5),"Month",W$6))</f>
        <v>0</v>
      </c>
      <c r="X121" s="252">
        <f>IF(V121="",0,GETPIVOTDATA("Haben",PivotSuSaForecast!$A$3,"AccountReport",PivotSuSaForecast!$A120,"Year",YEAR(Deckblatt!$B$5),"Month",X$6))</f>
        <v>0</v>
      </c>
      <c r="Y121" s="252">
        <f>IF(W121="",0,GETPIVOTDATA("Soll",PivotSuSaForecast!$A$3,"AccountReport",PivotSuSaForecast!$A120,"Year",YEAR(Deckblatt!$B$5),"Month",Y$6))</f>
        <v>0</v>
      </c>
      <c r="Z121" s="252">
        <f>IF(X121="",0,GETPIVOTDATA("Haben",PivotSuSaForecast!$A$3,"AccountReport",PivotSuSaForecast!$A120,"Year",YEAR(Deckblatt!$B$5),"Month",Z$6))</f>
        <v>0</v>
      </c>
    </row>
    <row r="122" spans="1:26" x14ac:dyDescent="0.25">
      <c r="A122" s="174">
        <f>IF(PivotSuSaForecast!A121=0,"",IFERROR(_xlfn.NUMBERVALUE(LEFT(PivotSuSaForecast!A121,4)),""))</f>
        <v>6986</v>
      </c>
      <c r="B122" s="174" t="str">
        <f>IF(A122&lt;&gt;"",RIGHT(PivotSuSaForecast!A121,LEN(PivotSuSaForecast!A121)-5),"")</f>
        <v>Verrechnete kalkulatorische Abschreibungen</v>
      </c>
      <c r="C122" s="252">
        <f>IF(A122="",0,GETPIVOTDATA("Soll",PivotSuSaForecast!$A$3,"AccountReport",PivotSuSaForecast!$A121,"Year",YEAR(Deckblatt!$B$5),"Month",C$6))</f>
        <v>0</v>
      </c>
      <c r="D122" s="252">
        <f>IF(B122="",0,GETPIVOTDATA("Haben",PivotSuSaForecast!$A$3,"AccountReport",PivotSuSaForecast!$A121,"Year",YEAR(Deckblatt!$B$5),"Month",D$6))</f>
        <v>0</v>
      </c>
      <c r="E122" s="252">
        <f>IF(C122="",0,GETPIVOTDATA("Soll",PivotSuSaForecast!$A$3,"AccountReport",PivotSuSaForecast!$A121,"Year",YEAR(Deckblatt!$B$5),"Month",E$6))</f>
        <v>0</v>
      </c>
      <c r="F122" s="252">
        <f>IF(D122="",0,GETPIVOTDATA("Haben",PivotSuSaForecast!$A$3,"AccountReport",PivotSuSaForecast!$A121,"Year",YEAR(Deckblatt!$B$5),"Month",F$6))</f>
        <v>0</v>
      </c>
      <c r="G122" s="252">
        <f>IF(E122="",0,GETPIVOTDATA("Soll",PivotSuSaForecast!$A$3,"AccountReport",PivotSuSaForecast!$A121,"Year",YEAR(Deckblatt!$B$5),"Month",G$6))</f>
        <v>0</v>
      </c>
      <c r="H122" s="252">
        <f>IF(F122="",0,GETPIVOTDATA("Haben",PivotSuSaForecast!$A$3,"AccountReport",PivotSuSaForecast!$A121,"Year",YEAR(Deckblatt!$B$5),"Month",H$6))</f>
        <v>0</v>
      </c>
      <c r="I122" s="252">
        <f>IF(G122="",0,GETPIVOTDATA("Soll",PivotSuSaForecast!$A$3,"AccountReport",PivotSuSaForecast!$A121,"Year",YEAR(Deckblatt!$B$5),"Month",I$6))</f>
        <v>0</v>
      </c>
      <c r="J122" s="252">
        <f>IF(H122="",0,GETPIVOTDATA("Haben",PivotSuSaForecast!$A$3,"AccountReport",PivotSuSaForecast!$A121,"Year",YEAR(Deckblatt!$B$5),"Month",J$6))</f>
        <v>0</v>
      </c>
      <c r="K122" s="252">
        <f>IF(I122="",0,GETPIVOTDATA("Soll",PivotSuSaForecast!$A$3,"AccountReport",PivotSuSaForecast!$A121,"Year",YEAR(Deckblatt!$B$5),"Month",K$6))</f>
        <v>0</v>
      </c>
      <c r="L122" s="252">
        <f>IF(J122="",0,GETPIVOTDATA("Haben",PivotSuSaForecast!$A$3,"AccountReport",PivotSuSaForecast!$A121,"Year",YEAR(Deckblatt!$B$5),"Month",L$6))</f>
        <v>0</v>
      </c>
      <c r="M122" s="252">
        <f>IF(K122="",0,GETPIVOTDATA("Soll",PivotSuSaForecast!$A$3,"AccountReport",PivotSuSaForecast!$A121,"Year",YEAR(Deckblatt!$B$5),"Month",M$6))</f>
        <v>0</v>
      </c>
      <c r="N122" s="252">
        <f>IF(L122="",0,GETPIVOTDATA("Haben",PivotSuSaForecast!$A$3,"AccountReport",PivotSuSaForecast!$A121,"Year",YEAR(Deckblatt!$B$5),"Month",N$6))</f>
        <v>0</v>
      </c>
      <c r="O122" s="252">
        <f>IF(M122="",0,GETPIVOTDATA("Soll",PivotSuSaForecast!$A$3,"AccountReport",PivotSuSaForecast!$A121,"Year",YEAR(Deckblatt!$B$5),"Month",O$6))</f>
        <v>0</v>
      </c>
      <c r="P122" s="252">
        <f>IF(N122="",0,GETPIVOTDATA("Haben",PivotSuSaForecast!$A$3,"AccountReport",PivotSuSaForecast!$A121,"Year",YEAR(Deckblatt!$B$5),"Month",P$6))</f>
        <v>0</v>
      </c>
      <c r="Q122" s="252">
        <f>IF(O122="",0,GETPIVOTDATA("Soll",PivotSuSaForecast!$A$3,"AccountReport",PivotSuSaForecast!$A121,"Year",YEAR(Deckblatt!$B$5),"Month",Q$6))</f>
        <v>0</v>
      </c>
      <c r="R122" s="252">
        <f>IF(P122="",0,GETPIVOTDATA("Haben",PivotSuSaForecast!$A$3,"AccountReport",PivotSuSaForecast!$A121,"Year",YEAR(Deckblatt!$B$5),"Month",R$6))</f>
        <v>0</v>
      </c>
      <c r="S122" s="252">
        <f>IF(Q122="",0,GETPIVOTDATA("Soll",PivotSuSaForecast!$A$3,"AccountReport",PivotSuSaForecast!$A121,"Year",YEAR(Deckblatt!$B$5),"Month",S$6))</f>
        <v>0</v>
      </c>
      <c r="T122" s="252">
        <f>IF(R122="",0,GETPIVOTDATA("Haben",PivotSuSaForecast!$A$3,"AccountReport",PivotSuSaForecast!$A121,"Year",YEAR(Deckblatt!$B$5),"Month",T$6))</f>
        <v>0</v>
      </c>
      <c r="U122" s="252">
        <f>IF(S122="",0,GETPIVOTDATA("Soll",PivotSuSaForecast!$A$3,"AccountReport",PivotSuSaForecast!$A121,"Year",YEAR(Deckblatt!$B$5),"Month",U$6))</f>
        <v>0</v>
      </c>
      <c r="V122" s="252">
        <f>IF(T122="",0,GETPIVOTDATA("Haben",PivotSuSaForecast!$A$3,"AccountReport",PivotSuSaForecast!$A121,"Year",YEAR(Deckblatt!$B$5),"Month",V$6))</f>
        <v>0</v>
      </c>
      <c r="W122" s="252">
        <f>IF(U122="",0,GETPIVOTDATA("Soll",PivotSuSaForecast!$A$3,"AccountReport",PivotSuSaForecast!$A121,"Year",YEAR(Deckblatt!$B$5),"Month",W$6))</f>
        <v>0</v>
      </c>
      <c r="X122" s="252">
        <f>IF(V122="",0,GETPIVOTDATA("Haben",PivotSuSaForecast!$A$3,"AccountReport",PivotSuSaForecast!$A121,"Year",YEAR(Deckblatt!$B$5),"Month",X$6))</f>
        <v>0</v>
      </c>
      <c r="Y122" s="252">
        <f>IF(W122="",0,GETPIVOTDATA("Soll",PivotSuSaForecast!$A$3,"AccountReport",PivotSuSaForecast!$A121,"Year",YEAR(Deckblatt!$B$5),"Month",Y$6))</f>
        <v>0</v>
      </c>
      <c r="Z122" s="252">
        <f>IF(X122="",0,GETPIVOTDATA("Haben",PivotSuSaForecast!$A$3,"AccountReport",PivotSuSaForecast!$A121,"Year",YEAR(Deckblatt!$B$5),"Month",Z$6))</f>
        <v>0</v>
      </c>
    </row>
    <row r="123" spans="1:26" x14ac:dyDescent="0.25">
      <c r="A123" s="174">
        <f>IF(PivotSuSaForecast!A122=0,"",IFERROR(_xlfn.NUMBERVALUE(LEFT(PivotSuSaForecast!A122,4)),""))</f>
        <v>7310</v>
      </c>
      <c r="B123" s="174" t="str">
        <f>IF(A123&lt;&gt;"",RIGHT(PivotSuSaForecast!A122,LEN(PivotSuSaForecast!A122)-5),"")</f>
        <v>Zinsaufwendungen für kurzfristige Verbindlichkeite</v>
      </c>
      <c r="C123" s="252">
        <f>IF(A123="",0,GETPIVOTDATA("Soll",PivotSuSaForecast!$A$3,"AccountReport",PivotSuSaForecast!$A122,"Year",YEAR(Deckblatt!$B$5),"Month",C$6))</f>
        <v>0</v>
      </c>
      <c r="D123" s="252">
        <f>IF(B123="",0,GETPIVOTDATA("Haben",PivotSuSaForecast!$A$3,"AccountReport",PivotSuSaForecast!$A122,"Year",YEAR(Deckblatt!$B$5),"Month",D$6))</f>
        <v>0</v>
      </c>
      <c r="E123" s="252">
        <f>IF(C123="",0,GETPIVOTDATA("Soll",PivotSuSaForecast!$A$3,"AccountReport",PivotSuSaForecast!$A122,"Year",YEAR(Deckblatt!$B$5),"Month",E$6))</f>
        <v>0</v>
      </c>
      <c r="F123" s="252">
        <f>IF(D123="",0,GETPIVOTDATA("Haben",PivotSuSaForecast!$A$3,"AccountReport",PivotSuSaForecast!$A122,"Year",YEAR(Deckblatt!$B$5),"Month",F$6))</f>
        <v>0</v>
      </c>
      <c r="G123" s="252">
        <f>IF(E123="",0,GETPIVOTDATA("Soll",PivotSuSaForecast!$A$3,"AccountReport",PivotSuSaForecast!$A122,"Year",YEAR(Deckblatt!$B$5),"Month",G$6))</f>
        <v>0</v>
      </c>
      <c r="H123" s="252">
        <f>IF(F123="",0,GETPIVOTDATA("Haben",PivotSuSaForecast!$A$3,"AccountReport",PivotSuSaForecast!$A122,"Year",YEAR(Deckblatt!$B$5),"Month",H$6))</f>
        <v>0</v>
      </c>
      <c r="I123" s="252">
        <f>IF(G123="",0,GETPIVOTDATA("Soll",PivotSuSaForecast!$A$3,"AccountReport",PivotSuSaForecast!$A122,"Year",YEAR(Deckblatt!$B$5),"Month",I$6))</f>
        <v>1283.94</v>
      </c>
      <c r="J123" s="252">
        <f>IF(H123="",0,GETPIVOTDATA("Haben",PivotSuSaForecast!$A$3,"AccountReport",PivotSuSaForecast!$A122,"Year",YEAR(Deckblatt!$B$5),"Month",J$6))</f>
        <v>0</v>
      </c>
      <c r="K123" s="252">
        <f>IF(I123="",0,GETPIVOTDATA("Soll",PivotSuSaForecast!$A$3,"AccountReport",PivotSuSaForecast!$A122,"Year",YEAR(Deckblatt!$B$5),"Month",K$6))</f>
        <v>1150.42</v>
      </c>
      <c r="L123" s="252">
        <f>IF(J123="",0,GETPIVOTDATA("Haben",PivotSuSaForecast!$A$3,"AccountReport",PivotSuSaForecast!$A122,"Year",YEAR(Deckblatt!$B$5),"Month",L$6))</f>
        <v>0</v>
      </c>
      <c r="M123" s="252">
        <f>IF(K123="",0,GETPIVOTDATA("Soll",PivotSuSaForecast!$A$3,"AccountReport",PivotSuSaForecast!$A122,"Year",YEAR(Deckblatt!$B$5),"Month",M$6))</f>
        <v>1081.53</v>
      </c>
      <c r="N123" s="252">
        <f>IF(L123="",0,GETPIVOTDATA("Haben",PivotSuSaForecast!$A$3,"AccountReport",PivotSuSaForecast!$A122,"Year",YEAR(Deckblatt!$B$5),"Month",N$6))</f>
        <v>0</v>
      </c>
      <c r="O123" s="252">
        <f>IF(M123="",0,GETPIVOTDATA("Soll",PivotSuSaForecast!$A$3,"AccountReport",PivotSuSaForecast!$A122,"Year",YEAR(Deckblatt!$B$5),"Month",O$6))</f>
        <v>999.86</v>
      </c>
      <c r="P123" s="252">
        <f>IF(N123="",0,GETPIVOTDATA("Haben",PivotSuSaForecast!$A$3,"AccountReport",PivotSuSaForecast!$A122,"Year",YEAR(Deckblatt!$B$5),"Month",P$6))</f>
        <v>0</v>
      </c>
      <c r="Q123" s="252">
        <f>IF(O123="",0,GETPIVOTDATA("Soll",PivotSuSaForecast!$A$3,"AccountReport",PivotSuSaForecast!$A122,"Year",YEAR(Deckblatt!$B$5),"Month",Q$6))</f>
        <v>982.6</v>
      </c>
      <c r="R123" s="252">
        <f>IF(P123="",0,GETPIVOTDATA("Haben",PivotSuSaForecast!$A$3,"AccountReport",PivotSuSaForecast!$A122,"Year",YEAR(Deckblatt!$B$5),"Month",R$6))</f>
        <v>0</v>
      </c>
      <c r="S123" s="252">
        <f>IF(Q123="",0,GETPIVOTDATA("Soll",PivotSuSaForecast!$A$3,"AccountReport",PivotSuSaForecast!$A122,"Year",YEAR(Deckblatt!$B$5),"Month",S$6))</f>
        <v>930.62</v>
      </c>
      <c r="T123" s="252">
        <f>IF(R123="",0,GETPIVOTDATA("Haben",PivotSuSaForecast!$A$3,"AccountReport",PivotSuSaForecast!$A122,"Year",YEAR(Deckblatt!$B$5),"Month",T$6))</f>
        <v>0</v>
      </c>
      <c r="U123" s="252">
        <f>IF(S123="",0,GETPIVOTDATA("Soll",PivotSuSaForecast!$A$3,"AccountReport",PivotSuSaForecast!$A122,"Year",YEAR(Deckblatt!$B$5),"Month",U$6))</f>
        <v>820.6</v>
      </c>
      <c r="V123" s="252">
        <f>IF(T123="",0,GETPIVOTDATA("Haben",PivotSuSaForecast!$A$3,"AccountReport",PivotSuSaForecast!$A122,"Year",YEAR(Deckblatt!$B$5),"Month",V$6))</f>
        <v>0</v>
      </c>
      <c r="W123" s="252">
        <f>IF(U123="",0,GETPIVOTDATA("Soll",PivotSuSaForecast!$A$3,"AccountReport",PivotSuSaForecast!$A122,"Year",YEAR(Deckblatt!$B$5),"Month",W$6))</f>
        <v>770.78</v>
      </c>
      <c r="X123" s="252">
        <f>IF(V123="",0,GETPIVOTDATA("Haben",PivotSuSaForecast!$A$3,"AccountReport",PivotSuSaForecast!$A122,"Year",YEAR(Deckblatt!$B$5),"Month",X$6))</f>
        <v>0</v>
      </c>
      <c r="Y123" s="252">
        <f>IF(W123="",0,GETPIVOTDATA("Soll",PivotSuSaForecast!$A$3,"AccountReport",PivotSuSaForecast!$A122,"Year",YEAR(Deckblatt!$B$5),"Month",Y$6))</f>
        <v>1200</v>
      </c>
      <c r="Z123" s="252">
        <f>IF(X123="",0,GETPIVOTDATA("Haben",PivotSuSaForecast!$A$3,"AccountReport",PivotSuSaForecast!$A122,"Year",YEAR(Deckblatt!$B$5),"Month",Z$6))</f>
        <v>0</v>
      </c>
    </row>
    <row r="124" spans="1:26" x14ac:dyDescent="0.25">
      <c r="A124" s="174">
        <f>IF(PivotSuSaForecast!A123=0,"",IFERROR(_xlfn.NUMBERVALUE(LEFT(PivotSuSaForecast!A123,4)),""))</f>
        <v>7320</v>
      </c>
      <c r="B124" s="174" t="str">
        <f>IF(A124&lt;&gt;"",RIGHT(PivotSuSaForecast!A123,LEN(PivotSuSaForecast!A123)-5),"")</f>
        <v>Zinsaufwendungen für langfristige Verbindlichkeite</v>
      </c>
      <c r="C124" s="252">
        <f>IF(A124="",0,GETPIVOTDATA("Soll",PivotSuSaForecast!$A$3,"AccountReport",PivotSuSaForecast!$A123,"Year",YEAR(Deckblatt!$B$5),"Month",C$6))</f>
        <v>0</v>
      </c>
      <c r="D124" s="252">
        <f>IF(B124="",0,GETPIVOTDATA("Haben",PivotSuSaForecast!$A$3,"AccountReport",PivotSuSaForecast!$A123,"Year",YEAR(Deckblatt!$B$5),"Month",D$6))</f>
        <v>0</v>
      </c>
      <c r="E124" s="252">
        <f>IF(C124="",0,GETPIVOTDATA("Soll",PivotSuSaForecast!$A$3,"AccountReport",PivotSuSaForecast!$A123,"Year",YEAR(Deckblatt!$B$5),"Month",E$6))</f>
        <v>0</v>
      </c>
      <c r="F124" s="252">
        <f>IF(D124="",0,GETPIVOTDATA("Haben",PivotSuSaForecast!$A$3,"AccountReport",PivotSuSaForecast!$A123,"Year",YEAR(Deckblatt!$B$5),"Month",F$6))</f>
        <v>0</v>
      </c>
      <c r="G124" s="252">
        <f>IF(E124="",0,GETPIVOTDATA("Soll",PivotSuSaForecast!$A$3,"AccountReport",PivotSuSaForecast!$A123,"Year",YEAR(Deckblatt!$B$5),"Month",G$6))</f>
        <v>0</v>
      </c>
      <c r="H124" s="252">
        <f>IF(F124="",0,GETPIVOTDATA("Haben",PivotSuSaForecast!$A$3,"AccountReport",PivotSuSaForecast!$A123,"Year",YEAR(Deckblatt!$B$5),"Month",H$6))</f>
        <v>0</v>
      </c>
      <c r="I124" s="252">
        <f>IF(G124="",0,GETPIVOTDATA("Soll",PivotSuSaForecast!$A$3,"AccountReport",PivotSuSaForecast!$A123,"Year",YEAR(Deckblatt!$B$5),"Month",I$6))</f>
        <v>3568.59</v>
      </c>
      <c r="J124" s="252">
        <f>IF(H124="",0,GETPIVOTDATA("Haben",PivotSuSaForecast!$A$3,"AccountReport",PivotSuSaForecast!$A123,"Year",YEAR(Deckblatt!$B$5),"Month",J$6))</f>
        <v>0</v>
      </c>
      <c r="K124" s="252">
        <f>IF(I124="",0,GETPIVOTDATA("Soll",PivotSuSaForecast!$A$3,"AccountReport",PivotSuSaForecast!$A123,"Year",YEAR(Deckblatt!$B$5),"Month",K$6))</f>
        <v>0</v>
      </c>
      <c r="L124" s="252">
        <f>IF(J124="",0,GETPIVOTDATA("Haben",PivotSuSaForecast!$A$3,"AccountReport",PivotSuSaForecast!$A123,"Year",YEAR(Deckblatt!$B$5),"Month",L$6))</f>
        <v>0</v>
      </c>
      <c r="M124" s="252">
        <f>IF(K124="",0,GETPIVOTDATA("Soll",PivotSuSaForecast!$A$3,"AccountReport",PivotSuSaForecast!$A123,"Year",YEAR(Deckblatt!$B$5),"Month",M$6))</f>
        <v>0</v>
      </c>
      <c r="N124" s="252">
        <f>IF(L124="",0,GETPIVOTDATA("Haben",PivotSuSaForecast!$A$3,"AccountReport",PivotSuSaForecast!$A123,"Year",YEAR(Deckblatt!$B$5),"Month",N$6))</f>
        <v>0</v>
      </c>
      <c r="O124" s="252">
        <f>IF(M124="",0,GETPIVOTDATA("Soll",PivotSuSaForecast!$A$3,"AccountReport",PivotSuSaForecast!$A123,"Year",YEAR(Deckblatt!$B$5),"Month",O$6))</f>
        <v>3568.59</v>
      </c>
      <c r="P124" s="252">
        <f>IF(N124="",0,GETPIVOTDATA("Haben",PivotSuSaForecast!$A$3,"AccountReport",PivotSuSaForecast!$A123,"Year",YEAR(Deckblatt!$B$5),"Month",P$6))</f>
        <v>0</v>
      </c>
      <c r="Q124" s="252">
        <f>IF(O124="",0,GETPIVOTDATA("Soll",PivotSuSaForecast!$A$3,"AccountReport",PivotSuSaForecast!$A123,"Year",YEAR(Deckblatt!$B$5),"Month",Q$6))</f>
        <v>0</v>
      </c>
      <c r="R124" s="252">
        <f>IF(P124="",0,GETPIVOTDATA("Haben",PivotSuSaForecast!$A$3,"AccountReport",PivotSuSaForecast!$A123,"Year",YEAR(Deckblatt!$B$5),"Month",R$6))</f>
        <v>0</v>
      </c>
      <c r="S124" s="252">
        <f>IF(Q124="",0,GETPIVOTDATA("Soll",PivotSuSaForecast!$A$3,"AccountReport",PivotSuSaForecast!$A123,"Year",YEAR(Deckblatt!$B$5),"Month",S$6))</f>
        <v>0</v>
      </c>
      <c r="T124" s="252">
        <f>IF(R124="",0,GETPIVOTDATA("Haben",PivotSuSaForecast!$A$3,"AccountReport",PivotSuSaForecast!$A123,"Year",YEAR(Deckblatt!$B$5),"Month",T$6))</f>
        <v>0</v>
      </c>
      <c r="U124" s="252">
        <f>IF(S124="",0,GETPIVOTDATA("Soll",PivotSuSaForecast!$A$3,"AccountReport",PivotSuSaForecast!$A123,"Year",YEAR(Deckblatt!$B$5),"Month",U$6))</f>
        <v>6805.56</v>
      </c>
      <c r="V124" s="252">
        <f>IF(T124="",0,GETPIVOTDATA("Haben",PivotSuSaForecast!$A$3,"AccountReport",PivotSuSaForecast!$A123,"Year",YEAR(Deckblatt!$B$5),"Month",V$6))</f>
        <v>0</v>
      </c>
      <c r="W124" s="252">
        <f>IF(U124="",0,GETPIVOTDATA("Soll",PivotSuSaForecast!$A$3,"AccountReport",PivotSuSaForecast!$A123,"Year",YEAR(Deckblatt!$B$5),"Month",W$6))</f>
        <v>7500</v>
      </c>
      <c r="X124" s="252">
        <f>IF(V124="",0,GETPIVOTDATA("Haben",PivotSuSaForecast!$A$3,"AccountReport",PivotSuSaForecast!$A123,"Year",YEAR(Deckblatt!$B$5),"Month",X$6))</f>
        <v>0</v>
      </c>
      <c r="Y124" s="252">
        <f>IF(W124="",0,GETPIVOTDATA("Soll",PivotSuSaForecast!$A$3,"AccountReport",PivotSuSaForecast!$A123,"Year",YEAR(Deckblatt!$B$5),"Month",Y$6))</f>
        <v>7500</v>
      </c>
      <c r="Z124" s="252">
        <f>IF(X124="",0,GETPIVOTDATA("Haben",PivotSuSaForecast!$A$3,"AccountReport",PivotSuSaForecast!$A123,"Year",YEAR(Deckblatt!$B$5),"Month",Z$6))</f>
        <v>0</v>
      </c>
    </row>
    <row r="125" spans="1:26" x14ac:dyDescent="0.25">
      <c r="A125" s="174">
        <f>IF(PivotSuSaForecast!A124=0,"",IFERROR(_xlfn.NUMBERVALUE(LEFT(PivotSuSaForecast!A124,4)),""))</f>
        <v>9000</v>
      </c>
      <c r="B125" s="174" t="str">
        <f>IF(A125&lt;&gt;"",RIGHT(PivotSuSaForecast!A124,LEN(PivotSuSaForecast!A124)-5),"")</f>
        <v>Saldenvorträge, Sachkonten</v>
      </c>
      <c r="C125" s="252">
        <f>IF(A125="",0,GETPIVOTDATA("Soll",PivotSuSaForecast!$A$3,"AccountReport",PivotSuSaForecast!$A124,"Year",YEAR(Deckblatt!$B$5),"Month",C$6))</f>
        <v>0</v>
      </c>
      <c r="D125" s="252">
        <f>IF(B125="",0,GETPIVOTDATA("Haben",PivotSuSaForecast!$A$3,"AccountReport",PivotSuSaForecast!$A124,"Year",YEAR(Deckblatt!$B$5),"Month",D$6))</f>
        <v>0</v>
      </c>
      <c r="E125" s="252">
        <f>IF(C125="",0,GETPIVOTDATA("Soll",PivotSuSaForecast!$A$3,"AccountReport",PivotSuSaForecast!$A124,"Year",YEAR(Deckblatt!$B$5),"Month",E$6))</f>
        <v>0</v>
      </c>
      <c r="F125" s="252">
        <f>IF(D125="",0,GETPIVOTDATA("Haben",PivotSuSaForecast!$A$3,"AccountReport",PivotSuSaForecast!$A124,"Year",YEAR(Deckblatt!$B$5),"Month",F$6))</f>
        <v>0</v>
      </c>
      <c r="G125" s="252">
        <f>IF(E125="",0,GETPIVOTDATA("Soll",PivotSuSaForecast!$A$3,"AccountReport",PivotSuSaForecast!$A124,"Year",YEAR(Deckblatt!$B$5),"Month",G$6))</f>
        <v>0</v>
      </c>
      <c r="H125" s="252">
        <f>IF(F125="",0,GETPIVOTDATA("Haben",PivotSuSaForecast!$A$3,"AccountReport",PivotSuSaForecast!$A124,"Year",YEAR(Deckblatt!$B$5),"Month",H$6))</f>
        <v>0</v>
      </c>
      <c r="I125" s="252">
        <f>IF(G125="",0,GETPIVOTDATA("Soll",PivotSuSaForecast!$A$3,"AccountReport",PivotSuSaForecast!$A124,"Year",YEAR(Deckblatt!$B$5),"Month",I$6))</f>
        <v>0</v>
      </c>
      <c r="J125" s="252">
        <f>IF(H125="",0,GETPIVOTDATA("Haben",PivotSuSaForecast!$A$3,"AccountReport",PivotSuSaForecast!$A124,"Year",YEAR(Deckblatt!$B$5),"Month",J$6))</f>
        <v>0</v>
      </c>
      <c r="K125" s="252">
        <f>IF(I125="",0,GETPIVOTDATA("Soll",PivotSuSaForecast!$A$3,"AccountReport",PivotSuSaForecast!$A124,"Year",YEAR(Deckblatt!$B$5),"Month",K$6))</f>
        <v>0</v>
      </c>
      <c r="L125" s="252">
        <f>IF(J125="",0,GETPIVOTDATA("Haben",PivotSuSaForecast!$A$3,"AccountReport",PivotSuSaForecast!$A124,"Year",YEAR(Deckblatt!$B$5),"Month",L$6))</f>
        <v>0</v>
      </c>
      <c r="M125" s="252">
        <f>IF(K125="",0,GETPIVOTDATA("Soll",PivotSuSaForecast!$A$3,"AccountReport",PivotSuSaForecast!$A124,"Year",YEAR(Deckblatt!$B$5),"Month",M$6))</f>
        <v>0</v>
      </c>
      <c r="N125" s="252">
        <f>IF(L125="",0,GETPIVOTDATA("Haben",PivotSuSaForecast!$A$3,"AccountReport",PivotSuSaForecast!$A124,"Year",YEAR(Deckblatt!$B$5),"Month",N$6))</f>
        <v>0</v>
      </c>
      <c r="O125" s="252">
        <f>IF(M125="",0,GETPIVOTDATA("Soll",PivotSuSaForecast!$A$3,"AccountReport",PivotSuSaForecast!$A124,"Year",YEAR(Deckblatt!$B$5),"Month",O$6))</f>
        <v>0</v>
      </c>
      <c r="P125" s="252">
        <f>IF(N125="",0,GETPIVOTDATA("Haben",PivotSuSaForecast!$A$3,"AccountReport",PivotSuSaForecast!$A124,"Year",YEAR(Deckblatt!$B$5),"Month",P$6))</f>
        <v>0</v>
      </c>
      <c r="Q125" s="252">
        <f>IF(O125="",0,GETPIVOTDATA("Soll",PivotSuSaForecast!$A$3,"AccountReport",PivotSuSaForecast!$A124,"Year",YEAR(Deckblatt!$B$5),"Month",Q$6))</f>
        <v>0</v>
      </c>
      <c r="R125" s="252">
        <f>IF(P125="",0,GETPIVOTDATA("Haben",PivotSuSaForecast!$A$3,"AccountReport",PivotSuSaForecast!$A124,"Year",YEAR(Deckblatt!$B$5),"Month",R$6))</f>
        <v>0</v>
      </c>
      <c r="S125" s="252">
        <f>IF(Q125="",0,GETPIVOTDATA("Soll",PivotSuSaForecast!$A$3,"AccountReport",PivotSuSaForecast!$A124,"Year",YEAR(Deckblatt!$B$5),"Month",S$6))</f>
        <v>0</v>
      </c>
      <c r="T125" s="252">
        <f>IF(R125="",0,GETPIVOTDATA("Haben",PivotSuSaForecast!$A$3,"AccountReport",PivotSuSaForecast!$A124,"Year",YEAR(Deckblatt!$B$5),"Month",T$6))</f>
        <v>0</v>
      </c>
      <c r="U125" s="252">
        <f>IF(S125="",0,GETPIVOTDATA("Soll",PivotSuSaForecast!$A$3,"AccountReport",PivotSuSaForecast!$A124,"Year",YEAR(Deckblatt!$B$5),"Month",U$6))</f>
        <v>0</v>
      </c>
      <c r="V125" s="252">
        <f>IF(T125="",0,GETPIVOTDATA("Haben",PivotSuSaForecast!$A$3,"AccountReport",PivotSuSaForecast!$A124,"Year",YEAR(Deckblatt!$B$5),"Month",V$6))</f>
        <v>0</v>
      </c>
      <c r="W125" s="252">
        <f>IF(U125="",0,GETPIVOTDATA("Soll",PivotSuSaForecast!$A$3,"AccountReport",PivotSuSaForecast!$A124,"Year",YEAR(Deckblatt!$B$5),"Month",W$6))</f>
        <v>0</v>
      </c>
      <c r="X125" s="252">
        <f>IF(V125="",0,GETPIVOTDATA("Haben",PivotSuSaForecast!$A$3,"AccountReport",PivotSuSaForecast!$A124,"Year",YEAR(Deckblatt!$B$5),"Month",X$6))</f>
        <v>0</v>
      </c>
      <c r="Y125" s="252">
        <f>IF(W125="",0,GETPIVOTDATA("Soll",PivotSuSaForecast!$A$3,"AccountReport",PivotSuSaForecast!$A124,"Year",YEAR(Deckblatt!$B$5),"Month",Y$6))</f>
        <v>0</v>
      </c>
      <c r="Z125" s="252">
        <f>IF(X125="",0,GETPIVOTDATA("Haben",PivotSuSaForecast!$A$3,"AccountReport",PivotSuSaForecast!$A124,"Year",YEAR(Deckblatt!$B$5),"Month",Z$6))</f>
        <v>0</v>
      </c>
    </row>
    <row r="126" spans="1:26" x14ac:dyDescent="0.25">
      <c r="A126" s="174">
        <f>IF(PivotSuSaForecast!A125=0,"",IFERROR(_xlfn.NUMBERVALUE(LEFT(PivotSuSaForecast!A125,4)),""))</f>
        <v>9008</v>
      </c>
      <c r="B126" s="174" t="str">
        <f>IF(A126&lt;&gt;"",RIGHT(PivotSuSaForecast!A125,LEN(PivotSuSaForecast!A125)-5),"")</f>
        <v>Saldenvorträge, Debitoren</v>
      </c>
      <c r="C126" s="252">
        <f>IF(A126="",0,GETPIVOTDATA("Soll",PivotSuSaForecast!$A$3,"AccountReport",PivotSuSaForecast!$A125,"Year",YEAR(Deckblatt!$B$5),"Month",C$6))</f>
        <v>0</v>
      </c>
      <c r="D126" s="252">
        <f>IF(B126="",0,GETPIVOTDATA("Haben",PivotSuSaForecast!$A$3,"AccountReport",PivotSuSaForecast!$A125,"Year",YEAR(Deckblatt!$B$5),"Month",D$6))</f>
        <v>0</v>
      </c>
      <c r="E126" s="252">
        <f>IF(C126="",0,GETPIVOTDATA("Soll",PivotSuSaForecast!$A$3,"AccountReport",PivotSuSaForecast!$A125,"Year",YEAR(Deckblatt!$B$5),"Month",E$6))</f>
        <v>0</v>
      </c>
      <c r="F126" s="252">
        <f>IF(D126="",0,GETPIVOTDATA("Haben",PivotSuSaForecast!$A$3,"AccountReport",PivotSuSaForecast!$A125,"Year",YEAR(Deckblatt!$B$5),"Month",F$6))</f>
        <v>0</v>
      </c>
      <c r="G126" s="252">
        <f>IF(E126="",0,GETPIVOTDATA("Soll",PivotSuSaForecast!$A$3,"AccountReport",PivotSuSaForecast!$A125,"Year",YEAR(Deckblatt!$B$5),"Month",G$6))</f>
        <v>0</v>
      </c>
      <c r="H126" s="252">
        <f>IF(F126="",0,GETPIVOTDATA("Haben",PivotSuSaForecast!$A$3,"AccountReport",PivotSuSaForecast!$A125,"Year",YEAR(Deckblatt!$B$5),"Month",H$6))</f>
        <v>0</v>
      </c>
      <c r="I126" s="252">
        <f>IF(G126="",0,GETPIVOTDATA("Soll",PivotSuSaForecast!$A$3,"AccountReport",PivotSuSaForecast!$A125,"Year",YEAR(Deckblatt!$B$5),"Month",I$6))</f>
        <v>0</v>
      </c>
      <c r="J126" s="252">
        <f>IF(H126="",0,GETPIVOTDATA("Haben",PivotSuSaForecast!$A$3,"AccountReport",PivotSuSaForecast!$A125,"Year",YEAR(Deckblatt!$B$5),"Month",J$6))</f>
        <v>0</v>
      </c>
      <c r="K126" s="252">
        <f>IF(I126="",0,GETPIVOTDATA("Soll",PivotSuSaForecast!$A$3,"AccountReport",PivotSuSaForecast!$A125,"Year",YEAR(Deckblatt!$B$5),"Month",K$6))</f>
        <v>0</v>
      </c>
      <c r="L126" s="252">
        <f>IF(J126="",0,GETPIVOTDATA("Haben",PivotSuSaForecast!$A$3,"AccountReport",PivotSuSaForecast!$A125,"Year",YEAR(Deckblatt!$B$5),"Month",L$6))</f>
        <v>0</v>
      </c>
      <c r="M126" s="252">
        <f>IF(K126="",0,GETPIVOTDATA("Soll",PivotSuSaForecast!$A$3,"AccountReport",PivotSuSaForecast!$A125,"Year",YEAR(Deckblatt!$B$5),"Month",M$6))</f>
        <v>0</v>
      </c>
      <c r="N126" s="252">
        <f>IF(L126="",0,GETPIVOTDATA("Haben",PivotSuSaForecast!$A$3,"AccountReport",PivotSuSaForecast!$A125,"Year",YEAR(Deckblatt!$B$5),"Month",N$6))</f>
        <v>0</v>
      </c>
      <c r="O126" s="252">
        <f>IF(M126="",0,GETPIVOTDATA("Soll",PivotSuSaForecast!$A$3,"AccountReport",PivotSuSaForecast!$A125,"Year",YEAR(Deckblatt!$B$5),"Month",O$6))</f>
        <v>0</v>
      </c>
      <c r="P126" s="252">
        <f>IF(N126="",0,GETPIVOTDATA("Haben",PivotSuSaForecast!$A$3,"AccountReport",PivotSuSaForecast!$A125,"Year",YEAR(Deckblatt!$B$5),"Month",P$6))</f>
        <v>0</v>
      </c>
      <c r="Q126" s="252">
        <f>IF(O126="",0,GETPIVOTDATA("Soll",PivotSuSaForecast!$A$3,"AccountReport",PivotSuSaForecast!$A125,"Year",YEAR(Deckblatt!$B$5),"Month",Q$6))</f>
        <v>0</v>
      </c>
      <c r="R126" s="252">
        <f>IF(P126="",0,GETPIVOTDATA("Haben",PivotSuSaForecast!$A$3,"AccountReport",PivotSuSaForecast!$A125,"Year",YEAR(Deckblatt!$B$5),"Month",R$6))</f>
        <v>0</v>
      </c>
      <c r="S126" s="252">
        <f>IF(Q126="",0,GETPIVOTDATA("Soll",PivotSuSaForecast!$A$3,"AccountReport",PivotSuSaForecast!$A125,"Year",YEAR(Deckblatt!$B$5),"Month",S$6))</f>
        <v>0</v>
      </c>
      <c r="T126" s="252">
        <f>IF(R126="",0,GETPIVOTDATA("Haben",PivotSuSaForecast!$A$3,"AccountReport",PivotSuSaForecast!$A125,"Year",YEAR(Deckblatt!$B$5),"Month",T$6))</f>
        <v>0</v>
      </c>
      <c r="U126" s="252">
        <f>IF(S126="",0,GETPIVOTDATA("Soll",PivotSuSaForecast!$A$3,"AccountReport",PivotSuSaForecast!$A125,"Year",YEAR(Deckblatt!$B$5),"Month",U$6))</f>
        <v>0</v>
      </c>
      <c r="V126" s="252">
        <f>IF(T126="",0,GETPIVOTDATA("Haben",PivotSuSaForecast!$A$3,"AccountReport",PivotSuSaForecast!$A125,"Year",YEAR(Deckblatt!$B$5),"Month",V$6))</f>
        <v>0</v>
      </c>
      <c r="W126" s="252">
        <f>IF(U126="",0,GETPIVOTDATA("Soll",PivotSuSaForecast!$A$3,"AccountReport",PivotSuSaForecast!$A125,"Year",YEAR(Deckblatt!$B$5),"Month",W$6))</f>
        <v>0</v>
      </c>
      <c r="X126" s="252">
        <f>IF(V126="",0,GETPIVOTDATA("Haben",PivotSuSaForecast!$A$3,"AccountReport",PivotSuSaForecast!$A125,"Year",YEAR(Deckblatt!$B$5),"Month",X$6))</f>
        <v>0</v>
      </c>
      <c r="Y126" s="252">
        <f>IF(W126="",0,GETPIVOTDATA("Soll",PivotSuSaForecast!$A$3,"AccountReport",PivotSuSaForecast!$A125,"Year",YEAR(Deckblatt!$B$5),"Month",Y$6))</f>
        <v>0</v>
      </c>
      <c r="Z126" s="252">
        <f>IF(X126="",0,GETPIVOTDATA("Haben",PivotSuSaForecast!$A$3,"AccountReport",PivotSuSaForecast!$A125,"Year",YEAR(Deckblatt!$B$5),"Month",Z$6))</f>
        <v>0</v>
      </c>
    </row>
    <row r="127" spans="1:26" x14ac:dyDescent="0.25">
      <c r="A127" s="174">
        <f>IF(PivotSuSaForecast!A126=0,"",IFERROR(_xlfn.NUMBERVALUE(LEFT(PivotSuSaForecast!A126,4)),""))</f>
        <v>9009</v>
      </c>
      <c r="B127" s="174" t="str">
        <f>IF(A127&lt;&gt;"",RIGHT(PivotSuSaForecast!A126,LEN(PivotSuSaForecast!A126)-5),"")</f>
        <v>Saldenvorträge, Kreditoren</v>
      </c>
      <c r="C127" s="252">
        <f>IF(A127="",0,GETPIVOTDATA("Soll",PivotSuSaForecast!$A$3,"AccountReport",PivotSuSaForecast!$A126,"Year",YEAR(Deckblatt!$B$5),"Month",C$6))</f>
        <v>0</v>
      </c>
      <c r="D127" s="252">
        <f>IF(B127="",0,GETPIVOTDATA("Haben",PivotSuSaForecast!$A$3,"AccountReport",PivotSuSaForecast!$A126,"Year",YEAR(Deckblatt!$B$5),"Month",D$6))</f>
        <v>0</v>
      </c>
      <c r="E127" s="252">
        <f>IF(C127="",0,GETPIVOTDATA("Soll",PivotSuSaForecast!$A$3,"AccountReport",PivotSuSaForecast!$A126,"Year",YEAR(Deckblatt!$B$5),"Month",E$6))</f>
        <v>0</v>
      </c>
      <c r="F127" s="252">
        <f>IF(D127="",0,GETPIVOTDATA("Haben",PivotSuSaForecast!$A$3,"AccountReport",PivotSuSaForecast!$A126,"Year",YEAR(Deckblatt!$B$5),"Month",F$6))</f>
        <v>0</v>
      </c>
      <c r="G127" s="252">
        <f>IF(E127="",0,GETPIVOTDATA("Soll",PivotSuSaForecast!$A$3,"AccountReport",PivotSuSaForecast!$A126,"Year",YEAR(Deckblatt!$B$5),"Month",G$6))</f>
        <v>0</v>
      </c>
      <c r="H127" s="252">
        <f>IF(F127="",0,GETPIVOTDATA("Haben",PivotSuSaForecast!$A$3,"AccountReport",PivotSuSaForecast!$A126,"Year",YEAR(Deckblatt!$B$5),"Month",H$6))</f>
        <v>0</v>
      </c>
      <c r="I127" s="252">
        <f>IF(G127="",0,GETPIVOTDATA("Soll",PivotSuSaForecast!$A$3,"AccountReport",PivotSuSaForecast!$A126,"Year",YEAR(Deckblatt!$B$5),"Month",I$6))</f>
        <v>0</v>
      </c>
      <c r="J127" s="252">
        <f>IF(H127="",0,GETPIVOTDATA("Haben",PivotSuSaForecast!$A$3,"AccountReport",PivotSuSaForecast!$A126,"Year",YEAR(Deckblatt!$B$5),"Month",J$6))</f>
        <v>0</v>
      </c>
      <c r="K127" s="252">
        <f>IF(I127="",0,GETPIVOTDATA("Soll",PivotSuSaForecast!$A$3,"AccountReport",PivotSuSaForecast!$A126,"Year",YEAR(Deckblatt!$B$5),"Month",K$6))</f>
        <v>0</v>
      </c>
      <c r="L127" s="252">
        <f>IF(J127="",0,GETPIVOTDATA("Haben",PivotSuSaForecast!$A$3,"AccountReport",PivotSuSaForecast!$A126,"Year",YEAR(Deckblatt!$B$5),"Month",L$6))</f>
        <v>0</v>
      </c>
      <c r="M127" s="252">
        <f>IF(K127="",0,GETPIVOTDATA("Soll",PivotSuSaForecast!$A$3,"AccountReport",PivotSuSaForecast!$A126,"Year",YEAR(Deckblatt!$B$5),"Month",M$6))</f>
        <v>0</v>
      </c>
      <c r="N127" s="252">
        <f>IF(L127="",0,GETPIVOTDATA("Haben",PivotSuSaForecast!$A$3,"AccountReport",PivotSuSaForecast!$A126,"Year",YEAR(Deckblatt!$B$5),"Month",N$6))</f>
        <v>0</v>
      </c>
      <c r="O127" s="252">
        <f>IF(M127="",0,GETPIVOTDATA("Soll",PivotSuSaForecast!$A$3,"AccountReport",PivotSuSaForecast!$A126,"Year",YEAR(Deckblatt!$B$5),"Month",O$6))</f>
        <v>0</v>
      </c>
      <c r="P127" s="252">
        <f>IF(N127="",0,GETPIVOTDATA("Haben",PivotSuSaForecast!$A$3,"AccountReport",PivotSuSaForecast!$A126,"Year",YEAR(Deckblatt!$B$5),"Month",P$6))</f>
        <v>0</v>
      </c>
      <c r="Q127" s="252">
        <f>IF(O127="",0,GETPIVOTDATA("Soll",PivotSuSaForecast!$A$3,"AccountReport",PivotSuSaForecast!$A126,"Year",YEAR(Deckblatt!$B$5),"Month",Q$6))</f>
        <v>0</v>
      </c>
      <c r="R127" s="252">
        <f>IF(P127="",0,GETPIVOTDATA("Haben",PivotSuSaForecast!$A$3,"AccountReport",PivotSuSaForecast!$A126,"Year",YEAR(Deckblatt!$B$5),"Month",R$6))</f>
        <v>0</v>
      </c>
      <c r="S127" s="252">
        <f>IF(Q127="",0,GETPIVOTDATA("Soll",PivotSuSaForecast!$A$3,"AccountReport",PivotSuSaForecast!$A126,"Year",YEAR(Deckblatt!$B$5),"Month",S$6))</f>
        <v>0</v>
      </c>
      <c r="T127" s="252">
        <f>IF(R127="",0,GETPIVOTDATA("Haben",PivotSuSaForecast!$A$3,"AccountReport",PivotSuSaForecast!$A126,"Year",YEAR(Deckblatt!$B$5),"Month",T$6))</f>
        <v>0</v>
      </c>
      <c r="U127" s="252">
        <f>IF(S127="",0,GETPIVOTDATA("Soll",PivotSuSaForecast!$A$3,"AccountReport",PivotSuSaForecast!$A126,"Year",YEAR(Deckblatt!$B$5),"Month",U$6))</f>
        <v>0</v>
      </c>
      <c r="V127" s="252">
        <f>IF(T127="",0,GETPIVOTDATA("Haben",PivotSuSaForecast!$A$3,"AccountReport",PivotSuSaForecast!$A126,"Year",YEAR(Deckblatt!$B$5),"Month",V$6))</f>
        <v>0</v>
      </c>
      <c r="W127" s="252">
        <f>IF(U127="",0,GETPIVOTDATA("Soll",PivotSuSaForecast!$A$3,"AccountReport",PivotSuSaForecast!$A126,"Year",YEAR(Deckblatt!$B$5),"Month",W$6))</f>
        <v>0</v>
      </c>
      <c r="X127" s="252">
        <f>IF(V127="",0,GETPIVOTDATA("Haben",PivotSuSaForecast!$A$3,"AccountReport",PivotSuSaForecast!$A126,"Year",YEAR(Deckblatt!$B$5),"Month",X$6))</f>
        <v>0</v>
      </c>
      <c r="Y127" s="252">
        <f>IF(W127="",0,GETPIVOTDATA("Soll",PivotSuSaForecast!$A$3,"AccountReport",PivotSuSaForecast!$A126,"Year",YEAR(Deckblatt!$B$5),"Month",Y$6))</f>
        <v>0</v>
      </c>
      <c r="Z127" s="252">
        <f>IF(X127="",0,GETPIVOTDATA("Haben",PivotSuSaForecast!$A$3,"AccountReport",PivotSuSaForecast!$A126,"Year",YEAR(Deckblatt!$B$5),"Month",Z$6))</f>
        <v>0</v>
      </c>
    </row>
    <row r="128" spans="1:26" x14ac:dyDescent="0.25">
      <c r="A128" s="174" t="str">
        <f>IF(PivotSuSaForecast!A127=0,"",IFERROR(_xlfn.NUMBERVALUE(LEFT(PivotSuSaForecast!A127,4)),""))</f>
        <v/>
      </c>
      <c r="B128" s="174" t="str">
        <f>IF(A128&lt;&gt;"",RIGHT(PivotSuSaForecast!A127,LEN(PivotSuSaForecast!A127)-5),"")</f>
        <v/>
      </c>
    </row>
    <row r="129" spans="1:2" x14ac:dyDescent="0.25">
      <c r="A129" s="174" t="str">
        <f>IF(PivotSuSaForecast!A128=0,"",IFERROR(_xlfn.NUMBERVALUE(LEFT(PivotSuSaForecast!A128,4)),""))</f>
        <v/>
      </c>
      <c r="B129" s="174" t="str">
        <f>IF(A129&lt;&gt;"",RIGHT(PivotSuSaForecast!A128,LEN(PivotSuSaForecast!A128)-5),"")</f>
        <v/>
      </c>
    </row>
    <row r="130" spans="1:2" x14ac:dyDescent="0.25">
      <c r="A130" s="174" t="str">
        <f>IF(PivotSuSaForecast!A129=0,"",IFERROR(_xlfn.NUMBERVALUE(LEFT(PivotSuSaForecast!A129,4)),""))</f>
        <v/>
      </c>
      <c r="B130" s="174" t="str">
        <f>IF(A130&lt;&gt;"",RIGHT(PivotSuSaForecast!A129,LEN(PivotSuSaForecast!A129)-5),"")</f>
        <v/>
      </c>
    </row>
    <row r="131" spans="1:2" x14ac:dyDescent="0.25">
      <c r="A131" s="174" t="str">
        <f>IF(PivotSuSaForecast!A130=0,"",IFERROR(_xlfn.NUMBERVALUE(LEFT(PivotSuSaForecast!A130,4)),""))</f>
        <v/>
      </c>
      <c r="B131" s="174" t="str">
        <f>IF(A131&lt;&gt;"",RIGHT(PivotSuSaForecast!A130,LEN(PivotSuSaForecast!A130)-5),"")</f>
        <v/>
      </c>
    </row>
    <row r="132" spans="1:2" x14ac:dyDescent="0.25">
      <c r="A132" s="174" t="str">
        <f>IF(PivotSuSaForecast!A131=0,"",IFERROR(_xlfn.NUMBERVALUE(LEFT(PivotSuSaForecast!A131,4)),""))</f>
        <v/>
      </c>
      <c r="B132" s="174" t="str">
        <f>IF(A132&lt;&gt;"",RIGHT(PivotSuSaForecast!A131,LEN(PivotSuSaForecast!A131)-5),"")</f>
        <v/>
      </c>
    </row>
    <row r="133" spans="1:2" x14ac:dyDescent="0.25">
      <c r="A133" s="174" t="str">
        <f>IF(PivotSuSaForecast!A132=0,"",IFERROR(_xlfn.NUMBERVALUE(LEFT(PivotSuSaForecast!A132,4)),""))</f>
        <v/>
      </c>
      <c r="B133" s="174" t="str">
        <f>IF(A133&lt;&gt;"",RIGHT(PivotSuSaForecast!A132,LEN(PivotSuSaForecast!A132)-5),"")</f>
        <v/>
      </c>
    </row>
    <row r="134" spans="1:2" x14ac:dyDescent="0.25">
      <c r="A134" s="174" t="str">
        <f>IF(PivotSuSaForecast!A133=0,"",IFERROR(_xlfn.NUMBERVALUE(LEFT(PivotSuSaForecast!A133,4)),""))</f>
        <v/>
      </c>
      <c r="B134" s="174" t="str">
        <f>IF(A134&lt;&gt;"",RIGHT(PivotSuSaForecast!A133,LEN(PivotSuSaForecast!A133)-5),"")</f>
        <v/>
      </c>
    </row>
    <row r="135" spans="1:2" x14ac:dyDescent="0.25">
      <c r="A135" s="174" t="str">
        <f>IF(PivotSuSaForecast!A134=0,"",IFERROR(_xlfn.NUMBERVALUE(LEFT(PivotSuSaForecast!A134,4)),""))</f>
        <v/>
      </c>
      <c r="B135" s="174" t="str">
        <f>IF(A135&lt;&gt;"",RIGHT(PivotSuSaForecast!A134,LEN(PivotSuSaForecast!A134)-5),"")</f>
        <v/>
      </c>
    </row>
    <row r="136" spans="1:2" x14ac:dyDescent="0.25">
      <c r="A136" s="174" t="str">
        <f>IF(PivotSuSaForecast!A135=0,"",IFERROR(_xlfn.NUMBERVALUE(LEFT(PivotSuSaForecast!A135,4)),""))</f>
        <v/>
      </c>
      <c r="B136" s="174" t="str">
        <f>IF(A136&lt;&gt;"",RIGHT(PivotSuSaForecast!A135,LEN(PivotSuSaForecast!A135)-5),"")</f>
        <v/>
      </c>
    </row>
    <row r="137" spans="1:2" x14ac:dyDescent="0.25">
      <c r="A137" s="174" t="str">
        <f>IF(PivotSuSaForecast!A136=0,"",IFERROR(_xlfn.NUMBERVALUE(LEFT(PivotSuSaForecast!A136,4)),""))</f>
        <v/>
      </c>
      <c r="B137" s="174" t="str">
        <f>IF(A137&lt;&gt;"",RIGHT(PivotSuSaForecast!A136,LEN(PivotSuSaForecast!A136)-5),"")</f>
        <v/>
      </c>
    </row>
    <row r="138" spans="1:2" x14ac:dyDescent="0.25">
      <c r="A138" s="174" t="str">
        <f>IF(PivotSuSaForecast!A137=0,"",IFERROR(_xlfn.NUMBERVALUE(LEFT(PivotSuSaForecast!A137,4)),""))</f>
        <v/>
      </c>
      <c r="B138" s="174" t="str">
        <f>IF(A138&lt;&gt;"",RIGHT(PivotSuSaForecast!A137,LEN(PivotSuSaForecast!A137)-5),"")</f>
        <v/>
      </c>
    </row>
    <row r="139" spans="1:2" x14ac:dyDescent="0.25">
      <c r="A139" s="174" t="str">
        <f>IF(PivotSuSaForecast!A138=0,"",IFERROR(_xlfn.NUMBERVALUE(LEFT(PivotSuSaForecast!A138,4)),""))</f>
        <v/>
      </c>
      <c r="B139" s="174" t="str">
        <f>IF(A139&lt;&gt;"",RIGHT(PivotSuSaForecast!A138,LEN(PivotSuSaForecast!A138)-5),"")</f>
        <v/>
      </c>
    </row>
    <row r="140" spans="1:2" x14ac:dyDescent="0.25">
      <c r="A140" s="174" t="str">
        <f>IF(PivotSuSaForecast!A139=0,"",IFERROR(_xlfn.NUMBERVALUE(LEFT(PivotSuSaForecast!A139,4)),""))</f>
        <v/>
      </c>
      <c r="B140" s="174" t="str">
        <f>IF(A140&lt;&gt;"",RIGHT(PivotSuSaForecast!A139,LEN(PivotSuSaForecast!A139)-5),"")</f>
        <v/>
      </c>
    </row>
    <row r="141" spans="1:2" x14ac:dyDescent="0.25">
      <c r="A141" s="174" t="str">
        <f>IF(PivotSuSaForecast!A140=0,"",IFERROR(_xlfn.NUMBERVALUE(LEFT(PivotSuSaForecast!A140,4)),""))</f>
        <v/>
      </c>
      <c r="B141" s="174" t="str">
        <f>IF(A141&lt;&gt;"",RIGHT(PivotSuSaForecast!A140,LEN(PivotSuSaForecast!A140)-5),"")</f>
        <v/>
      </c>
    </row>
    <row r="142" spans="1:2" x14ac:dyDescent="0.25">
      <c r="A142" s="174" t="str">
        <f>IF(PivotSuSaForecast!A141=0,"",IFERROR(_xlfn.NUMBERVALUE(LEFT(PivotSuSaForecast!A141,4)),""))</f>
        <v/>
      </c>
      <c r="B142" s="174" t="str">
        <f>IF(A142&lt;&gt;"",RIGHT(PivotSuSaForecast!A141,LEN(PivotSuSaForecast!A141)-5),"")</f>
        <v/>
      </c>
    </row>
    <row r="143" spans="1:2" x14ac:dyDescent="0.25">
      <c r="A143" s="174" t="str">
        <f>IF(PivotSuSaForecast!A142=0,"",IFERROR(_xlfn.NUMBERVALUE(LEFT(PivotSuSaForecast!A142,4)),""))</f>
        <v/>
      </c>
      <c r="B143" s="174" t="str">
        <f>IF(A143&lt;&gt;"",RIGHT(PivotSuSaForecast!A142,LEN(PivotSuSaForecast!A142)-5),"")</f>
        <v/>
      </c>
    </row>
    <row r="144" spans="1:2" x14ac:dyDescent="0.25">
      <c r="A144" s="174" t="str">
        <f>IF(PivotSuSaForecast!A143=0,"",IFERROR(_xlfn.NUMBERVALUE(LEFT(PivotSuSaForecast!A143,4)),""))</f>
        <v/>
      </c>
      <c r="B144" s="174" t="str">
        <f>IF(A144&lt;&gt;"",RIGHT(PivotSuSaForecast!A143,LEN(PivotSuSaForecast!A143)-5),"")</f>
        <v/>
      </c>
    </row>
    <row r="145" spans="1:2" x14ac:dyDescent="0.25">
      <c r="A145" s="174" t="str">
        <f>IF(PivotSuSaForecast!A144=0,"",IFERROR(_xlfn.NUMBERVALUE(LEFT(PivotSuSaForecast!A144,4)),""))</f>
        <v/>
      </c>
      <c r="B145" s="174" t="str">
        <f>IF(A145&lt;&gt;"",RIGHT(PivotSuSaForecast!A144,LEN(PivotSuSaForecast!A144)-5),"")</f>
        <v/>
      </c>
    </row>
    <row r="146" spans="1:2" x14ac:dyDescent="0.25">
      <c r="A146" s="174" t="str">
        <f>IF(PivotSuSaForecast!A145=0,"",IFERROR(_xlfn.NUMBERVALUE(LEFT(PivotSuSaForecast!A145,4)),""))</f>
        <v/>
      </c>
      <c r="B146" s="174" t="str">
        <f>IF(A146&lt;&gt;"",RIGHT(PivotSuSaForecast!A145,LEN(PivotSuSaForecast!A145)-5),"")</f>
        <v/>
      </c>
    </row>
    <row r="147" spans="1:2" x14ac:dyDescent="0.25">
      <c r="A147" s="174" t="str">
        <f>IF(PivotSuSaForecast!A146=0,"",IFERROR(_xlfn.NUMBERVALUE(LEFT(PivotSuSaForecast!A146,4)),""))</f>
        <v/>
      </c>
      <c r="B147" s="174" t="str">
        <f>IF(A147&lt;&gt;"",RIGHT(PivotSuSaForecast!A146,LEN(PivotSuSaForecast!A146)-5),"")</f>
        <v/>
      </c>
    </row>
    <row r="148" spans="1:2" x14ac:dyDescent="0.25">
      <c r="A148" s="174" t="str">
        <f>IF(PivotSuSaForecast!A147=0,"",IFERROR(_xlfn.NUMBERVALUE(LEFT(PivotSuSaForecast!A147,4)),""))</f>
        <v/>
      </c>
      <c r="B148" s="174" t="str">
        <f>IF(A148&lt;&gt;"",RIGHT(PivotSuSaForecast!A147,LEN(PivotSuSaForecast!A147)-5),"")</f>
        <v/>
      </c>
    </row>
    <row r="149" spans="1:2" x14ac:dyDescent="0.25">
      <c r="A149" s="174" t="str">
        <f>IF(PivotSuSaForecast!A148=0,"",IFERROR(_xlfn.NUMBERVALUE(LEFT(PivotSuSaForecast!A148,4)),""))</f>
        <v/>
      </c>
      <c r="B149" s="174" t="str">
        <f>IF(A149&lt;&gt;"",RIGHT(PivotSuSaForecast!A148,LEN(PivotSuSaForecast!A148)-5),"")</f>
        <v/>
      </c>
    </row>
    <row r="150" spans="1:2" x14ac:dyDescent="0.25">
      <c r="A150" s="174" t="str">
        <f>IF(PivotSuSaForecast!A149=0,"",IFERROR(_xlfn.NUMBERVALUE(LEFT(PivotSuSaForecast!A149,4)),""))</f>
        <v/>
      </c>
      <c r="B150" s="174" t="str">
        <f>IF(A150&lt;&gt;"",RIGHT(PivotSuSaForecast!A149,LEN(PivotSuSaForecast!A149)-5),"")</f>
        <v/>
      </c>
    </row>
    <row r="151" spans="1:2" x14ac:dyDescent="0.25">
      <c r="A151" s="174" t="str">
        <f>IF(PivotSuSaForecast!A150=0,"",IFERROR(_xlfn.NUMBERVALUE(LEFT(PivotSuSaForecast!A150,4)),""))</f>
        <v/>
      </c>
      <c r="B151" s="174" t="str">
        <f>IF(A151&lt;&gt;"",RIGHT(PivotSuSaForecast!A150,LEN(PivotSuSaForecast!A150)-5),"")</f>
        <v/>
      </c>
    </row>
    <row r="152" spans="1:2" x14ac:dyDescent="0.25">
      <c r="A152" s="174" t="str">
        <f>IF(PivotSuSaForecast!A151=0,"",IFERROR(_xlfn.NUMBERVALUE(LEFT(PivotSuSaForecast!A151,4)),""))</f>
        <v/>
      </c>
      <c r="B152" s="174" t="str">
        <f>IF(A152&lt;&gt;"",RIGHT(PivotSuSaForecast!A151,LEN(PivotSuSaForecast!A151)-5),"")</f>
        <v/>
      </c>
    </row>
    <row r="153" spans="1:2" x14ac:dyDescent="0.25">
      <c r="A153" s="174" t="str">
        <f>IF(PivotSuSaForecast!A152=0,"",IFERROR(_xlfn.NUMBERVALUE(LEFT(PivotSuSaForecast!A152,4)),""))</f>
        <v/>
      </c>
      <c r="B153" s="174" t="str">
        <f>IF(A153&lt;&gt;"",RIGHT(PivotSuSaForecast!A152,LEN(PivotSuSaForecast!A152)-5),"")</f>
        <v/>
      </c>
    </row>
    <row r="154" spans="1:2" x14ac:dyDescent="0.25">
      <c r="A154" s="174" t="str">
        <f>IF(PivotSuSaForecast!A153=0,"",IFERROR(_xlfn.NUMBERVALUE(LEFT(PivotSuSaForecast!A153,4)),""))</f>
        <v/>
      </c>
      <c r="B154" s="174" t="str">
        <f>IF(A154&lt;&gt;"",RIGHT(PivotSuSaForecast!A153,LEN(PivotSuSaForecast!A153)-5),"")</f>
        <v/>
      </c>
    </row>
    <row r="155" spans="1:2" x14ac:dyDescent="0.25">
      <c r="A155" s="174" t="str">
        <f>IF(PivotSuSaForecast!A154=0,"",IFERROR(_xlfn.NUMBERVALUE(LEFT(PivotSuSaForecast!A154,4)),""))</f>
        <v/>
      </c>
      <c r="B155" s="174" t="str">
        <f>IF(A155&lt;&gt;"",RIGHT(PivotSuSaForecast!A154,LEN(PivotSuSaForecast!A154)-5),"")</f>
        <v/>
      </c>
    </row>
    <row r="156" spans="1:2" x14ac:dyDescent="0.25">
      <c r="A156" s="174" t="str">
        <f>IF(PivotSuSaForecast!A155=0,"",IFERROR(_xlfn.NUMBERVALUE(LEFT(PivotSuSaForecast!A155,4)),""))</f>
        <v/>
      </c>
      <c r="B156" s="174" t="str">
        <f>IF(A156&lt;&gt;"",RIGHT(PivotSuSaForecast!A155,LEN(PivotSuSaForecast!A155)-5),"")</f>
        <v/>
      </c>
    </row>
    <row r="157" spans="1:2" x14ac:dyDescent="0.25">
      <c r="A157" s="174" t="str">
        <f>IF(PivotSuSaForecast!A156=0,"",IFERROR(_xlfn.NUMBERVALUE(LEFT(PivotSuSaForecast!A156,4)),""))</f>
        <v/>
      </c>
      <c r="B157" s="174" t="str">
        <f>IF(A157&lt;&gt;"",RIGHT(PivotSuSaForecast!A156,LEN(PivotSuSaForecast!A156)-5),"")</f>
        <v/>
      </c>
    </row>
    <row r="158" spans="1:2" x14ac:dyDescent="0.25">
      <c r="A158" s="174" t="str">
        <f>IF(PivotSuSaForecast!A157=0,"",IFERROR(_xlfn.NUMBERVALUE(LEFT(PivotSuSaForecast!A157,4)),""))</f>
        <v/>
      </c>
      <c r="B158" s="174" t="str">
        <f>IF(A158&lt;&gt;"",RIGHT(PivotSuSaForecast!A157,LEN(PivotSuSaForecast!A157)-5),"")</f>
        <v/>
      </c>
    </row>
    <row r="159" spans="1:2" x14ac:dyDescent="0.25">
      <c r="A159" s="174" t="str">
        <f>IF(PivotSuSaForecast!A158=0,"",IFERROR(_xlfn.NUMBERVALUE(LEFT(PivotSuSaForecast!A158,4)),""))</f>
        <v/>
      </c>
      <c r="B159" s="174" t="str">
        <f>IF(A159&lt;&gt;"",RIGHT(PivotSuSaForecast!A158,LEN(PivotSuSaForecast!A158)-5),"")</f>
        <v/>
      </c>
    </row>
    <row r="160" spans="1:2" x14ac:dyDescent="0.25">
      <c r="A160" s="174" t="str">
        <f>IF(PivotSuSaForecast!A159=0,"",IFERROR(_xlfn.NUMBERVALUE(LEFT(PivotSuSaForecast!A159,4)),""))</f>
        <v/>
      </c>
      <c r="B160" s="174" t="str">
        <f>IF(A160&lt;&gt;"",RIGHT(PivotSuSaForecast!A159,LEN(PivotSuSaForecast!A159)-5),"")</f>
        <v/>
      </c>
    </row>
    <row r="161" spans="1:2" x14ac:dyDescent="0.25">
      <c r="A161" s="174" t="str">
        <f>IF(PivotSuSaForecast!A160=0,"",IFERROR(_xlfn.NUMBERVALUE(LEFT(PivotSuSaForecast!A160,4)),""))</f>
        <v/>
      </c>
      <c r="B161" s="174" t="str">
        <f>IF(A161&lt;&gt;"",RIGHT(PivotSuSaForecast!A160,LEN(PivotSuSaForecast!A160)-5),"")</f>
        <v/>
      </c>
    </row>
    <row r="162" spans="1:2" x14ac:dyDescent="0.25">
      <c r="A162" s="174" t="str">
        <f>IF(PivotSuSaForecast!A161=0,"",IFERROR(_xlfn.NUMBERVALUE(LEFT(PivotSuSaForecast!A161,4)),""))</f>
        <v/>
      </c>
      <c r="B162" s="174" t="str">
        <f>IF(A162&lt;&gt;"",RIGHT(PivotSuSaForecast!A161,LEN(PivotSuSaForecast!A161)-5),"")</f>
        <v/>
      </c>
    </row>
    <row r="163" spans="1:2" x14ac:dyDescent="0.25">
      <c r="A163" s="174" t="str">
        <f>IF(PivotSuSaForecast!A162=0,"",IFERROR(_xlfn.NUMBERVALUE(LEFT(PivotSuSaForecast!A162,4)),""))</f>
        <v/>
      </c>
      <c r="B163" s="174" t="str">
        <f>IF(A163&lt;&gt;"",RIGHT(PivotSuSaForecast!A162,LEN(PivotSuSaForecast!A162)-5),"")</f>
        <v/>
      </c>
    </row>
    <row r="164" spans="1:2" x14ac:dyDescent="0.25">
      <c r="A164" s="174" t="str">
        <f>IF(PivotSuSaForecast!A163=0,"",IFERROR(_xlfn.NUMBERVALUE(LEFT(PivotSuSaForecast!A163,4)),""))</f>
        <v/>
      </c>
      <c r="B164" s="174" t="str">
        <f>IF(A164&lt;&gt;"",RIGHT(PivotSuSaForecast!A163,LEN(PivotSuSaForecast!A163)-5),"")</f>
        <v/>
      </c>
    </row>
    <row r="165" spans="1:2" x14ac:dyDescent="0.25">
      <c r="A165" s="174" t="str">
        <f>IF(PivotSuSaForecast!A164=0,"",IFERROR(_xlfn.NUMBERVALUE(LEFT(PivotSuSaForecast!A164,4)),""))</f>
        <v/>
      </c>
      <c r="B165" s="174" t="str">
        <f>IF(A165&lt;&gt;"",RIGHT(PivotSuSaForecast!A164,LEN(PivotSuSaForecast!A164)-5),"")</f>
        <v/>
      </c>
    </row>
    <row r="166" spans="1:2" x14ac:dyDescent="0.25">
      <c r="A166" s="174" t="str">
        <f>IF(PivotSuSaForecast!A165=0,"",IFERROR(_xlfn.NUMBERVALUE(LEFT(PivotSuSaForecast!A165,4)),""))</f>
        <v/>
      </c>
      <c r="B166" s="174" t="str">
        <f>IF(A166&lt;&gt;"",RIGHT(PivotSuSaForecast!A165,LEN(PivotSuSaForecast!A165)-5),"")</f>
        <v/>
      </c>
    </row>
    <row r="167" spans="1:2" x14ac:dyDescent="0.25">
      <c r="A167" s="174" t="str">
        <f>IF(PivotSuSaForecast!A166=0,"",IFERROR(_xlfn.NUMBERVALUE(LEFT(PivotSuSaForecast!A166,4)),""))</f>
        <v/>
      </c>
      <c r="B167" s="174" t="str">
        <f>IF(A167&lt;&gt;"",RIGHT(PivotSuSaForecast!A166,LEN(PivotSuSaForecast!A166)-5),"")</f>
        <v/>
      </c>
    </row>
    <row r="168" spans="1:2" x14ac:dyDescent="0.25">
      <c r="A168" s="174" t="str">
        <f>IF(PivotSuSaForecast!A167=0,"",IFERROR(_xlfn.NUMBERVALUE(LEFT(PivotSuSaForecast!A167,4)),""))</f>
        <v/>
      </c>
      <c r="B168" s="174" t="str">
        <f>IF(A168&lt;&gt;"",RIGHT(PivotSuSaForecast!A167,LEN(PivotSuSaForecast!A167)-5),"")</f>
        <v/>
      </c>
    </row>
    <row r="169" spans="1:2" x14ac:dyDescent="0.25">
      <c r="A169" s="174" t="str">
        <f>IF(PivotSuSaForecast!A168=0,"",IFERROR(_xlfn.NUMBERVALUE(LEFT(PivotSuSaForecast!A168,4)),""))</f>
        <v/>
      </c>
      <c r="B169" s="174" t="str">
        <f>IF(A169&lt;&gt;"",RIGHT(PivotSuSaForecast!A168,LEN(PivotSuSaForecast!A168)-5),"")</f>
        <v/>
      </c>
    </row>
    <row r="170" spans="1:2" x14ac:dyDescent="0.25">
      <c r="A170" s="174" t="str">
        <f>IF(PivotSuSaForecast!A169=0,"",IFERROR(_xlfn.NUMBERVALUE(LEFT(PivotSuSaForecast!A169,4)),""))</f>
        <v/>
      </c>
      <c r="B170" s="174" t="str">
        <f>IF(A170&lt;&gt;"",RIGHT(PivotSuSaForecast!A169,LEN(PivotSuSaForecast!A169)-5),"")</f>
        <v/>
      </c>
    </row>
    <row r="171" spans="1:2" x14ac:dyDescent="0.25">
      <c r="A171" s="174" t="str">
        <f>IF(PivotSuSaForecast!A170=0,"",IFERROR(_xlfn.NUMBERVALUE(LEFT(PivotSuSaForecast!A170,4)),""))</f>
        <v/>
      </c>
      <c r="B171" s="174" t="str">
        <f>IF(A171&lt;&gt;"",RIGHT(PivotSuSaForecast!A170,LEN(PivotSuSaForecast!A170)-5),"")</f>
        <v/>
      </c>
    </row>
    <row r="172" spans="1:2" x14ac:dyDescent="0.25">
      <c r="A172" s="174" t="str">
        <f>IF(PivotSuSaForecast!A171=0,"",IFERROR(_xlfn.NUMBERVALUE(LEFT(PivotSuSaForecast!A171,4)),""))</f>
        <v/>
      </c>
      <c r="B172" s="174" t="str">
        <f>IF(A172&lt;&gt;"",RIGHT(PivotSuSaForecast!A171,LEN(PivotSuSaForecast!A171)-5),"")</f>
        <v/>
      </c>
    </row>
    <row r="173" spans="1:2" x14ac:dyDescent="0.25">
      <c r="A173" s="174" t="str">
        <f>IF(PivotSuSaForecast!A172=0,"",IFERROR(_xlfn.NUMBERVALUE(LEFT(PivotSuSaForecast!A172,4)),""))</f>
        <v/>
      </c>
      <c r="B173" s="174" t="str">
        <f>IF(A173&lt;&gt;"",RIGHT(PivotSuSaForecast!A172,LEN(PivotSuSaForecast!A172)-5),"")</f>
        <v/>
      </c>
    </row>
    <row r="174" spans="1:2" x14ac:dyDescent="0.25">
      <c r="A174" s="174" t="str">
        <f>IF(PivotSuSaForecast!A173=0,"",IFERROR(_xlfn.NUMBERVALUE(LEFT(PivotSuSaForecast!A173,4)),""))</f>
        <v/>
      </c>
      <c r="B174" s="174" t="str">
        <f>IF(A174&lt;&gt;"",RIGHT(PivotSuSaForecast!A173,LEN(PivotSuSaForecast!A173)-5),"")</f>
        <v/>
      </c>
    </row>
    <row r="175" spans="1:2" x14ac:dyDescent="0.25">
      <c r="A175" s="174" t="str">
        <f>IF(PivotSuSaForecast!A174=0,"",IFERROR(_xlfn.NUMBERVALUE(LEFT(PivotSuSaForecast!A174,4)),""))</f>
        <v/>
      </c>
      <c r="B175" s="174" t="str">
        <f>IF(A175&lt;&gt;"",RIGHT(PivotSuSaForecast!A174,LEN(PivotSuSaForecast!A174)-5),"")</f>
        <v/>
      </c>
    </row>
    <row r="176" spans="1:2" x14ac:dyDescent="0.25">
      <c r="A176" s="174" t="str">
        <f>IF(PivotSuSaForecast!A175=0,"",IFERROR(_xlfn.NUMBERVALUE(LEFT(PivotSuSaForecast!A175,4)),""))</f>
        <v/>
      </c>
      <c r="B176" s="174" t="str">
        <f>IF(A176&lt;&gt;"",RIGHT(PivotSuSaForecast!A175,LEN(PivotSuSaForecast!A175)-5),"")</f>
        <v/>
      </c>
    </row>
    <row r="177" spans="1:2" x14ac:dyDescent="0.25">
      <c r="A177" s="174" t="str">
        <f>IF(PivotSuSaForecast!A176=0,"",IFERROR(_xlfn.NUMBERVALUE(LEFT(PivotSuSaForecast!A176,4)),""))</f>
        <v/>
      </c>
      <c r="B177" s="174" t="str">
        <f>IF(A177&lt;&gt;"",RIGHT(PivotSuSaForecast!A176,LEN(PivotSuSaForecast!A176)-5),"")</f>
        <v/>
      </c>
    </row>
    <row r="178" spans="1:2" x14ac:dyDescent="0.25">
      <c r="A178" s="174" t="str">
        <f>IF(PivotSuSaForecast!A177=0,"",IFERROR(_xlfn.NUMBERVALUE(LEFT(PivotSuSaForecast!A177,4)),""))</f>
        <v/>
      </c>
      <c r="B178" s="174" t="str">
        <f>IF(A178&lt;&gt;"",RIGHT(PivotSuSaForecast!A177,LEN(PivotSuSaForecast!A177)-5),"")</f>
        <v/>
      </c>
    </row>
    <row r="179" spans="1:2" x14ac:dyDescent="0.25">
      <c r="A179" s="174" t="str">
        <f>IF(PivotSuSaForecast!A178=0,"",IFERROR(_xlfn.NUMBERVALUE(LEFT(PivotSuSaForecast!A178,4)),""))</f>
        <v/>
      </c>
      <c r="B179" s="174" t="str">
        <f>IF(A179&lt;&gt;"",RIGHT(PivotSuSaForecast!A178,LEN(PivotSuSaForecast!A178)-5),"")</f>
        <v/>
      </c>
    </row>
    <row r="180" spans="1:2" x14ac:dyDescent="0.25">
      <c r="A180" s="174" t="str">
        <f>IF(PivotSuSaForecast!A179=0,"",IFERROR(_xlfn.NUMBERVALUE(LEFT(PivotSuSaForecast!A179,4)),""))</f>
        <v/>
      </c>
      <c r="B180" s="174" t="str">
        <f>IF(A180&lt;&gt;"",RIGHT(PivotSuSaForecast!A179,LEN(PivotSuSaForecast!A179)-5),"")</f>
        <v/>
      </c>
    </row>
    <row r="181" spans="1:2" x14ac:dyDescent="0.25">
      <c r="A181" s="174" t="str">
        <f>IF(PivotSuSaForecast!A180=0,"",IFERROR(_xlfn.NUMBERVALUE(LEFT(PivotSuSaForecast!A180,4)),""))</f>
        <v/>
      </c>
      <c r="B181" s="174" t="str">
        <f>IF(A181&lt;&gt;"",RIGHT(PivotSuSaForecast!A180,LEN(PivotSuSaForecast!A180)-5),"")</f>
        <v/>
      </c>
    </row>
    <row r="182" spans="1:2" x14ac:dyDescent="0.25">
      <c r="A182" s="174" t="str">
        <f>IF(PivotSuSaForecast!A181=0,"",IFERROR(_xlfn.NUMBERVALUE(LEFT(PivotSuSaForecast!A181,4)),""))</f>
        <v/>
      </c>
      <c r="B182" s="174" t="str">
        <f>IF(A182&lt;&gt;"",RIGHT(PivotSuSaForecast!A181,LEN(PivotSuSaForecast!A181)-5),"")</f>
        <v/>
      </c>
    </row>
    <row r="183" spans="1:2" x14ac:dyDescent="0.25">
      <c r="A183" s="174" t="str">
        <f>IF(PivotSuSaForecast!A182=0,"",IFERROR(_xlfn.NUMBERVALUE(LEFT(PivotSuSaForecast!A182,4)),""))</f>
        <v/>
      </c>
      <c r="B183" s="174" t="str">
        <f>IF(A183&lt;&gt;"",RIGHT(PivotSuSaForecast!A182,LEN(PivotSuSaForecast!A182)-5),"")</f>
        <v/>
      </c>
    </row>
    <row r="184" spans="1:2" x14ac:dyDescent="0.25">
      <c r="A184" s="174" t="str">
        <f>IF(PivotSuSaForecast!A183=0,"",IFERROR(_xlfn.NUMBERVALUE(LEFT(PivotSuSaForecast!A183,4)),""))</f>
        <v/>
      </c>
      <c r="B184" s="174" t="str">
        <f>IF(A184&lt;&gt;"",RIGHT(PivotSuSaForecast!A183,LEN(PivotSuSaForecast!A183)-5),"")</f>
        <v/>
      </c>
    </row>
    <row r="185" spans="1:2" x14ac:dyDescent="0.25">
      <c r="A185" s="174" t="str">
        <f>IF(PivotSuSaForecast!A184=0,"",IFERROR(_xlfn.NUMBERVALUE(LEFT(PivotSuSaForecast!A184,4)),""))</f>
        <v/>
      </c>
      <c r="B185" s="174" t="str">
        <f>IF(A185&lt;&gt;"",RIGHT(PivotSuSaForecast!A184,LEN(PivotSuSaForecast!A184)-5),"")</f>
        <v/>
      </c>
    </row>
    <row r="186" spans="1:2" x14ac:dyDescent="0.25">
      <c r="A186" s="174" t="str">
        <f>IF(PivotSuSaForecast!A185=0,"",IFERROR(_xlfn.NUMBERVALUE(LEFT(PivotSuSaForecast!A185,4)),""))</f>
        <v/>
      </c>
      <c r="B186" s="174" t="str">
        <f>IF(A186&lt;&gt;"",RIGHT(PivotSuSaForecast!A185,LEN(PivotSuSaForecast!A185)-5),"")</f>
        <v/>
      </c>
    </row>
    <row r="187" spans="1:2" x14ac:dyDescent="0.25">
      <c r="A187" s="174" t="str">
        <f>IF(PivotSuSaForecast!A186=0,"",IFERROR(_xlfn.NUMBERVALUE(LEFT(PivotSuSaForecast!A186,4)),""))</f>
        <v/>
      </c>
      <c r="B187" s="174" t="str">
        <f>IF(A187&lt;&gt;"",RIGHT(PivotSuSaForecast!A186,LEN(PivotSuSaForecast!A186)-5),"")</f>
        <v/>
      </c>
    </row>
    <row r="188" spans="1:2" x14ac:dyDescent="0.25">
      <c r="A188" s="174" t="str">
        <f>IF(PivotSuSaForecast!A187=0,"",IFERROR(_xlfn.NUMBERVALUE(LEFT(PivotSuSaForecast!A187,4)),""))</f>
        <v/>
      </c>
      <c r="B188" s="174" t="str">
        <f>IF(A188&lt;&gt;"",RIGHT(PivotSuSaForecast!A187,LEN(PivotSuSaForecast!A187)-5),"")</f>
        <v/>
      </c>
    </row>
    <row r="189" spans="1:2" x14ac:dyDescent="0.25">
      <c r="A189" s="174" t="str">
        <f>IF(PivotSuSaForecast!A188=0,"",IFERROR(_xlfn.NUMBERVALUE(LEFT(PivotSuSaForecast!A188,4)),""))</f>
        <v/>
      </c>
      <c r="B189" s="174" t="str">
        <f>IF(A189&lt;&gt;"",RIGHT(PivotSuSaForecast!A188,LEN(PivotSuSaForecast!A188)-5),"")</f>
        <v/>
      </c>
    </row>
    <row r="190" spans="1:2" x14ac:dyDescent="0.25">
      <c r="A190" s="174" t="str">
        <f>IF(PivotSuSaForecast!A189=0,"",IFERROR(_xlfn.NUMBERVALUE(LEFT(PivotSuSaForecast!A189,4)),""))</f>
        <v/>
      </c>
      <c r="B190" s="174" t="str">
        <f>IF(A190&lt;&gt;"",RIGHT(PivotSuSaForecast!A189,LEN(PivotSuSaForecast!A189)-5),"")</f>
        <v/>
      </c>
    </row>
    <row r="191" spans="1:2" x14ac:dyDescent="0.25">
      <c r="A191" s="174" t="str">
        <f>IF(PivotSuSaForecast!A190=0,"",IFERROR(_xlfn.NUMBERVALUE(LEFT(PivotSuSaForecast!A190,4)),""))</f>
        <v/>
      </c>
      <c r="B191" s="174" t="str">
        <f>IF(A191&lt;&gt;"",RIGHT(PivotSuSaForecast!A190,LEN(PivotSuSaForecast!A190)-5),"")</f>
        <v/>
      </c>
    </row>
    <row r="192" spans="1:2" x14ac:dyDescent="0.25">
      <c r="A192" s="174" t="str">
        <f>IF(PivotSuSaForecast!A191=0,"",IFERROR(_xlfn.NUMBERVALUE(LEFT(PivotSuSaForecast!A191,4)),""))</f>
        <v/>
      </c>
      <c r="B192" s="174" t="str">
        <f>IF(A192&lt;&gt;"",RIGHT(PivotSuSaForecast!A191,LEN(PivotSuSaForecast!A191)-5),"")</f>
        <v/>
      </c>
    </row>
    <row r="193" spans="1:2" x14ac:dyDescent="0.25">
      <c r="A193" s="174" t="str">
        <f>IF(PivotSuSaForecast!A192=0,"",IFERROR(_xlfn.NUMBERVALUE(LEFT(PivotSuSaForecast!A192,4)),""))</f>
        <v/>
      </c>
      <c r="B193" s="174" t="str">
        <f>IF(A193&lt;&gt;"",RIGHT(PivotSuSaForecast!A192,LEN(PivotSuSaForecast!A192)-5),"")</f>
        <v/>
      </c>
    </row>
    <row r="194" spans="1:2" x14ac:dyDescent="0.25">
      <c r="A194" s="174" t="str">
        <f>IF(PivotSuSaForecast!A193=0,"",IFERROR(_xlfn.NUMBERVALUE(LEFT(PivotSuSaForecast!A193,4)),""))</f>
        <v/>
      </c>
      <c r="B194" s="174" t="str">
        <f>IF(A194&lt;&gt;"",RIGHT(PivotSuSaForecast!A193,LEN(PivotSuSaForecast!A193)-5),"")</f>
        <v/>
      </c>
    </row>
    <row r="195" spans="1:2" x14ac:dyDescent="0.25">
      <c r="A195" s="174" t="str">
        <f>IF(PivotSuSaForecast!A194=0,"",IFERROR(_xlfn.NUMBERVALUE(LEFT(PivotSuSaForecast!A194,4)),""))</f>
        <v/>
      </c>
      <c r="B195" s="174" t="str">
        <f>IF(A195&lt;&gt;"",RIGHT(PivotSuSaForecast!A194,LEN(PivotSuSaForecast!A194)-5),"")</f>
        <v/>
      </c>
    </row>
    <row r="196" spans="1:2" x14ac:dyDescent="0.25">
      <c r="A196" s="174" t="str">
        <f>IF(PivotSuSaForecast!A195=0,"",IFERROR(_xlfn.NUMBERVALUE(LEFT(PivotSuSaForecast!A195,4)),""))</f>
        <v/>
      </c>
      <c r="B196" s="174" t="str">
        <f>IF(A196&lt;&gt;"",RIGHT(PivotSuSaForecast!A195,LEN(PivotSuSaForecast!A195)-5),"")</f>
        <v/>
      </c>
    </row>
    <row r="197" spans="1:2" x14ac:dyDescent="0.25">
      <c r="A197" s="174" t="str">
        <f>IF(PivotSuSaForecast!A196=0,"",IFERROR(_xlfn.NUMBERVALUE(LEFT(PivotSuSaForecast!A196,4)),""))</f>
        <v/>
      </c>
      <c r="B197" s="174" t="str">
        <f>IF(A197&lt;&gt;"",RIGHT(PivotSuSaForecast!A196,LEN(PivotSuSaForecast!A196)-5),"")</f>
        <v/>
      </c>
    </row>
    <row r="198" spans="1:2" x14ac:dyDescent="0.25">
      <c r="A198" s="174" t="str">
        <f>IF(PivotSuSaForecast!A197=0,"",IFERROR(_xlfn.NUMBERVALUE(LEFT(PivotSuSaForecast!A197,4)),""))</f>
        <v/>
      </c>
      <c r="B198" s="174" t="str">
        <f>IF(A198&lt;&gt;"",RIGHT(PivotSuSaForecast!A197,LEN(PivotSuSaForecast!A197)-5),"")</f>
        <v/>
      </c>
    </row>
    <row r="199" spans="1:2" x14ac:dyDescent="0.25">
      <c r="A199" s="174" t="str">
        <f>IF(PivotSuSaForecast!A198=0,"",IFERROR(_xlfn.NUMBERVALUE(LEFT(PivotSuSaForecast!A198,4)),""))</f>
        <v/>
      </c>
      <c r="B199" s="174" t="str">
        <f>IF(A199&lt;&gt;"",RIGHT(PivotSuSaForecast!A198,LEN(PivotSuSaForecast!A198)-5),"")</f>
        <v/>
      </c>
    </row>
    <row r="200" spans="1:2" x14ac:dyDescent="0.25">
      <c r="A200" s="174" t="str">
        <f>IF(PivotSuSaForecast!A199=0,"",IFERROR(_xlfn.NUMBERVALUE(LEFT(PivotSuSaForecast!A199,4)),""))</f>
        <v/>
      </c>
      <c r="B200" s="174" t="str">
        <f>IF(A200&lt;&gt;"",RIGHT(PivotSuSaForecast!A199,LEN(PivotSuSaForecast!A199)-5),"")</f>
        <v/>
      </c>
    </row>
  </sheetData>
  <conditionalFormatting sqref="C8:Z127">
    <cfRule type="expression" dxfId="12" priority="1">
      <formula>(C$4="FC")</formula>
    </cfRule>
    <cfRule type="expression" dxfId="11" priority="2">
      <formula>(C$4="Ist")</formula>
    </cfRule>
  </conditionalFormatting>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F80A8-8CFB-44DF-9F5F-6E3205C5F85E}">
  <sheetPr codeName="Tabelle18">
    <pageSetUpPr fitToPage="1"/>
  </sheetPr>
  <dimension ref="A1:R125"/>
  <sheetViews>
    <sheetView topLeftCell="A106" workbookViewId="0">
      <selection activeCell="C124" sqref="C124:L124"/>
    </sheetView>
  </sheetViews>
  <sheetFormatPr baseColWidth="10" defaultRowHeight="15" outlineLevelCol="1" x14ac:dyDescent="0.25"/>
  <cols>
    <col min="1" max="1" width="8.5703125" bestFit="1" customWidth="1"/>
    <col min="2" max="2" width="86.42578125" bestFit="1" customWidth="1"/>
    <col min="3" max="3" width="14.140625" bestFit="1" customWidth="1"/>
    <col min="4" max="4" width="2" bestFit="1" customWidth="1"/>
    <col min="5" max="5" width="2.28515625" bestFit="1" customWidth="1"/>
    <col min="6" max="6" width="14.140625" bestFit="1" customWidth="1"/>
    <col min="7" max="7" width="2" bestFit="1" customWidth="1"/>
    <col min="8" max="8" width="2.28515625" bestFit="1" customWidth="1"/>
    <col min="9" max="9" width="12.5703125" bestFit="1" customWidth="1"/>
    <col min="10" max="10" width="11.5703125" bestFit="1" customWidth="1"/>
    <col min="11" max="12" width="13.140625" bestFit="1" customWidth="1"/>
    <col min="13" max="13" width="14.140625" hidden="1" customWidth="1" outlineLevel="1"/>
    <col min="14" max="14" width="15.5703125" hidden="1" customWidth="1" outlineLevel="1"/>
    <col min="15" max="15" width="11.42578125" collapsed="1"/>
    <col min="17" max="17" width="14.85546875" customWidth="1"/>
    <col min="18" max="18" width="12" bestFit="1" customWidth="1"/>
  </cols>
  <sheetData>
    <row r="1" spans="1:18" ht="18.75" x14ac:dyDescent="0.3">
      <c r="A1" s="285" t="str">
        <f>Deckblatt!B6&amp;" - Summen- und Saldenliste - DATEV-Format - " &amp;'SuSa Berichtsmonat'!N1&amp;" - " &amp; TEXT(Deckblatt!B5,"MMM JJJJ")</f>
        <v>saperatec GmbH - Summen- und Saldenliste - DATEV-Format - Actual - Nov 2020</v>
      </c>
      <c r="B1" s="285"/>
      <c r="C1" s="285"/>
      <c r="D1" s="285"/>
      <c r="E1" s="285"/>
      <c r="F1" s="285"/>
      <c r="G1" s="285"/>
      <c r="H1" s="285"/>
      <c r="I1" s="285"/>
      <c r="J1" s="285"/>
      <c r="K1" s="285"/>
      <c r="L1" s="285"/>
      <c r="M1" t="s">
        <v>158</v>
      </c>
      <c r="N1" t="s">
        <v>287</v>
      </c>
    </row>
    <row r="2" spans="1:18" s="90" customFormat="1" ht="30" x14ac:dyDescent="0.25">
      <c r="A2" s="194" t="s">
        <v>485</v>
      </c>
      <c r="B2" s="195" t="s">
        <v>479</v>
      </c>
      <c r="C2" s="195" t="s">
        <v>480</v>
      </c>
      <c r="D2" s="195" t="s">
        <v>481</v>
      </c>
      <c r="E2" s="195" t="s">
        <v>482</v>
      </c>
      <c r="F2" s="195" t="s">
        <v>433</v>
      </c>
      <c r="G2" s="195" t="s">
        <v>481</v>
      </c>
      <c r="H2" s="195" t="s">
        <v>482</v>
      </c>
      <c r="I2" s="195" t="str">
        <f>TEXT(Deckblatt!B5,"MMM JJJJ")&amp;" Soll"</f>
        <v>Nov 2020 Soll</v>
      </c>
      <c r="J2" s="195" t="s">
        <v>235</v>
      </c>
      <c r="K2" s="195" t="s">
        <v>483</v>
      </c>
      <c r="L2" s="195" t="s">
        <v>235</v>
      </c>
      <c r="M2" s="195" t="s">
        <v>484</v>
      </c>
      <c r="N2" s="195" t="s">
        <v>486</v>
      </c>
    </row>
    <row r="3" spans="1:18" x14ac:dyDescent="0.25">
      <c r="A3" s="196">
        <v>143</v>
      </c>
      <c r="B3" s="197" t="str">
        <f>VLOOKUP(A3,vBookTransactionReport[[AccountCodeReport]:[TitleLocalAccount]],2,FALSE)</f>
        <v>Selbst geschaffene immaterielle VermG</v>
      </c>
      <c r="C3" s="198">
        <f>ABS(M3)</f>
        <v>1120587</v>
      </c>
      <c r="D3" s="197" t="str">
        <f>IF(M3&lt;0,"S","")</f>
        <v>S</v>
      </c>
      <c r="E3" s="197" t="str">
        <f>IF(M3&gt;0,"H","")</f>
        <v/>
      </c>
      <c r="F3" s="198">
        <f>ABS(N3)</f>
        <v>1118972.6800000002</v>
      </c>
      <c r="G3" s="197" t="str">
        <f>IF(N3&lt;0,"S","")</f>
        <v>S</v>
      </c>
      <c r="H3" s="197" t="str">
        <f>IF(N3&gt;0,"H","")</f>
        <v/>
      </c>
      <c r="I3" s="198">
        <f t="array" ref="I3">SUM(IF(((vBookTransactionReport[ReportType]=SuSaType)+(vBookTransactionReport[AccountCodeReport]=$A3)+(vBookTransactionReport[Year]=REPORT_YEAR)+(vBookTransactionReport[Month]=REPORT_MONTH))=4,vBookTransactionReport[AmountDebitTotal],0))</f>
        <v>8458.16</v>
      </c>
      <c r="J3" s="198">
        <f t="array" ref="J3">SUM(IF(((vBookTransactionReport[ReportType]=SuSaType)+(vBookTransactionReport[AccountCodeReport]=$A3)+(vBookTransactionReport[Year]=REPORT_YEAR)+(vBookTransactionReport[Month]=REPORT_MONTH))=4,vBookTransactionReport[AmountCreditTotal],0))</f>
        <v>0</v>
      </c>
      <c r="K3" s="198">
        <f t="array" ref="K3">SUM(IF(((vBookTransactionReport[ReportType]=SuSaType)+(vBookTransactionReport[AccountCodeReport]=$A3)+(vBookTransactionReport[Year]=REPORT_YEAR)+(vBookTransactionReport[Month]&lt;=REPORT_MONTH)++(vBookTransactionReport[Month]&gt;0))=5,vBookTransactionReport[AmountDebitTotal],0))</f>
        <v>56465.34</v>
      </c>
      <c r="L3" s="198">
        <f t="array" ref="L3">SUM(IF(((vBookTransactionReport[ReportType]=SuSaType)+(vBookTransactionReport[AccountCodeReport]=$A3)+(vBookTransactionReport[Year]=REPORT_YEAR)+(vBookTransactionReport[Month]&lt;=REPORT_MONTH)++(vBookTransactionReport[Month]&gt;0))=5,vBookTransactionReport[AmountCreditTotal],0))</f>
        <v>58079.659999999996</v>
      </c>
      <c r="M3" s="198">
        <f t="array" ref="M3">SUM(IF(((vBookTransactionReport[ReportType]=SuSaType)+(vBookTransactionReport[AccountCodeReport]=$A3)+(vBookTransactionReport[Year]=REPORT_YEAR)+(vBookTransactionReport[Month]=0))=4,vBookTransactionReport[AmountTotal],0))</f>
        <v>-1120587</v>
      </c>
      <c r="N3" s="199">
        <f>M3-K3+L3</f>
        <v>-1118972.6800000002</v>
      </c>
    </row>
    <row r="4" spans="1:18" x14ac:dyDescent="0.25">
      <c r="A4" s="196">
        <v>560</v>
      </c>
      <c r="B4" s="197" t="str">
        <f>VLOOKUP(A4,vBookTransactionReport[[AccountCodeReport]:[TitleLocalAccount]],2,FALSE)</f>
        <v>Sonstige Transportmittel</v>
      </c>
      <c r="C4" s="198">
        <f t="shared" ref="C4:C67" si="0">ABS(M4)</f>
        <v>0</v>
      </c>
      <c r="D4" s="197" t="str">
        <f t="shared" ref="D4:D67" si="1">IF(M4&lt;0,"S","")</f>
        <v/>
      </c>
      <c r="E4" s="197" t="str">
        <f t="shared" ref="E4:E67" si="2">IF(M4&gt;0,"H","")</f>
        <v/>
      </c>
      <c r="F4" s="198">
        <f t="shared" ref="F4:F67" si="3">ABS(N4)</f>
        <v>0</v>
      </c>
      <c r="G4" s="197" t="str">
        <f t="shared" ref="G4:G67" si="4">IF(N4&lt;0,"S","")</f>
        <v/>
      </c>
      <c r="H4" s="197" t="str">
        <f t="shared" ref="H4:H67" si="5">IF(N4&gt;0,"H","")</f>
        <v/>
      </c>
      <c r="I4" s="198">
        <f t="array" ref="I4">SUM(IF(((vBookTransactionReport[ReportType]=SuSaType)+(vBookTransactionReport[AccountCodeReport]=$A4)+(vBookTransactionReport[Year]=REPORT_YEAR)+(vBookTransactionReport[Month]=REPORT_MONTH))=4,vBookTransactionReport[AmountDebitTotal],0))</f>
        <v>0</v>
      </c>
      <c r="J4" s="198">
        <f t="array" ref="J4">SUM(IF(((vBookTransactionReport[ReportType]=SuSaType)+(vBookTransactionReport[AccountCodeReport]=$A4)+(vBookTransactionReport[Year]=REPORT_YEAR)+(vBookTransactionReport[Month]=REPORT_MONTH))=4,vBookTransactionReport[AmountCreditTotal],0))</f>
        <v>0</v>
      </c>
      <c r="K4" s="198">
        <f t="array" ref="K4">SUM(IF(((vBookTransactionReport[ReportType]=SuSaType)+(vBookTransactionReport[AccountCodeReport]=$A4)+(vBookTransactionReport[Year]=REPORT_YEAR)+(vBookTransactionReport[Month]&lt;=REPORT_MONTH)++(vBookTransactionReport[Month]&gt;0))=5,vBookTransactionReport[AmountDebitTotal],0))</f>
        <v>0</v>
      </c>
      <c r="L4" s="198">
        <f t="array" ref="L4">SUM(IF(((vBookTransactionReport[ReportType]=SuSaType)+(vBookTransactionReport[AccountCodeReport]=$A4)+(vBookTransactionReport[Year]=REPORT_YEAR)+(vBookTransactionReport[Month]&lt;=REPORT_MONTH)++(vBookTransactionReport[Month]&gt;0))=5,vBookTransactionReport[AmountCreditTotal],0))</f>
        <v>0</v>
      </c>
      <c r="M4" s="198">
        <f t="array" ref="M4">SUM(IF(((vBookTransactionReport[ReportType]=SuSaType)+(vBookTransactionReport[AccountCodeReport]=$A4)+(vBookTransactionReport[Year]=REPORT_YEAR)+(vBookTransactionReport[Month]=0))=4,vBookTransactionReport[AmountTotal],0))</f>
        <v>0</v>
      </c>
      <c r="N4" s="199">
        <f t="shared" ref="N4:N67" si="6">M4-K4+L4</f>
        <v>0</v>
      </c>
    </row>
    <row r="5" spans="1:18" x14ac:dyDescent="0.25">
      <c r="A5" s="196">
        <v>630</v>
      </c>
      <c r="B5" s="197" t="str">
        <f>VLOOKUP(A5,vBookTransactionReport[[AccountCodeReport]:[TitleLocalAccount]],2,FALSE)</f>
        <v>Betriebsausstattung</v>
      </c>
      <c r="C5" s="198">
        <f t="shared" si="0"/>
        <v>6157</v>
      </c>
      <c r="D5" s="197" t="str">
        <f t="shared" si="1"/>
        <v>S</v>
      </c>
      <c r="E5" s="197" t="str">
        <f t="shared" si="2"/>
        <v/>
      </c>
      <c r="F5" s="198">
        <f t="shared" si="3"/>
        <v>2780.3500000000004</v>
      </c>
      <c r="G5" s="197" t="str">
        <f t="shared" si="4"/>
        <v>S</v>
      </c>
      <c r="H5" s="197" t="str">
        <f t="shared" si="5"/>
        <v/>
      </c>
      <c r="I5" s="198">
        <f t="array" ref="I5">SUM(IF(((vBookTransactionReport[ReportType]=SuSaType)+(vBookTransactionReport[AccountCodeReport]=$A5)+(vBookTransactionReport[Year]=REPORT_YEAR)+(vBookTransactionReport[Month]=REPORT_MONTH))=4,vBookTransactionReport[AmountDebitTotal],0))</f>
        <v>0</v>
      </c>
      <c r="J5" s="198">
        <f t="array" ref="J5">SUM(IF(((vBookTransactionReport[ReportType]=SuSaType)+(vBookTransactionReport[AccountCodeReport]=$A5)+(vBookTransactionReport[Year]=REPORT_YEAR)+(vBookTransactionReport[Month]=REPORT_MONTH))=4,vBookTransactionReport[AmountCreditTotal],0))</f>
        <v>80</v>
      </c>
      <c r="K5" s="198">
        <f t="array" ref="K5">SUM(IF(((vBookTransactionReport[ReportType]=SuSaType)+(vBookTransactionReport[AccountCodeReport]=$A5)+(vBookTransactionReport[Year]=REPORT_YEAR)+(vBookTransactionReport[Month]&lt;=REPORT_MONTH)++(vBookTransactionReport[Month]&gt;0))=5,vBookTransactionReport[AmountDebitTotal],0))</f>
        <v>4949.42</v>
      </c>
      <c r="L5" s="198">
        <f t="array" ref="L5">SUM(IF(((vBookTransactionReport[ReportType]=SuSaType)+(vBookTransactionReport[AccountCodeReport]=$A5)+(vBookTransactionReport[Year]=REPORT_YEAR)+(vBookTransactionReport[Month]&lt;=REPORT_MONTH)++(vBookTransactionReport[Month]&gt;0))=5,vBookTransactionReport[AmountCreditTotal],0))</f>
        <v>8326.07</v>
      </c>
      <c r="M5" s="198">
        <f t="array" ref="M5">SUM(IF(((vBookTransactionReport[ReportType]=SuSaType)+(vBookTransactionReport[AccountCodeReport]=$A5)+(vBookTransactionReport[Year]=REPORT_YEAR)+(vBookTransactionReport[Month]=0))=4,vBookTransactionReport[AmountTotal],0))</f>
        <v>-6157</v>
      </c>
      <c r="N5" s="199">
        <f t="shared" si="6"/>
        <v>-2780.3500000000004</v>
      </c>
    </row>
    <row r="6" spans="1:18" x14ac:dyDescent="0.25">
      <c r="A6" s="196">
        <v>650</v>
      </c>
      <c r="B6" s="197" t="str">
        <f>VLOOKUP(A6,vBookTransactionReport[[AccountCodeReport]:[TitleLocalAccount]],2,FALSE)</f>
        <v>Büroeinrichtung</v>
      </c>
      <c r="C6" s="198">
        <f t="shared" si="0"/>
        <v>8935</v>
      </c>
      <c r="D6" s="197" t="str">
        <f t="shared" si="1"/>
        <v>S</v>
      </c>
      <c r="E6" s="197" t="str">
        <f t="shared" si="2"/>
        <v/>
      </c>
      <c r="F6" s="198">
        <f t="shared" si="3"/>
        <v>14077.989999999998</v>
      </c>
      <c r="G6" s="197" t="str">
        <f t="shared" si="4"/>
        <v>S</v>
      </c>
      <c r="H6" s="197" t="str">
        <f t="shared" si="5"/>
        <v/>
      </c>
      <c r="I6" s="198">
        <f t="array" ref="I6">SUM(IF(((vBookTransactionReport[ReportType]=SuSaType)+(vBookTransactionReport[AccountCodeReport]=$A6)+(vBookTransactionReport[Year]=REPORT_YEAR)+(vBookTransactionReport[Month]=REPORT_MONTH))=4,vBookTransactionReport[AmountDebitTotal],0))</f>
        <v>0</v>
      </c>
      <c r="J6" s="198">
        <f t="array" ref="J6">SUM(IF(((vBookTransactionReport[ReportType]=SuSaType)+(vBookTransactionReport[AccountCodeReport]=$A6)+(vBookTransactionReport[Year]=REPORT_YEAR)+(vBookTransactionReport[Month]=REPORT_MONTH))=4,vBookTransactionReport[AmountCreditTotal],0))</f>
        <v>0</v>
      </c>
      <c r="K6" s="198">
        <f t="array" ref="K6">SUM(IF(((vBookTransactionReport[ReportType]=SuSaType)+(vBookTransactionReport[AccountCodeReport]=$A6)+(vBookTransactionReport[Year]=REPORT_YEAR)+(vBookTransactionReport[Month]&lt;=REPORT_MONTH)++(vBookTransactionReport[Month]&gt;0))=5,vBookTransactionReport[AmountDebitTotal],0))</f>
        <v>7728.0599999999995</v>
      </c>
      <c r="L6" s="198">
        <f t="array" ref="L6">SUM(IF(((vBookTransactionReport[ReportType]=SuSaType)+(vBookTransactionReport[AccountCodeReport]=$A6)+(vBookTransactionReport[Year]=REPORT_YEAR)+(vBookTransactionReport[Month]&lt;=REPORT_MONTH)++(vBookTransactionReport[Month]&gt;0))=5,vBookTransactionReport[AmountCreditTotal],0))</f>
        <v>2585.0700000000002</v>
      </c>
      <c r="M6" s="198">
        <f t="array" ref="M6">SUM(IF(((vBookTransactionReport[ReportType]=SuSaType)+(vBookTransactionReport[AccountCodeReport]=$A6)+(vBookTransactionReport[Year]=REPORT_YEAR)+(vBookTransactionReport[Month]=0))=4,vBookTransactionReport[AmountTotal],0))</f>
        <v>-8935</v>
      </c>
      <c r="N6" s="199">
        <f t="shared" si="6"/>
        <v>-14077.989999999998</v>
      </c>
    </row>
    <row r="7" spans="1:18" x14ac:dyDescent="0.25">
      <c r="A7" s="196">
        <v>670</v>
      </c>
      <c r="B7" s="197" t="str">
        <f>VLOOKUP(A7,vBookTransactionReport[[AccountCodeReport]:[TitleLocalAccount]],2,FALSE)</f>
        <v>Geringwertige Wirtschaftsgüter</v>
      </c>
      <c r="C7" s="198">
        <f t="shared" si="0"/>
        <v>0</v>
      </c>
      <c r="D7" s="197" t="str">
        <f t="shared" si="1"/>
        <v/>
      </c>
      <c r="E7" s="197" t="str">
        <f t="shared" si="2"/>
        <v/>
      </c>
      <c r="F7" s="198">
        <f t="shared" si="3"/>
        <v>0</v>
      </c>
      <c r="G7" s="197" t="str">
        <f t="shared" si="4"/>
        <v/>
      </c>
      <c r="H7" s="197" t="str">
        <f t="shared" si="5"/>
        <v/>
      </c>
      <c r="I7" s="198">
        <f t="array" ref="I7">SUM(IF(((vBookTransactionReport[ReportType]=SuSaType)+(vBookTransactionReport[AccountCodeReport]=$A7)+(vBookTransactionReport[Year]=REPORT_YEAR)+(vBookTransactionReport[Month]=REPORT_MONTH))=4,vBookTransactionReport[AmountDebitTotal],0))</f>
        <v>0</v>
      </c>
      <c r="J7" s="198">
        <f t="array" ref="J7">SUM(IF(((vBookTransactionReport[ReportType]=SuSaType)+(vBookTransactionReport[AccountCodeReport]=$A7)+(vBookTransactionReport[Year]=REPORT_YEAR)+(vBookTransactionReport[Month]=REPORT_MONTH))=4,vBookTransactionReport[AmountCreditTotal],0))</f>
        <v>0</v>
      </c>
      <c r="K7" s="198">
        <f t="array" ref="K7">SUM(IF(((vBookTransactionReport[ReportType]=SuSaType)+(vBookTransactionReport[AccountCodeReport]=$A7)+(vBookTransactionReport[Year]=REPORT_YEAR)+(vBookTransactionReport[Month]&lt;=REPORT_MONTH)++(vBookTransactionReport[Month]&gt;0))=5,vBookTransactionReport[AmountDebitTotal],0))</f>
        <v>7597.9400000000005</v>
      </c>
      <c r="L7" s="198">
        <f t="array" ref="L7">SUM(IF(((vBookTransactionReport[ReportType]=SuSaType)+(vBookTransactionReport[AccountCodeReport]=$A7)+(vBookTransactionReport[Year]=REPORT_YEAR)+(vBookTransactionReport[Month]&lt;=REPORT_MONTH)++(vBookTransactionReport[Month]&gt;0))=5,vBookTransactionReport[AmountCreditTotal],0))</f>
        <v>7597.9400000000005</v>
      </c>
      <c r="M7" s="198">
        <f t="array" ref="M7">SUM(IF(((vBookTransactionReport[ReportType]=SuSaType)+(vBookTransactionReport[AccountCodeReport]=$A7)+(vBookTransactionReport[Year]=REPORT_YEAR)+(vBookTransactionReport[Month]=0))=4,vBookTransactionReport[AmountTotal],0))</f>
        <v>0</v>
      </c>
      <c r="N7" s="199">
        <f t="shared" si="6"/>
        <v>0</v>
      </c>
    </row>
    <row r="8" spans="1:18" x14ac:dyDescent="0.25">
      <c r="A8" s="3">
        <v>770</v>
      </c>
      <c r="B8" s="197" t="str">
        <f>VLOOKUP(A8,vBookTransactionReport[[AccountCodeReport]:[TitleLocalAccount]],2,FALSE)</f>
        <v>Technische Anlagen und Maschinen im Bau</v>
      </c>
      <c r="C8" s="198">
        <f t="shared" si="0"/>
        <v>0</v>
      </c>
      <c r="D8" s="197" t="str">
        <f t="shared" si="1"/>
        <v/>
      </c>
      <c r="E8" s="197" t="str">
        <f t="shared" si="2"/>
        <v/>
      </c>
      <c r="F8" s="198">
        <f t="shared" si="3"/>
        <v>947974.45999999985</v>
      </c>
      <c r="G8" s="197" t="str">
        <f t="shared" si="4"/>
        <v>S</v>
      </c>
      <c r="H8" s="197" t="str">
        <f t="shared" si="5"/>
        <v/>
      </c>
      <c r="I8" s="198">
        <f t="array" ref="I8">SUM(IF(((vBookTransactionReport[ReportType]=SuSaType)+(vBookTransactionReport[AccountCodeReport]=$A8)+(vBookTransactionReport[Year]=REPORT_YEAR)+(vBookTransactionReport[Month]=REPORT_MONTH))=4,vBookTransactionReport[AmountDebitTotal],0))</f>
        <v>209585.66</v>
      </c>
      <c r="J8" s="198">
        <f t="array" ref="J8">SUM(IF(((vBookTransactionReport[ReportType]=SuSaType)+(vBookTransactionReport[AccountCodeReport]=$A8)+(vBookTransactionReport[Year]=REPORT_YEAR)+(vBookTransactionReport[Month]=REPORT_MONTH))=4,vBookTransactionReport[AmountCreditTotal],0))</f>
        <v>0</v>
      </c>
      <c r="K8" s="198">
        <f t="array" ref="K8">SUM(IF(((vBookTransactionReport[ReportType]=SuSaType)+(vBookTransactionReport[AccountCodeReport]=$A8)+(vBookTransactionReport[Year]=REPORT_YEAR)+(vBookTransactionReport[Month]&lt;=REPORT_MONTH)++(vBookTransactionReport[Month]&gt;0))=5,vBookTransactionReport[AmountDebitTotal],0))</f>
        <v>950267.48999999987</v>
      </c>
      <c r="L8" s="198">
        <f t="array" ref="L8">SUM(IF(((vBookTransactionReport[ReportType]=SuSaType)+(vBookTransactionReport[AccountCodeReport]=$A8)+(vBookTransactionReport[Year]=REPORT_YEAR)+(vBookTransactionReport[Month]&lt;=REPORT_MONTH)++(vBookTransactionReport[Month]&gt;0))=5,vBookTransactionReport[AmountCreditTotal],0))</f>
        <v>2293.0300000000002</v>
      </c>
      <c r="M8" s="198">
        <f t="array" ref="M8">SUM(IF(((vBookTransactionReport[ReportType]=SuSaType)+(vBookTransactionReport[AccountCodeReport]=$A8)+(vBookTransactionReport[Year]=REPORT_YEAR)+(vBookTransactionReport[Month]=0))=4,vBookTransactionReport[AmountTotal],0))</f>
        <v>0</v>
      </c>
      <c r="N8" s="199">
        <f t="shared" si="6"/>
        <v>-947974.45999999985</v>
      </c>
    </row>
    <row r="9" spans="1:18" x14ac:dyDescent="0.25">
      <c r="A9" s="196">
        <v>1000</v>
      </c>
      <c r="B9" s="197" t="str">
        <f>VLOOKUP(A9,vBookTransactionReport[[AccountCodeReport]:[TitleLocalAccount]],2,FALSE)</f>
        <v>Roh-, Hilfs- und Betriebsstoffe (Bestand)</v>
      </c>
      <c r="C9" s="198">
        <f t="shared" si="0"/>
        <v>4465.62</v>
      </c>
      <c r="D9" s="197" t="str">
        <f t="shared" si="1"/>
        <v>S</v>
      </c>
      <c r="E9" s="197" t="str">
        <f t="shared" si="2"/>
        <v/>
      </c>
      <c r="F9" s="198">
        <f t="shared" si="3"/>
        <v>4465.62</v>
      </c>
      <c r="G9" s="197" t="str">
        <f t="shared" si="4"/>
        <v>S</v>
      </c>
      <c r="H9" s="197" t="str">
        <f t="shared" si="5"/>
        <v/>
      </c>
      <c r="I9" s="198">
        <f t="array" ref="I9">SUM(IF(((vBookTransactionReport[ReportType]=SuSaType)+(vBookTransactionReport[AccountCodeReport]=$A9)+(vBookTransactionReport[Year]=REPORT_YEAR)+(vBookTransactionReport[Month]=REPORT_MONTH))=4,vBookTransactionReport[AmountDebitTotal],0))</f>
        <v>0</v>
      </c>
      <c r="J9" s="198">
        <f t="array" ref="J9">SUM(IF(((vBookTransactionReport[ReportType]=SuSaType)+(vBookTransactionReport[AccountCodeReport]=$A9)+(vBookTransactionReport[Year]=REPORT_YEAR)+(vBookTransactionReport[Month]=REPORT_MONTH))=4,vBookTransactionReport[AmountCreditTotal],0))</f>
        <v>0</v>
      </c>
      <c r="K9" s="198">
        <f t="array" ref="K9">SUM(IF(((vBookTransactionReport[ReportType]=SuSaType)+(vBookTransactionReport[AccountCodeReport]=$A9)+(vBookTransactionReport[Year]=REPORT_YEAR)+(vBookTransactionReport[Month]&lt;=REPORT_MONTH)++(vBookTransactionReport[Month]&gt;0))=5,vBookTransactionReport[AmountDebitTotal],0))</f>
        <v>0</v>
      </c>
      <c r="L9" s="198">
        <f t="array" ref="L9">SUM(IF(((vBookTransactionReport[ReportType]=SuSaType)+(vBookTransactionReport[AccountCodeReport]=$A9)+(vBookTransactionReport[Year]=REPORT_YEAR)+(vBookTransactionReport[Month]&lt;=REPORT_MONTH)++(vBookTransactionReport[Month]&gt;0))=5,vBookTransactionReport[AmountCreditTotal],0))</f>
        <v>0</v>
      </c>
      <c r="M9" s="198">
        <f t="array" ref="M9">SUM(IF(((vBookTransactionReport[ReportType]=SuSaType)+(vBookTransactionReport[AccountCodeReport]=$A9)+(vBookTransactionReport[Year]=REPORT_YEAR)+(vBookTransactionReport[Month]=0))=4,vBookTransactionReport[AmountTotal],0))</f>
        <v>-4465.62</v>
      </c>
      <c r="N9" s="199">
        <f t="shared" si="6"/>
        <v>-4465.62</v>
      </c>
    </row>
    <row r="10" spans="1:18" x14ac:dyDescent="0.25">
      <c r="A10" s="3">
        <v>1095</v>
      </c>
      <c r="B10" s="197" t="str">
        <f>VLOOKUP(A10,vBookTransactionReport[[AccountCodeReport]:[TitleLocalAccount]],2,FALSE)</f>
        <v>In Arbeit befindliche Aufträge</v>
      </c>
      <c r="C10" s="198">
        <f t="shared" si="0"/>
        <v>0</v>
      </c>
      <c r="D10" s="197" t="str">
        <f t="shared" si="1"/>
        <v/>
      </c>
      <c r="E10" s="197" t="str">
        <f t="shared" si="2"/>
        <v/>
      </c>
      <c r="F10" s="198">
        <f t="shared" si="3"/>
        <v>28.5</v>
      </c>
      <c r="G10" s="197" t="str">
        <f t="shared" si="4"/>
        <v>S</v>
      </c>
      <c r="H10" s="197" t="str">
        <f t="shared" si="5"/>
        <v/>
      </c>
      <c r="I10" s="198">
        <f t="array" ref="I10">SUM(IF(((vBookTransactionReport[ReportType]=SuSaType)+(vBookTransactionReport[AccountCodeReport]=$A10)+(vBookTransactionReport[Year]=REPORT_YEAR)+(vBookTransactionReport[Month]=REPORT_MONTH))=4,vBookTransactionReport[AmountDebitTotal],0))</f>
        <v>28.5</v>
      </c>
      <c r="J10" s="198">
        <f t="array" ref="J10">SUM(IF(((vBookTransactionReport[ReportType]=SuSaType)+(vBookTransactionReport[AccountCodeReport]=$A10)+(vBookTransactionReport[Year]=REPORT_YEAR)+(vBookTransactionReport[Month]=REPORT_MONTH))=4,vBookTransactionReport[AmountCreditTotal],0))</f>
        <v>0</v>
      </c>
      <c r="K10" s="198">
        <f t="array" ref="K10">SUM(IF(((vBookTransactionReport[ReportType]=SuSaType)+(vBookTransactionReport[AccountCodeReport]=$A10)+(vBookTransactionReport[Year]=REPORT_YEAR)+(vBookTransactionReport[Month]&lt;=REPORT_MONTH)++(vBookTransactionReport[Month]&gt;0))=5,vBookTransactionReport[AmountDebitTotal],0))</f>
        <v>28.5</v>
      </c>
      <c r="L10" s="198">
        <f t="array" ref="L10">SUM(IF(((vBookTransactionReport[ReportType]=SuSaType)+(vBookTransactionReport[AccountCodeReport]=$A10)+(vBookTransactionReport[Year]=REPORT_YEAR)+(vBookTransactionReport[Month]&lt;=REPORT_MONTH)++(vBookTransactionReport[Month]&gt;0))=5,vBookTransactionReport[AmountCreditTotal],0))</f>
        <v>0</v>
      </c>
      <c r="M10" s="198">
        <f t="array" ref="M10">SUM(IF(((vBookTransactionReport[ReportType]=SuSaType)+(vBookTransactionReport[AccountCodeReport]=$A10)+(vBookTransactionReport[Year]=REPORT_YEAR)+(vBookTransactionReport[Month]=0))=4,vBookTransactionReport[AmountTotal],0))</f>
        <v>0</v>
      </c>
      <c r="N10" s="199">
        <f t="shared" si="6"/>
        <v>-28.5</v>
      </c>
    </row>
    <row r="11" spans="1:18" x14ac:dyDescent="0.25">
      <c r="A11" s="196">
        <v>1200</v>
      </c>
      <c r="B11" s="197" t="str">
        <f>VLOOKUP(A11,vBookTransactionReport[[AccountCodeReport]:[TitleLocalAccount]],2,FALSE)</f>
        <v>Forderungen aus Lieferungen und Leistungen</v>
      </c>
      <c r="C11" s="198">
        <f t="shared" si="0"/>
        <v>128.4</v>
      </c>
      <c r="D11" s="197" t="str">
        <f t="shared" si="1"/>
        <v>S</v>
      </c>
      <c r="E11" s="197" t="str">
        <f t="shared" si="2"/>
        <v/>
      </c>
      <c r="F11" s="198">
        <f t="shared" si="3"/>
        <v>0</v>
      </c>
      <c r="G11" s="197" t="str">
        <f t="shared" si="4"/>
        <v/>
      </c>
      <c r="H11" s="197" t="str">
        <f t="shared" si="5"/>
        <v/>
      </c>
      <c r="I11" s="198">
        <f t="array" ref="I11">SUM(IF(((vBookTransactionReport[ReportType]=SuSaType)+(vBookTransactionReport[AccountCodeReport]=$A11)+(vBookTransactionReport[Year]=REPORT_YEAR)+(vBookTransactionReport[Month]=REPORT_MONTH))=4,vBookTransactionReport[AmountDebitTotal],0))</f>
        <v>0</v>
      </c>
      <c r="J11" s="198">
        <f t="array" ref="J11">SUM(IF(((vBookTransactionReport[ReportType]=SuSaType)+(vBookTransactionReport[AccountCodeReport]=$A11)+(vBookTransactionReport[Year]=REPORT_YEAR)+(vBookTransactionReport[Month]=REPORT_MONTH))=4,vBookTransactionReport[AmountCreditTotal],0))</f>
        <v>0</v>
      </c>
      <c r="K11" s="198">
        <f t="array" ref="K11">SUM(IF(((vBookTransactionReport[ReportType]=SuSaType)+(vBookTransactionReport[AccountCodeReport]=$A11)+(vBookTransactionReport[Year]=REPORT_YEAR)+(vBookTransactionReport[Month]&lt;=REPORT_MONTH)++(vBookTransactionReport[Month]&gt;0))=5,vBookTransactionReport[AmountDebitTotal],0))</f>
        <v>27402.5</v>
      </c>
      <c r="L11" s="198">
        <f t="array" ref="L11">SUM(IF(((vBookTransactionReport[ReportType]=SuSaType)+(vBookTransactionReport[AccountCodeReport]=$A11)+(vBookTransactionReport[Year]=REPORT_YEAR)+(vBookTransactionReport[Month]&lt;=REPORT_MONTH)++(vBookTransactionReport[Month]&gt;0))=5,vBookTransactionReport[AmountCreditTotal],0))</f>
        <v>27530.9</v>
      </c>
      <c r="M11" s="198">
        <f t="array" ref="M11">SUM(IF(((vBookTransactionReport[ReportType]=SuSaType)+(vBookTransactionReport[AccountCodeReport]=$A11)+(vBookTransactionReport[Year]=REPORT_YEAR)+(vBookTransactionReport[Month]=0))=4,vBookTransactionReport[AmountTotal],0))</f>
        <v>-128.4</v>
      </c>
      <c r="N11" s="199">
        <f t="shared" si="6"/>
        <v>0</v>
      </c>
    </row>
    <row r="12" spans="1:18" x14ac:dyDescent="0.25">
      <c r="A12" s="196">
        <v>1350</v>
      </c>
      <c r="B12" s="197" t="str">
        <f>VLOOKUP(A12,vBookTransactionReport[[AccountCodeReport]:[TitleLocalAccount]],2,FALSE)</f>
        <v>Kautionen</v>
      </c>
      <c r="C12" s="198">
        <f t="shared" si="0"/>
        <v>4380</v>
      </c>
      <c r="D12" s="197" t="str">
        <f t="shared" si="1"/>
        <v>S</v>
      </c>
      <c r="E12" s="197" t="str">
        <f t="shared" si="2"/>
        <v/>
      </c>
      <c r="F12" s="198">
        <f t="shared" si="3"/>
        <v>4480</v>
      </c>
      <c r="G12" s="197" t="str">
        <f t="shared" si="4"/>
        <v>S</v>
      </c>
      <c r="H12" s="197" t="str">
        <f t="shared" si="5"/>
        <v/>
      </c>
      <c r="I12" s="198">
        <f t="array" ref="I12">SUM(IF(((vBookTransactionReport[ReportType]=SuSaType)+(vBookTransactionReport[AccountCodeReport]=$A12)+(vBookTransactionReport[Year]=REPORT_YEAR)+(vBookTransactionReport[Month]=REPORT_MONTH))=4,vBookTransactionReport[AmountDebitTotal],0))</f>
        <v>0</v>
      </c>
      <c r="J12" s="198">
        <f t="array" ref="J12">SUM(IF(((vBookTransactionReport[ReportType]=SuSaType)+(vBookTransactionReport[AccountCodeReport]=$A12)+(vBookTransactionReport[Year]=REPORT_YEAR)+(vBookTransactionReport[Month]=REPORT_MONTH))=4,vBookTransactionReport[AmountCreditTotal],0))</f>
        <v>0</v>
      </c>
      <c r="K12" s="198">
        <f t="array" ref="K12">SUM(IF(((vBookTransactionReport[ReportType]=SuSaType)+(vBookTransactionReport[AccountCodeReport]=$A12)+(vBookTransactionReport[Year]=REPORT_YEAR)+(vBookTransactionReport[Month]&lt;=REPORT_MONTH)++(vBookTransactionReport[Month]&gt;0))=5,vBookTransactionReport[AmountDebitTotal],0))</f>
        <v>100</v>
      </c>
      <c r="L12" s="198">
        <f t="array" ref="L12">SUM(IF(((vBookTransactionReport[ReportType]=SuSaType)+(vBookTransactionReport[AccountCodeReport]=$A12)+(vBookTransactionReport[Year]=REPORT_YEAR)+(vBookTransactionReport[Month]&lt;=REPORT_MONTH)++(vBookTransactionReport[Month]&gt;0))=5,vBookTransactionReport[AmountCreditTotal],0))</f>
        <v>0</v>
      </c>
      <c r="M12" s="198">
        <f t="array" ref="M12">SUM(IF(((vBookTransactionReport[ReportType]=SuSaType)+(vBookTransactionReport[AccountCodeReport]=$A12)+(vBookTransactionReport[Year]=REPORT_YEAR)+(vBookTransactionReport[Month]=0))=4,vBookTransactionReport[AmountTotal],0))</f>
        <v>-4380</v>
      </c>
      <c r="N12" s="199">
        <f t="shared" si="6"/>
        <v>-4480</v>
      </c>
    </row>
    <row r="13" spans="1:18" x14ac:dyDescent="0.25">
      <c r="A13" s="196">
        <v>1370</v>
      </c>
      <c r="B13" s="197" t="str">
        <f>VLOOKUP(A13,vBookTransactionReport[[AccountCodeReport]:[TitleLocalAccount]],2,FALSE)</f>
        <v>Durchlaufende Posten</v>
      </c>
      <c r="C13" s="198">
        <f t="shared" si="0"/>
        <v>0</v>
      </c>
      <c r="D13" s="197" t="str">
        <f t="shared" si="1"/>
        <v/>
      </c>
      <c r="E13" s="197" t="str">
        <f t="shared" si="2"/>
        <v/>
      </c>
      <c r="F13" s="198">
        <f t="shared" si="3"/>
        <v>0</v>
      </c>
      <c r="G13" s="197" t="str">
        <f t="shared" si="4"/>
        <v/>
      </c>
      <c r="H13" s="197" t="str">
        <f t="shared" si="5"/>
        <v/>
      </c>
      <c r="I13" s="198">
        <f t="array" ref="I13">SUM(IF(((vBookTransactionReport[ReportType]=SuSaType)+(vBookTransactionReport[AccountCodeReport]=$A13)+(vBookTransactionReport[Year]=REPORT_YEAR)+(vBookTransactionReport[Month]=REPORT_MONTH))=4,vBookTransactionReport[AmountDebitTotal],0))</f>
        <v>0</v>
      </c>
      <c r="J13" s="198">
        <f t="array" ref="J13">SUM(IF(((vBookTransactionReport[ReportType]=SuSaType)+(vBookTransactionReport[AccountCodeReport]=$A13)+(vBookTransactionReport[Year]=REPORT_YEAR)+(vBookTransactionReport[Month]=REPORT_MONTH))=4,vBookTransactionReport[AmountCreditTotal],0))</f>
        <v>0</v>
      </c>
      <c r="K13" s="198">
        <f t="array" ref="K13">SUM(IF(((vBookTransactionReport[ReportType]=SuSaType)+(vBookTransactionReport[AccountCodeReport]=$A13)+(vBookTransactionReport[Year]=REPORT_YEAR)+(vBookTransactionReport[Month]&lt;=REPORT_MONTH)++(vBookTransactionReport[Month]&gt;0))=5,vBookTransactionReport[AmountDebitTotal],0))</f>
        <v>0</v>
      </c>
      <c r="L13" s="198">
        <f t="array" ref="L13">SUM(IF(((vBookTransactionReport[ReportType]=SuSaType)+(vBookTransactionReport[AccountCodeReport]=$A13)+(vBookTransactionReport[Year]=REPORT_YEAR)+(vBookTransactionReport[Month]&lt;=REPORT_MONTH)++(vBookTransactionReport[Month]&gt;0))=5,vBookTransactionReport[AmountCreditTotal],0))</f>
        <v>0</v>
      </c>
      <c r="M13" s="198">
        <f t="array" ref="M13">SUM(IF(((vBookTransactionReport[ReportType]=SuSaType)+(vBookTransactionReport[AccountCodeReport]=$A13)+(vBookTransactionReport[Year]=REPORT_YEAR)+(vBookTransactionReport[Month]=0))=4,vBookTransactionReport[AmountTotal],0))</f>
        <v>0</v>
      </c>
      <c r="N13" s="199">
        <f t="shared" si="6"/>
        <v>0</v>
      </c>
    </row>
    <row r="14" spans="1:18" x14ac:dyDescent="0.25">
      <c r="A14" s="196">
        <v>1371</v>
      </c>
      <c r="B14" s="197" t="str">
        <f>VLOOKUP(A14,vBookTransactionReport[[AccountCodeReport]:[TitleLocalAccount]],2,FALSE)</f>
        <v>Durchlaufende Posten</v>
      </c>
      <c r="C14" s="198">
        <f t="shared" si="0"/>
        <v>0</v>
      </c>
      <c r="D14" s="197" t="str">
        <f t="shared" si="1"/>
        <v/>
      </c>
      <c r="E14" s="197" t="str">
        <f t="shared" si="2"/>
        <v/>
      </c>
      <c r="F14" s="198">
        <f t="shared" si="3"/>
        <v>0</v>
      </c>
      <c r="G14" s="197" t="str">
        <f t="shared" si="4"/>
        <v/>
      </c>
      <c r="H14" s="197" t="str">
        <f t="shared" si="5"/>
        <v/>
      </c>
      <c r="I14" s="198">
        <f t="array" ref="I14">SUM(IF(((vBookTransactionReport[ReportType]=SuSaType)+(vBookTransactionReport[AccountCodeReport]=$A14)+(vBookTransactionReport[Year]=REPORT_YEAR)+(vBookTransactionReport[Month]=REPORT_MONTH))=4,vBookTransactionReport[AmountDebitTotal],0))</f>
        <v>1017.73</v>
      </c>
      <c r="J14" s="198">
        <f t="array" ref="J14">SUM(IF(((vBookTransactionReport[ReportType]=SuSaType)+(vBookTransactionReport[AccountCodeReport]=$A14)+(vBookTransactionReport[Year]=REPORT_YEAR)+(vBookTransactionReport[Month]=REPORT_MONTH))=4,vBookTransactionReport[AmountCreditTotal],0))</f>
        <v>1017.73</v>
      </c>
      <c r="K14" s="198">
        <f t="array" ref="K14">SUM(IF(((vBookTransactionReport[ReportType]=SuSaType)+(vBookTransactionReport[AccountCodeReport]=$A14)+(vBookTransactionReport[Year]=REPORT_YEAR)+(vBookTransactionReport[Month]&lt;=REPORT_MONTH)++(vBookTransactionReport[Month]&gt;0))=5,vBookTransactionReport[AmountDebitTotal],0))</f>
        <v>17517.150000000001</v>
      </c>
      <c r="L14" s="198">
        <f t="array" ref="L14">SUM(IF(((vBookTransactionReport[ReportType]=SuSaType)+(vBookTransactionReport[AccountCodeReport]=$A14)+(vBookTransactionReport[Year]=REPORT_YEAR)+(vBookTransactionReport[Month]&lt;=REPORT_MONTH)++(vBookTransactionReport[Month]&gt;0))=5,vBookTransactionReport[AmountCreditTotal],0))</f>
        <v>17517.150000000001</v>
      </c>
      <c r="M14" s="198">
        <f t="array" ref="M14">SUM(IF(((vBookTransactionReport[ReportType]=SuSaType)+(vBookTransactionReport[AccountCodeReport]=$A14)+(vBookTransactionReport[Year]=REPORT_YEAR)+(vBookTransactionReport[Month]=0))=4,vBookTransactionReport[AmountTotal],0))</f>
        <v>0</v>
      </c>
      <c r="N14" s="199">
        <f t="shared" si="6"/>
        <v>0</v>
      </c>
      <c r="R14" s="254"/>
    </row>
    <row r="15" spans="1:18" x14ac:dyDescent="0.25">
      <c r="A15" s="196">
        <v>1401</v>
      </c>
      <c r="B15" s="197" t="str">
        <f>VLOOKUP(A15,vBookTransactionReport[[AccountCodeReport]:[TitleLocalAccount]],2,FALSE)</f>
        <v>Abziehbare Vorsteuer 7 %</v>
      </c>
      <c r="C15" s="198">
        <f t="shared" si="0"/>
        <v>0</v>
      </c>
      <c r="D15" s="197" t="str">
        <f t="shared" si="1"/>
        <v/>
      </c>
      <c r="E15" s="197" t="str">
        <f t="shared" si="2"/>
        <v/>
      </c>
      <c r="F15" s="198">
        <f t="shared" si="3"/>
        <v>97.93</v>
      </c>
      <c r="G15" s="197" t="str">
        <f t="shared" si="4"/>
        <v>S</v>
      </c>
      <c r="H15" s="197" t="str">
        <f t="shared" si="5"/>
        <v/>
      </c>
      <c r="I15" s="198">
        <f t="array" ref="I15">SUM(IF(((vBookTransactionReport[ReportType]=SuSaType)+(vBookTransactionReport[AccountCodeReport]=$A15)+(vBookTransactionReport[Year]=REPORT_YEAR)+(vBookTransactionReport[Month]=REPORT_MONTH))=4,vBookTransactionReport[AmountDebitTotal],0))</f>
        <v>45.79</v>
      </c>
      <c r="J15" s="198">
        <f t="array" ref="J15">SUM(IF(((vBookTransactionReport[ReportType]=SuSaType)+(vBookTransactionReport[AccountCodeReport]=$A15)+(vBookTransactionReport[Year]=REPORT_YEAR)+(vBookTransactionReport[Month]=REPORT_MONTH))=4,vBookTransactionReport[AmountCreditTotal],0))</f>
        <v>0</v>
      </c>
      <c r="K15" s="198">
        <f t="array" ref="K15">SUM(IF(((vBookTransactionReport[ReportType]=SuSaType)+(vBookTransactionReport[AccountCodeReport]=$A15)+(vBookTransactionReport[Year]=REPORT_YEAR)+(vBookTransactionReport[Month]&lt;=REPORT_MONTH)++(vBookTransactionReport[Month]&gt;0))=5,vBookTransactionReport[AmountDebitTotal],0))</f>
        <v>97.93</v>
      </c>
      <c r="L15" s="198">
        <f t="array" ref="L15">SUM(IF(((vBookTransactionReport[ReportType]=SuSaType)+(vBookTransactionReport[AccountCodeReport]=$A15)+(vBookTransactionReport[Year]=REPORT_YEAR)+(vBookTransactionReport[Month]&lt;=REPORT_MONTH)++(vBookTransactionReport[Month]&gt;0))=5,vBookTransactionReport[AmountCreditTotal],0))</f>
        <v>0</v>
      </c>
      <c r="M15" s="198">
        <f t="array" ref="M15">SUM(IF(((vBookTransactionReport[ReportType]=SuSaType)+(vBookTransactionReport[AccountCodeReport]=$A15)+(vBookTransactionReport[Year]=REPORT_YEAR)+(vBookTransactionReport[Month]=0))=4,vBookTransactionReport[AmountTotal],0))</f>
        <v>0</v>
      </c>
      <c r="N15" s="199">
        <f t="shared" si="6"/>
        <v>-97.93</v>
      </c>
      <c r="R15" s="254"/>
    </row>
    <row r="16" spans="1:18" x14ac:dyDescent="0.25">
      <c r="A16" s="3">
        <v>1403</v>
      </c>
      <c r="B16" s="197" t="str">
        <f>VLOOKUP(A16,vBookTransactionReport[[AccountCodeReport]:[TitleLocalAccount]],2,FALSE)</f>
        <v>Reserviertes Konto - Abziehbare Vorsteuer aus inne</v>
      </c>
      <c r="C16" s="198">
        <f t="shared" si="0"/>
        <v>0</v>
      </c>
      <c r="D16" s="197" t="str">
        <f t="shared" si="1"/>
        <v/>
      </c>
      <c r="E16" s="197" t="str">
        <f t="shared" si="2"/>
        <v/>
      </c>
      <c r="F16" s="198">
        <f t="shared" si="3"/>
        <v>210.55999999999997</v>
      </c>
      <c r="G16" s="197" t="str">
        <f t="shared" si="4"/>
        <v>S</v>
      </c>
      <c r="H16" s="197" t="str">
        <f t="shared" si="5"/>
        <v/>
      </c>
      <c r="I16" s="198">
        <f t="array" ref="I16">SUM(IF(((vBookTransactionReport[ReportType]=SuSaType)+(vBookTransactionReport[AccountCodeReport]=$A16)+(vBookTransactionReport[Year]=REPORT_YEAR)+(vBookTransactionReport[Month]=REPORT_MONTH))=4,vBookTransactionReport[AmountDebitTotal],0))</f>
        <v>50.85</v>
      </c>
      <c r="J16" s="198">
        <f t="array" ref="J16">SUM(IF(((vBookTransactionReport[ReportType]=SuSaType)+(vBookTransactionReport[AccountCodeReport]=$A16)+(vBookTransactionReport[Year]=REPORT_YEAR)+(vBookTransactionReport[Month]=REPORT_MONTH))=4,vBookTransactionReport[AmountCreditTotal],0))</f>
        <v>0</v>
      </c>
      <c r="K16" s="198">
        <f t="array" ref="K16">SUM(IF(((vBookTransactionReport[ReportType]=SuSaType)+(vBookTransactionReport[AccountCodeReport]=$A16)+(vBookTransactionReport[Year]=REPORT_YEAR)+(vBookTransactionReport[Month]&lt;=REPORT_MONTH)++(vBookTransactionReport[Month]&gt;0))=5,vBookTransactionReport[AmountDebitTotal],0))</f>
        <v>210.55999999999997</v>
      </c>
      <c r="L16" s="198">
        <f t="array" ref="L16">SUM(IF(((vBookTransactionReport[ReportType]=SuSaType)+(vBookTransactionReport[AccountCodeReport]=$A16)+(vBookTransactionReport[Year]=REPORT_YEAR)+(vBookTransactionReport[Month]&lt;=REPORT_MONTH)++(vBookTransactionReport[Month]&gt;0))=5,vBookTransactionReport[AmountCreditTotal],0))</f>
        <v>0</v>
      </c>
      <c r="M16" s="198">
        <f t="array" ref="M16">SUM(IF(((vBookTransactionReport[ReportType]=SuSaType)+(vBookTransactionReport[AccountCodeReport]=$A16)+(vBookTransactionReport[Year]=REPORT_YEAR)+(vBookTransactionReport[Month]=0))=4,vBookTransactionReport[AmountTotal],0))</f>
        <v>0</v>
      </c>
      <c r="N16" s="199">
        <f t="shared" si="6"/>
        <v>-210.55999999999997</v>
      </c>
      <c r="R16" s="255"/>
    </row>
    <row r="17" spans="1:14" x14ac:dyDescent="0.25">
      <c r="A17" s="3">
        <v>1405</v>
      </c>
      <c r="B17" s="197" t="str">
        <f>VLOOKUP(A17,vBookTransactionReport[[AccountCodeReport]:[TitleLocalAccount]],2,FALSE)</f>
        <v>Reserviertes Konto - Abziehbare Vorsteuer aus inne</v>
      </c>
      <c r="C17" s="198">
        <f t="shared" si="0"/>
        <v>0</v>
      </c>
      <c r="D17" s="197" t="str">
        <f t="shared" si="1"/>
        <v/>
      </c>
      <c r="E17" s="197" t="str">
        <f t="shared" si="2"/>
        <v/>
      </c>
      <c r="F17" s="198">
        <f t="shared" si="3"/>
        <v>92275.10000000002</v>
      </c>
      <c r="G17" s="197" t="str">
        <f t="shared" si="4"/>
        <v>S</v>
      </c>
      <c r="H17" s="197" t="str">
        <f t="shared" si="5"/>
        <v/>
      </c>
      <c r="I17" s="198">
        <f t="array" ref="I17">SUM(IF(((vBookTransactionReport[ReportType]=SuSaType)+(vBookTransactionReport[AccountCodeReport]=$A17)+(vBookTransactionReport[Year]=REPORT_YEAR)+(vBookTransactionReport[Month]=REPORT_MONTH))=4,vBookTransactionReport[AmountDebitTotal],0))</f>
        <v>36346.379999999997</v>
      </c>
      <c r="J17" s="198">
        <f t="array" ref="J17">SUM(IF(((vBookTransactionReport[ReportType]=SuSaType)+(vBookTransactionReport[AccountCodeReport]=$A17)+(vBookTransactionReport[Year]=REPORT_YEAR)+(vBookTransactionReport[Month]=REPORT_MONTH))=4,vBookTransactionReport[AmountCreditTotal],0))</f>
        <v>376.87</v>
      </c>
      <c r="K17" s="198">
        <f t="array" ref="K17">SUM(IF(((vBookTransactionReport[ReportType]=SuSaType)+(vBookTransactionReport[AccountCodeReport]=$A17)+(vBookTransactionReport[Year]=REPORT_YEAR)+(vBookTransactionReport[Month]&lt;=REPORT_MONTH)++(vBookTransactionReport[Month]&gt;0))=5,vBookTransactionReport[AmountDebitTotal],0))</f>
        <v>93677.080000000016</v>
      </c>
      <c r="L17" s="198">
        <f t="array" ref="L17">SUM(IF(((vBookTransactionReport[ReportType]=SuSaType)+(vBookTransactionReport[AccountCodeReport]=$A17)+(vBookTransactionReport[Year]=REPORT_YEAR)+(vBookTransactionReport[Month]&lt;=REPORT_MONTH)++(vBookTransactionReport[Month]&gt;0))=5,vBookTransactionReport[AmountCreditTotal],0))</f>
        <v>1401.98</v>
      </c>
      <c r="M17" s="198">
        <f t="array" ref="M17">SUM(IF(((vBookTransactionReport[ReportType]=SuSaType)+(vBookTransactionReport[AccountCodeReport]=$A17)+(vBookTransactionReport[Year]=REPORT_YEAR)+(vBookTransactionReport[Month]=0))=4,vBookTransactionReport[AmountTotal],0))</f>
        <v>0</v>
      </c>
      <c r="N17" s="199">
        <f t="shared" si="6"/>
        <v>-92275.10000000002</v>
      </c>
    </row>
    <row r="18" spans="1:14" x14ac:dyDescent="0.25">
      <c r="A18" s="196">
        <v>1406</v>
      </c>
      <c r="B18" s="197" t="str">
        <f>VLOOKUP(A18,vBookTransactionReport[[AccountCodeReport]:[TitleLocalAccount]],2,FALSE)</f>
        <v>Abziehbare Vorsteuer 19 %</v>
      </c>
      <c r="C18" s="198">
        <f t="shared" si="0"/>
        <v>0</v>
      </c>
      <c r="D18" s="197" t="str">
        <f t="shared" si="1"/>
        <v/>
      </c>
      <c r="E18" s="197" t="str">
        <f t="shared" si="2"/>
        <v/>
      </c>
      <c r="F18" s="198">
        <f t="shared" si="3"/>
        <v>170963.88</v>
      </c>
      <c r="G18" s="197" t="str">
        <f t="shared" si="4"/>
        <v>S</v>
      </c>
      <c r="H18" s="197" t="str">
        <f t="shared" si="5"/>
        <v/>
      </c>
      <c r="I18" s="198">
        <f t="array" ref="I18">SUM(IF(((vBookTransactionReport[ReportType]=SuSaType)+(vBookTransactionReport[AccountCodeReport]=$A18)+(vBookTransactionReport[Year]=REPORT_YEAR)+(vBookTransactionReport[Month]=REPORT_MONTH))=4,vBookTransactionReport[AmountDebitTotal],0))</f>
        <v>40.67</v>
      </c>
      <c r="J18" s="198">
        <f t="array" ref="J18">SUM(IF(((vBookTransactionReport[ReportType]=SuSaType)+(vBookTransactionReport[AccountCodeReport]=$A18)+(vBookTransactionReport[Year]=REPORT_YEAR)+(vBookTransactionReport[Month]=REPORT_MONTH))=4,vBookTransactionReport[AmountCreditTotal],0))</f>
        <v>143.88999999999999</v>
      </c>
      <c r="K18" s="198">
        <f t="array" ref="K18">SUM(IF(((vBookTransactionReport[ReportType]=SuSaType)+(vBookTransactionReport[AccountCodeReport]=$A18)+(vBookTransactionReport[Year]=REPORT_YEAR)+(vBookTransactionReport[Month]&lt;=REPORT_MONTH)++(vBookTransactionReport[Month]&gt;0))=5,vBookTransactionReport[AmountDebitTotal],0))</f>
        <v>180010.01</v>
      </c>
      <c r="L18" s="198">
        <f t="array" ref="L18">SUM(IF(((vBookTransactionReport[ReportType]=SuSaType)+(vBookTransactionReport[AccountCodeReport]=$A18)+(vBookTransactionReport[Year]=REPORT_YEAR)+(vBookTransactionReport[Month]&lt;=REPORT_MONTH)++(vBookTransactionReport[Month]&gt;0))=5,vBookTransactionReport[AmountCreditTotal],0))</f>
        <v>9046.1299999999992</v>
      </c>
      <c r="M18" s="198">
        <f t="array" ref="M18">SUM(IF(((vBookTransactionReport[ReportType]=SuSaType)+(vBookTransactionReport[AccountCodeReport]=$A18)+(vBookTransactionReport[Year]=REPORT_YEAR)+(vBookTransactionReport[Month]=0))=4,vBookTransactionReport[AmountTotal],0))</f>
        <v>0</v>
      </c>
      <c r="N18" s="199">
        <f t="shared" si="6"/>
        <v>-170963.88</v>
      </c>
    </row>
    <row r="19" spans="1:14" x14ac:dyDescent="0.25">
      <c r="A19" s="196">
        <v>1407</v>
      </c>
      <c r="B19" s="197" t="str">
        <f>VLOOKUP(A19,vBookTransactionReport[[AccountCodeReport]:[TitleLocalAccount]],2,FALSE)</f>
        <v>Abziehbare Vorsteuer nach § 13b UStG 19 %</v>
      </c>
      <c r="C19" s="198">
        <f t="shared" si="0"/>
        <v>0</v>
      </c>
      <c r="D19" s="197" t="str">
        <f t="shared" si="1"/>
        <v/>
      </c>
      <c r="E19" s="197" t="str">
        <f t="shared" si="2"/>
        <v/>
      </c>
      <c r="F19" s="198">
        <f t="shared" si="3"/>
        <v>39.840000000000003</v>
      </c>
      <c r="G19" s="197" t="str">
        <f t="shared" si="4"/>
        <v>S</v>
      </c>
      <c r="H19" s="197" t="str">
        <f t="shared" si="5"/>
        <v/>
      </c>
      <c r="I19" s="198">
        <f t="array" ref="I19">SUM(IF(((vBookTransactionReport[ReportType]=SuSaType)+(vBookTransactionReport[AccountCodeReport]=$A19)+(vBookTransactionReport[Year]=REPORT_YEAR)+(vBookTransactionReport[Month]=REPORT_MONTH))=4,vBookTransactionReport[AmountDebitTotal],0))</f>
        <v>0</v>
      </c>
      <c r="J19" s="198">
        <f t="array" ref="J19">SUM(IF(((vBookTransactionReport[ReportType]=SuSaType)+(vBookTransactionReport[AccountCodeReport]=$A19)+(vBookTransactionReport[Year]=REPORT_YEAR)+(vBookTransactionReport[Month]=REPORT_MONTH))=4,vBookTransactionReport[AmountCreditTotal],0))</f>
        <v>0</v>
      </c>
      <c r="K19" s="198">
        <f t="array" ref="K19">SUM(IF(((vBookTransactionReport[ReportType]=SuSaType)+(vBookTransactionReport[AccountCodeReport]=$A19)+(vBookTransactionReport[Year]=REPORT_YEAR)+(vBookTransactionReport[Month]&lt;=REPORT_MONTH)++(vBookTransactionReport[Month]&gt;0))=5,vBookTransactionReport[AmountDebitTotal],0))</f>
        <v>39.840000000000003</v>
      </c>
      <c r="L19" s="198">
        <f t="array" ref="L19">SUM(IF(((vBookTransactionReport[ReportType]=SuSaType)+(vBookTransactionReport[AccountCodeReport]=$A19)+(vBookTransactionReport[Year]=REPORT_YEAR)+(vBookTransactionReport[Month]&lt;=REPORT_MONTH)++(vBookTransactionReport[Month]&gt;0))=5,vBookTransactionReport[AmountCreditTotal],0))</f>
        <v>0</v>
      </c>
      <c r="M19" s="198">
        <f t="array" ref="M19">SUM(IF(((vBookTransactionReport[ReportType]=SuSaType)+(vBookTransactionReport[AccountCodeReport]=$A19)+(vBookTransactionReport[Year]=REPORT_YEAR)+(vBookTransactionReport[Month]=0))=4,vBookTransactionReport[AmountTotal],0))</f>
        <v>0</v>
      </c>
      <c r="N19" s="199">
        <f t="shared" si="6"/>
        <v>-39.840000000000003</v>
      </c>
    </row>
    <row r="20" spans="1:14" x14ac:dyDescent="0.25">
      <c r="A20" s="3">
        <v>1409</v>
      </c>
      <c r="B20" s="197" t="str">
        <f>VLOOKUP(A20,vBookTransactionReport[[AccountCodeReport]:[TitleLocalAccount]],2,FALSE)</f>
        <v>Reserviertes Konto - Abziehbare Vorsteuer nach § 1</v>
      </c>
      <c r="C20" s="198">
        <f t="shared" si="0"/>
        <v>0</v>
      </c>
      <c r="D20" s="197" t="str">
        <f t="shared" si="1"/>
        <v/>
      </c>
      <c r="E20" s="197" t="str">
        <f t="shared" si="2"/>
        <v/>
      </c>
      <c r="F20" s="198">
        <f t="shared" si="3"/>
        <v>179.04</v>
      </c>
      <c r="G20" s="197" t="str">
        <f t="shared" si="4"/>
        <v>S</v>
      </c>
      <c r="H20" s="197" t="str">
        <f t="shared" si="5"/>
        <v/>
      </c>
      <c r="I20" s="198">
        <f t="array" ref="I20">SUM(IF(((vBookTransactionReport[ReportType]=SuSaType)+(vBookTransactionReport[AccountCodeReport]=$A20)+(vBookTransactionReport[Year]=REPORT_YEAR)+(vBookTransactionReport[Month]=REPORT_MONTH))=4,vBookTransactionReport[AmountDebitTotal],0))</f>
        <v>29.63</v>
      </c>
      <c r="J20" s="198">
        <f t="array" ref="J20">SUM(IF(((vBookTransactionReport[ReportType]=SuSaType)+(vBookTransactionReport[AccountCodeReport]=$A20)+(vBookTransactionReport[Year]=REPORT_YEAR)+(vBookTransactionReport[Month]=REPORT_MONTH))=4,vBookTransactionReport[AmountCreditTotal],0))</f>
        <v>0</v>
      </c>
      <c r="K20" s="198">
        <f t="array" ref="K20">SUM(IF(((vBookTransactionReport[ReportType]=SuSaType)+(vBookTransactionReport[AccountCodeReport]=$A20)+(vBookTransactionReport[Year]=REPORT_YEAR)+(vBookTransactionReport[Month]&lt;=REPORT_MONTH)++(vBookTransactionReport[Month]&gt;0))=5,vBookTransactionReport[AmountDebitTotal],0))</f>
        <v>179.04</v>
      </c>
      <c r="L20" s="198">
        <f t="array" ref="L20">SUM(IF(((vBookTransactionReport[ReportType]=SuSaType)+(vBookTransactionReport[AccountCodeReport]=$A20)+(vBookTransactionReport[Year]=REPORT_YEAR)+(vBookTransactionReport[Month]&lt;=REPORT_MONTH)++(vBookTransactionReport[Month]&gt;0))=5,vBookTransactionReport[AmountCreditTotal],0))</f>
        <v>0</v>
      </c>
      <c r="M20" s="198">
        <f t="array" ref="M20">SUM(IF(((vBookTransactionReport[ReportType]=SuSaType)+(vBookTransactionReport[AccountCodeReport]=$A20)+(vBookTransactionReport[Year]=REPORT_YEAR)+(vBookTransactionReport[Month]=0))=4,vBookTransactionReport[AmountTotal],0))</f>
        <v>0</v>
      </c>
      <c r="N20" s="199">
        <f t="shared" si="6"/>
        <v>-179.04</v>
      </c>
    </row>
    <row r="21" spans="1:14" x14ac:dyDescent="0.25">
      <c r="A21" s="196">
        <v>1434</v>
      </c>
      <c r="B21" s="197" t="str">
        <f>VLOOKUP(A21,vBookTransactionReport[[AccountCodeReport]:[TitleLocalAccount]],2,FALSE)</f>
        <v>Vorsteuer in Folgeperiode/im Folgejahr abziehbar</v>
      </c>
      <c r="C21" s="198">
        <f t="shared" si="0"/>
        <v>17545.599999999999</v>
      </c>
      <c r="D21" s="197" t="str">
        <f t="shared" si="1"/>
        <v>S</v>
      </c>
      <c r="E21" s="197" t="str">
        <f t="shared" si="2"/>
        <v/>
      </c>
      <c r="F21" s="198">
        <f t="shared" si="3"/>
        <v>5419.5399999999936</v>
      </c>
      <c r="G21" s="197" t="str">
        <f t="shared" si="4"/>
        <v>S</v>
      </c>
      <c r="H21" s="197" t="str">
        <f t="shared" si="5"/>
        <v/>
      </c>
      <c r="I21" s="198">
        <f t="array" ref="I21">SUM(IF(((vBookTransactionReport[ReportType]=SuSaType)+(vBookTransactionReport[AccountCodeReport]=$A21)+(vBookTransactionReport[Year]=REPORT_YEAR)+(vBookTransactionReport[Month]=REPORT_MONTH))=4,vBookTransactionReport[AmountDebitTotal],0))</f>
        <v>3964.81</v>
      </c>
      <c r="J21" s="198">
        <f t="array" ref="J21">SUM(IF(((vBookTransactionReport[ReportType]=SuSaType)+(vBookTransactionReport[AccountCodeReport]=$A21)+(vBookTransactionReport[Year]=REPORT_YEAR)+(vBookTransactionReport[Month]=REPORT_MONTH))=4,vBookTransactionReport[AmountCreditTotal],0))</f>
        <v>2705.74</v>
      </c>
      <c r="K21" s="198">
        <f t="array" ref="K21">SUM(IF(((vBookTransactionReport[ReportType]=SuSaType)+(vBookTransactionReport[AccountCodeReport]=$A21)+(vBookTransactionReport[Year]=REPORT_YEAR)+(vBookTransactionReport[Month]&lt;=REPORT_MONTH)++(vBookTransactionReport[Month]&gt;0))=5,vBookTransactionReport[AmountDebitTotal],0))</f>
        <v>18112.55</v>
      </c>
      <c r="L21" s="198">
        <f t="array" ref="L21">SUM(IF(((vBookTransactionReport[ReportType]=SuSaType)+(vBookTransactionReport[AccountCodeReport]=$A21)+(vBookTransactionReport[Year]=REPORT_YEAR)+(vBookTransactionReport[Month]&lt;=REPORT_MONTH)++(vBookTransactionReport[Month]&gt;0))=5,vBookTransactionReport[AmountCreditTotal],0))</f>
        <v>30238.61</v>
      </c>
      <c r="M21" s="198">
        <f t="array" ref="M21">SUM(IF(((vBookTransactionReport[ReportType]=SuSaType)+(vBookTransactionReport[AccountCodeReport]=$A21)+(vBookTransactionReport[Year]=REPORT_YEAR)+(vBookTransactionReport[Month]=0))=4,vBookTransactionReport[AmountTotal],0))</f>
        <v>-17545.599999999999</v>
      </c>
      <c r="N21" s="199">
        <f t="shared" si="6"/>
        <v>-5419.5399999999936</v>
      </c>
    </row>
    <row r="22" spans="1:14" x14ac:dyDescent="0.25">
      <c r="A22" s="196">
        <v>1437</v>
      </c>
      <c r="B22" s="197" t="str">
        <f>VLOOKUP(A22,vBookTransactionReport[[AccountCodeReport]:[TitleLocalAccount]],2,FALSE)</f>
        <v>Reserviertes Konto - Abziehbare Vorsteuer aus inne</v>
      </c>
      <c r="C22" s="198">
        <f t="shared" si="0"/>
        <v>0</v>
      </c>
      <c r="D22" s="197" t="str">
        <f t="shared" si="1"/>
        <v/>
      </c>
      <c r="E22" s="197" t="str">
        <f t="shared" si="2"/>
        <v/>
      </c>
      <c r="F22" s="198">
        <f t="shared" si="3"/>
        <v>0</v>
      </c>
      <c r="G22" s="197" t="str">
        <f t="shared" si="4"/>
        <v/>
      </c>
      <c r="H22" s="197" t="str">
        <f t="shared" si="5"/>
        <v/>
      </c>
      <c r="I22" s="198">
        <f t="array" ref="I22">SUM(IF(((vBookTransactionReport[ReportType]=SuSaType)+(vBookTransactionReport[AccountCodeReport]=$A22)+(vBookTransactionReport[Year]=REPORT_YEAR)+(vBookTransactionReport[Month]=REPORT_MONTH))=4,vBookTransactionReport[AmountDebitTotal],0))</f>
        <v>0</v>
      </c>
      <c r="J22" s="198">
        <f t="array" ref="J22">SUM(IF(((vBookTransactionReport[ReportType]=SuSaType)+(vBookTransactionReport[AccountCodeReport]=$A22)+(vBookTransactionReport[Year]=REPORT_YEAR)+(vBookTransactionReport[Month]=REPORT_MONTH))=4,vBookTransactionReport[AmountCreditTotal],0))</f>
        <v>0</v>
      </c>
      <c r="K22" s="198">
        <f t="array" ref="K22">SUM(IF(((vBookTransactionReport[ReportType]=SuSaType)+(vBookTransactionReport[AccountCodeReport]=$A22)+(vBookTransactionReport[Year]=REPORT_YEAR)+(vBookTransactionReport[Month]&lt;=REPORT_MONTH)++(vBookTransactionReport[Month]&gt;0))=5,vBookTransactionReport[AmountDebitTotal],0))</f>
        <v>4328.47</v>
      </c>
      <c r="L22" s="198">
        <f t="array" ref="L22">SUM(IF(((vBookTransactionReport[ReportType]=SuSaType)+(vBookTransactionReport[AccountCodeReport]=$A22)+(vBookTransactionReport[Year]=REPORT_YEAR)+(vBookTransactionReport[Month]&lt;=REPORT_MONTH)++(vBookTransactionReport[Month]&gt;0))=5,vBookTransactionReport[AmountCreditTotal],0))</f>
        <v>4328.47</v>
      </c>
      <c r="M22" s="198">
        <f t="array" ref="M22">SUM(IF(((vBookTransactionReport[ReportType]=SuSaType)+(vBookTransactionReport[AccountCodeReport]=$A22)+(vBookTransactionReport[Year]=REPORT_YEAR)+(vBookTransactionReport[Month]=0))=4,vBookTransactionReport[AmountTotal],0))</f>
        <v>0</v>
      </c>
      <c r="N22" s="199">
        <f t="shared" si="6"/>
        <v>0</v>
      </c>
    </row>
    <row r="23" spans="1:14" x14ac:dyDescent="0.25">
      <c r="A23" s="3">
        <v>1457</v>
      </c>
      <c r="B23" s="197" t="str">
        <f>VLOOKUP(A23,vBookTransactionReport[[AccountCodeReport]:[TitleLocalAccount]],2,FALSE)</f>
        <v>Forderungen gegenüber Bundesagentur für Arbeit</v>
      </c>
      <c r="C23" s="198">
        <f t="shared" si="0"/>
        <v>0</v>
      </c>
      <c r="D23" s="197" t="str">
        <f t="shared" si="1"/>
        <v/>
      </c>
      <c r="E23" s="197" t="str">
        <f t="shared" si="2"/>
        <v/>
      </c>
      <c r="F23" s="198">
        <f t="shared" si="3"/>
        <v>1034.79</v>
      </c>
      <c r="G23" s="197" t="str">
        <f t="shared" si="4"/>
        <v>S</v>
      </c>
      <c r="H23" s="197" t="str">
        <f t="shared" si="5"/>
        <v/>
      </c>
      <c r="I23" s="198">
        <f t="array" ref="I23">SUM(IF(((vBookTransactionReport[ReportType]=SuSaType)+(vBookTransactionReport[AccountCodeReport]=$A23)+(vBookTransactionReport[Year]=REPORT_YEAR)+(vBookTransactionReport[Month]=REPORT_MONTH))=4,vBookTransactionReport[AmountDebitTotal],0))</f>
        <v>1034.79</v>
      </c>
      <c r="J23" s="198">
        <f t="array" ref="J23">SUM(IF(((vBookTransactionReport[ReportType]=SuSaType)+(vBookTransactionReport[AccountCodeReport]=$A23)+(vBookTransactionReport[Year]=REPORT_YEAR)+(vBookTransactionReport[Month]=REPORT_MONTH))=4,vBookTransactionReport[AmountCreditTotal],0))</f>
        <v>0</v>
      </c>
      <c r="K23" s="198">
        <f t="array" ref="K23">SUM(IF(((vBookTransactionReport[ReportType]=SuSaType)+(vBookTransactionReport[AccountCodeReport]=$A23)+(vBookTransactionReport[Year]=REPORT_YEAR)+(vBookTransactionReport[Month]&lt;=REPORT_MONTH)++(vBookTransactionReport[Month]&gt;0))=5,vBookTransactionReport[AmountDebitTotal],0))</f>
        <v>1034.79</v>
      </c>
      <c r="L23" s="198">
        <f t="array" ref="L23">SUM(IF(((vBookTransactionReport[ReportType]=SuSaType)+(vBookTransactionReport[AccountCodeReport]=$A23)+(vBookTransactionReport[Year]=REPORT_YEAR)+(vBookTransactionReport[Month]&lt;=REPORT_MONTH)++(vBookTransactionReport[Month]&gt;0))=5,vBookTransactionReport[AmountCreditTotal],0))</f>
        <v>0</v>
      </c>
      <c r="M23" s="198">
        <f t="array" ref="M23">SUM(IF(((vBookTransactionReport[ReportType]=SuSaType)+(vBookTransactionReport[AccountCodeReport]=$A23)+(vBookTransactionReport[Year]=REPORT_YEAR)+(vBookTransactionReport[Month]=0))=4,vBookTransactionReport[AmountTotal],0))</f>
        <v>0</v>
      </c>
      <c r="N23" s="199">
        <f t="shared" si="6"/>
        <v>-1034.79</v>
      </c>
    </row>
    <row r="24" spans="1:14" x14ac:dyDescent="0.25">
      <c r="A24" s="196">
        <v>1460</v>
      </c>
      <c r="B24" s="197" t="str">
        <f>VLOOKUP(A24,vBookTransactionReport[[AccountCodeReport]:[TitleLocalAccount]],2,FALSE)</f>
        <v>Geldtransit</v>
      </c>
      <c r="C24" s="198">
        <f t="shared" si="0"/>
        <v>0</v>
      </c>
      <c r="D24" s="197" t="str">
        <f t="shared" si="1"/>
        <v/>
      </c>
      <c r="E24" s="197" t="str">
        <f t="shared" si="2"/>
        <v/>
      </c>
      <c r="F24" s="198">
        <f t="shared" si="3"/>
        <v>0</v>
      </c>
      <c r="G24" s="197" t="str">
        <f t="shared" si="4"/>
        <v/>
      </c>
      <c r="H24" s="197" t="str">
        <f t="shared" si="5"/>
        <v/>
      </c>
      <c r="I24" s="198">
        <f t="array" ref="I24">SUM(IF(((vBookTransactionReport[ReportType]=SuSaType)+(vBookTransactionReport[AccountCodeReport]=$A24)+(vBookTransactionReport[Year]=REPORT_YEAR)+(vBookTransactionReport[Month]=REPORT_MONTH))=4,vBookTransactionReport[AmountDebitTotal],0))</f>
        <v>300</v>
      </c>
      <c r="J24" s="198">
        <f t="array" ref="J24">SUM(IF(((vBookTransactionReport[ReportType]=SuSaType)+(vBookTransactionReport[AccountCodeReport]=$A24)+(vBookTransactionReport[Year]=REPORT_YEAR)+(vBookTransactionReport[Month]=REPORT_MONTH))=4,vBookTransactionReport[AmountCreditTotal],0))</f>
        <v>300</v>
      </c>
      <c r="K24" s="198">
        <f t="array" ref="K24">SUM(IF(((vBookTransactionReport[ReportType]=SuSaType)+(vBookTransactionReport[AccountCodeReport]=$A24)+(vBookTransactionReport[Year]=REPORT_YEAR)+(vBookTransactionReport[Month]&lt;=REPORT_MONTH)++(vBookTransactionReport[Month]&gt;0))=5,vBookTransactionReport[AmountDebitTotal],0))</f>
        <v>10600</v>
      </c>
      <c r="L24" s="198">
        <f t="array" ref="L24">SUM(IF(((vBookTransactionReport[ReportType]=SuSaType)+(vBookTransactionReport[AccountCodeReport]=$A24)+(vBookTransactionReport[Year]=REPORT_YEAR)+(vBookTransactionReport[Month]&lt;=REPORT_MONTH)++(vBookTransactionReport[Month]&gt;0))=5,vBookTransactionReport[AmountCreditTotal],0))</f>
        <v>10600</v>
      </c>
      <c r="M24" s="198">
        <f t="array" ref="M24">SUM(IF(((vBookTransactionReport[ReportType]=SuSaType)+(vBookTransactionReport[AccountCodeReport]=$A24)+(vBookTransactionReport[Year]=REPORT_YEAR)+(vBookTransactionReport[Month]=0))=4,vBookTransactionReport[AmountTotal],0))</f>
        <v>0</v>
      </c>
      <c r="N24" s="199">
        <f t="shared" si="6"/>
        <v>0</v>
      </c>
    </row>
    <row r="25" spans="1:14" x14ac:dyDescent="0.25">
      <c r="A25" s="196">
        <v>1600</v>
      </c>
      <c r="B25" s="197" t="str">
        <f>VLOOKUP(A25,vBookTransactionReport[[AccountCodeReport]:[TitleLocalAccount]],2,FALSE)</f>
        <v>Kasse</v>
      </c>
      <c r="C25" s="198">
        <f t="shared" si="0"/>
        <v>258.32</v>
      </c>
      <c r="D25" s="197" t="str">
        <f t="shared" si="1"/>
        <v>S</v>
      </c>
      <c r="E25" s="197" t="str">
        <f t="shared" si="2"/>
        <v/>
      </c>
      <c r="F25" s="198">
        <f t="shared" si="3"/>
        <v>325.40999999999997</v>
      </c>
      <c r="G25" s="197" t="str">
        <f t="shared" si="4"/>
        <v>S</v>
      </c>
      <c r="H25" s="197" t="str">
        <f t="shared" si="5"/>
        <v/>
      </c>
      <c r="I25" s="198">
        <f t="array" ref="I25">SUM(IF(((vBookTransactionReport[ReportType]=SuSaType)+(vBookTransactionReport[AccountCodeReport]=$A25)+(vBookTransactionReport[Year]=REPORT_YEAR)+(vBookTransactionReport[Month]=REPORT_MONTH))=4,vBookTransactionReport[AmountDebitTotal],0))</f>
        <v>300</v>
      </c>
      <c r="J25" s="198">
        <f t="array" ref="J25">SUM(IF(((vBookTransactionReport[ReportType]=SuSaType)+(vBookTransactionReport[AccountCodeReport]=$A25)+(vBookTransactionReport[Year]=REPORT_YEAR)+(vBookTransactionReport[Month]=REPORT_MONTH))=4,vBookTransactionReport[AmountCreditTotal],0))</f>
        <v>83.67</v>
      </c>
      <c r="K25" s="198">
        <f t="array" ref="K25">SUM(IF(((vBookTransactionReport[ReportType]=SuSaType)+(vBookTransactionReport[AccountCodeReport]=$A25)+(vBookTransactionReport[Year]=REPORT_YEAR)+(vBookTransactionReport[Month]&lt;=REPORT_MONTH)++(vBookTransactionReport[Month]&gt;0))=5,vBookTransactionReport[AmountDebitTotal],0))</f>
        <v>600</v>
      </c>
      <c r="L25" s="198">
        <f t="array" ref="L25">SUM(IF(((vBookTransactionReport[ReportType]=SuSaType)+(vBookTransactionReport[AccountCodeReport]=$A25)+(vBookTransactionReport[Year]=REPORT_YEAR)+(vBookTransactionReport[Month]&lt;=REPORT_MONTH)++(vBookTransactionReport[Month]&gt;0))=5,vBookTransactionReport[AmountCreditTotal],0))</f>
        <v>532.91</v>
      </c>
      <c r="M25" s="198">
        <f t="array" ref="M25">SUM(IF(((vBookTransactionReport[ReportType]=SuSaType)+(vBookTransactionReport[AccountCodeReport]=$A25)+(vBookTransactionReport[Year]=REPORT_YEAR)+(vBookTransactionReport[Month]=0))=4,vBookTransactionReport[AmountTotal],0))</f>
        <v>-258.32</v>
      </c>
      <c r="N25" s="199">
        <f t="shared" si="6"/>
        <v>-325.40999999999997</v>
      </c>
    </row>
    <row r="26" spans="1:14" x14ac:dyDescent="0.25">
      <c r="A26" s="196">
        <v>1800</v>
      </c>
      <c r="B26" s="197" t="str">
        <f>VLOOKUP(A26,vBookTransactionReport[[AccountCodeReport]:[TitleLocalAccount]],2,FALSE)</f>
        <v>Bank</v>
      </c>
      <c r="C26" s="198">
        <f t="shared" si="0"/>
        <v>0</v>
      </c>
      <c r="D26" s="197" t="str">
        <f t="shared" si="1"/>
        <v/>
      </c>
      <c r="E26" s="197" t="str">
        <f t="shared" si="2"/>
        <v/>
      </c>
      <c r="F26" s="198">
        <f t="shared" si="3"/>
        <v>0</v>
      </c>
      <c r="G26" s="197" t="str">
        <f t="shared" si="4"/>
        <v/>
      </c>
      <c r="H26" s="197" t="str">
        <f t="shared" si="5"/>
        <v/>
      </c>
      <c r="I26" s="198">
        <f t="array" ref="I26">SUM(IF(((vBookTransactionReport[ReportType]=SuSaType)+(vBookTransactionReport[AccountCodeReport]=$A26)+(vBookTransactionReport[Year]=REPORT_YEAR)+(vBookTransactionReport[Month]=REPORT_MONTH))=4,vBookTransactionReport[AmountDebitTotal],0))</f>
        <v>0</v>
      </c>
      <c r="J26" s="198">
        <f t="array" ref="J26">SUM(IF(((vBookTransactionReport[ReportType]=SuSaType)+(vBookTransactionReport[AccountCodeReport]=$A26)+(vBookTransactionReport[Year]=REPORT_YEAR)+(vBookTransactionReport[Month]=REPORT_MONTH))=4,vBookTransactionReport[AmountCreditTotal],0))</f>
        <v>0</v>
      </c>
      <c r="K26" s="198">
        <f t="array" ref="K26">SUM(IF(((vBookTransactionReport[ReportType]=SuSaType)+(vBookTransactionReport[AccountCodeReport]=$A26)+(vBookTransactionReport[Year]=REPORT_YEAR)+(vBookTransactionReport[Month]&lt;=REPORT_MONTH)++(vBookTransactionReport[Month]&gt;0))=5,vBookTransactionReport[AmountDebitTotal],0))</f>
        <v>0</v>
      </c>
      <c r="L26" s="198">
        <f t="array" ref="L26">SUM(IF(((vBookTransactionReport[ReportType]=SuSaType)+(vBookTransactionReport[AccountCodeReport]=$A26)+(vBookTransactionReport[Year]=REPORT_YEAR)+(vBookTransactionReport[Month]&lt;=REPORT_MONTH)++(vBookTransactionReport[Month]&gt;0))=5,vBookTransactionReport[AmountCreditTotal],0))</f>
        <v>0</v>
      </c>
      <c r="M26" s="198">
        <f t="array" ref="M26">SUM(IF(((vBookTransactionReport[ReportType]=SuSaType)+(vBookTransactionReport[AccountCodeReport]=$A26)+(vBookTransactionReport[Year]=REPORT_YEAR)+(vBookTransactionReport[Month]=0))=4,vBookTransactionReport[AmountTotal],0))</f>
        <v>0</v>
      </c>
      <c r="N26" s="199">
        <f t="shared" si="6"/>
        <v>0</v>
      </c>
    </row>
    <row r="27" spans="1:14" x14ac:dyDescent="0.25">
      <c r="A27" s="196">
        <v>1803</v>
      </c>
      <c r="B27" s="197" t="str">
        <f>VLOOKUP(A27,vBookTransactionReport[[AccountCodeReport]:[TitleLocalAccount]],2,FALSE)</f>
        <v>Bank</v>
      </c>
      <c r="C27" s="198">
        <f t="shared" si="0"/>
        <v>3519742.55</v>
      </c>
      <c r="D27" s="197" t="str">
        <f t="shared" si="1"/>
        <v>S</v>
      </c>
      <c r="E27" s="197" t="str">
        <f t="shared" si="2"/>
        <v/>
      </c>
      <c r="F27" s="198">
        <f t="shared" si="3"/>
        <v>2004931.3300000005</v>
      </c>
      <c r="G27" s="197" t="str">
        <f t="shared" si="4"/>
        <v>S</v>
      </c>
      <c r="H27" s="197" t="str">
        <f t="shared" si="5"/>
        <v/>
      </c>
      <c r="I27" s="198">
        <f t="array" ref="I27">SUM(IF(((vBookTransactionReport[ReportType]=SuSaType)+(vBookTransactionReport[AccountCodeReport]=$A27)+(vBookTransactionReport[Year]=REPORT_YEAR)+(vBookTransactionReport[Month]=REPORT_MONTH))=4,vBookTransactionReport[AmountDebitTotal],0))</f>
        <v>20568.84</v>
      </c>
      <c r="J27" s="198">
        <f t="array" ref="J27">SUM(IF(((vBookTransactionReport[ReportType]=SuSaType)+(vBookTransactionReport[AccountCodeReport]=$A27)+(vBookTransactionReport[Year]=REPORT_YEAR)+(vBookTransactionReport[Month]=REPORT_MONTH))=4,vBookTransactionReport[AmountCreditTotal],0))</f>
        <v>182281.28</v>
      </c>
      <c r="K27" s="198">
        <f t="array" ref="K27">SUM(IF(((vBookTransactionReport[ReportType]=SuSaType)+(vBookTransactionReport[AccountCodeReport]=$A27)+(vBookTransactionReport[Year]=REPORT_YEAR)+(vBookTransactionReport[Month]&lt;=REPORT_MONTH)++(vBookTransactionReport[Month]&gt;0))=5,vBookTransactionReport[AmountDebitTotal],0))</f>
        <v>737384.48999999987</v>
      </c>
      <c r="L27" s="198">
        <f t="array" ref="L27">SUM(IF(((vBookTransactionReport[ReportType]=SuSaType)+(vBookTransactionReport[AccountCodeReport]=$A27)+(vBookTransactionReport[Year]=REPORT_YEAR)+(vBookTransactionReport[Month]&lt;=REPORT_MONTH)++(vBookTransactionReport[Month]&gt;0))=5,vBookTransactionReport[AmountCreditTotal],0))</f>
        <v>2252195.7099999995</v>
      </c>
      <c r="M27" s="198">
        <f t="array" ref="M27">SUM(IF(((vBookTransactionReport[ReportType]=SuSaType)+(vBookTransactionReport[AccountCodeReport]=$A27)+(vBookTransactionReport[Year]=REPORT_YEAR)+(vBookTransactionReport[Month]=0))=4,vBookTransactionReport[AmountTotal],0))</f>
        <v>-3519742.55</v>
      </c>
      <c r="N27" s="199">
        <f t="shared" si="6"/>
        <v>-2004931.3300000005</v>
      </c>
    </row>
    <row r="28" spans="1:14" x14ac:dyDescent="0.25">
      <c r="A28" s="196">
        <v>1804</v>
      </c>
      <c r="B28" s="197" t="str">
        <f>VLOOKUP(A28,vBookTransactionReport[[AccountCodeReport]:[TitleLocalAccount]],2,FALSE)</f>
        <v>Bank</v>
      </c>
      <c r="C28" s="198">
        <f t="shared" si="0"/>
        <v>8.77</v>
      </c>
      <c r="D28" s="197" t="str">
        <f t="shared" si="1"/>
        <v>S</v>
      </c>
      <c r="E28" s="197" t="str">
        <f t="shared" si="2"/>
        <v/>
      </c>
      <c r="F28" s="198">
        <f t="shared" si="3"/>
        <v>8.77</v>
      </c>
      <c r="G28" s="197" t="str">
        <f t="shared" si="4"/>
        <v>S</v>
      </c>
      <c r="H28" s="197" t="str">
        <f t="shared" si="5"/>
        <v/>
      </c>
      <c r="I28" s="198">
        <f t="array" ref="I28">SUM(IF(((vBookTransactionReport[ReportType]=SuSaType)+(vBookTransactionReport[AccountCodeReport]=$A28)+(vBookTransactionReport[Year]=REPORT_YEAR)+(vBookTransactionReport[Month]=REPORT_MONTH))=4,vBookTransactionReport[AmountDebitTotal],0))</f>
        <v>0</v>
      </c>
      <c r="J28" s="198">
        <f t="array" ref="J28">SUM(IF(((vBookTransactionReport[ReportType]=SuSaType)+(vBookTransactionReport[AccountCodeReport]=$A28)+(vBookTransactionReport[Year]=REPORT_YEAR)+(vBookTransactionReport[Month]=REPORT_MONTH))=4,vBookTransactionReport[AmountCreditTotal],0))</f>
        <v>0</v>
      </c>
      <c r="K28" s="198">
        <f t="array" ref="K28">SUM(IF(((vBookTransactionReport[ReportType]=SuSaType)+(vBookTransactionReport[AccountCodeReport]=$A28)+(vBookTransactionReport[Year]=REPORT_YEAR)+(vBookTransactionReport[Month]&lt;=REPORT_MONTH)++(vBookTransactionReport[Month]&gt;0))=5,vBookTransactionReport[AmountDebitTotal],0))</f>
        <v>0</v>
      </c>
      <c r="L28" s="198">
        <f t="array" ref="L28">SUM(IF(((vBookTransactionReport[ReportType]=SuSaType)+(vBookTransactionReport[AccountCodeReport]=$A28)+(vBookTransactionReport[Year]=REPORT_YEAR)+(vBookTransactionReport[Month]&lt;=REPORT_MONTH)++(vBookTransactionReport[Month]&gt;0))=5,vBookTransactionReport[AmountCreditTotal],0))</f>
        <v>0</v>
      </c>
      <c r="M28" s="198">
        <f t="array" ref="M28">SUM(IF(((vBookTransactionReport[ReportType]=SuSaType)+(vBookTransactionReport[AccountCodeReport]=$A28)+(vBookTransactionReport[Year]=REPORT_YEAR)+(vBookTransactionReport[Month]=0))=4,vBookTransactionReport[AmountTotal],0))</f>
        <v>-8.77</v>
      </c>
      <c r="N28" s="199">
        <f t="shared" si="6"/>
        <v>-8.77</v>
      </c>
    </row>
    <row r="29" spans="1:14" x14ac:dyDescent="0.25">
      <c r="A29" s="3">
        <v>1820</v>
      </c>
      <c r="B29" s="197" t="str">
        <f>VLOOKUP(A29,vBookTransactionReport[[AccountCodeReport]:[TitleLocalAccount]],2,FALSE)</f>
        <v>Bank 1</v>
      </c>
      <c r="C29" s="198">
        <f t="shared" si="0"/>
        <v>0</v>
      </c>
      <c r="D29" s="197" t="str">
        <f t="shared" si="1"/>
        <v/>
      </c>
      <c r="E29" s="197" t="str">
        <f t="shared" si="2"/>
        <v/>
      </c>
      <c r="F29" s="198">
        <f t="shared" si="3"/>
        <v>9923.4</v>
      </c>
      <c r="G29" s="197" t="str">
        <f t="shared" si="4"/>
        <v>S</v>
      </c>
      <c r="H29" s="197" t="str">
        <f t="shared" si="5"/>
        <v/>
      </c>
      <c r="I29" s="198">
        <f t="array" ref="I29">SUM(IF(((vBookTransactionReport[ReportType]=SuSaType)+(vBookTransactionReport[AccountCodeReport]=$A29)+(vBookTransactionReport[Year]=REPORT_YEAR)+(vBookTransactionReport[Month]=REPORT_MONTH))=4,vBookTransactionReport[AmountDebitTotal],0))</f>
        <v>0</v>
      </c>
      <c r="J29" s="198">
        <f t="array" ref="J29">SUM(IF(((vBookTransactionReport[ReportType]=SuSaType)+(vBookTransactionReport[AccountCodeReport]=$A29)+(vBookTransactionReport[Year]=REPORT_YEAR)+(vBookTransactionReport[Month]=REPORT_MONTH))=4,vBookTransactionReport[AmountCreditTotal],0))</f>
        <v>25.8</v>
      </c>
      <c r="K29" s="198">
        <f t="array" ref="K29">SUM(IF(((vBookTransactionReport[ReportType]=SuSaType)+(vBookTransactionReport[AccountCodeReport]=$A29)+(vBookTransactionReport[Year]=REPORT_YEAR)+(vBookTransactionReport[Month]&lt;=REPORT_MONTH)++(vBookTransactionReport[Month]&gt;0))=5,vBookTransactionReport[AmountDebitTotal],0))</f>
        <v>10000</v>
      </c>
      <c r="L29" s="198">
        <f t="array" ref="L29">SUM(IF(((vBookTransactionReport[ReportType]=SuSaType)+(vBookTransactionReport[AccountCodeReport]=$A29)+(vBookTransactionReport[Year]=REPORT_YEAR)+(vBookTransactionReport[Month]&lt;=REPORT_MONTH)++(vBookTransactionReport[Month]&gt;0))=5,vBookTransactionReport[AmountCreditTotal],0))</f>
        <v>76.599999999999994</v>
      </c>
      <c r="M29" s="198">
        <f t="array" ref="M29">SUM(IF(((vBookTransactionReport[ReportType]=SuSaType)+(vBookTransactionReport[AccountCodeReport]=$A29)+(vBookTransactionReport[Year]=REPORT_YEAR)+(vBookTransactionReport[Month]=0))=4,vBookTransactionReport[AmountTotal],0))</f>
        <v>0</v>
      </c>
      <c r="N29" s="199">
        <f t="shared" si="6"/>
        <v>-9923.4</v>
      </c>
    </row>
    <row r="30" spans="1:14" x14ac:dyDescent="0.25">
      <c r="A30" s="196">
        <v>1900</v>
      </c>
      <c r="B30" s="197" t="str">
        <f>VLOOKUP(A30,vBookTransactionReport[[AccountCodeReport]:[TitleLocalAccount]],2,FALSE)</f>
        <v>Aktive Rechnungsabgrenzung</v>
      </c>
      <c r="C30" s="198">
        <f t="shared" si="0"/>
        <v>7861.2</v>
      </c>
      <c r="D30" s="197" t="str">
        <f t="shared" si="1"/>
        <v>S</v>
      </c>
      <c r="E30" s="197" t="str">
        <f t="shared" si="2"/>
        <v/>
      </c>
      <c r="F30" s="198">
        <f t="shared" si="3"/>
        <v>2480.0199999999995</v>
      </c>
      <c r="G30" s="197" t="str">
        <f t="shared" si="4"/>
        <v>S</v>
      </c>
      <c r="H30" s="197" t="str">
        <f t="shared" si="5"/>
        <v/>
      </c>
      <c r="I30" s="198">
        <f t="array" ref="I30">SUM(IF(((vBookTransactionReport[ReportType]=SuSaType)+(vBookTransactionReport[AccountCodeReport]=$A30)+(vBookTransactionReport[Year]=REPORT_YEAR)+(vBookTransactionReport[Month]=REPORT_MONTH))=4,vBookTransactionReport[AmountDebitTotal],0))</f>
        <v>769.4</v>
      </c>
      <c r="J30" s="198">
        <f t="array" ref="J30">SUM(IF(((vBookTransactionReport[ReportType]=SuSaType)+(vBookTransactionReport[AccountCodeReport]=$A30)+(vBookTransactionReport[Year]=REPORT_YEAR)+(vBookTransactionReport[Month]=REPORT_MONTH))=4,vBookTransactionReport[AmountCreditTotal],0))</f>
        <v>0</v>
      </c>
      <c r="K30" s="198">
        <f t="array" ref="K30">SUM(IF(((vBookTransactionReport[ReportType]=SuSaType)+(vBookTransactionReport[AccountCodeReport]=$A30)+(vBookTransactionReport[Year]=REPORT_YEAR)+(vBookTransactionReport[Month]&lt;=REPORT_MONTH)++(vBookTransactionReport[Month]&gt;0))=5,vBookTransactionReport[AmountDebitTotal],0))</f>
        <v>2480.02</v>
      </c>
      <c r="L30" s="198">
        <f t="array" ref="L30">SUM(IF(((vBookTransactionReport[ReportType]=SuSaType)+(vBookTransactionReport[AccountCodeReport]=$A30)+(vBookTransactionReport[Year]=REPORT_YEAR)+(vBookTransactionReport[Month]&lt;=REPORT_MONTH)++(vBookTransactionReport[Month]&gt;0))=5,vBookTransactionReport[AmountCreditTotal],0))</f>
        <v>7861.2</v>
      </c>
      <c r="M30" s="198">
        <f t="array" ref="M30">SUM(IF(((vBookTransactionReport[ReportType]=SuSaType)+(vBookTransactionReport[AccountCodeReport]=$A30)+(vBookTransactionReport[Year]=REPORT_YEAR)+(vBookTransactionReport[Month]=0))=4,vBookTransactionReport[AmountTotal],0))</f>
        <v>-7861.2</v>
      </c>
      <c r="N30" s="199">
        <f t="shared" si="6"/>
        <v>-2480.0199999999995</v>
      </c>
    </row>
    <row r="31" spans="1:14" x14ac:dyDescent="0.25">
      <c r="A31" s="196">
        <v>2900</v>
      </c>
      <c r="B31" s="197" t="str">
        <f>VLOOKUP(A31,vBookTransactionReport[[AccountCodeReport]:[TitleLocalAccount]],2,FALSE)</f>
        <v>Gezeichnetes Kapital</v>
      </c>
      <c r="C31" s="198">
        <f t="shared" si="0"/>
        <v>333583</v>
      </c>
      <c r="D31" s="197" t="str">
        <f t="shared" si="1"/>
        <v/>
      </c>
      <c r="E31" s="197" t="str">
        <f t="shared" si="2"/>
        <v>H</v>
      </c>
      <c r="F31" s="198">
        <f t="shared" si="3"/>
        <v>333583</v>
      </c>
      <c r="G31" s="197" t="str">
        <f t="shared" si="4"/>
        <v/>
      </c>
      <c r="H31" s="197" t="str">
        <f t="shared" si="5"/>
        <v>H</v>
      </c>
      <c r="I31" s="198">
        <f t="array" ref="I31">SUM(IF(((vBookTransactionReport[ReportType]=SuSaType)+(vBookTransactionReport[AccountCodeReport]=$A31)+(vBookTransactionReport[Year]=REPORT_YEAR)+(vBookTransactionReport[Month]=REPORT_MONTH))=4,vBookTransactionReport[AmountDebitTotal],0))</f>
        <v>0</v>
      </c>
      <c r="J31" s="198">
        <f t="array" ref="J31">SUM(IF(((vBookTransactionReport[ReportType]=SuSaType)+(vBookTransactionReport[AccountCodeReport]=$A31)+(vBookTransactionReport[Year]=REPORT_YEAR)+(vBookTransactionReport[Month]=REPORT_MONTH))=4,vBookTransactionReport[AmountCreditTotal],0))</f>
        <v>0</v>
      </c>
      <c r="K31" s="198">
        <f t="array" ref="K31">SUM(IF(((vBookTransactionReport[ReportType]=SuSaType)+(vBookTransactionReport[AccountCodeReport]=$A31)+(vBookTransactionReport[Year]=REPORT_YEAR)+(vBookTransactionReport[Month]&lt;=REPORT_MONTH)++(vBookTransactionReport[Month]&gt;0))=5,vBookTransactionReport[AmountDebitTotal],0))</f>
        <v>0</v>
      </c>
      <c r="L31" s="198">
        <f t="array" ref="L31">SUM(IF(((vBookTransactionReport[ReportType]=SuSaType)+(vBookTransactionReport[AccountCodeReport]=$A31)+(vBookTransactionReport[Year]=REPORT_YEAR)+(vBookTransactionReport[Month]&lt;=REPORT_MONTH)++(vBookTransactionReport[Month]&gt;0))=5,vBookTransactionReport[AmountCreditTotal],0))</f>
        <v>0</v>
      </c>
      <c r="M31" s="198">
        <f t="array" ref="M31">SUM(IF(((vBookTransactionReport[ReportType]=SuSaType)+(vBookTransactionReport[AccountCodeReport]=$A31)+(vBookTransactionReport[Year]=REPORT_YEAR)+(vBookTransactionReport[Month]=0))=4,vBookTransactionReport[AmountTotal],0))</f>
        <v>333583</v>
      </c>
      <c r="N31" s="199">
        <f t="shared" si="6"/>
        <v>333583</v>
      </c>
    </row>
    <row r="32" spans="1:14" x14ac:dyDescent="0.25">
      <c r="A32" s="196">
        <v>2909</v>
      </c>
      <c r="B32" s="197" t="str">
        <f>VLOOKUP(A32,vBookTransactionReport[[AccountCodeReport]:[TitleLocalAccount]],2,FALSE)</f>
        <v>Erworbene eigene Anteile</v>
      </c>
      <c r="C32" s="198">
        <f t="shared" si="0"/>
        <v>13151</v>
      </c>
      <c r="D32" s="197" t="str">
        <f t="shared" si="1"/>
        <v>S</v>
      </c>
      <c r="E32" s="197" t="str">
        <f t="shared" si="2"/>
        <v/>
      </c>
      <c r="F32" s="198">
        <f t="shared" si="3"/>
        <v>13151</v>
      </c>
      <c r="G32" s="197" t="str">
        <f t="shared" si="4"/>
        <v>S</v>
      </c>
      <c r="H32" s="197" t="str">
        <f t="shared" si="5"/>
        <v/>
      </c>
      <c r="I32" s="198">
        <f t="array" ref="I32">SUM(IF(((vBookTransactionReport[ReportType]=SuSaType)+(vBookTransactionReport[AccountCodeReport]=$A32)+(vBookTransactionReport[Year]=REPORT_YEAR)+(vBookTransactionReport[Month]=REPORT_MONTH))=4,vBookTransactionReport[AmountDebitTotal],0))</f>
        <v>0</v>
      </c>
      <c r="J32" s="198">
        <f t="array" ref="J32">SUM(IF(((vBookTransactionReport[ReportType]=SuSaType)+(vBookTransactionReport[AccountCodeReport]=$A32)+(vBookTransactionReport[Year]=REPORT_YEAR)+(vBookTransactionReport[Month]=REPORT_MONTH))=4,vBookTransactionReport[AmountCreditTotal],0))</f>
        <v>0</v>
      </c>
      <c r="K32" s="198">
        <f t="array" ref="K32">SUM(IF(((vBookTransactionReport[ReportType]=SuSaType)+(vBookTransactionReport[AccountCodeReport]=$A32)+(vBookTransactionReport[Year]=REPORT_YEAR)+(vBookTransactionReport[Month]&lt;=REPORT_MONTH)++(vBookTransactionReport[Month]&gt;0))=5,vBookTransactionReport[AmountDebitTotal],0))</f>
        <v>0</v>
      </c>
      <c r="L32" s="198">
        <f t="array" ref="L32">SUM(IF(((vBookTransactionReport[ReportType]=SuSaType)+(vBookTransactionReport[AccountCodeReport]=$A32)+(vBookTransactionReport[Year]=REPORT_YEAR)+(vBookTransactionReport[Month]&lt;=REPORT_MONTH)++(vBookTransactionReport[Month]&gt;0))=5,vBookTransactionReport[AmountCreditTotal],0))</f>
        <v>0</v>
      </c>
      <c r="M32" s="198">
        <f t="array" ref="M32">SUM(IF(((vBookTransactionReport[ReportType]=SuSaType)+(vBookTransactionReport[AccountCodeReport]=$A32)+(vBookTransactionReport[Year]=REPORT_YEAR)+(vBookTransactionReport[Month]=0))=4,vBookTransactionReport[AmountTotal],0))</f>
        <v>-13151</v>
      </c>
      <c r="N32" s="199">
        <f t="shared" si="6"/>
        <v>-13151</v>
      </c>
    </row>
    <row r="33" spans="1:17" x14ac:dyDescent="0.25">
      <c r="A33" s="196">
        <v>2920</v>
      </c>
      <c r="B33" s="197" t="str">
        <f>VLOOKUP(A33,vBookTransactionReport[[AccountCodeReport]:[TitleLocalAccount]],2,FALSE)</f>
        <v>Kapitalrücklage</v>
      </c>
      <c r="C33" s="198">
        <f t="shared" si="0"/>
        <v>12814178.26</v>
      </c>
      <c r="D33" s="197" t="str">
        <f t="shared" si="1"/>
        <v/>
      </c>
      <c r="E33" s="197" t="str">
        <f t="shared" si="2"/>
        <v>H</v>
      </c>
      <c r="F33" s="198">
        <f t="shared" si="3"/>
        <v>12814178.26</v>
      </c>
      <c r="G33" s="197" t="str">
        <f t="shared" si="4"/>
        <v/>
      </c>
      <c r="H33" s="197" t="str">
        <f t="shared" si="5"/>
        <v>H</v>
      </c>
      <c r="I33" s="198">
        <f t="array" ref="I33">SUM(IF(((vBookTransactionReport[ReportType]=SuSaType)+(vBookTransactionReport[AccountCodeReport]=$A33)+(vBookTransactionReport[Year]=REPORT_YEAR)+(vBookTransactionReport[Month]=REPORT_MONTH))=4,vBookTransactionReport[AmountDebitTotal],0))</f>
        <v>0</v>
      </c>
      <c r="J33" s="198">
        <f t="array" ref="J33">SUM(IF(((vBookTransactionReport[ReportType]=SuSaType)+(vBookTransactionReport[AccountCodeReport]=$A33)+(vBookTransactionReport[Year]=REPORT_YEAR)+(vBookTransactionReport[Month]=REPORT_MONTH))=4,vBookTransactionReport[AmountCreditTotal],0))</f>
        <v>0</v>
      </c>
      <c r="K33" s="198">
        <f t="array" ref="K33">SUM(IF(((vBookTransactionReport[ReportType]=SuSaType)+(vBookTransactionReport[AccountCodeReport]=$A33)+(vBookTransactionReport[Year]=REPORT_YEAR)+(vBookTransactionReport[Month]&lt;=REPORT_MONTH)++(vBookTransactionReport[Month]&gt;0))=5,vBookTransactionReport[AmountDebitTotal],0))</f>
        <v>0</v>
      </c>
      <c r="L33" s="198">
        <f t="array" ref="L33">SUM(IF(((vBookTransactionReport[ReportType]=SuSaType)+(vBookTransactionReport[AccountCodeReport]=$A33)+(vBookTransactionReport[Year]=REPORT_YEAR)+(vBookTransactionReport[Month]&lt;=REPORT_MONTH)++(vBookTransactionReport[Month]&gt;0))=5,vBookTransactionReport[AmountCreditTotal],0))</f>
        <v>0</v>
      </c>
      <c r="M33" s="198">
        <f t="array" ref="M33">SUM(IF(((vBookTransactionReport[ReportType]=SuSaType)+(vBookTransactionReport[AccountCodeReport]=$A33)+(vBookTransactionReport[Year]=REPORT_YEAR)+(vBookTransactionReport[Month]=0))=4,vBookTransactionReport[AmountTotal],0))</f>
        <v>12814178.26</v>
      </c>
      <c r="N33" s="199">
        <f t="shared" si="6"/>
        <v>12814178.26</v>
      </c>
    </row>
    <row r="34" spans="1:17" x14ac:dyDescent="0.25">
      <c r="A34" s="196">
        <v>2961</v>
      </c>
      <c r="B34" s="197" t="str">
        <f>VLOOKUP(A34,vBookTransactionReport[[AccountCodeReport]:[TitleLocalAccount]],2,FALSE)</f>
        <v>Andere Gewinnrücklagen aus dem Erwerb eigener Ante</v>
      </c>
      <c r="C34" s="198">
        <f t="shared" si="0"/>
        <v>226303.17</v>
      </c>
      <c r="D34" s="197" t="str">
        <f t="shared" si="1"/>
        <v>S</v>
      </c>
      <c r="E34" s="197" t="str">
        <f t="shared" si="2"/>
        <v/>
      </c>
      <c r="F34" s="198">
        <f t="shared" si="3"/>
        <v>226303.17</v>
      </c>
      <c r="G34" s="197" t="str">
        <f t="shared" si="4"/>
        <v>S</v>
      </c>
      <c r="H34" s="197" t="str">
        <f t="shared" si="5"/>
        <v/>
      </c>
      <c r="I34" s="198">
        <f t="array" ref="I34">SUM(IF(((vBookTransactionReport[ReportType]=SuSaType)+(vBookTransactionReport[AccountCodeReport]=$A34)+(vBookTransactionReport[Year]=REPORT_YEAR)+(vBookTransactionReport[Month]=REPORT_MONTH))=4,vBookTransactionReport[AmountDebitTotal],0))</f>
        <v>0</v>
      </c>
      <c r="J34" s="198">
        <f t="array" ref="J34">SUM(IF(((vBookTransactionReport[ReportType]=SuSaType)+(vBookTransactionReport[AccountCodeReport]=$A34)+(vBookTransactionReport[Year]=REPORT_YEAR)+(vBookTransactionReport[Month]=REPORT_MONTH))=4,vBookTransactionReport[AmountCreditTotal],0))</f>
        <v>0</v>
      </c>
      <c r="K34" s="198">
        <f t="array" ref="K34">SUM(IF(((vBookTransactionReport[ReportType]=SuSaType)+(vBookTransactionReport[AccountCodeReport]=$A34)+(vBookTransactionReport[Year]=REPORT_YEAR)+(vBookTransactionReport[Month]&lt;=REPORT_MONTH)++(vBookTransactionReport[Month]&gt;0))=5,vBookTransactionReport[AmountDebitTotal],0))</f>
        <v>0</v>
      </c>
      <c r="L34" s="198">
        <f t="array" ref="L34">SUM(IF(((vBookTransactionReport[ReportType]=SuSaType)+(vBookTransactionReport[AccountCodeReport]=$A34)+(vBookTransactionReport[Year]=REPORT_YEAR)+(vBookTransactionReport[Month]&lt;=REPORT_MONTH)++(vBookTransactionReport[Month]&gt;0))=5,vBookTransactionReport[AmountCreditTotal],0))</f>
        <v>0</v>
      </c>
      <c r="M34" s="198">
        <f t="array" ref="M34">SUM(IF(((vBookTransactionReport[ReportType]=SuSaType)+(vBookTransactionReport[AccountCodeReport]=$A34)+(vBookTransactionReport[Year]=REPORT_YEAR)+(vBookTransactionReport[Month]=0))=4,vBookTransactionReport[AmountTotal],0))</f>
        <v>-226303.17</v>
      </c>
      <c r="N34" s="199">
        <f t="shared" si="6"/>
        <v>-226303.17</v>
      </c>
    </row>
    <row r="35" spans="1:17" x14ac:dyDescent="0.25">
      <c r="A35" s="196">
        <v>2978</v>
      </c>
      <c r="B35" s="197" t="str">
        <f>VLOOKUP(A35,vBookTransactionReport[[AccountCodeReport]:[TitleLocalAccount]],2,FALSE)</f>
        <v>Verlustvortrag vor Verwendung</v>
      </c>
      <c r="C35" s="198">
        <f t="shared" si="0"/>
        <v>8964079.2799999993</v>
      </c>
      <c r="D35" s="197" t="str">
        <f t="shared" si="1"/>
        <v>S</v>
      </c>
      <c r="E35" s="197" t="str">
        <f t="shared" si="2"/>
        <v/>
      </c>
      <c r="F35" s="198">
        <f t="shared" si="3"/>
        <v>8964079.2799999993</v>
      </c>
      <c r="G35" s="197" t="str">
        <f t="shared" si="4"/>
        <v>S</v>
      </c>
      <c r="H35" s="197" t="str">
        <f t="shared" si="5"/>
        <v/>
      </c>
      <c r="I35" s="198">
        <f t="array" ref="I35">SUM(IF(((vBookTransactionReport[ReportType]=SuSaType)+(vBookTransactionReport[AccountCodeReport]=$A35)+(vBookTransactionReport[Year]=REPORT_YEAR)+(vBookTransactionReport[Month]=REPORT_MONTH))=4,vBookTransactionReport[AmountDebitTotal],0))</f>
        <v>0</v>
      </c>
      <c r="J35" s="198">
        <f t="array" ref="J35">SUM(IF(((vBookTransactionReport[ReportType]=SuSaType)+(vBookTransactionReport[AccountCodeReport]=$A35)+(vBookTransactionReport[Year]=REPORT_YEAR)+(vBookTransactionReport[Month]=REPORT_MONTH))=4,vBookTransactionReport[AmountCreditTotal],0))</f>
        <v>0</v>
      </c>
      <c r="K35" s="198">
        <f t="array" ref="K35">SUM(IF(((vBookTransactionReport[ReportType]=SuSaType)+(vBookTransactionReport[AccountCodeReport]=$A35)+(vBookTransactionReport[Year]=REPORT_YEAR)+(vBookTransactionReport[Month]&lt;=REPORT_MONTH)++(vBookTransactionReport[Month]&gt;0))=5,vBookTransactionReport[AmountDebitTotal],0))</f>
        <v>0</v>
      </c>
      <c r="L35" s="198">
        <f t="array" ref="L35">SUM(IF(((vBookTransactionReport[ReportType]=SuSaType)+(vBookTransactionReport[AccountCodeReport]=$A35)+(vBookTransactionReport[Year]=REPORT_YEAR)+(vBookTransactionReport[Month]&lt;=REPORT_MONTH)++(vBookTransactionReport[Month]&gt;0))=5,vBookTransactionReport[AmountCreditTotal],0))</f>
        <v>0</v>
      </c>
      <c r="M35" s="198">
        <f t="array" ref="M35">SUM(IF(((vBookTransactionReport[ReportType]=SuSaType)+(vBookTransactionReport[AccountCodeReport]=$A35)+(vBookTransactionReport[Year]=REPORT_YEAR)+(vBookTransactionReport[Month]=0))=4,vBookTransactionReport[AmountTotal],0))</f>
        <v>-8964079.2799999993</v>
      </c>
      <c r="N35" s="199">
        <f t="shared" si="6"/>
        <v>-8964079.2799999993</v>
      </c>
    </row>
    <row r="36" spans="1:17" x14ac:dyDescent="0.25">
      <c r="A36" s="196">
        <v>3070</v>
      </c>
      <c r="B36" s="197" t="str">
        <f>VLOOKUP(A36,vBookTransactionReport[[AccountCodeReport]:[TitleLocalAccount]],2,FALSE)</f>
        <v>Sonstige Rückstellungen</v>
      </c>
      <c r="C36" s="198">
        <f t="shared" si="0"/>
        <v>151778.66</v>
      </c>
      <c r="D36" s="197" t="str">
        <f t="shared" si="1"/>
        <v/>
      </c>
      <c r="E36" s="197" t="str">
        <f t="shared" si="2"/>
        <v>H</v>
      </c>
      <c r="F36" s="198">
        <f t="shared" si="3"/>
        <v>0</v>
      </c>
      <c r="G36" s="197" t="str">
        <f t="shared" si="4"/>
        <v/>
      </c>
      <c r="H36" s="197" t="str">
        <f t="shared" si="5"/>
        <v/>
      </c>
      <c r="I36" s="198">
        <f t="array" ref="I36">SUM(IF(((vBookTransactionReport[ReportType]=SuSaType)+(vBookTransactionReport[AccountCodeReport]=$A36)+(vBookTransactionReport[Year]=REPORT_YEAR)+(vBookTransactionReport[Month]=REPORT_MONTH))=4,vBookTransactionReport[AmountDebitTotal],0))</f>
        <v>0</v>
      </c>
      <c r="J36" s="198">
        <f t="array" ref="J36">SUM(IF(((vBookTransactionReport[ReportType]=SuSaType)+(vBookTransactionReport[AccountCodeReport]=$A36)+(vBookTransactionReport[Year]=REPORT_YEAR)+(vBookTransactionReport[Month]=REPORT_MONTH))=4,vBookTransactionReport[AmountCreditTotal],0))</f>
        <v>-3749.82</v>
      </c>
      <c r="K36" s="198">
        <f t="array" ref="K36">SUM(IF(((vBookTransactionReport[ReportType]=SuSaType)+(vBookTransactionReport[AccountCodeReport]=$A36)+(vBookTransactionReport[Year]=REPORT_YEAR)+(vBookTransactionReport[Month]&lt;=REPORT_MONTH)++(vBookTransactionReport[Month]&gt;0))=5,vBookTransactionReport[AmountDebitTotal],0))</f>
        <v>151778.66</v>
      </c>
      <c r="L36" s="198">
        <f t="array" ref="L36">SUM(IF(((vBookTransactionReport[ReportType]=SuSaType)+(vBookTransactionReport[AccountCodeReport]=$A36)+(vBookTransactionReport[Year]=REPORT_YEAR)+(vBookTransactionReport[Month]&lt;=REPORT_MONTH)++(vBookTransactionReport[Month]&gt;0))=5,vBookTransactionReport[AmountCreditTotal],0))</f>
        <v>0</v>
      </c>
      <c r="M36" s="198">
        <f t="array" ref="M36">SUM(IF(((vBookTransactionReport[ReportType]=SuSaType)+(vBookTransactionReport[AccountCodeReport]=$A36)+(vBookTransactionReport[Year]=REPORT_YEAR)+(vBookTransactionReport[Month]=0))=4,vBookTransactionReport[AmountTotal],0))</f>
        <v>151778.66</v>
      </c>
      <c r="N36" s="199">
        <f t="shared" si="6"/>
        <v>0</v>
      </c>
    </row>
    <row r="37" spans="1:17" x14ac:dyDescent="0.25">
      <c r="A37" s="196">
        <v>3072</v>
      </c>
      <c r="B37" s="197" t="str">
        <f>VLOOKUP(A37,vBookTransactionReport[[AccountCodeReport]:[TitleLocalAccount]],2,FALSE)</f>
        <v>Urlaubsrückstellungen</v>
      </c>
      <c r="C37" s="198">
        <f t="shared" si="0"/>
        <v>5160</v>
      </c>
      <c r="D37" s="197" t="str">
        <f t="shared" si="1"/>
        <v/>
      </c>
      <c r="E37" s="197" t="str">
        <f t="shared" si="2"/>
        <v>H</v>
      </c>
      <c r="F37" s="198">
        <f t="shared" si="3"/>
        <v>5160</v>
      </c>
      <c r="G37" s="197" t="str">
        <f t="shared" si="4"/>
        <v/>
      </c>
      <c r="H37" s="197" t="str">
        <f t="shared" si="5"/>
        <v>H</v>
      </c>
      <c r="I37" s="198">
        <f t="array" ref="I37">SUM(IF(((vBookTransactionReport[ReportType]=SuSaType)+(vBookTransactionReport[AccountCodeReport]=$A37)+(vBookTransactionReport[Year]=REPORT_YEAR)+(vBookTransactionReport[Month]=REPORT_MONTH))=4,vBookTransactionReport[AmountDebitTotal],0))</f>
        <v>0</v>
      </c>
      <c r="J37" s="198">
        <f t="array" ref="J37">SUM(IF(((vBookTransactionReport[ReportType]=SuSaType)+(vBookTransactionReport[AccountCodeReport]=$A37)+(vBookTransactionReport[Year]=REPORT_YEAR)+(vBookTransactionReport[Month]=REPORT_MONTH))=4,vBookTransactionReport[AmountCreditTotal],0))</f>
        <v>0</v>
      </c>
      <c r="K37" s="198">
        <f t="array" ref="K37">SUM(IF(((vBookTransactionReport[ReportType]=SuSaType)+(vBookTransactionReport[AccountCodeReport]=$A37)+(vBookTransactionReport[Year]=REPORT_YEAR)+(vBookTransactionReport[Month]&lt;=REPORT_MONTH)++(vBookTransactionReport[Month]&gt;0))=5,vBookTransactionReport[AmountDebitTotal],0))</f>
        <v>0</v>
      </c>
      <c r="L37" s="198">
        <f t="array" ref="L37">SUM(IF(((vBookTransactionReport[ReportType]=SuSaType)+(vBookTransactionReport[AccountCodeReport]=$A37)+(vBookTransactionReport[Year]=REPORT_YEAR)+(vBookTransactionReport[Month]&lt;=REPORT_MONTH)++(vBookTransactionReport[Month]&gt;0))=5,vBookTransactionReport[AmountCreditTotal],0))</f>
        <v>0</v>
      </c>
      <c r="M37" s="198">
        <f t="array" ref="M37">SUM(IF(((vBookTransactionReport[ReportType]=SuSaType)+(vBookTransactionReport[AccountCodeReport]=$A37)+(vBookTransactionReport[Year]=REPORT_YEAR)+(vBookTransactionReport[Month]=0))=4,vBookTransactionReport[AmountTotal],0))</f>
        <v>5160</v>
      </c>
      <c r="N37" s="199">
        <f t="shared" si="6"/>
        <v>5160</v>
      </c>
    </row>
    <row r="38" spans="1:17" x14ac:dyDescent="0.25">
      <c r="A38" s="196">
        <v>3074</v>
      </c>
      <c r="B38" s="197" t="str">
        <f>VLOOKUP(A38,vBookTransactionReport[[AccountCodeReport]:[TitleLocalAccount]],2,FALSE)</f>
        <v>Rückstellungen für Personalkosten</v>
      </c>
      <c r="C38" s="198">
        <f t="shared" si="0"/>
        <v>0</v>
      </c>
      <c r="D38" s="197" t="str">
        <f t="shared" si="1"/>
        <v/>
      </c>
      <c r="E38" s="197" t="str">
        <f t="shared" si="2"/>
        <v/>
      </c>
      <c r="F38" s="198">
        <f t="shared" si="3"/>
        <v>0</v>
      </c>
      <c r="G38" s="197" t="str">
        <f t="shared" si="4"/>
        <v/>
      </c>
      <c r="H38" s="197" t="str">
        <f t="shared" si="5"/>
        <v/>
      </c>
      <c r="I38" s="198">
        <f t="array" ref="I38">SUM(IF(((vBookTransactionReport[ReportType]=SuSaType)+(vBookTransactionReport[AccountCodeReport]=$A38)+(vBookTransactionReport[Year]=REPORT_YEAR)+(vBookTransactionReport[Month]=REPORT_MONTH))=4,vBookTransactionReport[AmountDebitTotal],0))</f>
        <v>0</v>
      </c>
      <c r="J38" s="198">
        <f t="array" ref="J38">SUM(IF(((vBookTransactionReport[ReportType]=SuSaType)+(vBookTransactionReport[AccountCodeReport]=$A38)+(vBookTransactionReport[Year]=REPORT_YEAR)+(vBookTransactionReport[Month]=REPORT_MONTH))=4,vBookTransactionReport[AmountCreditTotal],0))</f>
        <v>0</v>
      </c>
      <c r="K38" s="198">
        <f t="array" ref="K38">SUM(IF(((vBookTransactionReport[ReportType]=SuSaType)+(vBookTransactionReport[AccountCodeReport]=$A38)+(vBookTransactionReport[Year]=REPORT_YEAR)+(vBookTransactionReport[Month]&lt;=REPORT_MONTH)++(vBookTransactionReport[Month]&gt;0))=5,vBookTransactionReport[AmountDebitTotal],0))</f>
        <v>45000</v>
      </c>
      <c r="L38" s="198">
        <f t="array" ref="L38">SUM(IF(((vBookTransactionReport[ReportType]=SuSaType)+(vBookTransactionReport[AccountCodeReport]=$A38)+(vBookTransactionReport[Year]=REPORT_YEAR)+(vBookTransactionReport[Month]&lt;=REPORT_MONTH)++(vBookTransactionReport[Month]&gt;0))=5,vBookTransactionReport[AmountCreditTotal],0))</f>
        <v>45000</v>
      </c>
      <c r="M38" s="198">
        <f t="array" ref="M38">SUM(IF(((vBookTransactionReport[ReportType]=SuSaType)+(vBookTransactionReport[AccountCodeReport]=$A38)+(vBookTransactionReport[Year]=REPORT_YEAR)+(vBookTransactionReport[Month]=0))=4,vBookTransactionReport[AmountTotal],0))</f>
        <v>0</v>
      </c>
      <c r="N38" s="199">
        <f t="shared" si="6"/>
        <v>0</v>
      </c>
    </row>
    <row r="39" spans="1:17" x14ac:dyDescent="0.25">
      <c r="A39" s="196">
        <v>3085</v>
      </c>
      <c r="B39" s="197" t="str">
        <f>VLOOKUP(A39,vBookTransactionReport[[AccountCodeReport]:[TitleLocalAccount]],2,FALSE)</f>
        <v>Rückstellungen für Abraum- und Abfallbeseitigung</v>
      </c>
      <c r="C39" s="198">
        <f t="shared" si="0"/>
        <v>2250</v>
      </c>
      <c r="D39" s="197" t="str">
        <f t="shared" si="1"/>
        <v/>
      </c>
      <c r="E39" s="197" t="str">
        <f t="shared" si="2"/>
        <v>H</v>
      </c>
      <c r="F39" s="198">
        <f t="shared" si="3"/>
        <v>2250</v>
      </c>
      <c r="G39" s="197" t="str">
        <f t="shared" si="4"/>
        <v/>
      </c>
      <c r="H39" s="197" t="str">
        <f t="shared" si="5"/>
        <v>H</v>
      </c>
      <c r="I39" s="198">
        <f t="array" ref="I39">SUM(IF(((vBookTransactionReport[ReportType]=SuSaType)+(vBookTransactionReport[AccountCodeReport]=$A39)+(vBookTransactionReport[Year]=REPORT_YEAR)+(vBookTransactionReport[Month]=REPORT_MONTH))=4,vBookTransactionReport[AmountDebitTotal],0))</f>
        <v>0</v>
      </c>
      <c r="J39" s="198">
        <f t="array" ref="J39">SUM(IF(((vBookTransactionReport[ReportType]=SuSaType)+(vBookTransactionReport[AccountCodeReport]=$A39)+(vBookTransactionReport[Year]=REPORT_YEAR)+(vBookTransactionReport[Month]=REPORT_MONTH))=4,vBookTransactionReport[AmountCreditTotal],0))</f>
        <v>0</v>
      </c>
      <c r="K39" s="198">
        <f t="array" ref="K39">SUM(IF(((vBookTransactionReport[ReportType]=SuSaType)+(vBookTransactionReport[AccountCodeReport]=$A39)+(vBookTransactionReport[Year]=REPORT_YEAR)+(vBookTransactionReport[Month]&lt;=REPORT_MONTH)++(vBookTransactionReport[Month]&gt;0))=5,vBookTransactionReport[AmountDebitTotal],0))</f>
        <v>0</v>
      </c>
      <c r="L39" s="198">
        <f t="array" ref="L39">SUM(IF(((vBookTransactionReport[ReportType]=SuSaType)+(vBookTransactionReport[AccountCodeReport]=$A39)+(vBookTransactionReport[Year]=REPORT_YEAR)+(vBookTransactionReport[Month]&lt;=REPORT_MONTH)++(vBookTransactionReport[Month]&gt;0))=5,vBookTransactionReport[AmountCreditTotal],0))</f>
        <v>0</v>
      </c>
      <c r="M39" s="198">
        <f t="array" ref="M39">SUM(IF(((vBookTransactionReport[ReportType]=SuSaType)+(vBookTransactionReport[AccountCodeReport]=$A39)+(vBookTransactionReport[Year]=REPORT_YEAR)+(vBookTransactionReport[Month]=0))=4,vBookTransactionReport[AmountTotal],0))</f>
        <v>2250</v>
      </c>
      <c r="N39" s="199">
        <f t="shared" si="6"/>
        <v>2250</v>
      </c>
    </row>
    <row r="40" spans="1:17" x14ac:dyDescent="0.25">
      <c r="A40" s="196">
        <v>3095</v>
      </c>
      <c r="B40" s="197" t="str">
        <f>VLOOKUP(A40,vBookTransactionReport[[AccountCodeReport]:[TitleLocalAccount]],2,FALSE)</f>
        <v>Rückstellungen für Abschluss- und Prüfungskosten</v>
      </c>
      <c r="C40" s="198">
        <f t="shared" si="0"/>
        <v>11000</v>
      </c>
      <c r="D40" s="197" t="str">
        <f t="shared" si="1"/>
        <v/>
      </c>
      <c r="E40" s="197" t="str">
        <f t="shared" si="2"/>
        <v>H</v>
      </c>
      <c r="F40" s="198">
        <f t="shared" si="3"/>
        <v>6.8212102632969618E-13</v>
      </c>
      <c r="G40" s="197" t="str">
        <f t="shared" si="4"/>
        <v/>
      </c>
      <c r="H40" s="197" t="str">
        <f t="shared" si="5"/>
        <v>H</v>
      </c>
      <c r="I40" s="198">
        <f t="array" ref="I40">SUM(IF(((vBookTransactionReport[ReportType]=SuSaType)+(vBookTransactionReport[AccountCodeReport]=$A40)+(vBookTransactionReport[Year]=REPORT_YEAR)+(vBookTransactionReport[Month]=REPORT_MONTH))=4,vBookTransactionReport[AmountDebitTotal],0))</f>
        <v>0</v>
      </c>
      <c r="J40" s="198">
        <f t="array" ref="J40">SUM(IF(((vBookTransactionReport[ReportType]=SuSaType)+(vBookTransactionReport[AccountCodeReport]=$A40)+(vBookTransactionReport[Year]=REPORT_YEAR)+(vBookTransactionReport[Month]=REPORT_MONTH))=4,vBookTransactionReport[AmountCreditTotal],0))</f>
        <v>0</v>
      </c>
      <c r="K40" s="198">
        <f t="array" ref="K40">SUM(IF(((vBookTransactionReport[ReportType]=SuSaType)+(vBookTransactionReport[AccountCodeReport]=$A40)+(vBookTransactionReport[Year]=REPORT_YEAR)+(vBookTransactionReport[Month]&lt;=REPORT_MONTH)++(vBookTransactionReport[Month]&gt;0))=5,vBookTransactionReport[AmountDebitTotal],0))</f>
        <v>11359.47</v>
      </c>
      <c r="L40" s="198">
        <f t="array" ref="L40">SUM(IF(((vBookTransactionReport[ReportType]=SuSaType)+(vBookTransactionReport[AccountCodeReport]=$A40)+(vBookTransactionReport[Year]=REPORT_YEAR)+(vBookTransactionReport[Month]&lt;=REPORT_MONTH)++(vBookTransactionReport[Month]&gt;0))=5,vBookTransactionReport[AmountCreditTotal],0))</f>
        <v>359.47</v>
      </c>
      <c r="M40" s="198">
        <f t="array" ref="M40">SUM(IF(((vBookTransactionReport[ReportType]=SuSaType)+(vBookTransactionReport[AccountCodeReport]=$A40)+(vBookTransactionReport[Year]=REPORT_YEAR)+(vBookTransactionReport[Month]=0))=4,vBookTransactionReport[AmountTotal],0))</f>
        <v>11000</v>
      </c>
      <c r="N40" s="199">
        <f t="shared" si="6"/>
        <v>6.8212102632969618E-13</v>
      </c>
    </row>
    <row r="41" spans="1:17" x14ac:dyDescent="0.25">
      <c r="A41" s="3">
        <v>3280</v>
      </c>
      <c r="B41" s="197" t="e">
        <f>VLOOKUP(A41,vBookTransactionReport[[AccountCodeReport]:[TitleLocalAccount]],2,FALSE)</f>
        <v>#N/A</v>
      </c>
      <c r="C41" s="198">
        <f t="shared" si="0"/>
        <v>0</v>
      </c>
      <c r="D41" s="197" t="str">
        <f t="shared" si="1"/>
        <v/>
      </c>
      <c r="E41" s="197" t="str">
        <f t="shared" si="2"/>
        <v/>
      </c>
      <c r="F41" s="198">
        <f t="shared" si="3"/>
        <v>0</v>
      </c>
      <c r="G41" s="197" t="str">
        <f t="shared" si="4"/>
        <v/>
      </c>
      <c r="H41" s="197" t="str">
        <f t="shared" si="5"/>
        <v/>
      </c>
      <c r="I41" s="198">
        <f t="array" ref="I41">SUM(IF(((vBookTransactionReport[ReportType]=SuSaType)+(vBookTransactionReport[AccountCodeReport]=$A41)+(vBookTransactionReport[Year]=REPORT_YEAR)+(vBookTransactionReport[Month]=REPORT_MONTH))=4,vBookTransactionReport[AmountDebitTotal],0))</f>
        <v>0</v>
      </c>
      <c r="J41" s="198">
        <f t="array" ref="J41">SUM(IF(((vBookTransactionReport[ReportType]=SuSaType)+(vBookTransactionReport[AccountCodeReport]=$A41)+(vBookTransactionReport[Year]=REPORT_YEAR)+(vBookTransactionReport[Month]=REPORT_MONTH))=4,vBookTransactionReport[AmountCreditTotal],0))</f>
        <v>0</v>
      </c>
      <c r="K41" s="198">
        <f t="array" ref="K41">SUM(IF(((vBookTransactionReport[ReportType]=SuSaType)+(vBookTransactionReport[AccountCodeReport]=$A41)+(vBookTransactionReport[Year]=REPORT_YEAR)+(vBookTransactionReport[Month]&lt;=REPORT_MONTH)++(vBookTransactionReport[Month]&gt;0))=5,vBookTransactionReport[AmountDebitTotal],0))</f>
        <v>0</v>
      </c>
      <c r="L41" s="198">
        <f t="array" ref="L41">SUM(IF(((vBookTransactionReport[ReportType]=SuSaType)+(vBookTransactionReport[AccountCodeReport]=$A41)+(vBookTransactionReport[Year]=REPORT_YEAR)+(vBookTransactionReport[Month]&lt;=REPORT_MONTH)++(vBookTransactionReport[Month]&gt;0))=5,vBookTransactionReport[AmountCreditTotal],0))</f>
        <v>0</v>
      </c>
      <c r="M41" s="198">
        <f t="array" ref="M41">SUM(IF(((vBookTransactionReport[ReportType]=SuSaType)+(vBookTransactionReport[AccountCodeReport]=$A41)+(vBookTransactionReport[Year]=REPORT_YEAR)+(vBookTransactionReport[Month]=0))=4,vBookTransactionReport[AmountTotal],0))</f>
        <v>0</v>
      </c>
      <c r="N41" s="199">
        <f t="shared" si="6"/>
        <v>0</v>
      </c>
    </row>
    <row r="42" spans="1:17" x14ac:dyDescent="0.25">
      <c r="A42" s="196">
        <v>3300</v>
      </c>
      <c r="B42" s="197" t="str">
        <f>VLOOKUP(A42,vBookTransactionReport[[AccountCodeReport]:[TitleLocalAccount]],2,FALSE)</f>
        <v>Verbindlichkeiten aus Lieferungen und Leistungen m</v>
      </c>
      <c r="C42" s="198">
        <f t="shared" si="0"/>
        <v>139016.25</v>
      </c>
      <c r="D42" s="197" t="str">
        <f t="shared" si="1"/>
        <v/>
      </c>
      <c r="E42" s="197" t="str">
        <f t="shared" si="2"/>
        <v>H</v>
      </c>
      <c r="F42" s="198">
        <f>ABS(N42)</f>
        <v>286849.32000000007</v>
      </c>
      <c r="G42" s="197" t="str">
        <f t="shared" si="4"/>
        <v/>
      </c>
      <c r="H42" s="197" t="str">
        <f t="shared" si="5"/>
        <v>H</v>
      </c>
      <c r="I42" s="198">
        <f t="array" ref="I42">SUM(IF(((vBookTransactionReport[ReportType]=SuSaType)+(vBookTransactionReport[AccountCodeReport]=$A42)+(vBookTransactionReport[Year]=REPORT_YEAR)+(vBookTransactionReport[Month]=REPORT_MONTH))=4,vBookTransactionReport[AmountDebitTotal],0))</f>
        <v>91911.22</v>
      </c>
      <c r="J42" s="198">
        <f t="array" ref="J42">SUM(IF(((vBookTransactionReport[ReportType]=SuSaType)+(vBookTransactionReport[AccountCodeReport]=$A42)+(vBookTransactionReport[Year]=REPORT_YEAR)+(vBookTransactionReport[Month]=REPORT_MONTH))=4,vBookTransactionReport[AmountCreditTotal],0))</f>
        <v>286686.01</v>
      </c>
      <c r="K42" s="198">
        <f t="array" ref="K42">SUM(IF(((vBookTransactionReport[ReportType]=SuSaType)+(vBookTransactionReport[AccountCodeReport]=$A42)+(vBookTransactionReport[Year]=REPORT_YEAR)+(vBookTransactionReport[Month]&lt;=REPORT_MONTH)++(vBookTransactionReport[Month]&gt;0))=5,vBookTransactionReport[AmountDebitTotal],0))</f>
        <v>1545750.22</v>
      </c>
      <c r="L42" s="198">
        <f t="array" ref="L42">SUM(IF(((vBookTransactionReport[ReportType]=SuSaType)+(vBookTransactionReport[AccountCodeReport]=$A42)+(vBookTransactionReport[Year]=REPORT_YEAR)+(vBookTransactionReport[Month]&lt;=REPORT_MONTH)++(vBookTransactionReport[Month]&gt;0))=5,vBookTransactionReport[AmountCreditTotal],0))</f>
        <v>1693583.29</v>
      </c>
      <c r="M42" s="198">
        <f t="array" ref="M42">SUM(IF(((vBookTransactionReport[ReportType]=SuSaType)+(vBookTransactionReport[AccountCodeReport]=$A42)+(vBookTransactionReport[Year]=REPORT_YEAR)+(vBookTransactionReport[Month]=0))=4,vBookTransactionReport[AmountTotal],0))</f>
        <v>139016.25</v>
      </c>
      <c r="N42" s="199">
        <f>M42-K42+L42</f>
        <v>286849.32000000007</v>
      </c>
      <c r="P42" s="255"/>
      <c r="Q42" s="255"/>
    </row>
    <row r="43" spans="1:17" x14ac:dyDescent="0.25">
      <c r="A43" s="196">
        <v>3512</v>
      </c>
      <c r="B43" s="197" t="str">
        <f>VLOOKUP(A43,vBookTransactionReport[[AccountCodeReport]:[TitleLocalAccount]],2,FALSE)</f>
        <v>Darlehen ECapital III Cleantech Fond</v>
      </c>
      <c r="C43" s="198">
        <f t="shared" si="0"/>
        <v>0</v>
      </c>
      <c r="D43" s="197" t="str">
        <f t="shared" si="1"/>
        <v/>
      </c>
      <c r="E43" s="197" t="str">
        <f t="shared" si="2"/>
        <v/>
      </c>
      <c r="F43" s="198">
        <f t="shared" si="3"/>
        <v>0</v>
      </c>
      <c r="G43" s="197" t="str">
        <f t="shared" si="4"/>
        <v/>
      </c>
      <c r="H43" s="197" t="str">
        <f t="shared" si="5"/>
        <v/>
      </c>
      <c r="I43" s="198">
        <f t="array" ref="I43">SUM(IF(((vBookTransactionReport[ReportType]=SuSaType)+(vBookTransactionReport[AccountCodeReport]=$A43)+(vBookTransactionReport[Year]=REPORT_YEAR)+(vBookTransactionReport[Month]=REPORT_MONTH))=4,vBookTransactionReport[AmountDebitTotal],0))</f>
        <v>0</v>
      </c>
      <c r="J43" s="198">
        <f t="array" ref="J43">SUM(IF(((vBookTransactionReport[ReportType]=SuSaType)+(vBookTransactionReport[AccountCodeReport]=$A43)+(vBookTransactionReport[Year]=REPORT_YEAR)+(vBookTransactionReport[Month]=REPORT_MONTH))=4,vBookTransactionReport[AmountCreditTotal],0))</f>
        <v>0</v>
      </c>
      <c r="K43" s="198">
        <f t="array" ref="K43">SUM(IF(((vBookTransactionReport[ReportType]=SuSaType)+(vBookTransactionReport[AccountCodeReport]=$A43)+(vBookTransactionReport[Year]=REPORT_YEAR)+(vBookTransactionReport[Month]&lt;=REPORT_MONTH)++(vBookTransactionReport[Month]&gt;0))=5,vBookTransactionReport[AmountDebitTotal],0))</f>
        <v>0</v>
      </c>
      <c r="L43" s="198">
        <f t="array" ref="L43">SUM(IF(((vBookTransactionReport[ReportType]=SuSaType)+(vBookTransactionReport[AccountCodeReport]=$A43)+(vBookTransactionReport[Year]=REPORT_YEAR)+(vBookTransactionReport[Month]&lt;=REPORT_MONTH)++(vBookTransactionReport[Month]&gt;0))=5,vBookTransactionReport[AmountCreditTotal],0))</f>
        <v>0</v>
      </c>
      <c r="M43" s="198">
        <f t="array" ref="M43">SUM(IF(((vBookTransactionReport[ReportType]=SuSaType)+(vBookTransactionReport[AccountCodeReport]=$A43)+(vBookTransactionReport[Year]=REPORT_YEAR)+(vBookTransactionReport[Month]=0))=4,vBookTransactionReport[AmountTotal],0))</f>
        <v>0</v>
      </c>
      <c r="N43" s="199">
        <f t="shared" si="6"/>
        <v>0</v>
      </c>
    </row>
    <row r="44" spans="1:17" x14ac:dyDescent="0.25">
      <c r="A44" s="196">
        <v>3513</v>
      </c>
      <c r="B44" s="197" t="str">
        <f>VLOOKUP(A44,vBookTransactionReport[[AccountCodeReport]:[TitleLocalAccount]],2,FALSE)</f>
        <v xml:space="preserve">Darlehen Gründerfonds Bielefeld </v>
      </c>
      <c r="C44" s="198">
        <f t="shared" si="0"/>
        <v>0</v>
      </c>
      <c r="D44" s="197" t="str">
        <f t="shared" si="1"/>
        <v/>
      </c>
      <c r="E44" s="197" t="str">
        <f t="shared" si="2"/>
        <v/>
      </c>
      <c r="F44" s="198">
        <f t="shared" si="3"/>
        <v>0</v>
      </c>
      <c r="G44" s="197" t="str">
        <f t="shared" si="4"/>
        <v/>
      </c>
      <c r="H44" s="197" t="str">
        <f t="shared" si="5"/>
        <v/>
      </c>
      <c r="I44" s="198">
        <f t="array" ref="I44">SUM(IF(((vBookTransactionReport[ReportType]=SuSaType)+(vBookTransactionReport[AccountCodeReport]=$A44)+(vBookTransactionReport[Year]=REPORT_YEAR)+(vBookTransactionReport[Month]=REPORT_MONTH))=4,vBookTransactionReport[AmountDebitTotal],0))</f>
        <v>0</v>
      </c>
      <c r="J44" s="198">
        <f t="array" ref="J44">SUM(IF(((vBookTransactionReport[ReportType]=SuSaType)+(vBookTransactionReport[AccountCodeReport]=$A44)+(vBookTransactionReport[Year]=REPORT_YEAR)+(vBookTransactionReport[Month]=REPORT_MONTH))=4,vBookTransactionReport[AmountCreditTotal],0))</f>
        <v>0</v>
      </c>
      <c r="K44" s="198">
        <f t="array" ref="K44">SUM(IF(((vBookTransactionReport[ReportType]=SuSaType)+(vBookTransactionReport[AccountCodeReport]=$A44)+(vBookTransactionReport[Year]=REPORT_YEAR)+(vBookTransactionReport[Month]&lt;=REPORT_MONTH)++(vBookTransactionReport[Month]&gt;0))=5,vBookTransactionReport[AmountDebitTotal],0))</f>
        <v>0</v>
      </c>
      <c r="L44" s="198">
        <f t="array" ref="L44">SUM(IF(((vBookTransactionReport[ReportType]=SuSaType)+(vBookTransactionReport[AccountCodeReport]=$A44)+(vBookTransactionReport[Year]=REPORT_YEAR)+(vBookTransactionReport[Month]&lt;=REPORT_MONTH)++(vBookTransactionReport[Month]&gt;0))=5,vBookTransactionReport[AmountCreditTotal],0))</f>
        <v>0</v>
      </c>
      <c r="M44" s="198">
        <f t="array" ref="M44">SUM(IF(((vBookTransactionReport[ReportType]=SuSaType)+(vBookTransactionReport[AccountCodeReport]=$A44)+(vBookTransactionReport[Year]=REPORT_YEAR)+(vBookTransactionReport[Month]=0))=4,vBookTransactionReport[AmountTotal],0))</f>
        <v>0</v>
      </c>
      <c r="N44" s="199">
        <f t="shared" si="6"/>
        <v>0</v>
      </c>
    </row>
    <row r="45" spans="1:17" x14ac:dyDescent="0.25">
      <c r="A45" s="196">
        <v>3720</v>
      </c>
      <c r="B45" s="197" t="str">
        <f>VLOOKUP(A45,vBookTransactionReport[[AccountCodeReport]:[TitleLocalAccount]],2,FALSE)</f>
        <v>Verbindlichkeiten aus Lohn und Gehalt</v>
      </c>
      <c r="C45" s="198">
        <f t="shared" si="0"/>
        <v>45000</v>
      </c>
      <c r="D45" s="197" t="str">
        <f t="shared" si="1"/>
        <v/>
      </c>
      <c r="E45" s="197" t="str">
        <f t="shared" si="2"/>
        <v>H</v>
      </c>
      <c r="F45" s="198">
        <f t="shared" si="3"/>
        <v>0</v>
      </c>
      <c r="G45" s="197" t="str">
        <f t="shared" si="4"/>
        <v/>
      </c>
      <c r="H45" s="197" t="str">
        <f t="shared" si="5"/>
        <v/>
      </c>
      <c r="I45" s="198">
        <f t="array" ref="I45">SUM(IF(((vBookTransactionReport[ReportType]=SuSaType)+(vBookTransactionReport[AccountCodeReport]=$A45)+(vBookTransactionReport[Year]=REPORT_YEAR)+(vBookTransactionReport[Month]=REPORT_MONTH))=4,vBookTransactionReport[AmountDebitTotal],0))</f>
        <v>47966.16</v>
      </c>
      <c r="J45" s="198">
        <f t="array" ref="J45">SUM(IF(((vBookTransactionReport[ReportType]=SuSaType)+(vBookTransactionReport[AccountCodeReport]=$A45)+(vBookTransactionReport[Year]=REPORT_YEAR)+(vBookTransactionReport[Month]=REPORT_MONTH))=4,vBookTransactionReport[AmountCreditTotal],0))</f>
        <v>47966.16</v>
      </c>
      <c r="K45" s="198">
        <f t="array" ref="K45">SUM(IF(((vBookTransactionReport[ReportType]=SuSaType)+(vBookTransactionReport[AccountCodeReport]=$A45)+(vBookTransactionReport[Year]=REPORT_YEAR)+(vBookTransactionReport[Month]&lt;=REPORT_MONTH)++(vBookTransactionReport[Month]&gt;0))=5,vBookTransactionReport[AmountDebitTotal],0))</f>
        <v>417938.41000000003</v>
      </c>
      <c r="L45" s="198">
        <f t="array" ref="L45">SUM(IF(((vBookTransactionReport[ReportType]=SuSaType)+(vBookTransactionReport[AccountCodeReport]=$A45)+(vBookTransactionReport[Year]=REPORT_YEAR)+(vBookTransactionReport[Month]&lt;=REPORT_MONTH)++(vBookTransactionReport[Month]&gt;0))=5,vBookTransactionReport[AmountCreditTotal],0))</f>
        <v>372938.40999999992</v>
      </c>
      <c r="M45" s="198">
        <f t="array" ref="M45">SUM(IF(((vBookTransactionReport[ReportType]=SuSaType)+(vBookTransactionReport[AccountCodeReport]=$A45)+(vBookTransactionReport[Year]=REPORT_YEAR)+(vBookTransactionReport[Month]=0))=4,vBookTransactionReport[AmountTotal],0))</f>
        <v>45000</v>
      </c>
      <c r="N45" s="199">
        <f t="shared" si="6"/>
        <v>0</v>
      </c>
    </row>
    <row r="46" spans="1:17" x14ac:dyDescent="0.25">
      <c r="A46" s="196">
        <v>3725</v>
      </c>
      <c r="B46" s="197" t="str">
        <f>VLOOKUP(A46,vBookTransactionReport[[AccountCodeReport]:[TitleLocalAccount]],2,FALSE)</f>
        <v>Verbindlichkeiten für Einbehaltungen von Arbeitneh</v>
      </c>
      <c r="C46" s="198">
        <f t="shared" si="0"/>
        <v>0</v>
      </c>
      <c r="D46" s="197" t="str">
        <f t="shared" si="1"/>
        <v/>
      </c>
      <c r="E46" s="197" t="str">
        <f t="shared" si="2"/>
        <v/>
      </c>
      <c r="F46" s="198">
        <f t="shared" si="3"/>
        <v>0</v>
      </c>
      <c r="G46" s="197" t="str">
        <f t="shared" si="4"/>
        <v/>
      </c>
      <c r="H46" s="197" t="str">
        <f t="shared" si="5"/>
        <v/>
      </c>
      <c r="I46" s="198">
        <f t="array" ref="I46">SUM(IF(((vBookTransactionReport[ReportType]=SuSaType)+(vBookTransactionReport[AccountCodeReport]=$A46)+(vBookTransactionReport[Year]=REPORT_YEAR)+(vBookTransactionReport[Month]=REPORT_MONTH))=4,vBookTransactionReport[AmountDebitTotal],0))</f>
        <v>350</v>
      </c>
      <c r="J46" s="198">
        <f t="array" ref="J46">SUM(IF(((vBookTransactionReport[ReportType]=SuSaType)+(vBookTransactionReport[AccountCodeReport]=$A46)+(vBookTransactionReport[Year]=REPORT_YEAR)+(vBookTransactionReport[Month]=REPORT_MONTH))=4,vBookTransactionReport[AmountCreditTotal],0))</f>
        <v>250</v>
      </c>
      <c r="K46" s="198">
        <f t="array" ref="K46">SUM(IF(((vBookTransactionReport[ReportType]=SuSaType)+(vBookTransactionReport[AccountCodeReport]=$A46)+(vBookTransactionReport[Year]=REPORT_YEAR)+(vBookTransactionReport[Month]&lt;=REPORT_MONTH)++(vBookTransactionReport[Month]&gt;0))=5,vBookTransactionReport[AmountDebitTotal],0))</f>
        <v>1550</v>
      </c>
      <c r="L46" s="198">
        <f t="array" ref="L46">SUM(IF(((vBookTransactionReport[ReportType]=SuSaType)+(vBookTransactionReport[AccountCodeReport]=$A46)+(vBookTransactionReport[Year]=REPORT_YEAR)+(vBookTransactionReport[Month]&lt;=REPORT_MONTH)++(vBookTransactionReport[Month]&gt;0))=5,vBookTransactionReport[AmountCreditTotal],0))</f>
        <v>1550</v>
      </c>
      <c r="M46" s="198">
        <f t="array" ref="M46">SUM(IF(((vBookTransactionReport[ReportType]=SuSaType)+(vBookTransactionReport[AccountCodeReport]=$A46)+(vBookTransactionReport[Year]=REPORT_YEAR)+(vBookTransactionReport[Month]=0))=4,vBookTransactionReport[AmountTotal],0))</f>
        <v>0</v>
      </c>
      <c r="N46" s="199">
        <f t="shared" si="6"/>
        <v>0</v>
      </c>
    </row>
    <row r="47" spans="1:17" x14ac:dyDescent="0.25">
      <c r="A47" s="196">
        <v>3730</v>
      </c>
      <c r="B47" s="197" t="str">
        <f>VLOOKUP(A47,vBookTransactionReport[[AccountCodeReport]:[TitleLocalAccount]],2,FALSE)</f>
        <v>Verbindlichkeiten aus Lohn- und Kirchensteuer</v>
      </c>
      <c r="C47" s="198">
        <f t="shared" si="0"/>
        <v>0</v>
      </c>
      <c r="D47" s="197" t="str">
        <f t="shared" si="1"/>
        <v/>
      </c>
      <c r="E47" s="197" t="str">
        <f t="shared" si="2"/>
        <v/>
      </c>
      <c r="F47" s="198">
        <f t="shared" si="3"/>
        <v>16157.899999999994</v>
      </c>
      <c r="G47" s="197" t="str">
        <f t="shared" si="4"/>
        <v/>
      </c>
      <c r="H47" s="197" t="str">
        <f t="shared" si="5"/>
        <v>H</v>
      </c>
      <c r="I47" s="198">
        <f t="array" ref="I47">SUM(IF(((vBookTransactionReport[ReportType]=SuSaType)+(vBookTransactionReport[AccountCodeReport]=$A47)+(vBookTransactionReport[Year]=REPORT_YEAR)+(vBookTransactionReport[Month]=REPORT_MONTH))=4,vBookTransactionReport[AmountDebitTotal],0))</f>
        <v>15393.44</v>
      </c>
      <c r="J47" s="198">
        <f t="array" ref="J47">SUM(IF(((vBookTransactionReport[ReportType]=SuSaType)+(vBookTransactionReport[AccountCodeReport]=$A47)+(vBookTransactionReport[Year]=REPORT_YEAR)+(vBookTransactionReport[Month]=REPORT_MONTH))=4,vBookTransactionReport[AmountCreditTotal],0))</f>
        <v>16157.9</v>
      </c>
      <c r="K47" s="198">
        <f t="array" ref="K47">SUM(IF(((vBookTransactionReport[ReportType]=SuSaType)+(vBookTransactionReport[AccountCodeReport]=$A47)+(vBookTransactionReport[Year]=REPORT_YEAR)+(vBookTransactionReport[Month]&lt;=REPORT_MONTH)++(vBookTransactionReport[Month]&gt;0))=5,vBookTransactionReport[AmountDebitTotal],0))</f>
        <v>125459.44</v>
      </c>
      <c r="L47" s="198">
        <f t="array" ref="L47">SUM(IF(((vBookTransactionReport[ReportType]=SuSaType)+(vBookTransactionReport[AccountCodeReport]=$A47)+(vBookTransactionReport[Year]=REPORT_YEAR)+(vBookTransactionReport[Month]&lt;=REPORT_MONTH)++(vBookTransactionReport[Month]&gt;0))=5,vBookTransactionReport[AmountCreditTotal],0))</f>
        <v>141617.34</v>
      </c>
      <c r="M47" s="198">
        <f t="array" ref="M47">SUM(IF(((vBookTransactionReport[ReportType]=SuSaType)+(vBookTransactionReport[AccountCodeReport]=$A47)+(vBookTransactionReport[Year]=REPORT_YEAR)+(vBookTransactionReport[Month]=0))=4,vBookTransactionReport[AmountTotal],0))</f>
        <v>0</v>
      </c>
      <c r="N47" s="199">
        <f t="shared" si="6"/>
        <v>16157.899999999994</v>
      </c>
    </row>
    <row r="48" spans="1:17" x14ac:dyDescent="0.25">
      <c r="A48" s="196">
        <v>3740</v>
      </c>
      <c r="B48" s="197" t="str">
        <f>VLOOKUP(A48,vBookTransactionReport[[AccountCodeReport]:[TitleLocalAccount]],2,FALSE)</f>
        <v>Verbindlichkeiten im Rahmen der sozialen Sicherhei</v>
      </c>
      <c r="C48" s="198">
        <f t="shared" si="0"/>
        <v>0</v>
      </c>
      <c r="D48" s="197" t="str">
        <f t="shared" si="1"/>
        <v/>
      </c>
      <c r="E48" s="197" t="str">
        <f t="shared" si="2"/>
        <v/>
      </c>
      <c r="F48" s="198">
        <f t="shared" si="3"/>
        <v>1750.789999999979</v>
      </c>
      <c r="G48" s="197" t="str">
        <f t="shared" si="4"/>
        <v/>
      </c>
      <c r="H48" s="197" t="str">
        <f t="shared" si="5"/>
        <v>H</v>
      </c>
      <c r="I48" s="198">
        <f t="array" ref="I48">SUM(IF(((vBookTransactionReport[ReportType]=SuSaType)+(vBookTransactionReport[AccountCodeReport]=$A48)+(vBookTransactionReport[Year]=REPORT_YEAR)+(vBookTransactionReport[Month]=REPORT_MONTH))=4,vBookTransactionReport[AmountDebitTotal],0))</f>
        <v>22093.59</v>
      </c>
      <c r="J48" s="198">
        <f t="array" ref="J48">SUM(IF(((vBookTransactionReport[ReportType]=SuSaType)+(vBookTransactionReport[AccountCodeReport]=$A48)+(vBookTransactionReport[Year]=REPORT_YEAR)+(vBookTransactionReport[Month]=REPORT_MONTH))=4,vBookTransactionReport[AmountCreditTotal],0))</f>
        <v>22093.59</v>
      </c>
      <c r="K48" s="198">
        <f t="array" ref="K48">SUM(IF(((vBookTransactionReport[ReportType]=SuSaType)+(vBookTransactionReport[AccountCodeReport]=$A48)+(vBookTransactionReport[Year]=REPORT_YEAR)+(vBookTransactionReport[Month]&lt;=REPORT_MONTH)++(vBookTransactionReport[Month]&gt;0))=5,vBookTransactionReport[AmountDebitTotal],0))</f>
        <v>147017.02000000002</v>
      </c>
      <c r="L48" s="198">
        <f t="array" ref="L48">SUM(IF(((vBookTransactionReport[ReportType]=SuSaType)+(vBookTransactionReport[AccountCodeReport]=$A48)+(vBookTransactionReport[Year]=REPORT_YEAR)+(vBookTransactionReport[Month]&lt;=REPORT_MONTH)++(vBookTransactionReport[Month]&gt;0))=5,vBookTransactionReport[AmountCreditTotal],0))</f>
        <v>148767.81</v>
      </c>
      <c r="M48" s="198">
        <f t="array" ref="M48">SUM(IF(((vBookTransactionReport[ReportType]=SuSaType)+(vBookTransactionReport[AccountCodeReport]=$A48)+(vBookTransactionReport[Year]=REPORT_YEAR)+(vBookTransactionReport[Month]=0))=4,vBookTransactionReport[AmountTotal],0))</f>
        <v>0</v>
      </c>
      <c r="N48" s="199">
        <f t="shared" si="6"/>
        <v>1750.789999999979</v>
      </c>
    </row>
    <row r="49" spans="1:14" x14ac:dyDescent="0.25">
      <c r="A49" s="196">
        <v>3770</v>
      </c>
      <c r="B49" s="197" t="str">
        <f>VLOOKUP(A49,vBookTransactionReport[[AccountCodeReport]:[TitleLocalAccount]],2,FALSE)</f>
        <v>Verbindlichkeiten aus Vermögensbildung</v>
      </c>
      <c r="C49" s="198">
        <f t="shared" si="0"/>
        <v>0</v>
      </c>
      <c r="D49" s="197" t="str">
        <f t="shared" si="1"/>
        <v/>
      </c>
      <c r="E49" s="197" t="str">
        <f t="shared" si="2"/>
        <v/>
      </c>
      <c r="F49" s="198">
        <f t="shared" si="3"/>
        <v>0</v>
      </c>
      <c r="G49" s="197" t="str">
        <f t="shared" si="4"/>
        <v/>
      </c>
      <c r="H49" s="197" t="str">
        <f t="shared" si="5"/>
        <v/>
      </c>
      <c r="I49" s="198">
        <f t="array" ref="I49">SUM(IF(((vBookTransactionReport[ReportType]=SuSaType)+(vBookTransactionReport[AccountCodeReport]=$A49)+(vBookTransactionReport[Year]=REPORT_YEAR)+(vBookTransactionReport[Month]=REPORT_MONTH))=4,vBookTransactionReport[AmountDebitTotal],0))</f>
        <v>60</v>
      </c>
      <c r="J49" s="198">
        <f t="array" ref="J49">SUM(IF(((vBookTransactionReport[ReportType]=SuSaType)+(vBookTransactionReport[AccountCodeReport]=$A49)+(vBookTransactionReport[Year]=REPORT_YEAR)+(vBookTransactionReport[Month]=REPORT_MONTH))=4,vBookTransactionReport[AmountCreditTotal],0))</f>
        <v>60</v>
      </c>
      <c r="K49" s="198">
        <f t="array" ref="K49">SUM(IF(((vBookTransactionReport[ReportType]=SuSaType)+(vBookTransactionReport[AccountCodeReport]=$A49)+(vBookTransactionReport[Year]=REPORT_YEAR)+(vBookTransactionReport[Month]&lt;=REPORT_MONTH)++(vBookTransactionReport[Month]&gt;0))=5,vBookTransactionReport[AmountDebitTotal],0))</f>
        <v>660</v>
      </c>
      <c r="L49" s="198">
        <f t="array" ref="L49">SUM(IF(((vBookTransactionReport[ReportType]=SuSaType)+(vBookTransactionReport[AccountCodeReport]=$A49)+(vBookTransactionReport[Year]=REPORT_YEAR)+(vBookTransactionReport[Month]&lt;=REPORT_MONTH)++(vBookTransactionReport[Month]&gt;0))=5,vBookTransactionReport[AmountCreditTotal],0))</f>
        <v>660</v>
      </c>
      <c r="M49" s="198">
        <f t="array" ref="M49">SUM(IF(((vBookTransactionReport[ReportType]=SuSaType)+(vBookTransactionReport[AccountCodeReport]=$A49)+(vBookTransactionReport[Year]=REPORT_YEAR)+(vBookTransactionReport[Month]=0))=4,vBookTransactionReport[AmountTotal],0))</f>
        <v>0</v>
      </c>
      <c r="N49" s="199">
        <f t="shared" si="6"/>
        <v>0</v>
      </c>
    </row>
    <row r="50" spans="1:14" x14ac:dyDescent="0.25">
      <c r="A50" s="196">
        <v>3790</v>
      </c>
      <c r="B50" s="197" t="str">
        <f>VLOOKUP(A50,vBookTransactionReport[[AccountCodeReport]:[TitleLocalAccount]],2,FALSE)</f>
        <v>Lohn- und Gehaltsverrechnungskonto</v>
      </c>
      <c r="C50" s="198">
        <f t="shared" si="0"/>
        <v>0</v>
      </c>
      <c r="D50" s="197" t="str">
        <f t="shared" si="1"/>
        <v/>
      </c>
      <c r="E50" s="197" t="str">
        <f t="shared" si="2"/>
        <v/>
      </c>
      <c r="F50" s="198">
        <f t="shared" si="3"/>
        <v>0</v>
      </c>
      <c r="G50" s="197" t="str">
        <f t="shared" si="4"/>
        <v/>
      </c>
      <c r="H50" s="197" t="str">
        <f t="shared" si="5"/>
        <v/>
      </c>
      <c r="I50" s="198">
        <f t="array" ref="I50">SUM(IF(((vBookTransactionReport[ReportType]=SuSaType)+(vBookTransactionReport[AccountCodeReport]=$A50)+(vBookTransactionReport[Year]=REPORT_YEAR)+(vBookTransactionReport[Month]=REPORT_MONTH))=4,vBookTransactionReport[AmountDebitTotal],0))</f>
        <v>87774.94</v>
      </c>
      <c r="J50" s="198">
        <f t="array" ref="J50">SUM(IF(((vBookTransactionReport[ReportType]=SuSaType)+(vBookTransactionReport[AccountCodeReport]=$A50)+(vBookTransactionReport[Year]=REPORT_YEAR)+(vBookTransactionReport[Month]=REPORT_MONTH))=4,vBookTransactionReport[AmountCreditTotal],0))</f>
        <v>87774.94</v>
      </c>
      <c r="K50" s="198">
        <f t="array" ref="K50">SUM(IF(((vBookTransactionReport[ReportType]=SuSaType)+(vBookTransactionReport[AccountCodeReport]=$A50)+(vBookTransactionReport[Year]=REPORT_YEAR)+(vBookTransactionReport[Month]&lt;=REPORT_MONTH)++(vBookTransactionReport[Month]&gt;0))=5,vBookTransactionReport[AmountDebitTotal],0))</f>
        <v>670998.37999999989</v>
      </c>
      <c r="L50" s="198">
        <f t="array" ref="L50">SUM(IF(((vBookTransactionReport[ReportType]=SuSaType)+(vBookTransactionReport[AccountCodeReport]=$A50)+(vBookTransactionReport[Year]=REPORT_YEAR)+(vBookTransactionReport[Month]&lt;=REPORT_MONTH)++(vBookTransactionReport[Month]&gt;0))=5,vBookTransactionReport[AmountCreditTotal],0))</f>
        <v>670998.37999999989</v>
      </c>
      <c r="M50" s="198">
        <f t="array" ref="M50">SUM(IF(((vBookTransactionReport[ReportType]=SuSaType)+(vBookTransactionReport[AccountCodeReport]=$A50)+(vBookTransactionReport[Year]=REPORT_YEAR)+(vBookTransactionReport[Month]=0))=4,vBookTransactionReport[AmountTotal],0))</f>
        <v>0</v>
      </c>
      <c r="N50" s="199">
        <f t="shared" si="6"/>
        <v>0</v>
      </c>
    </row>
    <row r="51" spans="1:14" x14ac:dyDescent="0.25">
      <c r="A51" s="3">
        <v>3805</v>
      </c>
      <c r="B51" s="197" t="str">
        <f>VLOOKUP(A51,vBookTransactionReport[[AccountCodeReport]:[TitleLocalAccount]],2,FALSE)</f>
        <v>Reserviertes Konto - Umsatzsteuer aus innergemeins</v>
      </c>
      <c r="C51" s="198">
        <f t="shared" si="0"/>
        <v>0</v>
      </c>
      <c r="D51" s="197" t="str">
        <f t="shared" si="1"/>
        <v/>
      </c>
      <c r="E51" s="197" t="str">
        <f t="shared" si="2"/>
        <v/>
      </c>
      <c r="F51" s="198">
        <f t="shared" si="3"/>
        <v>504</v>
      </c>
      <c r="G51" s="197" t="str">
        <f t="shared" si="4"/>
        <v/>
      </c>
      <c r="H51" s="197" t="str">
        <f t="shared" si="5"/>
        <v>H</v>
      </c>
      <c r="I51" s="198">
        <f t="array" ref="I51">SUM(IF(((vBookTransactionReport[ReportType]=SuSaType)+(vBookTransactionReport[AccountCodeReport]=$A51)+(vBookTransactionReport[Year]=REPORT_YEAR)+(vBookTransactionReport[Month]=REPORT_MONTH))=4,vBookTransactionReport[AmountDebitTotal],0))</f>
        <v>0</v>
      </c>
      <c r="J51" s="198">
        <f t="array" ref="J51">SUM(IF(((vBookTransactionReport[ReportType]=SuSaType)+(vBookTransactionReport[AccountCodeReport]=$A51)+(vBookTransactionReport[Year]=REPORT_YEAR)+(vBookTransactionReport[Month]=REPORT_MONTH))=4,vBookTransactionReport[AmountCreditTotal],0))</f>
        <v>0</v>
      </c>
      <c r="K51" s="198">
        <f t="array" ref="K51">SUM(IF(((vBookTransactionReport[ReportType]=SuSaType)+(vBookTransactionReport[AccountCodeReport]=$A51)+(vBookTransactionReport[Year]=REPORT_YEAR)+(vBookTransactionReport[Month]&lt;=REPORT_MONTH)++(vBookTransactionReport[Month]&gt;0))=5,vBookTransactionReport[AmountDebitTotal],0))</f>
        <v>0</v>
      </c>
      <c r="L51" s="198">
        <f t="array" ref="L51">SUM(IF(((vBookTransactionReport[ReportType]=SuSaType)+(vBookTransactionReport[AccountCodeReport]=$A51)+(vBookTransactionReport[Year]=REPORT_YEAR)+(vBookTransactionReport[Month]&lt;=REPORT_MONTH)++(vBookTransactionReport[Month]&gt;0))=5,vBookTransactionReport[AmountCreditTotal],0))</f>
        <v>504</v>
      </c>
      <c r="M51" s="198">
        <f t="array" ref="M51">SUM(IF(((vBookTransactionReport[ReportType]=SuSaType)+(vBookTransactionReport[AccountCodeReport]=$A51)+(vBookTransactionReport[Year]=REPORT_YEAR)+(vBookTransactionReport[Month]=0))=4,vBookTransactionReport[AmountTotal],0))</f>
        <v>0</v>
      </c>
      <c r="N51" s="199">
        <f t="shared" si="6"/>
        <v>504</v>
      </c>
    </row>
    <row r="52" spans="1:14" x14ac:dyDescent="0.25">
      <c r="A52" s="196">
        <v>3806</v>
      </c>
      <c r="B52" s="197" t="str">
        <f>VLOOKUP(A52,vBookTransactionReport[[AccountCodeReport]:[TitleLocalAccount]],2,FALSE)</f>
        <v>Umsatzsteuer 19 %</v>
      </c>
      <c r="C52" s="198">
        <f t="shared" si="0"/>
        <v>0</v>
      </c>
      <c r="D52" s="197" t="str">
        <f t="shared" si="1"/>
        <v/>
      </c>
      <c r="E52" s="197" t="str">
        <f t="shared" si="2"/>
        <v/>
      </c>
      <c r="F52" s="198">
        <f t="shared" si="3"/>
        <v>598.5</v>
      </c>
      <c r="G52" s="197" t="str">
        <f t="shared" si="4"/>
        <v/>
      </c>
      <c r="H52" s="197" t="str">
        <f t="shared" si="5"/>
        <v>H</v>
      </c>
      <c r="I52" s="198">
        <f t="array" ref="I52">SUM(IF(((vBookTransactionReport[ReportType]=SuSaType)+(vBookTransactionReport[AccountCodeReport]=$A52)+(vBookTransactionReport[Year]=REPORT_YEAR)+(vBookTransactionReport[Month]=REPORT_MONTH))=4,vBookTransactionReport[AmountDebitTotal],0))</f>
        <v>0</v>
      </c>
      <c r="J52" s="198">
        <f t="array" ref="J52">SUM(IF(((vBookTransactionReport[ReportType]=SuSaType)+(vBookTransactionReport[AccountCodeReport]=$A52)+(vBookTransactionReport[Year]=REPORT_YEAR)+(vBookTransactionReport[Month]=REPORT_MONTH))=4,vBookTransactionReport[AmountCreditTotal],0))</f>
        <v>0</v>
      </c>
      <c r="K52" s="198">
        <f t="array" ref="K52">SUM(IF(((vBookTransactionReport[ReportType]=SuSaType)+(vBookTransactionReport[AccountCodeReport]=$A52)+(vBookTransactionReport[Year]=REPORT_YEAR)+(vBookTransactionReport[Month]&lt;=REPORT_MONTH)++(vBookTransactionReport[Month]&gt;0))=5,vBookTransactionReport[AmountDebitTotal],0))</f>
        <v>0</v>
      </c>
      <c r="L52" s="198">
        <f t="array" ref="L52">SUM(IF(((vBookTransactionReport[ReportType]=SuSaType)+(vBookTransactionReport[AccountCodeReport]=$A52)+(vBookTransactionReport[Year]=REPORT_YEAR)+(vBookTransactionReport[Month]&lt;=REPORT_MONTH)++(vBookTransactionReport[Month]&gt;0))=5,vBookTransactionReport[AmountCreditTotal],0))</f>
        <v>598.5</v>
      </c>
      <c r="M52" s="198">
        <f t="array" ref="M52">SUM(IF(((vBookTransactionReport[ReportType]=SuSaType)+(vBookTransactionReport[AccountCodeReport]=$A52)+(vBookTransactionReport[Year]=REPORT_YEAR)+(vBookTransactionReport[Month]=0))=4,vBookTransactionReport[AmountTotal],0))</f>
        <v>0</v>
      </c>
      <c r="N52" s="199">
        <f t="shared" si="6"/>
        <v>598.5</v>
      </c>
    </row>
    <row r="53" spans="1:14" x14ac:dyDescent="0.25">
      <c r="A53" s="196">
        <v>3820</v>
      </c>
      <c r="B53" s="197" t="str">
        <f>VLOOKUP(A53,vBookTransactionReport[[AccountCodeReport]:[TitleLocalAccount]],2,FALSE)</f>
        <v>Umsatzsteuer-Vorauszahlungen</v>
      </c>
      <c r="C53" s="198">
        <f t="shared" si="0"/>
        <v>0</v>
      </c>
      <c r="D53" s="197" t="str">
        <f t="shared" si="1"/>
        <v/>
      </c>
      <c r="E53" s="197" t="str">
        <f t="shared" si="2"/>
        <v/>
      </c>
      <c r="F53" s="198">
        <f t="shared" si="3"/>
        <v>207772.79999999999</v>
      </c>
      <c r="G53" s="197" t="str">
        <f t="shared" si="4"/>
        <v/>
      </c>
      <c r="H53" s="197" t="str">
        <f t="shared" si="5"/>
        <v>H</v>
      </c>
      <c r="I53" s="198">
        <f t="array" ref="I53">SUM(IF(((vBookTransactionReport[ReportType]=SuSaType)+(vBookTransactionReport[AccountCodeReport]=$A53)+(vBookTransactionReport[Year]=REPORT_YEAR)+(vBookTransactionReport[Month]=REPORT_MONTH))=4,vBookTransactionReport[AmountDebitTotal],0))</f>
        <v>0</v>
      </c>
      <c r="J53" s="198">
        <f t="array" ref="J53">SUM(IF(((vBookTransactionReport[ReportType]=SuSaType)+(vBookTransactionReport[AccountCodeReport]=$A53)+(vBookTransactionReport[Year]=REPORT_YEAR)+(vBookTransactionReport[Month]=REPORT_MONTH))=4,vBookTransactionReport[AmountCreditTotal],0))</f>
        <v>15421.61</v>
      </c>
      <c r="K53" s="198">
        <f t="array" ref="K53">SUM(IF(((vBookTransactionReport[ReportType]=SuSaType)+(vBookTransactionReport[AccountCodeReport]=$A53)+(vBookTransactionReport[Year]=REPORT_YEAR)+(vBookTransactionReport[Month]&lt;=REPORT_MONTH)++(vBookTransactionReport[Month]&gt;0))=5,vBookTransactionReport[AmountDebitTotal],0))</f>
        <v>0</v>
      </c>
      <c r="L53" s="198">
        <f t="array" ref="L53">SUM(IF(((vBookTransactionReport[ReportType]=SuSaType)+(vBookTransactionReport[AccountCodeReport]=$A53)+(vBookTransactionReport[Year]=REPORT_YEAR)+(vBookTransactionReport[Month]&lt;=REPORT_MONTH)++(vBookTransactionReport[Month]&gt;0))=5,vBookTransactionReport[AmountCreditTotal],0))</f>
        <v>207772.79999999999</v>
      </c>
      <c r="M53" s="198">
        <f t="array" ref="M53">SUM(IF(((vBookTransactionReport[ReportType]=SuSaType)+(vBookTransactionReport[AccountCodeReport]=$A53)+(vBookTransactionReport[Year]=REPORT_YEAR)+(vBookTransactionReport[Month]=0))=4,vBookTransactionReport[AmountTotal],0))</f>
        <v>0</v>
      </c>
      <c r="N53" s="199">
        <f t="shared" si="6"/>
        <v>207772.79999999999</v>
      </c>
    </row>
    <row r="54" spans="1:14" x14ac:dyDescent="0.25">
      <c r="A54" s="196">
        <v>3837</v>
      </c>
      <c r="B54" s="197" t="str">
        <f>VLOOKUP(A54,vBookTransactionReport[[AccountCodeReport]:[TitleLocalAccount]],2,FALSE)</f>
        <v>Umsatzsteuer nach § 13b UStG 19 %</v>
      </c>
      <c r="C54" s="198">
        <f t="shared" si="0"/>
        <v>0</v>
      </c>
      <c r="D54" s="197" t="str">
        <f t="shared" si="1"/>
        <v/>
      </c>
      <c r="E54" s="197" t="str">
        <f t="shared" si="2"/>
        <v/>
      </c>
      <c r="F54" s="198">
        <f t="shared" si="3"/>
        <v>39.840000000000003</v>
      </c>
      <c r="G54" s="197" t="str">
        <f t="shared" si="4"/>
        <v/>
      </c>
      <c r="H54" s="197" t="str">
        <f t="shared" si="5"/>
        <v>H</v>
      </c>
      <c r="I54" s="198">
        <f t="array" ref="I54">SUM(IF(((vBookTransactionReport[ReportType]=SuSaType)+(vBookTransactionReport[AccountCodeReport]=$A54)+(vBookTransactionReport[Year]=REPORT_YEAR)+(vBookTransactionReport[Month]=REPORT_MONTH))=4,vBookTransactionReport[AmountDebitTotal],0))</f>
        <v>0</v>
      </c>
      <c r="J54" s="198">
        <f t="array" ref="J54">SUM(IF(((vBookTransactionReport[ReportType]=SuSaType)+(vBookTransactionReport[AccountCodeReport]=$A54)+(vBookTransactionReport[Year]=REPORT_YEAR)+(vBookTransactionReport[Month]=REPORT_MONTH))=4,vBookTransactionReport[AmountCreditTotal],0))</f>
        <v>0</v>
      </c>
      <c r="K54" s="198">
        <f t="array" ref="K54">SUM(IF(((vBookTransactionReport[ReportType]=SuSaType)+(vBookTransactionReport[AccountCodeReport]=$A54)+(vBookTransactionReport[Year]=REPORT_YEAR)+(vBookTransactionReport[Month]&lt;=REPORT_MONTH)++(vBookTransactionReport[Month]&gt;0))=5,vBookTransactionReport[AmountDebitTotal],0))</f>
        <v>0</v>
      </c>
      <c r="L54" s="198">
        <f t="array" ref="L54">SUM(IF(((vBookTransactionReport[ReportType]=SuSaType)+(vBookTransactionReport[AccountCodeReport]=$A54)+(vBookTransactionReport[Year]=REPORT_YEAR)+(vBookTransactionReport[Month]&lt;=REPORT_MONTH)++(vBookTransactionReport[Month]&gt;0))=5,vBookTransactionReport[AmountCreditTotal],0))</f>
        <v>39.840000000000003</v>
      </c>
      <c r="M54" s="198">
        <f t="array" ref="M54">SUM(IF(((vBookTransactionReport[ReportType]=SuSaType)+(vBookTransactionReport[AccountCodeReport]=$A54)+(vBookTransactionReport[Year]=REPORT_YEAR)+(vBookTransactionReport[Month]=0))=4,vBookTransactionReport[AmountTotal],0))</f>
        <v>0</v>
      </c>
      <c r="N54" s="199">
        <f t="shared" si="6"/>
        <v>39.840000000000003</v>
      </c>
    </row>
    <row r="55" spans="1:14" x14ac:dyDescent="0.25">
      <c r="A55" s="3">
        <v>3838</v>
      </c>
      <c r="B55" s="197" t="str">
        <f>VLOOKUP(A55,vBookTransactionReport[[AccountCodeReport]:[TitleLocalAccount]],2,FALSE)</f>
        <v xml:space="preserve">Reserviertes Konto - Umsatzsteuer nach § 13b UStG </v>
      </c>
      <c r="C55" s="198">
        <f t="shared" si="0"/>
        <v>0</v>
      </c>
      <c r="D55" s="197" t="str">
        <f t="shared" si="1"/>
        <v/>
      </c>
      <c r="E55" s="197" t="str">
        <f t="shared" si="2"/>
        <v/>
      </c>
      <c r="F55" s="198">
        <f t="shared" si="3"/>
        <v>179.04</v>
      </c>
      <c r="G55" s="197" t="str">
        <f t="shared" si="4"/>
        <v/>
      </c>
      <c r="H55" s="197" t="str">
        <f t="shared" si="5"/>
        <v>H</v>
      </c>
      <c r="I55" s="198">
        <f t="array" ref="I55">SUM(IF(((vBookTransactionReport[ReportType]=SuSaType)+(vBookTransactionReport[AccountCodeReport]=$A55)+(vBookTransactionReport[Year]=REPORT_YEAR)+(vBookTransactionReport[Month]=REPORT_MONTH))=4,vBookTransactionReport[AmountDebitTotal],0))</f>
        <v>0</v>
      </c>
      <c r="J55" s="198">
        <f t="array" ref="J55">SUM(IF(((vBookTransactionReport[ReportType]=SuSaType)+(vBookTransactionReport[AccountCodeReport]=$A55)+(vBookTransactionReport[Year]=REPORT_YEAR)+(vBookTransactionReport[Month]=REPORT_MONTH))=4,vBookTransactionReport[AmountCreditTotal],0))</f>
        <v>29.63</v>
      </c>
      <c r="K55" s="198">
        <f t="array" ref="K55">SUM(IF(((vBookTransactionReport[ReportType]=SuSaType)+(vBookTransactionReport[AccountCodeReport]=$A55)+(vBookTransactionReport[Year]=REPORT_YEAR)+(vBookTransactionReport[Month]&lt;=REPORT_MONTH)++(vBookTransactionReport[Month]&gt;0))=5,vBookTransactionReport[AmountDebitTotal],0))</f>
        <v>0</v>
      </c>
      <c r="L55" s="198">
        <f t="array" ref="L55">SUM(IF(((vBookTransactionReport[ReportType]=SuSaType)+(vBookTransactionReport[AccountCodeReport]=$A55)+(vBookTransactionReport[Year]=REPORT_YEAR)+(vBookTransactionReport[Month]&lt;=REPORT_MONTH)++(vBookTransactionReport[Month]&gt;0))=5,vBookTransactionReport[AmountCreditTotal],0))</f>
        <v>179.04</v>
      </c>
      <c r="M55" s="198">
        <f t="array" ref="M55">SUM(IF(((vBookTransactionReport[ReportType]=SuSaType)+(vBookTransactionReport[AccountCodeReport]=$A55)+(vBookTransactionReport[Year]=REPORT_YEAR)+(vBookTransactionReport[Month]=0))=4,vBookTransactionReport[AmountTotal],0))</f>
        <v>0</v>
      </c>
      <c r="N55" s="199">
        <f t="shared" si="6"/>
        <v>179.04</v>
      </c>
    </row>
    <row r="56" spans="1:14" x14ac:dyDescent="0.25">
      <c r="A56" s="196">
        <v>3840</v>
      </c>
      <c r="B56" s="197" t="str">
        <f>VLOOKUP(A56,vBookTransactionReport[[AccountCodeReport]:[TitleLocalAccount]],2,FALSE)</f>
        <v>Umsatzsteuer laufendes Jahr</v>
      </c>
      <c r="C56" s="198">
        <f t="shared" si="0"/>
        <v>0</v>
      </c>
      <c r="D56" s="197" t="str">
        <f t="shared" si="1"/>
        <v/>
      </c>
      <c r="E56" s="197" t="str">
        <f t="shared" si="2"/>
        <v/>
      </c>
      <c r="F56" s="198">
        <f t="shared" si="3"/>
        <v>0</v>
      </c>
      <c r="G56" s="197" t="str">
        <f t="shared" si="4"/>
        <v/>
      </c>
      <c r="H56" s="197" t="str">
        <f t="shared" si="5"/>
        <v/>
      </c>
      <c r="I56" s="198">
        <f t="array" ref="I56">SUM(IF(((vBookTransactionReport[ReportType]=SuSaType)+(vBookTransactionReport[AccountCodeReport]=$A56)+(vBookTransactionReport[Year]=REPORT_YEAR)+(vBookTransactionReport[Month]=REPORT_MONTH))=4,vBookTransactionReport[AmountDebitTotal],0))</f>
        <v>0</v>
      </c>
      <c r="J56" s="198">
        <f t="array" ref="J56">SUM(IF(((vBookTransactionReport[ReportType]=SuSaType)+(vBookTransactionReport[AccountCodeReport]=$A56)+(vBookTransactionReport[Year]=REPORT_YEAR)+(vBookTransactionReport[Month]=REPORT_MONTH))=4,vBookTransactionReport[AmountCreditTotal],0))</f>
        <v>0</v>
      </c>
      <c r="K56" s="198">
        <f t="array" ref="K56">SUM(IF(((vBookTransactionReport[ReportType]=SuSaType)+(vBookTransactionReport[AccountCodeReport]=$A56)+(vBookTransactionReport[Year]=REPORT_YEAR)+(vBookTransactionReport[Month]&lt;=REPORT_MONTH)++(vBookTransactionReport[Month]&gt;0))=5,vBookTransactionReport[AmountDebitTotal],0))</f>
        <v>0</v>
      </c>
      <c r="L56" s="198">
        <f t="array" ref="L56">SUM(IF(((vBookTransactionReport[ReportType]=SuSaType)+(vBookTransactionReport[AccountCodeReport]=$A56)+(vBookTransactionReport[Year]=REPORT_YEAR)+(vBookTransactionReport[Month]&lt;=REPORT_MONTH)++(vBookTransactionReport[Month]&gt;0))=5,vBookTransactionReport[AmountCreditTotal],0))</f>
        <v>0</v>
      </c>
      <c r="M56" s="198">
        <f t="array" ref="M56">SUM(IF(((vBookTransactionReport[ReportType]=SuSaType)+(vBookTransactionReport[AccountCodeReport]=$A56)+(vBookTransactionReport[Year]=REPORT_YEAR)+(vBookTransactionReport[Month]=0))=4,vBookTransactionReport[AmountTotal],0))</f>
        <v>0</v>
      </c>
      <c r="N56" s="199">
        <f t="shared" si="6"/>
        <v>0</v>
      </c>
    </row>
    <row r="57" spans="1:14" x14ac:dyDescent="0.25">
      <c r="A57" s="196">
        <v>3841</v>
      </c>
      <c r="B57" s="197" t="str">
        <f>VLOOKUP(A57,vBookTransactionReport[[AccountCodeReport]:[TitleLocalAccount]],2,FALSE)</f>
        <v>Umsatzsteuer Vorjahr</v>
      </c>
      <c r="C57" s="198">
        <f t="shared" si="0"/>
        <v>116375.26</v>
      </c>
      <c r="D57" s="197" t="str">
        <f t="shared" si="1"/>
        <v>S</v>
      </c>
      <c r="E57" s="197" t="str">
        <f t="shared" si="2"/>
        <v/>
      </c>
      <c r="F57" s="198">
        <f t="shared" si="3"/>
        <v>0</v>
      </c>
      <c r="G57" s="197" t="str">
        <f t="shared" si="4"/>
        <v/>
      </c>
      <c r="H57" s="197" t="str">
        <f t="shared" si="5"/>
        <v/>
      </c>
      <c r="I57" s="198">
        <f t="array" ref="I57">SUM(IF(((vBookTransactionReport[ReportType]=SuSaType)+(vBookTransactionReport[AccountCodeReport]=$A57)+(vBookTransactionReport[Year]=REPORT_YEAR)+(vBookTransactionReport[Month]=REPORT_MONTH))=4,vBookTransactionReport[AmountDebitTotal],0))</f>
        <v>0</v>
      </c>
      <c r="J57" s="198">
        <f t="array" ref="J57">SUM(IF(((vBookTransactionReport[ReportType]=SuSaType)+(vBookTransactionReport[AccountCodeReport]=$A57)+(vBookTransactionReport[Year]=REPORT_YEAR)+(vBookTransactionReport[Month]=REPORT_MONTH))=4,vBookTransactionReport[AmountCreditTotal],0))</f>
        <v>0</v>
      </c>
      <c r="K57" s="198">
        <f t="array" ref="K57">SUM(IF(((vBookTransactionReport[ReportType]=SuSaType)+(vBookTransactionReport[AccountCodeReport]=$A57)+(vBookTransactionReport[Year]=REPORT_YEAR)+(vBookTransactionReport[Month]&lt;=REPORT_MONTH)++(vBookTransactionReport[Month]&gt;0))=5,vBookTransactionReport[AmountDebitTotal],0))</f>
        <v>0.1</v>
      </c>
      <c r="L57" s="198">
        <f t="array" ref="L57">SUM(IF(((vBookTransactionReport[ReportType]=SuSaType)+(vBookTransactionReport[AccountCodeReport]=$A57)+(vBookTransactionReport[Year]=REPORT_YEAR)+(vBookTransactionReport[Month]&lt;=REPORT_MONTH)++(vBookTransactionReport[Month]&gt;0))=5,vBookTransactionReport[AmountCreditTotal],0))</f>
        <v>116375.35999999999</v>
      </c>
      <c r="M57" s="198">
        <f t="array" ref="M57">SUM(IF(((vBookTransactionReport[ReportType]=SuSaType)+(vBookTransactionReport[AccountCodeReport]=$A57)+(vBookTransactionReport[Year]=REPORT_YEAR)+(vBookTransactionReport[Month]=0))=4,vBookTransactionReport[AmountTotal],0))</f>
        <v>-116375.26</v>
      </c>
      <c r="N57" s="199">
        <f t="shared" si="6"/>
        <v>0</v>
      </c>
    </row>
    <row r="58" spans="1:14" x14ac:dyDescent="0.25">
      <c r="A58" s="3">
        <v>3865</v>
      </c>
      <c r="B58" s="197" t="str">
        <f>VLOOKUP(A58,vBookTransactionReport[[AccountCodeReport]:[TitleLocalAccount]],2,FALSE)</f>
        <v xml:space="preserve">Umsatzsteuer in Folgeperiode fällig (§§ 13 Abs. 1 </v>
      </c>
      <c r="C58" s="198">
        <f t="shared" si="0"/>
        <v>0</v>
      </c>
      <c r="D58" s="197" t="str">
        <f t="shared" si="1"/>
        <v/>
      </c>
      <c r="E58" s="197" t="str">
        <f t="shared" si="2"/>
        <v/>
      </c>
      <c r="F58" s="198">
        <f t="shared" si="3"/>
        <v>29.58</v>
      </c>
      <c r="G58" s="197" t="str">
        <f t="shared" si="4"/>
        <v/>
      </c>
      <c r="H58" s="197" t="str">
        <f t="shared" si="5"/>
        <v>H</v>
      </c>
      <c r="I58" s="198">
        <f t="array" ref="I58">SUM(IF(((vBookTransactionReport[ReportType]=SuSaType)+(vBookTransactionReport[AccountCodeReport]=$A58)+(vBookTransactionReport[Year]=REPORT_YEAR)+(vBookTransactionReport[Month]=REPORT_MONTH))=4,vBookTransactionReport[AmountDebitTotal],0))</f>
        <v>29.63</v>
      </c>
      <c r="J58" s="198">
        <f t="array" ref="J58">SUM(IF(((vBookTransactionReport[ReportType]=SuSaType)+(vBookTransactionReport[AccountCodeReport]=$A58)+(vBookTransactionReport[Year]=REPORT_YEAR)+(vBookTransactionReport[Month]=REPORT_MONTH))=4,vBookTransactionReport[AmountCreditTotal],0))</f>
        <v>29.58</v>
      </c>
      <c r="K58" s="198">
        <f t="array" ref="K58">SUM(IF(((vBookTransactionReport[ReportType]=SuSaType)+(vBookTransactionReport[AccountCodeReport]=$A58)+(vBookTransactionReport[Year]=REPORT_YEAR)+(vBookTransactionReport[Month]&lt;=REPORT_MONTH)++(vBookTransactionReport[Month]&gt;0))=5,vBookTransactionReport[AmountDebitTotal],0))</f>
        <v>56.28</v>
      </c>
      <c r="L58" s="198">
        <f t="array" ref="L58">SUM(IF(((vBookTransactionReport[ReportType]=SuSaType)+(vBookTransactionReport[AccountCodeReport]=$A58)+(vBookTransactionReport[Year]=REPORT_YEAR)+(vBookTransactionReport[Month]&lt;=REPORT_MONTH)++(vBookTransactionReport[Month]&gt;0))=5,vBookTransactionReport[AmountCreditTotal],0))</f>
        <v>85.86</v>
      </c>
      <c r="M58" s="198">
        <f t="array" ref="M58">SUM(IF(((vBookTransactionReport[ReportType]=SuSaType)+(vBookTransactionReport[AccountCodeReport]=$A58)+(vBookTransactionReport[Year]=REPORT_YEAR)+(vBookTransactionReport[Month]=0))=4,vBookTransactionReport[AmountTotal],0))</f>
        <v>0</v>
      </c>
      <c r="N58" s="199">
        <f t="shared" si="6"/>
        <v>29.58</v>
      </c>
    </row>
    <row r="59" spans="1:14" x14ac:dyDescent="0.25">
      <c r="A59" s="196">
        <v>3900</v>
      </c>
      <c r="B59" s="197" t="str">
        <f>VLOOKUP(A59,vBookTransactionReport[[AccountCodeReport]:[TitleLocalAccount]],2,FALSE)</f>
        <v>Passive Rechnungsabgrenzung</v>
      </c>
      <c r="C59" s="198">
        <f t="shared" si="0"/>
        <v>508012</v>
      </c>
      <c r="D59" s="197" t="str">
        <f t="shared" si="1"/>
        <v/>
      </c>
      <c r="E59" s="197" t="str">
        <f t="shared" si="2"/>
        <v>H</v>
      </c>
      <c r="F59" s="198">
        <f t="shared" si="3"/>
        <v>295305.79000000004</v>
      </c>
      <c r="G59" s="197" t="str">
        <f t="shared" si="4"/>
        <v/>
      </c>
      <c r="H59" s="197" t="str">
        <f t="shared" si="5"/>
        <v>H</v>
      </c>
      <c r="I59" s="198">
        <f t="array" ref="I59">SUM(IF(((vBookTransactionReport[ReportType]=SuSaType)+(vBookTransactionReport[AccountCodeReport]=$A59)+(vBookTransactionReport[Year]=REPORT_YEAR)+(vBookTransactionReport[Month]=REPORT_MONTH))=4,vBookTransactionReport[AmountDebitTotal],0))</f>
        <v>84440.65</v>
      </c>
      <c r="J59" s="198">
        <f t="array" ref="J59">SUM(IF(((vBookTransactionReport[ReportType]=SuSaType)+(vBookTransactionReport[AccountCodeReport]=$A59)+(vBookTransactionReport[Year]=REPORT_YEAR)+(vBookTransactionReport[Month]=REPORT_MONTH))=4,vBookTransactionReport[AmountCreditTotal],0))</f>
        <v>0</v>
      </c>
      <c r="K59" s="198">
        <f t="array" ref="K59">SUM(IF(((vBookTransactionReport[ReportType]=SuSaType)+(vBookTransactionReport[AccountCodeReport]=$A59)+(vBookTransactionReport[Year]=REPORT_YEAR)+(vBookTransactionReport[Month]&lt;=REPORT_MONTH)++(vBookTransactionReport[Month]&gt;0))=5,vBookTransactionReport[AmountDebitTotal],0))</f>
        <v>574152.23</v>
      </c>
      <c r="L59" s="198">
        <f t="array" ref="L59">SUM(IF(((vBookTransactionReport[ReportType]=SuSaType)+(vBookTransactionReport[AccountCodeReport]=$A59)+(vBookTransactionReport[Year]=REPORT_YEAR)+(vBookTransactionReport[Month]&lt;=REPORT_MONTH)++(vBookTransactionReport[Month]&gt;0))=5,vBookTransactionReport[AmountCreditTotal],0))</f>
        <v>361446.02</v>
      </c>
      <c r="M59" s="198">
        <f t="array" ref="M59">SUM(IF(((vBookTransactionReport[ReportType]=SuSaType)+(vBookTransactionReport[AccountCodeReport]=$A59)+(vBookTransactionReport[Year]=REPORT_YEAR)+(vBookTransactionReport[Month]=0))=4,vBookTransactionReport[AmountTotal],0))</f>
        <v>508012</v>
      </c>
      <c r="N59" s="199">
        <f t="shared" si="6"/>
        <v>295305.79000000004</v>
      </c>
    </row>
    <row r="60" spans="1:14" x14ac:dyDescent="0.25">
      <c r="A60" s="3">
        <v>4100</v>
      </c>
      <c r="B60" s="197" t="e">
        <f>VLOOKUP(A60,vBookTransactionReport[[AccountCodeReport]:[TitleLocalAccount]],2,FALSE)</f>
        <v>#N/A</v>
      </c>
      <c r="C60" s="198">
        <f t="shared" si="0"/>
        <v>0</v>
      </c>
      <c r="D60" s="197" t="str">
        <f t="shared" si="1"/>
        <v/>
      </c>
      <c r="E60" s="197" t="str">
        <f t="shared" si="2"/>
        <v/>
      </c>
      <c r="F60" s="198">
        <f t="shared" si="3"/>
        <v>0</v>
      </c>
      <c r="G60" s="197" t="str">
        <f t="shared" si="4"/>
        <v/>
      </c>
      <c r="H60" s="197" t="str">
        <f t="shared" si="5"/>
        <v/>
      </c>
      <c r="I60" s="198">
        <f t="array" ref="I60">SUM(IF(((vBookTransactionReport[ReportType]=SuSaType)+(vBookTransactionReport[AccountCodeReport]=$A60)+(vBookTransactionReport[Year]=REPORT_YEAR)+(vBookTransactionReport[Month]=REPORT_MONTH))=4,vBookTransactionReport[AmountDebitTotal],0))</f>
        <v>0</v>
      </c>
      <c r="J60" s="198">
        <f t="array" ref="J60">SUM(IF(((vBookTransactionReport[ReportType]=SuSaType)+(vBookTransactionReport[AccountCodeReport]=$A60)+(vBookTransactionReport[Year]=REPORT_YEAR)+(vBookTransactionReport[Month]=REPORT_MONTH))=4,vBookTransactionReport[AmountCreditTotal],0))</f>
        <v>0</v>
      </c>
      <c r="K60" s="198">
        <f t="array" ref="K60">SUM(IF(((vBookTransactionReport[ReportType]=SuSaType)+(vBookTransactionReport[AccountCodeReport]=$A60)+(vBookTransactionReport[Year]=REPORT_YEAR)+(vBookTransactionReport[Month]&lt;=REPORT_MONTH)++(vBookTransactionReport[Month]&gt;0))=5,vBookTransactionReport[AmountDebitTotal],0))</f>
        <v>0</v>
      </c>
      <c r="L60" s="198">
        <f t="array" ref="L60">SUM(IF(((vBookTransactionReport[ReportType]=SuSaType)+(vBookTransactionReport[AccountCodeReport]=$A60)+(vBookTransactionReport[Year]=REPORT_YEAR)+(vBookTransactionReport[Month]&lt;=REPORT_MONTH)++(vBookTransactionReport[Month]&gt;0))=5,vBookTransactionReport[AmountCreditTotal],0))</f>
        <v>0</v>
      </c>
      <c r="M60" s="198">
        <f t="array" ref="M60">SUM(IF(((vBookTransactionReport[ReportType]=SuSaType)+(vBookTransactionReport[AccountCodeReport]=$A60)+(vBookTransactionReport[Year]=REPORT_YEAR)+(vBookTransactionReport[Month]=0))=4,vBookTransactionReport[AmountTotal],0))</f>
        <v>0</v>
      </c>
      <c r="N60" s="199">
        <f t="shared" si="6"/>
        <v>0</v>
      </c>
    </row>
    <row r="61" spans="1:14" x14ac:dyDescent="0.25">
      <c r="A61" s="196">
        <v>4336</v>
      </c>
      <c r="B61" s="197" t="str">
        <f>VLOOKUP(A61,vBookTransactionReport[[AccountCodeReport]:[TitleLocalAccount]],2,FALSE)</f>
        <v>Nicht steuerbare s. Leistung § 18b UStG</v>
      </c>
      <c r="C61" s="198">
        <f t="shared" si="0"/>
        <v>0</v>
      </c>
      <c r="D61" s="197" t="str">
        <f t="shared" si="1"/>
        <v/>
      </c>
      <c r="E61" s="197" t="str">
        <f t="shared" si="2"/>
        <v/>
      </c>
      <c r="F61" s="198">
        <f t="shared" si="3"/>
        <v>20000</v>
      </c>
      <c r="G61" s="197" t="str">
        <f t="shared" si="4"/>
        <v/>
      </c>
      <c r="H61" s="197" t="str">
        <f t="shared" si="5"/>
        <v>H</v>
      </c>
      <c r="I61" s="198">
        <f t="array" ref="I61">SUM(IF(((vBookTransactionReport[ReportType]=SuSaType)+(vBookTransactionReport[AccountCodeReport]=$A61)+(vBookTransactionReport[Year]=REPORT_YEAR)+(vBookTransactionReport[Month]=REPORT_MONTH))=4,vBookTransactionReport[AmountDebitTotal],0))</f>
        <v>0</v>
      </c>
      <c r="J61" s="198">
        <f t="array" ref="J61">SUM(IF(((vBookTransactionReport[ReportType]=SuSaType)+(vBookTransactionReport[AccountCodeReport]=$A61)+(vBookTransactionReport[Year]=REPORT_YEAR)+(vBookTransactionReport[Month]=REPORT_MONTH))=4,vBookTransactionReport[AmountCreditTotal],0))</f>
        <v>0</v>
      </c>
      <c r="K61" s="198">
        <f t="array" ref="K61">SUM(IF(((vBookTransactionReport[ReportType]=SuSaType)+(vBookTransactionReport[AccountCodeReport]=$A61)+(vBookTransactionReport[Year]=REPORT_YEAR)+(vBookTransactionReport[Month]&lt;=REPORT_MONTH)++(vBookTransactionReport[Month]&gt;0))=5,vBookTransactionReport[AmountDebitTotal],0))</f>
        <v>0</v>
      </c>
      <c r="L61" s="198">
        <f t="array" ref="L61">SUM(IF(((vBookTransactionReport[ReportType]=SuSaType)+(vBookTransactionReport[AccountCodeReport]=$A61)+(vBookTransactionReport[Year]=REPORT_YEAR)+(vBookTransactionReport[Month]&lt;=REPORT_MONTH)++(vBookTransactionReport[Month]&gt;0))=5,vBookTransactionReport[AmountCreditTotal],0))</f>
        <v>20000</v>
      </c>
      <c r="M61" s="198">
        <f t="array" ref="M61">SUM(IF(((vBookTransactionReport[ReportType]=SuSaType)+(vBookTransactionReport[AccountCodeReport]=$A61)+(vBookTransactionReport[Year]=REPORT_YEAR)+(vBookTransactionReport[Month]=0))=4,vBookTransactionReport[AmountTotal],0))</f>
        <v>0</v>
      </c>
      <c r="N61" s="199">
        <f t="shared" si="6"/>
        <v>20000</v>
      </c>
    </row>
    <row r="62" spans="1:14" x14ac:dyDescent="0.25">
      <c r="A62" s="196">
        <v>4400</v>
      </c>
      <c r="B62" s="197" t="str">
        <f>VLOOKUP(A62,vBookTransactionReport[[AccountCodeReport]:[TitleLocalAccount]],2,FALSE)</f>
        <v>Erlöse zum allgemeinen Umsatzsteuersatz</v>
      </c>
      <c r="C62" s="198">
        <f t="shared" si="0"/>
        <v>0</v>
      </c>
      <c r="D62" s="197" t="str">
        <f t="shared" si="1"/>
        <v/>
      </c>
      <c r="E62" s="197" t="str">
        <f t="shared" si="2"/>
        <v/>
      </c>
      <c r="F62" s="198">
        <f t="shared" si="3"/>
        <v>6300</v>
      </c>
      <c r="G62" s="197" t="str">
        <f t="shared" si="4"/>
        <v/>
      </c>
      <c r="H62" s="197" t="str">
        <f t="shared" si="5"/>
        <v>H</v>
      </c>
      <c r="I62" s="198">
        <f t="array" ref="I62">SUM(IF(((vBookTransactionReport[ReportType]=SuSaType)+(vBookTransactionReport[AccountCodeReport]=$A62)+(vBookTransactionReport[Year]=REPORT_YEAR)+(vBookTransactionReport[Month]=REPORT_MONTH))=4,vBookTransactionReport[AmountDebitTotal],0))</f>
        <v>0</v>
      </c>
      <c r="J62" s="198">
        <f t="array" ref="J62">SUM(IF(((vBookTransactionReport[ReportType]=SuSaType)+(vBookTransactionReport[AccountCodeReport]=$A62)+(vBookTransactionReport[Year]=REPORT_YEAR)+(vBookTransactionReport[Month]=REPORT_MONTH))=4,vBookTransactionReport[AmountCreditTotal],0))</f>
        <v>0</v>
      </c>
      <c r="K62" s="198">
        <f t="array" ref="K62">SUM(IF(((vBookTransactionReport[ReportType]=SuSaType)+(vBookTransactionReport[AccountCodeReport]=$A62)+(vBookTransactionReport[Year]=REPORT_YEAR)+(vBookTransactionReport[Month]&lt;=REPORT_MONTH)++(vBookTransactionReport[Month]&gt;0))=5,vBookTransactionReport[AmountDebitTotal],0))</f>
        <v>0</v>
      </c>
      <c r="L62" s="198">
        <f t="array" ref="L62">SUM(IF(((vBookTransactionReport[ReportType]=SuSaType)+(vBookTransactionReport[AccountCodeReport]=$A62)+(vBookTransactionReport[Year]=REPORT_YEAR)+(vBookTransactionReport[Month]&lt;=REPORT_MONTH)++(vBookTransactionReport[Month]&gt;0))=5,vBookTransactionReport[AmountCreditTotal],0))</f>
        <v>6300</v>
      </c>
      <c r="M62" s="198">
        <f t="array" ref="M62">SUM(IF(((vBookTransactionReport[ReportType]=SuSaType)+(vBookTransactionReport[AccountCodeReport]=$A62)+(vBookTransactionReport[Year]=REPORT_YEAR)+(vBookTransactionReport[Month]=0))=4,vBookTransactionReport[AmountTotal],0))</f>
        <v>0</v>
      </c>
      <c r="N62" s="199">
        <f t="shared" si="6"/>
        <v>6300</v>
      </c>
    </row>
    <row r="63" spans="1:14" x14ac:dyDescent="0.25">
      <c r="A63" s="196">
        <v>4736</v>
      </c>
      <c r="B63" s="197" t="str">
        <f>VLOOKUP(A63,vBookTransactionReport[[AccountCodeReport]:[TitleLocalAccount]],2,FALSE)</f>
        <v>Gewährte Skonti 19 % Umsatzsteuer</v>
      </c>
      <c r="C63" s="198">
        <f t="shared" si="0"/>
        <v>0</v>
      </c>
      <c r="D63" s="197" t="str">
        <f t="shared" si="1"/>
        <v/>
      </c>
      <c r="E63" s="197" t="str">
        <f t="shared" si="2"/>
        <v/>
      </c>
      <c r="F63" s="198">
        <f t="shared" si="3"/>
        <v>0</v>
      </c>
      <c r="G63" s="197" t="str">
        <f t="shared" si="4"/>
        <v/>
      </c>
      <c r="H63" s="197" t="str">
        <f t="shared" si="5"/>
        <v/>
      </c>
      <c r="I63" s="198">
        <f t="array" ref="I63">SUM(IF(((vBookTransactionReport[ReportType]=SuSaType)+(vBookTransactionReport[AccountCodeReport]=$A63)+(vBookTransactionReport[Year]=REPORT_YEAR)+(vBookTransactionReport[Month]=REPORT_MONTH))=4,vBookTransactionReport[AmountDebitTotal],0))</f>
        <v>0</v>
      </c>
      <c r="J63" s="198">
        <f t="array" ref="J63">SUM(IF(((vBookTransactionReport[ReportType]=SuSaType)+(vBookTransactionReport[AccountCodeReport]=$A63)+(vBookTransactionReport[Year]=REPORT_YEAR)+(vBookTransactionReport[Month]=REPORT_MONTH))=4,vBookTransactionReport[AmountCreditTotal],0))</f>
        <v>0</v>
      </c>
      <c r="K63" s="198">
        <f t="array" ref="K63">SUM(IF(((vBookTransactionReport[ReportType]=SuSaType)+(vBookTransactionReport[AccountCodeReport]=$A63)+(vBookTransactionReport[Year]=REPORT_YEAR)+(vBookTransactionReport[Month]&lt;=REPORT_MONTH)++(vBookTransactionReport[Month]&gt;0))=5,vBookTransactionReport[AmountDebitTotal],0))</f>
        <v>0</v>
      </c>
      <c r="L63" s="198">
        <f t="array" ref="L63">SUM(IF(((vBookTransactionReport[ReportType]=SuSaType)+(vBookTransactionReport[AccountCodeReport]=$A63)+(vBookTransactionReport[Year]=REPORT_YEAR)+(vBookTransactionReport[Month]&lt;=REPORT_MONTH)++(vBookTransactionReport[Month]&gt;0))=5,vBookTransactionReport[AmountCreditTotal],0))</f>
        <v>0</v>
      </c>
      <c r="M63" s="198">
        <f t="array" ref="M63">SUM(IF(((vBookTransactionReport[ReportType]=SuSaType)+(vBookTransactionReport[AccountCodeReport]=$A63)+(vBookTransactionReport[Year]=REPORT_YEAR)+(vBookTransactionReport[Month]=0))=4,vBookTransactionReport[AmountTotal],0))</f>
        <v>0</v>
      </c>
      <c r="N63" s="199">
        <f t="shared" si="6"/>
        <v>0</v>
      </c>
    </row>
    <row r="64" spans="1:14" x14ac:dyDescent="0.25">
      <c r="A64" s="196">
        <v>4820</v>
      </c>
      <c r="B64" s="197" t="str">
        <f>VLOOKUP(A64,vBookTransactionReport[[AccountCodeReport]:[TitleLocalAccount]],2,FALSE)</f>
        <v>Andere aktivierte Eigenleistungen</v>
      </c>
      <c r="C64" s="198">
        <f t="shared" si="0"/>
        <v>0</v>
      </c>
      <c r="D64" s="197" t="str">
        <f t="shared" si="1"/>
        <v/>
      </c>
      <c r="E64" s="197" t="str">
        <f t="shared" si="2"/>
        <v/>
      </c>
      <c r="F64" s="198">
        <f t="shared" si="3"/>
        <v>240499.38</v>
      </c>
      <c r="G64" s="197" t="str">
        <f t="shared" si="4"/>
        <v/>
      </c>
      <c r="H64" s="197" t="str">
        <f t="shared" si="5"/>
        <v>H</v>
      </c>
      <c r="I64" s="198">
        <f t="array" ref="I64">SUM(IF(((vBookTransactionReport[ReportType]=SuSaType)+(vBookTransactionReport[AccountCodeReport]=$A64)+(vBookTransactionReport[Year]=REPORT_YEAR)+(vBookTransactionReport[Month]=REPORT_MONTH))=4,vBookTransactionReport[AmountDebitTotal],0))</f>
        <v>0</v>
      </c>
      <c r="J64" s="198">
        <f t="array" ref="J64">SUM(IF(((vBookTransactionReport[ReportType]=SuSaType)+(vBookTransactionReport[AccountCodeReport]=$A64)+(vBookTransactionReport[Year]=REPORT_YEAR)+(vBookTransactionReport[Month]=REPORT_MONTH))=4,vBookTransactionReport[AmountCreditTotal],0))</f>
        <v>38291.919999999998</v>
      </c>
      <c r="K64" s="198">
        <f t="array" ref="K64">SUM(IF(((vBookTransactionReport[ReportType]=SuSaType)+(vBookTransactionReport[AccountCodeReport]=$A64)+(vBookTransactionReport[Year]=REPORT_YEAR)+(vBookTransactionReport[Month]&lt;=REPORT_MONTH)++(vBookTransactionReport[Month]&gt;0))=5,vBookTransactionReport[AmountDebitTotal],0))</f>
        <v>0</v>
      </c>
      <c r="L64" s="198">
        <f t="array" ref="L64">SUM(IF(((vBookTransactionReport[ReportType]=SuSaType)+(vBookTransactionReport[AccountCodeReport]=$A64)+(vBookTransactionReport[Year]=REPORT_YEAR)+(vBookTransactionReport[Month]&lt;=REPORT_MONTH)++(vBookTransactionReport[Month]&gt;0))=5,vBookTransactionReport[AmountCreditTotal],0))</f>
        <v>240499.38</v>
      </c>
      <c r="M64" s="198">
        <f t="array" ref="M64">SUM(IF(((vBookTransactionReport[ReportType]=SuSaType)+(vBookTransactionReport[AccountCodeReport]=$A64)+(vBookTransactionReport[Year]=REPORT_YEAR)+(vBookTransactionReport[Month]=0))=4,vBookTransactionReport[AmountTotal],0))</f>
        <v>0</v>
      </c>
      <c r="N64" s="199">
        <f t="shared" si="6"/>
        <v>240499.38</v>
      </c>
    </row>
    <row r="65" spans="1:14" x14ac:dyDescent="0.25">
      <c r="A65" s="196">
        <v>4830</v>
      </c>
      <c r="B65" s="197" t="str">
        <f>VLOOKUP(A65,vBookTransactionReport[[AccountCodeReport]:[TitleLocalAccount]],2,FALSE)</f>
        <v>Sonstige betriebliche Erträge</v>
      </c>
      <c r="C65" s="198">
        <f t="shared" si="0"/>
        <v>0</v>
      </c>
      <c r="D65" s="197" t="str">
        <f t="shared" si="1"/>
        <v/>
      </c>
      <c r="E65" s="197" t="str">
        <f t="shared" si="2"/>
        <v/>
      </c>
      <c r="F65" s="198">
        <f t="shared" si="3"/>
        <v>575187.11999999988</v>
      </c>
      <c r="G65" s="197" t="str">
        <f t="shared" si="4"/>
        <v/>
      </c>
      <c r="H65" s="197" t="str">
        <f t="shared" si="5"/>
        <v>H</v>
      </c>
      <c r="I65" s="198">
        <f t="array" ref="I65">SUM(IF(((vBookTransactionReport[ReportType]=SuSaType)+(vBookTransactionReport[AccountCodeReport]=$A65)+(vBookTransactionReport[Year]=REPORT_YEAR)+(vBookTransactionReport[Month]=REPORT_MONTH))=4,vBookTransactionReport[AmountDebitTotal],0))</f>
        <v>0</v>
      </c>
      <c r="J65" s="198">
        <f t="array" ref="J65">SUM(IF(((vBookTransactionReport[ReportType]=SuSaType)+(vBookTransactionReport[AccountCodeReport]=$A65)+(vBookTransactionReport[Year]=REPORT_YEAR)+(vBookTransactionReport[Month]=REPORT_MONTH))=4,vBookTransactionReport[AmountCreditTotal],0))</f>
        <v>85475.44</v>
      </c>
      <c r="K65" s="198">
        <f t="array" ref="K65">SUM(IF(((vBookTransactionReport[ReportType]=SuSaType)+(vBookTransactionReport[AccountCodeReport]=$A65)+(vBookTransactionReport[Year]=REPORT_YEAR)+(vBookTransactionReport[Month]&lt;=REPORT_MONTH)++(vBookTransactionReport[Month]&gt;0))=5,vBookTransactionReport[AmountDebitTotal],0))</f>
        <v>0</v>
      </c>
      <c r="L65" s="198">
        <f t="array" ref="L65">SUM(IF(((vBookTransactionReport[ReportType]=SuSaType)+(vBookTransactionReport[AccountCodeReport]=$A65)+(vBookTransactionReport[Year]=REPORT_YEAR)+(vBookTransactionReport[Month]&lt;=REPORT_MONTH)++(vBookTransactionReport[Month]&gt;0))=5,vBookTransactionReport[AmountCreditTotal],0))</f>
        <v>575187.11999999988</v>
      </c>
      <c r="M65" s="198">
        <f t="array" ref="M65">SUM(IF(((vBookTransactionReport[ReportType]=SuSaType)+(vBookTransactionReport[AccountCodeReport]=$A65)+(vBookTransactionReport[Year]=REPORT_YEAR)+(vBookTransactionReport[Month]=0))=4,vBookTransactionReport[AmountTotal],0))</f>
        <v>0</v>
      </c>
      <c r="N65" s="199">
        <f t="shared" si="6"/>
        <v>575187.11999999988</v>
      </c>
    </row>
    <row r="66" spans="1:14" x14ac:dyDescent="0.25">
      <c r="A66" s="196">
        <v>4930</v>
      </c>
      <c r="B66" s="197" t="str">
        <f>VLOOKUP(A66,vBookTransactionReport[[AccountCodeReport]:[TitleLocalAccount]],2,FALSE)</f>
        <v>Erträge aus der Auflösung von Rückstellungen</v>
      </c>
      <c r="C66" s="198">
        <f t="shared" si="0"/>
        <v>0</v>
      </c>
      <c r="D66" s="197" t="str">
        <f t="shared" si="1"/>
        <v/>
      </c>
      <c r="E66" s="197" t="str">
        <f t="shared" si="2"/>
        <v/>
      </c>
      <c r="F66" s="198">
        <f t="shared" si="3"/>
        <v>0</v>
      </c>
      <c r="G66" s="197" t="str">
        <f t="shared" si="4"/>
        <v/>
      </c>
      <c r="H66" s="197" t="str">
        <f t="shared" si="5"/>
        <v/>
      </c>
      <c r="I66" s="198">
        <f t="array" ref="I66">SUM(IF(((vBookTransactionReport[ReportType]=SuSaType)+(vBookTransactionReport[AccountCodeReport]=$A66)+(vBookTransactionReport[Year]=REPORT_YEAR)+(vBookTransactionReport[Month]=REPORT_MONTH))=4,vBookTransactionReport[AmountDebitTotal],0))</f>
        <v>0</v>
      </c>
      <c r="J66" s="198">
        <f t="array" ref="J66">SUM(IF(((vBookTransactionReport[ReportType]=SuSaType)+(vBookTransactionReport[AccountCodeReport]=$A66)+(vBookTransactionReport[Year]=REPORT_YEAR)+(vBookTransactionReport[Month]=REPORT_MONTH))=4,vBookTransactionReport[AmountCreditTotal],0))</f>
        <v>0</v>
      </c>
      <c r="K66" s="198">
        <f t="array" ref="K66">SUM(IF(((vBookTransactionReport[ReportType]=SuSaType)+(vBookTransactionReport[AccountCodeReport]=$A66)+(vBookTransactionReport[Year]=REPORT_YEAR)+(vBookTransactionReport[Month]&lt;=REPORT_MONTH)++(vBookTransactionReport[Month]&gt;0))=5,vBookTransactionReport[AmountDebitTotal],0))</f>
        <v>0</v>
      </c>
      <c r="L66" s="198">
        <f t="array" ref="L66">SUM(IF(((vBookTransactionReport[ReportType]=SuSaType)+(vBookTransactionReport[AccountCodeReport]=$A66)+(vBookTransactionReport[Year]=REPORT_YEAR)+(vBookTransactionReport[Month]&lt;=REPORT_MONTH)++(vBookTransactionReport[Month]&gt;0))=5,vBookTransactionReport[AmountCreditTotal],0))</f>
        <v>0</v>
      </c>
      <c r="M66" s="198">
        <f t="array" ref="M66">SUM(IF(((vBookTransactionReport[ReportType]=SuSaType)+(vBookTransactionReport[AccountCodeReport]=$A66)+(vBookTransactionReport[Year]=REPORT_YEAR)+(vBookTransactionReport[Month]=0))=4,vBookTransactionReport[AmountTotal],0))</f>
        <v>0</v>
      </c>
      <c r="N66" s="199">
        <f t="shared" si="6"/>
        <v>0</v>
      </c>
    </row>
    <row r="67" spans="1:14" x14ac:dyDescent="0.25">
      <c r="A67" s="196">
        <v>5400</v>
      </c>
      <c r="B67" s="197" t="str">
        <f>VLOOKUP(A67,vBookTransactionReport[[AccountCodeReport]:[TitleLocalAccount]],2,FALSE)</f>
        <v>Roh-, Hilfs- und Betriebsstoffe</v>
      </c>
      <c r="C67" s="198">
        <f t="shared" si="0"/>
        <v>0</v>
      </c>
      <c r="D67" s="197" t="str">
        <f t="shared" si="1"/>
        <v/>
      </c>
      <c r="E67" s="197" t="str">
        <f t="shared" si="2"/>
        <v/>
      </c>
      <c r="F67" s="198">
        <f t="shared" si="3"/>
        <v>0</v>
      </c>
      <c r="G67" s="197" t="str">
        <f t="shared" si="4"/>
        <v/>
      </c>
      <c r="H67" s="197" t="str">
        <f t="shared" si="5"/>
        <v/>
      </c>
      <c r="I67" s="198">
        <f t="array" ref="I67">SUM(IF(((vBookTransactionReport[ReportType]=SuSaType)+(vBookTransactionReport[AccountCodeReport]=$A67)+(vBookTransactionReport[Year]=REPORT_YEAR)+(vBookTransactionReport[Month]=REPORT_MONTH))=4,vBookTransactionReport[AmountDebitTotal],0))</f>
        <v>0</v>
      </c>
      <c r="J67" s="198">
        <f t="array" ref="J67">SUM(IF(((vBookTransactionReport[ReportType]=SuSaType)+(vBookTransactionReport[AccountCodeReport]=$A67)+(vBookTransactionReport[Year]=REPORT_YEAR)+(vBookTransactionReport[Month]=REPORT_MONTH))=4,vBookTransactionReport[AmountCreditTotal],0))</f>
        <v>0</v>
      </c>
      <c r="K67" s="198">
        <f t="array" ref="K67">SUM(IF(((vBookTransactionReport[ReportType]=SuSaType)+(vBookTransactionReport[AccountCodeReport]=$A67)+(vBookTransactionReport[Year]=REPORT_YEAR)+(vBookTransactionReport[Month]&lt;=REPORT_MONTH)++(vBookTransactionReport[Month]&gt;0))=5,vBookTransactionReport[AmountDebitTotal],0))</f>
        <v>0</v>
      </c>
      <c r="L67" s="198">
        <f t="array" ref="L67">SUM(IF(((vBookTransactionReport[ReportType]=SuSaType)+(vBookTransactionReport[AccountCodeReport]=$A67)+(vBookTransactionReport[Year]=REPORT_YEAR)+(vBookTransactionReport[Month]&lt;=REPORT_MONTH)++(vBookTransactionReport[Month]&gt;0))=5,vBookTransactionReport[AmountCreditTotal],0))</f>
        <v>0</v>
      </c>
      <c r="M67" s="198">
        <f t="array" ref="M67">SUM(IF(((vBookTransactionReport[ReportType]=SuSaType)+(vBookTransactionReport[AccountCodeReport]=$A67)+(vBookTransactionReport[Year]=REPORT_YEAR)+(vBookTransactionReport[Month]=0))=4,vBookTransactionReport[AmountTotal],0))</f>
        <v>0</v>
      </c>
      <c r="N67" s="199">
        <f t="shared" si="6"/>
        <v>0</v>
      </c>
    </row>
    <row r="68" spans="1:14" x14ac:dyDescent="0.25">
      <c r="A68" s="196">
        <v>5736</v>
      </c>
      <c r="B68" s="197" t="str">
        <f>VLOOKUP(A68,vBookTransactionReport[[AccountCodeReport]:[TitleLocalAccount]],2,FALSE)</f>
        <v>Erhaltene Skonti 19 % Vorsteuer</v>
      </c>
      <c r="C68" s="198">
        <f t="shared" ref="C68:C106" si="7">ABS(M68)</f>
        <v>0</v>
      </c>
      <c r="D68" s="197" t="str">
        <f t="shared" ref="D68:D106" si="8">IF(M68&lt;0,"S","")</f>
        <v/>
      </c>
      <c r="E68" s="197" t="str">
        <f t="shared" ref="E68:E106" si="9">IF(M68&gt;0,"H","")</f>
        <v/>
      </c>
      <c r="F68" s="198">
        <f t="shared" ref="F68:F106" si="10">ABS(N68)</f>
        <v>0</v>
      </c>
      <c r="G68" s="197" t="str">
        <f t="shared" ref="G68:G106" si="11">IF(N68&lt;0,"S","")</f>
        <v/>
      </c>
      <c r="H68" s="197" t="str">
        <f t="shared" ref="H68:H106" si="12">IF(N68&gt;0,"H","")</f>
        <v/>
      </c>
      <c r="I68" s="198">
        <f t="array" ref="I68">SUM(IF(((vBookTransactionReport[ReportType]=SuSaType)+(vBookTransactionReport[AccountCodeReport]=$A68)+(vBookTransactionReport[Year]=REPORT_YEAR)+(vBookTransactionReport[Month]=REPORT_MONTH))=4,vBookTransactionReport[AmountDebitTotal],0))</f>
        <v>0</v>
      </c>
      <c r="J68" s="198">
        <f t="array" ref="J68">SUM(IF(((vBookTransactionReport[ReportType]=SuSaType)+(vBookTransactionReport[AccountCodeReport]=$A68)+(vBookTransactionReport[Year]=REPORT_YEAR)+(vBookTransactionReport[Month]=REPORT_MONTH))=4,vBookTransactionReport[AmountCreditTotal],0))</f>
        <v>0</v>
      </c>
      <c r="K68" s="198">
        <f t="array" ref="K68">SUM(IF(((vBookTransactionReport[ReportType]=SuSaType)+(vBookTransactionReport[AccountCodeReport]=$A68)+(vBookTransactionReport[Year]=REPORT_YEAR)+(vBookTransactionReport[Month]&lt;=REPORT_MONTH)++(vBookTransactionReport[Month]&gt;0))=5,vBookTransactionReport[AmountDebitTotal],0))</f>
        <v>0</v>
      </c>
      <c r="L68" s="198">
        <f t="array" ref="L68">SUM(IF(((vBookTransactionReport[ReportType]=SuSaType)+(vBookTransactionReport[AccountCodeReport]=$A68)+(vBookTransactionReport[Year]=REPORT_YEAR)+(vBookTransactionReport[Month]&lt;=REPORT_MONTH)++(vBookTransactionReport[Month]&gt;0))=5,vBookTransactionReport[AmountCreditTotal],0))</f>
        <v>0</v>
      </c>
      <c r="M68" s="198">
        <f t="array" ref="M68">SUM(IF(((vBookTransactionReport[ReportType]=SuSaType)+(vBookTransactionReport[AccountCodeReport]=$A68)+(vBookTransactionReport[Year]=REPORT_YEAR)+(vBookTransactionReport[Month]=0))=4,vBookTransactionReport[AmountTotal],0))</f>
        <v>0</v>
      </c>
      <c r="N68" s="199">
        <f t="shared" ref="N68:N106" si="13">M68-K68+L68</f>
        <v>0</v>
      </c>
    </row>
    <row r="69" spans="1:14" x14ac:dyDescent="0.25">
      <c r="A69" s="196">
        <v>5885</v>
      </c>
      <c r="B69" s="197" t="str">
        <f>VLOOKUP(A69,vBookTransactionReport[[AccountCodeReport]:[TitleLocalAccount]],2,FALSE)</f>
        <v>Bestandsveränderungen Roh-, Hilfs- und Betriebssto</v>
      </c>
      <c r="C69" s="198">
        <f t="shared" si="7"/>
        <v>0</v>
      </c>
      <c r="D69" s="197" t="str">
        <f t="shared" si="8"/>
        <v/>
      </c>
      <c r="E69" s="197" t="str">
        <f t="shared" si="9"/>
        <v/>
      </c>
      <c r="F69" s="198">
        <f t="shared" si="10"/>
        <v>0</v>
      </c>
      <c r="G69" s="197" t="str">
        <f t="shared" si="11"/>
        <v/>
      </c>
      <c r="H69" s="197" t="str">
        <f t="shared" si="12"/>
        <v/>
      </c>
      <c r="I69" s="198">
        <f t="array" ref="I69">SUM(IF(((vBookTransactionReport[ReportType]=SuSaType)+(vBookTransactionReport[AccountCodeReport]=$A69)+(vBookTransactionReport[Year]=REPORT_YEAR)+(vBookTransactionReport[Month]=REPORT_MONTH))=4,vBookTransactionReport[AmountDebitTotal],0))</f>
        <v>0</v>
      </c>
      <c r="J69" s="198">
        <f t="array" ref="J69">SUM(IF(((vBookTransactionReport[ReportType]=SuSaType)+(vBookTransactionReport[AccountCodeReport]=$A69)+(vBookTransactionReport[Year]=REPORT_YEAR)+(vBookTransactionReport[Month]=REPORT_MONTH))=4,vBookTransactionReport[AmountCreditTotal],0))</f>
        <v>0</v>
      </c>
      <c r="K69" s="198">
        <f t="array" ref="K69">SUM(IF(((vBookTransactionReport[ReportType]=SuSaType)+(vBookTransactionReport[AccountCodeReport]=$A69)+(vBookTransactionReport[Year]=REPORT_YEAR)+(vBookTransactionReport[Month]&lt;=REPORT_MONTH)++(vBookTransactionReport[Month]&gt;0))=5,vBookTransactionReport[AmountDebitTotal],0))</f>
        <v>0</v>
      </c>
      <c r="L69" s="198">
        <f t="array" ref="L69">SUM(IF(((vBookTransactionReport[ReportType]=SuSaType)+(vBookTransactionReport[AccountCodeReport]=$A69)+(vBookTransactionReport[Year]=REPORT_YEAR)+(vBookTransactionReport[Month]&lt;=REPORT_MONTH)++(vBookTransactionReport[Month]&gt;0))=5,vBookTransactionReport[AmountCreditTotal],0))</f>
        <v>0</v>
      </c>
      <c r="M69" s="198">
        <f t="array" ref="M69">SUM(IF(((vBookTransactionReport[ReportType]=SuSaType)+(vBookTransactionReport[AccountCodeReport]=$A69)+(vBookTransactionReport[Year]=REPORT_YEAR)+(vBookTransactionReport[Month]=0))=4,vBookTransactionReport[AmountTotal],0))</f>
        <v>0</v>
      </c>
      <c r="N69" s="199">
        <f t="shared" si="13"/>
        <v>0</v>
      </c>
    </row>
    <row r="70" spans="1:14" x14ac:dyDescent="0.25">
      <c r="A70" s="196">
        <v>6020</v>
      </c>
      <c r="B70" s="197" t="str">
        <f>VLOOKUP(A70,vBookTransactionReport[[AccountCodeReport]:[TitleLocalAccount]],2,FALSE)</f>
        <v>Gehälter</v>
      </c>
      <c r="C70" s="198">
        <f t="shared" si="7"/>
        <v>0</v>
      </c>
      <c r="D70" s="197" t="str">
        <f t="shared" si="8"/>
        <v/>
      </c>
      <c r="E70" s="197" t="str">
        <f t="shared" si="9"/>
        <v/>
      </c>
      <c r="F70" s="198">
        <f t="shared" si="10"/>
        <v>424265.55000000005</v>
      </c>
      <c r="G70" s="197" t="str">
        <f t="shared" si="11"/>
        <v>S</v>
      </c>
      <c r="H70" s="197" t="str">
        <f t="shared" si="12"/>
        <v/>
      </c>
      <c r="I70" s="198">
        <f t="array" ref="I70">SUM(IF(((vBookTransactionReport[ReportType]=SuSaType)+(vBookTransactionReport[AccountCodeReport]=$A70)+(vBookTransactionReport[Year]=REPORT_YEAR)+(vBookTransactionReport[Month]=REPORT_MONTH))=4,vBookTransactionReport[AmountDebitTotal],0))</f>
        <v>63808.47</v>
      </c>
      <c r="J70" s="198">
        <f t="array" ref="J70">SUM(IF(((vBookTransactionReport[ReportType]=SuSaType)+(vBookTransactionReport[AccountCodeReport]=$A70)+(vBookTransactionReport[Year]=REPORT_YEAR)+(vBookTransactionReport[Month]=REPORT_MONTH))=4,vBookTransactionReport[AmountCreditTotal],0))</f>
        <v>0</v>
      </c>
      <c r="K70" s="198">
        <f t="array" ref="K70">SUM(IF(((vBookTransactionReport[ReportType]=SuSaType)+(vBookTransactionReport[AccountCodeReport]=$A70)+(vBookTransactionReport[Year]=REPORT_YEAR)+(vBookTransactionReport[Month]&lt;=REPORT_MONTH)++(vBookTransactionReport[Month]&gt;0))=5,vBookTransactionReport[AmountDebitTotal],0))</f>
        <v>425399.42000000004</v>
      </c>
      <c r="L70" s="198">
        <f t="array" ref="L70">SUM(IF(((vBookTransactionReport[ReportType]=SuSaType)+(vBookTransactionReport[AccountCodeReport]=$A70)+(vBookTransactionReport[Year]=REPORT_YEAR)+(vBookTransactionReport[Month]&lt;=REPORT_MONTH)++(vBookTransactionReport[Month]&gt;0))=5,vBookTransactionReport[AmountCreditTotal],0))</f>
        <v>1133.8700000000001</v>
      </c>
      <c r="M70" s="198">
        <f t="array" ref="M70">SUM(IF(((vBookTransactionReport[ReportType]=SuSaType)+(vBookTransactionReport[AccountCodeReport]=$A70)+(vBookTransactionReport[Year]=REPORT_YEAR)+(vBookTransactionReport[Month]=0))=4,vBookTransactionReport[AmountTotal],0))</f>
        <v>0</v>
      </c>
      <c r="N70" s="199">
        <f t="shared" si="13"/>
        <v>-424265.55000000005</v>
      </c>
    </row>
    <row r="71" spans="1:14" x14ac:dyDescent="0.25">
      <c r="A71" s="196">
        <v>6024</v>
      </c>
      <c r="B71" s="197" t="str">
        <f>VLOOKUP(A71,vBookTransactionReport[[AccountCodeReport]:[TitleLocalAccount]],2,FALSE)</f>
        <v>Geschäftsführergehälter der GmbH-Gesellschafter</v>
      </c>
      <c r="C71" s="198">
        <f t="shared" si="7"/>
        <v>0</v>
      </c>
      <c r="D71" s="197" t="str">
        <f t="shared" si="8"/>
        <v/>
      </c>
      <c r="E71" s="197" t="str">
        <f t="shared" si="9"/>
        <v/>
      </c>
      <c r="F71" s="198">
        <f t="shared" si="10"/>
        <v>110000</v>
      </c>
      <c r="G71" s="197" t="str">
        <f t="shared" si="11"/>
        <v>S</v>
      </c>
      <c r="H71" s="197" t="str">
        <f t="shared" si="12"/>
        <v/>
      </c>
      <c r="I71" s="198">
        <f t="array" ref="I71">SUM(IF(((vBookTransactionReport[ReportType]=SuSaType)+(vBookTransactionReport[AccountCodeReport]=$A71)+(vBookTransactionReport[Year]=REPORT_YEAR)+(vBookTransactionReport[Month]=REPORT_MONTH))=4,vBookTransactionReport[AmountDebitTotal],0))</f>
        <v>10000</v>
      </c>
      <c r="J71" s="198">
        <f t="array" ref="J71">SUM(IF(((vBookTransactionReport[ReportType]=SuSaType)+(vBookTransactionReport[AccountCodeReport]=$A71)+(vBookTransactionReport[Year]=REPORT_YEAR)+(vBookTransactionReport[Month]=REPORT_MONTH))=4,vBookTransactionReport[AmountCreditTotal],0))</f>
        <v>0</v>
      </c>
      <c r="K71" s="198">
        <f t="array" ref="K71">SUM(IF(((vBookTransactionReport[ReportType]=SuSaType)+(vBookTransactionReport[AccountCodeReport]=$A71)+(vBookTransactionReport[Year]=REPORT_YEAR)+(vBookTransactionReport[Month]&lt;=REPORT_MONTH)++(vBookTransactionReport[Month]&gt;0))=5,vBookTransactionReport[AmountDebitTotal],0))</f>
        <v>110000</v>
      </c>
      <c r="L71" s="198">
        <f t="array" ref="L71">SUM(IF(((vBookTransactionReport[ReportType]=SuSaType)+(vBookTransactionReport[AccountCodeReport]=$A71)+(vBookTransactionReport[Year]=REPORT_YEAR)+(vBookTransactionReport[Month]&lt;=REPORT_MONTH)++(vBookTransactionReport[Month]&gt;0))=5,vBookTransactionReport[AmountCreditTotal],0))</f>
        <v>0</v>
      </c>
      <c r="M71" s="198">
        <f t="array" ref="M71">SUM(IF(((vBookTransactionReport[ReportType]=SuSaType)+(vBookTransactionReport[AccountCodeReport]=$A71)+(vBookTransactionReport[Year]=REPORT_YEAR)+(vBookTransactionReport[Month]=0))=4,vBookTransactionReport[AmountTotal],0))</f>
        <v>0</v>
      </c>
      <c r="N71" s="199">
        <f t="shared" si="13"/>
        <v>-110000</v>
      </c>
    </row>
    <row r="72" spans="1:14" x14ac:dyDescent="0.25">
      <c r="A72" s="196">
        <v>6026</v>
      </c>
      <c r="B72" s="197" t="str">
        <f>VLOOKUP(A72,vBookTransactionReport[[AccountCodeReport]:[TitleLocalAccount]],2,FALSE)</f>
        <v>Tantiemen Gesellschafter-Geschäftsführer</v>
      </c>
      <c r="C72" s="198">
        <f t="shared" si="7"/>
        <v>0</v>
      </c>
      <c r="D72" s="197" t="str">
        <f t="shared" si="8"/>
        <v/>
      </c>
      <c r="E72" s="197" t="str">
        <f t="shared" si="9"/>
        <v/>
      </c>
      <c r="F72" s="198">
        <f t="shared" si="10"/>
        <v>0</v>
      </c>
      <c r="G72" s="197" t="str">
        <f t="shared" si="11"/>
        <v/>
      </c>
      <c r="H72" s="197" t="str">
        <f t="shared" si="12"/>
        <v/>
      </c>
      <c r="I72" s="198">
        <f t="array" ref="I72">SUM(IF(((vBookTransactionReport[ReportType]=SuSaType)+(vBookTransactionReport[AccountCodeReport]=$A72)+(vBookTransactionReport[Year]=REPORT_YEAR)+(vBookTransactionReport[Month]=REPORT_MONTH))=4,vBookTransactionReport[AmountDebitTotal],0))</f>
        <v>0</v>
      </c>
      <c r="J72" s="198">
        <f t="array" ref="J72">SUM(IF(((vBookTransactionReport[ReportType]=SuSaType)+(vBookTransactionReport[AccountCodeReport]=$A72)+(vBookTransactionReport[Year]=REPORT_YEAR)+(vBookTransactionReport[Month]=REPORT_MONTH))=4,vBookTransactionReport[AmountCreditTotal],0))</f>
        <v>0</v>
      </c>
      <c r="K72" s="198">
        <f t="array" ref="K72">SUM(IF(((vBookTransactionReport[ReportType]=SuSaType)+(vBookTransactionReport[AccountCodeReport]=$A72)+(vBookTransactionReport[Year]=REPORT_YEAR)+(vBookTransactionReport[Month]&lt;=REPORT_MONTH)++(vBookTransactionReport[Month]&gt;0))=5,vBookTransactionReport[AmountDebitTotal],0))</f>
        <v>0</v>
      </c>
      <c r="L72" s="198">
        <f t="array" ref="L72">SUM(IF(((vBookTransactionReport[ReportType]=SuSaType)+(vBookTransactionReport[AccountCodeReport]=$A72)+(vBookTransactionReport[Year]=REPORT_YEAR)+(vBookTransactionReport[Month]&lt;=REPORT_MONTH)++(vBookTransactionReport[Month]&gt;0))=5,vBookTransactionReport[AmountCreditTotal],0))</f>
        <v>0</v>
      </c>
      <c r="M72" s="198">
        <f t="array" ref="M72">SUM(IF(((vBookTransactionReport[ReportType]=SuSaType)+(vBookTransactionReport[AccountCodeReport]=$A72)+(vBookTransactionReport[Year]=REPORT_YEAR)+(vBookTransactionReport[Month]=0))=4,vBookTransactionReport[AmountTotal],0))</f>
        <v>0</v>
      </c>
      <c r="N72" s="199">
        <f t="shared" si="13"/>
        <v>0</v>
      </c>
    </row>
    <row r="73" spans="1:14" x14ac:dyDescent="0.25">
      <c r="A73" s="196">
        <v>6095</v>
      </c>
      <c r="B73" s="197" t="str">
        <f>VLOOKUP(A73,vBookTransactionReport[[AccountCodeReport]:[TitleLocalAccount]],2,FALSE)</f>
        <v>Sonstiges Personalkosten</v>
      </c>
      <c r="C73" s="198">
        <f t="shared" si="7"/>
        <v>0</v>
      </c>
      <c r="D73" s="197" t="str">
        <f t="shared" si="8"/>
        <v/>
      </c>
      <c r="E73" s="197" t="str">
        <f t="shared" si="9"/>
        <v/>
      </c>
      <c r="F73" s="198">
        <f t="shared" si="10"/>
        <v>123768.93000000002</v>
      </c>
      <c r="G73" s="197" t="str">
        <f t="shared" si="11"/>
        <v>S</v>
      </c>
      <c r="H73" s="197" t="str">
        <f t="shared" si="12"/>
        <v/>
      </c>
      <c r="I73" s="198">
        <f t="array" ref="I73">SUM(IF(((vBookTransactionReport[ReportType]=SuSaType)+(vBookTransactionReport[AccountCodeReport]=$A73)+(vBookTransactionReport[Year]=REPORT_YEAR)+(vBookTransactionReport[Month]=REPORT_MONTH))=4,vBookTransactionReport[AmountDebitTotal],0))</f>
        <v>9100</v>
      </c>
      <c r="J73" s="198">
        <f t="array" ref="J73">SUM(IF(((vBookTransactionReport[ReportType]=SuSaType)+(vBookTransactionReport[AccountCodeReport]=$A73)+(vBookTransactionReport[Year]=REPORT_YEAR)+(vBookTransactionReport[Month]=REPORT_MONTH))=4,vBookTransactionReport[AmountCreditTotal],0))</f>
        <v>0</v>
      </c>
      <c r="K73" s="198">
        <f t="array" ref="K73">SUM(IF(((vBookTransactionReport[ReportType]=SuSaType)+(vBookTransactionReport[AccountCodeReport]=$A73)+(vBookTransactionReport[Year]=REPORT_YEAR)+(vBookTransactionReport[Month]&lt;=REPORT_MONTH)++(vBookTransactionReport[Month]&gt;0))=5,vBookTransactionReport[AmountDebitTotal],0))</f>
        <v>127398.75000000003</v>
      </c>
      <c r="L73" s="198">
        <f t="array" ref="L73">SUM(IF(((vBookTransactionReport[ReportType]=SuSaType)+(vBookTransactionReport[AccountCodeReport]=$A73)+(vBookTransactionReport[Year]=REPORT_YEAR)+(vBookTransactionReport[Month]&lt;=REPORT_MONTH)++(vBookTransactionReport[Month]&gt;0))=5,vBookTransactionReport[AmountCreditTotal],0))</f>
        <v>3629.82</v>
      </c>
      <c r="M73" s="198">
        <f t="array" ref="M73">SUM(IF(((vBookTransactionReport[ReportType]=SuSaType)+(vBookTransactionReport[AccountCodeReport]=$A73)+(vBookTransactionReport[Year]=REPORT_YEAR)+(vBookTransactionReport[Month]=0))=4,vBookTransactionReport[AmountTotal],0))</f>
        <v>0</v>
      </c>
      <c r="N73" s="199">
        <f t="shared" si="13"/>
        <v>-123768.93000000002</v>
      </c>
    </row>
    <row r="74" spans="1:14" x14ac:dyDescent="0.25">
      <c r="A74" s="196">
        <v>6110</v>
      </c>
      <c r="B74" s="197" t="str">
        <f>VLOOKUP(A74,vBookTransactionReport[[AccountCodeReport]:[TitleLocalAccount]],2,FALSE)</f>
        <v>Gesetzliche soziale Aufwendungen</v>
      </c>
      <c r="C74" s="198">
        <f t="shared" si="7"/>
        <v>0</v>
      </c>
      <c r="D74" s="197" t="str">
        <f t="shared" si="8"/>
        <v/>
      </c>
      <c r="E74" s="197" t="str">
        <f t="shared" si="9"/>
        <v/>
      </c>
      <c r="F74" s="198">
        <f t="shared" si="10"/>
        <v>85207.2</v>
      </c>
      <c r="G74" s="197" t="str">
        <f t="shared" si="11"/>
        <v>S</v>
      </c>
      <c r="H74" s="197" t="str">
        <f t="shared" si="12"/>
        <v/>
      </c>
      <c r="I74" s="198">
        <f t="array" ref="I74">SUM(IF(((vBookTransactionReport[ReportType]=SuSaType)+(vBookTransactionReport[AccountCodeReport]=$A74)+(vBookTransactionReport[Year]=REPORT_YEAR)+(vBookTransactionReport[Month]=REPORT_MONTH))=4,vBookTransactionReport[AmountDebitTotal],0))</f>
        <v>12652.01</v>
      </c>
      <c r="J74" s="198">
        <f t="array" ref="J74">SUM(IF(((vBookTransactionReport[ReportType]=SuSaType)+(vBookTransactionReport[AccountCodeReport]=$A74)+(vBookTransactionReport[Year]=REPORT_YEAR)+(vBookTransactionReport[Month]=REPORT_MONTH))=4,vBookTransactionReport[AmountCreditTotal],0))</f>
        <v>0</v>
      </c>
      <c r="K74" s="198">
        <f t="array" ref="K74">SUM(IF(((vBookTransactionReport[ReportType]=SuSaType)+(vBookTransactionReport[AccountCodeReport]=$A74)+(vBookTransactionReport[Year]=REPORT_YEAR)+(vBookTransactionReport[Month]&lt;=REPORT_MONTH)++(vBookTransactionReport[Month]&gt;0))=5,vBookTransactionReport[AmountDebitTotal],0))</f>
        <v>85521</v>
      </c>
      <c r="L74" s="198">
        <f t="array" ref="L74">SUM(IF(((vBookTransactionReport[ReportType]=SuSaType)+(vBookTransactionReport[AccountCodeReport]=$A74)+(vBookTransactionReport[Year]=REPORT_YEAR)+(vBookTransactionReport[Month]&lt;=REPORT_MONTH)++(vBookTransactionReport[Month]&gt;0))=5,vBookTransactionReport[AmountCreditTotal],0))</f>
        <v>313.8</v>
      </c>
      <c r="M74" s="198">
        <f t="array" ref="M74">SUM(IF(((vBookTransactionReport[ReportType]=SuSaType)+(vBookTransactionReport[AccountCodeReport]=$A74)+(vBookTransactionReport[Year]=REPORT_YEAR)+(vBookTransactionReport[Month]=0))=4,vBookTransactionReport[AmountTotal],0))</f>
        <v>0</v>
      </c>
      <c r="N74" s="199">
        <f t="shared" si="13"/>
        <v>-85207.2</v>
      </c>
    </row>
    <row r="75" spans="1:14" x14ac:dyDescent="0.25">
      <c r="A75" s="196">
        <v>6111</v>
      </c>
      <c r="B75" s="197" t="str">
        <f>VLOOKUP(A75,vBookTransactionReport[[AccountCodeReport]:[TitleLocalAccount]],2,FALSE)</f>
        <v>Umlagebeiträge</v>
      </c>
      <c r="C75" s="198">
        <f t="shared" si="7"/>
        <v>0</v>
      </c>
      <c r="D75" s="197" t="str">
        <f t="shared" si="8"/>
        <v/>
      </c>
      <c r="E75" s="197" t="str">
        <f t="shared" si="9"/>
        <v/>
      </c>
      <c r="F75" s="198">
        <f t="shared" si="10"/>
        <v>1442.4299999999998</v>
      </c>
      <c r="G75" s="197" t="str">
        <f t="shared" si="11"/>
        <v/>
      </c>
      <c r="H75" s="197" t="str">
        <f t="shared" si="12"/>
        <v>H</v>
      </c>
      <c r="I75" s="198">
        <f t="array" ref="I75">SUM(IF(((vBookTransactionReport[ReportType]=SuSaType)+(vBookTransactionReport[AccountCodeReport]=$A75)+(vBookTransactionReport[Year]=REPORT_YEAR)+(vBookTransactionReport[Month]=REPORT_MONTH))=4,vBookTransactionReport[AmountDebitTotal],0))</f>
        <v>29.67</v>
      </c>
      <c r="J75" s="198">
        <f t="array" ref="J75">SUM(IF(((vBookTransactionReport[ReportType]=SuSaType)+(vBookTransactionReport[AccountCodeReport]=$A75)+(vBookTransactionReport[Year]=REPORT_YEAR)+(vBookTransactionReport[Month]=REPORT_MONTH))=4,vBookTransactionReport[AmountCreditTotal],0))</f>
        <v>0</v>
      </c>
      <c r="K75" s="198">
        <f t="array" ref="K75">SUM(IF(((vBookTransactionReport[ReportType]=SuSaType)+(vBookTransactionReport[AccountCodeReport]=$A75)+(vBookTransactionReport[Year]=REPORT_YEAR)+(vBookTransactionReport[Month]&lt;=REPORT_MONTH)++(vBookTransactionReport[Month]&gt;0))=5,vBookTransactionReport[AmountDebitTotal],0))</f>
        <v>1359.3000000000002</v>
      </c>
      <c r="L75" s="198">
        <f t="array" ref="L75">SUM(IF(((vBookTransactionReport[ReportType]=SuSaType)+(vBookTransactionReport[AccountCodeReport]=$A75)+(vBookTransactionReport[Year]=REPORT_YEAR)+(vBookTransactionReport[Month]&lt;=REPORT_MONTH)++(vBookTransactionReport[Month]&gt;0))=5,vBookTransactionReport[AmountCreditTotal],0))</f>
        <v>2801.73</v>
      </c>
      <c r="M75" s="198">
        <f t="array" ref="M75">SUM(IF(((vBookTransactionReport[ReportType]=SuSaType)+(vBookTransactionReport[AccountCodeReport]=$A75)+(vBookTransactionReport[Year]=REPORT_YEAR)+(vBookTransactionReport[Month]=0))=4,vBookTransactionReport[AmountTotal],0))</f>
        <v>0</v>
      </c>
      <c r="N75" s="199">
        <f t="shared" si="13"/>
        <v>1442.4299999999998</v>
      </c>
    </row>
    <row r="76" spans="1:14" x14ac:dyDescent="0.25">
      <c r="A76" s="196">
        <v>6120</v>
      </c>
      <c r="B76" s="197" t="str">
        <f>VLOOKUP(A76,vBookTransactionReport[[AccountCodeReport]:[TitleLocalAccount]],2,FALSE)</f>
        <v>Beiträge zur Berufsgenossenschaft</v>
      </c>
      <c r="C76" s="198">
        <f t="shared" si="7"/>
        <v>0</v>
      </c>
      <c r="D76" s="197" t="str">
        <f t="shared" si="8"/>
        <v/>
      </c>
      <c r="E76" s="197" t="str">
        <f t="shared" si="9"/>
        <v/>
      </c>
      <c r="F76" s="198">
        <f t="shared" si="10"/>
        <v>2592.5500000000002</v>
      </c>
      <c r="G76" s="197" t="str">
        <f t="shared" si="11"/>
        <v>S</v>
      </c>
      <c r="H76" s="197" t="str">
        <f t="shared" si="12"/>
        <v/>
      </c>
      <c r="I76" s="198">
        <f t="array" ref="I76">SUM(IF(((vBookTransactionReport[ReportType]=SuSaType)+(vBookTransactionReport[AccountCodeReport]=$A76)+(vBookTransactionReport[Year]=REPORT_YEAR)+(vBookTransactionReport[Month]=REPORT_MONTH))=4,vBookTransactionReport[AmountDebitTotal],0))</f>
        <v>0</v>
      </c>
      <c r="J76" s="198">
        <f t="array" ref="J76">SUM(IF(((vBookTransactionReport[ReportType]=SuSaType)+(vBookTransactionReport[AccountCodeReport]=$A76)+(vBookTransactionReport[Year]=REPORT_YEAR)+(vBookTransactionReport[Month]=REPORT_MONTH))=4,vBookTransactionReport[AmountCreditTotal],0))</f>
        <v>0</v>
      </c>
      <c r="K76" s="198">
        <f t="array" ref="K76">SUM(IF(((vBookTransactionReport[ReportType]=SuSaType)+(vBookTransactionReport[AccountCodeReport]=$A76)+(vBookTransactionReport[Year]=REPORT_YEAR)+(vBookTransactionReport[Month]&lt;=REPORT_MONTH)++(vBookTransactionReport[Month]&gt;0))=5,vBookTransactionReport[AmountDebitTotal],0))</f>
        <v>2592.5500000000002</v>
      </c>
      <c r="L76" s="198">
        <f t="array" ref="L76">SUM(IF(((vBookTransactionReport[ReportType]=SuSaType)+(vBookTransactionReport[AccountCodeReport]=$A76)+(vBookTransactionReport[Year]=REPORT_YEAR)+(vBookTransactionReport[Month]&lt;=REPORT_MONTH)++(vBookTransactionReport[Month]&gt;0))=5,vBookTransactionReport[AmountCreditTotal],0))</f>
        <v>0</v>
      </c>
      <c r="M76" s="198">
        <f t="array" ref="M76">SUM(IF(((vBookTransactionReport[ReportType]=SuSaType)+(vBookTransactionReport[AccountCodeReport]=$A76)+(vBookTransactionReport[Year]=REPORT_YEAR)+(vBookTransactionReport[Month]=0))=4,vBookTransactionReport[AmountTotal],0))</f>
        <v>0</v>
      </c>
      <c r="N76" s="199">
        <f t="shared" si="13"/>
        <v>-2592.5500000000002</v>
      </c>
    </row>
    <row r="77" spans="1:14" x14ac:dyDescent="0.25">
      <c r="A77" s="196">
        <v>6140</v>
      </c>
      <c r="B77" s="197" t="str">
        <f>VLOOKUP(A77,vBookTransactionReport[[AccountCodeReport]:[TitleLocalAccount]],2,FALSE)</f>
        <v>Aufwendungen für Altersversorgung</v>
      </c>
      <c r="C77" s="198">
        <f t="shared" si="7"/>
        <v>0</v>
      </c>
      <c r="D77" s="197" t="str">
        <f t="shared" si="8"/>
        <v/>
      </c>
      <c r="E77" s="197" t="str">
        <f t="shared" si="9"/>
        <v/>
      </c>
      <c r="F77" s="198">
        <f t="shared" si="10"/>
        <v>232.5</v>
      </c>
      <c r="G77" s="197" t="str">
        <f t="shared" si="11"/>
        <v>S</v>
      </c>
      <c r="H77" s="197" t="str">
        <f t="shared" si="12"/>
        <v/>
      </c>
      <c r="I77" s="198">
        <f t="array" ref="I77">SUM(IF(((vBookTransactionReport[ReportType]=SuSaType)+(vBookTransactionReport[AccountCodeReport]=$A77)+(vBookTransactionReport[Year]=REPORT_YEAR)+(vBookTransactionReport[Month]=REPORT_MONTH))=4,vBookTransactionReport[AmountDebitTotal],0))</f>
        <v>250</v>
      </c>
      <c r="J77" s="198">
        <f t="array" ref="J77">SUM(IF(((vBookTransactionReport[ReportType]=SuSaType)+(vBookTransactionReport[AccountCodeReport]=$A77)+(vBookTransactionReport[Year]=REPORT_YEAR)+(vBookTransactionReport[Month]=REPORT_MONTH))=4,vBookTransactionReport[AmountCreditTotal],0))</f>
        <v>212.5</v>
      </c>
      <c r="K77" s="198">
        <f t="array" ref="K77">SUM(IF(((vBookTransactionReport[ReportType]=SuSaType)+(vBookTransactionReport[AccountCodeReport]=$A77)+(vBookTransactionReport[Year]=REPORT_YEAR)+(vBookTransactionReport[Month]&lt;=REPORT_MONTH)++(vBookTransactionReport[Month]&gt;0))=5,vBookTransactionReport[AmountDebitTotal],0))</f>
        <v>1550</v>
      </c>
      <c r="L77" s="198">
        <f t="array" ref="L77">SUM(IF(((vBookTransactionReport[ReportType]=SuSaType)+(vBookTransactionReport[AccountCodeReport]=$A77)+(vBookTransactionReport[Year]=REPORT_YEAR)+(vBookTransactionReport[Month]&lt;=REPORT_MONTH)++(vBookTransactionReport[Month]&gt;0))=5,vBookTransactionReport[AmountCreditTotal],0))</f>
        <v>1317.5</v>
      </c>
      <c r="M77" s="198">
        <f t="array" ref="M77">SUM(IF(((vBookTransactionReport[ReportType]=SuSaType)+(vBookTransactionReport[AccountCodeReport]=$A77)+(vBookTransactionReport[Year]=REPORT_YEAR)+(vBookTransactionReport[Month]=0))=4,vBookTransactionReport[AmountTotal],0))</f>
        <v>0</v>
      </c>
      <c r="N77" s="199">
        <f t="shared" si="13"/>
        <v>-232.5</v>
      </c>
    </row>
    <row r="78" spans="1:14" x14ac:dyDescent="0.25">
      <c r="A78" s="196">
        <v>6201</v>
      </c>
      <c r="B78" s="197" t="str">
        <f>VLOOKUP(A78,vBookTransactionReport[[AccountCodeReport]:[TitleLocalAccount]],2,FALSE)</f>
        <v>Abschreibungen auf selbst geschaffene immaterielle Vermögensgegenstände</v>
      </c>
      <c r="C78" s="198">
        <f t="shared" si="7"/>
        <v>0</v>
      </c>
      <c r="D78" s="197" t="str">
        <f t="shared" si="8"/>
        <v/>
      </c>
      <c r="E78" s="197" t="str">
        <f t="shared" si="9"/>
        <v/>
      </c>
      <c r="F78" s="198">
        <f t="shared" si="10"/>
        <v>55047.590000000004</v>
      </c>
      <c r="G78" s="197" t="str">
        <f t="shared" si="11"/>
        <v>S</v>
      </c>
      <c r="H78" s="197" t="str">
        <f t="shared" si="12"/>
        <v/>
      </c>
      <c r="I78" s="198">
        <f t="array" ref="I78">SUM(IF(((vBookTransactionReport[ReportType]=SuSaType)+(vBookTransactionReport[AccountCodeReport]=$A78)+(vBookTransactionReport[Year]=REPORT_YEAR)+(vBookTransactionReport[Month]=REPORT_MONTH))=4,vBookTransactionReport[AmountDebitTotal],0))</f>
        <v>0</v>
      </c>
      <c r="J78" s="198">
        <f t="array" ref="J78">SUM(IF(((vBookTransactionReport[ReportType]=SuSaType)+(vBookTransactionReport[AccountCodeReport]=$A78)+(vBookTransactionReport[Year]=REPORT_YEAR)+(vBookTransactionReport[Month]=REPORT_MONTH))=4,vBookTransactionReport[AmountCreditTotal],0))</f>
        <v>0</v>
      </c>
      <c r="K78" s="198">
        <f t="array" ref="K78">SUM(IF(((vBookTransactionReport[ReportType]=SuSaType)+(vBookTransactionReport[AccountCodeReport]=$A78)+(vBookTransactionReport[Year]=REPORT_YEAR)+(vBookTransactionReport[Month]&lt;=REPORT_MONTH)++(vBookTransactionReport[Month]&gt;0))=5,vBookTransactionReport[AmountDebitTotal],0))</f>
        <v>55047.590000000004</v>
      </c>
      <c r="L78" s="198">
        <f t="array" ref="L78">SUM(IF(((vBookTransactionReport[ReportType]=SuSaType)+(vBookTransactionReport[AccountCodeReport]=$A78)+(vBookTransactionReport[Year]=REPORT_YEAR)+(vBookTransactionReport[Month]&lt;=REPORT_MONTH)++(vBookTransactionReport[Month]&gt;0))=5,vBookTransactionReport[AmountCreditTotal],0))</f>
        <v>0</v>
      </c>
      <c r="M78" s="198">
        <f t="array" ref="M78">SUM(IF(((vBookTransactionReport[ReportType]=SuSaType)+(vBookTransactionReport[AccountCodeReport]=$A78)+(vBookTransactionReport[Year]=REPORT_YEAR)+(vBookTransactionReport[Month]=0))=4,vBookTransactionReport[AmountTotal],0))</f>
        <v>0</v>
      </c>
      <c r="N78" s="199">
        <f t="shared" si="13"/>
        <v>-55047.590000000004</v>
      </c>
    </row>
    <row r="79" spans="1:14" x14ac:dyDescent="0.25">
      <c r="A79" s="196">
        <v>6220</v>
      </c>
      <c r="B79" s="197" t="str">
        <f>VLOOKUP(A79,vBookTransactionReport[[AccountCodeReport]:[TitleLocalAccount]],2,FALSE)</f>
        <v>Abschreibungen auf Sachanlagen (ohne AfA auf Kfz und Gebäude)</v>
      </c>
      <c r="C79" s="198">
        <f t="shared" si="7"/>
        <v>0</v>
      </c>
      <c r="D79" s="197" t="str">
        <f t="shared" si="8"/>
        <v/>
      </c>
      <c r="E79" s="197" t="str">
        <f t="shared" si="9"/>
        <v/>
      </c>
      <c r="F79" s="198">
        <f t="shared" si="10"/>
        <v>10831.14</v>
      </c>
      <c r="G79" s="197" t="str">
        <f t="shared" si="11"/>
        <v>S</v>
      </c>
      <c r="H79" s="197" t="str">
        <f t="shared" si="12"/>
        <v/>
      </c>
      <c r="I79" s="198">
        <f t="array" ref="I79">SUM(IF(((vBookTransactionReport[ReportType]=SuSaType)+(vBookTransactionReport[AccountCodeReport]=$A79)+(vBookTransactionReport[Year]=REPORT_YEAR)+(vBookTransactionReport[Month]=REPORT_MONTH))=4,vBookTransactionReport[AmountDebitTotal],0))</f>
        <v>0</v>
      </c>
      <c r="J79" s="198">
        <f t="array" ref="J79">SUM(IF(((vBookTransactionReport[ReportType]=SuSaType)+(vBookTransactionReport[AccountCodeReport]=$A79)+(vBookTransactionReport[Year]=REPORT_YEAR)+(vBookTransactionReport[Month]=REPORT_MONTH))=4,vBookTransactionReport[AmountCreditTotal],0))</f>
        <v>0</v>
      </c>
      <c r="K79" s="198">
        <f t="array" ref="K79">SUM(IF(((vBookTransactionReport[ReportType]=SuSaType)+(vBookTransactionReport[AccountCodeReport]=$A79)+(vBookTransactionReport[Year]=REPORT_YEAR)+(vBookTransactionReport[Month]&lt;=REPORT_MONTH)++(vBookTransactionReport[Month]&gt;0))=5,vBookTransactionReport[AmountDebitTotal],0))</f>
        <v>10831.14</v>
      </c>
      <c r="L79" s="198">
        <f t="array" ref="L79">SUM(IF(((vBookTransactionReport[ReportType]=SuSaType)+(vBookTransactionReport[AccountCodeReport]=$A79)+(vBookTransactionReport[Year]=REPORT_YEAR)+(vBookTransactionReport[Month]&lt;=REPORT_MONTH)++(vBookTransactionReport[Month]&gt;0))=5,vBookTransactionReport[AmountCreditTotal],0))</f>
        <v>0</v>
      </c>
      <c r="M79" s="198">
        <f t="array" ref="M79">SUM(IF(((vBookTransactionReport[ReportType]=SuSaType)+(vBookTransactionReport[AccountCodeReport]=$A79)+(vBookTransactionReport[Year]=REPORT_YEAR)+(vBookTransactionReport[Month]=0))=4,vBookTransactionReport[AmountTotal],0))</f>
        <v>0</v>
      </c>
      <c r="N79" s="199">
        <f t="shared" si="13"/>
        <v>-10831.14</v>
      </c>
    </row>
    <row r="80" spans="1:14" x14ac:dyDescent="0.25">
      <c r="A80" s="196">
        <v>6260</v>
      </c>
      <c r="B80" s="197" t="str">
        <f>VLOOKUP(A80,vBookTransactionReport[[AccountCodeReport]:[TitleLocalAccount]],2,FALSE)</f>
        <v>Sofortabschreibung geringwertige Wirtschaftsgüter</v>
      </c>
      <c r="C80" s="198">
        <f t="shared" si="7"/>
        <v>0</v>
      </c>
      <c r="D80" s="197" t="str">
        <f t="shared" si="8"/>
        <v/>
      </c>
      <c r="E80" s="197" t="str">
        <f t="shared" si="9"/>
        <v/>
      </c>
      <c r="F80" s="198">
        <f t="shared" si="10"/>
        <v>7597.9400000000005</v>
      </c>
      <c r="G80" s="197" t="str">
        <f t="shared" si="11"/>
        <v>S</v>
      </c>
      <c r="H80" s="197" t="str">
        <f t="shared" si="12"/>
        <v/>
      </c>
      <c r="I80" s="198">
        <f t="array" ref="I80">SUM(IF(((vBookTransactionReport[ReportType]=SuSaType)+(vBookTransactionReport[AccountCodeReport]=$A80)+(vBookTransactionReport[Year]=REPORT_YEAR)+(vBookTransactionReport[Month]=REPORT_MONTH))=4,vBookTransactionReport[AmountDebitTotal],0))</f>
        <v>0</v>
      </c>
      <c r="J80" s="198">
        <f t="array" ref="J80">SUM(IF(((vBookTransactionReport[ReportType]=SuSaType)+(vBookTransactionReport[AccountCodeReport]=$A80)+(vBookTransactionReport[Year]=REPORT_YEAR)+(vBookTransactionReport[Month]=REPORT_MONTH))=4,vBookTransactionReport[AmountCreditTotal],0))</f>
        <v>0</v>
      </c>
      <c r="K80" s="198">
        <f t="array" ref="K80">SUM(IF(((vBookTransactionReport[ReportType]=SuSaType)+(vBookTransactionReport[AccountCodeReport]=$A80)+(vBookTransactionReport[Year]=REPORT_YEAR)+(vBookTransactionReport[Month]&lt;=REPORT_MONTH)++(vBookTransactionReport[Month]&gt;0))=5,vBookTransactionReport[AmountDebitTotal],0))</f>
        <v>7597.9400000000005</v>
      </c>
      <c r="L80" s="198">
        <f t="array" ref="L80">SUM(IF(((vBookTransactionReport[ReportType]=SuSaType)+(vBookTransactionReport[AccountCodeReport]=$A80)+(vBookTransactionReport[Year]=REPORT_YEAR)+(vBookTransactionReport[Month]&lt;=REPORT_MONTH)++(vBookTransactionReport[Month]&gt;0))=5,vBookTransactionReport[AmountCreditTotal],0))</f>
        <v>0</v>
      </c>
      <c r="M80" s="198">
        <f t="array" ref="M80">SUM(IF(((vBookTransactionReport[ReportType]=SuSaType)+(vBookTransactionReport[AccountCodeReport]=$A80)+(vBookTransactionReport[Year]=REPORT_YEAR)+(vBookTransactionReport[Month]=0))=4,vBookTransactionReport[AmountTotal],0))</f>
        <v>0</v>
      </c>
      <c r="N80" s="199">
        <f t="shared" si="13"/>
        <v>-7597.9400000000005</v>
      </c>
    </row>
    <row r="81" spans="1:14" x14ac:dyDescent="0.25">
      <c r="A81" s="196">
        <v>6300</v>
      </c>
      <c r="B81" s="197" t="str">
        <f>VLOOKUP(A81,vBookTransactionReport[[AccountCodeReport]:[TitleLocalAccount]],2,FALSE)</f>
        <v>Sonstige betriebliche Aufwendungen</v>
      </c>
      <c r="C81" s="198">
        <f t="shared" si="7"/>
        <v>0</v>
      </c>
      <c r="D81" s="197" t="str">
        <f t="shared" si="8"/>
        <v/>
      </c>
      <c r="E81" s="197" t="str">
        <f t="shared" si="9"/>
        <v/>
      </c>
      <c r="F81" s="198">
        <f t="shared" si="10"/>
        <v>2457.9900000000002</v>
      </c>
      <c r="G81" s="197" t="str">
        <f t="shared" si="11"/>
        <v>S</v>
      </c>
      <c r="H81" s="197" t="str">
        <f t="shared" si="12"/>
        <v/>
      </c>
      <c r="I81" s="198">
        <f t="array" ref="I81">SUM(IF(((vBookTransactionReport[ReportType]=SuSaType)+(vBookTransactionReport[AccountCodeReport]=$A81)+(vBookTransactionReport[Year]=REPORT_YEAR)+(vBookTransactionReport[Month]=REPORT_MONTH))=4,vBookTransactionReport[AmountDebitTotal],0))</f>
        <v>308.38</v>
      </c>
      <c r="J81" s="198">
        <f t="array" ref="J81">SUM(IF(((vBookTransactionReport[ReportType]=SuSaType)+(vBookTransactionReport[AccountCodeReport]=$A81)+(vBookTransactionReport[Year]=REPORT_YEAR)+(vBookTransactionReport[Month]=REPORT_MONTH))=4,vBookTransactionReport[AmountCreditTotal],0))</f>
        <v>0</v>
      </c>
      <c r="K81" s="198">
        <f t="array" ref="K81">SUM(IF(((vBookTransactionReport[ReportType]=SuSaType)+(vBookTransactionReport[AccountCodeReport]=$A81)+(vBookTransactionReport[Year]=REPORT_YEAR)+(vBookTransactionReport[Month]&lt;=REPORT_MONTH)++(vBookTransactionReport[Month]&gt;0))=5,vBookTransactionReport[AmountDebitTotal],0))</f>
        <v>3228.8500000000004</v>
      </c>
      <c r="L81" s="198">
        <f t="array" ref="L81">SUM(IF(((vBookTransactionReport[ReportType]=SuSaType)+(vBookTransactionReport[AccountCodeReport]=$A81)+(vBookTransactionReport[Year]=REPORT_YEAR)+(vBookTransactionReport[Month]&lt;=REPORT_MONTH)++(vBookTransactionReport[Month]&gt;0))=5,vBookTransactionReport[AmountCreditTotal],0))</f>
        <v>770.86</v>
      </c>
      <c r="M81" s="198">
        <f t="array" ref="M81">SUM(IF(((vBookTransactionReport[ReportType]=SuSaType)+(vBookTransactionReport[AccountCodeReport]=$A81)+(vBookTransactionReport[Year]=REPORT_YEAR)+(vBookTransactionReport[Month]=0))=4,vBookTransactionReport[AmountTotal],0))</f>
        <v>0</v>
      </c>
      <c r="N81" s="199">
        <f t="shared" si="13"/>
        <v>-2457.9900000000002</v>
      </c>
    </row>
    <row r="82" spans="1:14" x14ac:dyDescent="0.25">
      <c r="A82" s="196">
        <v>6301</v>
      </c>
      <c r="B82" s="197" t="str">
        <f>VLOOKUP(A82,vBookTransactionReport[[AccountCodeReport]:[TitleLocalAccount]],2,FALSE)</f>
        <v>Sonstige Fremdleistungen</v>
      </c>
      <c r="C82" s="198">
        <f t="shared" si="7"/>
        <v>0</v>
      </c>
      <c r="D82" s="197" t="str">
        <f t="shared" si="8"/>
        <v/>
      </c>
      <c r="E82" s="197" t="str">
        <f t="shared" si="9"/>
        <v/>
      </c>
      <c r="F82" s="198">
        <f t="shared" si="10"/>
        <v>5932.6900000000023</v>
      </c>
      <c r="G82" s="197" t="str">
        <f t="shared" si="11"/>
        <v>S</v>
      </c>
      <c r="H82" s="197" t="str">
        <f t="shared" si="12"/>
        <v/>
      </c>
      <c r="I82" s="198">
        <f t="array" ref="I82">SUM(IF(((vBookTransactionReport[ReportType]=SuSaType)+(vBookTransactionReport[AccountCodeReport]=$A82)+(vBookTransactionReport[Year]=REPORT_YEAR)+(vBookTransactionReport[Month]=REPORT_MONTH))=4,vBookTransactionReport[AmountDebitTotal],0))</f>
        <v>153.9</v>
      </c>
      <c r="J82" s="198">
        <f t="array" ref="J82">SUM(IF(((vBookTransactionReport[ReportType]=SuSaType)+(vBookTransactionReport[AccountCodeReport]=$A82)+(vBookTransactionReport[Year]=REPORT_YEAR)+(vBookTransactionReport[Month]=REPORT_MONTH))=4,vBookTransactionReport[AmountCreditTotal],0))</f>
        <v>0</v>
      </c>
      <c r="K82" s="198">
        <f t="array" ref="K82">SUM(IF(((vBookTransactionReport[ReportType]=SuSaType)+(vBookTransactionReport[AccountCodeReport]=$A82)+(vBookTransactionReport[Year]=REPORT_YEAR)+(vBookTransactionReport[Month]&lt;=REPORT_MONTH)++(vBookTransactionReport[Month]&gt;0))=5,vBookTransactionReport[AmountDebitTotal],0))</f>
        <v>289620.81</v>
      </c>
      <c r="L82" s="198">
        <f t="array" ref="L82">SUM(IF(((vBookTransactionReport[ReportType]=SuSaType)+(vBookTransactionReport[AccountCodeReport]=$A82)+(vBookTransactionReport[Year]=REPORT_YEAR)+(vBookTransactionReport[Month]&lt;=REPORT_MONTH)++(vBookTransactionReport[Month]&gt;0))=5,vBookTransactionReport[AmountCreditTotal],0))</f>
        <v>283688.12</v>
      </c>
      <c r="M82" s="198">
        <f t="array" ref="M82">SUM(IF(((vBookTransactionReport[ReportType]=SuSaType)+(vBookTransactionReport[AccountCodeReport]=$A82)+(vBookTransactionReport[Year]=REPORT_YEAR)+(vBookTransactionReport[Month]=0))=4,vBookTransactionReport[AmountTotal],0))</f>
        <v>0</v>
      </c>
      <c r="N82" s="199">
        <f t="shared" si="13"/>
        <v>-5932.6900000000023</v>
      </c>
    </row>
    <row r="83" spans="1:14" x14ac:dyDescent="0.25">
      <c r="A83" s="196">
        <v>6303</v>
      </c>
      <c r="B83" s="197" t="str">
        <f>VLOOKUP(A83,vBookTransactionReport[[AccountCodeReport]:[TitleLocalAccount]],2,FALSE)</f>
        <v>Fremdleistungen/Fremdarbeiten</v>
      </c>
      <c r="C83" s="198">
        <f t="shared" si="7"/>
        <v>0</v>
      </c>
      <c r="D83" s="197" t="str">
        <f t="shared" si="8"/>
        <v/>
      </c>
      <c r="E83" s="197" t="str">
        <f t="shared" si="9"/>
        <v/>
      </c>
      <c r="F83" s="198">
        <f t="shared" si="10"/>
        <v>0</v>
      </c>
      <c r="G83" s="197" t="str">
        <f t="shared" si="11"/>
        <v/>
      </c>
      <c r="H83" s="197" t="str">
        <f t="shared" si="12"/>
        <v/>
      </c>
      <c r="I83" s="198">
        <f t="array" ref="I83">SUM(IF(((vBookTransactionReport[ReportType]=SuSaType)+(vBookTransactionReport[AccountCodeReport]=$A83)+(vBookTransactionReport[Year]=REPORT_YEAR)+(vBookTransactionReport[Month]=REPORT_MONTH))=4,vBookTransactionReport[AmountDebitTotal],0))</f>
        <v>0</v>
      </c>
      <c r="J83" s="198">
        <f t="array" ref="J83">SUM(IF(((vBookTransactionReport[ReportType]=SuSaType)+(vBookTransactionReport[AccountCodeReport]=$A83)+(vBookTransactionReport[Year]=REPORT_YEAR)+(vBookTransactionReport[Month]=REPORT_MONTH))=4,vBookTransactionReport[AmountCreditTotal],0))</f>
        <v>0</v>
      </c>
      <c r="K83" s="198">
        <f t="array" ref="K83">SUM(IF(((vBookTransactionReport[ReportType]=SuSaType)+(vBookTransactionReport[AccountCodeReport]=$A83)+(vBookTransactionReport[Year]=REPORT_YEAR)+(vBookTransactionReport[Month]&lt;=REPORT_MONTH)++(vBookTransactionReport[Month]&gt;0))=5,vBookTransactionReport[AmountDebitTotal],0))</f>
        <v>0</v>
      </c>
      <c r="L83" s="198">
        <f t="array" ref="L83">SUM(IF(((vBookTransactionReport[ReportType]=SuSaType)+(vBookTransactionReport[AccountCodeReport]=$A83)+(vBookTransactionReport[Year]=REPORT_YEAR)+(vBookTransactionReport[Month]&lt;=REPORT_MONTH)++(vBookTransactionReport[Month]&gt;0))=5,vBookTransactionReport[AmountCreditTotal],0))</f>
        <v>0</v>
      </c>
      <c r="M83" s="198">
        <f t="array" ref="M83">SUM(IF(((vBookTransactionReport[ReportType]=SuSaType)+(vBookTransactionReport[AccountCodeReport]=$A83)+(vBookTransactionReport[Year]=REPORT_YEAR)+(vBookTransactionReport[Month]=0))=4,vBookTransactionReport[AmountTotal],0))</f>
        <v>0</v>
      </c>
      <c r="N83" s="199">
        <f t="shared" si="13"/>
        <v>0</v>
      </c>
    </row>
    <row r="84" spans="1:14" x14ac:dyDescent="0.25">
      <c r="A84" s="3">
        <v>6304</v>
      </c>
      <c r="B84" s="197" t="e">
        <f>VLOOKUP(A84,vBookTransactionReport[[AccountCodeReport]:[TitleLocalAccount]],2,FALSE)</f>
        <v>#N/A</v>
      </c>
      <c r="C84" s="198">
        <f t="shared" si="7"/>
        <v>0</v>
      </c>
      <c r="D84" s="197" t="str">
        <f t="shared" si="8"/>
        <v/>
      </c>
      <c r="E84" s="197" t="str">
        <f t="shared" si="9"/>
        <v/>
      </c>
      <c r="F84" s="198">
        <f t="shared" si="10"/>
        <v>0</v>
      </c>
      <c r="G84" s="197" t="str">
        <f t="shared" si="11"/>
        <v/>
      </c>
      <c r="H84" s="197" t="str">
        <f t="shared" si="12"/>
        <v/>
      </c>
      <c r="I84" s="198">
        <f t="array" ref="I84">SUM(IF(((vBookTransactionReport[ReportType]=SuSaType)+(vBookTransactionReport[AccountCodeReport]=$A84)+(vBookTransactionReport[Year]=REPORT_YEAR)+(vBookTransactionReport[Month]=REPORT_MONTH))=4,vBookTransactionReport[AmountDebitTotal],0))</f>
        <v>0</v>
      </c>
      <c r="J84" s="198">
        <f t="array" ref="J84">SUM(IF(((vBookTransactionReport[ReportType]=SuSaType)+(vBookTransactionReport[AccountCodeReport]=$A84)+(vBookTransactionReport[Year]=REPORT_YEAR)+(vBookTransactionReport[Month]=REPORT_MONTH))=4,vBookTransactionReport[AmountCreditTotal],0))</f>
        <v>0</v>
      </c>
      <c r="K84" s="198">
        <f t="array" ref="K84">SUM(IF(((vBookTransactionReport[ReportType]=SuSaType)+(vBookTransactionReport[AccountCodeReport]=$A84)+(vBookTransactionReport[Year]=REPORT_YEAR)+(vBookTransactionReport[Month]&lt;=REPORT_MONTH)++(vBookTransactionReport[Month]&gt;0))=5,vBookTransactionReport[AmountDebitTotal],0))</f>
        <v>0</v>
      </c>
      <c r="L84" s="198">
        <f t="array" ref="L84">SUM(IF(((vBookTransactionReport[ReportType]=SuSaType)+(vBookTransactionReport[AccountCodeReport]=$A84)+(vBookTransactionReport[Year]=REPORT_YEAR)+(vBookTransactionReport[Month]&lt;=REPORT_MONTH)++(vBookTransactionReport[Month]&gt;0))=5,vBookTransactionReport[AmountCreditTotal],0))</f>
        <v>0</v>
      </c>
      <c r="M84" s="198">
        <f t="array" ref="M84">SUM(IF(((vBookTransactionReport[ReportType]=SuSaType)+(vBookTransactionReport[AccountCodeReport]=$A84)+(vBookTransactionReport[Year]=REPORT_YEAR)+(vBookTransactionReport[Month]=0))=4,vBookTransactionReport[AmountTotal],0))</f>
        <v>0</v>
      </c>
      <c r="N84" s="199">
        <f t="shared" si="13"/>
        <v>0</v>
      </c>
    </row>
    <row r="85" spans="1:14" x14ac:dyDescent="0.25">
      <c r="A85" s="196">
        <v>6310</v>
      </c>
      <c r="B85" s="197" t="str">
        <f>VLOOKUP(A85,vBookTransactionReport[[AccountCodeReport]:[TitleLocalAccount]],2,FALSE)</f>
        <v>Miete (unbewegliche Wirtschaftsgüter)</v>
      </c>
      <c r="C85" s="198">
        <f t="shared" si="7"/>
        <v>0</v>
      </c>
      <c r="D85" s="197" t="str">
        <f t="shared" si="8"/>
        <v/>
      </c>
      <c r="E85" s="197" t="str">
        <f t="shared" si="9"/>
        <v/>
      </c>
      <c r="F85" s="198">
        <f t="shared" si="10"/>
        <v>58038.970000000016</v>
      </c>
      <c r="G85" s="197" t="str">
        <f t="shared" si="11"/>
        <v>S</v>
      </c>
      <c r="H85" s="197" t="str">
        <f t="shared" si="12"/>
        <v/>
      </c>
      <c r="I85" s="198">
        <f t="array" ref="I85">SUM(IF(((vBookTransactionReport[ReportType]=SuSaType)+(vBookTransactionReport[AccountCodeReport]=$A85)+(vBookTransactionReport[Year]=REPORT_YEAR)+(vBookTransactionReport[Month]=REPORT_MONTH))=4,vBookTransactionReport[AmountDebitTotal],0))</f>
        <v>5276.27</v>
      </c>
      <c r="J85" s="198">
        <f t="array" ref="J85">SUM(IF(((vBookTransactionReport[ReportType]=SuSaType)+(vBookTransactionReport[AccountCodeReport]=$A85)+(vBookTransactionReport[Year]=REPORT_YEAR)+(vBookTransactionReport[Month]=REPORT_MONTH))=4,vBookTransactionReport[AmountCreditTotal],0))</f>
        <v>0</v>
      </c>
      <c r="K85" s="198">
        <f t="array" ref="K85">SUM(IF(((vBookTransactionReport[ReportType]=SuSaType)+(vBookTransactionReport[AccountCodeReport]=$A85)+(vBookTransactionReport[Year]=REPORT_YEAR)+(vBookTransactionReport[Month]&lt;=REPORT_MONTH)++(vBookTransactionReport[Month]&gt;0))=5,vBookTransactionReport[AmountDebitTotal],0))</f>
        <v>58038.970000000016</v>
      </c>
      <c r="L85" s="198">
        <f t="array" ref="L85">SUM(IF(((vBookTransactionReport[ReportType]=SuSaType)+(vBookTransactionReport[AccountCodeReport]=$A85)+(vBookTransactionReport[Year]=REPORT_YEAR)+(vBookTransactionReport[Month]&lt;=REPORT_MONTH)++(vBookTransactionReport[Month]&gt;0))=5,vBookTransactionReport[AmountCreditTotal],0))</f>
        <v>0</v>
      </c>
      <c r="M85" s="198">
        <f t="array" ref="M85">SUM(IF(((vBookTransactionReport[ReportType]=SuSaType)+(vBookTransactionReport[AccountCodeReport]=$A85)+(vBookTransactionReport[Year]=REPORT_YEAR)+(vBookTransactionReport[Month]=0))=4,vBookTransactionReport[AmountTotal],0))</f>
        <v>0</v>
      </c>
      <c r="N85" s="199">
        <f t="shared" si="13"/>
        <v>-58038.970000000016</v>
      </c>
    </row>
    <row r="86" spans="1:14" x14ac:dyDescent="0.25">
      <c r="A86" s="196">
        <v>6325</v>
      </c>
      <c r="B86" s="197" t="str">
        <f>VLOOKUP(A86,vBookTransactionReport[[AccountCodeReport]:[TitleLocalAccount]],2,FALSE)</f>
        <v>Gas, Strom, Wasser</v>
      </c>
      <c r="C86" s="198">
        <f t="shared" si="7"/>
        <v>0</v>
      </c>
      <c r="D86" s="197" t="str">
        <f t="shared" si="8"/>
        <v/>
      </c>
      <c r="E86" s="197" t="str">
        <f t="shared" si="9"/>
        <v/>
      </c>
      <c r="F86" s="198">
        <f t="shared" si="10"/>
        <v>2575.8999999999996</v>
      </c>
      <c r="G86" s="197" t="str">
        <f t="shared" si="11"/>
        <v>S</v>
      </c>
      <c r="H86" s="197" t="str">
        <f t="shared" si="12"/>
        <v/>
      </c>
      <c r="I86" s="198">
        <f t="array" ref="I86">SUM(IF(((vBookTransactionReport[ReportType]=SuSaType)+(vBookTransactionReport[AccountCodeReport]=$A86)+(vBookTransactionReport[Year]=REPORT_YEAR)+(vBookTransactionReport[Month]=REPORT_MONTH))=4,vBookTransactionReport[AmountDebitTotal],0))</f>
        <v>1118.79</v>
      </c>
      <c r="J86" s="198">
        <f t="array" ref="J86">SUM(IF(((vBookTransactionReport[ReportType]=SuSaType)+(vBookTransactionReport[AccountCodeReport]=$A86)+(vBookTransactionReport[Year]=REPORT_YEAR)+(vBookTransactionReport[Month]=REPORT_MONTH))=4,vBookTransactionReport[AmountCreditTotal],0))</f>
        <v>1099.9100000000001</v>
      </c>
      <c r="K86" s="198">
        <f t="array" ref="K86">SUM(IF(((vBookTransactionReport[ReportType]=SuSaType)+(vBookTransactionReport[AccountCodeReport]=$A86)+(vBookTransactionReport[Year]=REPORT_YEAR)+(vBookTransactionReport[Month]&lt;=REPORT_MONTH)++(vBookTransactionReport[Month]&gt;0))=5,vBookTransactionReport[AmountDebitTotal],0))</f>
        <v>12323.89</v>
      </c>
      <c r="L86" s="198">
        <f t="array" ref="L86">SUM(IF(((vBookTransactionReport[ReportType]=SuSaType)+(vBookTransactionReport[AccountCodeReport]=$A86)+(vBookTransactionReport[Year]=REPORT_YEAR)+(vBookTransactionReport[Month]&lt;=REPORT_MONTH)++(vBookTransactionReport[Month]&gt;0))=5,vBookTransactionReport[AmountCreditTotal],0))</f>
        <v>9747.99</v>
      </c>
      <c r="M86" s="198">
        <f t="array" ref="M86">SUM(IF(((vBookTransactionReport[ReportType]=SuSaType)+(vBookTransactionReport[AccountCodeReport]=$A86)+(vBookTransactionReport[Year]=REPORT_YEAR)+(vBookTransactionReport[Month]=0))=4,vBookTransactionReport[AmountTotal],0))</f>
        <v>0</v>
      </c>
      <c r="N86" s="199">
        <f t="shared" si="13"/>
        <v>-2575.8999999999996</v>
      </c>
    </row>
    <row r="87" spans="1:14" x14ac:dyDescent="0.25">
      <c r="A87" s="196">
        <v>6330</v>
      </c>
      <c r="B87" s="197" t="str">
        <f>VLOOKUP(A87,vBookTransactionReport[[AccountCodeReport]:[TitleLocalAccount]],2,FALSE)</f>
        <v>Reinigung</v>
      </c>
      <c r="C87" s="198">
        <f t="shared" si="7"/>
        <v>0</v>
      </c>
      <c r="D87" s="197" t="str">
        <f t="shared" si="8"/>
        <v/>
      </c>
      <c r="E87" s="197" t="str">
        <f t="shared" si="9"/>
        <v/>
      </c>
      <c r="F87" s="198">
        <f t="shared" si="10"/>
        <v>4670.4900000000007</v>
      </c>
      <c r="G87" s="197" t="str">
        <f t="shared" si="11"/>
        <v>S</v>
      </c>
      <c r="H87" s="197" t="str">
        <f t="shared" si="12"/>
        <v/>
      </c>
      <c r="I87" s="198">
        <f t="array" ref="I87">SUM(IF(((vBookTransactionReport[ReportType]=SuSaType)+(vBookTransactionReport[AccountCodeReport]=$A87)+(vBookTransactionReport[Year]=REPORT_YEAR)+(vBookTransactionReport[Month]=REPORT_MONTH))=4,vBookTransactionReport[AmountDebitTotal],0))</f>
        <v>424.59</v>
      </c>
      <c r="J87" s="198">
        <f t="array" ref="J87">SUM(IF(((vBookTransactionReport[ReportType]=SuSaType)+(vBookTransactionReport[AccountCodeReport]=$A87)+(vBookTransactionReport[Year]=REPORT_YEAR)+(vBookTransactionReport[Month]=REPORT_MONTH))=4,vBookTransactionReport[AmountCreditTotal],0))</f>
        <v>0</v>
      </c>
      <c r="K87" s="198">
        <f t="array" ref="K87">SUM(IF(((vBookTransactionReport[ReportType]=SuSaType)+(vBookTransactionReport[AccountCodeReport]=$A87)+(vBookTransactionReport[Year]=REPORT_YEAR)+(vBookTransactionReport[Month]&lt;=REPORT_MONTH)++(vBookTransactionReport[Month]&gt;0))=5,vBookTransactionReport[AmountDebitTotal],0))</f>
        <v>4670.4900000000007</v>
      </c>
      <c r="L87" s="198">
        <f t="array" ref="L87">SUM(IF(((vBookTransactionReport[ReportType]=SuSaType)+(vBookTransactionReport[AccountCodeReport]=$A87)+(vBookTransactionReport[Year]=REPORT_YEAR)+(vBookTransactionReport[Month]&lt;=REPORT_MONTH)++(vBookTransactionReport[Month]&gt;0))=5,vBookTransactionReport[AmountCreditTotal],0))</f>
        <v>0</v>
      </c>
      <c r="M87" s="198">
        <f t="array" ref="M87">SUM(IF(((vBookTransactionReport[ReportType]=SuSaType)+(vBookTransactionReport[AccountCodeReport]=$A87)+(vBookTransactionReport[Year]=REPORT_YEAR)+(vBookTransactionReport[Month]=0))=4,vBookTransactionReport[AmountTotal],0))</f>
        <v>0</v>
      </c>
      <c r="N87" s="199">
        <f t="shared" si="13"/>
        <v>-4670.4900000000007</v>
      </c>
    </row>
    <row r="88" spans="1:14" x14ac:dyDescent="0.25">
      <c r="A88" s="196">
        <v>6400</v>
      </c>
      <c r="B88" s="197" t="str">
        <f>VLOOKUP(A88,vBookTransactionReport[[AccountCodeReport]:[TitleLocalAccount]],2,FALSE)</f>
        <v>Versicherungen</v>
      </c>
      <c r="C88" s="198">
        <f t="shared" si="7"/>
        <v>0</v>
      </c>
      <c r="D88" s="197" t="str">
        <f t="shared" si="8"/>
        <v/>
      </c>
      <c r="E88" s="197" t="str">
        <f t="shared" si="9"/>
        <v/>
      </c>
      <c r="F88" s="198">
        <f t="shared" si="10"/>
        <v>11072.22</v>
      </c>
      <c r="G88" s="197" t="str">
        <f t="shared" si="11"/>
        <v>S</v>
      </c>
      <c r="H88" s="197" t="str">
        <f t="shared" si="12"/>
        <v/>
      </c>
      <c r="I88" s="198">
        <f t="array" ref="I88">SUM(IF(((vBookTransactionReport[ReportType]=SuSaType)+(vBookTransactionReport[AccountCodeReport]=$A88)+(vBookTransactionReport[Year]=REPORT_YEAR)+(vBookTransactionReport[Month]=REPORT_MONTH))=4,vBookTransactionReport[AmountDebitTotal],0))</f>
        <v>0</v>
      </c>
      <c r="J88" s="198">
        <f t="array" ref="J88">SUM(IF(((vBookTransactionReport[ReportType]=SuSaType)+(vBookTransactionReport[AccountCodeReport]=$A88)+(vBookTransactionReport[Year]=REPORT_YEAR)+(vBookTransactionReport[Month]=REPORT_MONTH))=4,vBookTransactionReport[AmountCreditTotal],0))</f>
        <v>0</v>
      </c>
      <c r="K88" s="198">
        <f t="array" ref="K88">SUM(IF(((vBookTransactionReport[ReportType]=SuSaType)+(vBookTransactionReport[AccountCodeReport]=$A88)+(vBookTransactionReport[Year]=REPORT_YEAR)+(vBookTransactionReport[Month]&lt;=REPORT_MONTH)++(vBookTransactionReport[Month]&gt;0))=5,vBookTransactionReport[AmountDebitTotal],0))</f>
        <v>11072.22</v>
      </c>
      <c r="L88" s="198">
        <f t="array" ref="L88">SUM(IF(((vBookTransactionReport[ReportType]=SuSaType)+(vBookTransactionReport[AccountCodeReport]=$A88)+(vBookTransactionReport[Year]=REPORT_YEAR)+(vBookTransactionReport[Month]&lt;=REPORT_MONTH)++(vBookTransactionReport[Month]&gt;0))=5,vBookTransactionReport[AmountCreditTotal],0))</f>
        <v>0</v>
      </c>
      <c r="M88" s="198">
        <f t="array" ref="M88">SUM(IF(((vBookTransactionReport[ReportType]=SuSaType)+(vBookTransactionReport[AccountCodeReport]=$A88)+(vBookTransactionReport[Year]=REPORT_YEAR)+(vBookTransactionReport[Month]=0))=4,vBookTransactionReport[AmountTotal],0))</f>
        <v>0</v>
      </c>
      <c r="N88" s="199">
        <f t="shared" si="13"/>
        <v>-11072.22</v>
      </c>
    </row>
    <row r="89" spans="1:14" x14ac:dyDescent="0.25">
      <c r="A89" s="196">
        <v>6420</v>
      </c>
      <c r="B89" s="197" t="str">
        <f>VLOOKUP(A89,vBookTransactionReport[[AccountCodeReport]:[TitleLocalAccount]],2,FALSE)</f>
        <v>Beiträge</v>
      </c>
      <c r="C89" s="198">
        <f t="shared" si="7"/>
        <v>0</v>
      </c>
      <c r="D89" s="197" t="str">
        <f t="shared" si="8"/>
        <v/>
      </c>
      <c r="E89" s="197" t="str">
        <f t="shared" si="9"/>
        <v/>
      </c>
      <c r="F89" s="198">
        <f t="shared" si="10"/>
        <v>2527</v>
      </c>
      <c r="G89" s="197" t="str">
        <f t="shared" si="11"/>
        <v>S</v>
      </c>
      <c r="H89" s="197" t="str">
        <f t="shared" si="12"/>
        <v/>
      </c>
      <c r="I89" s="198">
        <f t="array" ref="I89">SUM(IF(((vBookTransactionReport[ReportType]=SuSaType)+(vBookTransactionReport[AccountCodeReport]=$A89)+(vBookTransactionReport[Year]=REPORT_YEAR)+(vBookTransactionReport[Month]=REPORT_MONTH))=4,vBookTransactionReport[AmountDebitTotal],0))</f>
        <v>0</v>
      </c>
      <c r="J89" s="198">
        <f t="array" ref="J89">SUM(IF(((vBookTransactionReport[ReportType]=SuSaType)+(vBookTransactionReport[AccountCodeReport]=$A89)+(vBookTransactionReport[Year]=REPORT_YEAR)+(vBookTransactionReport[Month]=REPORT_MONTH))=4,vBookTransactionReport[AmountCreditTotal],0))</f>
        <v>0</v>
      </c>
      <c r="K89" s="198">
        <f t="array" ref="K89">SUM(IF(((vBookTransactionReport[ReportType]=SuSaType)+(vBookTransactionReport[AccountCodeReport]=$A89)+(vBookTransactionReport[Year]=REPORT_YEAR)+(vBookTransactionReport[Month]&lt;=REPORT_MONTH)++(vBookTransactionReport[Month]&gt;0))=5,vBookTransactionReport[AmountDebitTotal],0))</f>
        <v>2527</v>
      </c>
      <c r="L89" s="198">
        <f t="array" ref="L89">SUM(IF(((vBookTransactionReport[ReportType]=SuSaType)+(vBookTransactionReport[AccountCodeReport]=$A89)+(vBookTransactionReport[Year]=REPORT_YEAR)+(vBookTransactionReport[Month]&lt;=REPORT_MONTH)++(vBookTransactionReport[Month]&gt;0))=5,vBookTransactionReport[AmountCreditTotal],0))</f>
        <v>0</v>
      </c>
      <c r="M89" s="198">
        <f t="array" ref="M89">SUM(IF(((vBookTransactionReport[ReportType]=SuSaType)+(vBookTransactionReport[AccountCodeReport]=$A89)+(vBookTransactionReport[Year]=REPORT_YEAR)+(vBookTransactionReport[Month]=0))=4,vBookTransactionReport[AmountTotal],0))</f>
        <v>0</v>
      </c>
      <c r="N89" s="199">
        <f t="shared" si="13"/>
        <v>-2527</v>
      </c>
    </row>
    <row r="90" spans="1:14" x14ac:dyDescent="0.25">
      <c r="A90" s="196">
        <v>6470</v>
      </c>
      <c r="B90" s="197" t="str">
        <f>VLOOKUP(A90,vBookTransactionReport[[AccountCodeReport]:[TitleLocalAccount]],2,FALSE)</f>
        <v>Reparaturen und Instandhaltung von anderen Anlagen und Betriebs- und Geschäftsausstattung</v>
      </c>
      <c r="C90" s="198">
        <f t="shared" si="7"/>
        <v>0</v>
      </c>
      <c r="D90" s="197" t="str">
        <f t="shared" si="8"/>
        <v/>
      </c>
      <c r="E90" s="197" t="str">
        <f t="shared" si="9"/>
        <v/>
      </c>
      <c r="F90" s="198">
        <f t="shared" si="10"/>
        <v>31059.21</v>
      </c>
      <c r="G90" s="197" t="str">
        <f t="shared" si="11"/>
        <v>S</v>
      </c>
      <c r="H90" s="197" t="str">
        <f t="shared" si="12"/>
        <v/>
      </c>
      <c r="I90" s="198">
        <f t="array" ref="I90">SUM(IF(((vBookTransactionReport[ReportType]=SuSaType)+(vBookTransactionReport[AccountCodeReport]=$A90)+(vBookTransactionReport[Year]=REPORT_YEAR)+(vBookTransactionReport[Month]=REPORT_MONTH))=4,vBookTransactionReport[AmountDebitTotal],0))</f>
        <v>2657.85</v>
      </c>
      <c r="J90" s="198">
        <f t="array" ref="J90">SUM(IF(((vBookTransactionReport[ReportType]=SuSaType)+(vBookTransactionReport[AccountCodeReport]=$A90)+(vBookTransactionReport[Year]=REPORT_YEAR)+(vBookTransactionReport[Month]=REPORT_MONTH))=4,vBookTransactionReport[AmountCreditTotal],0))</f>
        <v>55.22</v>
      </c>
      <c r="K90" s="198">
        <f t="array" ref="K90">SUM(IF(((vBookTransactionReport[ReportType]=SuSaType)+(vBookTransactionReport[AccountCodeReport]=$A90)+(vBookTransactionReport[Year]=REPORT_YEAR)+(vBookTransactionReport[Month]&lt;=REPORT_MONTH)++(vBookTransactionReport[Month]&gt;0))=5,vBookTransactionReport[AmountDebitTotal],0))</f>
        <v>31278.71</v>
      </c>
      <c r="L90" s="198">
        <f t="array" ref="L90">SUM(IF(((vBookTransactionReport[ReportType]=SuSaType)+(vBookTransactionReport[AccountCodeReport]=$A90)+(vBookTransactionReport[Year]=REPORT_YEAR)+(vBookTransactionReport[Month]&lt;=REPORT_MONTH)++(vBookTransactionReport[Month]&gt;0))=5,vBookTransactionReport[AmountCreditTotal],0))</f>
        <v>219.50000000000003</v>
      </c>
      <c r="M90" s="198">
        <f t="array" ref="M90">SUM(IF(((vBookTransactionReport[ReportType]=SuSaType)+(vBookTransactionReport[AccountCodeReport]=$A90)+(vBookTransactionReport[Year]=REPORT_YEAR)+(vBookTransactionReport[Month]=0))=4,vBookTransactionReport[AmountTotal],0))</f>
        <v>0</v>
      </c>
      <c r="N90" s="199">
        <f t="shared" si="13"/>
        <v>-31059.21</v>
      </c>
    </row>
    <row r="91" spans="1:14" x14ac:dyDescent="0.25">
      <c r="A91" s="196">
        <v>6495</v>
      </c>
      <c r="B91" s="197" t="str">
        <f>VLOOKUP(A91,vBookTransactionReport[[AccountCodeReport]:[TitleLocalAccount]],2,FALSE)</f>
        <v>Wartungskosten für Hard- und Software</v>
      </c>
      <c r="C91" s="198">
        <f t="shared" si="7"/>
        <v>0</v>
      </c>
      <c r="D91" s="197" t="str">
        <f t="shared" si="8"/>
        <v/>
      </c>
      <c r="E91" s="197" t="str">
        <f t="shared" si="9"/>
        <v/>
      </c>
      <c r="F91" s="198">
        <f t="shared" si="10"/>
        <v>16995.580000000002</v>
      </c>
      <c r="G91" s="197" t="str">
        <f t="shared" si="11"/>
        <v>S</v>
      </c>
      <c r="H91" s="197" t="str">
        <f t="shared" si="12"/>
        <v/>
      </c>
      <c r="I91" s="198">
        <f t="array" ref="I91">SUM(IF(((vBookTransactionReport[ReportType]=SuSaType)+(vBookTransactionReport[AccountCodeReport]=$A91)+(vBookTransactionReport[Year]=REPORT_YEAR)+(vBookTransactionReport[Month]=REPORT_MONTH))=4,vBookTransactionReport[AmountDebitTotal],0))</f>
        <v>2651.25</v>
      </c>
      <c r="J91" s="198">
        <f t="array" ref="J91">SUM(IF(((vBookTransactionReport[ReportType]=SuSaType)+(vBookTransactionReport[AccountCodeReport]=$A91)+(vBookTransactionReport[Year]=REPORT_YEAR)+(vBookTransactionReport[Month]=REPORT_MONTH))=4,vBookTransactionReport[AmountCreditTotal],0))</f>
        <v>0</v>
      </c>
      <c r="K91" s="198">
        <f t="array" ref="K91">SUM(IF(((vBookTransactionReport[ReportType]=SuSaType)+(vBookTransactionReport[AccountCodeReport]=$A91)+(vBookTransactionReport[Year]=REPORT_YEAR)+(vBookTransactionReport[Month]&lt;=REPORT_MONTH)++(vBookTransactionReport[Month]&gt;0))=5,vBookTransactionReport[AmountDebitTotal],0))</f>
        <v>16995.580000000002</v>
      </c>
      <c r="L91" s="198">
        <f t="array" ref="L91">SUM(IF(((vBookTransactionReport[ReportType]=SuSaType)+(vBookTransactionReport[AccountCodeReport]=$A91)+(vBookTransactionReport[Year]=REPORT_YEAR)+(vBookTransactionReport[Month]&lt;=REPORT_MONTH)++(vBookTransactionReport[Month]&gt;0))=5,vBookTransactionReport[AmountCreditTotal],0))</f>
        <v>0</v>
      </c>
      <c r="M91" s="198">
        <f t="array" ref="M91">SUM(IF(((vBookTransactionReport[ReportType]=SuSaType)+(vBookTransactionReport[AccountCodeReport]=$A91)+(vBookTransactionReport[Year]=REPORT_YEAR)+(vBookTransactionReport[Month]=0))=4,vBookTransactionReport[AmountTotal],0))</f>
        <v>0</v>
      </c>
      <c r="N91" s="199">
        <f t="shared" si="13"/>
        <v>-16995.580000000002</v>
      </c>
    </row>
    <row r="92" spans="1:14" x14ac:dyDescent="0.25">
      <c r="A92" s="196">
        <v>6560</v>
      </c>
      <c r="B92" s="197" t="str">
        <f>VLOOKUP(A92,vBookTransactionReport[[AccountCodeReport]:[TitleLocalAccount]],2,FALSE)</f>
        <v>Mietleasing Kfz</v>
      </c>
      <c r="C92" s="198">
        <f t="shared" si="7"/>
        <v>0</v>
      </c>
      <c r="D92" s="197" t="str">
        <f t="shared" si="8"/>
        <v/>
      </c>
      <c r="E92" s="197" t="str">
        <f t="shared" si="9"/>
        <v/>
      </c>
      <c r="F92" s="198">
        <f t="shared" si="10"/>
        <v>0</v>
      </c>
      <c r="G92" s="197" t="str">
        <f t="shared" si="11"/>
        <v/>
      </c>
      <c r="H92" s="197" t="str">
        <f t="shared" si="12"/>
        <v/>
      </c>
      <c r="I92" s="198">
        <f t="array" ref="I92">SUM(IF(((vBookTransactionReport[ReportType]=SuSaType)+(vBookTransactionReport[AccountCodeReport]=$A92)+(vBookTransactionReport[Year]=REPORT_YEAR)+(vBookTransactionReport[Month]=REPORT_MONTH))=4,vBookTransactionReport[AmountDebitTotal],0))</f>
        <v>0</v>
      </c>
      <c r="J92" s="198">
        <f t="array" ref="J92">SUM(IF(((vBookTransactionReport[ReportType]=SuSaType)+(vBookTransactionReport[AccountCodeReport]=$A92)+(vBookTransactionReport[Year]=REPORT_YEAR)+(vBookTransactionReport[Month]=REPORT_MONTH))=4,vBookTransactionReport[AmountCreditTotal],0))</f>
        <v>0</v>
      </c>
      <c r="K92" s="198">
        <f t="array" ref="K92">SUM(IF(((vBookTransactionReport[ReportType]=SuSaType)+(vBookTransactionReport[AccountCodeReport]=$A92)+(vBookTransactionReport[Year]=REPORT_YEAR)+(vBookTransactionReport[Month]&lt;=REPORT_MONTH)++(vBookTransactionReport[Month]&gt;0))=5,vBookTransactionReport[AmountDebitTotal],0))</f>
        <v>0</v>
      </c>
      <c r="L92" s="198">
        <f t="array" ref="L92">SUM(IF(((vBookTransactionReport[ReportType]=SuSaType)+(vBookTransactionReport[AccountCodeReport]=$A92)+(vBookTransactionReport[Year]=REPORT_YEAR)+(vBookTransactionReport[Month]&lt;=REPORT_MONTH)++(vBookTransactionReport[Month]&gt;0))=5,vBookTransactionReport[AmountCreditTotal],0))</f>
        <v>0</v>
      </c>
      <c r="M92" s="198">
        <f t="array" ref="M92">SUM(IF(((vBookTransactionReport[ReportType]=SuSaType)+(vBookTransactionReport[AccountCodeReport]=$A92)+(vBookTransactionReport[Year]=REPORT_YEAR)+(vBookTransactionReport[Month]=0))=4,vBookTransactionReport[AmountTotal],0))</f>
        <v>0</v>
      </c>
      <c r="N92" s="199">
        <f t="shared" si="13"/>
        <v>0</v>
      </c>
    </row>
    <row r="93" spans="1:14" x14ac:dyDescent="0.25">
      <c r="A93" s="196">
        <v>6600</v>
      </c>
      <c r="B93" s="197" t="str">
        <f>VLOOKUP(A93,vBookTransactionReport[[AccountCodeReport]:[TitleLocalAccount]],2,FALSE)</f>
        <v>Werbekosten</v>
      </c>
      <c r="C93" s="198">
        <f t="shared" si="7"/>
        <v>0</v>
      </c>
      <c r="D93" s="197" t="str">
        <f t="shared" si="8"/>
        <v/>
      </c>
      <c r="E93" s="197" t="str">
        <f t="shared" si="9"/>
        <v/>
      </c>
      <c r="F93" s="198">
        <f t="shared" si="10"/>
        <v>64.34</v>
      </c>
      <c r="G93" s="197" t="str">
        <f t="shared" si="11"/>
        <v>S</v>
      </c>
      <c r="H93" s="197" t="str">
        <f t="shared" si="12"/>
        <v/>
      </c>
      <c r="I93" s="198">
        <f t="array" ref="I93">SUM(IF(((vBookTransactionReport[ReportType]=SuSaType)+(vBookTransactionReport[AccountCodeReport]=$A93)+(vBookTransactionReport[Year]=REPORT_YEAR)+(vBookTransactionReport[Month]=REPORT_MONTH))=4,vBookTransactionReport[AmountDebitTotal],0))</f>
        <v>7.33</v>
      </c>
      <c r="J93" s="198">
        <f t="array" ref="J93">SUM(IF(((vBookTransactionReport[ReportType]=SuSaType)+(vBookTransactionReport[AccountCodeReport]=$A93)+(vBookTransactionReport[Year]=REPORT_YEAR)+(vBookTransactionReport[Month]=REPORT_MONTH))=4,vBookTransactionReport[AmountCreditTotal],0))</f>
        <v>7.33</v>
      </c>
      <c r="K93" s="198">
        <f t="array" ref="K93">SUM(IF(((vBookTransactionReport[ReportType]=SuSaType)+(vBookTransactionReport[AccountCodeReport]=$A93)+(vBookTransactionReport[Year]=REPORT_YEAR)+(vBookTransactionReport[Month]&lt;=REPORT_MONTH)++(vBookTransactionReport[Month]&gt;0))=5,vBookTransactionReport[AmountDebitTotal],0))</f>
        <v>71.67</v>
      </c>
      <c r="L93" s="198">
        <f t="array" ref="L93">SUM(IF(((vBookTransactionReport[ReportType]=SuSaType)+(vBookTransactionReport[AccountCodeReport]=$A93)+(vBookTransactionReport[Year]=REPORT_YEAR)+(vBookTransactionReport[Month]&lt;=REPORT_MONTH)++(vBookTransactionReport[Month]&gt;0))=5,vBookTransactionReport[AmountCreditTotal],0))</f>
        <v>7.33</v>
      </c>
      <c r="M93" s="198">
        <f t="array" ref="M93">SUM(IF(((vBookTransactionReport[ReportType]=SuSaType)+(vBookTransactionReport[AccountCodeReport]=$A93)+(vBookTransactionReport[Year]=REPORT_YEAR)+(vBookTransactionReport[Month]=0))=4,vBookTransactionReport[AmountTotal],0))</f>
        <v>0</v>
      </c>
      <c r="N93" s="199">
        <f t="shared" si="13"/>
        <v>-64.34</v>
      </c>
    </row>
    <row r="94" spans="1:14" x14ac:dyDescent="0.25">
      <c r="A94" s="196">
        <v>6601</v>
      </c>
      <c r="B94" s="197" t="str">
        <f>VLOOKUP(A94,vBookTransactionReport[[AccountCodeReport]:[TitleLocalAccount]],2,FALSE)</f>
        <v>Messekosten/Standgebühr</v>
      </c>
      <c r="C94" s="198">
        <f t="shared" si="7"/>
        <v>0</v>
      </c>
      <c r="D94" s="197" t="str">
        <f t="shared" si="8"/>
        <v/>
      </c>
      <c r="E94" s="197" t="str">
        <f t="shared" si="9"/>
        <v/>
      </c>
      <c r="F94" s="198">
        <f t="shared" si="10"/>
        <v>5575</v>
      </c>
      <c r="G94" s="197" t="str">
        <f t="shared" si="11"/>
        <v/>
      </c>
      <c r="H94" s="197" t="str">
        <f t="shared" si="12"/>
        <v>H</v>
      </c>
      <c r="I94" s="198">
        <f t="array" ref="I94">SUM(IF(((vBookTransactionReport[ReportType]=SuSaType)+(vBookTransactionReport[AccountCodeReport]=$A94)+(vBookTransactionReport[Year]=REPORT_YEAR)+(vBookTransactionReport[Month]=REPORT_MONTH))=4,vBookTransactionReport[AmountDebitTotal],0))</f>
        <v>0</v>
      </c>
      <c r="J94" s="198">
        <f t="array" ref="J94">SUM(IF(((vBookTransactionReport[ReportType]=SuSaType)+(vBookTransactionReport[AccountCodeReport]=$A94)+(vBookTransactionReport[Year]=REPORT_YEAR)+(vBookTransactionReport[Month]=REPORT_MONTH))=4,vBookTransactionReport[AmountCreditTotal],0))</f>
        <v>0</v>
      </c>
      <c r="K94" s="198">
        <f t="array" ref="K94">SUM(IF(((vBookTransactionReport[ReportType]=SuSaType)+(vBookTransactionReport[AccountCodeReport]=$A94)+(vBookTransactionReport[Year]=REPORT_YEAR)+(vBookTransactionReport[Month]&lt;=REPORT_MONTH)++(vBookTransactionReport[Month]&gt;0))=5,vBookTransactionReport[AmountDebitTotal],0))</f>
        <v>0</v>
      </c>
      <c r="L94" s="198">
        <f t="array" ref="L94">SUM(IF(((vBookTransactionReport[ReportType]=SuSaType)+(vBookTransactionReport[AccountCodeReport]=$A94)+(vBookTransactionReport[Year]=REPORT_YEAR)+(vBookTransactionReport[Month]&lt;=REPORT_MONTH)++(vBookTransactionReport[Month]&gt;0))=5,vBookTransactionReport[AmountCreditTotal],0))</f>
        <v>5575</v>
      </c>
      <c r="M94" s="198">
        <f t="array" ref="M94">SUM(IF(((vBookTransactionReport[ReportType]=SuSaType)+(vBookTransactionReport[AccountCodeReport]=$A94)+(vBookTransactionReport[Year]=REPORT_YEAR)+(vBookTransactionReport[Month]=0))=4,vBookTransactionReport[AmountTotal],0))</f>
        <v>0</v>
      </c>
      <c r="N94" s="199">
        <f t="shared" si="13"/>
        <v>5575</v>
      </c>
    </row>
    <row r="95" spans="1:14" x14ac:dyDescent="0.25">
      <c r="A95" s="3">
        <v>6611</v>
      </c>
      <c r="B95" s="197" t="str">
        <f>VLOOKUP(A95,vBookTransactionReport[[AccountCodeReport]:[TitleLocalAccount]],2,FALSE)</f>
        <v>Geschenke abzugsfähig mit § 37b EStG</v>
      </c>
      <c r="C95" s="198">
        <f t="shared" si="7"/>
        <v>0</v>
      </c>
      <c r="D95" s="197" t="str">
        <f t="shared" si="8"/>
        <v/>
      </c>
      <c r="E95" s="197" t="str">
        <f t="shared" si="9"/>
        <v/>
      </c>
      <c r="F95" s="198">
        <f t="shared" si="10"/>
        <v>28.57</v>
      </c>
      <c r="G95" s="197" t="str">
        <f t="shared" si="11"/>
        <v>S</v>
      </c>
      <c r="H95" s="197" t="str">
        <f t="shared" si="12"/>
        <v/>
      </c>
      <c r="I95" s="198">
        <f t="array" ref="I95">SUM(IF(((vBookTransactionReport[ReportType]=SuSaType)+(vBookTransactionReport[AccountCodeReport]=$A95)+(vBookTransactionReport[Year]=REPORT_YEAR)+(vBookTransactionReport[Month]=REPORT_MONTH))=4,vBookTransactionReport[AmountDebitTotal],0))</f>
        <v>28.57</v>
      </c>
      <c r="J95" s="198">
        <f t="array" ref="J95">SUM(IF(((vBookTransactionReport[ReportType]=SuSaType)+(vBookTransactionReport[AccountCodeReport]=$A95)+(vBookTransactionReport[Year]=REPORT_YEAR)+(vBookTransactionReport[Month]=REPORT_MONTH))=4,vBookTransactionReport[AmountCreditTotal],0))</f>
        <v>0</v>
      </c>
      <c r="K95" s="198">
        <f t="array" ref="K95">SUM(IF(((vBookTransactionReport[ReportType]=SuSaType)+(vBookTransactionReport[AccountCodeReport]=$A95)+(vBookTransactionReport[Year]=REPORT_YEAR)+(vBookTransactionReport[Month]&lt;=REPORT_MONTH)++(vBookTransactionReport[Month]&gt;0))=5,vBookTransactionReport[AmountDebitTotal],0))</f>
        <v>28.57</v>
      </c>
      <c r="L95" s="198">
        <f t="array" ref="L95">SUM(IF(((vBookTransactionReport[ReportType]=SuSaType)+(vBookTransactionReport[AccountCodeReport]=$A95)+(vBookTransactionReport[Year]=REPORT_YEAR)+(vBookTransactionReport[Month]&lt;=REPORT_MONTH)++(vBookTransactionReport[Month]&gt;0))=5,vBookTransactionReport[AmountCreditTotal],0))</f>
        <v>0</v>
      </c>
      <c r="M95" s="198">
        <f t="array" ref="M95">SUM(IF(((vBookTransactionReport[ReportType]=SuSaType)+(vBookTransactionReport[AccountCodeReport]=$A95)+(vBookTransactionReport[Year]=REPORT_YEAR)+(vBookTransactionReport[Month]=0))=4,vBookTransactionReport[AmountTotal],0))</f>
        <v>0</v>
      </c>
      <c r="N95" s="199">
        <f t="shared" si="13"/>
        <v>-28.57</v>
      </c>
    </row>
    <row r="96" spans="1:14" x14ac:dyDescent="0.25">
      <c r="A96" s="196">
        <v>6640</v>
      </c>
      <c r="B96" s="197" t="str">
        <f>VLOOKUP(A96,vBookTransactionReport[[AccountCodeReport]:[TitleLocalAccount]],2,FALSE)</f>
        <v>Bewirtungskosten</v>
      </c>
      <c r="C96" s="198">
        <f t="shared" si="7"/>
        <v>0</v>
      </c>
      <c r="D96" s="197" t="str">
        <f t="shared" si="8"/>
        <v/>
      </c>
      <c r="E96" s="197" t="str">
        <f t="shared" si="9"/>
        <v/>
      </c>
      <c r="F96" s="198">
        <f t="shared" si="10"/>
        <v>554.61</v>
      </c>
      <c r="G96" s="197" t="str">
        <f t="shared" si="11"/>
        <v>S</v>
      </c>
      <c r="H96" s="197" t="str">
        <f t="shared" si="12"/>
        <v/>
      </c>
      <c r="I96" s="198">
        <f t="array" ref="I96">SUM(IF(((vBookTransactionReport[ReportType]=SuSaType)+(vBookTransactionReport[AccountCodeReport]=$A96)+(vBookTransactionReport[Year]=REPORT_YEAR)+(vBookTransactionReport[Month]=REPORT_MONTH))=4,vBookTransactionReport[AmountDebitTotal],0))</f>
        <v>363.04</v>
      </c>
      <c r="J96" s="198">
        <f t="array" ref="J96">SUM(IF(((vBookTransactionReport[ReportType]=SuSaType)+(vBookTransactionReport[AccountCodeReport]=$A96)+(vBookTransactionReport[Year]=REPORT_YEAR)+(vBookTransactionReport[Month]=REPORT_MONTH))=4,vBookTransactionReport[AmountCreditTotal],0))</f>
        <v>0</v>
      </c>
      <c r="K96" s="198">
        <f t="array" ref="K96">SUM(IF(((vBookTransactionReport[ReportType]=SuSaType)+(vBookTransactionReport[AccountCodeReport]=$A96)+(vBookTransactionReport[Year]=REPORT_YEAR)+(vBookTransactionReport[Month]&lt;=REPORT_MONTH)++(vBookTransactionReport[Month]&gt;0))=5,vBookTransactionReport[AmountDebitTotal],0))</f>
        <v>554.61</v>
      </c>
      <c r="L96" s="198">
        <f t="array" ref="L96">SUM(IF(((vBookTransactionReport[ReportType]=SuSaType)+(vBookTransactionReport[AccountCodeReport]=$A96)+(vBookTransactionReport[Year]=REPORT_YEAR)+(vBookTransactionReport[Month]&lt;=REPORT_MONTH)++(vBookTransactionReport[Month]&gt;0))=5,vBookTransactionReport[AmountCreditTotal],0))</f>
        <v>0</v>
      </c>
      <c r="M96" s="198">
        <f t="array" ref="M96">SUM(IF(((vBookTransactionReport[ReportType]=SuSaType)+(vBookTransactionReport[AccountCodeReport]=$A96)+(vBookTransactionReport[Year]=REPORT_YEAR)+(vBookTransactionReport[Month]=0))=4,vBookTransactionReport[AmountTotal],0))</f>
        <v>0</v>
      </c>
      <c r="N96" s="199">
        <f t="shared" si="13"/>
        <v>-554.61</v>
      </c>
    </row>
    <row r="97" spans="1:14" x14ac:dyDescent="0.25">
      <c r="A97" s="196">
        <v>6644</v>
      </c>
      <c r="B97" s="197" t="str">
        <f>VLOOKUP(A97,vBookTransactionReport[[AccountCodeReport]:[TitleLocalAccount]],2,FALSE)</f>
        <v>Nicht abzugsfähige Bewirtungskosten</v>
      </c>
      <c r="C97" s="198">
        <f t="shared" si="7"/>
        <v>0</v>
      </c>
      <c r="D97" s="197" t="str">
        <f t="shared" si="8"/>
        <v/>
      </c>
      <c r="E97" s="197" t="str">
        <f t="shared" si="9"/>
        <v/>
      </c>
      <c r="F97" s="198">
        <f t="shared" si="10"/>
        <v>0</v>
      </c>
      <c r="G97" s="197" t="str">
        <f t="shared" si="11"/>
        <v/>
      </c>
      <c r="H97" s="197" t="str">
        <f t="shared" si="12"/>
        <v/>
      </c>
      <c r="I97" s="198">
        <f t="array" ref="I97">SUM(IF(((vBookTransactionReport[ReportType]=SuSaType)+(vBookTransactionReport[AccountCodeReport]=$A97)+(vBookTransactionReport[Year]=REPORT_YEAR)+(vBookTransactionReport[Month]=REPORT_MONTH))=4,vBookTransactionReport[AmountDebitTotal],0))</f>
        <v>0</v>
      </c>
      <c r="J97" s="198">
        <f t="array" ref="J97">SUM(IF(((vBookTransactionReport[ReportType]=SuSaType)+(vBookTransactionReport[AccountCodeReport]=$A97)+(vBookTransactionReport[Year]=REPORT_YEAR)+(vBookTransactionReport[Month]=REPORT_MONTH))=4,vBookTransactionReport[AmountCreditTotal],0))</f>
        <v>0</v>
      </c>
      <c r="K97" s="198">
        <f t="array" ref="K97">SUM(IF(((vBookTransactionReport[ReportType]=SuSaType)+(vBookTransactionReport[AccountCodeReport]=$A97)+(vBookTransactionReport[Year]=REPORT_YEAR)+(vBookTransactionReport[Month]&lt;=REPORT_MONTH)++(vBookTransactionReport[Month]&gt;0))=5,vBookTransactionReport[AmountDebitTotal],0))</f>
        <v>0</v>
      </c>
      <c r="L97" s="198">
        <f t="array" ref="L97">SUM(IF(((vBookTransactionReport[ReportType]=SuSaType)+(vBookTransactionReport[AccountCodeReport]=$A97)+(vBookTransactionReport[Year]=REPORT_YEAR)+(vBookTransactionReport[Month]&lt;=REPORT_MONTH)++(vBookTransactionReport[Month]&gt;0))=5,vBookTransactionReport[AmountCreditTotal],0))</f>
        <v>0</v>
      </c>
      <c r="M97" s="198">
        <f t="array" ref="M97">SUM(IF(((vBookTransactionReport[ReportType]=SuSaType)+(vBookTransactionReport[AccountCodeReport]=$A97)+(vBookTransactionReport[Year]=REPORT_YEAR)+(vBookTransactionReport[Month]=0))=4,vBookTransactionReport[AmountTotal],0))</f>
        <v>0</v>
      </c>
      <c r="N97" s="199">
        <f t="shared" si="13"/>
        <v>0</v>
      </c>
    </row>
    <row r="98" spans="1:14" x14ac:dyDescent="0.25">
      <c r="A98" s="196">
        <v>6650</v>
      </c>
      <c r="B98" s="197" t="str">
        <f>VLOOKUP(A98,vBookTransactionReport[[AccountCodeReport]:[TitleLocalAccount]],2,FALSE)</f>
        <v>Reisekosten Arbeitnehmer</v>
      </c>
      <c r="C98" s="198">
        <f t="shared" si="7"/>
        <v>0</v>
      </c>
      <c r="D98" s="197" t="str">
        <f t="shared" si="8"/>
        <v/>
      </c>
      <c r="E98" s="197" t="str">
        <f t="shared" si="9"/>
        <v/>
      </c>
      <c r="F98" s="198">
        <f t="shared" si="10"/>
        <v>5657.05</v>
      </c>
      <c r="G98" s="197" t="str">
        <f t="shared" si="11"/>
        <v>S</v>
      </c>
      <c r="H98" s="197" t="str">
        <f t="shared" si="12"/>
        <v/>
      </c>
      <c r="I98" s="198">
        <f t="array" ref="I98">SUM(IF(((vBookTransactionReport[ReportType]=SuSaType)+(vBookTransactionReport[AccountCodeReport]=$A98)+(vBookTransactionReport[Year]=REPORT_YEAR)+(vBookTransactionReport[Month]=REPORT_MONTH))=4,vBookTransactionReport[AmountDebitTotal],0))</f>
        <v>-700.36</v>
      </c>
      <c r="J98" s="198">
        <f t="array" ref="J98">SUM(IF(((vBookTransactionReport[ReportType]=SuSaType)+(vBookTransactionReport[AccountCodeReport]=$A98)+(vBookTransactionReport[Year]=REPORT_YEAR)+(vBookTransactionReport[Month]=REPORT_MONTH))=4,vBookTransactionReport[AmountCreditTotal],0))</f>
        <v>0</v>
      </c>
      <c r="K98" s="198">
        <f t="array" ref="K98">SUM(IF(((vBookTransactionReport[ReportType]=SuSaType)+(vBookTransactionReport[AccountCodeReport]=$A98)+(vBookTransactionReport[Year]=REPORT_YEAR)+(vBookTransactionReport[Month]&lt;=REPORT_MONTH)++(vBookTransactionReport[Month]&gt;0))=5,vBookTransactionReport[AmountDebitTotal],0))</f>
        <v>5872.95</v>
      </c>
      <c r="L98" s="198">
        <f t="array" ref="L98">SUM(IF(((vBookTransactionReport[ReportType]=SuSaType)+(vBookTransactionReport[AccountCodeReport]=$A98)+(vBookTransactionReport[Year]=REPORT_YEAR)+(vBookTransactionReport[Month]&lt;=REPORT_MONTH)++(vBookTransactionReport[Month]&gt;0))=5,vBookTransactionReport[AmountCreditTotal],0))</f>
        <v>215.9</v>
      </c>
      <c r="M98" s="198">
        <f t="array" ref="M98">SUM(IF(((vBookTransactionReport[ReportType]=SuSaType)+(vBookTransactionReport[AccountCodeReport]=$A98)+(vBookTransactionReport[Year]=REPORT_YEAR)+(vBookTransactionReport[Month]=0))=4,vBookTransactionReport[AmountTotal],0))</f>
        <v>0</v>
      </c>
      <c r="N98" s="199">
        <f t="shared" si="13"/>
        <v>-5657.05</v>
      </c>
    </row>
    <row r="99" spans="1:14" x14ac:dyDescent="0.25">
      <c r="A99" s="196">
        <v>6651</v>
      </c>
      <c r="B99" s="197" t="str">
        <f>VLOOKUP(A99,vBookTransactionReport[[AccountCodeReport]:[TitleLocalAccount]],2,FALSE)</f>
        <v>Reisekosten Fremd-PKW</v>
      </c>
      <c r="C99" s="198">
        <f t="shared" si="7"/>
        <v>0</v>
      </c>
      <c r="D99" s="197" t="str">
        <f t="shared" si="8"/>
        <v/>
      </c>
      <c r="E99" s="197" t="str">
        <f t="shared" si="9"/>
        <v/>
      </c>
      <c r="F99" s="198">
        <f t="shared" si="10"/>
        <v>11570.88</v>
      </c>
      <c r="G99" s="197" t="str">
        <f t="shared" si="11"/>
        <v>S</v>
      </c>
      <c r="H99" s="197" t="str">
        <f t="shared" si="12"/>
        <v/>
      </c>
      <c r="I99" s="198">
        <f t="array" ref="I99">SUM(IF(((vBookTransactionReport[ReportType]=SuSaType)+(vBookTransactionReport[AccountCodeReport]=$A99)+(vBookTransactionReport[Year]=REPORT_YEAR)+(vBookTransactionReport[Month]=REPORT_MONTH))=4,vBookTransactionReport[AmountDebitTotal],0))</f>
        <v>4093.77</v>
      </c>
      <c r="J99" s="198">
        <f t="array" ref="J99">SUM(IF(((vBookTransactionReport[ReportType]=SuSaType)+(vBookTransactionReport[AccountCodeReport]=$A99)+(vBookTransactionReport[Year]=REPORT_YEAR)+(vBookTransactionReport[Month]=REPORT_MONTH))=4,vBookTransactionReport[AmountCreditTotal],0))</f>
        <v>0</v>
      </c>
      <c r="K99" s="198">
        <f t="array" ref="K99">SUM(IF(((vBookTransactionReport[ReportType]=SuSaType)+(vBookTransactionReport[AccountCodeReport]=$A99)+(vBookTransactionReport[Year]=REPORT_YEAR)+(vBookTransactionReport[Month]&lt;=REPORT_MONTH)++(vBookTransactionReport[Month]&gt;0))=5,vBookTransactionReport[AmountDebitTotal],0))</f>
        <v>12291.72</v>
      </c>
      <c r="L99" s="198">
        <f t="array" ref="L99">SUM(IF(((vBookTransactionReport[ReportType]=SuSaType)+(vBookTransactionReport[AccountCodeReport]=$A99)+(vBookTransactionReport[Year]=REPORT_YEAR)+(vBookTransactionReport[Month]&lt;=REPORT_MONTH)++(vBookTransactionReport[Month]&gt;0))=5,vBookTransactionReport[AmountCreditTotal],0))</f>
        <v>720.83999999999992</v>
      </c>
      <c r="M99" s="198">
        <f t="array" ref="M99">SUM(IF(((vBookTransactionReport[ReportType]=SuSaType)+(vBookTransactionReport[AccountCodeReport]=$A99)+(vBookTransactionReport[Year]=REPORT_YEAR)+(vBookTransactionReport[Month]=0))=4,vBookTransactionReport[AmountTotal],0))</f>
        <v>0</v>
      </c>
      <c r="N99" s="199">
        <f t="shared" si="13"/>
        <v>-11570.88</v>
      </c>
    </row>
    <row r="100" spans="1:14" x14ac:dyDescent="0.25">
      <c r="A100" s="196">
        <v>6663</v>
      </c>
      <c r="B100" s="197" t="str">
        <f>VLOOKUP(A100,vBookTransactionReport[[AccountCodeReport]:[TitleLocalAccount]],2,FALSE)</f>
        <v>Reisekosten Arbeitnehmer Fahrtkosten</v>
      </c>
      <c r="C100" s="198">
        <f t="shared" si="7"/>
        <v>0</v>
      </c>
      <c r="D100" s="197" t="str">
        <f t="shared" si="8"/>
        <v/>
      </c>
      <c r="E100" s="197" t="str">
        <f t="shared" si="9"/>
        <v/>
      </c>
      <c r="F100" s="198">
        <f t="shared" si="10"/>
        <v>2118.75</v>
      </c>
      <c r="G100" s="197" t="str">
        <f t="shared" si="11"/>
        <v>S</v>
      </c>
      <c r="H100" s="197" t="str">
        <f t="shared" si="12"/>
        <v/>
      </c>
      <c r="I100" s="198">
        <f t="array" ref="I100">SUM(IF(((vBookTransactionReport[ReportType]=SuSaType)+(vBookTransactionReport[AccountCodeReport]=$A100)+(vBookTransactionReport[Year]=REPORT_YEAR)+(vBookTransactionReport[Month]=REPORT_MONTH))=4,vBookTransactionReport[AmountDebitTotal],0))</f>
        <v>1039.45</v>
      </c>
      <c r="J100" s="198">
        <f t="array" ref="J100">SUM(IF(((vBookTransactionReport[ReportType]=SuSaType)+(vBookTransactionReport[AccountCodeReport]=$A100)+(vBookTransactionReport[Year]=REPORT_YEAR)+(vBookTransactionReport[Month]=REPORT_MONTH))=4,vBookTransactionReport[AmountCreditTotal],0))</f>
        <v>0</v>
      </c>
      <c r="K100" s="198">
        <f t="array" ref="K100">SUM(IF(((vBookTransactionReport[ReportType]=SuSaType)+(vBookTransactionReport[AccountCodeReport]=$A100)+(vBookTransactionReport[Year]=REPORT_YEAR)+(vBookTransactionReport[Month]&lt;=REPORT_MONTH)++(vBookTransactionReport[Month]&gt;0))=5,vBookTransactionReport[AmountDebitTotal],0))</f>
        <v>3381.55</v>
      </c>
      <c r="L100" s="198">
        <f t="array" ref="L100">SUM(IF(((vBookTransactionReport[ReportType]=SuSaType)+(vBookTransactionReport[AccountCodeReport]=$A100)+(vBookTransactionReport[Year]=REPORT_YEAR)+(vBookTransactionReport[Month]&lt;=REPORT_MONTH)++(vBookTransactionReport[Month]&gt;0))=5,vBookTransactionReport[AmountCreditTotal],0))</f>
        <v>1262.8000000000002</v>
      </c>
      <c r="M100" s="198">
        <f t="array" ref="M100">SUM(IF(((vBookTransactionReport[ReportType]=SuSaType)+(vBookTransactionReport[AccountCodeReport]=$A100)+(vBookTransactionReport[Year]=REPORT_YEAR)+(vBookTransactionReport[Month]=0))=4,vBookTransactionReport[AmountTotal],0))</f>
        <v>0</v>
      </c>
      <c r="N100" s="199">
        <f t="shared" si="13"/>
        <v>-2118.75</v>
      </c>
    </row>
    <row r="101" spans="1:14" x14ac:dyDescent="0.25">
      <c r="A101" s="196">
        <v>6664</v>
      </c>
      <c r="B101" s="197" t="str">
        <f>VLOOKUP(A101,vBookTransactionReport[[AccountCodeReport]:[TitleLocalAccount]],2,FALSE)</f>
        <v>Reisekosten Arbeitnehmer Verpflegungsmehraufwand</v>
      </c>
      <c r="C101" s="198">
        <f t="shared" si="7"/>
        <v>0</v>
      </c>
      <c r="D101" s="197" t="str">
        <f t="shared" si="8"/>
        <v/>
      </c>
      <c r="E101" s="197" t="str">
        <f t="shared" si="9"/>
        <v/>
      </c>
      <c r="F101" s="198">
        <f t="shared" si="10"/>
        <v>260.39999999999992</v>
      </c>
      <c r="G101" s="197" t="str">
        <f t="shared" si="11"/>
        <v>S</v>
      </c>
      <c r="H101" s="197" t="str">
        <f t="shared" si="12"/>
        <v/>
      </c>
      <c r="I101" s="198">
        <f t="array" ref="I101">SUM(IF(((vBookTransactionReport[ReportType]=SuSaType)+(vBookTransactionReport[AccountCodeReport]=$A101)+(vBookTransactionReport[Year]=REPORT_YEAR)+(vBookTransactionReport[Month]=REPORT_MONTH))=4,vBookTransactionReport[AmountDebitTotal],0))</f>
        <v>42</v>
      </c>
      <c r="J101" s="198">
        <f t="array" ref="J101">SUM(IF(((vBookTransactionReport[ReportType]=SuSaType)+(vBookTransactionReport[AccountCodeReport]=$A101)+(vBookTransactionReport[Year]=REPORT_YEAR)+(vBookTransactionReport[Month]=REPORT_MONTH))=4,vBookTransactionReport[AmountCreditTotal],0))</f>
        <v>28</v>
      </c>
      <c r="K101" s="198">
        <f t="array" ref="K101">SUM(IF(((vBookTransactionReport[ReportType]=SuSaType)+(vBookTransactionReport[AccountCodeReport]=$A101)+(vBookTransactionReport[Year]=REPORT_YEAR)+(vBookTransactionReport[Month]&lt;=REPORT_MONTH)++(vBookTransactionReport[Month]&gt;0))=5,vBookTransactionReport[AmountDebitTotal],0))</f>
        <v>734.59999999999991</v>
      </c>
      <c r="L101" s="198">
        <f t="array" ref="L101">SUM(IF(((vBookTransactionReport[ReportType]=SuSaType)+(vBookTransactionReport[AccountCodeReport]=$A101)+(vBookTransactionReport[Year]=REPORT_YEAR)+(vBookTransactionReport[Month]&lt;=REPORT_MONTH)++(vBookTransactionReport[Month]&gt;0))=5,vBookTransactionReport[AmountCreditTotal],0))</f>
        <v>474.2</v>
      </c>
      <c r="M101" s="198">
        <f t="array" ref="M101">SUM(IF(((vBookTransactionReport[ReportType]=SuSaType)+(vBookTransactionReport[AccountCodeReport]=$A101)+(vBookTransactionReport[Year]=REPORT_YEAR)+(vBookTransactionReport[Month]=0))=4,vBookTransactionReport[AmountTotal],0))</f>
        <v>0</v>
      </c>
      <c r="N101" s="199">
        <f t="shared" si="13"/>
        <v>-260.39999999999992</v>
      </c>
    </row>
    <row r="102" spans="1:14" x14ac:dyDescent="0.25">
      <c r="A102" s="196">
        <v>6674</v>
      </c>
      <c r="B102" s="197" t="str">
        <f>VLOOKUP(A102,vBookTransactionReport[[AccountCodeReport]:[TitleLocalAccount]],2,FALSE)</f>
        <v>Reisekosten Unternehmer Verpflegungsmehraufwand</v>
      </c>
      <c r="C102" s="198">
        <f t="shared" si="7"/>
        <v>0</v>
      </c>
      <c r="D102" s="197" t="str">
        <f t="shared" si="8"/>
        <v/>
      </c>
      <c r="E102" s="197" t="str">
        <f t="shared" si="9"/>
        <v/>
      </c>
      <c r="F102" s="198">
        <f t="shared" si="10"/>
        <v>0</v>
      </c>
      <c r="G102" s="197" t="str">
        <f t="shared" si="11"/>
        <v/>
      </c>
      <c r="H102" s="197" t="str">
        <f t="shared" si="12"/>
        <v/>
      </c>
      <c r="I102" s="198">
        <f t="array" ref="I102">SUM(IF(((vBookTransactionReport[ReportType]=SuSaType)+(vBookTransactionReport[AccountCodeReport]=$A102)+(vBookTransactionReport[Year]=REPORT_YEAR)+(vBookTransactionReport[Month]=REPORT_MONTH))=4,vBookTransactionReport[AmountDebitTotal],0))</f>
        <v>0</v>
      </c>
      <c r="J102" s="198">
        <f t="array" ref="J102">SUM(IF(((vBookTransactionReport[ReportType]=SuSaType)+(vBookTransactionReport[AccountCodeReport]=$A102)+(vBookTransactionReport[Year]=REPORT_YEAR)+(vBookTransactionReport[Month]=REPORT_MONTH))=4,vBookTransactionReport[AmountCreditTotal],0))</f>
        <v>0</v>
      </c>
      <c r="K102" s="198">
        <f t="array" ref="K102">SUM(IF(((vBookTransactionReport[ReportType]=SuSaType)+(vBookTransactionReport[AccountCodeReport]=$A102)+(vBookTransactionReport[Year]=REPORT_YEAR)+(vBookTransactionReport[Month]&lt;=REPORT_MONTH)++(vBookTransactionReport[Month]&gt;0))=5,vBookTransactionReport[AmountDebitTotal],0))</f>
        <v>0</v>
      </c>
      <c r="L102" s="198">
        <f t="array" ref="L102">SUM(IF(((vBookTransactionReport[ReportType]=SuSaType)+(vBookTransactionReport[AccountCodeReport]=$A102)+(vBookTransactionReport[Year]=REPORT_YEAR)+(vBookTransactionReport[Month]&lt;=REPORT_MONTH)++(vBookTransactionReport[Month]&gt;0))=5,vBookTransactionReport[AmountCreditTotal],0))</f>
        <v>0</v>
      </c>
      <c r="M102" s="198">
        <f t="array" ref="M102">SUM(IF(((vBookTransactionReport[ReportType]=SuSaType)+(vBookTransactionReport[AccountCodeReport]=$A102)+(vBookTransactionReport[Year]=REPORT_YEAR)+(vBookTransactionReport[Month]=0))=4,vBookTransactionReport[AmountTotal],0))</f>
        <v>0</v>
      </c>
      <c r="N102" s="199">
        <f t="shared" si="13"/>
        <v>0</v>
      </c>
    </row>
    <row r="103" spans="1:14" x14ac:dyDescent="0.25">
      <c r="A103" s="196">
        <v>6800</v>
      </c>
      <c r="B103" s="197" t="str">
        <f>VLOOKUP(A103,vBookTransactionReport[[AccountCodeReport]:[TitleLocalAccount]],2,FALSE)</f>
        <v>Porto</v>
      </c>
      <c r="C103" s="198">
        <f t="shared" si="7"/>
        <v>0</v>
      </c>
      <c r="D103" s="197" t="str">
        <f t="shared" si="8"/>
        <v/>
      </c>
      <c r="E103" s="197" t="str">
        <f t="shared" si="9"/>
        <v/>
      </c>
      <c r="F103" s="198">
        <f t="shared" si="10"/>
        <v>494.71000000000004</v>
      </c>
      <c r="G103" s="197" t="str">
        <f t="shared" si="11"/>
        <v>S</v>
      </c>
      <c r="H103" s="197" t="str">
        <f t="shared" si="12"/>
        <v/>
      </c>
      <c r="I103" s="198">
        <f t="array" ref="I103">SUM(IF(((vBookTransactionReport[ReportType]=SuSaType)+(vBookTransactionReport[AccountCodeReport]=$A103)+(vBookTransactionReport[Year]=REPORT_YEAR)+(vBookTransactionReport[Month]=REPORT_MONTH))=4,vBookTransactionReport[AmountDebitTotal],0))</f>
        <v>107.35</v>
      </c>
      <c r="J103" s="198">
        <f t="array" ref="J103">SUM(IF(((vBookTransactionReport[ReportType]=SuSaType)+(vBookTransactionReport[AccountCodeReport]=$A103)+(vBookTransactionReport[Year]=REPORT_YEAR)+(vBookTransactionReport[Month]=REPORT_MONTH))=4,vBookTransactionReport[AmountCreditTotal],0))</f>
        <v>0</v>
      </c>
      <c r="K103" s="198">
        <f t="array" ref="K103">SUM(IF(((vBookTransactionReport[ReportType]=SuSaType)+(vBookTransactionReport[AccountCodeReport]=$A103)+(vBookTransactionReport[Year]=REPORT_YEAR)+(vBookTransactionReport[Month]&lt;=REPORT_MONTH)++(vBookTransactionReport[Month]&gt;0))=5,vBookTransactionReport[AmountDebitTotal],0))</f>
        <v>494.71000000000004</v>
      </c>
      <c r="L103" s="198">
        <f t="array" ref="L103">SUM(IF(((vBookTransactionReport[ReportType]=SuSaType)+(vBookTransactionReport[AccountCodeReport]=$A103)+(vBookTransactionReport[Year]=REPORT_YEAR)+(vBookTransactionReport[Month]&lt;=REPORT_MONTH)++(vBookTransactionReport[Month]&gt;0))=5,vBookTransactionReport[AmountCreditTotal],0))</f>
        <v>0</v>
      </c>
      <c r="M103" s="198">
        <f t="array" ref="M103">SUM(IF(((vBookTransactionReport[ReportType]=SuSaType)+(vBookTransactionReport[AccountCodeReport]=$A103)+(vBookTransactionReport[Year]=REPORT_YEAR)+(vBookTransactionReport[Month]=0))=4,vBookTransactionReport[AmountTotal],0))</f>
        <v>0</v>
      </c>
      <c r="N103" s="199">
        <f t="shared" si="13"/>
        <v>-494.71000000000004</v>
      </c>
    </row>
    <row r="104" spans="1:14" x14ac:dyDescent="0.25">
      <c r="A104" s="196">
        <v>6805</v>
      </c>
      <c r="B104" s="197" t="str">
        <f>VLOOKUP(A104,vBookTransactionReport[[AccountCodeReport]:[TitleLocalAccount]],2,FALSE)</f>
        <v>Telefon</v>
      </c>
      <c r="C104" s="198">
        <f t="shared" si="7"/>
        <v>0</v>
      </c>
      <c r="D104" s="197" t="str">
        <f t="shared" si="8"/>
        <v/>
      </c>
      <c r="E104" s="197" t="str">
        <f t="shared" si="9"/>
        <v/>
      </c>
      <c r="F104" s="198">
        <f t="shared" si="10"/>
        <v>4319.0200000000004</v>
      </c>
      <c r="G104" s="197" t="str">
        <f t="shared" si="11"/>
        <v>S</v>
      </c>
      <c r="H104" s="197" t="str">
        <f t="shared" si="12"/>
        <v/>
      </c>
      <c r="I104" s="198">
        <f t="array" ref="I104">SUM(IF(((vBookTransactionReport[ReportType]=SuSaType)+(vBookTransactionReport[AccountCodeReport]=$A104)+(vBookTransactionReport[Year]=REPORT_YEAR)+(vBookTransactionReport[Month]=REPORT_MONTH))=4,vBookTransactionReport[AmountDebitTotal],0))</f>
        <v>518.64</v>
      </c>
      <c r="J104" s="198">
        <f t="array" ref="J104">SUM(IF(((vBookTransactionReport[ReportType]=SuSaType)+(vBookTransactionReport[AccountCodeReport]=$A104)+(vBookTransactionReport[Year]=REPORT_YEAR)+(vBookTransactionReport[Month]=REPORT_MONTH))=4,vBookTransactionReport[AmountCreditTotal],0))</f>
        <v>0</v>
      </c>
      <c r="K104" s="198">
        <f t="array" ref="K104">SUM(IF(((vBookTransactionReport[ReportType]=SuSaType)+(vBookTransactionReport[AccountCodeReport]=$A104)+(vBookTransactionReport[Year]=REPORT_YEAR)+(vBookTransactionReport[Month]&lt;=REPORT_MONTH)++(vBookTransactionReport[Month]&gt;0))=5,vBookTransactionReport[AmountDebitTotal],0))</f>
        <v>4321.2900000000009</v>
      </c>
      <c r="L104" s="198">
        <f t="array" ref="L104">SUM(IF(((vBookTransactionReport[ReportType]=SuSaType)+(vBookTransactionReport[AccountCodeReport]=$A104)+(vBookTransactionReport[Year]=REPORT_YEAR)+(vBookTransactionReport[Month]&lt;=REPORT_MONTH)++(vBookTransactionReport[Month]&gt;0))=5,vBookTransactionReport[AmountCreditTotal],0))</f>
        <v>2.27</v>
      </c>
      <c r="M104" s="198">
        <f t="array" ref="M104">SUM(IF(((vBookTransactionReport[ReportType]=SuSaType)+(vBookTransactionReport[AccountCodeReport]=$A104)+(vBookTransactionReport[Year]=REPORT_YEAR)+(vBookTransactionReport[Month]=0))=4,vBookTransactionReport[AmountTotal],0))</f>
        <v>0</v>
      </c>
      <c r="N104" s="199">
        <f t="shared" si="13"/>
        <v>-4319.0200000000004</v>
      </c>
    </row>
    <row r="105" spans="1:14" x14ac:dyDescent="0.25">
      <c r="A105" s="196">
        <v>6815</v>
      </c>
      <c r="B105" s="197" t="str">
        <f>VLOOKUP(A105,vBookTransactionReport[[AccountCodeReport]:[TitleLocalAccount]],2,FALSE)</f>
        <v>Bürobedarf</v>
      </c>
      <c r="C105" s="198">
        <f t="shared" si="7"/>
        <v>0</v>
      </c>
      <c r="D105" s="197" t="str">
        <f t="shared" si="8"/>
        <v/>
      </c>
      <c r="E105" s="197" t="str">
        <f t="shared" si="9"/>
        <v/>
      </c>
      <c r="F105" s="198">
        <f t="shared" si="10"/>
        <v>2196.0100000000002</v>
      </c>
      <c r="G105" s="197" t="str">
        <f t="shared" si="11"/>
        <v>S</v>
      </c>
      <c r="H105" s="197" t="str">
        <f t="shared" si="12"/>
        <v/>
      </c>
      <c r="I105" s="198">
        <f t="array" ref="I105">SUM(IF(((vBookTransactionReport[ReportType]=SuSaType)+(vBookTransactionReport[AccountCodeReport]=$A105)+(vBookTransactionReport[Year]=REPORT_YEAR)+(vBookTransactionReport[Month]=REPORT_MONTH))=4,vBookTransactionReport[AmountDebitTotal],0))</f>
        <v>110.21</v>
      </c>
      <c r="J105" s="198">
        <f t="array" ref="J105">SUM(IF(((vBookTransactionReport[ReportType]=SuSaType)+(vBookTransactionReport[AccountCodeReport]=$A105)+(vBookTransactionReport[Year]=REPORT_YEAR)+(vBookTransactionReport[Month]=REPORT_MONTH))=4,vBookTransactionReport[AmountCreditTotal],0))</f>
        <v>0</v>
      </c>
      <c r="K105" s="198">
        <f t="array" ref="K105">SUM(IF(((vBookTransactionReport[ReportType]=SuSaType)+(vBookTransactionReport[AccountCodeReport]=$A105)+(vBookTransactionReport[Year]=REPORT_YEAR)+(vBookTransactionReport[Month]&lt;=REPORT_MONTH)++(vBookTransactionReport[Month]&gt;0))=5,vBookTransactionReport[AmountDebitTotal],0))</f>
        <v>2272.6600000000003</v>
      </c>
      <c r="L105" s="198">
        <f t="array" ref="L105">SUM(IF(((vBookTransactionReport[ReportType]=SuSaType)+(vBookTransactionReport[AccountCodeReport]=$A105)+(vBookTransactionReport[Year]=REPORT_YEAR)+(vBookTransactionReport[Month]&lt;=REPORT_MONTH)++(vBookTransactionReport[Month]&gt;0))=5,vBookTransactionReport[AmountCreditTotal],0))</f>
        <v>76.650000000000006</v>
      </c>
      <c r="M105" s="198">
        <f t="array" ref="M105">SUM(IF(((vBookTransactionReport[ReportType]=SuSaType)+(vBookTransactionReport[AccountCodeReport]=$A105)+(vBookTransactionReport[Year]=REPORT_YEAR)+(vBookTransactionReport[Month]=0))=4,vBookTransactionReport[AmountTotal],0))</f>
        <v>0</v>
      </c>
      <c r="N105" s="199">
        <f t="shared" si="13"/>
        <v>-2196.0100000000002</v>
      </c>
    </row>
    <row r="106" spans="1:14" x14ac:dyDescent="0.25">
      <c r="A106" s="3">
        <v>6820</v>
      </c>
      <c r="B106" s="197" t="str">
        <f>VLOOKUP(A106,vBookTransactionReport[[AccountCodeReport]:[TitleLocalAccount]],2,FALSE)</f>
        <v>Zeitschriften, Bücher (Fachliteratur)</v>
      </c>
      <c r="C106" s="198">
        <f t="shared" si="7"/>
        <v>0</v>
      </c>
      <c r="D106" s="197" t="str">
        <f t="shared" si="8"/>
        <v/>
      </c>
      <c r="E106" s="197" t="str">
        <f t="shared" si="9"/>
        <v/>
      </c>
      <c r="F106" s="198">
        <f t="shared" si="10"/>
        <v>634.21</v>
      </c>
      <c r="G106" s="197" t="str">
        <f t="shared" si="11"/>
        <v>S</v>
      </c>
      <c r="H106" s="197" t="str">
        <f t="shared" si="12"/>
        <v/>
      </c>
      <c r="I106" s="198">
        <f t="array" ref="I106">SUM(IF(((vBookTransactionReport[ReportType]=SuSaType)+(vBookTransactionReport[AccountCodeReport]=$A106)+(vBookTransactionReport[Year]=REPORT_YEAR)+(vBookTransactionReport[Month]=REPORT_MONTH))=4,vBookTransactionReport[AmountDebitTotal],0))</f>
        <v>0</v>
      </c>
      <c r="J106" s="198">
        <f t="array" ref="J106">SUM(IF(((vBookTransactionReport[ReportType]=SuSaType)+(vBookTransactionReport[AccountCodeReport]=$A106)+(vBookTransactionReport[Year]=REPORT_YEAR)+(vBookTransactionReport[Month]=REPORT_MONTH))=4,vBookTransactionReport[AmountCreditTotal],0))</f>
        <v>0</v>
      </c>
      <c r="K106" s="198">
        <f t="array" ref="K106">SUM(IF(((vBookTransactionReport[ReportType]=SuSaType)+(vBookTransactionReport[AccountCodeReport]=$A106)+(vBookTransactionReport[Year]=REPORT_YEAR)+(vBookTransactionReport[Month]&lt;=REPORT_MONTH)++(vBookTransactionReport[Month]&gt;0))=5,vBookTransactionReport[AmountDebitTotal],0))</f>
        <v>634.21</v>
      </c>
      <c r="L106" s="198">
        <f t="array" ref="L106">SUM(IF(((vBookTransactionReport[ReportType]=SuSaType)+(vBookTransactionReport[AccountCodeReport]=$A106)+(vBookTransactionReport[Year]=REPORT_YEAR)+(vBookTransactionReport[Month]&lt;=REPORT_MONTH)++(vBookTransactionReport[Month]&gt;0))=5,vBookTransactionReport[AmountCreditTotal],0))</f>
        <v>0</v>
      </c>
      <c r="M106" s="198">
        <f t="array" ref="M106">SUM(IF(((vBookTransactionReport[ReportType]=SuSaType)+(vBookTransactionReport[AccountCodeReport]=$A106)+(vBookTransactionReport[Year]=REPORT_YEAR)+(vBookTransactionReport[Month]=0))=4,vBookTransactionReport[AmountTotal],0))</f>
        <v>0</v>
      </c>
      <c r="N106" s="199">
        <f t="shared" si="13"/>
        <v>-634.21</v>
      </c>
    </row>
    <row r="107" spans="1:14" x14ac:dyDescent="0.25">
      <c r="A107" s="196">
        <v>6821</v>
      </c>
      <c r="B107" s="197" t="str">
        <f>VLOOKUP(A107,vBookTransactionReport[[AccountCodeReport]:[TitleLocalAccount]],2,FALSE)</f>
        <v>Fortbildungskosten</v>
      </c>
      <c r="C107" s="198">
        <f t="shared" ref="C107:C116" si="14">ABS(M107)</f>
        <v>0</v>
      </c>
      <c r="D107" s="197" t="str">
        <f t="shared" ref="D107:D116" si="15">IF(M107&lt;0,"S","")</f>
        <v/>
      </c>
      <c r="E107" s="197" t="str">
        <f t="shared" ref="E107:E116" si="16">IF(M107&gt;0,"H","")</f>
        <v/>
      </c>
      <c r="F107" s="198">
        <f t="shared" ref="F107:F116" si="17">ABS(N107)</f>
        <v>3534</v>
      </c>
      <c r="G107" s="197" t="str">
        <f t="shared" ref="G107:G116" si="18">IF(N107&lt;0,"S","")</f>
        <v>S</v>
      </c>
      <c r="H107" s="197" t="str">
        <f t="shared" ref="H107:H116" si="19">IF(N107&gt;0,"H","")</f>
        <v/>
      </c>
      <c r="I107" s="198">
        <f t="array" ref="I107">SUM(IF(((vBookTransactionReport[ReportType]=SuSaType)+(vBookTransactionReport[AccountCodeReport]=$A107)+(vBookTransactionReport[Year]=REPORT_YEAR)+(vBookTransactionReport[Month]=REPORT_MONTH))=4,vBookTransactionReport[AmountDebitTotal],0))</f>
        <v>2273</v>
      </c>
      <c r="J107" s="198">
        <f t="array" ref="J107">SUM(IF(((vBookTransactionReport[ReportType]=SuSaType)+(vBookTransactionReport[AccountCodeReport]=$A107)+(vBookTransactionReport[Year]=REPORT_YEAR)+(vBookTransactionReport[Month]=REPORT_MONTH))=4,vBookTransactionReport[AmountCreditTotal],0))</f>
        <v>965</v>
      </c>
      <c r="K107" s="198">
        <f t="array" ref="K107">SUM(IF(((vBookTransactionReport[ReportType]=SuSaType)+(vBookTransactionReport[AccountCodeReport]=$A107)+(vBookTransactionReport[Year]=REPORT_YEAR)+(vBookTransactionReport[Month]&lt;=REPORT_MONTH)++(vBookTransactionReport[Month]&gt;0))=5,vBookTransactionReport[AmountDebitTotal],0))</f>
        <v>8429</v>
      </c>
      <c r="L107" s="198">
        <f t="array" ref="L107">SUM(IF(((vBookTransactionReport[ReportType]=SuSaType)+(vBookTransactionReport[AccountCodeReport]=$A107)+(vBookTransactionReport[Year]=REPORT_YEAR)+(vBookTransactionReport[Month]&lt;=REPORT_MONTH)++(vBookTransactionReport[Month]&gt;0))=5,vBookTransactionReport[AmountCreditTotal],0))</f>
        <v>4895</v>
      </c>
      <c r="M107" s="198">
        <f t="array" ref="M107">SUM(IF(((vBookTransactionReport[ReportType]=SuSaType)+(vBookTransactionReport[AccountCodeReport]=$A107)+(vBookTransactionReport[Year]=REPORT_YEAR)+(vBookTransactionReport[Month]=0))=4,vBookTransactionReport[AmountTotal],0))</f>
        <v>0</v>
      </c>
      <c r="N107" s="199">
        <f t="shared" ref="N107:N115" si="20">M107-K107+L107</f>
        <v>-3534</v>
      </c>
    </row>
    <row r="108" spans="1:14" x14ac:dyDescent="0.25">
      <c r="A108" s="196">
        <v>6825</v>
      </c>
      <c r="B108" s="197" t="str">
        <f>VLOOKUP(A108,vBookTransactionReport[[AccountCodeReport]:[TitleLocalAccount]],2,FALSE)</f>
        <v>Rechts- und Beratungskosten</v>
      </c>
      <c r="C108" s="198">
        <f t="shared" si="14"/>
        <v>0</v>
      </c>
      <c r="D108" s="197" t="str">
        <f t="shared" si="15"/>
        <v/>
      </c>
      <c r="E108" s="197" t="str">
        <f t="shared" si="16"/>
        <v/>
      </c>
      <c r="F108" s="198">
        <f t="shared" si="17"/>
        <v>166381.07999999999</v>
      </c>
      <c r="G108" s="197" t="str">
        <f t="shared" si="18"/>
        <v>S</v>
      </c>
      <c r="H108" s="197" t="str">
        <f t="shared" si="19"/>
        <v/>
      </c>
      <c r="I108" s="198">
        <f t="array" ref="I108">SUM(IF(((vBookTransactionReport[ReportType]=SuSaType)+(vBookTransactionReport[AccountCodeReport]=$A108)+(vBookTransactionReport[Year]=REPORT_YEAR)+(vBookTransactionReport[Month]=REPORT_MONTH))=4,vBookTransactionReport[AmountDebitTotal],0))</f>
        <v>22746</v>
      </c>
      <c r="J108" s="198">
        <f t="array" ref="J108">SUM(IF(((vBookTransactionReport[ReportType]=SuSaType)+(vBookTransactionReport[AccountCodeReport]=$A108)+(vBookTransactionReport[Year]=REPORT_YEAR)+(vBookTransactionReport[Month]=REPORT_MONTH))=4,vBookTransactionReport[AmountCreditTotal],0))</f>
        <v>0</v>
      </c>
      <c r="K108" s="198">
        <f t="array" ref="K108">SUM(IF(((vBookTransactionReport[ReportType]=SuSaType)+(vBookTransactionReport[AccountCodeReport]=$A108)+(vBookTransactionReport[Year]=REPORT_YEAR)+(vBookTransactionReport[Month]&lt;=REPORT_MONTH)++(vBookTransactionReport[Month]&gt;0))=5,vBookTransactionReport[AmountDebitTotal],0))</f>
        <v>187121.08</v>
      </c>
      <c r="L108" s="198">
        <f t="array" ref="L108">SUM(IF(((vBookTransactionReport[ReportType]=SuSaType)+(vBookTransactionReport[AccountCodeReport]=$A108)+(vBookTransactionReport[Year]=REPORT_YEAR)+(vBookTransactionReport[Month]&lt;=REPORT_MONTH)++(vBookTransactionReport[Month]&gt;0))=5,vBookTransactionReport[AmountCreditTotal],0))</f>
        <v>20740</v>
      </c>
      <c r="M108" s="198">
        <f t="array" ref="M108">SUM(IF(((vBookTransactionReport[ReportType]=SuSaType)+(vBookTransactionReport[AccountCodeReport]=$A108)+(vBookTransactionReport[Year]=REPORT_YEAR)+(vBookTransactionReport[Month]=0))=4,vBookTransactionReport[AmountTotal],0))</f>
        <v>0</v>
      </c>
      <c r="N108" s="199">
        <f t="shared" si="20"/>
        <v>-166381.07999999999</v>
      </c>
    </row>
    <row r="109" spans="1:14" x14ac:dyDescent="0.25">
      <c r="A109" s="3">
        <v>6826</v>
      </c>
      <c r="B109" s="197" t="str">
        <f>VLOOKUP(A109,vBookTransactionReport[[AccountCodeReport]:[TitleLocalAccount]],2,FALSE)</f>
        <v>Rechts- und Beratungskosten</v>
      </c>
      <c r="C109" s="198">
        <f t="shared" si="14"/>
        <v>0</v>
      </c>
      <c r="D109" s="197" t="str">
        <f t="shared" si="15"/>
        <v/>
      </c>
      <c r="E109" s="197" t="str">
        <f t="shared" si="16"/>
        <v/>
      </c>
      <c r="F109" s="198">
        <f t="shared" si="17"/>
        <v>3053.16</v>
      </c>
      <c r="G109" s="197" t="str">
        <f t="shared" si="18"/>
        <v>S</v>
      </c>
      <c r="H109" s="197" t="str">
        <f t="shared" si="19"/>
        <v/>
      </c>
      <c r="I109" s="198">
        <f t="array" ref="I109">SUM(IF(((vBookTransactionReport[ReportType]=SuSaType)+(vBookTransactionReport[AccountCodeReport]=$A109)+(vBookTransactionReport[Year]=REPORT_YEAR)+(vBookTransactionReport[Month]=REPORT_MONTH))=4,vBookTransactionReport[AmountDebitTotal],0))</f>
        <v>1963.16</v>
      </c>
      <c r="J109" s="198">
        <f t="array" ref="J109">SUM(IF(((vBookTransactionReport[ReportType]=SuSaType)+(vBookTransactionReport[AccountCodeReport]=$A109)+(vBookTransactionReport[Year]=REPORT_YEAR)+(vBookTransactionReport[Month]=REPORT_MONTH))=4,vBookTransactionReport[AmountCreditTotal],0))</f>
        <v>0</v>
      </c>
      <c r="K109" s="198">
        <f t="array" ref="K109">SUM(IF(((vBookTransactionReport[ReportType]=SuSaType)+(vBookTransactionReport[AccountCodeReport]=$A109)+(vBookTransactionReport[Year]=REPORT_YEAR)+(vBookTransactionReport[Month]&lt;=REPORT_MONTH)++(vBookTransactionReport[Month]&gt;0))=5,vBookTransactionReport[AmountDebitTotal],0))</f>
        <v>3053.16</v>
      </c>
      <c r="L109" s="198">
        <f t="array" ref="L109">SUM(IF(((vBookTransactionReport[ReportType]=SuSaType)+(vBookTransactionReport[AccountCodeReport]=$A109)+(vBookTransactionReport[Year]=REPORT_YEAR)+(vBookTransactionReport[Month]&lt;=REPORT_MONTH)++(vBookTransactionReport[Month]&gt;0))=5,vBookTransactionReport[AmountCreditTotal],0))</f>
        <v>0</v>
      </c>
      <c r="M109" s="198">
        <f t="array" ref="M109">SUM(IF(((vBookTransactionReport[ReportType]=SuSaType)+(vBookTransactionReport[AccountCodeReport]=$A109)+(vBookTransactionReport[Year]=REPORT_YEAR)+(vBookTransactionReport[Month]=0))=4,vBookTransactionReport[AmountTotal],0))</f>
        <v>0</v>
      </c>
      <c r="N109" s="199">
        <f t="shared" si="20"/>
        <v>-3053.16</v>
      </c>
    </row>
    <row r="110" spans="1:14" x14ac:dyDescent="0.25">
      <c r="A110" s="196">
        <v>6827</v>
      </c>
      <c r="B110" s="197" t="str">
        <f>VLOOKUP(A110,vBookTransactionReport[[AccountCodeReport]:[TitleLocalAccount]],2,FALSE)</f>
        <v>Abschluss- und Prüfungskosten</v>
      </c>
      <c r="C110" s="198">
        <f t="shared" si="14"/>
        <v>0</v>
      </c>
      <c r="D110" s="197" t="str">
        <f t="shared" si="15"/>
        <v/>
      </c>
      <c r="E110" s="197" t="str">
        <f t="shared" si="16"/>
        <v/>
      </c>
      <c r="F110" s="198">
        <f t="shared" si="17"/>
        <v>0</v>
      </c>
      <c r="G110" s="197" t="str">
        <f t="shared" si="18"/>
        <v/>
      </c>
      <c r="H110" s="197" t="str">
        <f t="shared" si="19"/>
        <v/>
      </c>
      <c r="I110" s="198">
        <f t="array" ref="I110">SUM(IF(((vBookTransactionReport[ReportType]=SuSaType)+(vBookTransactionReport[AccountCodeReport]=$A110)+(vBookTransactionReport[Year]=REPORT_YEAR)+(vBookTransactionReport[Month]=REPORT_MONTH))=4,vBookTransactionReport[AmountDebitTotal],0))</f>
        <v>0</v>
      </c>
      <c r="J110" s="198">
        <f t="array" ref="J110">SUM(IF(((vBookTransactionReport[ReportType]=SuSaType)+(vBookTransactionReport[AccountCodeReport]=$A110)+(vBookTransactionReport[Year]=REPORT_YEAR)+(vBookTransactionReport[Month]=REPORT_MONTH))=4,vBookTransactionReport[AmountCreditTotal],0))</f>
        <v>0</v>
      </c>
      <c r="K110" s="198">
        <f t="array" ref="K110">SUM(IF(((vBookTransactionReport[ReportType]=SuSaType)+(vBookTransactionReport[AccountCodeReport]=$A110)+(vBookTransactionReport[Year]=REPORT_YEAR)+(vBookTransactionReport[Month]&lt;=REPORT_MONTH)++(vBookTransactionReport[Month]&gt;0))=5,vBookTransactionReport[AmountDebitTotal],0))</f>
        <v>0</v>
      </c>
      <c r="L110" s="198">
        <f t="array" ref="L110">SUM(IF(((vBookTransactionReport[ReportType]=SuSaType)+(vBookTransactionReport[AccountCodeReport]=$A110)+(vBookTransactionReport[Year]=REPORT_YEAR)+(vBookTransactionReport[Month]&lt;=REPORT_MONTH)++(vBookTransactionReport[Month]&gt;0))=5,vBookTransactionReport[AmountCreditTotal],0))</f>
        <v>0</v>
      </c>
      <c r="M110" s="198">
        <f t="array" ref="M110">SUM(IF(((vBookTransactionReport[ReportType]=SuSaType)+(vBookTransactionReport[AccountCodeReport]=$A110)+(vBookTransactionReport[Year]=REPORT_YEAR)+(vBookTransactionReport[Month]=0))=4,vBookTransactionReport[AmountTotal],0))</f>
        <v>0</v>
      </c>
      <c r="N110" s="199">
        <f t="shared" si="20"/>
        <v>0</v>
      </c>
    </row>
    <row r="111" spans="1:14" x14ac:dyDescent="0.25">
      <c r="A111" s="196">
        <v>6830</v>
      </c>
      <c r="B111" s="197" t="str">
        <f>VLOOKUP(A111,vBookTransactionReport[[AccountCodeReport]:[TitleLocalAccount]],2,FALSE)</f>
        <v>Buchführungskosten</v>
      </c>
      <c r="C111" s="198">
        <f t="shared" si="14"/>
        <v>0</v>
      </c>
      <c r="D111" s="197" t="str">
        <f t="shared" si="15"/>
        <v/>
      </c>
      <c r="E111" s="197" t="str">
        <f t="shared" si="16"/>
        <v/>
      </c>
      <c r="F111" s="198">
        <f t="shared" si="17"/>
        <v>8658.2000000000007</v>
      </c>
      <c r="G111" s="197" t="str">
        <f t="shared" si="18"/>
        <v>S</v>
      </c>
      <c r="H111" s="197" t="str">
        <f t="shared" si="19"/>
        <v/>
      </c>
      <c r="I111" s="198">
        <f t="array" ref="I111">SUM(IF(((vBookTransactionReport[ReportType]=SuSaType)+(vBookTransactionReport[AccountCodeReport]=$A111)+(vBookTransactionReport[Year]=REPORT_YEAR)+(vBookTransactionReport[Month]=REPORT_MONTH))=4,vBookTransactionReport[AmountDebitTotal],0))</f>
        <v>1634.7</v>
      </c>
      <c r="J111" s="198">
        <f t="array" ref="J111">SUM(IF(((vBookTransactionReport[ReportType]=SuSaType)+(vBookTransactionReport[AccountCodeReport]=$A111)+(vBookTransactionReport[Year]=REPORT_YEAR)+(vBookTransactionReport[Month]=REPORT_MONTH))=4,vBookTransactionReport[AmountCreditTotal],0))</f>
        <v>0</v>
      </c>
      <c r="K111" s="198">
        <f t="array" ref="K111">SUM(IF(((vBookTransactionReport[ReportType]=SuSaType)+(vBookTransactionReport[AccountCodeReport]=$A111)+(vBookTransactionReport[Year]=REPORT_YEAR)+(vBookTransactionReport[Month]&lt;=REPORT_MONTH)++(vBookTransactionReport[Month]&gt;0))=5,vBookTransactionReport[AmountDebitTotal],0))</f>
        <v>8658.2000000000007</v>
      </c>
      <c r="L111" s="198">
        <f t="array" ref="L111">SUM(IF(((vBookTransactionReport[ReportType]=SuSaType)+(vBookTransactionReport[AccountCodeReport]=$A111)+(vBookTransactionReport[Year]=REPORT_YEAR)+(vBookTransactionReport[Month]&lt;=REPORT_MONTH)++(vBookTransactionReport[Month]&gt;0))=5,vBookTransactionReport[AmountCreditTotal],0))</f>
        <v>0</v>
      </c>
      <c r="M111" s="198">
        <f t="array" ref="M111">SUM(IF(((vBookTransactionReport[ReportType]=SuSaType)+(vBookTransactionReport[AccountCodeReport]=$A111)+(vBookTransactionReport[Year]=REPORT_YEAR)+(vBookTransactionReport[Month]=0))=4,vBookTransactionReport[AmountTotal],0))</f>
        <v>0</v>
      </c>
      <c r="N111" s="199">
        <f t="shared" si="20"/>
        <v>-8658.2000000000007</v>
      </c>
    </row>
    <row r="112" spans="1:14" x14ac:dyDescent="0.25">
      <c r="A112" s="196">
        <v>6835</v>
      </c>
      <c r="B112" s="197" t="str">
        <f>VLOOKUP(A112,vBookTransactionReport[[AccountCodeReport]:[TitleLocalAccount]],2,FALSE)</f>
        <v>Mieten für Einrichtungen (bewegliche Wirtschaftsgüter)</v>
      </c>
      <c r="C112" s="198">
        <f t="shared" si="14"/>
        <v>0</v>
      </c>
      <c r="D112" s="197" t="str">
        <f t="shared" si="15"/>
        <v/>
      </c>
      <c r="E112" s="197" t="str">
        <f t="shared" si="16"/>
        <v/>
      </c>
      <c r="F112" s="198">
        <f t="shared" si="17"/>
        <v>0</v>
      </c>
      <c r="G112" s="197" t="str">
        <f t="shared" si="18"/>
        <v/>
      </c>
      <c r="H112" s="197" t="str">
        <f t="shared" si="19"/>
        <v/>
      </c>
      <c r="I112" s="198">
        <f t="array" ref="I112">SUM(IF(((vBookTransactionReport[ReportType]=SuSaType)+(vBookTransactionReport[AccountCodeReport]=$A112)+(vBookTransactionReport[Year]=REPORT_YEAR)+(vBookTransactionReport[Month]=REPORT_MONTH))=4,vBookTransactionReport[AmountDebitTotal],0))</f>
        <v>0</v>
      </c>
      <c r="J112" s="198">
        <f t="array" ref="J112">SUM(IF(((vBookTransactionReport[ReportType]=SuSaType)+(vBookTransactionReport[AccountCodeReport]=$A112)+(vBookTransactionReport[Year]=REPORT_YEAR)+(vBookTransactionReport[Month]=REPORT_MONTH))=4,vBookTransactionReport[AmountCreditTotal],0))</f>
        <v>0</v>
      </c>
      <c r="K112" s="198">
        <f t="array" ref="K112">SUM(IF(((vBookTransactionReport[ReportType]=SuSaType)+(vBookTransactionReport[AccountCodeReport]=$A112)+(vBookTransactionReport[Year]=REPORT_YEAR)+(vBookTransactionReport[Month]&lt;=REPORT_MONTH)++(vBookTransactionReport[Month]&gt;0))=5,vBookTransactionReport[AmountDebitTotal],0))</f>
        <v>0</v>
      </c>
      <c r="L112" s="198">
        <f t="array" ref="L112">SUM(IF(((vBookTransactionReport[ReportType]=SuSaType)+(vBookTransactionReport[AccountCodeReport]=$A112)+(vBookTransactionReport[Year]=REPORT_YEAR)+(vBookTransactionReport[Month]&lt;=REPORT_MONTH)++(vBookTransactionReport[Month]&gt;0))=5,vBookTransactionReport[AmountCreditTotal],0))</f>
        <v>0</v>
      </c>
      <c r="M112" s="198">
        <f t="array" ref="M112">SUM(IF(((vBookTransactionReport[ReportType]=SuSaType)+(vBookTransactionReport[AccountCodeReport]=$A112)+(vBookTransactionReport[Year]=REPORT_YEAR)+(vBookTransactionReport[Month]=0))=4,vBookTransactionReport[AmountTotal],0))</f>
        <v>0</v>
      </c>
      <c r="N112" s="199">
        <f t="shared" si="20"/>
        <v>0</v>
      </c>
    </row>
    <row r="113" spans="1:14" x14ac:dyDescent="0.25">
      <c r="A113" s="3">
        <v>6837</v>
      </c>
      <c r="B113" s="197" t="str">
        <f>VLOOKUP(A113,vBookTransactionReport[[AccountCodeReport]:[TitleLocalAccount]],2,FALSE)</f>
        <v>Aufwendungen für die zeitlich befristete Überlassu</v>
      </c>
      <c r="C113" s="198">
        <f t="shared" si="14"/>
        <v>0</v>
      </c>
      <c r="D113" s="197" t="str">
        <f t="shared" si="15"/>
        <v/>
      </c>
      <c r="E113" s="197" t="str">
        <f t="shared" si="16"/>
        <v/>
      </c>
      <c r="F113" s="198">
        <f t="shared" si="17"/>
        <v>1878.7599999999998</v>
      </c>
      <c r="G113" s="197" t="str">
        <f t="shared" si="18"/>
        <v>S</v>
      </c>
      <c r="H113" s="197" t="str">
        <f t="shared" si="19"/>
        <v/>
      </c>
      <c r="I113" s="198">
        <f t="array" ref="I113">SUM(IF(((vBookTransactionReport[ReportType]=SuSaType)+(vBookTransactionReport[AccountCodeReport]=$A113)+(vBookTransactionReport[Year]=REPORT_YEAR)+(vBookTransactionReport[Month]=REPORT_MONTH))=4,vBookTransactionReport[AmountDebitTotal],0))</f>
        <v>365.85</v>
      </c>
      <c r="J113" s="198">
        <f t="array" ref="J113">SUM(IF(((vBookTransactionReport[ReportType]=SuSaType)+(vBookTransactionReport[AccountCodeReport]=$A113)+(vBookTransactionReport[Year]=REPORT_YEAR)+(vBookTransactionReport[Month]=REPORT_MONTH))=4,vBookTransactionReport[AmountCreditTotal],0))</f>
        <v>0</v>
      </c>
      <c r="K113" s="198">
        <f t="array" ref="K113">SUM(IF(((vBookTransactionReport[ReportType]=SuSaType)+(vBookTransactionReport[AccountCodeReport]=$A113)+(vBookTransactionReport[Year]=REPORT_YEAR)+(vBookTransactionReport[Month]&lt;=REPORT_MONTH)++(vBookTransactionReport[Month]&gt;0))=5,vBookTransactionReport[AmountDebitTotal],0))</f>
        <v>1878.7599999999998</v>
      </c>
      <c r="L113" s="198">
        <f t="array" ref="L113">SUM(IF(((vBookTransactionReport[ReportType]=SuSaType)+(vBookTransactionReport[AccountCodeReport]=$A113)+(vBookTransactionReport[Year]=REPORT_YEAR)+(vBookTransactionReport[Month]&lt;=REPORT_MONTH)++(vBookTransactionReport[Month]&gt;0))=5,vBookTransactionReport[AmountCreditTotal],0))</f>
        <v>0</v>
      </c>
      <c r="M113" s="198">
        <f t="array" ref="M113">SUM(IF(((vBookTransactionReport[ReportType]=SuSaType)+(vBookTransactionReport[AccountCodeReport]=$A113)+(vBookTransactionReport[Year]=REPORT_YEAR)+(vBookTransactionReport[Month]=0))=4,vBookTransactionReport[AmountTotal],0))</f>
        <v>0</v>
      </c>
      <c r="N113" s="199">
        <f t="shared" si="20"/>
        <v>-1878.7599999999998</v>
      </c>
    </row>
    <row r="114" spans="1:14" x14ac:dyDescent="0.25">
      <c r="A114" s="196">
        <v>6850</v>
      </c>
      <c r="B114" s="197" t="str">
        <f>VLOOKUP(A114,vBookTransactionReport[[AccountCodeReport]:[TitleLocalAccount]],2,FALSE)</f>
        <v>Sonstiger Betriebsbedarf</v>
      </c>
      <c r="C114" s="198">
        <f t="shared" si="14"/>
        <v>0</v>
      </c>
      <c r="D114" s="197" t="str">
        <f t="shared" si="15"/>
        <v/>
      </c>
      <c r="E114" s="197" t="str">
        <f t="shared" si="16"/>
        <v/>
      </c>
      <c r="F114" s="198">
        <f t="shared" si="17"/>
        <v>10387.969999999999</v>
      </c>
      <c r="G114" s="197" t="str">
        <f t="shared" si="18"/>
        <v>S</v>
      </c>
      <c r="H114" s="197" t="str">
        <f t="shared" si="19"/>
        <v/>
      </c>
      <c r="I114" s="198">
        <f t="array" ref="I114">SUM(IF(((vBookTransactionReport[ReportType]=SuSaType)+(vBookTransactionReport[AccountCodeReport]=$A114)+(vBookTransactionReport[Year]=REPORT_YEAR)+(vBookTransactionReport[Month]=REPORT_MONTH))=4,vBookTransactionReport[AmountDebitTotal],0))</f>
        <v>1487.56</v>
      </c>
      <c r="J114" s="198">
        <f t="array" ref="J114">SUM(IF(((vBookTransactionReport[ReportType]=SuSaType)+(vBookTransactionReport[AccountCodeReport]=$A114)+(vBookTransactionReport[Year]=REPORT_YEAR)+(vBookTransactionReport[Month]=REPORT_MONTH))=4,vBookTransactionReport[AmountCreditTotal],0))</f>
        <v>155.22999999999999</v>
      </c>
      <c r="K114" s="198">
        <f t="array" ref="K114">SUM(IF(((vBookTransactionReport[ReportType]=SuSaType)+(vBookTransactionReport[AccountCodeReport]=$A114)+(vBookTransactionReport[Year]=REPORT_YEAR)+(vBookTransactionReport[Month]&lt;=REPORT_MONTH)++(vBookTransactionReport[Month]&gt;0))=5,vBookTransactionReport[AmountDebitTotal],0))</f>
        <v>11052.9</v>
      </c>
      <c r="L114" s="198">
        <f t="array" ref="L114">SUM(IF(((vBookTransactionReport[ReportType]=SuSaType)+(vBookTransactionReport[AccountCodeReport]=$A114)+(vBookTransactionReport[Year]=REPORT_YEAR)+(vBookTransactionReport[Month]&lt;=REPORT_MONTH)++(vBookTransactionReport[Month]&gt;0))=5,vBookTransactionReport[AmountCreditTotal],0))</f>
        <v>664.93000000000006</v>
      </c>
      <c r="M114" s="198">
        <f t="array" ref="M114">SUM(IF(((vBookTransactionReport[ReportType]=SuSaType)+(vBookTransactionReport[AccountCodeReport]=$A114)+(vBookTransactionReport[Year]=REPORT_YEAR)+(vBookTransactionReport[Month]=0))=4,vBookTransactionReport[AmountTotal],0))</f>
        <v>0</v>
      </c>
      <c r="N114" s="199">
        <f t="shared" si="20"/>
        <v>-10387.969999999999</v>
      </c>
    </row>
    <row r="115" spans="1:14" x14ac:dyDescent="0.25">
      <c r="A115" s="196">
        <v>6855</v>
      </c>
      <c r="B115" s="197" t="str">
        <f>VLOOKUP(A115,vBookTransactionReport[[AccountCodeReport]:[TitleLocalAccount]],2,FALSE)</f>
        <v>Nebenkosten des Geldverkehrs</v>
      </c>
      <c r="C115" s="198">
        <f t="shared" si="14"/>
        <v>0</v>
      </c>
      <c r="D115" s="197" t="str">
        <f t="shared" si="15"/>
        <v/>
      </c>
      <c r="E115" s="197" t="str">
        <f t="shared" si="16"/>
        <v/>
      </c>
      <c r="F115" s="198">
        <f t="shared" si="17"/>
        <v>12158.199999999999</v>
      </c>
      <c r="G115" s="197" t="str">
        <f t="shared" si="18"/>
        <v>S</v>
      </c>
      <c r="H115" s="197" t="str">
        <f t="shared" si="19"/>
        <v/>
      </c>
      <c r="I115" s="198">
        <f t="array" ref="I115">SUM(IF(((vBookTransactionReport[ReportType]=SuSaType)+(vBookTransactionReport[AccountCodeReport]=$A115)+(vBookTransactionReport[Year]=REPORT_YEAR)+(vBookTransactionReport[Month]=REPORT_MONTH))=4,vBookTransactionReport[AmountDebitTotal],0))</f>
        <v>173.91</v>
      </c>
      <c r="J115" s="198">
        <f t="array" ref="J115">SUM(IF(((vBookTransactionReport[ReportType]=SuSaType)+(vBookTransactionReport[AccountCodeReport]=$A115)+(vBookTransactionReport[Year]=REPORT_YEAR)+(vBookTransactionReport[Month]=REPORT_MONTH))=4,vBookTransactionReport[AmountCreditTotal],0))</f>
        <v>0</v>
      </c>
      <c r="K115" s="198">
        <f t="array" ref="K115">SUM(IF(((vBookTransactionReport[ReportType]=SuSaType)+(vBookTransactionReport[AccountCodeReport]=$A115)+(vBookTransactionReport[Year]=REPORT_YEAR)+(vBookTransactionReport[Month]&lt;=REPORT_MONTH)++(vBookTransactionReport[Month]&gt;0))=5,vBookTransactionReport[AmountDebitTotal],0))</f>
        <v>12193.199999999999</v>
      </c>
      <c r="L115" s="198">
        <f t="array" ref="L115">SUM(IF(((vBookTransactionReport[ReportType]=SuSaType)+(vBookTransactionReport[AccountCodeReport]=$A115)+(vBookTransactionReport[Year]=REPORT_YEAR)+(vBookTransactionReport[Month]&lt;=REPORT_MONTH)++(vBookTransactionReport[Month]&gt;0))=5,vBookTransactionReport[AmountCreditTotal],0))</f>
        <v>35</v>
      </c>
      <c r="M115" s="198">
        <f t="array" ref="M115">SUM(IF(((vBookTransactionReport[ReportType]=SuSaType)+(vBookTransactionReport[AccountCodeReport]=$A115)+(vBookTransactionReport[Year]=REPORT_YEAR)+(vBookTransactionReport[Month]=0))=4,vBookTransactionReport[AmountTotal],0))</f>
        <v>0</v>
      </c>
      <c r="N115" s="199">
        <f t="shared" si="20"/>
        <v>-12158.199999999999</v>
      </c>
    </row>
    <row r="116" spans="1:14" x14ac:dyDescent="0.25">
      <c r="A116" s="196">
        <v>6859</v>
      </c>
      <c r="B116" s="197" t="str">
        <f>VLOOKUP(A116,vBookTransactionReport[[AccountCodeReport]:[TitleLocalAccount]],2,FALSE)</f>
        <v>Aufwendungen für Abraum- und Abfallbeseitigung</v>
      </c>
      <c r="C116" s="198">
        <f t="shared" si="14"/>
        <v>0</v>
      </c>
      <c r="D116" s="197" t="str">
        <f t="shared" si="15"/>
        <v/>
      </c>
      <c r="E116" s="197" t="str">
        <f t="shared" si="16"/>
        <v/>
      </c>
      <c r="F116" s="198">
        <f t="shared" si="17"/>
        <v>10873.63</v>
      </c>
      <c r="G116" s="197" t="str">
        <f t="shared" si="18"/>
        <v>S</v>
      </c>
      <c r="H116" s="197" t="str">
        <f t="shared" si="19"/>
        <v/>
      </c>
      <c r="I116" s="198">
        <f t="array" ref="I116">SUM(IF(((vBookTransactionReport[ReportType]=SuSaType)+(vBookTransactionReport[AccountCodeReport]=$A116)+(vBookTransactionReport[Year]=REPORT_YEAR)+(vBookTransactionReport[Month]=REPORT_MONTH))=4,vBookTransactionReport[AmountDebitTotal],0))</f>
        <v>508.15</v>
      </c>
      <c r="J116" s="198">
        <f t="array" ref="J116">SUM(IF(((vBookTransactionReport[ReportType]=SuSaType)+(vBookTransactionReport[AccountCodeReport]=$A116)+(vBookTransactionReport[Year]=REPORT_YEAR)+(vBookTransactionReport[Month]=REPORT_MONTH))=4,vBookTransactionReport[AmountCreditTotal],0))</f>
        <v>0</v>
      </c>
      <c r="K116" s="198">
        <f t="array" ref="K116">SUM(IF(((vBookTransactionReport[ReportType]=SuSaType)+(vBookTransactionReport[AccountCodeReport]=$A116)+(vBookTransactionReport[Year]=REPORT_YEAR)+(vBookTransactionReport[Month]&lt;=REPORT_MONTH)++(vBookTransactionReport[Month]&gt;0))=5,vBookTransactionReport[AmountDebitTotal],0))</f>
        <v>10873.63</v>
      </c>
      <c r="L116" s="198">
        <f t="array" ref="L116">SUM(IF(((vBookTransactionReport[ReportType]=SuSaType)+(vBookTransactionReport[AccountCodeReport]=$A116)+(vBookTransactionReport[Year]=REPORT_YEAR)+(vBookTransactionReport[Month]&lt;=REPORT_MONTH)++(vBookTransactionReport[Month]&gt;0))=5,vBookTransactionReport[AmountCreditTotal],0))</f>
        <v>0</v>
      </c>
      <c r="M116" s="198">
        <f t="array" ref="M116">SUM(IF(((vBookTransactionReport[ReportType]=SuSaType)+(vBookTransactionReport[AccountCodeReport]=$A116)+(vBookTransactionReport[Year]=REPORT_YEAR)+(vBookTransactionReport[Month]=0))=4,vBookTransactionReport[AmountTotal],0))</f>
        <v>0</v>
      </c>
      <c r="N116" s="199">
        <f>M116-K116+L116</f>
        <v>-10873.63</v>
      </c>
    </row>
    <row r="117" spans="1:14" x14ac:dyDescent="0.25">
      <c r="A117" s="196">
        <v>6974</v>
      </c>
      <c r="B117" s="197" t="str">
        <f>VLOOKUP(A117,vBookTransactionReport[[AccountCodeReport]:[TitleLocalAccount]],2,FALSE)</f>
        <v>Kalkulatorische Zinsen</v>
      </c>
      <c r="C117" s="198">
        <f t="shared" ref="C117" si="21">ABS(M117)</f>
        <v>0</v>
      </c>
      <c r="D117" s="197" t="str">
        <f t="shared" ref="D117:D119" si="22">IF(M117&lt;0,"S","")</f>
        <v/>
      </c>
      <c r="E117" s="197" t="str">
        <f t="shared" ref="E117:E119" si="23">IF(M117&gt;0,"H","")</f>
        <v/>
      </c>
      <c r="F117" s="198">
        <f t="shared" ref="F117:F119" si="24">ABS(N117)</f>
        <v>0</v>
      </c>
      <c r="G117" s="197" t="str">
        <f t="shared" ref="G117:G119" si="25">IF(N117&lt;0,"S","")</f>
        <v/>
      </c>
      <c r="H117" s="197" t="str">
        <f t="shared" ref="H117:H119" si="26">IF(N117&gt;0,"H","")</f>
        <v/>
      </c>
      <c r="I117" s="198">
        <f t="array" ref="I117">SUM(IF(((vBookTransactionReport[ReportType]=SuSaType)+(vBookTransactionReport[AccountCodeReport]=$A117)+(vBookTransactionReport[Year]=REPORT_YEAR)+(vBookTransactionReport[Month]=REPORT_MONTH))=4,vBookTransactionReport[AmountDebitTotal],0))</f>
        <v>0</v>
      </c>
      <c r="J117" s="198">
        <f t="array" ref="J117">SUM(IF(((vBookTransactionReport[ReportType]=SuSaType)+(vBookTransactionReport[AccountCodeReport]=$A117)+(vBookTransactionReport[Year]=REPORT_YEAR)+(vBookTransactionReport[Month]=REPORT_MONTH))=4,vBookTransactionReport[AmountCreditTotal],0))</f>
        <v>0</v>
      </c>
      <c r="K117" s="198">
        <f t="array" ref="K117">SUM(IF(((vBookTransactionReport[ReportType]=SuSaType)+(vBookTransactionReport[AccountCodeReport]=$A117)+(vBookTransactionReport[Year]=REPORT_YEAR)+(vBookTransactionReport[Month]&lt;=REPORT_MONTH)++(vBookTransactionReport[Month]&gt;0))=5,vBookTransactionReport[AmountDebitTotal],0))</f>
        <v>0</v>
      </c>
      <c r="L117" s="198">
        <f t="array" ref="L117">SUM(IF(((vBookTransactionReport[ReportType]=SuSaType)+(vBookTransactionReport[AccountCodeReport]=$A117)+(vBookTransactionReport[Year]=REPORT_YEAR)+(vBookTransactionReport[Month]&lt;=REPORT_MONTH)++(vBookTransactionReport[Month]&gt;0))=5,vBookTransactionReport[AmountCreditTotal],0))</f>
        <v>0</v>
      </c>
      <c r="M117" s="198">
        <f t="array" ref="M117">SUM(IF(((vBookTransactionReport[ReportType]=SuSaType)+(vBookTransactionReport[AccountCodeReport]=$A117)+(vBookTransactionReport[Year]=REPORT_YEAR)+(vBookTransactionReport[Month]=0))=4,vBookTransactionReport[AmountTotal],0))</f>
        <v>0</v>
      </c>
      <c r="N117" s="199">
        <f t="shared" ref="N117:N119" si="27">M117-K117+L117</f>
        <v>0</v>
      </c>
    </row>
    <row r="118" spans="1:14" x14ac:dyDescent="0.25">
      <c r="A118" s="196">
        <v>6976</v>
      </c>
      <c r="B118" s="197" t="str">
        <f>VLOOKUP(A118,vBookTransactionReport[[AccountCodeReport]:[TitleLocalAccount]],2,FALSE)</f>
        <v>Kalkulatorische Abschreibungen</v>
      </c>
      <c r="C118" s="198">
        <f>ABS(M118)</f>
        <v>0</v>
      </c>
      <c r="D118" s="197" t="str">
        <f t="shared" si="22"/>
        <v/>
      </c>
      <c r="E118" s="197" t="str">
        <f t="shared" si="23"/>
        <v/>
      </c>
      <c r="F118" s="198">
        <f t="shared" si="24"/>
        <v>0</v>
      </c>
      <c r="G118" s="197" t="str">
        <f t="shared" si="25"/>
        <v/>
      </c>
      <c r="H118" s="197" t="str">
        <f t="shared" si="26"/>
        <v/>
      </c>
      <c r="I118" s="198">
        <f t="array" ref="I118">SUM(IF(((vBookTransactionReport[ReportType]=SuSaType)+(vBookTransactionReport[AccountCodeReport]=$A118)+(vBookTransactionReport[Year]=REPORT_YEAR)+(vBookTransactionReport[Month]=REPORT_MONTH))=4,vBookTransactionReport[AmountDebitTotal],0))</f>
        <v>0</v>
      </c>
      <c r="J118" s="198">
        <f t="array" ref="J118">SUM(IF(((vBookTransactionReport[ReportType]=SuSaType)+(vBookTransactionReport[AccountCodeReport]=$A118)+(vBookTransactionReport[Year]=REPORT_YEAR)+(vBookTransactionReport[Month]=REPORT_MONTH))=4,vBookTransactionReport[AmountCreditTotal],0))</f>
        <v>0</v>
      </c>
      <c r="K118" s="198">
        <f t="array" ref="K118">SUM(IF(((vBookTransactionReport[ReportType]=SuSaType)+(vBookTransactionReport[AccountCodeReport]=$A118)+(vBookTransactionReport[Year]=REPORT_YEAR)+(vBookTransactionReport[Month]&lt;=REPORT_MONTH)++(vBookTransactionReport[Month]&gt;0))=5,vBookTransactionReport[AmountDebitTotal],0))</f>
        <v>0</v>
      </c>
      <c r="L118" s="198">
        <f t="array" ref="L118">SUM(IF(((vBookTransactionReport[ReportType]=SuSaType)+(vBookTransactionReport[AccountCodeReport]=$A118)+(vBookTransactionReport[Year]=REPORT_YEAR)+(vBookTransactionReport[Month]&lt;=REPORT_MONTH)++(vBookTransactionReport[Month]&gt;0))=5,vBookTransactionReport[AmountCreditTotal],0))</f>
        <v>0</v>
      </c>
      <c r="M118" s="198">
        <f t="array" ref="M118">SUM(IF(((vBookTransactionReport[ReportType]=SuSaType)+(vBookTransactionReport[AccountCodeReport]=$A118)+(vBookTransactionReport[Year]=REPORT_YEAR)+(vBookTransactionReport[Month]=0))=4,vBookTransactionReport[AmountTotal],0))</f>
        <v>0</v>
      </c>
      <c r="N118" s="199">
        <f t="shared" si="27"/>
        <v>0</v>
      </c>
    </row>
    <row r="119" spans="1:14" x14ac:dyDescent="0.25">
      <c r="A119" s="196">
        <v>6984</v>
      </c>
      <c r="B119" s="197" t="str">
        <f>VLOOKUP(A119,vBookTransactionReport[[AccountCodeReport]:[TitleLocalAccount]],2,FALSE)</f>
        <v>Verrechnete kalkulatorische Zinsen</v>
      </c>
      <c r="C119" s="198">
        <f>ABS(M119)</f>
        <v>0</v>
      </c>
      <c r="D119" s="197" t="str">
        <f t="shared" si="22"/>
        <v/>
      </c>
      <c r="E119" s="197" t="str">
        <f t="shared" si="23"/>
        <v/>
      </c>
      <c r="F119" s="198">
        <f t="shared" si="24"/>
        <v>0</v>
      </c>
      <c r="G119" s="197" t="str">
        <f t="shared" si="25"/>
        <v/>
      </c>
      <c r="H119" s="197" t="str">
        <f t="shared" si="26"/>
        <v/>
      </c>
      <c r="I119" s="198">
        <f t="array" ref="I119">SUM(IF(((vBookTransactionReport[ReportType]=SuSaType)+(vBookTransactionReport[AccountCodeReport]=$A119)+(vBookTransactionReport[Year]=REPORT_YEAR)+(vBookTransactionReport[Month]=REPORT_MONTH))=4,vBookTransactionReport[AmountDebitTotal],0))</f>
        <v>0</v>
      </c>
      <c r="J119" s="198">
        <f t="array" ref="J119">SUM(IF(((vBookTransactionReport[ReportType]=SuSaType)+(vBookTransactionReport[AccountCodeReport]=$A119)+(vBookTransactionReport[Year]=REPORT_YEAR)+(vBookTransactionReport[Month]=REPORT_MONTH))=4,vBookTransactionReport[AmountCreditTotal],0))</f>
        <v>0</v>
      </c>
      <c r="K119" s="198">
        <f t="array" ref="K119">SUM(IF(((vBookTransactionReport[ReportType]=SuSaType)+(vBookTransactionReport[AccountCodeReport]=$A119)+(vBookTransactionReport[Year]=REPORT_YEAR)+(vBookTransactionReport[Month]&lt;=REPORT_MONTH)++(vBookTransactionReport[Month]&gt;0))=5,vBookTransactionReport[AmountDebitTotal],0))</f>
        <v>0</v>
      </c>
      <c r="L119" s="198">
        <f t="array" ref="L119">SUM(IF(((vBookTransactionReport[ReportType]=SuSaType)+(vBookTransactionReport[AccountCodeReport]=$A119)+(vBookTransactionReport[Year]=REPORT_YEAR)+(vBookTransactionReport[Month]&lt;=REPORT_MONTH)++(vBookTransactionReport[Month]&gt;0))=5,vBookTransactionReport[AmountCreditTotal],0))</f>
        <v>0</v>
      </c>
      <c r="M119" s="198">
        <f t="array" ref="M119">SUM(IF(((vBookTransactionReport[ReportType]=SuSaType)+(vBookTransactionReport[AccountCodeReport]=$A119)+(vBookTransactionReport[Year]=REPORT_YEAR)+(vBookTransactionReport[Month]=0))=4,vBookTransactionReport[AmountTotal],0))</f>
        <v>0</v>
      </c>
      <c r="N119" s="199">
        <f t="shared" si="27"/>
        <v>0</v>
      </c>
    </row>
    <row r="120" spans="1:14" x14ac:dyDescent="0.25">
      <c r="A120" s="196">
        <v>6986</v>
      </c>
      <c r="B120" s="197" t="str">
        <f>VLOOKUP(A120,vBookTransactionReport[[AccountCodeReport]:[TitleLocalAccount]],2,FALSE)</f>
        <v>Verrechnete kalkulatorische Abschreibungen</v>
      </c>
      <c r="C120" s="198">
        <f>ABS(M120)</f>
        <v>0</v>
      </c>
      <c r="D120" s="197" t="str">
        <f t="shared" ref="D120" si="28">IF(M120&lt;0,"S","")</f>
        <v/>
      </c>
      <c r="E120" s="197" t="str">
        <f t="shared" ref="E120" si="29">IF(M120&gt;0,"H","")</f>
        <v/>
      </c>
      <c r="F120" s="198">
        <f t="shared" ref="F120" si="30">ABS(N120)</f>
        <v>0</v>
      </c>
      <c r="G120" s="197" t="str">
        <f t="shared" ref="G120" si="31">IF(N120&lt;0,"S","")</f>
        <v/>
      </c>
      <c r="H120" s="197" t="str">
        <f t="shared" ref="H120" si="32">IF(N120&gt;0,"H","")</f>
        <v/>
      </c>
      <c r="I120" s="198">
        <f t="array" ref="I120">SUM(IF(((vBookTransactionReport[ReportType]=SuSaType)+(vBookTransactionReport[AccountCodeReport]=$A120)+(vBookTransactionReport[Year]=REPORT_YEAR)+(vBookTransactionReport[Month]=REPORT_MONTH))=4,vBookTransactionReport[AmountDebitTotal],0))</f>
        <v>0</v>
      </c>
      <c r="J120" s="198">
        <f t="array" ref="J120">SUM(IF(((vBookTransactionReport[ReportType]=SuSaType)+(vBookTransactionReport[AccountCodeReport]=$A120)+(vBookTransactionReport[Year]=REPORT_YEAR)+(vBookTransactionReport[Month]=REPORT_MONTH))=4,vBookTransactionReport[AmountCreditTotal],0))</f>
        <v>0</v>
      </c>
      <c r="K120" s="198">
        <f t="array" ref="K120">SUM(IF(((vBookTransactionReport[ReportType]=SuSaType)+(vBookTransactionReport[AccountCodeReport]=$A120)+(vBookTransactionReport[Year]=REPORT_YEAR)+(vBookTransactionReport[Month]&lt;=REPORT_MONTH)++(vBookTransactionReport[Month]&gt;0))=5,vBookTransactionReport[AmountDebitTotal],0))</f>
        <v>0</v>
      </c>
      <c r="L120" s="198">
        <f t="array" ref="L120">SUM(IF(((vBookTransactionReport[ReportType]=SuSaType)+(vBookTransactionReport[AccountCodeReport]=$A120)+(vBookTransactionReport[Year]=REPORT_YEAR)+(vBookTransactionReport[Month]&lt;=REPORT_MONTH)++(vBookTransactionReport[Month]&gt;0))=5,vBookTransactionReport[AmountCreditTotal],0))</f>
        <v>0</v>
      </c>
      <c r="M120" s="198">
        <f t="array" ref="M120">SUM(IF(((vBookTransactionReport[ReportType]=SuSaType)+(vBookTransactionReport[AccountCodeReport]=$A120)+(vBookTransactionReport[Year]=REPORT_YEAR)+(vBookTransactionReport[Month]=0))=4,vBookTransactionReport[AmountTotal],0))</f>
        <v>0</v>
      </c>
      <c r="N120" s="199">
        <f t="shared" ref="N120" si="33">M120-K120+L120</f>
        <v>0</v>
      </c>
    </row>
    <row r="121" spans="1:14" x14ac:dyDescent="0.25">
      <c r="A121" s="196">
        <v>7310</v>
      </c>
      <c r="B121" s="197" t="str">
        <f>VLOOKUP(A121,vBookTransactionReport[[AccountCodeReport]:[TitleLocalAccount]],2,FALSE)</f>
        <v>Zinsaufwendungen für kurzfristige Verbindlichkeite</v>
      </c>
      <c r="C121" s="198">
        <f>ABS(M121)</f>
        <v>0</v>
      </c>
      <c r="D121" s="197" t="str">
        <f t="shared" ref="D121" si="34">IF(M121&lt;0,"S","")</f>
        <v/>
      </c>
      <c r="E121" s="197" t="str">
        <f t="shared" ref="E121" si="35">IF(M121&gt;0,"H","")</f>
        <v/>
      </c>
      <c r="F121" s="198">
        <f t="shared" ref="F121" si="36">ABS(N121)</f>
        <v>8020.35</v>
      </c>
      <c r="G121" s="197" t="str">
        <f t="shared" ref="G121" si="37">IF(N121&lt;0,"S","")</f>
        <v>S</v>
      </c>
      <c r="H121" s="197" t="str">
        <f t="shared" ref="H121" si="38">IF(N121&gt;0,"H","")</f>
        <v/>
      </c>
      <c r="I121" s="198">
        <f t="array" ref="I121">SUM(IF(((vBookTransactionReport[ReportType]=SuSaType)+(vBookTransactionReport[AccountCodeReport]=$A121)+(vBookTransactionReport[Year]=REPORT_YEAR)+(vBookTransactionReport[Month]=REPORT_MONTH))=4,vBookTransactionReport[AmountDebitTotal],0))</f>
        <v>770.78</v>
      </c>
      <c r="J121" s="198">
        <f t="array" ref="J121">SUM(IF(((vBookTransactionReport[ReportType]=SuSaType)+(vBookTransactionReport[AccountCodeReport]=$A121)+(vBookTransactionReport[Year]=REPORT_YEAR)+(vBookTransactionReport[Month]=REPORT_MONTH))=4,vBookTransactionReport[AmountCreditTotal],0))</f>
        <v>0</v>
      </c>
      <c r="K121" s="198">
        <f t="array" ref="K121">SUM(IF(((vBookTransactionReport[ReportType]=SuSaType)+(vBookTransactionReport[AccountCodeReport]=$A121)+(vBookTransactionReport[Year]=REPORT_YEAR)+(vBookTransactionReport[Month]&lt;=REPORT_MONTH)++(vBookTransactionReport[Month]&gt;0))=5,vBookTransactionReport[AmountDebitTotal],0))</f>
        <v>8020.35</v>
      </c>
      <c r="L121" s="198">
        <f t="array" ref="L121">SUM(IF(((vBookTransactionReport[ReportType]=SuSaType)+(vBookTransactionReport[AccountCodeReport]=$A121)+(vBookTransactionReport[Year]=REPORT_YEAR)+(vBookTransactionReport[Month]&lt;=REPORT_MONTH)++(vBookTransactionReport[Month]&gt;0))=5,vBookTransactionReport[AmountCreditTotal],0))</f>
        <v>0</v>
      </c>
      <c r="M121" s="198">
        <f t="array" ref="M121">SUM(IF(((vBookTransactionReport[ReportType]=SuSaType)+(vBookTransactionReport[AccountCodeReport]=$A121)+(vBookTransactionReport[Year]=REPORT_YEAR)+(vBookTransactionReport[Month]=0))=4,vBookTransactionReport[AmountTotal],0))</f>
        <v>0</v>
      </c>
      <c r="N121" s="199">
        <f t="shared" ref="N121" si="39">M121-K121+L121</f>
        <v>-8020.35</v>
      </c>
    </row>
    <row r="122" spans="1:14" x14ac:dyDescent="0.25">
      <c r="A122" s="196">
        <v>7320</v>
      </c>
      <c r="B122" s="197" t="str">
        <f>VLOOKUP(A122,vBookTransactionReport[[AccountCodeReport]:[TitleLocalAccount]],2,FALSE)</f>
        <v>Zinsaufwendungen für langfristige Verbindlichkeite</v>
      </c>
      <c r="C122" s="198">
        <f t="shared" ref="C122:C125" si="40">ABS(M122)</f>
        <v>0</v>
      </c>
      <c r="D122" s="197" t="str">
        <f t="shared" ref="D122:D125" si="41">IF(M122&lt;0,"S","")</f>
        <v/>
      </c>
      <c r="E122" s="197" t="str">
        <f t="shared" ref="E122:E125" si="42">IF(M122&gt;0,"H","")</f>
        <v/>
      </c>
      <c r="F122" s="198">
        <f t="shared" ref="F122:F125" si="43">ABS(N122)</f>
        <v>21442.74</v>
      </c>
      <c r="G122" s="197" t="str">
        <f t="shared" ref="G122:G125" si="44">IF(N122&lt;0,"S","")</f>
        <v>S</v>
      </c>
      <c r="H122" s="197" t="str">
        <f t="shared" ref="H122:H125" si="45">IF(N122&gt;0,"H","")</f>
        <v/>
      </c>
      <c r="I122" s="198">
        <f t="array" ref="I122">SUM(IF(((vBookTransactionReport[ReportType]=SuSaType)+(vBookTransactionReport[AccountCodeReport]=$A122)+(vBookTransactionReport[Year]=REPORT_YEAR)+(vBookTransactionReport[Month]=REPORT_MONTH))=4,vBookTransactionReport[AmountDebitTotal],0))</f>
        <v>7500</v>
      </c>
      <c r="J122" s="198">
        <f t="array" ref="J122">SUM(IF(((vBookTransactionReport[ReportType]=SuSaType)+(vBookTransactionReport[AccountCodeReport]=$A122)+(vBookTransactionReport[Year]=REPORT_YEAR)+(vBookTransactionReport[Month]=REPORT_MONTH))=4,vBookTransactionReport[AmountCreditTotal],0))</f>
        <v>0</v>
      </c>
      <c r="K122" s="198">
        <f t="array" ref="K122">SUM(IF(((vBookTransactionReport[ReportType]=SuSaType)+(vBookTransactionReport[AccountCodeReport]=$A122)+(vBookTransactionReport[Year]=REPORT_YEAR)+(vBookTransactionReport[Month]&lt;=REPORT_MONTH)++(vBookTransactionReport[Month]&gt;0))=5,vBookTransactionReport[AmountDebitTotal],0))</f>
        <v>21442.74</v>
      </c>
      <c r="L122" s="198">
        <f t="array" ref="L122">SUM(IF(((vBookTransactionReport[ReportType]=SuSaType)+(vBookTransactionReport[AccountCodeReport]=$A122)+(vBookTransactionReport[Year]=REPORT_YEAR)+(vBookTransactionReport[Month]&lt;=REPORT_MONTH)++(vBookTransactionReport[Month]&gt;0))=5,vBookTransactionReport[AmountCreditTotal],0))</f>
        <v>0</v>
      </c>
      <c r="M122" s="198">
        <f t="array" ref="M122">SUM(IF(((vBookTransactionReport[ReportType]=SuSaType)+(vBookTransactionReport[AccountCodeReport]=$A122)+(vBookTransactionReport[Year]=REPORT_YEAR)+(vBookTransactionReport[Month]=0))=4,vBookTransactionReport[AmountTotal],0))</f>
        <v>0</v>
      </c>
      <c r="N122" s="199">
        <f t="shared" ref="N122:N125" si="46">M122-K122+L122</f>
        <v>-21442.74</v>
      </c>
    </row>
    <row r="123" spans="1:14" x14ac:dyDescent="0.25">
      <c r="A123" s="196">
        <v>9000</v>
      </c>
      <c r="B123" s="197" t="str">
        <f>VLOOKUP(A123,vBookTransactionReport[[AccountCodeReport]:[TitleLocalAccount]],2,FALSE)</f>
        <v>Saldenvorträge, Sachkonten</v>
      </c>
      <c r="C123" s="198">
        <f t="shared" si="40"/>
        <v>138887.85</v>
      </c>
      <c r="D123" s="197" t="str">
        <f t="shared" si="41"/>
        <v/>
      </c>
      <c r="E123" s="197" t="str">
        <f t="shared" si="42"/>
        <v>H</v>
      </c>
      <c r="F123" s="198">
        <f t="shared" si="43"/>
        <v>138887.85</v>
      </c>
      <c r="G123" s="197" t="str">
        <f t="shared" si="44"/>
        <v/>
      </c>
      <c r="H123" s="197" t="str">
        <f t="shared" si="45"/>
        <v>H</v>
      </c>
      <c r="I123" s="198">
        <f t="array" ref="I123">SUM(IF(((vBookTransactionReport[ReportType]=SuSaType)+(vBookTransactionReport[AccountCodeReport]=$A123)+(vBookTransactionReport[Year]=REPORT_YEAR)+(vBookTransactionReport[Month]=REPORT_MONTH))=4,vBookTransactionReport[AmountDebitTotal],0))</f>
        <v>0</v>
      </c>
      <c r="J123" s="198">
        <f t="array" ref="J123">SUM(IF(((vBookTransactionReport[ReportType]=SuSaType)+(vBookTransactionReport[AccountCodeReport]=$A123)+(vBookTransactionReport[Year]=REPORT_YEAR)+(vBookTransactionReport[Month]=REPORT_MONTH))=4,vBookTransactionReport[AmountCreditTotal],0))</f>
        <v>0</v>
      </c>
      <c r="K123" s="198">
        <f t="array" ref="K123">SUM(IF(((vBookTransactionReport[ReportType]=SuSaType)+(vBookTransactionReport[AccountCodeReport]=$A123)+(vBookTransactionReport[Year]=REPORT_YEAR)+(vBookTransactionReport[Month]&lt;=REPORT_MONTH)++(vBookTransactionReport[Month]&gt;0))=5,vBookTransactionReport[AmountDebitTotal],0))</f>
        <v>0</v>
      </c>
      <c r="L123" s="198">
        <f t="array" ref="L123">SUM(IF(((vBookTransactionReport[ReportType]=SuSaType)+(vBookTransactionReport[AccountCodeReport]=$A123)+(vBookTransactionReport[Year]=REPORT_YEAR)+(vBookTransactionReport[Month]&lt;=REPORT_MONTH)++(vBookTransactionReport[Month]&gt;0))=5,vBookTransactionReport[AmountCreditTotal],0))</f>
        <v>0</v>
      </c>
      <c r="M123" s="198">
        <f t="array" ref="M123">SUM(IF(((vBookTransactionReport[ReportType]=SuSaType)+(vBookTransactionReport[AccountCodeReport]=$A123)+(vBookTransactionReport[Year]=REPORT_YEAR)+(vBookTransactionReport[Month]=0))=4,vBookTransactionReport[AmountTotal],0))</f>
        <v>138887.85</v>
      </c>
      <c r="N123" s="199">
        <f t="shared" si="46"/>
        <v>138887.85</v>
      </c>
    </row>
    <row r="124" spans="1:14" x14ac:dyDescent="0.25">
      <c r="A124" s="196">
        <v>9008</v>
      </c>
      <c r="B124" s="197" t="str">
        <f>VLOOKUP(A124,vBookTransactionReport[[AccountCodeReport]:[TitleLocalAccount]],2,FALSE)</f>
        <v>Saldenvorträge, Debitoren</v>
      </c>
      <c r="C124" s="198">
        <f t="shared" si="40"/>
        <v>128.4</v>
      </c>
      <c r="D124" s="197" t="str">
        <f t="shared" si="41"/>
        <v/>
      </c>
      <c r="E124" s="197" t="str">
        <f t="shared" si="42"/>
        <v>H</v>
      </c>
      <c r="F124" s="198">
        <f t="shared" si="43"/>
        <v>128.4</v>
      </c>
      <c r="G124" s="197" t="str">
        <f t="shared" si="44"/>
        <v/>
      </c>
      <c r="H124" s="197" t="str">
        <f t="shared" si="45"/>
        <v>H</v>
      </c>
      <c r="I124" s="198">
        <f t="array" ref="I124">SUM(IF(((vBookTransactionReport[ReportType]=SuSaType)+(vBookTransactionReport[AccountCodeReport]=$A124)+(vBookTransactionReport[Year]=REPORT_YEAR)+(vBookTransactionReport[Month]=REPORT_MONTH))=4,vBookTransactionReport[AmountDebitTotal],0))</f>
        <v>0</v>
      </c>
      <c r="J124" s="198">
        <f t="array" ref="J124">SUM(IF(((vBookTransactionReport[ReportType]=SuSaType)+(vBookTransactionReport[AccountCodeReport]=$A124)+(vBookTransactionReport[Year]=REPORT_YEAR)+(vBookTransactionReport[Month]=REPORT_MONTH))=4,vBookTransactionReport[AmountCreditTotal],0))</f>
        <v>0</v>
      </c>
      <c r="K124" s="198">
        <f t="array" ref="K124">SUM(IF(((vBookTransactionReport[ReportType]=SuSaType)+(vBookTransactionReport[AccountCodeReport]=$A124)+(vBookTransactionReport[Year]=REPORT_YEAR)+(vBookTransactionReport[Month]&lt;=REPORT_MONTH)++(vBookTransactionReport[Month]&gt;0))=5,vBookTransactionReport[AmountDebitTotal],0))</f>
        <v>0</v>
      </c>
      <c r="L124" s="198">
        <f t="array" ref="L124">SUM(IF(((vBookTransactionReport[ReportType]=SuSaType)+(vBookTransactionReport[AccountCodeReport]=$A124)+(vBookTransactionReport[Year]=REPORT_YEAR)+(vBookTransactionReport[Month]&lt;=REPORT_MONTH)++(vBookTransactionReport[Month]&gt;0))=5,vBookTransactionReport[AmountCreditTotal],0))</f>
        <v>0</v>
      </c>
      <c r="M124" s="198">
        <f t="array" ref="M124">SUM(IF(((vBookTransactionReport[ReportType]=SuSaType)+(vBookTransactionReport[AccountCodeReport]=$A124)+(vBookTransactionReport[Year]=REPORT_YEAR)+(vBookTransactionReport[Month]=0))=4,vBookTransactionReport[AmountTotal],0))</f>
        <v>128.4</v>
      </c>
      <c r="N124" s="199">
        <f t="shared" si="46"/>
        <v>128.4</v>
      </c>
    </row>
    <row r="125" spans="1:14" x14ac:dyDescent="0.25">
      <c r="A125" s="196">
        <v>9009</v>
      </c>
      <c r="B125" s="197" t="str">
        <f>VLOOKUP(A125,vBookTransactionReport[[AccountCodeReport]:[TitleLocalAccount]],2,FALSE)</f>
        <v>Saldenvorträge, Kreditoren</v>
      </c>
      <c r="C125" s="198">
        <f t="shared" si="40"/>
        <v>139016.25</v>
      </c>
      <c r="D125" s="197" t="str">
        <f t="shared" si="41"/>
        <v>S</v>
      </c>
      <c r="E125" s="197" t="str">
        <f t="shared" si="42"/>
        <v/>
      </c>
      <c r="F125" s="198">
        <f t="shared" si="43"/>
        <v>139016.25</v>
      </c>
      <c r="G125" s="197" t="str">
        <f t="shared" si="44"/>
        <v>S</v>
      </c>
      <c r="H125" s="197" t="str">
        <f t="shared" si="45"/>
        <v/>
      </c>
      <c r="I125" s="198">
        <f t="array" ref="I125">SUM(IF(((vBookTransactionReport[ReportType]=SuSaType)+(vBookTransactionReport[AccountCodeReport]=$A125)+(vBookTransactionReport[Year]=REPORT_YEAR)+(vBookTransactionReport[Month]=REPORT_MONTH))=4,vBookTransactionReport[AmountDebitTotal],0))</f>
        <v>0</v>
      </c>
      <c r="J125" s="198">
        <f t="array" ref="J125">SUM(IF(((vBookTransactionReport[ReportType]=SuSaType)+(vBookTransactionReport[AccountCodeReport]=$A125)+(vBookTransactionReport[Year]=REPORT_YEAR)+(vBookTransactionReport[Month]=REPORT_MONTH))=4,vBookTransactionReport[AmountCreditTotal],0))</f>
        <v>0</v>
      </c>
      <c r="K125" s="198">
        <f t="array" ref="K125">SUM(IF(((vBookTransactionReport[ReportType]=SuSaType)+(vBookTransactionReport[AccountCodeReport]=$A125)+(vBookTransactionReport[Year]=REPORT_YEAR)+(vBookTransactionReport[Month]&lt;=REPORT_MONTH)++(vBookTransactionReport[Month]&gt;0))=5,vBookTransactionReport[AmountDebitTotal],0))</f>
        <v>0</v>
      </c>
      <c r="L125" s="198">
        <f t="array" ref="L125">SUM(IF(((vBookTransactionReport[ReportType]=SuSaType)+(vBookTransactionReport[AccountCodeReport]=$A125)+(vBookTransactionReport[Year]=REPORT_YEAR)+(vBookTransactionReport[Month]&lt;=REPORT_MONTH)++(vBookTransactionReport[Month]&gt;0))=5,vBookTransactionReport[AmountCreditTotal],0))</f>
        <v>0</v>
      </c>
      <c r="M125" s="198">
        <f t="array" ref="M125">SUM(IF(((vBookTransactionReport[ReportType]=SuSaType)+(vBookTransactionReport[AccountCodeReport]=$A125)+(vBookTransactionReport[Year]=REPORT_YEAR)+(vBookTransactionReport[Month]=0))=4,vBookTransactionReport[AmountTotal],0))</f>
        <v>-139016.25</v>
      </c>
      <c r="N125" s="199">
        <f t="shared" si="46"/>
        <v>-139016.25</v>
      </c>
    </row>
  </sheetData>
  <mergeCells count="1">
    <mergeCell ref="A1:L1"/>
  </mergeCells>
  <dataValidations count="1">
    <dataValidation type="list" allowBlank="1" showInputMessage="1" showErrorMessage="1" sqref="N1" xr:uid="{2396CA65-EAE2-4698-8EDD-159D4E971557}">
      <formula1>"Plan,Actual"</formula1>
    </dataValidation>
  </dataValidations>
  <pageMargins left="0.70866141732283472" right="0.70866141732283472" top="0.78740157480314965" bottom="0.78740157480314965" header="0.31496062992125984" footer="0.31496062992125984"/>
  <pageSetup scale="67" fitToHeight="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F2AEF-1950-49CC-9A7B-0A9B193A94CB}">
  <sheetPr codeName="Tabelle19">
    <tabColor theme="4" tint="0.5999938962981048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3AEB8-40A4-45AF-9309-F346E9D01FD3}">
  <sheetPr codeName="Tabelle2">
    <pageSetUpPr fitToPage="1"/>
  </sheetPr>
  <dimension ref="A1:U61"/>
  <sheetViews>
    <sheetView topLeftCell="A6" workbookViewId="0">
      <selection activeCell="V10" sqref="V10"/>
    </sheetView>
  </sheetViews>
  <sheetFormatPr baseColWidth="10" defaultRowHeight="15" outlineLevelRow="1" outlineLevelCol="1" x14ac:dyDescent="0.25"/>
  <cols>
    <col min="1" max="1" width="60.140625" style="9" customWidth="1"/>
    <col min="2" max="2" width="9.28515625" style="9" hidden="1" customWidth="1" outlineLevel="1"/>
    <col min="3" max="3" width="4.28515625" style="9" bestFit="1" customWidth="1" collapsed="1"/>
    <col min="4" max="4" width="9.5703125" style="9" hidden="1" customWidth="1" outlineLevel="1"/>
    <col min="5" max="5" width="27.42578125" style="11" hidden="1" customWidth="1" outlineLevel="1"/>
    <col min="6" max="6" width="75.140625" style="11" hidden="1" customWidth="1" outlineLevel="1"/>
    <col min="7" max="7" width="75.42578125" style="11" hidden="1" customWidth="1" outlineLevel="1"/>
    <col min="8" max="8" width="14.42578125" style="9" bestFit="1" customWidth="1" collapsed="1"/>
    <col min="9" max="9" width="9.42578125" style="9" bestFit="1" customWidth="1"/>
    <col min="10" max="19" width="12.7109375" style="9" customWidth="1"/>
    <col min="20" max="20" width="12.7109375" style="9" customWidth="1" outlineLevel="1"/>
    <col min="21" max="21" width="12.7109375" style="9" customWidth="1"/>
    <col min="22" max="16384" width="11.42578125" style="9"/>
  </cols>
  <sheetData>
    <row r="1" spans="1:21" hidden="1" x14ac:dyDescent="0.25">
      <c r="A1" s="9" t="s">
        <v>207</v>
      </c>
      <c r="B1" s="9">
        <v>4</v>
      </c>
    </row>
    <row r="2" spans="1:21" hidden="1" x14ac:dyDescent="0.25">
      <c r="A2" s="11" t="s">
        <v>202</v>
      </c>
      <c r="B2" s="11">
        <v>2020</v>
      </c>
      <c r="H2" s="11" t="s">
        <v>202</v>
      </c>
      <c r="I2" s="9">
        <f t="shared" ref="I2:T2" si="0">$B$2</f>
        <v>2020</v>
      </c>
      <c r="J2" s="9">
        <f t="shared" si="0"/>
        <v>2020</v>
      </c>
      <c r="K2" s="9">
        <f t="shared" si="0"/>
        <v>2020</v>
      </c>
      <c r="L2" s="9">
        <f t="shared" si="0"/>
        <v>2020</v>
      </c>
      <c r="M2" s="9">
        <f t="shared" si="0"/>
        <v>2020</v>
      </c>
      <c r="N2" s="9">
        <f t="shared" si="0"/>
        <v>2020</v>
      </c>
      <c r="O2" s="9">
        <f t="shared" si="0"/>
        <v>2020</v>
      </c>
      <c r="P2" s="9">
        <f t="shared" si="0"/>
        <v>2020</v>
      </c>
      <c r="Q2" s="9">
        <f t="shared" si="0"/>
        <v>2020</v>
      </c>
      <c r="R2" s="9">
        <f t="shared" si="0"/>
        <v>2020</v>
      </c>
      <c r="S2" s="9">
        <f t="shared" si="0"/>
        <v>2020</v>
      </c>
      <c r="T2" s="9">
        <f t="shared" si="0"/>
        <v>2020</v>
      </c>
    </row>
    <row r="3" spans="1:21" hidden="1" x14ac:dyDescent="0.25">
      <c r="A3" s="11" t="s">
        <v>272</v>
      </c>
      <c r="B3" s="11">
        <f>MATCH(0,I12:T12,0)-1</f>
        <v>11</v>
      </c>
      <c r="H3" s="11" t="s">
        <v>203</v>
      </c>
      <c r="I3" s="9">
        <v>1</v>
      </c>
      <c r="J3" s="9">
        <f>I3+1</f>
        <v>2</v>
      </c>
      <c r="K3" s="9">
        <f t="shared" ref="K3:T3" si="1">J3+1</f>
        <v>3</v>
      </c>
      <c r="L3" s="9">
        <f t="shared" si="1"/>
        <v>4</v>
      </c>
      <c r="M3" s="9">
        <f t="shared" si="1"/>
        <v>5</v>
      </c>
      <c r="N3" s="9">
        <f t="shared" si="1"/>
        <v>6</v>
      </c>
      <c r="O3" s="9">
        <f t="shared" si="1"/>
        <v>7</v>
      </c>
      <c r="P3" s="9">
        <f t="shared" si="1"/>
        <v>8</v>
      </c>
      <c r="Q3" s="9">
        <f t="shared" si="1"/>
        <v>9</v>
      </c>
      <c r="R3" s="9">
        <f t="shared" si="1"/>
        <v>10</v>
      </c>
      <c r="S3" s="9">
        <f t="shared" si="1"/>
        <v>11</v>
      </c>
      <c r="T3" s="9">
        <f t="shared" si="1"/>
        <v>12</v>
      </c>
    </row>
    <row r="4" spans="1:21" hidden="1" x14ac:dyDescent="0.25">
      <c r="A4" s="11" t="s">
        <v>204</v>
      </c>
      <c r="B4" s="11" t="s">
        <v>274</v>
      </c>
      <c r="H4" s="11" t="s">
        <v>204</v>
      </c>
      <c r="I4" s="9" t="str">
        <f t="shared" ref="I4:T4" si="2">$B$4</f>
        <v>Ist</v>
      </c>
      <c r="J4" s="9" t="str">
        <f t="shared" si="2"/>
        <v>Ist</v>
      </c>
      <c r="K4" s="9" t="str">
        <f t="shared" si="2"/>
        <v>Ist</v>
      </c>
      <c r="L4" s="9" t="str">
        <f t="shared" si="2"/>
        <v>Ist</v>
      </c>
      <c r="M4" s="9" t="str">
        <f t="shared" si="2"/>
        <v>Ist</v>
      </c>
      <c r="N4" s="9" t="str">
        <f t="shared" si="2"/>
        <v>Ist</v>
      </c>
      <c r="O4" s="9" t="str">
        <f t="shared" si="2"/>
        <v>Ist</v>
      </c>
      <c r="P4" s="9" t="str">
        <f t="shared" si="2"/>
        <v>Ist</v>
      </c>
      <c r="Q4" s="9" t="str">
        <f t="shared" si="2"/>
        <v>Ist</v>
      </c>
      <c r="R4" s="9" t="str">
        <f t="shared" si="2"/>
        <v>Ist</v>
      </c>
      <c r="S4" s="9" t="str">
        <f t="shared" si="2"/>
        <v>Ist</v>
      </c>
      <c r="T4" s="9" t="str">
        <f t="shared" si="2"/>
        <v>Ist</v>
      </c>
    </row>
    <row r="5" spans="1:21" hidden="1" x14ac:dyDescent="0.25">
      <c r="A5" s="11"/>
      <c r="B5" s="11"/>
      <c r="H5" s="11"/>
    </row>
    <row r="6" spans="1:21" ht="19.5" thickBot="1" x14ac:dyDescent="0.35">
      <c r="A6" s="282" t="str">
        <f>"Gewinn- &amp; Verlust - Berichterstattung - Jahr " &amp; $B$2</f>
        <v>Gewinn- &amp; Verlust - Berichterstattung - Jahr 2020</v>
      </c>
      <c r="B6" s="282"/>
      <c r="C6" s="282"/>
      <c r="D6" s="282"/>
      <c r="E6" s="282"/>
      <c r="F6" s="282"/>
      <c r="G6" s="282"/>
      <c r="H6" s="282"/>
      <c r="I6" s="282"/>
      <c r="J6" s="282"/>
      <c r="K6" s="282"/>
      <c r="L6" s="282"/>
      <c r="M6" s="282"/>
      <c r="N6" s="282"/>
      <c r="O6" s="282"/>
      <c r="P6" s="282"/>
      <c r="Q6" s="282"/>
      <c r="R6" s="282"/>
      <c r="S6" s="282"/>
      <c r="T6" s="282"/>
      <c r="U6" s="282"/>
    </row>
    <row r="7" spans="1:21" ht="15.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150" t="s">
        <v>202</v>
      </c>
    </row>
    <row r="8" spans="1:21" s="13" customFormat="1" x14ac:dyDescent="0.25">
      <c r="A8" s="13" t="str">
        <f>IF(Tabelle43[[#This Row],[TitleLocalAccountGroup]]="",IF(Tabelle43[[#This Row],[TitleLocalMainGroup]]="",Tabelle43[[#This Row],[TitleLocalSection]],REPT(" ",$B$1)&amp;Tabelle43[[#This Row],[TitleLocalMainGroup]]),REPT(" ",2*$B$1)&amp;Tabelle43[[#This Row],[TitleLocalAccountGroup]])</f>
        <v>Betriebliche Erträge</v>
      </c>
      <c r="B8" s="9">
        <v>1</v>
      </c>
      <c r="D8" s="9" t="s">
        <v>159</v>
      </c>
      <c r="E8" s="11" t="s">
        <v>63</v>
      </c>
      <c r="F8" s="11"/>
      <c r="G8" s="11"/>
      <c r="H8" s="11">
        <v>1</v>
      </c>
      <c r="I8" s="15">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41467.03</v>
      </c>
      <c r="J8" s="15">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45231.94</v>
      </c>
      <c r="K8" s="15">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59792.45</v>
      </c>
      <c r="L8" s="15">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51157.47</v>
      </c>
      <c r="M8" s="15">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75353.19</v>
      </c>
      <c r="N8" s="15">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70673.37</v>
      </c>
      <c r="O8" s="15">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75224.350000000006</v>
      </c>
      <c r="P8" s="15">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70220.84</v>
      </c>
      <c r="Q8" s="15">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135824.09999999998</v>
      </c>
      <c r="R8" s="15">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93274.4</v>
      </c>
      <c r="S8" s="15">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123767.36</v>
      </c>
      <c r="T8" s="15">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8" s="81">
        <f>SUM(Tabelle43[[#This Row],[Jan]:[Dez]])</f>
        <v>841986.49999999988</v>
      </c>
    </row>
    <row r="9" spans="1:21" x14ac:dyDescent="0.25">
      <c r="A9" s="9" t="str">
        <f>IF(Tabelle43[[#This Row],[TitleLocalAccountGroup]]="",IF(Tabelle43[[#This Row],[TitleLocalMainGroup]]="",Tabelle43[[#This Row],[TitleLocalSection]],REPT(" ",$B$1)&amp;Tabelle43[[#This Row],[TitleLocalMainGroup]]),REPT(" ",2*$B$1)&amp;Tabelle43[[#This Row],[TitleLocalAccountGroup]])</f>
        <v xml:space="preserve">    Umsatzerlöse</v>
      </c>
      <c r="B9" s="9">
        <v>1</v>
      </c>
      <c r="D9" s="9" t="s">
        <v>159</v>
      </c>
      <c r="E9" s="11" t="s">
        <v>63</v>
      </c>
      <c r="F9" s="11" t="s">
        <v>64</v>
      </c>
      <c r="H9" s="11">
        <v>1</v>
      </c>
      <c r="I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13150</v>
      </c>
      <c r="N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13150</v>
      </c>
      <c r="R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9" s="88">
        <f>SUM(Tabelle43[[#This Row],[Jan]:[Dez]])</f>
        <v>26300</v>
      </c>
    </row>
    <row r="10" spans="1:21" x14ac:dyDescent="0.25">
      <c r="A10" s="9" t="str">
        <f>IF(Tabelle43[[#This Row],[TitleLocalAccountGroup]]="",IF(Tabelle43[[#This Row],[TitleLocalMainGroup]]="",Tabelle43[[#This Row],[TitleLocalSection]],REPT(" ",$B$1)&amp;Tabelle43[[#This Row],[TitleLocalMainGroup]]),REPT(" ",2*$B$1)&amp;Tabelle43[[#This Row],[TitleLocalAccountGroup]])</f>
        <v xml:space="preserve">    Aktivierte Eigenleistungen</v>
      </c>
      <c r="B10" s="9">
        <v>1</v>
      </c>
      <c r="D10" s="9" t="s">
        <v>159</v>
      </c>
      <c r="E10" s="11" t="s">
        <v>63</v>
      </c>
      <c r="F10" s="11" t="s">
        <v>67</v>
      </c>
      <c r="H10" s="11">
        <v>1</v>
      </c>
      <c r="I1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10399.120000000001</v>
      </c>
      <c r="J1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14129.85</v>
      </c>
      <c r="K1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13179.75</v>
      </c>
      <c r="L1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15458.32</v>
      </c>
      <c r="M1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14787.35</v>
      </c>
      <c r="N1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15838.45</v>
      </c>
      <c r="O1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13440</v>
      </c>
      <c r="P1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17390.439999999999</v>
      </c>
      <c r="Q1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55624.06</v>
      </c>
      <c r="R1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31960.12</v>
      </c>
      <c r="S1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38291.919999999998</v>
      </c>
      <c r="T1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0" s="88">
        <f>SUM(Tabelle43[[#This Row],[Jan]:[Dez]])</f>
        <v>240499.38</v>
      </c>
    </row>
    <row r="11" spans="1:21" x14ac:dyDescent="0.25">
      <c r="A11" s="9" t="str">
        <f>IF(Tabelle43[[#This Row],[TitleLocalAccountGroup]]="",IF(Tabelle43[[#This Row],[TitleLocalMainGroup]]="",Tabelle43[[#This Row],[TitleLocalSection]],REPT(" ",$B$1)&amp;Tabelle43[[#This Row],[TitleLocalMainGroup]]),REPT(" ",2*$B$1)&amp;Tabelle43[[#This Row],[TitleLocalAccountGroup]])</f>
        <v xml:space="preserve">    Sonstige betriebliche Erträge</v>
      </c>
      <c r="B11" s="9">
        <v>1</v>
      </c>
      <c r="D11" s="9" t="s">
        <v>159</v>
      </c>
      <c r="E11" s="11" t="s">
        <v>63</v>
      </c>
      <c r="F11" s="11" t="s">
        <v>69</v>
      </c>
      <c r="H11" s="11">
        <v>1</v>
      </c>
      <c r="I1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31067.91</v>
      </c>
      <c r="J1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31102.09</v>
      </c>
      <c r="K1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46612.7</v>
      </c>
      <c r="L1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35699.15</v>
      </c>
      <c r="M1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47415.839999999997</v>
      </c>
      <c r="N1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54834.92</v>
      </c>
      <c r="O1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61784.35</v>
      </c>
      <c r="P1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52830.400000000001</v>
      </c>
      <c r="Q1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67050.039999999994</v>
      </c>
      <c r="R1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61314.28</v>
      </c>
      <c r="S1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85475.44</v>
      </c>
      <c r="T1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1" s="88">
        <f>SUM(Tabelle43[[#This Row],[Jan]:[Dez]])</f>
        <v>575187.11999999988</v>
      </c>
    </row>
    <row r="12" spans="1:21" s="13" customFormat="1" x14ac:dyDescent="0.25">
      <c r="A12" s="13" t="str">
        <f>IF(Tabelle43[[#This Row],[TitleLocalAccountGroup]]="",IF(Tabelle43[[#This Row],[TitleLocalMainGroup]]="",Tabelle43[[#This Row],[TitleLocalSection]],REPT(" ",$B$1)&amp;Tabelle43[[#This Row],[TitleLocalMainGroup]]),REPT(" ",2*$B$1)&amp;Tabelle43[[#This Row],[TitleLocalAccountGroup]])</f>
        <v>Betriebliche Aufwendungen</v>
      </c>
      <c r="B12" s="9">
        <v>1</v>
      </c>
      <c r="D12" s="9" t="s">
        <v>159</v>
      </c>
      <c r="E12" s="11" t="s">
        <v>70</v>
      </c>
      <c r="F12" s="11"/>
      <c r="G12" s="11"/>
      <c r="H12" s="11">
        <v>1</v>
      </c>
      <c r="I12" s="15">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-59450.419999999984</v>
      </c>
      <c r="J12" s="15">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-131898.72000000003</v>
      </c>
      <c r="K12" s="15">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-194259.14</v>
      </c>
      <c r="L12" s="15">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-58645.330000000016</v>
      </c>
      <c r="M12" s="15">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-71944.73</v>
      </c>
      <c r="N12" s="15">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-106860.75999999998</v>
      </c>
      <c r="O12" s="15">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-99784.87</v>
      </c>
      <c r="P12" s="15">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-98164.959999999992</v>
      </c>
      <c r="Q12" s="15">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-102810.64000000001</v>
      </c>
      <c r="R12" s="15">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-126189.68</v>
      </c>
      <c r="S12" s="15">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-150763.46000000002</v>
      </c>
      <c r="T12" s="15">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2" s="81">
        <f>SUM(Tabelle43[[#This Row],[Jan]:[Dez]])</f>
        <v>-1200772.71</v>
      </c>
    </row>
    <row r="13" spans="1:21" x14ac:dyDescent="0.25">
      <c r="A13" s="9" t="str">
        <f>IF(Tabelle43[[#This Row],[TitleLocalAccountGroup]]="",IF(Tabelle43[[#This Row],[TitleLocalMainGroup]]="",Tabelle43[[#This Row],[TitleLocalSection]],REPT(" ",$B$1)&amp;Tabelle43[[#This Row],[TitleLocalMainGroup]]),REPT(" ",2*$B$1)&amp;Tabelle43[[#This Row],[TitleLocalAccountGroup]])</f>
        <v xml:space="preserve">    Materialaufwand</v>
      </c>
      <c r="B13" s="9">
        <v>1</v>
      </c>
      <c r="D13" s="9" t="s">
        <v>159</v>
      </c>
      <c r="E13" s="11" t="s">
        <v>70</v>
      </c>
      <c r="F13" s="11" t="s">
        <v>71</v>
      </c>
      <c r="H13" s="11">
        <v>1</v>
      </c>
      <c r="I1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1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1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1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1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1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1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1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1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1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1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1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3" s="88">
        <f>SUM(Tabelle43[[#This Row],[Jan]:[Dez]])</f>
        <v>0</v>
      </c>
    </row>
    <row r="14" spans="1:21" x14ac:dyDescent="0.25">
      <c r="A14" s="9" t="str">
        <f>IF(Tabelle43[[#This Row],[TitleLocalAccountGroup]]="",IF(Tabelle43[[#This Row],[TitleLocalMainGroup]]="",Tabelle43[[#This Row],[TitleLocalSection]],REPT(" ",$B$1)&amp;Tabelle43[[#This Row],[TitleLocalMainGroup]]),REPT(" ",2*$B$1)&amp;Tabelle43[[#This Row],[TitleLocalAccountGroup]])</f>
        <v xml:space="preserve">    Personalaufwand</v>
      </c>
      <c r="B14" s="9">
        <v>1</v>
      </c>
      <c r="D14" s="9" t="s">
        <v>159</v>
      </c>
      <c r="E14" s="11" t="s">
        <v>70</v>
      </c>
      <c r="F14" s="11" t="s">
        <v>74</v>
      </c>
      <c r="H14" s="11">
        <v>1</v>
      </c>
      <c r="I1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-36782.46</v>
      </c>
      <c r="J1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-60978.86</v>
      </c>
      <c r="K1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-36527.4</v>
      </c>
      <c r="L1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-104354.63</v>
      </c>
      <c r="M1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-53973.14</v>
      </c>
      <c r="N1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-62337.579999999994</v>
      </c>
      <c r="O1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-66337.16</v>
      </c>
      <c r="P1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-80207.23</v>
      </c>
      <c r="Q1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-73043.55</v>
      </c>
      <c r="R1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-76680.639999999999</v>
      </c>
      <c r="S1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-96935.65</v>
      </c>
      <c r="T1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4" s="88">
        <f>SUM(Tabelle43[[#This Row],[Jan]:[Dez]])</f>
        <v>-748158.3</v>
      </c>
    </row>
    <row r="15" spans="1:21" s="17" customFormat="1" x14ac:dyDescent="0.25">
      <c r="A15" s="17" t="str">
        <f>IF(Tabelle43[[#This Row],[TitleLocalAccountGroup]]="",IF(Tabelle43[[#This Row],[TitleLocalMainGroup]]="",Tabelle43[[#This Row],[TitleLocalSection]],REPT(" ",$B$1)&amp;Tabelle43[[#This Row],[TitleLocalMainGroup]]),REPT(" ",2*$B$1)&amp;Tabelle43[[#This Row],[TitleLocalAccountGroup]])</f>
        <v xml:space="preserve">        Löhne und Gehälter</v>
      </c>
      <c r="B15" s="9">
        <v>1</v>
      </c>
      <c r="C15" s="9"/>
      <c r="D15" s="9" t="s">
        <v>159</v>
      </c>
      <c r="E15" s="24" t="s">
        <v>70</v>
      </c>
      <c r="F15" s="24" t="s">
        <v>74</v>
      </c>
      <c r="G15" s="24" t="s">
        <v>75</v>
      </c>
      <c r="H15" s="11">
        <v>1</v>
      </c>
      <c r="I1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-31337.21</v>
      </c>
      <c r="J1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-54450</v>
      </c>
      <c r="K1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-31151.759999999998</v>
      </c>
      <c r="L1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-97574.44</v>
      </c>
      <c r="M1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-46299.74</v>
      </c>
      <c r="N1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-54198.879999999997</v>
      </c>
      <c r="O1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-54480.21</v>
      </c>
      <c r="P1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-75503.739999999991</v>
      </c>
      <c r="Q1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-62788.880000000005</v>
      </c>
      <c r="R1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-67341.149999999994</v>
      </c>
      <c r="S1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-82908.47</v>
      </c>
      <c r="T1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5" s="83">
        <f>SUM(Tabelle43[[#This Row],[Jan]:[Dez]])</f>
        <v>-658034.48</v>
      </c>
    </row>
    <row r="16" spans="1:21" s="17" customFormat="1" x14ac:dyDescent="0.25">
      <c r="A16" s="17" t="s">
        <v>245</v>
      </c>
      <c r="B16" s="9">
        <v>1</v>
      </c>
      <c r="C16" s="9"/>
      <c r="D16" s="9" t="s">
        <v>159</v>
      </c>
      <c r="E16" s="25" t="s">
        <v>70</v>
      </c>
      <c r="F16" s="25" t="s">
        <v>74</v>
      </c>
      <c r="G16" s="25" t="s">
        <v>78</v>
      </c>
      <c r="H16" s="11">
        <v>1</v>
      </c>
      <c r="I1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-5445.2500000000009</v>
      </c>
      <c r="J1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-6528.8600000000006</v>
      </c>
      <c r="K1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-5375.64</v>
      </c>
      <c r="L1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-6780.19</v>
      </c>
      <c r="M1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-7673.4000000000005</v>
      </c>
      <c r="N1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-8138.7000000000007</v>
      </c>
      <c r="O1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-11856.949999999999</v>
      </c>
      <c r="P1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-4703.49</v>
      </c>
      <c r="Q1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-10254.67</v>
      </c>
      <c r="R1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-9339.49</v>
      </c>
      <c r="S1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-14027.18</v>
      </c>
      <c r="T1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6" s="83">
        <f>SUM(Tabelle43[[#This Row],[Jan]:[Dez]])</f>
        <v>-90123.82</v>
      </c>
    </row>
    <row r="17" spans="1:21" x14ac:dyDescent="0.25">
      <c r="A17" s="9" t="str">
        <f>IF(Tabelle43[[#This Row],[TitleLocalAccountGroup]]="",IF(Tabelle43[[#This Row],[TitleLocalMainGroup]]="",Tabelle43[[#This Row],[TitleLocalSection]],REPT(" ",$B$1)&amp;Tabelle43[[#This Row],[TitleLocalMainGroup]]),REPT(" ",2*$B$1)&amp;Tabelle43[[#This Row],[TitleLocalAccountGroup]])</f>
        <v xml:space="preserve">    Abschreibungen</v>
      </c>
      <c r="B17" s="9">
        <v>1</v>
      </c>
      <c r="D17" s="9" t="s">
        <v>159</v>
      </c>
      <c r="E17" s="11" t="s">
        <v>70</v>
      </c>
      <c r="F17" s="11" t="s">
        <v>134</v>
      </c>
      <c r="H17" s="11">
        <v>1</v>
      </c>
      <c r="I17"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-5533.8600000000006</v>
      </c>
      <c r="J17"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-5410.44</v>
      </c>
      <c r="K17"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-10154.469999999999</v>
      </c>
      <c r="L17"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-7064.02</v>
      </c>
      <c r="M17"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-7016.08</v>
      </c>
      <c r="N17"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-6528.74</v>
      </c>
      <c r="O17"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-8295.4599999999991</v>
      </c>
      <c r="P17"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-6074.03</v>
      </c>
      <c r="Q17"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-6611.77</v>
      </c>
      <c r="R17"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-10787.8</v>
      </c>
      <c r="S17"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-8093.1399999999994</v>
      </c>
      <c r="T17"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7" s="88">
        <f>SUM(Tabelle43[[#This Row],[Jan]:[Dez]])</f>
        <v>-81569.81</v>
      </c>
    </row>
    <row r="18" spans="1:21" s="17" customFormat="1" x14ac:dyDescent="0.25">
      <c r="A18" s="17" t="str">
        <f>IF(Tabelle43[[#This Row],[TitleLocalAccountGroup]]="",IF(Tabelle43[[#This Row],[TitleLocalMainGroup]]="",Tabelle43[[#This Row],[TitleLocalSection]],REPT(" ",$B$1)&amp;Tabelle43[[#This Row],[TitleLocalMainGroup]]),REPT(" ",2*$B$1)&amp;Tabelle43[[#This Row],[TitleLocalAccountGroup]])</f>
        <v xml:space="preserve">        Abschreibungen auf immaterielle Vermögensgegenstände</v>
      </c>
      <c r="B18" s="9">
        <v>1</v>
      </c>
      <c r="C18" s="9"/>
      <c r="D18" s="9" t="s">
        <v>159</v>
      </c>
      <c r="E18" s="11" t="s">
        <v>70</v>
      </c>
      <c r="F18" s="11" t="s">
        <v>134</v>
      </c>
      <c r="G18" s="11" t="s">
        <v>135</v>
      </c>
      <c r="H18" s="11">
        <v>1</v>
      </c>
      <c r="I1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-4640.05</v>
      </c>
      <c r="J1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-4669.79</v>
      </c>
      <c r="K1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-5878.11</v>
      </c>
      <c r="L1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-6418.3</v>
      </c>
      <c r="M1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-5761.42</v>
      </c>
      <c r="N1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-5860.57</v>
      </c>
      <c r="O1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-5649.28</v>
      </c>
      <c r="P1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-5352.29</v>
      </c>
      <c r="Q1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-5313.02</v>
      </c>
      <c r="R1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-5504.76</v>
      </c>
      <c r="S1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-7483.99</v>
      </c>
      <c r="T1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8" s="83">
        <f>SUM(Tabelle43[[#This Row],[Jan]:[Dez]])</f>
        <v>-62531.58</v>
      </c>
    </row>
    <row r="19" spans="1:21" s="17" customFormat="1" x14ac:dyDescent="0.25">
      <c r="A19" s="17" t="str">
        <f>IF(Tabelle43[[#This Row],[TitleLocalAccountGroup]]="",IF(Tabelle43[[#This Row],[TitleLocalMainGroup]]="",Tabelle43[[#This Row],[TitleLocalSection]],REPT(" ",$B$1)&amp;Tabelle43[[#This Row],[TitleLocalMainGroup]]),REPT(" ",2*$B$1)&amp;Tabelle43[[#This Row],[TitleLocalAccountGroup]])</f>
        <v xml:space="preserve">        Abschreibungen auf Sachanlagen</v>
      </c>
      <c r="B19" s="9">
        <v>1</v>
      </c>
      <c r="C19" s="9"/>
      <c r="D19" s="9" t="s">
        <v>159</v>
      </c>
      <c r="E19" s="11" t="s">
        <v>70</v>
      </c>
      <c r="F19" s="11" t="s">
        <v>134</v>
      </c>
      <c r="G19" s="11" t="s">
        <v>137</v>
      </c>
      <c r="H19" s="11">
        <v>1</v>
      </c>
      <c r="I1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-893.81</v>
      </c>
      <c r="J1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-740.65</v>
      </c>
      <c r="K1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-4276.3599999999997</v>
      </c>
      <c r="L1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-645.72</v>
      </c>
      <c r="M1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-1254.6599999999999</v>
      </c>
      <c r="N1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-668.17</v>
      </c>
      <c r="O1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-2646.1800000000003</v>
      </c>
      <c r="P1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-721.74</v>
      </c>
      <c r="Q1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-1298.75</v>
      </c>
      <c r="R1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-5283.04</v>
      </c>
      <c r="S1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-609.15</v>
      </c>
      <c r="T1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19" s="83">
        <f>SUM(Tabelle43[[#This Row],[Jan]:[Dez]])</f>
        <v>-19038.23</v>
      </c>
    </row>
    <row r="20" spans="1:21" s="17" customFormat="1" x14ac:dyDescent="0.25">
      <c r="A20" s="17" t="str">
        <f>IF(Tabelle43[[#This Row],[TitleLocalAccountGroup]]="",IF(Tabelle43[[#This Row],[TitleLocalMainGroup]]="",Tabelle43[[#This Row],[TitleLocalSection]],REPT(" ",$B$1)&amp;Tabelle43[[#This Row],[TitleLocalMainGroup]]),REPT(" ",2*$B$1)&amp;Tabelle43[[#This Row],[TitleLocalAccountGroup]])</f>
        <v xml:space="preserve">        Abschreibungen auf Vermögensgegenstände des Umlaufvermögens</v>
      </c>
      <c r="B20" s="9">
        <v>1</v>
      </c>
      <c r="C20" s="9"/>
      <c r="D20" s="9" t="s">
        <v>159</v>
      </c>
      <c r="E20" s="11" t="s">
        <v>70</v>
      </c>
      <c r="F20" s="11" t="s">
        <v>134</v>
      </c>
      <c r="G20" s="11" t="s">
        <v>185</v>
      </c>
      <c r="H20" s="11">
        <v>1</v>
      </c>
      <c r="I2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0" s="83">
        <f>SUM(Tabelle43[[#This Row],[Jan]:[Dez]])</f>
        <v>0</v>
      </c>
    </row>
    <row r="21" spans="1:21" s="12" customFormat="1" x14ac:dyDescent="0.25">
      <c r="A21" s="12" t="str">
        <f>IF(Tabelle43[[#This Row],[TitleLocalAccountGroup]]="",IF(Tabelle43[[#This Row],[TitleLocalMainGroup]]="",Tabelle43[[#This Row],[TitleLocalSection]],REPT(" ",$B$1)&amp;Tabelle43[[#This Row],[TitleLocalMainGroup]]),REPT(" ",2*$B$1)&amp;Tabelle43[[#This Row],[TitleLocalAccountGroup]])</f>
        <v xml:space="preserve">    Sonstige betriebliche Aufwendungen</v>
      </c>
      <c r="B21" s="9">
        <v>1</v>
      </c>
      <c r="C21" s="9"/>
      <c r="D21" s="9" t="s">
        <v>159</v>
      </c>
      <c r="E21" s="11" t="s">
        <v>70</v>
      </c>
      <c r="F21" s="11" t="s">
        <v>82</v>
      </c>
      <c r="G21" s="11"/>
      <c r="H21" s="11">
        <v>1</v>
      </c>
      <c r="I2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-17134.099999999999</v>
      </c>
      <c r="J2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-65509.419999999991</v>
      </c>
      <c r="K2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-147577.26999999999</v>
      </c>
      <c r="L2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52773.320000000007</v>
      </c>
      <c r="M2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-10955.51</v>
      </c>
      <c r="N2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-37994.439999999995</v>
      </c>
      <c r="O2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-25152.25</v>
      </c>
      <c r="P2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-11883.7</v>
      </c>
      <c r="Q2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-23155.32</v>
      </c>
      <c r="R2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-38721.240000000005</v>
      </c>
      <c r="S2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-45734.669999999991</v>
      </c>
      <c r="T2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1" s="82">
        <f>SUM(Tabelle43[[#This Row],[Jan]:[Dez]])</f>
        <v>-371044.6</v>
      </c>
    </row>
    <row r="22" spans="1:21" s="17" customFormat="1" x14ac:dyDescent="0.25">
      <c r="A22" s="17" t="str">
        <f>IF(Tabelle43[[#This Row],[TitleLocalAccountGroup]]="",IF(Tabelle43[[#This Row],[TitleLocalMainGroup]]="",Tabelle43[[#This Row],[TitleLocalSection]],REPT(" ",$B$1)&amp;Tabelle43[[#This Row],[TitleLocalMainGroup]]),REPT(" ",2*$B$1)&amp;Tabelle43[[#This Row],[TitleLocalAccountGroup]])</f>
        <v xml:space="preserve">        Raum- und Grundstückskosten</v>
      </c>
      <c r="B22" s="9">
        <v>1</v>
      </c>
      <c r="C22" s="9"/>
      <c r="D22" s="9" t="s">
        <v>159</v>
      </c>
      <c r="E22" s="11" t="s">
        <v>70</v>
      </c>
      <c r="F22" s="11" t="s">
        <v>82</v>
      </c>
      <c r="G22" s="11" t="s">
        <v>84</v>
      </c>
      <c r="H22" s="11">
        <v>1</v>
      </c>
      <c r="I2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-6811.3700000000008</v>
      </c>
      <c r="J2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-1096.8200000000004</v>
      </c>
      <c r="K2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-6811.3700000000008</v>
      </c>
      <c r="L2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-6811.3700000000008</v>
      </c>
      <c r="M2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-6811.3700000000008</v>
      </c>
      <c r="N2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-6811.3700000000008</v>
      </c>
      <c r="O2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-6811.3700000000008</v>
      </c>
      <c r="P2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-6911.3700000000008</v>
      </c>
      <c r="Q2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-3877.8400000000006</v>
      </c>
      <c r="R2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-6811.3700000000008</v>
      </c>
      <c r="S2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-5719.7400000000007</v>
      </c>
      <c r="T2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2" s="83">
        <f>SUM(Tabelle43[[#This Row],[Jan]:[Dez]])</f>
        <v>-65285.360000000015</v>
      </c>
    </row>
    <row r="23" spans="1:21" s="17" customFormat="1" x14ac:dyDescent="0.25">
      <c r="A23" s="17" t="str">
        <f>IF(Tabelle43[[#This Row],[TitleLocalAccountGroup]]="",IF(Tabelle43[[#This Row],[TitleLocalMainGroup]]="",Tabelle43[[#This Row],[TitleLocalSection]],REPT(" ",$B$1)&amp;Tabelle43[[#This Row],[TitleLocalMainGroup]]),REPT(" ",2*$B$1)&amp;Tabelle43[[#This Row],[TitleLocalAccountGroup]])</f>
        <v xml:space="preserve">        Versicherungen und Abgaben</v>
      </c>
      <c r="B23" s="9">
        <v>1</v>
      </c>
      <c r="C23" s="9"/>
      <c r="D23" s="9" t="s">
        <v>159</v>
      </c>
      <c r="E23" s="11" t="s">
        <v>70</v>
      </c>
      <c r="F23" s="11" t="s">
        <v>82</v>
      </c>
      <c r="G23" s="11" t="s">
        <v>88</v>
      </c>
      <c r="H23" s="11">
        <v>1</v>
      </c>
      <c r="I2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-7861.2</v>
      </c>
      <c r="J2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-2865.7</v>
      </c>
      <c r="K2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-2394.88</v>
      </c>
      <c r="M2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-307.44</v>
      </c>
      <c r="P2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-170</v>
      </c>
      <c r="S2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3" s="83">
        <f>SUM(Tabelle43[[#This Row],[Jan]:[Dez]])</f>
        <v>-13599.22</v>
      </c>
    </row>
    <row r="24" spans="1:21" s="17" customFormat="1" x14ac:dyDescent="0.25">
      <c r="A24" s="17" t="str">
        <f>IF(Tabelle43[[#This Row],[TitleLocalAccountGroup]]="",IF(Tabelle43[[#This Row],[TitleLocalMainGroup]]="",Tabelle43[[#This Row],[TitleLocalSection]],REPT(" ",$B$1)&amp;Tabelle43[[#This Row],[TitleLocalMainGroup]]),REPT(" ",2*$B$1)&amp;Tabelle43[[#This Row],[TitleLocalAccountGroup]])</f>
        <v xml:space="preserve">        Reparatur und Instandhaltung</v>
      </c>
      <c r="B24" s="9">
        <v>1</v>
      </c>
      <c r="C24" s="9"/>
      <c r="D24" s="9" t="s">
        <v>159</v>
      </c>
      <c r="E24" s="11" t="s">
        <v>70</v>
      </c>
      <c r="F24" s="11" t="s">
        <v>82</v>
      </c>
      <c r="G24" s="11" t="s">
        <v>91</v>
      </c>
      <c r="H24" s="11">
        <v>1</v>
      </c>
      <c r="I2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-452.58000000000004</v>
      </c>
      <c r="J2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-3242.9900000000002</v>
      </c>
      <c r="K2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-15105.23</v>
      </c>
      <c r="L2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-1146.58</v>
      </c>
      <c r="M2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-2450.83</v>
      </c>
      <c r="N2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-1225</v>
      </c>
      <c r="O2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-3749.0299999999997</v>
      </c>
      <c r="P2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-566.15</v>
      </c>
      <c r="Q2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-3336.8</v>
      </c>
      <c r="R2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-11525.72</v>
      </c>
      <c r="S2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-5253.88</v>
      </c>
      <c r="T2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4" s="83">
        <f>SUM(Tabelle43[[#This Row],[Jan]:[Dez]])</f>
        <v>-48054.789999999994</v>
      </c>
    </row>
    <row r="25" spans="1:21" s="17" customFormat="1" x14ac:dyDescent="0.25">
      <c r="A25" s="17" t="str">
        <f>IF(Tabelle43[[#This Row],[TitleLocalAccountGroup]]="",IF(Tabelle43[[#This Row],[TitleLocalMainGroup]]="",Tabelle43[[#This Row],[TitleLocalSection]],REPT(" ",$B$1)&amp;Tabelle43[[#This Row],[TitleLocalMainGroup]]),REPT(" ",2*$B$1)&amp;Tabelle43[[#This Row],[TitleLocalAccountGroup]])</f>
        <v xml:space="preserve">        KFZ-Kosten</v>
      </c>
      <c r="B25" s="9">
        <v>1</v>
      </c>
      <c r="C25" s="9"/>
      <c r="D25" s="9" t="s">
        <v>159</v>
      </c>
      <c r="E25" s="11" t="s">
        <v>70</v>
      </c>
      <c r="F25" s="11" t="s">
        <v>82</v>
      </c>
      <c r="G25" s="11" t="s">
        <v>154</v>
      </c>
      <c r="H25" s="11">
        <v>1</v>
      </c>
      <c r="I2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5" s="83">
        <f>SUM(Tabelle43[[#This Row],[Jan]:[Dez]])</f>
        <v>0</v>
      </c>
    </row>
    <row r="26" spans="1:21" s="17" customFormat="1" x14ac:dyDescent="0.25">
      <c r="A26" s="17" t="str">
        <f>IF(Tabelle43[[#This Row],[TitleLocalAccountGroup]]="",IF(Tabelle43[[#This Row],[TitleLocalMainGroup]]="",Tabelle43[[#This Row],[TitleLocalSection]],REPT(" ",$B$1)&amp;Tabelle43[[#This Row],[TitleLocalMainGroup]]),REPT(" ",2*$B$1)&amp;Tabelle43[[#This Row],[TitleLocalAccountGroup]])</f>
        <v xml:space="preserve">        Werbe- und Reisekosten</v>
      </c>
      <c r="B26" s="9">
        <v>1</v>
      </c>
      <c r="C26" s="9"/>
      <c r="D26" s="9" t="s">
        <v>159</v>
      </c>
      <c r="E26" s="11" t="s">
        <v>70</v>
      </c>
      <c r="F26" s="11" t="s">
        <v>82</v>
      </c>
      <c r="G26" s="11" t="s">
        <v>94</v>
      </c>
      <c r="H26" s="11">
        <v>1</v>
      </c>
      <c r="I2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-165.66000000000005</v>
      </c>
      <c r="J2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-160.32</v>
      </c>
      <c r="K2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-300.59000000000003</v>
      </c>
      <c r="L2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-96</v>
      </c>
      <c r="M2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-791.48</v>
      </c>
      <c r="N2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-1003.5799999999999</v>
      </c>
      <c r="O2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5156.84</v>
      </c>
      <c r="P2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-1692.17</v>
      </c>
      <c r="Q2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-4141.96</v>
      </c>
      <c r="R2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-6646.21</v>
      </c>
      <c r="S2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-4838.4699999999993</v>
      </c>
      <c r="T2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6" s="83">
        <f>SUM(Tabelle43[[#This Row],[Jan]:[Dez]])</f>
        <v>-14679.6</v>
      </c>
    </row>
    <row r="27" spans="1:21" s="17" customFormat="1" x14ac:dyDescent="0.25">
      <c r="A27" s="17" t="str">
        <f>IF(Tabelle43[[#This Row],[TitleLocalAccountGroup]]="",IF(Tabelle43[[#This Row],[TitleLocalMainGroup]]="",Tabelle43[[#This Row],[TitleLocalSection]],REPT(" ",$B$1)&amp;Tabelle43[[#This Row],[TitleLocalMainGroup]]),REPT(" ",2*$B$1)&amp;Tabelle43[[#This Row],[TitleLocalAccountGroup]])</f>
        <v xml:space="preserve">        Bürobedarf</v>
      </c>
      <c r="B27" s="9">
        <v>1</v>
      </c>
      <c r="C27" s="9"/>
      <c r="D27" s="9" t="s">
        <v>159</v>
      </c>
      <c r="E27" s="11" t="s">
        <v>70</v>
      </c>
      <c r="F27" s="11" t="s">
        <v>82</v>
      </c>
      <c r="G27" s="11" t="s">
        <v>99</v>
      </c>
      <c r="H27" s="11">
        <v>1</v>
      </c>
      <c r="I27"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-666.28</v>
      </c>
      <c r="J27"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-236.24</v>
      </c>
      <c r="K27"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-268.28000000000003</v>
      </c>
      <c r="L27"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-527.80999999999995</v>
      </c>
      <c r="M27"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-599.38</v>
      </c>
      <c r="N27"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-711.62</v>
      </c>
      <c r="O27"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-1246.67</v>
      </c>
      <c r="P27"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-411.36</v>
      </c>
      <c r="Q27"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-1157.97</v>
      </c>
      <c r="R27"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-1082.1399999999999</v>
      </c>
      <c r="S27"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-736.2</v>
      </c>
      <c r="T27"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7" s="83">
        <f>SUM(Tabelle43[[#This Row],[Jan]:[Dez]])</f>
        <v>-7643.95</v>
      </c>
    </row>
    <row r="28" spans="1:21" s="17" customFormat="1" hidden="1" x14ac:dyDescent="0.25">
      <c r="A28" s="17" t="str">
        <f>IF(Tabelle43[[#This Row],[TitleLocalAccountGroup]]="",IF(Tabelle43[[#This Row],[TitleLocalMainGroup]]="",Tabelle43[[#This Row],[TitleLocalSection]],REPT(" ",$B$1)&amp;Tabelle43[[#This Row],[TitleLocalMainGroup]]),REPT(" ",2*$B$1)&amp;Tabelle43[[#This Row],[TitleLocalAccountGroup]])</f>
        <v xml:space="preserve">        Kosten der Warenabgabe</v>
      </c>
      <c r="B28" s="9">
        <v>0</v>
      </c>
      <c r="C28" s="9"/>
      <c r="D28" s="9" t="s">
        <v>159</v>
      </c>
      <c r="E28" s="11" t="s">
        <v>70</v>
      </c>
      <c r="F28" s="11" t="s">
        <v>82</v>
      </c>
      <c r="G28" s="11" t="s">
        <v>186</v>
      </c>
      <c r="H28" s="11">
        <v>1</v>
      </c>
      <c r="I2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8" s="83">
        <f>SUM(Tabelle43[[#This Row],[Jan]:[Dez]])</f>
        <v>0</v>
      </c>
    </row>
    <row r="29" spans="1:21" s="17" customFormat="1" hidden="1" x14ac:dyDescent="0.25">
      <c r="A29" s="17" t="str">
        <f>IF(Tabelle43[[#This Row],[TitleLocalAccountGroup]]="",IF(Tabelle43[[#This Row],[TitleLocalMainGroup]]="",Tabelle43[[#This Row],[TitleLocalSection]],REPT(" ",$B$1)&amp;Tabelle43[[#This Row],[TitleLocalMainGroup]]),REPT(" ",2*$B$1)&amp;Tabelle43[[#This Row],[TitleLocalAccountGroup]])</f>
        <v xml:space="preserve">        Spenden und Zuwendungen</v>
      </c>
      <c r="B29" s="9">
        <v>0</v>
      </c>
      <c r="C29" s="9"/>
      <c r="D29" s="9" t="s">
        <v>159</v>
      </c>
      <c r="E29" s="11" t="s">
        <v>70</v>
      </c>
      <c r="F29" s="11" t="s">
        <v>82</v>
      </c>
      <c r="G29" s="11" t="s">
        <v>171</v>
      </c>
      <c r="H29" s="11">
        <v>1</v>
      </c>
      <c r="I2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2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2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2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2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2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2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2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2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2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2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2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29" s="83">
        <f>SUM(Tabelle43[[#This Row],[Jan]:[Dez]])</f>
        <v>0</v>
      </c>
    </row>
    <row r="30" spans="1:21" s="17" customFormat="1" x14ac:dyDescent="0.25">
      <c r="A30" s="17" t="str">
        <f>IF(Tabelle43[[#This Row],[TitleLocalAccountGroup]]="",IF(Tabelle43[[#This Row],[TitleLocalMainGroup]]="",Tabelle43[[#This Row],[TitleLocalSection]],REPT(" ",$B$1)&amp;Tabelle43[[#This Row],[TitleLocalMainGroup]]),REPT(" ",2*$B$1)&amp;Tabelle43[[#This Row],[TitleLocalAccountGroup]])</f>
        <v xml:space="preserve">        Beratungs- und Buchführungsaufwand</v>
      </c>
      <c r="B30" s="9">
        <v>1</v>
      </c>
      <c r="C30" s="9"/>
      <c r="D30" s="9" t="s">
        <v>159</v>
      </c>
      <c r="E30" s="11" t="s">
        <v>70</v>
      </c>
      <c r="F30" s="11" t="s">
        <v>82</v>
      </c>
      <c r="G30" s="11" t="s">
        <v>101</v>
      </c>
      <c r="H30" s="11">
        <v>1</v>
      </c>
      <c r="I3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-1023.7</v>
      </c>
      <c r="J3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-56910.43</v>
      </c>
      <c r="K3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-41002.46</v>
      </c>
      <c r="L3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-15985.2</v>
      </c>
      <c r="M3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-7468.7</v>
      </c>
      <c r="N3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-16466.22</v>
      </c>
      <c r="O3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-1807.31</v>
      </c>
      <c r="P3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-2388.66</v>
      </c>
      <c r="Q3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-3700.2</v>
      </c>
      <c r="R3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-4995.7</v>
      </c>
      <c r="S3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-26343.86</v>
      </c>
      <c r="T3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0" s="83">
        <f>SUM(Tabelle43[[#This Row],[Jan]:[Dez]])</f>
        <v>-178092.44</v>
      </c>
    </row>
    <row r="31" spans="1:21" s="17" customFormat="1" x14ac:dyDescent="0.25">
      <c r="A31" s="17" t="str">
        <f>IF(Tabelle43[[#This Row],[TitleLocalAccountGroup]]="",IF(Tabelle43[[#This Row],[TitleLocalMainGroup]]="",Tabelle43[[#This Row],[TitleLocalSection]],REPT(" ",$B$1)&amp;Tabelle43[[#This Row],[TitleLocalMainGroup]]),REPT(" ",2*$B$1)&amp;Tabelle43[[#This Row],[TitleLocalAccountGroup]])</f>
        <v xml:space="preserve">        Fremdleistungen</v>
      </c>
      <c r="B31" s="9">
        <v>1</v>
      </c>
      <c r="C31" s="9"/>
      <c r="D31" s="9" t="s">
        <v>159</v>
      </c>
      <c r="E31" s="11" t="s">
        <v>70</v>
      </c>
      <c r="F31" s="11" t="s">
        <v>82</v>
      </c>
      <c r="G31" s="11" t="s">
        <v>83</v>
      </c>
      <c r="H31" s="11">
        <v>1</v>
      </c>
      <c r="I3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-154.81</v>
      </c>
      <c r="J3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-963.92</v>
      </c>
      <c r="K3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-81863.92</v>
      </c>
      <c r="L3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80993.08</v>
      </c>
      <c r="M3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7698.52</v>
      </c>
      <c r="N3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-8062.8</v>
      </c>
      <c r="O3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-714.85</v>
      </c>
      <c r="P3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495.37</v>
      </c>
      <c r="Q3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-1792.4099999999999</v>
      </c>
      <c r="R3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-5075.57</v>
      </c>
      <c r="S3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-828.13</v>
      </c>
      <c r="T3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1" s="83">
        <f>SUM(Tabelle43[[#This Row],[Jan]:[Dez]])</f>
        <v>-10269.439999999991</v>
      </c>
    </row>
    <row r="32" spans="1:21" s="17" customFormat="1" x14ac:dyDescent="0.25">
      <c r="A32" s="17" t="str">
        <f>IF(Tabelle43[[#This Row],[TitleLocalAccountGroup]]="",IF(Tabelle43[[#This Row],[TitleLocalMainGroup]]="",Tabelle43[[#This Row],[TitleLocalSection]],REPT(" ",$B$1)&amp;Tabelle43[[#This Row],[TitleLocalMainGroup]]),REPT(" ",2*$B$1)&amp;Tabelle43[[#This Row],[TitleLocalAccountGroup]])</f>
        <v xml:space="preserve">        Sonstiger Betriebsbedarf</v>
      </c>
      <c r="B32" s="9">
        <v>1</v>
      </c>
      <c r="C32" s="9"/>
      <c r="D32" s="9" t="s">
        <v>159</v>
      </c>
      <c r="E32" s="11" t="s">
        <v>70</v>
      </c>
      <c r="F32" s="11" t="s">
        <v>82</v>
      </c>
      <c r="G32" s="11" t="s">
        <v>103</v>
      </c>
      <c r="H32" s="11">
        <v>1</v>
      </c>
      <c r="I3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1.5</v>
      </c>
      <c r="J3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-33</v>
      </c>
      <c r="K3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-2225.42</v>
      </c>
      <c r="L3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-1257.92</v>
      </c>
      <c r="M3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-532.27</v>
      </c>
      <c r="N3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-3713.85</v>
      </c>
      <c r="O3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-15672.42</v>
      </c>
      <c r="P3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-409.36</v>
      </c>
      <c r="Q3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-5148.1400000000003</v>
      </c>
      <c r="R3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-2414.5299999999997</v>
      </c>
      <c r="S3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-2014.3899999999999</v>
      </c>
      <c r="T3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2" s="83">
        <f>SUM(Tabelle43[[#This Row],[Jan]:[Dez]])</f>
        <v>-33419.800000000003</v>
      </c>
    </row>
    <row r="33" spans="1:21" s="17" customFormat="1" hidden="1" x14ac:dyDescent="0.25">
      <c r="A33" s="17" t="str">
        <f>IF(Tabelle43[[#This Row],[TitleLocalAccountGroup]]="",IF(Tabelle43[[#This Row],[TitleLocalMainGroup]]="",Tabelle43[[#This Row],[TitleLocalSection]],REPT(" ",$B$1)&amp;Tabelle43[[#This Row],[TitleLocalMainGroup]]),REPT(" ",2*$B$1)&amp;Tabelle43[[#This Row],[TitleLocalAccountGroup]])</f>
        <v xml:space="preserve">        Abgang/Abwertung von Vermögensgegenständen</v>
      </c>
      <c r="B33" s="9">
        <v>0</v>
      </c>
      <c r="C33" s="9"/>
      <c r="D33" s="9" t="s">
        <v>159</v>
      </c>
      <c r="E33" s="11" t="s">
        <v>70</v>
      </c>
      <c r="F33" s="11" t="s">
        <v>82</v>
      </c>
      <c r="G33" s="11" t="s">
        <v>169</v>
      </c>
      <c r="H33" s="11">
        <v>1</v>
      </c>
      <c r="I3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3" s="83">
        <f>SUM(Tabelle43[[#This Row],[Jan]:[Dez]])</f>
        <v>0</v>
      </c>
    </row>
    <row r="34" spans="1:21" s="17" customFormat="1" hidden="1" x14ac:dyDescent="0.25">
      <c r="A34" s="17" t="str">
        <f>IF(Tabelle43[[#This Row],[TitleLocalAccountGroup]]="",IF(Tabelle43[[#This Row],[TitleLocalMainGroup]]="",Tabelle43[[#This Row],[TitleLocalSection]],REPT(" ",$B$1)&amp;Tabelle43[[#This Row],[TitleLocalMainGroup]]),REPT(" ",2*$B$1)&amp;Tabelle43[[#This Row],[TitleLocalAccountGroup]])</f>
        <v xml:space="preserve">        Kalkulatorische Kosten</v>
      </c>
      <c r="B34" s="9">
        <v>0</v>
      </c>
      <c r="C34" s="9"/>
      <c r="D34" s="9" t="s">
        <v>159</v>
      </c>
      <c r="E34" s="11" t="s">
        <v>70</v>
      </c>
      <c r="F34" s="11" t="s">
        <v>82</v>
      </c>
      <c r="G34" s="11" t="s">
        <v>106</v>
      </c>
      <c r="H34" s="11">
        <v>1</v>
      </c>
      <c r="I3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4" s="83">
        <f>SUM(Tabelle43[[#This Row],[Jan]:[Dez]])</f>
        <v>0</v>
      </c>
    </row>
    <row r="35" spans="1:21" s="17" customFormat="1" hidden="1" x14ac:dyDescent="0.25">
      <c r="A35" s="17" t="str">
        <f>IF(Tabelle43[[#This Row],[TitleLocalAccountGroup]]="",IF(Tabelle43[[#This Row],[TitleLocalMainGroup]]="",Tabelle43[[#This Row],[TitleLocalSection]],REPT(" ",$B$1)&amp;Tabelle43[[#This Row],[TitleLocalMainGroup]]),REPT(" ",2*$B$1)&amp;Tabelle43[[#This Row],[TitleLocalAccountGroup]])</f>
        <v xml:space="preserve">        Kosten bei Anwendung des Umsatzkostenverfahrens</v>
      </c>
      <c r="B35" s="9">
        <v>0</v>
      </c>
      <c r="C35" s="9"/>
      <c r="D35" s="9" t="s">
        <v>159</v>
      </c>
      <c r="E35" s="11" t="s">
        <v>70</v>
      </c>
      <c r="F35" s="11" t="s">
        <v>82</v>
      </c>
      <c r="G35" s="11" t="s">
        <v>176</v>
      </c>
      <c r="H35" s="11">
        <v>1</v>
      </c>
      <c r="I3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5" s="83">
        <f>SUM(Tabelle43[[#This Row],[Jan]:[Dez]])</f>
        <v>0</v>
      </c>
    </row>
    <row r="36" spans="1:21" s="17" customFormat="1" hidden="1" x14ac:dyDescent="0.25">
      <c r="A36" s="17" t="str">
        <f>IF(Tabelle43[[#This Row],[TitleLocalAccountGroup]]="",IF(Tabelle43[[#This Row],[TitleLocalMainGroup]]="",Tabelle43[[#This Row],[TitleLocalSection]],REPT(" ",$B$1)&amp;Tabelle43[[#This Row],[TitleLocalMainGroup]]),REPT(" ",2*$B$1)&amp;Tabelle43[[#This Row],[TitleLocalAccountGroup]])</f>
        <v xml:space="preserve">        Aufwendungen aus der Anwendung von Übergangsvorschriften i. S. d. BilMoG</v>
      </c>
      <c r="B36" s="9">
        <v>0</v>
      </c>
      <c r="C36" s="9"/>
      <c r="D36" s="9" t="s">
        <v>159</v>
      </c>
      <c r="E36" s="11" t="s">
        <v>70</v>
      </c>
      <c r="F36" s="11" t="s">
        <v>82</v>
      </c>
      <c r="G36" s="11" t="s">
        <v>189</v>
      </c>
      <c r="H36" s="11">
        <v>1</v>
      </c>
      <c r="I3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6" s="83">
        <f>SUM(Tabelle43[[#This Row],[Jan]:[Dez]])</f>
        <v>0</v>
      </c>
    </row>
    <row r="37" spans="1:21" s="13" customFormat="1" x14ac:dyDescent="0.25">
      <c r="A37" s="13" t="s">
        <v>208</v>
      </c>
      <c r="B37" s="9">
        <v>1</v>
      </c>
      <c r="C37" s="9"/>
      <c r="D37" s="9"/>
      <c r="E37" s="21"/>
      <c r="F37" s="21"/>
      <c r="G37" s="21"/>
      <c r="H37" s="11">
        <v>1</v>
      </c>
      <c r="I37" s="15">
        <f>I8+I12</f>
        <v>-17983.389999999985</v>
      </c>
      <c r="J37" s="15">
        <f t="shared" ref="J37:T37" si="3">J8+J12</f>
        <v>-86666.780000000028</v>
      </c>
      <c r="K37" s="15">
        <f t="shared" si="3"/>
        <v>-134466.69</v>
      </c>
      <c r="L37" s="15">
        <f t="shared" si="3"/>
        <v>-7487.8600000000151</v>
      </c>
      <c r="M37" s="15">
        <f t="shared" si="3"/>
        <v>3408.4600000000064</v>
      </c>
      <c r="N37" s="15">
        <f t="shared" si="3"/>
        <v>-36187.389999999985</v>
      </c>
      <c r="O37" s="15">
        <f t="shared" si="3"/>
        <v>-24560.51999999999</v>
      </c>
      <c r="P37" s="15">
        <f t="shared" si="3"/>
        <v>-27944.119999999995</v>
      </c>
      <c r="Q37" s="15">
        <f t="shared" si="3"/>
        <v>33013.459999999963</v>
      </c>
      <c r="R37" s="15">
        <f t="shared" si="3"/>
        <v>-32915.279999999999</v>
      </c>
      <c r="S37" s="15">
        <f t="shared" si="3"/>
        <v>-26996.10000000002</v>
      </c>
      <c r="T37" s="15">
        <f t="shared" si="3"/>
        <v>0</v>
      </c>
      <c r="U37" s="81">
        <f>SUM(Tabelle43[[#This Row],[Jan]:[Dez]])</f>
        <v>-358786.21000000014</v>
      </c>
    </row>
    <row r="38" spans="1:21" s="13" customFormat="1" hidden="1" x14ac:dyDescent="0.25">
      <c r="A38" s="13" t="str">
        <f>IF(Tabelle43[[#This Row],[TitleLocalAccountGroup]]="",IF(Tabelle43[[#This Row],[TitleLocalMainGroup]]="",Tabelle43[[#This Row],[TitleLocalSection]],REPT(" ",$B$1)&amp;Tabelle43[[#This Row],[TitleLocalMainGroup]]),REPT(" ",2*$B$1)&amp;Tabelle43[[#This Row],[TitleLocalAccountGroup]])</f>
        <v>Weitere Erträge</v>
      </c>
      <c r="B38" s="13">
        <v>0</v>
      </c>
      <c r="D38" s="9" t="s">
        <v>159</v>
      </c>
      <c r="E38" s="21" t="s">
        <v>172</v>
      </c>
      <c r="F38" s="21"/>
      <c r="G38" s="21"/>
      <c r="H38" s="11">
        <v>1</v>
      </c>
      <c r="I3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8" s="81">
        <f>SUM(Tabelle43[[#This Row],[Jan]:[Dez]])</f>
        <v>0</v>
      </c>
    </row>
    <row r="39" spans="1:21" hidden="1" x14ac:dyDescent="0.25">
      <c r="A39" s="61" t="str">
        <f>IF(Tabelle43[[#This Row],[TitleLocalAccountGroup]]="",IF(Tabelle43[[#This Row],[TitleLocalMainGroup]]="",Tabelle43[[#This Row],[TitleLocalSection]],REPT(" ",$B$1)&amp;Tabelle43[[#This Row],[TitleLocalMainGroup]]),REPT(" ",2*$B$1)&amp;Tabelle43[[#This Row],[TitleLocalAccountGroup]])</f>
        <v xml:space="preserve">    Erträge aus Beteiligungen</v>
      </c>
      <c r="B39" s="9">
        <v>0</v>
      </c>
      <c r="D39" s="9" t="s">
        <v>159</v>
      </c>
      <c r="E39" s="11" t="s">
        <v>172</v>
      </c>
      <c r="F39" s="11" t="s">
        <v>183</v>
      </c>
      <c r="H39" s="11">
        <v>1</v>
      </c>
      <c r="I3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3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3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3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3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3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3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3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3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3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3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3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39" s="88">
        <f>SUM(Tabelle43[[#This Row],[Jan]:[Dez]])</f>
        <v>0</v>
      </c>
    </row>
    <row r="40" spans="1:21" hidden="1" x14ac:dyDescent="0.25">
      <c r="A40" s="61" t="str">
        <f>IF(Tabelle43[[#This Row],[TitleLocalAccountGroup]]="",IF(Tabelle43[[#This Row],[TitleLocalMainGroup]]="",Tabelle43[[#This Row],[TitleLocalSection]],REPT(" ",$B$1)&amp;Tabelle43[[#This Row],[TitleLocalMainGroup]]),REPT(" ",2*$B$1)&amp;Tabelle43[[#This Row],[TitleLocalAccountGroup]])</f>
        <v xml:space="preserve">    Erträge aus anderen Wertpapieren und Ausleihungen des Finanzanlagevermögens</v>
      </c>
      <c r="B40" s="9">
        <v>0</v>
      </c>
      <c r="D40" s="9" t="s">
        <v>159</v>
      </c>
      <c r="E40" s="11" t="s">
        <v>172</v>
      </c>
      <c r="F40" s="11" t="s">
        <v>173</v>
      </c>
      <c r="H40" s="11">
        <v>1</v>
      </c>
      <c r="I4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0" s="88">
        <f>SUM(Tabelle43[[#This Row],[Jan]:[Dez]])</f>
        <v>0</v>
      </c>
    </row>
    <row r="41" spans="1:21" hidden="1" x14ac:dyDescent="0.25">
      <c r="A41" s="61" t="str">
        <f>IF(Tabelle43[[#This Row],[TitleLocalAccountGroup]]="",IF(Tabelle43[[#This Row],[TitleLocalMainGroup]]="",Tabelle43[[#This Row],[TitleLocalSection]],REPT(" ",$B$1)&amp;Tabelle43[[#This Row],[TitleLocalMainGroup]]),REPT(" ",2*$B$1)&amp;Tabelle43[[#This Row],[TitleLocalAccountGroup]])</f>
        <v xml:space="preserve">    Sonstige Zinsen und ähnliche Erträge</v>
      </c>
      <c r="B41" s="9">
        <v>0</v>
      </c>
      <c r="D41" s="9" t="s">
        <v>159</v>
      </c>
      <c r="E41" s="11" t="s">
        <v>172</v>
      </c>
      <c r="F41" s="11" t="s">
        <v>182</v>
      </c>
      <c r="H41" s="11">
        <v>1</v>
      </c>
      <c r="I41"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1"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1"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1"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1"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1"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1"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1"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1"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1"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1"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1"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1" s="88">
        <f>SUM(Tabelle43[[#This Row],[Jan]:[Dez]])</f>
        <v>0</v>
      </c>
    </row>
    <row r="42" spans="1:21" hidden="1" x14ac:dyDescent="0.25">
      <c r="A42" s="61" t="str">
        <f>IF(Tabelle43[[#This Row],[TitleLocalAccountGroup]]="",IF(Tabelle43[[#This Row],[TitleLocalMainGroup]]="",Tabelle43[[#This Row],[TitleLocalSection]],REPT(" ",$B$1)&amp;Tabelle43[[#This Row],[TitleLocalMainGroup]]),REPT(" ",2*$B$1)&amp;Tabelle43[[#This Row],[TitleLocalAccountGroup]])</f>
        <v xml:space="preserve">    Erträge aus Verlustübernahme</v>
      </c>
      <c r="B42" s="9">
        <v>0</v>
      </c>
      <c r="D42" s="9" t="s">
        <v>159</v>
      </c>
      <c r="E42" s="11" t="s">
        <v>172</v>
      </c>
      <c r="F42" s="11" t="s">
        <v>180</v>
      </c>
      <c r="H42" s="11">
        <v>1</v>
      </c>
      <c r="I4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2" s="88">
        <f>SUM(Tabelle43[[#This Row],[Jan]:[Dez]])</f>
        <v>0</v>
      </c>
    </row>
    <row r="43" spans="1:21" s="13" customFormat="1" x14ac:dyDescent="0.25">
      <c r="A43" s="62" t="str">
        <f>IF(Tabelle43[[#This Row],[TitleLocalAccountGroup]]="",IF(Tabelle43[[#This Row],[TitleLocalMainGroup]]="",Tabelle43[[#This Row],[TitleLocalSection]],REPT(" ",$B$1)&amp;Tabelle43[[#This Row],[TitleLocalMainGroup]]),REPT(" ",2*$B$1)&amp;Tabelle43[[#This Row],[TitleLocalAccountGroup]])</f>
        <v>Weitere Aufwendungen</v>
      </c>
      <c r="B43" s="13">
        <v>1</v>
      </c>
      <c r="D43" s="9" t="s">
        <v>159</v>
      </c>
      <c r="E43" s="21" t="s">
        <v>126</v>
      </c>
      <c r="F43" s="21"/>
      <c r="G43" s="21"/>
      <c r="H43" s="11">
        <v>1</v>
      </c>
      <c r="I43" s="15">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3" s="15">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3" s="15">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3" s="15">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-4852.5300000000007</v>
      </c>
      <c r="M43" s="15">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-1150.42</v>
      </c>
      <c r="N43" s="15">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-1081.53</v>
      </c>
      <c r="O43" s="15">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-4568.45</v>
      </c>
      <c r="P43" s="15">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-982.6</v>
      </c>
      <c r="Q43" s="15">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-930.62</v>
      </c>
      <c r="R43" s="15">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-7626.1600000000008</v>
      </c>
      <c r="S43" s="15">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-8270.7800000000007</v>
      </c>
      <c r="T43" s="15">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3" s="81">
        <f>SUM(Tabelle43[[#This Row],[Jan]:[Dez]])</f>
        <v>-29463.090000000004</v>
      </c>
    </row>
    <row r="44" spans="1:21" hidden="1" x14ac:dyDescent="0.25">
      <c r="A44" s="61" t="str">
        <f>IF(Tabelle43[[#This Row],[TitleLocalAccountGroup]]="",IF(Tabelle43[[#This Row],[TitleLocalMainGroup]]="",Tabelle43[[#This Row],[TitleLocalSection]],REPT(" ",$B$1)&amp;Tabelle43[[#This Row],[TitleLocalMainGroup]]),REPT(" ",2*$B$1)&amp;Tabelle43[[#This Row],[TitleLocalAccountGroup]])</f>
        <v xml:space="preserve">    Abschreibungen auf Finanzanlagen und auf Wertpapiere des Umlaufvermögens</v>
      </c>
      <c r="B44" s="9">
        <v>0</v>
      </c>
      <c r="D44" s="9" t="s">
        <v>159</v>
      </c>
      <c r="E44" s="11" t="s">
        <v>126</v>
      </c>
      <c r="F44" s="11" t="s">
        <v>187</v>
      </c>
      <c r="H44" s="11">
        <v>1</v>
      </c>
      <c r="I4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4" s="88">
        <f>SUM(Tabelle43[[#This Row],[Jan]:[Dez]])</f>
        <v>0</v>
      </c>
    </row>
    <row r="45" spans="1:21" x14ac:dyDescent="0.25">
      <c r="A45" s="61" t="str">
        <f>IF(Tabelle43[[#This Row],[TitleLocalAccountGroup]]="",IF(Tabelle43[[#This Row],[TitleLocalMainGroup]]="",Tabelle43[[#This Row],[TitleLocalSection]],REPT(" ",$B$1)&amp;Tabelle43[[#This Row],[TitleLocalMainGroup]]),REPT(" ",2*$B$1)&amp;Tabelle43[[#This Row],[TitleLocalAccountGroup]])</f>
        <v xml:space="preserve">    Zinsen und ähnliche Aufwendungen</v>
      </c>
      <c r="B45" s="9">
        <v>1</v>
      </c>
      <c r="D45" s="9" t="s">
        <v>159</v>
      </c>
      <c r="E45" s="11" t="s">
        <v>126</v>
      </c>
      <c r="F45" s="11" t="s">
        <v>127</v>
      </c>
      <c r="H45" s="11">
        <v>1</v>
      </c>
      <c r="I4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-4852.5300000000007</v>
      </c>
      <c r="M4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-1150.42</v>
      </c>
      <c r="N4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-1081.53</v>
      </c>
      <c r="O4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-4568.45</v>
      </c>
      <c r="P4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-982.6</v>
      </c>
      <c r="Q4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-930.62</v>
      </c>
      <c r="R4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-7626.1600000000008</v>
      </c>
      <c r="S4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-8270.7800000000007</v>
      </c>
      <c r="T4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5" s="88">
        <f>SUM(Tabelle43[[#This Row],[Jan]:[Dez]])</f>
        <v>-29463.090000000004</v>
      </c>
    </row>
    <row r="46" spans="1:21" hidden="1" x14ac:dyDescent="0.25">
      <c r="A46" s="61" t="str">
        <f>IF(Tabelle43[[#This Row],[TitleLocalAccountGroup]]="",IF(Tabelle43[[#This Row],[TitleLocalMainGroup]]="",Tabelle43[[#This Row],[TitleLocalSection]],REPT(" ",$B$1)&amp;Tabelle43[[#This Row],[TitleLocalMainGroup]]),REPT(" ",2*$B$1)&amp;Tabelle43[[#This Row],[TitleLocalAccountGroup]])</f>
        <v xml:space="preserve">    Aufwendungen aus Verlustübernahme</v>
      </c>
      <c r="B46" s="9">
        <v>0</v>
      </c>
      <c r="D46" s="9" t="s">
        <v>159</v>
      </c>
      <c r="E46" s="11" t="s">
        <v>126</v>
      </c>
      <c r="F46" s="11" t="s">
        <v>170</v>
      </c>
      <c r="H46" s="11">
        <v>1</v>
      </c>
      <c r="I4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6" s="88">
        <f>SUM(Tabelle43[[#This Row],[Jan]:[Dez]])</f>
        <v>0</v>
      </c>
    </row>
    <row r="47" spans="1:21" s="13" customFormat="1" hidden="1" x14ac:dyDescent="0.25">
      <c r="A47" s="62" t="s">
        <v>209</v>
      </c>
      <c r="B47" s="13">
        <v>0</v>
      </c>
      <c r="D47" s="9"/>
      <c r="E47" s="21"/>
      <c r="F47" s="21"/>
      <c r="G47" s="21"/>
      <c r="H47" s="11">
        <v>1</v>
      </c>
      <c r="I47" s="15">
        <f>I37+I38+I43</f>
        <v>-17983.389999999985</v>
      </c>
      <c r="J47" s="15">
        <f t="shared" ref="J47:T47" si="4">J37+J38+J43</f>
        <v>-86666.780000000028</v>
      </c>
      <c r="K47" s="15">
        <f t="shared" si="4"/>
        <v>-134466.69</v>
      </c>
      <c r="L47" s="15">
        <f t="shared" si="4"/>
        <v>-12340.390000000016</v>
      </c>
      <c r="M47" s="15">
        <f t="shared" si="4"/>
        <v>2258.0400000000063</v>
      </c>
      <c r="N47" s="15">
        <f t="shared" si="4"/>
        <v>-37268.919999999984</v>
      </c>
      <c r="O47" s="15">
        <f t="shared" si="4"/>
        <v>-29128.96999999999</v>
      </c>
      <c r="P47" s="15">
        <f t="shared" si="4"/>
        <v>-28926.719999999994</v>
      </c>
      <c r="Q47" s="15">
        <f t="shared" si="4"/>
        <v>32082.839999999964</v>
      </c>
      <c r="R47" s="15">
        <f t="shared" si="4"/>
        <v>-40541.440000000002</v>
      </c>
      <c r="S47" s="15">
        <f t="shared" si="4"/>
        <v>-35266.880000000019</v>
      </c>
      <c r="T47" s="15">
        <f t="shared" si="4"/>
        <v>0</v>
      </c>
      <c r="U47" s="81">
        <f>SUM(Tabelle43[[#This Row],[Jan]:[Dez]])</f>
        <v>-388249.3</v>
      </c>
    </row>
    <row r="48" spans="1:21" s="13" customFormat="1" hidden="1" x14ac:dyDescent="0.25">
      <c r="A48" s="62" t="str">
        <f>IF(Tabelle43[[#This Row],[TitleLocalAccountGroup]]="",IF(Tabelle43[[#This Row],[TitleLocalMainGroup]]="",Tabelle43[[#This Row],[TitleLocalSection]],REPT(" ",$B$1)&amp;Tabelle43[[#This Row],[TitleLocalMainGroup]]),REPT(" ",2*$B$1)&amp;Tabelle43[[#This Row],[TitleLocalAccountGroup]])</f>
        <v>Steueraufwendungen</v>
      </c>
      <c r="B48" s="13">
        <v>0</v>
      </c>
      <c r="D48" s="9" t="s">
        <v>159</v>
      </c>
      <c r="E48" s="21" t="s">
        <v>174</v>
      </c>
      <c r="F48" s="21"/>
      <c r="G48" s="21"/>
      <c r="H48" s="11">
        <v>1</v>
      </c>
      <c r="I48"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8"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8"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8"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8"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8"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8"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8"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8"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8"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8"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8"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8" s="81">
        <f>SUM(Tabelle43[[#This Row],[Jan]:[Dez]])</f>
        <v>0</v>
      </c>
    </row>
    <row r="49" spans="1:21" hidden="1" x14ac:dyDescent="0.25">
      <c r="A49" s="61" t="str">
        <f>IF(Tabelle43[[#This Row],[TitleLocalAccountGroup]]="",IF(Tabelle43[[#This Row],[TitleLocalMainGroup]]="",Tabelle43[[#This Row],[TitleLocalSection]],REPT(" ",$B$1)&amp;Tabelle43[[#This Row],[TitleLocalMainGroup]]),REPT(" ",2*$B$1)&amp;Tabelle43[[#This Row],[TitleLocalAccountGroup]])</f>
        <v xml:space="preserve">    Steuern vom Einkommen und Ertrag</v>
      </c>
      <c r="B49" s="9">
        <v>0</v>
      </c>
      <c r="D49" s="9" t="s">
        <v>159</v>
      </c>
      <c r="E49" s="11" t="s">
        <v>174</v>
      </c>
      <c r="F49" s="11" t="s">
        <v>188</v>
      </c>
      <c r="H49" s="11">
        <v>1</v>
      </c>
      <c r="I49"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49"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49"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49"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49"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49"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49"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49"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49"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49"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49"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49"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49" s="88">
        <f>SUM(Tabelle43[[#This Row],[Jan]:[Dez]])</f>
        <v>0</v>
      </c>
    </row>
    <row r="50" spans="1:21" hidden="1" x14ac:dyDescent="0.25">
      <c r="A50" s="61" t="str">
        <f>IF(Tabelle43[[#This Row],[TitleLocalAccountGroup]]="",IF(Tabelle43[[#This Row],[TitleLocalMainGroup]]="",Tabelle43[[#This Row],[TitleLocalSection]],REPT(" ",$B$1)&amp;Tabelle43[[#This Row],[TitleLocalMainGroup]]),REPT(" ",2*$B$1)&amp;Tabelle43[[#This Row],[TitleLocalAccountGroup]])</f>
        <v xml:space="preserve">    Sonstige Steuern</v>
      </c>
      <c r="B50" s="9">
        <v>0</v>
      </c>
      <c r="D50" s="9" t="s">
        <v>159</v>
      </c>
      <c r="E50" s="11" t="s">
        <v>174</v>
      </c>
      <c r="F50" s="11" t="s">
        <v>175</v>
      </c>
      <c r="H50" s="11">
        <v>1</v>
      </c>
      <c r="I50"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0"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0"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0"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0"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0"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0"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0"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0"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0"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0"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0"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0" s="88">
        <f>SUM(Tabelle43[[#This Row],[Jan]:[Dez]])</f>
        <v>0</v>
      </c>
    </row>
    <row r="51" spans="1:21" s="13" customFormat="1" ht="15.75" thickBot="1" x14ac:dyDescent="0.3">
      <c r="A51" s="62" t="s">
        <v>210</v>
      </c>
      <c r="B51" s="13">
        <v>1</v>
      </c>
      <c r="D51" s="9"/>
      <c r="E51" s="21"/>
      <c r="F51" s="21"/>
      <c r="G51" s="21"/>
      <c r="H51" s="11">
        <v>1</v>
      </c>
      <c r="I51" s="15">
        <f>I47+I48</f>
        <v>-17983.389999999985</v>
      </c>
      <c r="J51" s="15">
        <f t="shared" ref="J51:T51" si="5">J47+J48</f>
        <v>-86666.780000000028</v>
      </c>
      <c r="K51" s="15">
        <f t="shared" si="5"/>
        <v>-134466.69</v>
      </c>
      <c r="L51" s="15">
        <f t="shared" si="5"/>
        <v>-12340.390000000016</v>
      </c>
      <c r="M51" s="15">
        <f t="shared" si="5"/>
        <v>2258.0400000000063</v>
      </c>
      <c r="N51" s="15">
        <f t="shared" si="5"/>
        <v>-37268.919999999984</v>
      </c>
      <c r="O51" s="15">
        <f t="shared" si="5"/>
        <v>-29128.96999999999</v>
      </c>
      <c r="P51" s="15">
        <f t="shared" si="5"/>
        <v>-28926.719999999994</v>
      </c>
      <c r="Q51" s="15">
        <f t="shared" si="5"/>
        <v>32082.839999999964</v>
      </c>
      <c r="R51" s="15">
        <f t="shared" si="5"/>
        <v>-40541.440000000002</v>
      </c>
      <c r="S51" s="15">
        <f t="shared" si="5"/>
        <v>-35266.880000000019</v>
      </c>
      <c r="T51" s="15">
        <f t="shared" si="5"/>
        <v>0</v>
      </c>
      <c r="U51" s="87">
        <f>SUM(Tabelle43[[#This Row],[Jan]:[Dez]])</f>
        <v>-388249.3</v>
      </c>
    </row>
    <row r="52" spans="1:21" s="13" customFormat="1" hidden="1" x14ac:dyDescent="0.25">
      <c r="A52" s="62" t="str">
        <f>IF(Tabelle43[[#This Row],[TitleLocalAccountGroup]]="",IF(Tabelle43[[#This Row],[TitleLocalMainGroup]]="",Tabelle43[[#This Row],[TitleLocalSection]],REPT(" ",$B$1)&amp;Tabelle43[[#This Row],[TitleLocalMainGroup]]),REPT(" ",2*$B$1)&amp;Tabelle43[[#This Row],[TitleLocalAccountGroup]])</f>
        <v>Ergänzende Angaben</v>
      </c>
      <c r="B52" s="13">
        <v>0</v>
      </c>
      <c r="D52" s="9" t="s">
        <v>159</v>
      </c>
      <c r="E52" s="21" t="s">
        <v>167</v>
      </c>
      <c r="F52" s="21"/>
      <c r="G52" s="21"/>
      <c r="H52" s="11">
        <v>1</v>
      </c>
      <c r="I52"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2"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2"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2"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2"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2"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2"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2"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2"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2"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2"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2"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2" s="55">
        <f>SUM(Tabelle43[[#This Row],[Jan]:[Dez]])</f>
        <v>0</v>
      </c>
    </row>
    <row r="53" spans="1:21" hidden="1" x14ac:dyDescent="0.25">
      <c r="A53" s="61" t="str">
        <f>IF(Tabelle43[[#This Row],[TitleLocalAccountGroup]]="",IF(Tabelle43[[#This Row],[TitleLocalMainGroup]]="",Tabelle43[[#This Row],[TitleLocalSection]],REPT(" ",$B$1)&amp;Tabelle43[[#This Row],[TitleLocalMainGroup]]),REPT(" ",2*$B$1)&amp;Tabelle43[[#This Row],[TitleLocalAccountGroup]])</f>
        <v xml:space="preserve">    Einstellung in die Kapitalrücklage</v>
      </c>
      <c r="B53" s="9">
        <v>0</v>
      </c>
      <c r="D53" s="9" t="s">
        <v>159</v>
      </c>
      <c r="E53" s="11" t="s">
        <v>167</v>
      </c>
      <c r="F53" s="11" t="s">
        <v>168</v>
      </c>
      <c r="H53" s="11">
        <v>1</v>
      </c>
      <c r="I53"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3"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3"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3"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3"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3"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3"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3"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3"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3"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3"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3"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3" s="57">
        <f>SUM(Tabelle43[[#This Row],[Jan]:[Dez]])</f>
        <v>0</v>
      </c>
    </row>
    <row r="54" spans="1:21" hidden="1" x14ac:dyDescent="0.25">
      <c r="A54" s="61" t="str">
        <f>IF(Tabelle43[[#This Row],[TitleLocalAccountGroup]]="",IF(Tabelle43[[#This Row],[TitleLocalMainGroup]]="",Tabelle43[[#This Row],[TitleLocalSection]],REPT(" ",$B$1)&amp;Tabelle43[[#This Row],[TitleLocalMainGroup]]),REPT(" ",2*$B$1)&amp;Tabelle43[[#This Row],[TitleLocalAccountGroup]])</f>
        <v xml:space="preserve">    Entnahmen aus Gewinnrücklagen</v>
      </c>
      <c r="B54" s="9">
        <v>0</v>
      </c>
      <c r="D54" s="9" t="s">
        <v>159</v>
      </c>
      <c r="E54" s="11" t="s">
        <v>167</v>
      </c>
      <c r="F54" s="11" t="s">
        <v>178</v>
      </c>
      <c r="H54" s="11">
        <v>1</v>
      </c>
      <c r="I54"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4"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4"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4"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4"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4"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4"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4"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4"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4"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4"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4"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4" s="57">
        <f>SUM(Tabelle43[[#This Row],[Jan]:[Dez]])</f>
        <v>0</v>
      </c>
    </row>
    <row r="55" spans="1:21" hidden="1" x14ac:dyDescent="0.25">
      <c r="A55" s="61" t="str">
        <f>IF(Tabelle43[[#This Row],[TitleLocalAccountGroup]]="",IF(Tabelle43[[#This Row],[TitleLocalMainGroup]]="",Tabelle43[[#This Row],[TitleLocalSection]],REPT(" ",$B$1)&amp;Tabelle43[[#This Row],[TitleLocalMainGroup]]),REPT(" ",2*$B$1)&amp;Tabelle43[[#This Row],[TitleLocalAccountGroup]])</f>
        <v xml:space="preserve">    Gewinn- oder Verlustvortrag</v>
      </c>
      <c r="B55" s="9">
        <v>0</v>
      </c>
      <c r="D55" s="9" t="s">
        <v>159</v>
      </c>
      <c r="E55" s="11" t="s">
        <v>167</v>
      </c>
      <c r="F55" s="11" t="s">
        <v>179</v>
      </c>
      <c r="H55" s="11">
        <v>1</v>
      </c>
      <c r="I55"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5"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5"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5"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5"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5"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5"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5"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5"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5"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5"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5"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5" s="57">
        <f>SUM(Tabelle43[[#This Row],[Jan]:[Dez]])</f>
        <v>0</v>
      </c>
    </row>
    <row r="56" spans="1:21" hidden="1" x14ac:dyDescent="0.25">
      <c r="A56" s="61" t="str">
        <f>IF(Tabelle43[[#This Row],[TitleLocalAccountGroup]]="",IF(Tabelle43[[#This Row],[TitleLocalMainGroup]]="",Tabelle43[[#This Row],[TitleLocalSection]],REPT(" ",$B$1)&amp;Tabelle43[[#This Row],[TitleLocalMainGroup]]),REPT(" ",2*$B$1)&amp;Tabelle43[[#This Row],[TitleLocalAccountGroup]])</f>
        <v xml:space="preserve">    Ertrag aus Kapitalherabsetzung</v>
      </c>
      <c r="B56" s="9">
        <v>0</v>
      </c>
      <c r="D56" s="9" t="s">
        <v>159</v>
      </c>
      <c r="E56" s="11" t="s">
        <v>167</v>
      </c>
      <c r="F56" s="11" t="s">
        <v>177</v>
      </c>
      <c r="H56" s="11">
        <v>1</v>
      </c>
      <c r="I56" s="23">
        <f>IFERROR(IF(AND(Tabelle43[[#This Row],[TitleLocalAccountGroup]]=0,Tabelle43[[#This Row],[TitleLocalMainGroup]]=0),GETPIVOTDATA("Betrag",PivotdatenBudgetActual!$A$1,"Report",Tabelle43[[#This Row],[Bericht]],"Year",I$2,"Month",I$3,"ReportType",I$4,"Abschnitt",Tabelle43[[#This Row],[TitleLocalSection]]),IF(Tabelle43[[#This Row],[TitleLocalAccountGroup]]=0,GETPIVOTDATA("Betrag",PivotdatenBudgetActual!$A$1,"Report",Tabelle43[[#This Row],[Bericht]],"Year",I$2,"Month",I$3,"ReportType",I$4,"Abschnitt",Tabelle43[[#This Row],[TitleLocalSection]],"TitleLocalMainGroup",Tabelle43[[#This Row],[TitleLocalMainGroup]]),GETPIVOTDATA("Betrag",PivotdatenBudgetActual!$A$1,"Report",Tabelle43[[#This Row],[Bericht]],"Year",I$2,"Month",I$3,"ReportType",I$4,"Abschnitt",Tabelle43[[#This Row],[TitleLocalSection]],"TitleLocalMainGroup",Tabelle43[[#This Row],[TitleLocalMainGroup]],"TitleLocalAccountGroup",Tabelle43[[#This Row],[TitleLocalAccountGroup]]))),0)*Tabelle43[[#This Row],[Factor]]</f>
        <v>0</v>
      </c>
      <c r="J56" s="23">
        <f>IFERROR(IF(AND(Tabelle43[[#This Row],[TitleLocalAccountGroup]]=0,Tabelle43[[#This Row],[TitleLocalMainGroup]]=0),GETPIVOTDATA("Betrag",PivotdatenBudgetActual!$A$1,"Report",Tabelle43[[#This Row],[Bericht]],"Year",J$2,"Month",J$3,"ReportType",J$4,"Abschnitt",Tabelle43[[#This Row],[TitleLocalSection]]),IF(Tabelle43[[#This Row],[TitleLocalAccountGroup]]=0,GETPIVOTDATA("Betrag",PivotdatenBudgetActual!$A$1,"Report",Tabelle43[[#This Row],[Bericht]],"Year",J$2,"Month",J$3,"ReportType",J$4,"Abschnitt",Tabelle43[[#This Row],[TitleLocalSection]],"TitleLocalMainGroup",Tabelle43[[#This Row],[TitleLocalMainGroup]]),GETPIVOTDATA("Betrag",PivotdatenBudgetActual!$A$1,"Report",Tabelle43[[#This Row],[Bericht]],"Year",J$2,"Month",J$3,"ReportType",J$4,"Abschnitt",Tabelle43[[#This Row],[TitleLocalSection]],"TitleLocalMainGroup",Tabelle43[[#This Row],[TitleLocalMainGroup]],"TitleLocalAccountGroup",Tabelle43[[#This Row],[TitleLocalAccountGroup]]))),0)*Tabelle43[[#This Row],[Factor]]</f>
        <v>0</v>
      </c>
      <c r="K56" s="23">
        <f>IFERROR(IF(AND(Tabelle43[[#This Row],[TitleLocalAccountGroup]]=0,Tabelle43[[#This Row],[TitleLocalMainGroup]]=0),GETPIVOTDATA("Betrag",PivotdatenBudgetActual!$A$1,"Report",Tabelle43[[#This Row],[Bericht]],"Year",K$2,"Month",K$3,"ReportType",K$4,"Abschnitt",Tabelle43[[#This Row],[TitleLocalSection]]),IF(Tabelle43[[#This Row],[TitleLocalAccountGroup]]=0,GETPIVOTDATA("Betrag",PivotdatenBudgetActual!$A$1,"Report",Tabelle43[[#This Row],[Bericht]],"Year",K$2,"Month",K$3,"ReportType",K$4,"Abschnitt",Tabelle43[[#This Row],[TitleLocalSection]],"TitleLocalMainGroup",Tabelle43[[#This Row],[TitleLocalMainGroup]]),GETPIVOTDATA("Betrag",PivotdatenBudgetActual!$A$1,"Report",Tabelle43[[#This Row],[Bericht]],"Year",K$2,"Month",K$3,"ReportType",K$4,"Abschnitt",Tabelle43[[#This Row],[TitleLocalSection]],"TitleLocalMainGroup",Tabelle43[[#This Row],[TitleLocalMainGroup]],"TitleLocalAccountGroup",Tabelle43[[#This Row],[TitleLocalAccountGroup]]))),0)*Tabelle43[[#This Row],[Factor]]</f>
        <v>0</v>
      </c>
      <c r="L56" s="23">
        <f>IFERROR(IF(AND(Tabelle43[[#This Row],[TitleLocalAccountGroup]]=0,Tabelle43[[#This Row],[TitleLocalMainGroup]]=0),GETPIVOTDATA("Betrag",PivotdatenBudgetActual!$A$1,"Report",Tabelle43[[#This Row],[Bericht]],"Year",L$2,"Month",L$3,"ReportType",L$4,"Abschnitt",Tabelle43[[#This Row],[TitleLocalSection]]),IF(Tabelle43[[#This Row],[TitleLocalAccountGroup]]=0,GETPIVOTDATA("Betrag",PivotdatenBudgetActual!$A$1,"Report",Tabelle43[[#This Row],[Bericht]],"Year",L$2,"Month",L$3,"ReportType",L$4,"Abschnitt",Tabelle43[[#This Row],[TitleLocalSection]],"TitleLocalMainGroup",Tabelle43[[#This Row],[TitleLocalMainGroup]]),GETPIVOTDATA("Betrag",PivotdatenBudgetActual!$A$1,"Report",Tabelle43[[#This Row],[Bericht]],"Year",L$2,"Month",L$3,"ReportType",L$4,"Abschnitt",Tabelle43[[#This Row],[TitleLocalSection]],"TitleLocalMainGroup",Tabelle43[[#This Row],[TitleLocalMainGroup]],"TitleLocalAccountGroup",Tabelle43[[#This Row],[TitleLocalAccountGroup]]))),0)*Tabelle43[[#This Row],[Factor]]</f>
        <v>0</v>
      </c>
      <c r="M56" s="23">
        <f>IFERROR(IF(AND(Tabelle43[[#This Row],[TitleLocalAccountGroup]]=0,Tabelle43[[#This Row],[TitleLocalMainGroup]]=0),GETPIVOTDATA("Betrag",PivotdatenBudgetActual!$A$1,"Report",Tabelle43[[#This Row],[Bericht]],"Year",M$2,"Month",M$3,"ReportType",M$4,"Abschnitt",Tabelle43[[#This Row],[TitleLocalSection]]),IF(Tabelle43[[#This Row],[TitleLocalAccountGroup]]=0,GETPIVOTDATA("Betrag",PivotdatenBudgetActual!$A$1,"Report",Tabelle43[[#This Row],[Bericht]],"Year",M$2,"Month",M$3,"ReportType",M$4,"Abschnitt",Tabelle43[[#This Row],[TitleLocalSection]],"TitleLocalMainGroup",Tabelle43[[#This Row],[TitleLocalMainGroup]]),GETPIVOTDATA("Betrag",PivotdatenBudgetActual!$A$1,"Report",Tabelle43[[#This Row],[Bericht]],"Year",M$2,"Month",M$3,"ReportType",M$4,"Abschnitt",Tabelle43[[#This Row],[TitleLocalSection]],"TitleLocalMainGroup",Tabelle43[[#This Row],[TitleLocalMainGroup]],"TitleLocalAccountGroup",Tabelle43[[#This Row],[TitleLocalAccountGroup]]))),0)*Tabelle43[[#This Row],[Factor]]</f>
        <v>0</v>
      </c>
      <c r="N56" s="23">
        <f>IFERROR(IF(AND(Tabelle43[[#This Row],[TitleLocalAccountGroup]]=0,Tabelle43[[#This Row],[TitleLocalMainGroup]]=0),GETPIVOTDATA("Betrag",PivotdatenBudgetActual!$A$1,"Report",Tabelle43[[#This Row],[Bericht]],"Year",N$2,"Month",N$3,"ReportType",N$4,"Abschnitt",Tabelle43[[#This Row],[TitleLocalSection]]),IF(Tabelle43[[#This Row],[TitleLocalAccountGroup]]=0,GETPIVOTDATA("Betrag",PivotdatenBudgetActual!$A$1,"Report",Tabelle43[[#This Row],[Bericht]],"Year",N$2,"Month",N$3,"ReportType",N$4,"Abschnitt",Tabelle43[[#This Row],[TitleLocalSection]],"TitleLocalMainGroup",Tabelle43[[#This Row],[TitleLocalMainGroup]]),GETPIVOTDATA("Betrag",PivotdatenBudgetActual!$A$1,"Report",Tabelle43[[#This Row],[Bericht]],"Year",N$2,"Month",N$3,"ReportType",N$4,"Abschnitt",Tabelle43[[#This Row],[TitleLocalSection]],"TitleLocalMainGroup",Tabelle43[[#This Row],[TitleLocalMainGroup]],"TitleLocalAccountGroup",Tabelle43[[#This Row],[TitleLocalAccountGroup]]))),0)*Tabelle43[[#This Row],[Factor]]</f>
        <v>0</v>
      </c>
      <c r="O56" s="23">
        <f>IFERROR(IF(AND(Tabelle43[[#This Row],[TitleLocalAccountGroup]]=0,Tabelle43[[#This Row],[TitleLocalMainGroup]]=0),GETPIVOTDATA("Betrag",PivotdatenBudgetActual!$A$1,"Report",Tabelle43[[#This Row],[Bericht]],"Year",O$2,"Month",O$3,"ReportType",O$4,"Abschnitt",Tabelle43[[#This Row],[TitleLocalSection]]),IF(Tabelle43[[#This Row],[TitleLocalAccountGroup]]=0,GETPIVOTDATA("Betrag",PivotdatenBudgetActual!$A$1,"Report",Tabelle43[[#This Row],[Bericht]],"Year",O$2,"Month",O$3,"ReportType",O$4,"Abschnitt",Tabelle43[[#This Row],[TitleLocalSection]],"TitleLocalMainGroup",Tabelle43[[#This Row],[TitleLocalMainGroup]]),GETPIVOTDATA("Betrag",PivotdatenBudgetActual!$A$1,"Report",Tabelle43[[#This Row],[Bericht]],"Year",O$2,"Month",O$3,"ReportType",O$4,"Abschnitt",Tabelle43[[#This Row],[TitleLocalSection]],"TitleLocalMainGroup",Tabelle43[[#This Row],[TitleLocalMainGroup]],"TitleLocalAccountGroup",Tabelle43[[#This Row],[TitleLocalAccountGroup]]))),0)*Tabelle43[[#This Row],[Factor]]</f>
        <v>0</v>
      </c>
      <c r="P56" s="23">
        <f>IFERROR(IF(AND(Tabelle43[[#This Row],[TitleLocalAccountGroup]]=0,Tabelle43[[#This Row],[TitleLocalMainGroup]]=0),GETPIVOTDATA("Betrag",PivotdatenBudgetActual!$A$1,"Report",Tabelle43[[#This Row],[Bericht]],"Year",P$2,"Month",P$3,"ReportType",P$4,"Abschnitt",Tabelle43[[#This Row],[TitleLocalSection]]),IF(Tabelle43[[#This Row],[TitleLocalAccountGroup]]=0,GETPIVOTDATA("Betrag",PivotdatenBudgetActual!$A$1,"Report",Tabelle43[[#This Row],[Bericht]],"Year",P$2,"Month",P$3,"ReportType",P$4,"Abschnitt",Tabelle43[[#This Row],[TitleLocalSection]],"TitleLocalMainGroup",Tabelle43[[#This Row],[TitleLocalMainGroup]]),GETPIVOTDATA("Betrag",PivotdatenBudgetActual!$A$1,"Report",Tabelle43[[#This Row],[Bericht]],"Year",P$2,"Month",P$3,"ReportType",P$4,"Abschnitt",Tabelle43[[#This Row],[TitleLocalSection]],"TitleLocalMainGroup",Tabelle43[[#This Row],[TitleLocalMainGroup]],"TitleLocalAccountGroup",Tabelle43[[#This Row],[TitleLocalAccountGroup]]))),0)*Tabelle43[[#This Row],[Factor]]</f>
        <v>0</v>
      </c>
      <c r="Q56" s="23">
        <f>IFERROR(IF(AND(Tabelle43[[#This Row],[TitleLocalAccountGroup]]=0,Tabelle43[[#This Row],[TitleLocalMainGroup]]=0),GETPIVOTDATA("Betrag",PivotdatenBudgetActual!$A$1,"Report",Tabelle43[[#This Row],[Bericht]],"Year",Q$2,"Month",Q$3,"ReportType",Q$4,"Abschnitt",Tabelle43[[#This Row],[TitleLocalSection]]),IF(Tabelle43[[#This Row],[TitleLocalAccountGroup]]=0,GETPIVOTDATA("Betrag",PivotdatenBudgetActual!$A$1,"Report",Tabelle43[[#This Row],[Bericht]],"Year",Q$2,"Month",Q$3,"ReportType",Q$4,"Abschnitt",Tabelle43[[#This Row],[TitleLocalSection]],"TitleLocalMainGroup",Tabelle43[[#This Row],[TitleLocalMainGroup]]),GETPIVOTDATA("Betrag",PivotdatenBudgetActual!$A$1,"Report",Tabelle43[[#This Row],[Bericht]],"Year",Q$2,"Month",Q$3,"ReportType",Q$4,"Abschnitt",Tabelle43[[#This Row],[TitleLocalSection]],"TitleLocalMainGroup",Tabelle43[[#This Row],[TitleLocalMainGroup]],"TitleLocalAccountGroup",Tabelle43[[#This Row],[TitleLocalAccountGroup]]))),0)*Tabelle43[[#This Row],[Factor]]</f>
        <v>0</v>
      </c>
      <c r="R56" s="23">
        <f>IFERROR(IF(AND(Tabelle43[[#This Row],[TitleLocalAccountGroup]]=0,Tabelle43[[#This Row],[TitleLocalMainGroup]]=0),GETPIVOTDATA("Betrag",PivotdatenBudgetActual!$A$1,"Report",Tabelle43[[#This Row],[Bericht]],"Year",R$2,"Month",R$3,"ReportType",R$4,"Abschnitt",Tabelle43[[#This Row],[TitleLocalSection]]),IF(Tabelle43[[#This Row],[TitleLocalAccountGroup]]=0,GETPIVOTDATA("Betrag",PivotdatenBudgetActual!$A$1,"Report",Tabelle43[[#This Row],[Bericht]],"Year",R$2,"Month",R$3,"ReportType",R$4,"Abschnitt",Tabelle43[[#This Row],[TitleLocalSection]],"TitleLocalMainGroup",Tabelle43[[#This Row],[TitleLocalMainGroup]]),GETPIVOTDATA("Betrag",PivotdatenBudgetActual!$A$1,"Report",Tabelle43[[#This Row],[Bericht]],"Year",R$2,"Month",R$3,"ReportType",R$4,"Abschnitt",Tabelle43[[#This Row],[TitleLocalSection]],"TitleLocalMainGroup",Tabelle43[[#This Row],[TitleLocalMainGroup]],"TitleLocalAccountGroup",Tabelle43[[#This Row],[TitleLocalAccountGroup]]))),0)*Tabelle43[[#This Row],[Factor]]</f>
        <v>0</v>
      </c>
      <c r="S56" s="23">
        <f>IFERROR(IF(AND(Tabelle43[[#This Row],[TitleLocalAccountGroup]]=0,Tabelle43[[#This Row],[TitleLocalMainGroup]]=0),GETPIVOTDATA("Betrag",PivotdatenBudgetActual!$A$1,"Report",Tabelle43[[#This Row],[Bericht]],"Year",S$2,"Month",S$3,"ReportType",S$4,"Abschnitt",Tabelle43[[#This Row],[TitleLocalSection]]),IF(Tabelle43[[#This Row],[TitleLocalAccountGroup]]=0,GETPIVOTDATA("Betrag",PivotdatenBudgetActual!$A$1,"Report",Tabelle43[[#This Row],[Bericht]],"Year",S$2,"Month",S$3,"ReportType",S$4,"Abschnitt",Tabelle43[[#This Row],[TitleLocalSection]],"TitleLocalMainGroup",Tabelle43[[#This Row],[TitleLocalMainGroup]]),GETPIVOTDATA("Betrag",PivotdatenBudgetActual!$A$1,"Report",Tabelle43[[#This Row],[Bericht]],"Year",S$2,"Month",S$3,"ReportType",S$4,"Abschnitt",Tabelle43[[#This Row],[TitleLocalSection]],"TitleLocalMainGroup",Tabelle43[[#This Row],[TitleLocalMainGroup]],"TitleLocalAccountGroup",Tabelle43[[#This Row],[TitleLocalAccountGroup]]))),0)*Tabelle43[[#This Row],[Factor]]</f>
        <v>0</v>
      </c>
      <c r="T56" s="23">
        <f>IFERROR(IF(AND(Tabelle43[[#This Row],[TitleLocalAccountGroup]]=0,Tabelle43[[#This Row],[TitleLocalMainGroup]]=0),GETPIVOTDATA("Betrag",PivotdatenBudgetActual!$A$1,"Report",Tabelle43[[#This Row],[Bericht]],"Year",T$2,"Month",T$3,"ReportType",T$4,"Abschnitt",Tabelle43[[#This Row],[TitleLocalSection]]),IF(Tabelle43[[#This Row],[TitleLocalAccountGroup]]=0,GETPIVOTDATA("Betrag",PivotdatenBudgetActual!$A$1,"Report",Tabelle43[[#This Row],[Bericht]],"Year",T$2,"Month",T$3,"ReportType",T$4,"Abschnitt",Tabelle43[[#This Row],[TitleLocalSection]],"TitleLocalMainGroup",Tabelle43[[#This Row],[TitleLocalMainGroup]]),GETPIVOTDATA("Betrag",PivotdatenBudgetActual!$A$1,"Report",Tabelle43[[#This Row],[Bericht]],"Year",T$2,"Month",T$3,"ReportType",T$4,"Abschnitt",Tabelle43[[#This Row],[TitleLocalSection]],"TitleLocalMainGroup",Tabelle43[[#This Row],[TitleLocalMainGroup]],"TitleLocalAccountGroup",Tabelle43[[#This Row],[TitleLocalAccountGroup]]))),0)*Tabelle43[[#This Row],[Factor]]</f>
        <v>0</v>
      </c>
      <c r="U56" s="57">
        <f>SUM(Tabelle43[[#This Row],[Jan]:[Dez]])</f>
        <v>0</v>
      </c>
    </row>
    <row r="57" spans="1:21" s="13" customFormat="1" hidden="1" x14ac:dyDescent="0.25">
      <c r="A57" s="62" t="s">
        <v>211</v>
      </c>
      <c r="B57" s="13">
        <v>0</v>
      </c>
      <c r="D57" s="9"/>
      <c r="E57" s="21"/>
      <c r="F57" s="21"/>
      <c r="G57" s="21"/>
      <c r="H57" s="11">
        <v>1</v>
      </c>
      <c r="I57" s="15">
        <f>I51+I52</f>
        <v>-17983.389999999985</v>
      </c>
      <c r="J57" s="15">
        <f t="shared" ref="J57:T57" si="6">J51+J52</f>
        <v>-86666.780000000028</v>
      </c>
      <c r="K57" s="15">
        <f t="shared" si="6"/>
        <v>-134466.69</v>
      </c>
      <c r="L57" s="15">
        <f t="shared" si="6"/>
        <v>-12340.390000000016</v>
      </c>
      <c r="M57" s="15">
        <f t="shared" si="6"/>
        <v>2258.0400000000063</v>
      </c>
      <c r="N57" s="15">
        <f t="shared" si="6"/>
        <v>-37268.919999999984</v>
      </c>
      <c r="O57" s="15">
        <f t="shared" si="6"/>
        <v>-29128.96999999999</v>
      </c>
      <c r="P57" s="15">
        <f t="shared" si="6"/>
        <v>-28926.719999999994</v>
      </c>
      <c r="Q57" s="15">
        <f t="shared" si="6"/>
        <v>32082.839999999964</v>
      </c>
      <c r="R57" s="15">
        <f t="shared" si="6"/>
        <v>-40541.440000000002</v>
      </c>
      <c r="S57" s="15">
        <f t="shared" si="6"/>
        <v>-35266.880000000019</v>
      </c>
      <c r="T57" s="15">
        <f t="shared" si="6"/>
        <v>0</v>
      </c>
      <c r="U57" s="55">
        <f>SUM(Tabelle43[[#This Row],[Jan]:[Dez]])</f>
        <v>-388249.3</v>
      </c>
    </row>
    <row r="59" spans="1:21" hidden="1" outlineLevel="1" x14ac:dyDescent="0.25">
      <c r="A59" s="64" t="s">
        <v>246</v>
      </c>
    </row>
    <row r="60" spans="1:21" hidden="1" outlineLevel="1" x14ac:dyDescent="0.25">
      <c r="A60" s="9" t="s">
        <v>236</v>
      </c>
      <c r="H60" s="23">
        <f>I8-SUM(I9:I11)+I12-SUM(I13,I14,I17,I21)+I38-SUM(I39:I42)+I43-SUM(I44:I46)+I48-SUM(I49:I50)+I52-SUM(I53:I56)+I14-SUM(I15:I16)+I17-SUM(I18:I20)+I21-SUM(I22:I36)</f>
        <v>0</v>
      </c>
      <c r="I60" s="23">
        <f t="shared" ref="I60:T60" si="7">J8-SUM(J9:J11)+J12-SUM(J13,J14,J17,J21)+J38-SUM(J39:J42)+J43-SUM(J44:J46)+J48-SUM(J49:J50)+J52-SUM(J53:J56)+J14-SUM(J15:J16)+J17-SUM(J18:J20)+J21-SUM(J22:J36)</f>
        <v>0</v>
      </c>
      <c r="J60" s="23">
        <f t="shared" si="7"/>
        <v>0</v>
      </c>
      <c r="K60" s="23">
        <f t="shared" si="7"/>
        <v>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row>
    <row r="61" spans="1:21" collapsed="1" x14ac:dyDescent="0.25"/>
  </sheetData>
  <mergeCells count="1">
    <mergeCell ref="A6:U6"/>
  </mergeCells>
  <conditionalFormatting sqref="H60:T60">
    <cfRule type="expression" dxfId="10" priority="1">
      <formula>(H60&lt;&gt;0)</formula>
    </cfRule>
  </conditionalFormatting>
  <printOptions horizontalCentered="1"/>
  <pageMargins left="0.70866141732283472" right="0.70866141732283472" top="0.78740157480314965" bottom="0.78740157480314965" header="0.31496062992125984" footer="0.31496062992125984"/>
  <pageSetup paperSize="9" scale="47"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599AC-3640-47E5-862D-DA5EE8E48F4F}">
  <sheetPr codeName="Tabelle11">
    <pageSetUpPr fitToPage="1"/>
  </sheetPr>
  <dimension ref="A1:U39"/>
  <sheetViews>
    <sheetView topLeftCell="A6" workbookViewId="0">
      <selection activeCell="V8" sqref="V8"/>
    </sheetView>
  </sheetViews>
  <sheetFormatPr baseColWidth="10" defaultRowHeight="15" outlineLevelRow="1" outlineLevelCol="1" x14ac:dyDescent="0.25"/>
  <cols>
    <col min="1" max="1" width="50.42578125" style="9" bestFit="1" customWidth="1"/>
    <col min="2" max="2" width="9.28515625" style="9" hidden="1" customWidth="1" outlineLevel="1"/>
    <col min="3" max="3" width="4.28515625" style="9" bestFit="1" customWidth="1" collapsed="1"/>
    <col min="4" max="4" width="9.5703125" style="11" hidden="1" customWidth="1"/>
    <col min="5" max="5" width="35.42578125" style="11" hidden="1" customWidth="1"/>
    <col min="6" max="6" width="42.42578125" style="11" hidden="1" customWidth="1"/>
    <col min="7" max="7" width="46.140625" style="9" hidden="1" customWidth="1"/>
    <col min="8" max="8" width="8.7109375" style="9" hidden="1" customWidth="1"/>
    <col min="9" max="9" width="12" style="9" bestFit="1" customWidth="1"/>
    <col min="10" max="19" width="12.7109375" style="9" customWidth="1"/>
    <col min="20" max="20" width="12.7109375" style="9" customWidth="1" outlineLevel="1"/>
    <col min="21" max="21" width="12.7109375" style="9" customWidth="1"/>
    <col min="22" max="16384" width="11.42578125" style="9"/>
  </cols>
  <sheetData>
    <row r="1" spans="1:21" hidden="1" x14ac:dyDescent="0.25">
      <c r="A1" s="68" t="s">
        <v>207</v>
      </c>
      <c r="B1" s="65">
        <v>4</v>
      </c>
      <c r="C1" s="65"/>
      <c r="D1" s="66"/>
      <c r="E1" s="66"/>
      <c r="F1" s="66"/>
      <c r="G1" s="65"/>
      <c r="H1" s="65"/>
      <c r="I1" s="65"/>
      <c r="J1" s="65"/>
      <c r="K1" s="65"/>
      <c r="L1" s="65"/>
      <c r="M1" s="65"/>
      <c r="N1" s="65"/>
      <c r="O1" s="65"/>
      <c r="P1" s="65"/>
      <c r="Q1" s="65"/>
      <c r="R1" s="65"/>
      <c r="S1" s="65"/>
      <c r="T1" s="65"/>
      <c r="U1" s="65"/>
    </row>
    <row r="2" spans="1:21" hidden="1" x14ac:dyDescent="0.25">
      <c r="A2" s="68" t="s">
        <v>202</v>
      </c>
      <c r="B2" s="65">
        <v>2020</v>
      </c>
      <c r="C2" s="65"/>
      <c r="D2" s="66"/>
      <c r="E2" s="66"/>
      <c r="F2" s="66"/>
      <c r="G2" s="65"/>
      <c r="H2" s="65"/>
      <c r="I2" s="65">
        <f>$B$2</f>
        <v>2020</v>
      </c>
      <c r="J2" s="65">
        <f t="shared" ref="J2:T2" si="0">$B$2</f>
        <v>2020</v>
      </c>
      <c r="K2" s="65">
        <f t="shared" si="0"/>
        <v>2020</v>
      </c>
      <c r="L2" s="65">
        <f t="shared" si="0"/>
        <v>2020</v>
      </c>
      <c r="M2" s="65">
        <f t="shared" si="0"/>
        <v>2020</v>
      </c>
      <c r="N2" s="65">
        <f t="shared" si="0"/>
        <v>2020</v>
      </c>
      <c r="O2" s="65">
        <f t="shared" si="0"/>
        <v>2020</v>
      </c>
      <c r="P2" s="65">
        <f t="shared" si="0"/>
        <v>2020</v>
      </c>
      <c r="Q2" s="65">
        <f t="shared" si="0"/>
        <v>2020</v>
      </c>
      <c r="R2" s="65">
        <f t="shared" si="0"/>
        <v>2020</v>
      </c>
      <c r="S2" s="65">
        <f t="shared" si="0"/>
        <v>2020</v>
      </c>
      <c r="T2" s="65">
        <f t="shared" si="0"/>
        <v>2020</v>
      </c>
      <c r="U2" s="65"/>
    </row>
    <row r="3" spans="1:21" hidden="1" x14ac:dyDescent="0.25">
      <c r="A3" s="68" t="s">
        <v>272</v>
      </c>
      <c r="B3" s="66">
        <f>MATCH(0,I34:T34,0)-1</f>
        <v>11</v>
      </c>
      <c r="C3" s="65"/>
      <c r="D3" s="66"/>
      <c r="E3" s="66"/>
      <c r="F3" s="66"/>
      <c r="G3" s="65"/>
      <c r="H3" s="65"/>
      <c r="I3" s="65">
        <v>1</v>
      </c>
      <c r="J3" s="65">
        <f>I3+1</f>
        <v>2</v>
      </c>
      <c r="K3" s="65">
        <f t="shared" ref="K3:T3" si="1">J3+1</f>
        <v>3</v>
      </c>
      <c r="L3" s="65">
        <f t="shared" si="1"/>
        <v>4</v>
      </c>
      <c r="M3" s="65">
        <f t="shared" si="1"/>
        <v>5</v>
      </c>
      <c r="N3" s="65">
        <f t="shared" si="1"/>
        <v>6</v>
      </c>
      <c r="O3" s="65">
        <f t="shared" si="1"/>
        <v>7</v>
      </c>
      <c r="P3" s="65">
        <f t="shared" si="1"/>
        <v>8</v>
      </c>
      <c r="Q3" s="65">
        <f t="shared" si="1"/>
        <v>9</v>
      </c>
      <c r="R3" s="65">
        <f t="shared" si="1"/>
        <v>10</v>
      </c>
      <c r="S3" s="65">
        <f t="shared" si="1"/>
        <v>11</v>
      </c>
      <c r="T3" s="65">
        <f t="shared" si="1"/>
        <v>12</v>
      </c>
      <c r="U3" s="65"/>
    </row>
    <row r="4" spans="1:21" hidden="1" x14ac:dyDescent="0.25">
      <c r="A4" s="68" t="s">
        <v>204</v>
      </c>
      <c r="B4" s="65" t="s">
        <v>274</v>
      </c>
      <c r="C4" s="65"/>
      <c r="D4" s="66"/>
      <c r="E4" s="66"/>
      <c r="F4" s="66"/>
      <c r="G4" s="65"/>
      <c r="H4" s="65"/>
      <c r="I4" s="65" t="str">
        <f>$B$4</f>
        <v>Ist</v>
      </c>
      <c r="J4" s="65" t="str">
        <f t="shared" ref="J4:T4" si="2">$B$4</f>
        <v>Ist</v>
      </c>
      <c r="K4" s="65" t="str">
        <f t="shared" si="2"/>
        <v>Ist</v>
      </c>
      <c r="L4" s="65" t="str">
        <f t="shared" si="2"/>
        <v>Ist</v>
      </c>
      <c r="M4" s="65" t="str">
        <f t="shared" si="2"/>
        <v>Ist</v>
      </c>
      <c r="N4" s="65" t="str">
        <f t="shared" si="2"/>
        <v>Ist</v>
      </c>
      <c r="O4" s="65" t="str">
        <f t="shared" si="2"/>
        <v>Ist</v>
      </c>
      <c r="P4" s="65" t="str">
        <f t="shared" si="2"/>
        <v>Ist</v>
      </c>
      <c r="Q4" s="65" t="str">
        <f t="shared" si="2"/>
        <v>Ist</v>
      </c>
      <c r="R4" s="65" t="str">
        <f t="shared" si="2"/>
        <v>Ist</v>
      </c>
      <c r="S4" s="65" t="str">
        <f t="shared" si="2"/>
        <v>Ist</v>
      </c>
      <c r="T4" s="65" t="str">
        <f t="shared" si="2"/>
        <v>Ist</v>
      </c>
      <c r="U4" s="65"/>
    </row>
    <row r="5" spans="1:21" hidden="1" x14ac:dyDescent="0.25">
      <c r="A5" s="68"/>
      <c r="B5" s="65"/>
      <c r="C5" s="65"/>
      <c r="D5" s="66"/>
      <c r="E5" s="66"/>
      <c r="F5" s="66"/>
      <c r="G5" s="65"/>
      <c r="H5" s="65"/>
      <c r="I5" s="69"/>
      <c r="J5" s="65"/>
      <c r="K5" s="65"/>
      <c r="L5" s="65"/>
      <c r="M5" s="65"/>
      <c r="N5" s="65"/>
      <c r="O5" s="65"/>
      <c r="P5" s="65"/>
      <c r="Q5" s="65"/>
      <c r="R5" s="65"/>
      <c r="S5" s="65"/>
      <c r="T5" s="65"/>
      <c r="U5" s="65"/>
    </row>
    <row r="6" spans="1:21" ht="19.5" thickBot="1" x14ac:dyDescent="0.3">
      <c r="A6" s="283" t="str">
        <f>"Cash Flow - Berichterstattung - Jahr " &amp; $B$2</f>
        <v>Cash Flow - Berichterstattung - Jahr 2020</v>
      </c>
      <c r="B6" s="283"/>
      <c r="C6" s="283"/>
      <c r="D6" s="283"/>
      <c r="E6" s="283"/>
      <c r="F6" s="283"/>
      <c r="G6" s="283"/>
      <c r="H6" s="283"/>
      <c r="I6" s="283"/>
      <c r="J6" s="283"/>
      <c r="K6" s="283"/>
      <c r="L6" s="283"/>
      <c r="M6" s="283"/>
      <c r="N6" s="283"/>
      <c r="O6" s="283"/>
      <c r="P6" s="283"/>
      <c r="Q6" s="283"/>
      <c r="R6" s="283"/>
      <c r="S6" s="283"/>
      <c r="T6" s="283"/>
      <c r="U6" s="283"/>
    </row>
    <row r="7" spans="1:21" ht="15.75" thickBot="1" x14ac:dyDescent="0.3">
      <c r="A7" s="9" t="s">
        <v>205</v>
      </c>
      <c r="B7" s="9" t="s">
        <v>206</v>
      </c>
      <c r="C7" s="89" t="s">
        <v>227</v>
      </c>
      <c r="D7" s="9" t="s">
        <v>163</v>
      </c>
      <c r="E7" s="11" t="s">
        <v>5</v>
      </c>
      <c r="F7" s="11" t="s">
        <v>6</v>
      </c>
      <c r="G7" s="11" t="s">
        <v>7</v>
      </c>
      <c r="H7" s="11" t="s">
        <v>228</v>
      </c>
      <c r="I7" s="52" t="s">
        <v>190</v>
      </c>
      <c r="J7" s="52" t="s">
        <v>191</v>
      </c>
      <c r="K7" s="52" t="s">
        <v>192</v>
      </c>
      <c r="L7" s="52" t="s">
        <v>193</v>
      </c>
      <c r="M7" s="52" t="s">
        <v>194</v>
      </c>
      <c r="N7" s="52" t="s">
        <v>195</v>
      </c>
      <c r="O7" s="52" t="s">
        <v>196</v>
      </c>
      <c r="P7" s="9" t="s">
        <v>197</v>
      </c>
      <c r="Q7" s="9" t="s">
        <v>198</v>
      </c>
      <c r="R7" s="9" t="s">
        <v>199</v>
      </c>
      <c r="S7" s="9" t="s">
        <v>200</v>
      </c>
      <c r="T7" s="9" t="s">
        <v>201</v>
      </c>
      <c r="U7" s="150" t="s">
        <v>202</v>
      </c>
    </row>
    <row r="8" spans="1:21" s="13" customFormat="1" x14ac:dyDescent="0.25">
      <c r="A8" s="13" t="str">
        <f>'GuV Budget'!A51</f>
        <v>Ergebnis nach Steuern</v>
      </c>
      <c r="B8" s="12">
        <v>1</v>
      </c>
      <c r="D8" s="12"/>
      <c r="E8" s="14"/>
      <c r="F8" s="14"/>
      <c r="G8" s="14"/>
      <c r="H8" s="14"/>
      <c r="I8" s="15">
        <f>'GuV Ist'!I51</f>
        <v>-17983.389999999985</v>
      </c>
      <c r="J8" s="15">
        <f>'GuV Ist'!J51</f>
        <v>-86666.780000000028</v>
      </c>
      <c r="K8" s="15">
        <f>'GuV Ist'!K51</f>
        <v>-134466.69</v>
      </c>
      <c r="L8" s="15">
        <f>'GuV Ist'!L51</f>
        <v>-12340.390000000016</v>
      </c>
      <c r="M8" s="15">
        <f>'GuV Ist'!M51</f>
        <v>2258.0400000000063</v>
      </c>
      <c r="N8" s="15">
        <f>'GuV Ist'!N51</f>
        <v>-37268.919999999984</v>
      </c>
      <c r="O8" s="15">
        <f>'GuV Ist'!O51</f>
        <v>-29128.96999999999</v>
      </c>
      <c r="P8" s="15">
        <f>'GuV Ist'!P51</f>
        <v>-28926.719999999994</v>
      </c>
      <c r="Q8" s="15">
        <f>'GuV Ist'!Q51</f>
        <v>32082.839999999964</v>
      </c>
      <c r="R8" s="15">
        <f>'GuV Ist'!R51</f>
        <v>-40541.440000000002</v>
      </c>
      <c r="S8" s="15">
        <f>'GuV Ist'!S51</f>
        <v>-35266.880000000019</v>
      </c>
      <c r="T8" s="15">
        <f>'GuV Ist'!T51</f>
        <v>0</v>
      </c>
      <c r="U8" s="81">
        <f>SUM(Tabelle46748[[#This Row],[Jan]:[Dez]])</f>
        <v>-388249.3</v>
      </c>
    </row>
    <row r="9" spans="1:21" s="12" customFormat="1" x14ac:dyDescent="0.25">
      <c r="A9" s="12" t="str">
        <f>IF(Tabelle46748[[#This Row],[TitleLocalAccountGroup]]="",IF(Tabelle46748[[#This Row],[TitleLocalMainGroup]]="",Tabelle46748[[#This Row],[TitleLocalSection]],REPT(" ",$B$1)&amp;Tabelle46748[[#This Row],[TitleLocalMainGroup]]),REPT(" ",2*$B$1)&amp;Tabelle46748[[#This Row],[TitleLocalAccountGroup]])</f>
        <v xml:space="preserve">    Abschreibungen</v>
      </c>
      <c r="B9" s="12">
        <v>1</v>
      </c>
      <c r="D9" s="12" t="s">
        <v>159</v>
      </c>
      <c r="E9" s="14" t="s">
        <v>70</v>
      </c>
      <c r="F9" s="12" t="s">
        <v>134</v>
      </c>
      <c r="G9" s="14"/>
      <c r="H9" s="14">
        <v>-1</v>
      </c>
      <c r="I9" s="16">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5533.8600000000006</v>
      </c>
      <c r="J9" s="16">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5410.44</v>
      </c>
      <c r="K9" s="16">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10154.469999999999</v>
      </c>
      <c r="L9" s="16">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7064.02</v>
      </c>
      <c r="M9" s="16">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7016.08</v>
      </c>
      <c r="N9" s="16">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6528.74</v>
      </c>
      <c r="O9" s="16">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8295.4599999999991</v>
      </c>
      <c r="P9" s="16">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6074.03</v>
      </c>
      <c r="Q9" s="16">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6611.77</v>
      </c>
      <c r="R9" s="16">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10787.8</v>
      </c>
      <c r="S9" s="16">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8093.1399999999994</v>
      </c>
      <c r="T9" s="16">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9" s="82">
        <f>SUM(Tabelle46748[[#This Row],[Jan]:[Dez]])</f>
        <v>81569.81</v>
      </c>
    </row>
    <row r="10" spans="1:21" s="17" customFormat="1" ht="12.75" x14ac:dyDescent="0.2">
      <c r="A10" s="17" t="s">
        <v>247</v>
      </c>
      <c r="B10" s="17">
        <v>1</v>
      </c>
      <c r="D10" s="17" t="s">
        <v>159</v>
      </c>
      <c r="E10" s="18" t="s">
        <v>70</v>
      </c>
      <c r="F10" s="17" t="s">
        <v>134</v>
      </c>
      <c r="G10" s="18" t="s">
        <v>135</v>
      </c>
      <c r="H10" s="18">
        <v>-1</v>
      </c>
      <c r="I10"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4640.05</v>
      </c>
      <c r="J10"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4669.79</v>
      </c>
      <c r="K10"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5878.11</v>
      </c>
      <c r="L10"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6418.3</v>
      </c>
      <c r="M10"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5761.42</v>
      </c>
      <c r="N10"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5860.57</v>
      </c>
      <c r="O10"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5649.28</v>
      </c>
      <c r="P10"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5352.29</v>
      </c>
      <c r="Q10"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5313.02</v>
      </c>
      <c r="R10"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5504.76</v>
      </c>
      <c r="S10"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7483.99</v>
      </c>
      <c r="T10"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0" s="83">
        <f>SUM(Tabelle46748[[#This Row],[Jan]:[Dez]])</f>
        <v>62531.58</v>
      </c>
    </row>
    <row r="11" spans="1:21" s="17" customFormat="1" ht="12.75" x14ac:dyDescent="0.2">
      <c r="A11" s="17" t="s">
        <v>248</v>
      </c>
      <c r="B11" s="17">
        <v>1</v>
      </c>
      <c r="D11" s="17" t="s">
        <v>159</v>
      </c>
      <c r="E11" s="18" t="s">
        <v>70</v>
      </c>
      <c r="F11" s="17" t="s">
        <v>134</v>
      </c>
      <c r="G11" s="18" t="s">
        <v>137</v>
      </c>
      <c r="H11" s="18">
        <v>-1</v>
      </c>
      <c r="I11"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893.81</v>
      </c>
      <c r="J11"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740.65</v>
      </c>
      <c r="K11"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4276.3599999999997</v>
      </c>
      <c r="L11"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645.72</v>
      </c>
      <c r="M11"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1254.6599999999999</v>
      </c>
      <c r="N11"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668.17</v>
      </c>
      <c r="O11"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2646.1800000000003</v>
      </c>
      <c r="P11"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721.74</v>
      </c>
      <c r="Q11"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1298.75</v>
      </c>
      <c r="R11"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5283.04</v>
      </c>
      <c r="S11"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609.15</v>
      </c>
      <c r="T11"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1" s="83">
        <f>SUM(Tabelle46748[[#This Row],[Jan]:[Dez]])</f>
        <v>19038.23</v>
      </c>
    </row>
    <row r="12" spans="1:21" s="12" customFormat="1" x14ac:dyDescent="0.25">
      <c r="A12" s="12" t="s">
        <v>255</v>
      </c>
      <c r="B12" s="12">
        <v>1</v>
      </c>
      <c r="E12" s="14"/>
      <c r="G12" s="14"/>
      <c r="H12" s="14"/>
      <c r="I12" s="16">
        <f t="shared" ref="I12:T12" si="3">SUM(I13:I21)</f>
        <v>-10148.400000000001</v>
      </c>
      <c r="J12" s="16">
        <f t="shared" si="3"/>
        <v>-3241.4700000000339</v>
      </c>
      <c r="K12" s="16">
        <f t="shared" si="3"/>
        <v>-184458.62</v>
      </c>
      <c r="L12" s="16">
        <f t="shared" si="3"/>
        <v>-50629.960000000006</v>
      </c>
      <c r="M12" s="16">
        <f t="shared" si="3"/>
        <v>-149437.35</v>
      </c>
      <c r="N12" s="16">
        <f t="shared" si="3"/>
        <v>58413.89</v>
      </c>
      <c r="O12" s="16">
        <f t="shared" si="3"/>
        <v>-120875.94</v>
      </c>
      <c r="P12" s="16">
        <f t="shared" si="3"/>
        <v>25460.839999999989</v>
      </c>
      <c r="Q12" s="16">
        <f t="shared" si="3"/>
        <v>-135107.74</v>
      </c>
      <c r="R12" s="16">
        <f t="shared" si="3"/>
        <v>-51575.01</v>
      </c>
      <c r="S12" s="16">
        <f t="shared" si="3"/>
        <v>83615.649999999994</v>
      </c>
      <c r="T12" s="16">
        <f t="shared" si="3"/>
        <v>0</v>
      </c>
      <c r="U12" s="82">
        <f>SUM(Tabelle46748[[#This Row],[Jan]:[Dez]])</f>
        <v>-537984.11</v>
      </c>
    </row>
    <row r="13" spans="1:21" s="17" customFormat="1" ht="12.75" x14ac:dyDescent="0.2">
      <c r="A13" s="17" t="s">
        <v>262</v>
      </c>
      <c r="B13" s="17">
        <v>1</v>
      </c>
      <c r="D13" s="17" t="s">
        <v>160</v>
      </c>
      <c r="E13" s="18" t="s">
        <v>19</v>
      </c>
      <c r="F13" s="17" t="s">
        <v>20</v>
      </c>
      <c r="G13" s="18"/>
      <c r="H13" s="18">
        <v>1</v>
      </c>
      <c r="I13"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13"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13"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3"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13"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3"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13"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13"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3"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13"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13"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-28.5</v>
      </c>
      <c r="T13"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3" s="83">
        <f>SUM(Tabelle46748[[#This Row],[Jan]:[Dez]])</f>
        <v>-28.5</v>
      </c>
    </row>
    <row r="14" spans="1:21" s="17" customFormat="1" ht="12.75" x14ac:dyDescent="0.2">
      <c r="A14" s="17" t="s">
        <v>261</v>
      </c>
      <c r="B14" s="17">
        <v>1</v>
      </c>
      <c r="D14" s="17" t="s">
        <v>160</v>
      </c>
      <c r="E14" s="18" t="s">
        <v>19</v>
      </c>
      <c r="F14" s="17" t="s">
        <v>23</v>
      </c>
      <c r="G14" s="20" t="s">
        <v>148</v>
      </c>
      <c r="H14" s="18">
        <v>1</v>
      </c>
      <c r="I14"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14"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128.4</v>
      </c>
      <c r="K14"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4"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14"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4"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14"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14"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4"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-3654</v>
      </c>
      <c r="R14"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3654</v>
      </c>
      <c r="S14"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14"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4" s="83">
        <f>SUM(Tabelle46748[[#This Row],[Jan]:[Dez]])</f>
        <v>128.40000000000009</v>
      </c>
    </row>
    <row r="15" spans="1:21" s="17" customFormat="1" ht="12.75" x14ac:dyDescent="0.2">
      <c r="A15" s="70" t="s">
        <v>256</v>
      </c>
      <c r="B15" s="17">
        <v>1</v>
      </c>
      <c r="D15" s="17" t="s">
        <v>161</v>
      </c>
      <c r="E15" s="17" t="s">
        <v>51</v>
      </c>
      <c r="F15" s="17" t="s">
        <v>149</v>
      </c>
      <c r="G15" s="18"/>
      <c r="H15" s="18">
        <v>1</v>
      </c>
      <c r="I15"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-68758.34</v>
      </c>
      <c r="J15"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157253.35999999999</v>
      </c>
      <c r="K15"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-126885.39</v>
      </c>
      <c r="L15"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72973.34</v>
      </c>
      <c r="M15"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-113828.05</v>
      </c>
      <c r="N15"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82925.53</v>
      </c>
      <c r="O15"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-74042.19</v>
      </c>
      <c r="P15"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76953.34</v>
      </c>
      <c r="Q15"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-65033.62</v>
      </c>
      <c r="R15"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11500.3</v>
      </c>
      <c r="S15"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194774.79</v>
      </c>
      <c r="T15"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5" s="83">
        <f>SUM(Tabelle46748[[#This Row],[Jan]:[Dez]])</f>
        <v>147833.06999999998</v>
      </c>
    </row>
    <row r="16" spans="1:21" s="17" customFormat="1" ht="12.75" x14ac:dyDescent="0.2">
      <c r="A16" s="70" t="s">
        <v>260</v>
      </c>
      <c r="B16" s="17">
        <v>1</v>
      </c>
      <c r="D16" s="17" t="s">
        <v>161</v>
      </c>
      <c r="E16" s="17" t="s">
        <v>51</v>
      </c>
      <c r="F16" s="17" t="s">
        <v>184</v>
      </c>
      <c r="G16" s="18"/>
      <c r="H16" s="18">
        <v>1</v>
      </c>
      <c r="I16"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16"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16"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6"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16"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6"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16"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16"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6"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16"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16"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16"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6" s="83">
        <f>SUM(Tabelle46748[[#This Row],[Jan]:[Dez]])</f>
        <v>0</v>
      </c>
    </row>
    <row r="17" spans="1:21" s="17" customFormat="1" ht="12.75" x14ac:dyDescent="0.2">
      <c r="A17" s="17" t="s">
        <v>257</v>
      </c>
      <c r="B17" s="17">
        <v>1</v>
      </c>
      <c r="D17" s="17" t="s">
        <v>160</v>
      </c>
      <c r="E17" s="18" t="s">
        <v>19</v>
      </c>
      <c r="F17" s="17" t="s">
        <v>23</v>
      </c>
      <c r="G17" s="20" t="s">
        <v>24</v>
      </c>
      <c r="H17" s="18">
        <v>1</v>
      </c>
      <c r="I17"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-4490.4600000000037</v>
      </c>
      <c r="J17"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-44534.17</v>
      </c>
      <c r="K17"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-32015.199999999997</v>
      </c>
      <c r="L17"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-46354.400000000001</v>
      </c>
      <c r="M17"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-10650.529999999999</v>
      </c>
      <c r="N17"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-18112.829999999998</v>
      </c>
      <c r="O17"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-6895.6799999999994</v>
      </c>
      <c r="P17"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-14389.39</v>
      </c>
      <c r="Q17"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-17713.990000000002</v>
      </c>
      <c r="R17"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-19332.010000000002</v>
      </c>
      <c r="S17"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-38286.42</v>
      </c>
      <c r="T17"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7" s="83">
        <f>SUM(Tabelle46748[[#This Row],[Jan]:[Dez]])</f>
        <v>-252775.07999999996</v>
      </c>
    </row>
    <row r="18" spans="1:21" s="17" customFormat="1" ht="12.75" x14ac:dyDescent="0.2">
      <c r="A18" s="70" t="s">
        <v>258</v>
      </c>
      <c r="B18" s="17">
        <v>1</v>
      </c>
      <c r="D18" s="17" t="s">
        <v>161</v>
      </c>
      <c r="E18" s="17" t="s">
        <v>51</v>
      </c>
      <c r="F18" s="17" t="s">
        <v>52</v>
      </c>
      <c r="G18" s="18"/>
      <c r="H18" s="18">
        <v>1</v>
      </c>
      <c r="I18"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44307.11</v>
      </c>
      <c r="J18"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26279.85</v>
      </c>
      <c r="K18"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21054.67</v>
      </c>
      <c r="L18"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44672.710000000006</v>
      </c>
      <c r="M18"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22457.07</v>
      </c>
      <c r="N18"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55336.11</v>
      </c>
      <c r="O18"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23946.28</v>
      </c>
      <c r="P18"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15727.29</v>
      </c>
      <c r="Q18"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18343.810000000001</v>
      </c>
      <c r="R18"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10167.16</v>
      </c>
      <c r="S18"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16115.65</v>
      </c>
      <c r="T18"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8" s="83">
        <f>SUM(Tabelle46748[[#This Row],[Jan]:[Dez]])</f>
        <v>298407.71000000002</v>
      </c>
    </row>
    <row r="19" spans="1:21" s="17" customFormat="1" ht="12.75" x14ac:dyDescent="0.2">
      <c r="A19" s="70" t="s">
        <v>263</v>
      </c>
      <c r="B19" s="17">
        <v>1</v>
      </c>
      <c r="D19" s="17" t="s">
        <v>161</v>
      </c>
      <c r="E19" s="17" t="s">
        <v>46</v>
      </c>
      <c r="F19" s="18"/>
      <c r="G19" s="18"/>
      <c r="H19" s="18">
        <v>1</v>
      </c>
      <c r="I19"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42000</v>
      </c>
      <c r="J19"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-111266.82</v>
      </c>
      <c r="K19"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19"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-84511.84</v>
      </c>
      <c r="M19"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19"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-6900</v>
      </c>
      <c r="O19"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-2100</v>
      </c>
      <c r="P19"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19"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19"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3749.82</v>
      </c>
      <c r="S19"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-3749.82</v>
      </c>
      <c r="T19"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19" s="83">
        <f>SUM(Tabelle46748[[#This Row],[Jan]:[Dez]])</f>
        <v>-162778.66</v>
      </c>
    </row>
    <row r="20" spans="1:21" s="17" customFormat="1" ht="12.75" x14ac:dyDescent="0.2">
      <c r="A20" s="17" t="s">
        <v>259</v>
      </c>
      <c r="B20" s="17">
        <v>1</v>
      </c>
      <c r="D20" s="17" t="s">
        <v>160</v>
      </c>
      <c r="E20" s="17" t="s">
        <v>34</v>
      </c>
      <c r="F20" s="18"/>
      <c r="G20" s="18"/>
      <c r="H20" s="18">
        <v>1</v>
      </c>
      <c r="I20"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7861.2</v>
      </c>
      <c r="J20"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20"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20"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-1710.62</v>
      </c>
      <c r="M20"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20"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20"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20"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20"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20"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20"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-769.4</v>
      </c>
      <c r="T20"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20" s="83">
        <f>SUM(Tabelle46748[[#This Row],[Jan]:[Dez]])</f>
        <v>5381.18</v>
      </c>
    </row>
    <row r="21" spans="1:21" s="17" customFormat="1" ht="12.75" x14ac:dyDescent="0.2">
      <c r="A21" s="70" t="s">
        <v>264</v>
      </c>
      <c r="B21" s="17">
        <v>1</v>
      </c>
      <c r="D21" s="17" t="s">
        <v>161</v>
      </c>
      <c r="E21" s="17" t="s">
        <v>226</v>
      </c>
      <c r="G21" s="18"/>
      <c r="H21" s="18">
        <v>-1</v>
      </c>
      <c r="I21" s="19">
        <f>IFERROR(IF(AND(Tabelle46748[[#This Row],[TitleLocalAccountGroup]]=0,Tabelle46748[[#This Row],[TitleLocalMainGroup]]=0),GETPIVOTDATA("Soll",PivotdatenBudgetActual!$A$1,"Report",Tabelle46748[[#This Row],[Bericht]],"Year",I$2,"Month",I$3,"ReportType",I$4,"Abschnitt",Tabelle46748[[#This Row],[TitleLocalSection]]),IF(Tabelle46748[[#This Row],[TitleLocalAccountGroup]]=0,GETPIVOTDATA("Soll",PivotdatenBudgetActual!$A$1,"Report",Tabelle46748[[#This Row],[Bericht]],"Year",I$2,"Month",I$3,"ReportType",I$4,"Abschnitt",Tabelle46748[[#This Row],[TitleLocalSection]],"TitleLocalMainGroup",Tabelle46748[[#This Row],[TitleLocalMainGroup]]),GETPIVOTDATA("Soll",PivotdatenBudgetActual!$A$1,"Report",Tabelle46748[[#This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-31067.91</v>
      </c>
      <c r="J21" s="19">
        <f>IFERROR(IF(AND(Tabelle46748[[#This Row],[TitleLocalAccountGroup]]=0,Tabelle46748[[#This Row],[TitleLocalMainGroup]]=0),GETPIVOTDATA("Soll",PivotdatenBudgetActual!$A$1,"Report",Tabelle46748[[#This Row],[Bericht]],"Year",J$2,"Month",J$3,"ReportType",J$4,"Abschnitt",Tabelle46748[[#This Row],[TitleLocalSection]]),IF(Tabelle46748[[#This Row],[TitleLocalAccountGroup]]=0,GETPIVOTDATA("Soll",PivotdatenBudgetActual!$A$1,"Report",Tabelle46748[[#This Row],[Bericht]],"Year",J$2,"Month",J$3,"ReportType",J$4,"Abschnitt",Tabelle46748[[#This Row],[TitleLocalSection]],"TitleLocalMainGroup",Tabelle46748[[#This Row],[TitleLocalMainGroup]]),GETPIVOTDATA("Soll",PivotdatenBudgetActual!$A$1,"Report",Tabelle46748[[#This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-31102.09</v>
      </c>
      <c r="K21" s="19">
        <f>IFERROR(IF(AND(Tabelle46748[[#This Row],[TitleLocalAccountGroup]]=0,Tabelle46748[[#This Row],[TitleLocalMainGroup]]=0),GETPIVOTDATA("Soll",PivotdatenBudgetActual!$A$1,"Report",Tabelle46748[[#This Row],[Bericht]],"Year",K$2,"Month",K$3,"ReportType",K$4,"Abschnitt",Tabelle46748[[#This Row],[TitleLocalSection]]),IF(Tabelle46748[[#This Row],[TitleLocalAccountGroup]]=0,GETPIVOTDATA("Soll",PivotdatenBudgetActual!$A$1,"Report",Tabelle46748[[#This Row],[Bericht]],"Year",K$2,"Month",K$3,"ReportType",K$4,"Abschnitt",Tabelle46748[[#This Row],[TitleLocalSection]],"TitleLocalMainGroup",Tabelle46748[[#This Row],[TitleLocalMainGroup]]),GETPIVOTDATA("Soll",PivotdatenBudgetActual!$A$1,"Report",Tabelle46748[[#This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-46612.7</v>
      </c>
      <c r="L21" s="19">
        <f>IFERROR(IF(AND(Tabelle46748[[#This Row],[TitleLocalAccountGroup]]=0,Tabelle46748[[#This Row],[TitleLocalMainGroup]]=0),GETPIVOTDATA("Soll",PivotdatenBudgetActual!$A$1,"Report",Tabelle46748[[#This Row],[Bericht]],"Year",L$2,"Month",L$3,"ReportType",L$4,"Abschnitt",Tabelle46748[[#This Row],[TitleLocalSection]]),IF(Tabelle46748[[#This Row],[TitleLocalAccountGroup]]=0,GETPIVOTDATA("Soll",PivotdatenBudgetActual!$A$1,"Report",Tabelle46748[[#This Row],[Bericht]],"Year",L$2,"Month",L$3,"ReportType",L$4,"Abschnitt",Tabelle46748[[#This Row],[TitleLocalSection]],"TitleLocalMainGroup",Tabelle46748[[#This Row],[TitleLocalMainGroup]]),GETPIVOTDATA("Soll",PivotdatenBudgetActual!$A$1,"Report",Tabelle46748[[#This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-35699.15</v>
      </c>
      <c r="M21" s="19">
        <f>IFERROR(IF(AND(Tabelle46748[[#This Row],[TitleLocalAccountGroup]]=0,Tabelle46748[[#This Row],[TitleLocalMainGroup]]=0),GETPIVOTDATA("Soll",PivotdatenBudgetActual!$A$1,"Report",Tabelle46748[[#This Row],[Bericht]],"Year",M$2,"Month",M$3,"ReportType",M$4,"Abschnitt",Tabelle46748[[#This Row],[TitleLocalSection]]),IF(Tabelle46748[[#This Row],[TitleLocalAccountGroup]]=0,GETPIVOTDATA("Soll",PivotdatenBudgetActual!$A$1,"Report",Tabelle46748[[#This Row],[Bericht]],"Year",M$2,"Month",M$3,"ReportType",M$4,"Abschnitt",Tabelle46748[[#This Row],[TitleLocalSection]],"TitleLocalMainGroup",Tabelle46748[[#This Row],[TitleLocalMainGroup]]),GETPIVOTDATA("Soll",PivotdatenBudgetActual!$A$1,"Report",Tabelle46748[[#This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-47415.839999999997</v>
      </c>
      <c r="N21" s="19">
        <f>IFERROR(IF(AND(Tabelle46748[[#This Row],[TitleLocalAccountGroup]]=0,Tabelle46748[[#This Row],[TitleLocalMainGroup]]=0),GETPIVOTDATA("Soll",PivotdatenBudgetActual!$A$1,"Report",Tabelle46748[[#This Row],[Bericht]],"Year",N$2,"Month",N$3,"ReportType",N$4,"Abschnitt",Tabelle46748[[#This Row],[TitleLocalSection]]),IF(Tabelle46748[[#This Row],[TitleLocalAccountGroup]]=0,GETPIVOTDATA("Soll",PivotdatenBudgetActual!$A$1,"Report",Tabelle46748[[#This Row],[Bericht]],"Year",N$2,"Month",N$3,"ReportType",N$4,"Abschnitt",Tabelle46748[[#This Row],[TitleLocalSection]],"TitleLocalMainGroup",Tabelle46748[[#This Row],[TitleLocalMainGroup]]),GETPIVOTDATA("Soll",PivotdatenBudgetActual!$A$1,"Report",Tabelle46748[[#This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-54834.92</v>
      </c>
      <c r="O21" s="19">
        <f>IFERROR(IF(AND(Tabelle46748[[#This Row],[TitleLocalAccountGroup]]=0,Tabelle46748[[#This Row],[TitleLocalMainGroup]]=0),GETPIVOTDATA("Soll",PivotdatenBudgetActual!$A$1,"Report",Tabelle46748[[#This Row],[Bericht]],"Year",O$2,"Month",O$3,"ReportType",O$4,"Abschnitt",Tabelle46748[[#This Row],[TitleLocalSection]]),IF(Tabelle46748[[#This Row],[TitleLocalAccountGroup]]=0,GETPIVOTDATA("Soll",PivotdatenBudgetActual!$A$1,"Report",Tabelle46748[[#This Row],[Bericht]],"Year",O$2,"Month",O$3,"ReportType",O$4,"Abschnitt",Tabelle46748[[#This Row],[TitleLocalSection]],"TitleLocalMainGroup",Tabelle46748[[#This Row],[TitleLocalMainGroup]]),GETPIVOTDATA("Soll",PivotdatenBudgetActual!$A$1,"Report",Tabelle46748[[#This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-61784.35</v>
      </c>
      <c r="P21" s="19">
        <f>IFERROR(IF(AND(Tabelle46748[[#This Row],[TitleLocalAccountGroup]]=0,Tabelle46748[[#This Row],[TitleLocalMainGroup]]=0),GETPIVOTDATA("Soll",PivotdatenBudgetActual!$A$1,"Report",Tabelle46748[[#This Row],[Bericht]],"Year",P$2,"Month",P$3,"ReportType",P$4,"Abschnitt",Tabelle46748[[#This Row],[TitleLocalSection]]),IF(Tabelle46748[[#This Row],[TitleLocalAccountGroup]]=0,GETPIVOTDATA("Soll",PivotdatenBudgetActual!$A$1,"Report",Tabelle46748[[#This Row],[Bericht]],"Year",P$2,"Month",P$3,"ReportType",P$4,"Abschnitt",Tabelle46748[[#This Row],[TitleLocalSection]],"TitleLocalMainGroup",Tabelle46748[[#This Row],[TitleLocalMainGroup]]),GETPIVOTDATA("Soll",PivotdatenBudgetActual!$A$1,"Report",Tabelle46748[[#This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-52830.400000000001</v>
      </c>
      <c r="Q21" s="19">
        <f>IFERROR(IF(AND(Tabelle46748[[#This Row],[TitleLocalAccountGroup]]=0,Tabelle46748[[#This Row],[TitleLocalMainGroup]]=0),GETPIVOTDATA("Soll",PivotdatenBudgetActual!$A$1,"Report",Tabelle46748[[#This Row],[Bericht]],"Year",Q$2,"Month",Q$3,"ReportType",Q$4,"Abschnitt",Tabelle46748[[#This Row],[TitleLocalSection]]),IF(Tabelle46748[[#This Row],[TitleLocalAccountGroup]]=0,GETPIVOTDATA("Soll",PivotdatenBudgetActual!$A$1,"Report",Tabelle46748[[#This Row],[Bericht]],"Year",Q$2,"Month",Q$3,"ReportType",Q$4,"Abschnitt",Tabelle46748[[#This Row],[TitleLocalSection]],"TitleLocalMainGroup",Tabelle46748[[#This Row],[TitleLocalMainGroup]]),GETPIVOTDATA("Soll",PivotdatenBudgetActual!$A$1,"Report",Tabelle46748[[#This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-67049.94</v>
      </c>
      <c r="R21" s="19">
        <f>IFERROR(IF(AND(Tabelle46748[[#This Row],[TitleLocalAccountGroup]]=0,Tabelle46748[[#This Row],[TitleLocalMainGroup]]=0),GETPIVOTDATA("Soll",PivotdatenBudgetActual!$A$1,"Report",Tabelle46748[[#This Row],[Bericht]],"Year",R$2,"Month",R$3,"ReportType",R$4,"Abschnitt",Tabelle46748[[#This Row],[TitleLocalSection]]),IF(Tabelle46748[[#This Row],[TitleLocalAccountGroup]]=0,GETPIVOTDATA("Soll",PivotdatenBudgetActual!$A$1,"Report",Tabelle46748[[#This Row],[Bericht]],"Year",R$2,"Month",R$3,"ReportType",R$4,"Abschnitt",Tabelle46748[[#This Row],[TitleLocalSection]],"TitleLocalMainGroup",Tabelle46748[[#This Row],[TitleLocalMainGroup]]),GETPIVOTDATA("Soll",PivotdatenBudgetActual!$A$1,"Report",Tabelle46748[[#This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-61314.28</v>
      </c>
      <c r="S21" s="19">
        <f>IFERROR(IF(AND(Tabelle46748[[#This Row],[TitleLocalAccountGroup]]=0,Tabelle46748[[#This Row],[TitleLocalMainGroup]]=0),GETPIVOTDATA("Soll",PivotdatenBudgetActual!$A$1,"Report",Tabelle46748[[#This Row],[Bericht]],"Year",S$2,"Month",S$3,"ReportType",S$4,"Abschnitt",Tabelle46748[[#This Row],[TitleLocalSection]]),IF(Tabelle46748[[#This Row],[TitleLocalAccountGroup]]=0,GETPIVOTDATA("Soll",PivotdatenBudgetActual!$A$1,"Report",Tabelle46748[[#This Row],[Bericht]],"Year",S$2,"Month",S$3,"ReportType",S$4,"Abschnitt",Tabelle46748[[#This Row],[TitleLocalSection]],"TitleLocalMainGroup",Tabelle46748[[#This Row],[TitleLocalMainGroup]]),GETPIVOTDATA("Soll",PivotdatenBudgetActual!$A$1,"Report",Tabelle46748[[#This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-84440.65</v>
      </c>
      <c r="T21" s="19">
        <f>IFERROR(IF(AND(Tabelle46748[[#This Row],[TitleLocalAccountGroup]]=0,Tabelle46748[[#This Row],[TitleLocalMainGroup]]=0),GETPIVOTDATA("Soll",PivotdatenBudgetActual!$A$1,"Report",Tabelle46748[[#This Row],[Bericht]],"Year",T$2,"Month",T$3,"ReportType",T$4,"Abschnitt",Tabelle46748[[#This Row],[TitleLocalSection]]),IF(Tabelle46748[[#This Row],[TitleLocalAccountGroup]]=0,GETPIVOTDATA("Soll",PivotdatenBudgetActual!$A$1,"Report",Tabelle46748[[#This Row],[Bericht]],"Year",T$2,"Month",T$3,"ReportType",T$4,"Abschnitt",Tabelle46748[[#This Row],[TitleLocalSection]],"TitleLocalMainGroup",Tabelle46748[[#This Row],[TitleLocalMainGroup]]),GETPIVOTDATA("Soll",PivotdatenBudgetActual!$A$1,"Report",Tabelle46748[[#This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21" s="83">
        <f>SUM(Tabelle46748[[#This Row],[Jan]:[Dez]])</f>
        <v>-574152.23</v>
      </c>
    </row>
    <row r="22" spans="1:21" s="17" customFormat="1" x14ac:dyDescent="0.25">
      <c r="A22" s="62" t="s">
        <v>253</v>
      </c>
      <c r="B22" s="13">
        <v>1</v>
      </c>
      <c r="C22" s="13"/>
      <c r="D22" s="13"/>
      <c r="E22" s="13"/>
      <c r="F22" s="13"/>
      <c r="G22" s="21"/>
      <c r="H22" s="21"/>
      <c r="I22" s="15">
        <f t="shared" ref="I22:T22" si="4">I8+I9+I12</f>
        <v>-22597.929999999986</v>
      </c>
      <c r="J22" s="15">
        <f t="shared" si="4"/>
        <v>-84497.810000000056</v>
      </c>
      <c r="K22" s="15">
        <f t="shared" si="4"/>
        <v>-308770.83999999997</v>
      </c>
      <c r="L22" s="15">
        <f t="shared" si="4"/>
        <v>-55906.330000000024</v>
      </c>
      <c r="M22" s="15">
        <f t="shared" si="4"/>
        <v>-140163.23000000001</v>
      </c>
      <c r="N22" s="15">
        <f t="shared" si="4"/>
        <v>27673.710000000014</v>
      </c>
      <c r="O22" s="15">
        <f t="shared" si="4"/>
        <v>-141709.44999999998</v>
      </c>
      <c r="P22" s="15">
        <f t="shared" si="4"/>
        <v>2608.1499999999942</v>
      </c>
      <c r="Q22" s="15">
        <f t="shared" si="4"/>
        <v>-96413.130000000034</v>
      </c>
      <c r="R22" s="15">
        <f t="shared" si="4"/>
        <v>-81328.650000000009</v>
      </c>
      <c r="S22" s="15">
        <f t="shared" si="4"/>
        <v>56441.909999999974</v>
      </c>
      <c r="T22" s="15">
        <f t="shared" si="4"/>
        <v>0</v>
      </c>
      <c r="U22" s="81">
        <f>SUM(Tabelle46748[[#This Row],[Jan]:[Dez]])</f>
        <v>-844663.60000000009</v>
      </c>
    </row>
    <row r="23" spans="1:21" s="13" customFormat="1" x14ac:dyDescent="0.25">
      <c r="A23" s="12"/>
      <c r="B23" s="12">
        <v>1</v>
      </c>
      <c r="C23" s="12"/>
      <c r="D23" s="12"/>
      <c r="E23" s="14"/>
      <c r="F23" s="14"/>
      <c r="G23" s="14"/>
      <c r="H23" s="14"/>
      <c r="I23" s="16"/>
      <c r="J23" s="16"/>
      <c r="K23" s="16"/>
      <c r="L23" s="16"/>
      <c r="M23" s="16"/>
      <c r="N23" s="16"/>
      <c r="O23" s="16"/>
      <c r="P23" s="16"/>
      <c r="Q23" s="16"/>
      <c r="R23" s="16"/>
      <c r="S23" s="16"/>
      <c r="T23" s="16"/>
      <c r="U23" s="82"/>
    </row>
    <row r="24" spans="1:21" s="17" customFormat="1" x14ac:dyDescent="0.25">
      <c r="A24" s="12" t="s">
        <v>254</v>
      </c>
      <c r="B24" s="12">
        <v>1</v>
      </c>
      <c r="C24" s="12"/>
      <c r="D24" s="12" t="s">
        <v>160</v>
      </c>
      <c r="E24" s="14" t="s">
        <v>9</v>
      </c>
      <c r="F24" s="14" t="s">
        <v>10</v>
      </c>
      <c r="G24" s="14"/>
      <c r="H24" s="14">
        <v>1</v>
      </c>
      <c r="I24"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Row],[Factor]]-I10</f>
        <v>-4333.6400000000003</v>
      </c>
      <c r="J24"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Row],[Factor]]-J10</f>
        <v>-701.40000000000009</v>
      </c>
      <c r="K24"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Row],[Factor]]-K10</f>
        <v>-19338.78</v>
      </c>
      <c r="L24"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Row],[Factor]]-L10</f>
        <v>-15750.939999999999</v>
      </c>
      <c r="M24"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Row],[Factor]]-M10</f>
        <v>-3382.66</v>
      </c>
      <c r="N24"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Row],[Factor]]-N10</f>
        <v>-3032.0699999999997</v>
      </c>
      <c r="O24"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Row],[Factor]]-O10</f>
        <v>2284.38</v>
      </c>
      <c r="P24"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Row],[Factor]]-P10</f>
        <v>-360</v>
      </c>
      <c r="Q24"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Row],[Factor]]-Q10</f>
        <v>-360</v>
      </c>
      <c r="R24"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Row],[Factor]]-R10</f>
        <v>0</v>
      </c>
      <c r="S24"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Row],[Factor]]-S10</f>
        <v>-8458.16</v>
      </c>
      <c r="T24"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Row],[Factor]]-T10</f>
        <v>0</v>
      </c>
      <c r="U24" s="82">
        <f>SUM(Tabelle46748[[#This Row],[Jan]:[Dez]])</f>
        <v>-53433.270000000004</v>
      </c>
    </row>
    <row r="25" spans="1:21" s="12" customFormat="1" x14ac:dyDescent="0.25">
      <c r="A25" s="12" t="s">
        <v>251</v>
      </c>
      <c r="B25" s="12">
        <v>1</v>
      </c>
      <c r="D25" s="12" t="s">
        <v>160</v>
      </c>
      <c r="E25" s="14" t="s">
        <v>9</v>
      </c>
      <c r="F25" s="14" t="s">
        <v>13</v>
      </c>
      <c r="G25" s="14"/>
      <c r="H25" s="14">
        <v>1</v>
      </c>
      <c r="I25" s="19">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Row],[Factor]]-I11</f>
        <v>-14105.85</v>
      </c>
      <c r="J25" s="19">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Row],[Factor]]-J11</f>
        <v>-91639.27</v>
      </c>
      <c r="K25" s="19">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Row],[Factor]]-K11</f>
        <v>-16810.43</v>
      </c>
      <c r="L25" s="19">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Row],[Factor]]-L11</f>
        <v>-147955.59</v>
      </c>
      <c r="M25" s="19">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Row],[Factor]]-M11</f>
        <v>-57487.61</v>
      </c>
      <c r="N25" s="19">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Row],[Factor]]-N11</f>
        <v>-60345.599999999999</v>
      </c>
      <c r="O25" s="19">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Row],[Factor]]-O11</f>
        <v>-26224.59</v>
      </c>
      <c r="P25" s="19">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Row],[Factor]]-P11</f>
        <v>-79441.88</v>
      </c>
      <c r="Q25" s="19">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Row],[Factor]]-Q11</f>
        <v>-146507.24000000002</v>
      </c>
      <c r="R25" s="19">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Row],[Factor]]-R11</f>
        <v>-118146.16</v>
      </c>
      <c r="S25" s="19">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Row],[Factor]]-S11</f>
        <v>-209505.66</v>
      </c>
      <c r="T25" s="19">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Row],[Factor]]-T11</f>
        <v>0</v>
      </c>
      <c r="U25" s="82">
        <f>SUM(Tabelle46748[[#This Row],[Jan]:[Dez]])</f>
        <v>-968169.88000000012</v>
      </c>
    </row>
    <row r="26" spans="1:21" s="12" customFormat="1" x14ac:dyDescent="0.25">
      <c r="A26" s="13" t="s">
        <v>249</v>
      </c>
      <c r="B26" s="12">
        <v>1</v>
      </c>
      <c r="C26" s="13"/>
      <c r="E26" s="14"/>
      <c r="F26" s="14"/>
      <c r="G26" s="14"/>
      <c r="H26" s="14"/>
      <c r="I26" s="15">
        <f t="shared" ref="I26:T26" si="5">SUM(I24:I25)</f>
        <v>-18439.490000000002</v>
      </c>
      <c r="J26" s="15">
        <f t="shared" si="5"/>
        <v>-92340.67</v>
      </c>
      <c r="K26" s="15">
        <f t="shared" si="5"/>
        <v>-36149.21</v>
      </c>
      <c r="L26" s="15">
        <f t="shared" si="5"/>
        <v>-163706.53</v>
      </c>
      <c r="M26" s="15">
        <f t="shared" si="5"/>
        <v>-60870.270000000004</v>
      </c>
      <c r="N26" s="15">
        <f t="shared" si="5"/>
        <v>-63377.67</v>
      </c>
      <c r="O26" s="15">
        <f t="shared" si="5"/>
        <v>-23940.21</v>
      </c>
      <c r="P26" s="15">
        <f t="shared" si="5"/>
        <v>-79801.88</v>
      </c>
      <c r="Q26" s="15">
        <f t="shared" si="5"/>
        <v>-146867.24000000002</v>
      </c>
      <c r="R26" s="15">
        <f t="shared" si="5"/>
        <v>-118146.16</v>
      </c>
      <c r="S26" s="15">
        <f t="shared" si="5"/>
        <v>-217963.82</v>
      </c>
      <c r="T26" s="15">
        <f t="shared" si="5"/>
        <v>0</v>
      </c>
      <c r="U26" s="81">
        <f>SUM(Tabelle46748[[#This Row],[Jan]:[Dez]])</f>
        <v>-1021603.1500000001</v>
      </c>
    </row>
    <row r="27" spans="1:21" s="13" customFormat="1" x14ac:dyDescent="0.25">
      <c r="A27" s="71"/>
      <c r="B27" s="12">
        <v>1</v>
      </c>
      <c r="C27" s="17"/>
      <c r="D27" s="12"/>
      <c r="E27" s="14"/>
      <c r="F27" s="14"/>
      <c r="G27" s="14"/>
      <c r="H27" s="14"/>
      <c r="I27" s="19"/>
      <c r="J27" s="19"/>
      <c r="K27" s="19"/>
      <c r="L27" s="19"/>
      <c r="M27" s="19"/>
      <c r="N27" s="19"/>
      <c r="O27" s="19"/>
      <c r="P27" s="19"/>
      <c r="Q27" s="19"/>
      <c r="R27" s="19"/>
      <c r="S27" s="19"/>
      <c r="T27" s="19"/>
      <c r="U27" s="83"/>
    </row>
    <row r="28" spans="1:21" s="12" customFormat="1" x14ac:dyDescent="0.25">
      <c r="A28" s="12" t="s">
        <v>252</v>
      </c>
      <c r="B28" s="12">
        <v>1</v>
      </c>
      <c r="D28" s="12" t="s">
        <v>161</v>
      </c>
      <c r="E28" s="14" t="s">
        <v>36</v>
      </c>
      <c r="G28" s="14"/>
      <c r="H28" s="14">
        <v>1</v>
      </c>
      <c r="I28" s="16">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28" s="16">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28" s="16">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28" s="16">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28" s="16">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28" s="16">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28" s="16">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28" s="16">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28" s="16">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28" s="16">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28" s="16">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28" s="16">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28" s="82">
        <f>SUM(Tabelle46748[[#This Row],[Jan]:[Dez]])</f>
        <v>0</v>
      </c>
    </row>
    <row r="29" spans="1:21" s="12" customFormat="1" x14ac:dyDescent="0.25">
      <c r="A29" s="12" t="s">
        <v>265</v>
      </c>
      <c r="B29" s="12">
        <v>1</v>
      </c>
      <c r="D29" s="12" t="s">
        <v>161</v>
      </c>
      <c r="E29" s="14" t="s">
        <v>51</v>
      </c>
      <c r="F29" s="12" t="s">
        <v>181</v>
      </c>
      <c r="G29" s="14"/>
      <c r="H29" s="14">
        <v>1</v>
      </c>
      <c r="I29" s="16">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29" s="16">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0</v>
      </c>
      <c r="K29" s="16">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29" s="16">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29" s="16">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29" s="16">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29" s="16">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29" s="16">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29" s="16">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29" s="16">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29" s="16">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29" s="16">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29" s="82">
        <f>SUM(Tabelle46748[[#This Row],[Jan]:[Dez]])</f>
        <v>0</v>
      </c>
    </row>
    <row r="30" spans="1:21" s="12" customFormat="1" x14ac:dyDescent="0.25">
      <c r="A30" s="12" t="s">
        <v>269</v>
      </c>
      <c r="B30" s="12">
        <v>1</v>
      </c>
      <c r="D30" s="12" t="s">
        <v>161</v>
      </c>
      <c r="E30" s="14" t="s">
        <v>226</v>
      </c>
      <c r="G30" s="14"/>
      <c r="H30" s="14">
        <v>1</v>
      </c>
      <c r="I30" s="16">
        <f>IFERROR(IF(AND(Tabelle46748[[#This Row],[TitleLocalAccountGroup]]=0,Tabelle46748[[#This Row],[TitleLocalMainGroup]]=0),GETPIVOTDATA("Haben",PivotdatenBudgetActual!$A$1,"Report",Tabelle46748[[#This Row],[Bericht]],"Year",I$2,"Month",I$3,"ReportType",I$4,"Abschnitt",Tabelle46748[[#This Row],[TitleLocalSection]]),IF(Tabelle46748[[#This Row],[TitleLocalAccountGroup]]=0,GETPIVOTDATA("Haben",PivotdatenBudgetActual!$A$1,"Report",Tabelle46748[[#This Row],[Bericht]],"Year",I$2,"Month",I$3,"ReportType",I$4,"Abschnitt",Tabelle46748[[#This Row],[TitleLocalSection]],"TitleLocalMainGroup",Tabelle46748[[#This Row],[TitleLocalMainGroup]]),GETPIVOTDATA("Haben",PivotdatenBudgetActual!$A$1,"Report",Tabelle46748[[#This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0</v>
      </c>
      <c r="J30" s="16">
        <f>IFERROR(IF(AND(Tabelle46748[[#This Row],[TitleLocalAccountGroup]]=0,Tabelle46748[[#This Row],[TitleLocalMainGroup]]=0),GETPIVOTDATA("Haben",PivotdatenBudgetActual!$A$1,"Report",Tabelle46748[[#This Row],[Bericht]],"Year",J$2,"Month",J$3,"ReportType",J$4,"Abschnitt",Tabelle46748[[#This Row],[TitleLocalSection]]),IF(Tabelle46748[[#This Row],[TitleLocalAccountGroup]]=0,GETPIVOTDATA("Haben",PivotdatenBudgetActual!$A$1,"Report",Tabelle46748[[#This Row],[Bericht]],"Year",J$2,"Month",J$3,"ReportType",J$4,"Abschnitt",Tabelle46748[[#This Row],[TitleLocalSection]],"TitleLocalMainGroup",Tabelle46748[[#This Row],[TitleLocalMainGroup]]),GETPIVOTDATA("Haben",PivotdatenBudgetActual!$A$1,"Report",Tabelle46748[[#This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361446.02</v>
      </c>
      <c r="K30" s="16">
        <f>IFERROR(IF(AND(Tabelle46748[[#This Row],[TitleLocalAccountGroup]]=0,Tabelle46748[[#This Row],[TitleLocalMainGroup]]=0),GETPIVOTDATA("Haben",PivotdatenBudgetActual!$A$1,"Report",Tabelle46748[[#This Row],[Bericht]],"Year",K$2,"Month",K$3,"ReportType",K$4,"Abschnitt",Tabelle46748[[#This Row],[TitleLocalSection]]),IF(Tabelle46748[[#This Row],[TitleLocalAccountGroup]]=0,GETPIVOTDATA("Haben",PivotdatenBudgetActual!$A$1,"Report",Tabelle46748[[#This Row],[Bericht]],"Year",K$2,"Month",K$3,"ReportType",K$4,"Abschnitt",Tabelle46748[[#This Row],[TitleLocalSection]],"TitleLocalMainGroup",Tabelle46748[[#This Row],[TitleLocalMainGroup]]),GETPIVOTDATA("Haben",PivotdatenBudgetActual!$A$1,"Report",Tabelle46748[[#This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0</v>
      </c>
      <c r="L30" s="16">
        <f>IFERROR(IF(AND(Tabelle46748[[#This Row],[TitleLocalAccountGroup]]=0,Tabelle46748[[#This Row],[TitleLocalMainGroup]]=0),GETPIVOTDATA("Haben",PivotdatenBudgetActual!$A$1,"Report",Tabelle46748[[#This Row],[Bericht]],"Year",L$2,"Month",L$3,"ReportType",L$4,"Abschnitt",Tabelle46748[[#This Row],[TitleLocalSection]]),IF(Tabelle46748[[#This Row],[TitleLocalAccountGroup]]=0,GETPIVOTDATA("Haben",PivotdatenBudgetActual!$A$1,"Report",Tabelle46748[[#This Row],[Bericht]],"Year",L$2,"Month",L$3,"ReportType",L$4,"Abschnitt",Tabelle46748[[#This Row],[TitleLocalSection]],"TitleLocalMainGroup",Tabelle46748[[#This Row],[TitleLocalMainGroup]]),GETPIVOTDATA("Haben",PivotdatenBudgetActual!$A$1,"Report",Tabelle46748[[#This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0</v>
      </c>
      <c r="M30" s="16">
        <f>IFERROR(IF(AND(Tabelle46748[[#This Row],[TitleLocalAccountGroup]]=0,Tabelle46748[[#This Row],[TitleLocalMainGroup]]=0),GETPIVOTDATA("Haben",PivotdatenBudgetActual!$A$1,"Report",Tabelle46748[[#This Row],[Bericht]],"Year",M$2,"Month",M$3,"ReportType",M$4,"Abschnitt",Tabelle46748[[#This Row],[TitleLocalSection]]),IF(Tabelle46748[[#This Row],[TitleLocalAccountGroup]]=0,GETPIVOTDATA("Haben",PivotdatenBudgetActual!$A$1,"Report",Tabelle46748[[#This Row],[Bericht]],"Year",M$2,"Month",M$3,"ReportType",M$4,"Abschnitt",Tabelle46748[[#This Row],[TitleLocalSection]],"TitleLocalMainGroup",Tabelle46748[[#This Row],[TitleLocalMainGroup]]),GETPIVOTDATA("Haben",PivotdatenBudgetActual!$A$1,"Report",Tabelle46748[[#This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0</v>
      </c>
      <c r="N30" s="16">
        <f>IFERROR(IF(AND(Tabelle46748[[#This Row],[TitleLocalAccountGroup]]=0,Tabelle46748[[#This Row],[TitleLocalMainGroup]]=0),GETPIVOTDATA("Haben",PivotdatenBudgetActual!$A$1,"Report",Tabelle46748[[#This Row],[Bericht]],"Year",N$2,"Month",N$3,"ReportType",N$4,"Abschnitt",Tabelle46748[[#This Row],[TitleLocalSection]]),IF(Tabelle46748[[#This Row],[TitleLocalAccountGroup]]=0,GETPIVOTDATA("Haben",PivotdatenBudgetActual!$A$1,"Report",Tabelle46748[[#This Row],[Bericht]],"Year",N$2,"Month",N$3,"ReportType",N$4,"Abschnitt",Tabelle46748[[#This Row],[TitleLocalSection]],"TitleLocalMainGroup",Tabelle46748[[#This Row],[TitleLocalMainGroup]]),GETPIVOTDATA("Haben",PivotdatenBudgetActual!$A$1,"Report",Tabelle46748[[#This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0</v>
      </c>
      <c r="O30" s="16">
        <f>IFERROR(IF(AND(Tabelle46748[[#This Row],[TitleLocalAccountGroup]]=0,Tabelle46748[[#This Row],[TitleLocalMainGroup]]=0),GETPIVOTDATA("Haben",PivotdatenBudgetActual!$A$1,"Report",Tabelle46748[[#This Row],[Bericht]],"Year",O$2,"Month",O$3,"ReportType",O$4,"Abschnitt",Tabelle46748[[#This Row],[TitleLocalSection]]),IF(Tabelle46748[[#This Row],[TitleLocalAccountGroup]]=0,GETPIVOTDATA("Haben",PivotdatenBudgetActual!$A$1,"Report",Tabelle46748[[#This Row],[Bericht]],"Year",O$2,"Month",O$3,"ReportType",O$4,"Abschnitt",Tabelle46748[[#This Row],[TitleLocalSection]],"TitleLocalMainGroup",Tabelle46748[[#This Row],[TitleLocalMainGroup]]),GETPIVOTDATA("Haben",PivotdatenBudgetActual!$A$1,"Report",Tabelle46748[[#This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0</v>
      </c>
      <c r="P30" s="16">
        <f>IFERROR(IF(AND(Tabelle46748[[#This Row],[TitleLocalAccountGroup]]=0,Tabelle46748[[#This Row],[TitleLocalMainGroup]]=0),GETPIVOTDATA("Haben",PivotdatenBudgetActual!$A$1,"Report",Tabelle46748[[#This Row],[Bericht]],"Year",P$2,"Month",P$3,"ReportType",P$4,"Abschnitt",Tabelle46748[[#This Row],[TitleLocalSection]]),IF(Tabelle46748[[#This Row],[TitleLocalAccountGroup]]=0,GETPIVOTDATA("Haben",PivotdatenBudgetActual!$A$1,"Report",Tabelle46748[[#This Row],[Bericht]],"Year",P$2,"Month",P$3,"ReportType",P$4,"Abschnitt",Tabelle46748[[#This Row],[TitleLocalSection]],"TitleLocalMainGroup",Tabelle46748[[#This Row],[TitleLocalMainGroup]]),GETPIVOTDATA("Haben",PivotdatenBudgetActual!$A$1,"Report",Tabelle46748[[#This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0</v>
      </c>
      <c r="Q30" s="16">
        <f>IFERROR(IF(AND(Tabelle46748[[#This Row],[TitleLocalAccountGroup]]=0,Tabelle46748[[#This Row],[TitleLocalMainGroup]]=0),GETPIVOTDATA("Haben",PivotdatenBudgetActual!$A$1,"Report",Tabelle46748[[#This Row],[Bericht]],"Year",Q$2,"Month",Q$3,"ReportType",Q$4,"Abschnitt",Tabelle46748[[#This Row],[TitleLocalSection]]),IF(Tabelle46748[[#This Row],[TitleLocalAccountGroup]]=0,GETPIVOTDATA("Haben",PivotdatenBudgetActual!$A$1,"Report",Tabelle46748[[#This Row],[Bericht]],"Year",Q$2,"Month",Q$3,"ReportType",Q$4,"Abschnitt",Tabelle46748[[#This Row],[TitleLocalSection]],"TitleLocalMainGroup",Tabelle46748[[#This Row],[TitleLocalMainGroup]]),GETPIVOTDATA("Haben",PivotdatenBudgetActual!$A$1,"Report",Tabelle46748[[#This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0</v>
      </c>
      <c r="R30" s="16">
        <f>IFERROR(IF(AND(Tabelle46748[[#This Row],[TitleLocalAccountGroup]]=0,Tabelle46748[[#This Row],[TitleLocalMainGroup]]=0),GETPIVOTDATA("Haben",PivotdatenBudgetActual!$A$1,"Report",Tabelle46748[[#This Row],[Bericht]],"Year",R$2,"Month",R$3,"ReportType",R$4,"Abschnitt",Tabelle46748[[#This Row],[TitleLocalSection]]),IF(Tabelle46748[[#This Row],[TitleLocalAccountGroup]]=0,GETPIVOTDATA("Haben",PivotdatenBudgetActual!$A$1,"Report",Tabelle46748[[#This Row],[Bericht]],"Year",R$2,"Month",R$3,"ReportType",R$4,"Abschnitt",Tabelle46748[[#This Row],[TitleLocalSection]],"TitleLocalMainGroup",Tabelle46748[[#This Row],[TitleLocalMainGroup]]),GETPIVOTDATA("Haben",PivotdatenBudgetActual!$A$1,"Report",Tabelle46748[[#This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0</v>
      </c>
      <c r="S30" s="16">
        <f>IFERROR(IF(AND(Tabelle46748[[#This Row],[TitleLocalAccountGroup]]=0,Tabelle46748[[#This Row],[TitleLocalMainGroup]]=0),GETPIVOTDATA("Haben",PivotdatenBudgetActual!$A$1,"Report",Tabelle46748[[#This Row],[Bericht]],"Year",S$2,"Month",S$3,"ReportType",S$4,"Abschnitt",Tabelle46748[[#This Row],[TitleLocalSection]]),IF(Tabelle46748[[#This Row],[TitleLocalAccountGroup]]=0,GETPIVOTDATA("Haben",PivotdatenBudgetActual!$A$1,"Report",Tabelle46748[[#This Row],[Bericht]],"Year",S$2,"Month",S$3,"ReportType",S$4,"Abschnitt",Tabelle46748[[#This Row],[TitleLocalSection]],"TitleLocalMainGroup",Tabelle46748[[#This Row],[TitleLocalMainGroup]]),GETPIVOTDATA("Haben",PivotdatenBudgetActual!$A$1,"Report",Tabelle46748[[#This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0</v>
      </c>
      <c r="T30" s="16">
        <f>IFERROR(IF(AND(Tabelle46748[[#This Row],[TitleLocalAccountGroup]]=0,Tabelle46748[[#This Row],[TitleLocalMainGroup]]=0),GETPIVOTDATA("Haben",PivotdatenBudgetActual!$A$1,"Report",Tabelle46748[[#This Row],[Bericht]],"Year",T$2,"Month",T$3,"ReportType",T$4,"Abschnitt",Tabelle46748[[#This Row],[TitleLocalSection]]),IF(Tabelle46748[[#This Row],[TitleLocalAccountGroup]]=0,GETPIVOTDATA("Haben",PivotdatenBudgetActual!$A$1,"Report",Tabelle46748[[#This Row],[Bericht]],"Year",T$2,"Month",T$3,"ReportType",T$4,"Abschnitt",Tabelle46748[[#This Row],[TitleLocalSection]],"TitleLocalMainGroup",Tabelle46748[[#This Row],[TitleLocalMainGroup]]),GETPIVOTDATA("Haben",PivotdatenBudgetActual!$A$1,"Report",Tabelle46748[[#This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30" s="82">
        <f>SUM(Tabelle46748[[#This Row],[Jan]:[Dez]])</f>
        <v>361446.02</v>
      </c>
    </row>
    <row r="31" spans="1:21" x14ac:dyDescent="0.25">
      <c r="A31" s="62" t="s">
        <v>250</v>
      </c>
      <c r="B31" s="13">
        <v>1</v>
      </c>
      <c r="C31" s="13"/>
      <c r="D31" s="13"/>
      <c r="E31" s="13"/>
      <c r="F31" s="13"/>
      <c r="G31" s="21"/>
      <c r="H31" s="21"/>
      <c r="I31" s="15">
        <f>SUM(I28:I30)</f>
        <v>0</v>
      </c>
      <c r="J31" s="15">
        <f t="shared" ref="J31:T31" si="6">SUM(J28:J30)</f>
        <v>361446.02</v>
      </c>
      <c r="K31" s="15">
        <f t="shared" si="6"/>
        <v>0</v>
      </c>
      <c r="L31" s="15">
        <f t="shared" si="6"/>
        <v>0</v>
      </c>
      <c r="M31" s="15">
        <f t="shared" si="6"/>
        <v>0</v>
      </c>
      <c r="N31" s="15">
        <f t="shared" si="6"/>
        <v>0</v>
      </c>
      <c r="O31" s="15">
        <f t="shared" si="6"/>
        <v>0</v>
      </c>
      <c r="P31" s="15">
        <f t="shared" si="6"/>
        <v>0</v>
      </c>
      <c r="Q31" s="15">
        <f t="shared" si="6"/>
        <v>0</v>
      </c>
      <c r="R31" s="15">
        <f t="shared" si="6"/>
        <v>0</v>
      </c>
      <c r="S31" s="15">
        <f t="shared" si="6"/>
        <v>0</v>
      </c>
      <c r="T31" s="15">
        <f t="shared" si="6"/>
        <v>0</v>
      </c>
      <c r="U31" s="81">
        <f>SUM(Tabelle46748[[#This Row],[Jan]:[Dez]])</f>
        <v>361446.02</v>
      </c>
    </row>
    <row r="32" spans="1:21" x14ac:dyDescent="0.25">
      <c r="A32" s="72"/>
      <c r="B32" s="12">
        <v>1</v>
      </c>
      <c r="C32" s="12"/>
      <c r="D32" s="12"/>
      <c r="E32" s="12"/>
      <c r="F32" s="12"/>
      <c r="G32" s="14"/>
      <c r="H32" s="14"/>
      <c r="I32" s="16"/>
      <c r="J32" s="16"/>
      <c r="K32" s="16"/>
      <c r="L32" s="16"/>
      <c r="M32" s="16"/>
      <c r="N32" s="16"/>
      <c r="O32" s="16"/>
      <c r="P32" s="16"/>
      <c r="Q32" s="16"/>
      <c r="R32" s="16"/>
      <c r="S32" s="16"/>
      <c r="T32" s="16"/>
      <c r="U32" s="82"/>
    </row>
    <row r="33" spans="1:21" x14ac:dyDescent="0.25">
      <c r="A33" s="72" t="s">
        <v>230</v>
      </c>
      <c r="B33" s="12">
        <v>1</v>
      </c>
      <c r="C33" s="12"/>
      <c r="D33" s="12" t="s">
        <v>160</v>
      </c>
      <c r="E33" s="14" t="s">
        <v>19</v>
      </c>
      <c r="F33" s="12" t="s">
        <v>30</v>
      </c>
      <c r="G33" s="14"/>
      <c r="H33" s="14">
        <v>-1</v>
      </c>
      <c r="I33" s="16">
        <f>IFERROR(IF(AND(Tabelle46748[[#This Row],[TitleLocalAccountGroup]]=0,Tabelle46748[[#This Row],[TitleLocalMainGroup]]=0),GETPIVOTDATA("Betrag",PivotdatenBudgetActual!$A$1,"Report",Tabelle46748[[#This Row],[Bericht]],"Year",I$2,"Month",0,"ReportType",I$4,"Abschnitt",Tabelle46748[[#This Row],[TitleLocalSection]]),IF(Tabelle46748[[#This Row],[TitleLocalAccountGroup]]=0,GETPIVOTDATA("Betrag",PivotdatenBudgetActual!$A$1,"Report",Tabelle46748[[#This Row],[Bericht]],"Year",I$2,"Month",0,"ReportType",I$4,"Abschnitt",Tabelle46748[[#This Row],[TitleLocalSection]],"TitleLocalMainGroup",Tabelle46748[[#This Row],[TitleLocalMainGroup]]),GETPIVOTDATA("Betrag",PivotdatenBudgetActual!$A$1,"Report",Tabelle46748[[#This Row],[Bericht]],"Year",I$2,"Month",0,"ReportType",I$4,"Abschnitt",Tabelle46748[[#This Row],[TitleLocalSection]],"TitleLocalMainGroup",Tabelle46748[[#This Row],[TitleLocalMainGroup]],"TitleLocalAccountGroup",Tabelle46748[[#This Row],[TitleLocalAccountGroup]]))),0)*Tabelle46748[[#This Row],[Factor]]</f>
        <v>3520009.6399999997</v>
      </c>
      <c r="J33" s="16">
        <f>I35</f>
        <v>3478972.2199999997</v>
      </c>
      <c r="K33" s="16">
        <f t="shared" ref="K33:T33" si="7">J35</f>
        <v>3663579.76</v>
      </c>
      <c r="L33" s="16">
        <f t="shared" si="7"/>
        <v>3318659.71</v>
      </c>
      <c r="M33" s="16">
        <f t="shared" si="7"/>
        <v>3099046.85</v>
      </c>
      <c r="N33" s="16">
        <f t="shared" si="7"/>
        <v>2898013.35</v>
      </c>
      <c r="O33" s="16">
        <f t="shared" si="7"/>
        <v>2862309.39</v>
      </c>
      <c r="P33" s="16">
        <f>O35</f>
        <v>2696659.73</v>
      </c>
      <c r="Q33" s="16">
        <f>P35</f>
        <v>2619466</v>
      </c>
      <c r="R33" s="16">
        <f t="shared" si="7"/>
        <v>2376185.63</v>
      </c>
      <c r="S33" s="16">
        <f t="shared" si="7"/>
        <v>2176710.8199999998</v>
      </c>
      <c r="T33" s="16">
        <f t="shared" si="7"/>
        <v>2015188.91</v>
      </c>
      <c r="U33" s="82">
        <f>Tabelle46748[[#This Row],[Jan]]</f>
        <v>3520009.6399999997</v>
      </c>
    </row>
    <row r="34" spans="1:21" x14ac:dyDescent="0.25">
      <c r="A34" s="13" t="s">
        <v>266</v>
      </c>
      <c r="B34" s="12">
        <v>1</v>
      </c>
      <c r="C34" s="13"/>
      <c r="D34" s="12" t="s">
        <v>160</v>
      </c>
      <c r="E34" s="14" t="s">
        <v>19</v>
      </c>
      <c r="F34" s="12" t="s">
        <v>30</v>
      </c>
      <c r="G34" s="14"/>
      <c r="H34" s="14">
        <v>-1</v>
      </c>
      <c r="I34" s="15">
        <f>IFERROR(IF(AND(Tabelle46748[[#This Row],[TitleLocalAccountGroup]]=0,Tabelle46748[[#This Row],[TitleLocalMainGroup]]=0),GETPIVOTDATA("Betrag",PivotdatenBudgetActual!$A$1,"Report",Tabelle46748[[#This Row],[Bericht]],"Year",I$2,"Month",I$3,"ReportType",I$4,"Abschnitt",Tabelle46748[[#This Row],[TitleLocalSection]]),IF(Tabelle46748[[#This Row],[TitleLocalAccountGroup]]=0,GETPIVOTDATA("Betrag",PivotdatenBudgetActual!$A$1,"Report",Tabelle46748[[#This Row],[Bericht]],"Year",I$2,"Month",I$3,"ReportType",I$4,"Abschnitt",Tabelle46748[[#This Row],[TitleLocalSection]],"TitleLocalMainGroup",Tabelle46748[[#This Row],[TitleLocalMainGroup]]),GETPIVOTDATA("Betrag",PivotdatenBudgetActual!$A$1,"Report",Tabelle46748[[#This Row],[Bericht]],"Year",I$2,"Month",I$3,"ReportType",I$4,"Abschnitt",Tabelle46748[[#This Row],[TitleLocalSection]],"TitleLocalMainGroup",Tabelle46748[[#This Row],[TitleLocalMainGroup]],"TitleLocalAccountGroup",Tabelle46748[[#This Row],[TitleLocalAccountGroup]]))),0)*Tabelle46748[[#This Row],[Factor]]</f>
        <v>-41037.42</v>
      </c>
      <c r="J34" s="15">
        <f>IFERROR(IF(AND(Tabelle46748[[#This Row],[TitleLocalAccountGroup]]=0,Tabelle46748[[#This Row],[TitleLocalMainGroup]]=0),GETPIVOTDATA("Betrag",PivotdatenBudgetActual!$A$1,"Report",Tabelle46748[[#This Row],[Bericht]],"Year",J$2,"Month",J$3,"ReportType",J$4,"Abschnitt",Tabelle46748[[#This Row],[TitleLocalSection]]),IF(Tabelle46748[[#This Row],[TitleLocalAccountGroup]]=0,GETPIVOTDATA("Betrag",PivotdatenBudgetActual!$A$1,"Report",Tabelle46748[[#This Row],[Bericht]],"Year",J$2,"Month",J$3,"ReportType",J$4,"Abschnitt",Tabelle46748[[#This Row],[TitleLocalSection]],"TitleLocalMainGroup",Tabelle46748[[#This Row],[TitleLocalMainGroup]]),GETPIVOTDATA("Betrag",PivotdatenBudgetActual!$A$1,"Report",Tabelle46748[[#This Row],[Bericht]],"Year",J$2,"Month",J$3,"ReportType",J$4,"Abschnitt",Tabelle46748[[#This Row],[TitleLocalSection]],"TitleLocalMainGroup",Tabelle46748[[#This Row],[TitleLocalMainGroup]],"TitleLocalAccountGroup",Tabelle46748[[#This Row],[TitleLocalAccountGroup]]))),0)*Tabelle46748[[#This Row],[Factor]]</f>
        <v>184607.54</v>
      </c>
      <c r="K34" s="15">
        <f>IFERROR(IF(AND(Tabelle46748[[#This Row],[TitleLocalAccountGroup]]=0,Tabelle46748[[#This Row],[TitleLocalMainGroup]]=0),GETPIVOTDATA("Betrag",PivotdatenBudgetActual!$A$1,"Report",Tabelle46748[[#This Row],[Bericht]],"Year",K$2,"Month",K$3,"ReportType",K$4,"Abschnitt",Tabelle46748[[#This Row],[TitleLocalSection]]),IF(Tabelle46748[[#This Row],[TitleLocalAccountGroup]]=0,GETPIVOTDATA("Betrag",PivotdatenBudgetActual!$A$1,"Report",Tabelle46748[[#This Row],[Bericht]],"Year",K$2,"Month",K$3,"ReportType",K$4,"Abschnitt",Tabelle46748[[#This Row],[TitleLocalSection]],"TitleLocalMainGroup",Tabelle46748[[#This Row],[TitleLocalMainGroup]]),GETPIVOTDATA("Betrag",PivotdatenBudgetActual!$A$1,"Report",Tabelle46748[[#This Row],[Bericht]],"Year",K$2,"Month",K$3,"ReportType",K$4,"Abschnitt",Tabelle46748[[#This Row],[TitleLocalSection]],"TitleLocalMainGroup",Tabelle46748[[#This Row],[TitleLocalMainGroup]],"TitleLocalAccountGroup",Tabelle46748[[#This Row],[TitleLocalAccountGroup]]))),0)*Tabelle46748[[#This Row],[Factor]]</f>
        <v>-344920.05</v>
      </c>
      <c r="L34" s="15">
        <f>IFERROR(IF(AND(Tabelle46748[[#This Row],[TitleLocalAccountGroup]]=0,Tabelle46748[[#This Row],[TitleLocalMainGroup]]=0),GETPIVOTDATA("Betrag",PivotdatenBudgetActual!$A$1,"Report",Tabelle46748[[#This Row],[Bericht]],"Year",L$2,"Month",L$3,"ReportType",L$4,"Abschnitt",Tabelle46748[[#This Row],[TitleLocalSection]]),IF(Tabelle46748[[#This Row],[TitleLocalAccountGroup]]=0,GETPIVOTDATA("Betrag",PivotdatenBudgetActual!$A$1,"Report",Tabelle46748[[#This Row],[Bericht]],"Year",L$2,"Month",L$3,"ReportType",L$4,"Abschnitt",Tabelle46748[[#This Row],[TitleLocalSection]],"TitleLocalMainGroup",Tabelle46748[[#This Row],[TitleLocalMainGroup]]),GETPIVOTDATA("Betrag",PivotdatenBudgetActual!$A$1,"Report",Tabelle46748[[#This Row],[Bericht]],"Year",L$2,"Month",L$3,"ReportType",L$4,"Abschnitt",Tabelle46748[[#This Row],[TitleLocalSection]],"TitleLocalMainGroup",Tabelle46748[[#This Row],[TitleLocalMainGroup]],"TitleLocalAccountGroup",Tabelle46748[[#This Row],[TitleLocalAccountGroup]]))),0)*Tabelle46748[[#This Row],[Factor]]</f>
        <v>-219612.86</v>
      </c>
      <c r="M34" s="15">
        <f>IFERROR(IF(AND(Tabelle46748[[#This Row],[TitleLocalAccountGroup]]=0,Tabelle46748[[#This Row],[TitleLocalMainGroup]]=0),GETPIVOTDATA("Betrag",PivotdatenBudgetActual!$A$1,"Report",Tabelle46748[[#This Row],[Bericht]],"Year",M$2,"Month",M$3,"ReportType",M$4,"Abschnitt",Tabelle46748[[#This Row],[TitleLocalSection]]),IF(Tabelle46748[[#This Row],[TitleLocalAccountGroup]]=0,GETPIVOTDATA("Betrag",PivotdatenBudgetActual!$A$1,"Report",Tabelle46748[[#This Row],[Bericht]],"Year",M$2,"Month",M$3,"ReportType",M$4,"Abschnitt",Tabelle46748[[#This Row],[TitleLocalSection]],"TitleLocalMainGroup",Tabelle46748[[#This Row],[TitleLocalMainGroup]]),GETPIVOTDATA("Betrag",PivotdatenBudgetActual!$A$1,"Report",Tabelle46748[[#This Row],[Bericht]],"Year",M$2,"Month",M$3,"ReportType",M$4,"Abschnitt",Tabelle46748[[#This Row],[TitleLocalSection]],"TitleLocalMainGroup",Tabelle46748[[#This Row],[TitleLocalMainGroup]],"TitleLocalAccountGroup",Tabelle46748[[#This Row],[TitleLocalAccountGroup]]))),0)*Tabelle46748[[#This Row],[Factor]]</f>
        <v>-201033.5</v>
      </c>
      <c r="N34" s="15">
        <f>IFERROR(IF(AND(Tabelle46748[[#This Row],[TitleLocalAccountGroup]]=0,Tabelle46748[[#This Row],[TitleLocalMainGroup]]=0),GETPIVOTDATA("Betrag",PivotdatenBudgetActual!$A$1,"Report",Tabelle46748[[#This Row],[Bericht]],"Year",N$2,"Month",N$3,"ReportType",N$4,"Abschnitt",Tabelle46748[[#This Row],[TitleLocalSection]]),IF(Tabelle46748[[#This Row],[TitleLocalAccountGroup]]=0,GETPIVOTDATA("Betrag",PivotdatenBudgetActual!$A$1,"Report",Tabelle46748[[#This Row],[Bericht]],"Year",N$2,"Month",N$3,"ReportType",N$4,"Abschnitt",Tabelle46748[[#This Row],[TitleLocalSection]],"TitleLocalMainGroup",Tabelle46748[[#This Row],[TitleLocalMainGroup]]),GETPIVOTDATA("Betrag",PivotdatenBudgetActual!$A$1,"Report",Tabelle46748[[#This Row],[Bericht]],"Year",N$2,"Month",N$3,"ReportType",N$4,"Abschnitt",Tabelle46748[[#This Row],[TitleLocalSection]],"TitleLocalMainGroup",Tabelle46748[[#This Row],[TitleLocalMainGroup]],"TitleLocalAccountGroup",Tabelle46748[[#This Row],[TitleLocalAccountGroup]]))),0)*Tabelle46748[[#This Row],[Factor]]</f>
        <v>-35703.96</v>
      </c>
      <c r="O34" s="15">
        <f>IFERROR(IF(AND(Tabelle46748[[#This Row],[TitleLocalAccountGroup]]=0,Tabelle46748[[#This Row],[TitleLocalMainGroup]]=0),GETPIVOTDATA("Betrag",PivotdatenBudgetActual!$A$1,"Report",Tabelle46748[[#This Row],[Bericht]],"Year",O$2,"Month",O$3,"ReportType",O$4,"Abschnitt",Tabelle46748[[#This Row],[TitleLocalSection]]),IF(Tabelle46748[[#This Row],[TitleLocalAccountGroup]]=0,GETPIVOTDATA("Betrag",PivotdatenBudgetActual!$A$1,"Report",Tabelle46748[[#This Row],[Bericht]],"Year",O$2,"Month",O$3,"ReportType",O$4,"Abschnitt",Tabelle46748[[#This Row],[TitleLocalSection]],"TitleLocalMainGroup",Tabelle46748[[#This Row],[TitleLocalMainGroup]]),GETPIVOTDATA("Betrag",PivotdatenBudgetActual!$A$1,"Report",Tabelle46748[[#This Row],[Bericht]],"Year",O$2,"Month",O$3,"ReportType",O$4,"Abschnitt",Tabelle46748[[#This Row],[TitleLocalSection]],"TitleLocalMainGroup",Tabelle46748[[#This Row],[TitleLocalMainGroup]],"TitleLocalAccountGroup",Tabelle46748[[#This Row],[TitleLocalAccountGroup]]))),0)*Tabelle46748[[#This Row],[Factor]]</f>
        <v>-165649.66</v>
      </c>
      <c r="P34" s="15">
        <f>IFERROR(IF(AND(Tabelle46748[[#This Row],[TitleLocalAccountGroup]]=0,Tabelle46748[[#This Row],[TitleLocalMainGroup]]=0),GETPIVOTDATA("Betrag",PivotdatenBudgetActual!$A$1,"Report",Tabelle46748[[#This Row],[Bericht]],"Year",P$2,"Month",P$3,"ReportType",P$4,"Abschnitt",Tabelle46748[[#This Row],[TitleLocalSection]]),IF(Tabelle46748[[#This Row],[TitleLocalAccountGroup]]=0,GETPIVOTDATA("Betrag",PivotdatenBudgetActual!$A$1,"Report",Tabelle46748[[#This Row],[Bericht]],"Year",P$2,"Month",P$3,"ReportType",P$4,"Abschnitt",Tabelle46748[[#This Row],[TitleLocalSection]],"TitleLocalMainGroup",Tabelle46748[[#This Row],[TitleLocalMainGroup]]),GETPIVOTDATA("Betrag",PivotdatenBudgetActual!$A$1,"Report",Tabelle46748[[#This Row],[Bericht]],"Year",P$2,"Month",P$3,"ReportType",P$4,"Abschnitt",Tabelle46748[[#This Row],[TitleLocalSection]],"TitleLocalMainGroup",Tabelle46748[[#This Row],[TitleLocalMainGroup]],"TitleLocalAccountGroup",Tabelle46748[[#This Row],[TitleLocalAccountGroup]]))),0)*Tabelle46748[[#This Row],[Factor]]</f>
        <v>-77193.73</v>
      </c>
      <c r="Q34" s="15">
        <f>IFERROR(IF(AND(Tabelle46748[[#This Row],[TitleLocalAccountGroup]]=0,Tabelle46748[[#This Row],[TitleLocalMainGroup]]=0),GETPIVOTDATA("Betrag",PivotdatenBudgetActual!$A$1,"Report",Tabelle46748[[#This Row],[Bericht]],"Year",Q$2,"Month",Q$3,"ReportType",Q$4,"Abschnitt",Tabelle46748[[#This Row],[TitleLocalSection]]),IF(Tabelle46748[[#This Row],[TitleLocalAccountGroup]]=0,GETPIVOTDATA("Betrag",PivotdatenBudgetActual!$A$1,"Report",Tabelle46748[[#This Row],[Bericht]],"Year",Q$2,"Month",Q$3,"ReportType",Q$4,"Abschnitt",Tabelle46748[[#This Row],[TitleLocalSection]],"TitleLocalMainGroup",Tabelle46748[[#This Row],[TitleLocalMainGroup]]),GETPIVOTDATA("Betrag",PivotdatenBudgetActual!$A$1,"Report",Tabelle46748[[#This Row],[Bericht]],"Year",Q$2,"Month",Q$3,"ReportType",Q$4,"Abschnitt",Tabelle46748[[#This Row],[TitleLocalSection]],"TitleLocalMainGroup",Tabelle46748[[#This Row],[TitleLocalMainGroup]],"TitleLocalAccountGroup",Tabelle46748[[#This Row],[TitleLocalAccountGroup]]))),0)*Tabelle46748[[#This Row],[Factor]]</f>
        <v>-243280.37</v>
      </c>
      <c r="R34" s="15">
        <f>IFERROR(IF(AND(Tabelle46748[[#This Row],[TitleLocalAccountGroup]]=0,Tabelle46748[[#This Row],[TitleLocalMainGroup]]=0),GETPIVOTDATA("Betrag",PivotdatenBudgetActual!$A$1,"Report",Tabelle46748[[#This Row],[Bericht]],"Year",R$2,"Month",R$3,"ReportType",R$4,"Abschnitt",Tabelle46748[[#This Row],[TitleLocalSection]]),IF(Tabelle46748[[#This Row],[TitleLocalAccountGroup]]=0,GETPIVOTDATA("Betrag",PivotdatenBudgetActual!$A$1,"Report",Tabelle46748[[#This Row],[Bericht]],"Year",R$2,"Month",R$3,"ReportType",R$4,"Abschnitt",Tabelle46748[[#This Row],[TitleLocalSection]],"TitleLocalMainGroup",Tabelle46748[[#This Row],[TitleLocalMainGroup]]),GETPIVOTDATA("Betrag",PivotdatenBudgetActual!$A$1,"Report",Tabelle46748[[#This Row],[Bericht]],"Year",R$2,"Month",R$3,"ReportType",R$4,"Abschnitt",Tabelle46748[[#This Row],[TitleLocalSection]],"TitleLocalMainGroup",Tabelle46748[[#This Row],[TitleLocalMainGroup]],"TitleLocalAccountGroup",Tabelle46748[[#This Row],[TitleLocalAccountGroup]]))),0)*Tabelle46748[[#This Row],[Factor]]</f>
        <v>-199474.80999999997</v>
      </c>
      <c r="S34" s="15">
        <f>IFERROR(IF(AND(Tabelle46748[[#This Row],[TitleLocalAccountGroup]]=0,Tabelle46748[[#This Row],[TitleLocalMainGroup]]=0),GETPIVOTDATA("Betrag",PivotdatenBudgetActual!$A$1,"Report",Tabelle46748[[#This Row],[Bericht]],"Year",S$2,"Month",S$3,"ReportType",S$4,"Abschnitt",Tabelle46748[[#This Row],[TitleLocalSection]]),IF(Tabelle46748[[#This Row],[TitleLocalAccountGroup]]=0,GETPIVOTDATA("Betrag",PivotdatenBudgetActual!$A$1,"Report",Tabelle46748[[#This Row],[Bericht]],"Year",S$2,"Month",S$3,"ReportType",S$4,"Abschnitt",Tabelle46748[[#This Row],[TitleLocalSection]],"TitleLocalMainGroup",Tabelle46748[[#This Row],[TitleLocalMainGroup]]),GETPIVOTDATA("Betrag",PivotdatenBudgetActual!$A$1,"Report",Tabelle46748[[#This Row],[Bericht]],"Year",S$2,"Month",S$3,"ReportType",S$4,"Abschnitt",Tabelle46748[[#This Row],[TitleLocalSection]],"TitleLocalMainGroup",Tabelle46748[[#This Row],[TitleLocalMainGroup]],"TitleLocalAccountGroup",Tabelle46748[[#This Row],[TitleLocalAccountGroup]]))),0)*Tabelle46748[[#This Row],[Factor]]</f>
        <v>-161521.91</v>
      </c>
      <c r="T34" s="15">
        <f>IFERROR(IF(AND(Tabelle46748[[#This Row],[TitleLocalAccountGroup]]=0,Tabelle46748[[#This Row],[TitleLocalMainGroup]]=0),GETPIVOTDATA("Betrag",PivotdatenBudgetActual!$A$1,"Report",Tabelle46748[[#This Row],[Bericht]],"Year",T$2,"Month",T$3,"ReportType",T$4,"Abschnitt",Tabelle46748[[#This Row],[TitleLocalSection]]),IF(Tabelle46748[[#This Row],[TitleLocalAccountGroup]]=0,GETPIVOTDATA("Betrag",PivotdatenBudgetActual!$A$1,"Report",Tabelle46748[[#This Row],[Bericht]],"Year",T$2,"Month",T$3,"ReportType",T$4,"Abschnitt",Tabelle46748[[#This Row],[TitleLocalSection]],"TitleLocalMainGroup",Tabelle46748[[#This Row],[TitleLocalMainGroup]]),GETPIVOTDATA("Betrag",PivotdatenBudgetActual!$A$1,"Report",Tabelle46748[[#This Row],[Bericht]],"Year",T$2,"Month",T$3,"ReportType",T$4,"Abschnitt",Tabelle46748[[#This Row],[TitleLocalSection]],"TitleLocalMainGroup",Tabelle46748[[#This Row],[TitleLocalMainGroup]],"TitleLocalAccountGroup",Tabelle46748[[#This Row],[TitleLocalAccountGroup]]))),0)*Tabelle46748[[#This Row],[Factor]]</f>
        <v>0</v>
      </c>
      <c r="U34" s="81">
        <f>SUM(Tabelle46748[[#This Row],[Jan]:[Dez]])</f>
        <v>-1504820.73</v>
      </c>
    </row>
    <row r="35" spans="1:21" ht="15.75" thickBot="1" x14ac:dyDescent="0.3">
      <c r="A35" s="62" t="s">
        <v>231</v>
      </c>
      <c r="B35" s="62">
        <v>1</v>
      </c>
      <c r="C35" s="13"/>
      <c r="D35" s="75"/>
      <c r="E35" s="21"/>
      <c r="F35" s="21"/>
      <c r="G35" s="21"/>
      <c r="H35" s="21"/>
      <c r="I35" s="15">
        <f>I33+I34</f>
        <v>3478972.2199999997</v>
      </c>
      <c r="J35" s="15">
        <f>J33+J34</f>
        <v>3663579.76</v>
      </c>
      <c r="K35" s="15">
        <f t="shared" ref="K35:T35" si="8">K33+K34</f>
        <v>3318659.71</v>
      </c>
      <c r="L35" s="15">
        <f t="shared" si="8"/>
        <v>3099046.85</v>
      </c>
      <c r="M35" s="15">
        <f t="shared" si="8"/>
        <v>2898013.35</v>
      </c>
      <c r="N35" s="15">
        <f t="shared" si="8"/>
        <v>2862309.39</v>
      </c>
      <c r="O35" s="15">
        <f t="shared" si="8"/>
        <v>2696659.73</v>
      </c>
      <c r="P35" s="15">
        <f t="shared" si="8"/>
        <v>2619466</v>
      </c>
      <c r="Q35" s="15">
        <f t="shared" si="8"/>
        <v>2376185.63</v>
      </c>
      <c r="R35" s="15">
        <f t="shared" si="8"/>
        <v>2176710.8199999998</v>
      </c>
      <c r="S35" s="15">
        <f t="shared" si="8"/>
        <v>2015188.91</v>
      </c>
      <c r="T35" s="15">
        <f t="shared" si="8"/>
        <v>2015188.91</v>
      </c>
      <c r="U35" s="87">
        <f>U33+U34</f>
        <v>2015188.9099999997</v>
      </c>
    </row>
    <row r="37" spans="1:21" outlineLevel="1" x14ac:dyDescent="0.25">
      <c r="A37" s="74" t="s">
        <v>237</v>
      </c>
    </row>
    <row r="38" spans="1:21" outlineLevel="1" x14ac:dyDescent="0.25">
      <c r="A38" s="9" t="s">
        <v>229</v>
      </c>
      <c r="I38" s="23">
        <f t="shared" ref="I38:U38" si="9">I34-I31-I26-I22</f>
        <v>0</v>
      </c>
      <c r="J38" s="23">
        <f t="shared" si="9"/>
        <v>0</v>
      </c>
      <c r="K38" s="23">
        <f t="shared" si="9"/>
        <v>0</v>
      </c>
      <c r="L38" s="23">
        <f t="shared" si="9"/>
        <v>0</v>
      </c>
      <c r="M38" s="23">
        <f t="shared" si="9"/>
        <v>0</v>
      </c>
      <c r="N38" s="23">
        <f>N34-N31-N26-N22</f>
        <v>0</v>
      </c>
      <c r="O38" s="23">
        <f t="shared" si="9"/>
        <v>0</v>
      </c>
      <c r="P38" s="23">
        <f>P34-P31-P26-P22</f>
        <v>1.4551915228366852E-11</v>
      </c>
      <c r="Q38" s="23">
        <f t="shared" si="9"/>
        <v>0</v>
      </c>
      <c r="R38" s="23">
        <f>R34-R31-R26-R22</f>
        <v>0</v>
      </c>
      <c r="S38" s="23">
        <f t="shared" si="9"/>
        <v>0</v>
      </c>
      <c r="T38" s="23">
        <f t="shared" si="9"/>
        <v>0</v>
      </c>
      <c r="U38" s="23">
        <f t="shared" si="9"/>
        <v>0</v>
      </c>
    </row>
    <row r="39" spans="1:21" outlineLevel="1" x14ac:dyDescent="0.25">
      <c r="A39" s="9" t="s">
        <v>236</v>
      </c>
      <c r="I39" s="23">
        <f t="shared" ref="I39:U39" si="10">I22-SUM(I12,I9,I8)+I26-SUM(I24:I25)+I31-SUM(I28:I30)+I9-SUM(I10:I11)+I12-SUM(I13:I21)</f>
        <v>0</v>
      </c>
      <c r="J39" s="23">
        <f t="shared" si="10"/>
        <v>0</v>
      </c>
      <c r="K39" s="23">
        <f t="shared" si="10"/>
        <v>0</v>
      </c>
      <c r="L39" s="23">
        <f t="shared" si="10"/>
        <v>0</v>
      </c>
      <c r="M39" s="23">
        <f t="shared" si="10"/>
        <v>0</v>
      </c>
      <c r="N39" s="23">
        <f t="shared" si="10"/>
        <v>0</v>
      </c>
      <c r="O39" s="23">
        <f t="shared" si="10"/>
        <v>0</v>
      </c>
      <c r="P39" s="23">
        <f t="shared" si="10"/>
        <v>0</v>
      </c>
      <c r="Q39" s="23">
        <f t="shared" si="10"/>
        <v>0</v>
      </c>
      <c r="R39" s="23">
        <f>R22-SUM(R12,R9,R8)+R26-SUM(R24:R25)+R31-SUM(R28:R30)+R9-SUM(R10:R11)+R12-SUM(R13:R21)</f>
        <v>0</v>
      </c>
      <c r="S39" s="23">
        <f t="shared" si="10"/>
        <v>0</v>
      </c>
      <c r="T39" s="23">
        <f t="shared" si="10"/>
        <v>0</v>
      </c>
      <c r="U39" s="23">
        <f t="shared" si="10"/>
        <v>0</v>
      </c>
    </row>
  </sheetData>
  <mergeCells count="1">
    <mergeCell ref="A6:U6"/>
  </mergeCells>
  <conditionalFormatting sqref="I38:U39">
    <cfRule type="expression" dxfId="9" priority="1">
      <formula>(I38&lt;&gt;0)</formula>
    </cfRule>
  </conditionalFormatting>
  <printOptions horizontalCentered="1"/>
  <pageMargins left="0.70866141732283472" right="0.70866141732283472" top="0.78740157480314965" bottom="0.78740157480314965" header="0.31496062992125984" footer="0.31496062992125984"/>
  <pageSetup paperSize="9" scale="91" fitToHeight="0" orientation="landscape" r:id="rId1"/>
  <headerFooter>
    <oddHeader>&amp;LBerichterstattung Beirat&amp;R&amp;G</oddHeader>
    <oddFooter>&amp;L&amp;A&amp;C&amp;D&amp;R&amp;P/&amp;N</oddFooter>
  </headerFooter>
  <legacyDrawingHF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6ECF7-43C3-4D1B-8139-8553FAD79F14}">
  <sheetPr codeName="Tabelle4">
    <pageSetUpPr fitToPage="1"/>
  </sheetPr>
  <dimension ref="A1:AJ85"/>
  <sheetViews>
    <sheetView workbookViewId="0">
      <selection activeCell="X1" sqref="X1"/>
    </sheetView>
  </sheetViews>
  <sheetFormatPr baseColWidth="10" defaultRowHeight="15" x14ac:dyDescent="0.25"/>
  <cols>
    <col min="1" max="1" width="69.140625" customWidth="1"/>
    <col min="2" max="27" width="14.7109375" customWidth="1"/>
    <col min="28" max="28" width="15.5703125" bestFit="1" customWidth="1"/>
    <col min="29" max="29" width="6.5703125" bestFit="1" customWidth="1"/>
    <col min="30" max="30" width="4.85546875" bestFit="1" customWidth="1"/>
    <col min="31" max="31" width="10" bestFit="1" customWidth="1"/>
    <col min="32" max="32" width="6.5703125" bestFit="1" customWidth="1"/>
    <col min="33" max="33" width="4.85546875" bestFit="1" customWidth="1"/>
    <col min="34" max="34" width="11" bestFit="1" customWidth="1"/>
    <col min="35" max="35" width="6.5703125" bestFit="1" customWidth="1"/>
    <col min="36" max="36" width="4.85546875" bestFit="1" customWidth="1"/>
    <col min="37" max="37" width="11" bestFit="1" customWidth="1"/>
    <col min="38" max="38" width="6.5703125" bestFit="1" customWidth="1"/>
    <col min="39" max="39" width="4.85546875" bestFit="1" customWidth="1"/>
    <col min="40" max="40" width="11" bestFit="1" customWidth="1"/>
    <col min="41" max="41" width="15.5703125" bestFit="1" customWidth="1"/>
  </cols>
  <sheetData>
    <row r="1" spans="1:36" x14ac:dyDescent="0.25">
      <c r="A1" s="2" t="s">
        <v>163</v>
      </c>
      <c r="B1" t="s">
        <v>159</v>
      </c>
    </row>
    <row r="2" spans="1:36" x14ac:dyDescent="0.25">
      <c r="A2" s="2" t="s">
        <v>202</v>
      </c>
      <c r="B2" s="3">
        <v>2020</v>
      </c>
    </row>
    <row r="4" spans="1:36" x14ac:dyDescent="0.25">
      <c r="A4" s="2" t="s">
        <v>433</v>
      </c>
      <c r="B4" s="2" t="s">
        <v>432</v>
      </c>
    </row>
    <row r="5" spans="1:36" x14ac:dyDescent="0.25">
      <c r="B5">
        <v>1</v>
      </c>
      <c r="E5">
        <v>2</v>
      </c>
      <c r="H5">
        <v>3</v>
      </c>
      <c r="K5">
        <v>4</v>
      </c>
      <c r="N5">
        <v>5</v>
      </c>
      <c r="Q5">
        <v>6</v>
      </c>
      <c r="T5">
        <v>7</v>
      </c>
      <c r="W5">
        <v>8</v>
      </c>
      <c r="Z5">
        <v>9</v>
      </c>
      <c r="AC5">
        <v>10</v>
      </c>
      <c r="AF5">
        <v>11</v>
      </c>
      <c r="AI5">
        <v>12</v>
      </c>
    </row>
    <row r="6" spans="1:36" x14ac:dyDescent="0.25">
      <c r="A6" s="2" t="s">
        <v>164</v>
      </c>
      <c r="B6" t="s">
        <v>274</v>
      </c>
      <c r="C6" t="s">
        <v>387</v>
      </c>
      <c r="D6" t="s">
        <v>567</v>
      </c>
      <c r="E6" t="s">
        <v>274</v>
      </c>
      <c r="F6" t="s">
        <v>387</v>
      </c>
      <c r="G6" t="s">
        <v>567</v>
      </c>
      <c r="H6" t="s">
        <v>274</v>
      </c>
      <c r="I6" t="s">
        <v>387</v>
      </c>
      <c r="J6" t="s">
        <v>567</v>
      </c>
      <c r="K6" t="s">
        <v>274</v>
      </c>
      <c r="L6" t="s">
        <v>387</v>
      </c>
      <c r="M6" t="s">
        <v>567</v>
      </c>
      <c r="N6" t="s">
        <v>274</v>
      </c>
      <c r="O6" t="s">
        <v>387</v>
      </c>
      <c r="P6" t="s">
        <v>567</v>
      </c>
      <c r="Q6" t="s">
        <v>274</v>
      </c>
      <c r="R6" t="s">
        <v>387</v>
      </c>
      <c r="S6" t="s">
        <v>567</v>
      </c>
      <c r="T6" t="s">
        <v>274</v>
      </c>
      <c r="U6" t="s">
        <v>387</v>
      </c>
      <c r="V6" t="s">
        <v>567</v>
      </c>
      <c r="W6" t="s">
        <v>274</v>
      </c>
      <c r="X6" t="s">
        <v>387</v>
      </c>
      <c r="Y6" t="s">
        <v>567</v>
      </c>
      <c r="Z6" t="s">
        <v>274</v>
      </c>
      <c r="AA6" t="s">
        <v>387</v>
      </c>
      <c r="AB6" t="s">
        <v>567</v>
      </c>
      <c r="AC6" t="s">
        <v>274</v>
      </c>
      <c r="AD6" t="s">
        <v>387</v>
      </c>
      <c r="AE6" t="s">
        <v>567</v>
      </c>
      <c r="AF6" t="s">
        <v>274</v>
      </c>
      <c r="AG6" t="s">
        <v>387</v>
      </c>
      <c r="AH6" t="s">
        <v>567</v>
      </c>
      <c r="AI6" t="s">
        <v>387</v>
      </c>
      <c r="AJ6" t="s">
        <v>567</v>
      </c>
    </row>
    <row r="7" spans="1:36" x14ac:dyDescent="0.25">
      <c r="A7" s="3" t="s">
        <v>453</v>
      </c>
      <c r="B7" s="29"/>
      <c r="C7" s="29"/>
      <c r="D7" s="29"/>
      <c r="E7" s="29"/>
      <c r="F7" s="29"/>
      <c r="G7" s="29"/>
      <c r="H7" s="29"/>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row>
    <row r="8" spans="1:36" x14ac:dyDescent="0.25">
      <c r="A8" s="4" t="s">
        <v>454</v>
      </c>
      <c r="B8" s="29"/>
      <c r="C8" s="29"/>
      <c r="D8" s="29"/>
      <c r="E8" s="29"/>
      <c r="F8" s="29"/>
      <c r="G8" s="29"/>
      <c r="H8" s="29"/>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row>
    <row r="9" spans="1:36" x14ac:dyDescent="0.25">
      <c r="A9" s="5" t="s">
        <v>589</v>
      </c>
      <c r="B9" s="29"/>
      <c r="C9" s="29"/>
      <c r="D9" s="29"/>
      <c r="E9" s="29"/>
      <c r="F9" s="29"/>
      <c r="G9" s="29"/>
      <c r="H9" s="29"/>
      <c r="I9" s="29"/>
      <c r="J9" s="29"/>
      <c r="K9" s="29"/>
      <c r="L9" s="29"/>
      <c r="M9" s="29"/>
      <c r="N9" s="29"/>
      <c r="O9" s="29"/>
      <c r="P9" s="29"/>
      <c r="Q9" s="29"/>
      <c r="R9" s="29"/>
      <c r="S9" s="29"/>
      <c r="T9" s="29"/>
      <c r="U9" s="29"/>
      <c r="V9" s="29"/>
      <c r="W9" s="29"/>
      <c r="X9" s="29"/>
      <c r="Y9" s="29"/>
      <c r="Z9" s="29"/>
      <c r="AA9" s="29"/>
      <c r="AB9" s="29"/>
      <c r="AC9" s="29"/>
      <c r="AD9" s="29"/>
      <c r="AE9" s="29"/>
      <c r="AF9" s="29"/>
      <c r="AG9" s="29"/>
      <c r="AH9" s="29"/>
      <c r="AI9" s="29"/>
      <c r="AJ9" s="29"/>
    </row>
    <row r="10" spans="1:36" x14ac:dyDescent="0.25">
      <c r="A10" s="6" t="s">
        <v>367</v>
      </c>
      <c r="B10" s="29"/>
      <c r="C10" s="29"/>
      <c r="D10" s="29"/>
      <c r="E10" s="29"/>
      <c r="F10" s="29"/>
      <c r="G10" s="29"/>
      <c r="H10" s="29"/>
      <c r="I10" s="29"/>
      <c r="J10" s="29"/>
      <c r="K10" s="29"/>
      <c r="L10" s="29"/>
      <c r="M10" s="29"/>
      <c r="N10" s="29">
        <v>10000</v>
      </c>
      <c r="O10" s="29">
        <v>10000</v>
      </c>
      <c r="P10" s="29">
        <v>10000</v>
      </c>
      <c r="Q10" s="29"/>
      <c r="R10" s="29"/>
      <c r="S10" s="29"/>
      <c r="T10" s="29"/>
      <c r="U10" s="29"/>
      <c r="V10" s="29"/>
      <c r="W10" s="29"/>
      <c r="X10" s="29"/>
      <c r="Y10" s="29"/>
      <c r="Z10" s="29">
        <v>10000</v>
      </c>
      <c r="AA10" s="29"/>
      <c r="AB10" s="29"/>
      <c r="AC10" s="29"/>
      <c r="AD10" s="29"/>
      <c r="AE10" s="29"/>
      <c r="AF10" s="29"/>
      <c r="AG10" s="29">
        <v>10000</v>
      </c>
      <c r="AH10" s="29">
        <v>10000</v>
      </c>
      <c r="AI10" s="29"/>
      <c r="AJ10" s="29"/>
    </row>
    <row r="11" spans="1:36" x14ac:dyDescent="0.25">
      <c r="A11" s="6" t="s">
        <v>323</v>
      </c>
      <c r="B11" s="29"/>
      <c r="C11" s="29"/>
      <c r="D11" s="29"/>
      <c r="E11" s="29"/>
      <c r="F11" s="29"/>
      <c r="G11" s="29"/>
      <c r="H11" s="29"/>
      <c r="I11" s="29"/>
      <c r="J11" s="29"/>
      <c r="K11" s="29"/>
      <c r="L11" s="29"/>
      <c r="M11" s="29"/>
      <c r="N11" s="29">
        <v>3150</v>
      </c>
      <c r="O11" s="29">
        <v>3150</v>
      </c>
      <c r="P11" s="29">
        <v>3150</v>
      </c>
      <c r="Q11" s="29"/>
      <c r="R11" s="29"/>
      <c r="S11" s="29"/>
      <c r="T11" s="29"/>
      <c r="U11" s="29">
        <v>10300</v>
      </c>
      <c r="V11" s="29">
        <v>10300</v>
      </c>
      <c r="W11" s="29"/>
      <c r="X11" s="29">
        <v>13450</v>
      </c>
      <c r="Y11" s="29">
        <v>13450</v>
      </c>
      <c r="Z11" s="29">
        <v>3150</v>
      </c>
      <c r="AA11" s="29">
        <v>16600</v>
      </c>
      <c r="AB11" s="29">
        <v>10300</v>
      </c>
      <c r="AC11" s="29"/>
      <c r="AD11" s="29">
        <v>10300</v>
      </c>
      <c r="AE11" s="29">
        <v>10300</v>
      </c>
      <c r="AF11" s="29"/>
      <c r="AG11" s="29">
        <v>41200</v>
      </c>
      <c r="AH11" s="29">
        <v>10300</v>
      </c>
      <c r="AI11" s="29">
        <v>41200</v>
      </c>
      <c r="AJ11" s="29">
        <v>10300</v>
      </c>
    </row>
    <row r="12" spans="1:36" x14ac:dyDescent="0.25">
      <c r="A12" s="4" t="s">
        <v>455</v>
      </c>
      <c r="B12" s="29"/>
      <c r="C12" s="29"/>
      <c r="D12" s="29"/>
      <c r="E12" s="29"/>
      <c r="F12" s="29"/>
      <c r="G12" s="29"/>
      <c r="H12" s="29"/>
      <c r="I12" s="29"/>
      <c r="J12" s="29"/>
      <c r="K12" s="29"/>
      <c r="L12" s="29"/>
      <c r="M12" s="29"/>
      <c r="N12" s="29"/>
      <c r="O12" s="29"/>
      <c r="P12" s="29"/>
      <c r="Q12" s="29"/>
      <c r="R12" s="29"/>
      <c r="S12" s="29"/>
      <c r="T12" s="29"/>
      <c r="U12" s="29"/>
      <c r="V12" s="29"/>
      <c r="W12" s="29"/>
      <c r="X12" s="29"/>
      <c r="Y12" s="29"/>
      <c r="Z12" s="29"/>
      <c r="AA12" s="29"/>
      <c r="AB12" s="29"/>
      <c r="AC12" s="29"/>
      <c r="AD12" s="29"/>
      <c r="AE12" s="29"/>
      <c r="AF12" s="29"/>
      <c r="AG12" s="29"/>
      <c r="AH12" s="29"/>
      <c r="AI12" s="29"/>
      <c r="AJ12" s="29"/>
    </row>
    <row r="13" spans="1:36" x14ac:dyDescent="0.25">
      <c r="A13" s="5" t="s">
        <v>590</v>
      </c>
      <c r="B13" s="29"/>
      <c r="C13" s="29"/>
      <c r="D13" s="29"/>
      <c r="E13" s="29"/>
      <c r="F13" s="29"/>
      <c r="G13" s="29"/>
      <c r="H13" s="29"/>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row>
    <row r="14" spans="1:36" x14ac:dyDescent="0.25">
      <c r="A14" s="6" t="s">
        <v>325</v>
      </c>
      <c r="B14" s="29">
        <v>10399.120000000001</v>
      </c>
      <c r="C14" s="29"/>
      <c r="D14" s="29">
        <v>13685.77</v>
      </c>
      <c r="E14" s="29">
        <v>14129.85</v>
      </c>
      <c r="F14" s="29"/>
      <c r="G14" s="29">
        <v>87978.85</v>
      </c>
      <c r="H14" s="29">
        <v>13179.75</v>
      </c>
      <c r="I14" s="29"/>
      <c r="J14" s="29">
        <v>13179.75</v>
      </c>
      <c r="K14" s="29">
        <v>15458.32</v>
      </c>
      <c r="L14" s="29"/>
      <c r="M14" s="29">
        <v>147745.54999999999</v>
      </c>
      <c r="N14" s="29">
        <v>14787.35</v>
      </c>
      <c r="O14" s="29"/>
      <c r="P14" s="29">
        <v>56305.29</v>
      </c>
      <c r="Q14" s="29">
        <v>15838.45</v>
      </c>
      <c r="R14" s="29"/>
      <c r="S14" s="29">
        <v>76793.58</v>
      </c>
      <c r="T14" s="29">
        <v>13440</v>
      </c>
      <c r="U14" s="29"/>
      <c r="V14" s="29">
        <v>184855.78</v>
      </c>
      <c r="W14" s="29">
        <v>17390.439999999999</v>
      </c>
      <c r="X14" s="29"/>
      <c r="Y14" s="29">
        <v>193410.78</v>
      </c>
      <c r="Z14" s="29">
        <v>55624.06</v>
      </c>
      <c r="AA14" s="29">
        <v>270944.28000000003</v>
      </c>
      <c r="AB14" s="29">
        <v>198061.78</v>
      </c>
      <c r="AC14" s="29">
        <v>31960.12</v>
      </c>
      <c r="AD14" s="29">
        <v>218661.06</v>
      </c>
      <c r="AE14" s="29">
        <v>226011.78</v>
      </c>
      <c r="AF14" s="29">
        <v>38291.919999999998</v>
      </c>
      <c r="AG14" s="29">
        <v>305180.34000000003</v>
      </c>
      <c r="AH14" s="29">
        <v>161299.28</v>
      </c>
      <c r="AI14" s="29">
        <v>315951.12</v>
      </c>
      <c r="AJ14" s="29">
        <v>162080.78</v>
      </c>
    </row>
    <row r="15" spans="1:36" x14ac:dyDescent="0.25">
      <c r="A15" s="4" t="s">
        <v>456</v>
      </c>
      <c r="B15" s="29"/>
      <c r="C15" s="29"/>
      <c r="D15" s="29"/>
      <c r="E15" s="29"/>
      <c r="F15" s="29"/>
      <c r="G15" s="29"/>
      <c r="H15" s="29"/>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row>
    <row r="16" spans="1:36" x14ac:dyDescent="0.25">
      <c r="A16" s="5" t="s">
        <v>591</v>
      </c>
      <c r="B16" s="29"/>
      <c r="C16" s="29"/>
      <c r="D16" s="29"/>
      <c r="E16" s="29"/>
      <c r="F16" s="29"/>
      <c r="G16" s="29"/>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row>
    <row r="17" spans="1:36" x14ac:dyDescent="0.25">
      <c r="A17" s="6" t="s">
        <v>326</v>
      </c>
      <c r="B17" s="29">
        <v>31067.91</v>
      </c>
      <c r="C17" s="29"/>
      <c r="D17" s="29">
        <v>31067.91</v>
      </c>
      <c r="E17" s="29">
        <v>31102.09</v>
      </c>
      <c r="F17" s="29"/>
      <c r="G17" s="29">
        <v>31102.09</v>
      </c>
      <c r="H17" s="29">
        <v>46612.7</v>
      </c>
      <c r="I17" s="29"/>
      <c r="J17" s="29">
        <v>46612.7</v>
      </c>
      <c r="K17" s="29">
        <v>35699.15</v>
      </c>
      <c r="L17" s="29"/>
      <c r="M17" s="29">
        <v>35699.15</v>
      </c>
      <c r="N17" s="29">
        <v>47415.839999999997</v>
      </c>
      <c r="O17" s="29"/>
      <c r="P17" s="29">
        <v>47415.83</v>
      </c>
      <c r="Q17" s="29">
        <v>54834.92</v>
      </c>
      <c r="R17" s="29"/>
      <c r="S17" s="29">
        <v>41551.68</v>
      </c>
      <c r="T17" s="29">
        <v>61784.35</v>
      </c>
      <c r="U17" s="29"/>
      <c r="V17" s="29">
        <v>45840.89</v>
      </c>
      <c r="W17" s="29">
        <v>52830.400000000001</v>
      </c>
      <c r="X17" s="29"/>
      <c r="Y17" s="29">
        <v>58232.45</v>
      </c>
      <c r="Z17" s="29">
        <v>67050.039999999994</v>
      </c>
      <c r="AA17" s="29"/>
      <c r="AB17" s="29">
        <v>62919.82</v>
      </c>
      <c r="AC17" s="29">
        <v>61314.28</v>
      </c>
      <c r="AD17" s="29"/>
      <c r="AE17" s="29">
        <v>67209.039999999994</v>
      </c>
      <c r="AF17" s="29">
        <v>85475.44</v>
      </c>
      <c r="AG17" s="29"/>
      <c r="AH17" s="29">
        <v>67209.039999999994</v>
      </c>
      <c r="AI17" s="29"/>
      <c r="AJ17" s="29">
        <v>67209.039999999994</v>
      </c>
    </row>
    <row r="18" spans="1:36" x14ac:dyDescent="0.25">
      <c r="A18" s="3" t="s">
        <v>457</v>
      </c>
      <c r="B18" s="29"/>
      <c r="C18" s="29"/>
      <c r="D18" s="29"/>
      <c r="E18" s="29"/>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row>
    <row r="19" spans="1:36" x14ac:dyDescent="0.25">
      <c r="A19" s="4" t="s">
        <v>458</v>
      </c>
      <c r="B19" s="29"/>
      <c r="C19" s="29"/>
      <c r="D19" s="29"/>
      <c r="E19" s="29"/>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row>
    <row r="20" spans="1:36" x14ac:dyDescent="0.25">
      <c r="A20" s="5" t="s">
        <v>592</v>
      </c>
      <c r="B20" s="29"/>
      <c r="C20" s="29"/>
      <c r="D20" s="29"/>
      <c r="E20" s="29"/>
      <c r="F20" s="29"/>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row>
    <row r="21" spans="1:36" x14ac:dyDescent="0.25">
      <c r="A21" s="6" t="s">
        <v>389</v>
      </c>
      <c r="B21" s="29"/>
      <c r="C21" s="29"/>
      <c r="D21" s="29"/>
      <c r="E21" s="29"/>
      <c r="F21" s="29"/>
      <c r="G21" s="29"/>
      <c r="H21" s="29"/>
      <c r="I21" s="29"/>
      <c r="J21" s="29"/>
      <c r="K21" s="29"/>
      <c r="L21" s="29"/>
      <c r="M21" s="29"/>
      <c r="N21" s="29"/>
      <c r="O21" s="29"/>
      <c r="P21" s="29"/>
      <c r="Q21" s="29"/>
      <c r="R21" s="29"/>
      <c r="S21" s="29"/>
      <c r="T21" s="29"/>
      <c r="U21" s="29"/>
      <c r="V21" s="29">
        <v>-1000</v>
      </c>
      <c r="W21" s="29"/>
      <c r="X21" s="29"/>
      <c r="Y21" s="29">
        <v>-1000</v>
      </c>
      <c r="Z21" s="29"/>
      <c r="AA21" s="29"/>
      <c r="AB21" s="29">
        <v>-1000</v>
      </c>
      <c r="AC21" s="29"/>
      <c r="AD21" s="29"/>
      <c r="AE21" s="29">
        <v>-1000</v>
      </c>
      <c r="AF21" s="29"/>
      <c r="AG21" s="29"/>
      <c r="AH21" s="29">
        <v>-1000</v>
      </c>
      <c r="AI21" s="29"/>
      <c r="AJ21" s="29">
        <v>-1000</v>
      </c>
    </row>
    <row r="22" spans="1:36" x14ac:dyDescent="0.25">
      <c r="A22" s="4" t="s">
        <v>459</v>
      </c>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row>
    <row r="23" spans="1:36" x14ac:dyDescent="0.25">
      <c r="A23" s="5" t="s">
        <v>593</v>
      </c>
      <c r="B23" s="29"/>
      <c r="C23" s="29"/>
      <c r="D23" s="29"/>
      <c r="E23" s="29"/>
      <c r="F23" s="29"/>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row>
    <row r="24" spans="1:36" x14ac:dyDescent="0.25">
      <c r="A24" s="6" t="s">
        <v>328</v>
      </c>
      <c r="B24" s="29">
        <v>-17708.43</v>
      </c>
      <c r="C24" s="29"/>
      <c r="D24" s="29">
        <v>-18450</v>
      </c>
      <c r="E24" s="29">
        <v>-18450</v>
      </c>
      <c r="F24" s="29"/>
      <c r="G24" s="29">
        <v>-18450</v>
      </c>
      <c r="H24" s="29">
        <v>-21550</v>
      </c>
      <c r="I24" s="29"/>
      <c r="J24" s="29">
        <v>-21572.5</v>
      </c>
      <c r="K24" s="29">
        <v>-24350</v>
      </c>
      <c r="L24" s="29"/>
      <c r="M24" s="29">
        <v>-21572.5</v>
      </c>
      <c r="N24" s="29">
        <v>-36213.64</v>
      </c>
      <c r="O24" s="29"/>
      <c r="P24" s="29">
        <v>-21572.5</v>
      </c>
      <c r="Q24" s="29">
        <v>-40650</v>
      </c>
      <c r="R24" s="29"/>
      <c r="S24" s="29">
        <v>-21672.5</v>
      </c>
      <c r="T24" s="29">
        <v>-44454.35</v>
      </c>
      <c r="U24" s="29"/>
      <c r="V24" s="29">
        <v>-28956.37</v>
      </c>
      <c r="W24" s="29">
        <v>-47162.31</v>
      </c>
      <c r="X24" s="29"/>
      <c r="Y24" s="29">
        <v>-34172.5</v>
      </c>
      <c r="Z24" s="29">
        <v>-52622.73</v>
      </c>
      <c r="AA24" s="29"/>
      <c r="AB24" s="29">
        <v>-34172.5</v>
      </c>
      <c r="AC24" s="29">
        <v>-57295.62</v>
      </c>
      <c r="AD24" s="29">
        <v>-5750</v>
      </c>
      <c r="AE24" s="29">
        <v>-50672.5</v>
      </c>
      <c r="AF24" s="29">
        <v>-63808.47</v>
      </c>
      <c r="AG24" s="29">
        <v>-27233.34</v>
      </c>
      <c r="AH24" s="29">
        <v>-50672.5</v>
      </c>
      <c r="AI24" s="29">
        <v>-59850</v>
      </c>
      <c r="AJ24" s="29">
        <v>-50672.5</v>
      </c>
    </row>
    <row r="25" spans="1:36" x14ac:dyDescent="0.25">
      <c r="A25" s="6" t="s">
        <v>329</v>
      </c>
      <c r="B25" s="29">
        <v>-10000</v>
      </c>
      <c r="C25" s="29"/>
      <c r="D25" s="29">
        <v>-10000</v>
      </c>
      <c r="E25" s="29">
        <v>-10000</v>
      </c>
      <c r="F25" s="29"/>
      <c r="G25" s="29">
        <v>-10000</v>
      </c>
      <c r="H25" s="29">
        <v>-10000</v>
      </c>
      <c r="I25" s="29"/>
      <c r="J25" s="29">
        <v>-10000</v>
      </c>
      <c r="K25" s="29">
        <v>-10000</v>
      </c>
      <c r="L25" s="29"/>
      <c r="M25" s="29">
        <v>-15500</v>
      </c>
      <c r="N25" s="29">
        <v>-10000</v>
      </c>
      <c r="O25" s="29"/>
      <c r="P25" s="29">
        <v>-21800</v>
      </c>
      <c r="Q25" s="29">
        <v>-10000</v>
      </c>
      <c r="R25" s="29"/>
      <c r="S25" s="29">
        <v>-29000</v>
      </c>
      <c r="T25" s="29">
        <v>-10000</v>
      </c>
      <c r="U25" s="29"/>
      <c r="V25" s="29">
        <v>-29000</v>
      </c>
      <c r="W25" s="29">
        <v>-10000</v>
      </c>
      <c r="X25" s="29"/>
      <c r="Y25" s="29">
        <v>-29000</v>
      </c>
      <c r="Z25" s="29">
        <v>-10000</v>
      </c>
      <c r="AA25" s="29"/>
      <c r="AB25" s="29">
        <v>-29000</v>
      </c>
      <c r="AC25" s="29">
        <v>-10000</v>
      </c>
      <c r="AD25" s="29"/>
      <c r="AE25" s="29">
        <v>-30621</v>
      </c>
      <c r="AF25" s="29">
        <v>-10000</v>
      </c>
      <c r="AG25" s="29"/>
      <c r="AH25" s="29">
        <v>-30621</v>
      </c>
      <c r="AI25" s="29"/>
      <c r="AJ25" s="29">
        <v>-30621</v>
      </c>
    </row>
    <row r="26" spans="1:36" x14ac:dyDescent="0.25">
      <c r="A26" s="6" t="s">
        <v>357</v>
      </c>
      <c r="B26" s="29">
        <v>-3628.78</v>
      </c>
      <c r="C26" s="29"/>
      <c r="D26" s="29">
        <v>-400</v>
      </c>
      <c r="E26" s="29">
        <v>-26000</v>
      </c>
      <c r="F26" s="29"/>
      <c r="G26" s="29">
        <v>-26400</v>
      </c>
      <c r="H26" s="29">
        <v>398.24</v>
      </c>
      <c r="I26" s="29"/>
      <c r="J26" s="29">
        <v>-3730.54</v>
      </c>
      <c r="K26" s="29">
        <v>-63224.44</v>
      </c>
      <c r="L26" s="29"/>
      <c r="M26" s="29">
        <v>-63924.44</v>
      </c>
      <c r="N26" s="29">
        <v>-86.1</v>
      </c>
      <c r="O26" s="29"/>
      <c r="P26" s="29">
        <v>-700</v>
      </c>
      <c r="Q26" s="29">
        <v>-3548.88</v>
      </c>
      <c r="R26" s="29"/>
      <c r="S26" s="29">
        <v>-700</v>
      </c>
      <c r="T26" s="29">
        <v>-25.86</v>
      </c>
      <c r="U26" s="29"/>
      <c r="V26" s="29">
        <v>-900</v>
      </c>
      <c r="W26" s="29">
        <v>-18341.43</v>
      </c>
      <c r="X26" s="29"/>
      <c r="Y26" s="29">
        <v>-1000</v>
      </c>
      <c r="Z26" s="29">
        <v>-166.15</v>
      </c>
      <c r="AA26" s="29"/>
      <c r="AB26" s="29">
        <v>-24400</v>
      </c>
      <c r="AC26" s="29">
        <v>-45.53</v>
      </c>
      <c r="AD26" s="29">
        <v>-12900</v>
      </c>
      <c r="AE26" s="29">
        <v>-1400</v>
      </c>
      <c r="AF26" s="29">
        <v>-9100</v>
      </c>
      <c r="AG26" s="29">
        <v>-9900</v>
      </c>
      <c r="AH26" s="29">
        <v>-1400</v>
      </c>
      <c r="AI26" s="29">
        <v>-1200</v>
      </c>
      <c r="AJ26" s="29">
        <v>-1400</v>
      </c>
    </row>
    <row r="27" spans="1:36" x14ac:dyDescent="0.25">
      <c r="A27" s="5" t="s">
        <v>594</v>
      </c>
      <c r="B27" s="29"/>
      <c r="C27" s="29"/>
      <c r="D27" s="29"/>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row>
    <row r="28" spans="1:36" x14ac:dyDescent="0.25">
      <c r="A28" s="6" t="s">
        <v>330</v>
      </c>
      <c r="B28" s="29">
        <v>-4480.3900000000003</v>
      </c>
      <c r="C28" s="29"/>
      <c r="D28" s="29">
        <v>-4480.3900000000003</v>
      </c>
      <c r="E28" s="29">
        <v>-4480.3900000000003</v>
      </c>
      <c r="F28" s="29"/>
      <c r="G28" s="29">
        <v>-4480.3900000000003</v>
      </c>
      <c r="H28" s="29">
        <v>-5194.17</v>
      </c>
      <c r="I28" s="29"/>
      <c r="J28" s="29">
        <v>-5194.17</v>
      </c>
      <c r="K28" s="29">
        <v>-5815.36</v>
      </c>
      <c r="L28" s="29"/>
      <c r="M28" s="29">
        <v>-5815.36</v>
      </c>
      <c r="N28" s="29">
        <v>-7424.43</v>
      </c>
      <c r="O28" s="29"/>
      <c r="P28" s="29">
        <v>-7424.43</v>
      </c>
      <c r="Q28" s="29">
        <v>-7673.31</v>
      </c>
      <c r="R28" s="29"/>
      <c r="S28" s="29">
        <v>-7979.44</v>
      </c>
      <c r="T28" s="29">
        <v>-8472.98</v>
      </c>
      <c r="U28" s="29"/>
      <c r="V28" s="29">
        <v>-9508.3799999999992</v>
      </c>
      <c r="W28" s="29">
        <v>-8078.72</v>
      </c>
      <c r="X28" s="29"/>
      <c r="Y28" s="29">
        <v>-10637.67</v>
      </c>
      <c r="Z28" s="29">
        <v>-10087.5</v>
      </c>
      <c r="AA28" s="29"/>
      <c r="AB28" s="29">
        <v>-10637.67</v>
      </c>
      <c r="AC28" s="29">
        <v>-10847.94</v>
      </c>
      <c r="AD28" s="29">
        <v>-1244.8800000000001</v>
      </c>
      <c r="AE28" s="29">
        <v>-14332.48</v>
      </c>
      <c r="AF28" s="29">
        <v>-12652.01</v>
      </c>
      <c r="AG28" s="29">
        <v>-5896.04</v>
      </c>
      <c r="AH28" s="29">
        <v>-14332.48</v>
      </c>
      <c r="AI28" s="29">
        <v>-11464.2</v>
      </c>
      <c r="AJ28" s="29">
        <v>-14332.48</v>
      </c>
    </row>
    <row r="29" spans="1:36" x14ac:dyDescent="0.25">
      <c r="A29" s="6" t="s">
        <v>331</v>
      </c>
      <c r="B29" s="29">
        <v>-181.47</v>
      </c>
      <c r="C29" s="29"/>
      <c r="D29" s="29">
        <v>-112.86</v>
      </c>
      <c r="E29" s="29">
        <v>-181.47</v>
      </c>
      <c r="F29" s="29"/>
      <c r="G29" s="29">
        <v>-112.86</v>
      </c>
      <c r="H29" s="29">
        <v>-181.47</v>
      </c>
      <c r="I29" s="29"/>
      <c r="J29" s="29">
        <v>-126.91</v>
      </c>
      <c r="K29" s="29">
        <v>-181.47</v>
      </c>
      <c r="L29" s="29"/>
      <c r="M29" s="29">
        <v>-151.66</v>
      </c>
      <c r="N29" s="29">
        <v>-181.47</v>
      </c>
      <c r="O29" s="29"/>
      <c r="P29" s="29">
        <v>-170.56</v>
      </c>
      <c r="Q29" s="29">
        <v>-181.47</v>
      </c>
      <c r="R29" s="29"/>
      <c r="S29" s="29">
        <v>-189.46</v>
      </c>
      <c r="T29" s="29">
        <v>-181.47</v>
      </c>
      <c r="U29" s="29"/>
      <c r="V29" s="29">
        <v>-222.24</v>
      </c>
      <c r="W29" s="29">
        <v>2801.73</v>
      </c>
      <c r="X29" s="29"/>
      <c r="Y29" s="29">
        <v>-245.71</v>
      </c>
      <c r="Z29" s="29">
        <v>-29.67</v>
      </c>
      <c r="AA29" s="29"/>
      <c r="AB29" s="29">
        <v>-245.71</v>
      </c>
      <c r="AC29" s="29">
        <v>-29.67</v>
      </c>
      <c r="AD29" s="29">
        <v>-25.87</v>
      </c>
      <c r="AE29" s="29">
        <v>-327.25</v>
      </c>
      <c r="AF29" s="29">
        <v>-29.67</v>
      </c>
      <c r="AG29" s="29">
        <v>-122.54</v>
      </c>
      <c r="AH29" s="29">
        <v>-327.25</v>
      </c>
      <c r="AI29" s="29">
        <v>-269.31</v>
      </c>
      <c r="AJ29" s="29">
        <v>-327.25</v>
      </c>
    </row>
    <row r="30" spans="1:36" x14ac:dyDescent="0.25">
      <c r="A30" s="6" t="s">
        <v>332</v>
      </c>
      <c r="B30" s="29">
        <v>-783.39</v>
      </c>
      <c r="C30" s="29"/>
      <c r="D30" s="29">
        <v>-284.5</v>
      </c>
      <c r="E30" s="29"/>
      <c r="F30" s="29"/>
      <c r="G30" s="29">
        <v>-284.5</v>
      </c>
      <c r="H30" s="29"/>
      <c r="I30" s="29"/>
      <c r="J30" s="29">
        <v>-315.72000000000003</v>
      </c>
      <c r="K30" s="29">
        <v>-783.36</v>
      </c>
      <c r="L30" s="29"/>
      <c r="M30" s="29">
        <v>-370.72</v>
      </c>
      <c r="N30" s="29"/>
      <c r="O30" s="29"/>
      <c r="P30" s="29">
        <v>-433.72</v>
      </c>
      <c r="Q30" s="29">
        <v>-261.42</v>
      </c>
      <c r="R30" s="29"/>
      <c r="S30" s="29">
        <v>-506.72</v>
      </c>
      <c r="T30" s="29"/>
      <c r="U30" s="29"/>
      <c r="V30" s="29">
        <v>-579.55999999999995</v>
      </c>
      <c r="W30" s="29"/>
      <c r="X30" s="29"/>
      <c r="Y30" s="29">
        <v>-631.72</v>
      </c>
      <c r="Z30" s="29"/>
      <c r="AA30" s="29"/>
      <c r="AB30" s="29">
        <v>-631.72</v>
      </c>
      <c r="AC30" s="29">
        <v>-764.38</v>
      </c>
      <c r="AD30" s="29">
        <v>-57.5</v>
      </c>
      <c r="AE30" s="29">
        <v>-812.93</v>
      </c>
      <c r="AF30" s="29"/>
      <c r="AG30" s="29">
        <v>-272.33999999999997</v>
      </c>
      <c r="AH30" s="29">
        <v>-812.93</v>
      </c>
      <c r="AI30" s="29">
        <v>-598.5</v>
      </c>
      <c r="AJ30" s="29">
        <v>-812.93</v>
      </c>
    </row>
    <row r="31" spans="1:36" x14ac:dyDescent="0.25">
      <c r="A31" s="6" t="s">
        <v>386</v>
      </c>
      <c r="B31" s="29"/>
      <c r="C31" s="29"/>
      <c r="D31" s="29"/>
      <c r="E31" s="29"/>
      <c r="F31" s="29"/>
      <c r="G31" s="29"/>
      <c r="H31" s="29"/>
      <c r="I31" s="29"/>
      <c r="J31" s="29"/>
      <c r="K31" s="29"/>
      <c r="L31" s="29"/>
      <c r="M31" s="29"/>
      <c r="N31" s="29">
        <v>-67.5</v>
      </c>
      <c r="O31" s="29">
        <v>-300</v>
      </c>
      <c r="P31" s="29">
        <v>-300</v>
      </c>
      <c r="Q31" s="29">
        <v>-22.5</v>
      </c>
      <c r="R31" s="29">
        <v>-300</v>
      </c>
      <c r="S31" s="29">
        <v>-300</v>
      </c>
      <c r="T31" s="29">
        <v>-22.5</v>
      </c>
      <c r="U31" s="29">
        <v>-300</v>
      </c>
      <c r="V31" s="29">
        <v>-300</v>
      </c>
      <c r="W31" s="29">
        <v>-22.5</v>
      </c>
      <c r="X31" s="29">
        <v>-300</v>
      </c>
      <c r="Y31" s="29">
        <v>-300</v>
      </c>
      <c r="Z31" s="29">
        <v>-22.5</v>
      </c>
      <c r="AA31" s="29">
        <v>-300</v>
      </c>
      <c r="AB31" s="29">
        <v>-300</v>
      </c>
      <c r="AC31" s="29">
        <v>-37.5</v>
      </c>
      <c r="AD31" s="29">
        <v>-300</v>
      </c>
      <c r="AE31" s="29">
        <v>-300</v>
      </c>
      <c r="AF31" s="29">
        <v>-37.5</v>
      </c>
      <c r="AG31" s="29">
        <v>-300</v>
      </c>
      <c r="AH31" s="29">
        <v>-300</v>
      </c>
      <c r="AI31" s="29">
        <v>-300</v>
      </c>
      <c r="AJ31" s="29">
        <v>-300</v>
      </c>
    </row>
    <row r="32" spans="1:36" x14ac:dyDescent="0.25">
      <c r="A32" s="6" t="s">
        <v>361</v>
      </c>
      <c r="B32" s="29"/>
      <c r="C32" s="29"/>
      <c r="D32" s="29"/>
      <c r="E32" s="29">
        <v>-1867</v>
      </c>
      <c r="F32" s="29"/>
      <c r="G32" s="29"/>
      <c r="H32" s="29"/>
      <c r="I32" s="29"/>
      <c r="J32" s="29"/>
      <c r="K32" s="29"/>
      <c r="L32" s="29"/>
      <c r="M32" s="29"/>
      <c r="N32" s="29"/>
      <c r="O32" s="29"/>
      <c r="P32" s="29"/>
      <c r="Q32" s="29"/>
      <c r="R32" s="29"/>
      <c r="S32" s="29"/>
      <c r="T32" s="29">
        <v>-3180</v>
      </c>
      <c r="U32" s="29"/>
      <c r="V32" s="29"/>
      <c r="W32" s="29">
        <v>596</v>
      </c>
      <c r="X32" s="29"/>
      <c r="Y32" s="29"/>
      <c r="Z32" s="29">
        <v>-115</v>
      </c>
      <c r="AA32" s="29"/>
      <c r="AB32" s="29"/>
      <c r="AC32" s="29">
        <v>2340</v>
      </c>
      <c r="AD32" s="29"/>
      <c r="AE32" s="29"/>
      <c r="AF32" s="29">
        <v>-1308</v>
      </c>
      <c r="AG32" s="29"/>
      <c r="AH32" s="29"/>
      <c r="AI32" s="29"/>
      <c r="AJ32" s="29"/>
    </row>
    <row r="33" spans="1:36" x14ac:dyDescent="0.25">
      <c r="A33" s="4" t="s">
        <v>464</v>
      </c>
      <c r="B33" s="29"/>
      <c r="C33" s="29"/>
      <c r="D33" s="29"/>
      <c r="E33" s="29"/>
      <c r="F33" s="29"/>
      <c r="G33" s="29"/>
      <c r="H33" s="29"/>
      <c r="I33" s="29"/>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row>
    <row r="34" spans="1:36" x14ac:dyDescent="0.25">
      <c r="A34" s="5" t="s">
        <v>606</v>
      </c>
      <c r="B34" s="29"/>
      <c r="C34" s="29"/>
      <c r="D34" s="29"/>
      <c r="E34" s="29"/>
      <c r="F34" s="29"/>
      <c r="G34" s="29"/>
      <c r="H34" s="29"/>
      <c r="I34" s="29"/>
      <c r="J34" s="29"/>
      <c r="K34" s="29"/>
      <c r="L34" s="29"/>
      <c r="M34" s="29"/>
      <c r="N34" s="29"/>
      <c r="O34" s="29"/>
      <c r="P34" s="29"/>
      <c r="Q34" s="29"/>
      <c r="R34" s="29"/>
      <c r="S34" s="29"/>
      <c r="T34" s="29"/>
      <c r="U34" s="29"/>
      <c r="V34" s="29"/>
      <c r="W34" s="29"/>
      <c r="X34" s="29"/>
      <c r="Y34" s="29"/>
      <c r="Z34" s="29"/>
      <c r="AA34" s="29"/>
      <c r="AB34" s="29"/>
      <c r="AC34" s="29"/>
      <c r="AD34" s="29"/>
      <c r="AE34" s="29"/>
      <c r="AF34" s="29"/>
      <c r="AG34" s="29"/>
      <c r="AH34" s="29"/>
      <c r="AI34" s="29"/>
      <c r="AJ34" s="29"/>
    </row>
    <row r="35" spans="1:36" x14ac:dyDescent="0.25">
      <c r="A35" s="6" t="s">
        <v>376</v>
      </c>
      <c r="B35" s="29">
        <v>-4640.05</v>
      </c>
      <c r="C35" s="29"/>
      <c r="D35" s="29">
        <v>-4640.05</v>
      </c>
      <c r="E35" s="29">
        <v>-4669.79</v>
      </c>
      <c r="F35" s="29"/>
      <c r="G35" s="29">
        <v>-4669.79</v>
      </c>
      <c r="H35" s="29">
        <v>-5878.11</v>
      </c>
      <c r="I35" s="29"/>
      <c r="J35" s="29">
        <v>-5878.11</v>
      </c>
      <c r="K35" s="29">
        <v>-6418.3</v>
      </c>
      <c r="L35" s="29"/>
      <c r="M35" s="29">
        <v>-6418.3</v>
      </c>
      <c r="N35" s="29">
        <v>-5761.42</v>
      </c>
      <c r="O35" s="29"/>
      <c r="P35" s="29">
        <v>-5761.42</v>
      </c>
      <c r="Q35" s="29">
        <v>-5860.57</v>
      </c>
      <c r="R35" s="29"/>
      <c r="S35" s="29">
        <v>-5800</v>
      </c>
      <c r="T35" s="29">
        <v>-5649.28</v>
      </c>
      <c r="U35" s="29"/>
      <c r="V35" s="29">
        <v>-5800</v>
      </c>
      <c r="W35" s="29">
        <v>-5352.29</v>
      </c>
      <c r="X35" s="29"/>
      <c r="Y35" s="29">
        <v>-5800</v>
      </c>
      <c r="Z35" s="29">
        <v>-5313.02</v>
      </c>
      <c r="AA35" s="29"/>
      <c r="AB35" s="29">
        <v>-5800</v>
      </c>
      <c r="AC35" s="29">
        <v>-5504.76</v>
      </c>
      <c r="AD35" s="29"/>
      <c r="AE35" s="29">
        <v>-5800</v>
      </c>
      <c r="AF35" s="29">
        <v>-7483.99</v>
      </c>
      <c r="AG35" s="29"/>
      <c r="AH35" s="29">
        <v>-5800</v>
      </c>
      <c r="AI35" s="29"/>
      <c r="AJ35" s="29">
        <v>-5800</v>
      </c>
    </row>
    <row r="36" spans="1:36" x14ac:dyDescent="0.25">
      <c r="A36" s="5" t="s">
        <v>607</v>
      </c>
      <c r="B36" s="29"/>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29"/>
      <c r="AH36" s="29"/>
      <c r="AI36" s="29"/>
      <c r="AJ36" s="29"/>
    </row>
    <row r="37" spans="1:36" x14ac:dyDescent="0.25">
      <c r="A37" s="6" t="s">
        <v>377</v>
      </c>
      <c r="B37" s="29">
        <v>-473.73</v>
      </c>
      <c r="C37" s="29"/>
      <c r="D37" s="29">
        <v>-473.73</v>
      </c>
      <c r="E37" s="29">
        <v>-740.65</v>
      </c>
      <c r="F37" s="29"/>
      <c r="G37" s="29">
        <v>-740.65</v>
      </c>
      <c r="H37" s="29">
        <v>-645.67999999999995</v>
      </c>
      <c r="I37" s="29"/>
      <c r="J37" s="29">
        <v>-645.67999999999995</v>
      </c>
      <c r="K37" s="29">
        <v>-645.72</v>
      </c>
      <c r="L37" s="29"/>
      <c r="M37" s="29">
        <v>-645.72</v>
      </c>
      <c r="N37" s="29">
        <v>-668.18</v>
      </c>
      <c r="O37" s="29"/>
      <c r="P37" s="29">
        <v>-668.18</v>
      </c>
      <c r="Q37" s="29">
        <v>-668.17</v>
      </c>
      <c r="R37" s="29"/>
      <c r="S37" s="29">
        <v>-700</v>
      </c>
      <c r="T37" s="29">
        <v>-721.75</v>
      </c>
      <c r="U37" s="29"/>
      <c r="V37" s="29">
        <v>-700</v>
      </c>
      <c r="W37" s="29">
        <v>-721.74</v>
      </c>
      <c r="X37" s="29"/>
      <c r="Y37" s="29">
        <v>-700</v>
      </c>
      <c r="Z37" s="29">
        <v>-761.48</v>
      </c>
      <c r="AA37" s="29"/>
      <c r="AB37" s="29">
        <v>-700</v>
      </c>
      <c r="AC37" s="29">
        <v>-4784.04</v>
      </c>
      <c r="AD37" s="29"/>
      <c r="AE37" s="29">
        <v>-700</v>
      </c>
      <c r="AF37" s="29">
        <v>-609.15</v>
      </c>
      <c r="AG37" s="29"/>
      <c r="AH37" s="29">
        <v>-700</v>
      </c>
      <c r="AI37" s="29"/>
      <c r="AJ37" s="29">
        <v>-700</v>
      </c>
    </row>
    <row r="38" spans="1:36" x14ac:dyDescent="0.25">
      <c r="A38" s="6" t="s">
        <v>378</v>
      </c>
      <c r="B38" s="29">
        <v>-420.08</v>
      </c>
      <c r="C38" s="29"/>
      <c r="D38" s="29">
        <v>-420.08</v>
      </c>
      <c r="E38" s="29"/>
      <c r="F38" s="29"/>
      <c r="G38" s="29"/>
      <c r="H38" s="29">
        <v>-3630.68</v>
      </c>
      <c r="I38" s="29"/>
      <c r="J38" s="29">
        <v>-3630.68</v>
      </c>
      <c r="K38" s="29"/>
      <c r="L38" s="29"/>
      <c r="M38" s="29"/>
      <c r="N38" s="29">
        <v>-586.48</v>
      </c>
      <c r="O38" s="29"/>
      <c r="P38" s="29">
        <v>-586.48</v>
      </c>
      <c r="Q38" s="29"/>
      <c r="R38" s="29"/>
      <c r="S38" s="29"/>
      <c r="T38" s="29">
        <v>-1924.43</v>
      </c>
      <c r="U38" s="29"/>
      <c r="V38" s="29"/>
      <c r="W38" s="29"/>
      <c r="X38" s="29"/>
      <c r="Y38" s="29"/>
      <c r="Z38" s="29">
        <v>-537.27</v>
      </c>
      <c r="AA38" s="29"/>
      <c r="AB38" s="29"/>
      <c r="AC38" s="29">
        <v>-499</v>
      </c>
      <c r="AD38" s="29"/>
      <c r="AE38" s="29"/>
      <c r="AF38" s="29"/>
      <c r="AG38" s="29"/>
      <c r="AH38" s="29"/>
      <c r="AI38" s="29"/>
      <c r="AJ38" s="29"/>
    </row>
    <row r="39" spans="1:36" x14ac:dyDescent="0.25">
      <c r="A39" s="4" t="s">
        <v>460</v>
      </c>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row>
    <row r="40" spans="1:36" x14ac:dyDescent="0.25">
      <c r="A40" s="5" t="s">
        <v>596</v>
      </c>
      <c r="B40" s="29"/>
      <c r="C40" s="29"/>
      <c r="D40" s="29"/>
      <c r="E40" s="29"/>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row>
    <row r="41" spans="1:36" x14ac:dyDescent="0.25">
      <c r="A41" s="6" t="s">
        <v>334</v>
      </c>
      <c r="B41" s="29">
        <v>-5276.27</v>
      </c>
      <c r="C41" s="29"/>
      <c r="D41" s="29">
        <v>-5300</v>
      </c>
      <c r="E41" s="29">
        <v>-5276.27</v>
      </c>
      <c r="F41" s="29"/>
      <c r="G41" s="29">
        <v>-5300</v>
      </c>
      <c r="H41" s="29">
        <v>-5276.27</v>
      </c>
      <c r="I41" s="29"/>
      <c r="J41" s="29">
        <v>-5300</v>
      </c>
      <c r="K41" s="29">
        <v>-5276.27</v>
      </c>
      <c r="L41" s="29"/>
      <c r="M41" s="29">
        <v>-5300</v>
      </c>
      <c r="N41" s="29">
        <v>-5276.27</v>
      </c>
      <c r="O41" s="29"/>
      <c r="P41" s="29">
        <v>-5300</v>
      </c>
      <c r="Q41" s="29">
        <v>-5276.27</v>
      </c>
      <c r="R41" s="29"/>
      <c r="S41" s="29">
        <v>-5300</v>
      </c>
      <c r="T41" s="29">
        <v>-5276.27</v>
      </c>
      <c r="U41" s="29"/>
      <c r="V41" s="29">
        <v>-5300</v>
      </c>
      <c r="W41" s="29">
        <v>-5276.27</v>
      </c>
      <c r="X41" s="29"/>
      <c r="Y41" s="29">
        <v>-5300</v>
      </c>
      <c r="Z41" s="29">
        <v>-5276.27</v>
      </c>
      <c r="AA41" s="29"/>
      <c r="AB41" s="29">
        <v>-5900</v>
      </c>
      <c r="AC41" s="29">
        <v>-5276.27</v>
      </c>
      <c r="AD41" s="29"/>
      <c r="AE41" s="29">
        <v>-5900</v>
      </c>
      <c r="AF41" s="29">
        <v>-5276.27</v>
      </c>
      <c r="AG41" s="29"/>
      <c r="AH41" s="29">
        <v>-5900</v>
      </c>
      <c r="AI41" s="29"/>
      <c r="AJ41" s="29">
        <v>-5900</v>
      </c>
    </row>
    <row r="42" spans="1:36" x14ac:dyDescent="0.25">
      <c r="A42" s="6" t="s">
        <v>335</v>
      </c>
      <c r="B42" s="29">
        <v>-1110.51</v>
      </c>
      <c r="C42" s="29"/>
      <c r="D42" s="29">
        <v>-1110</v>
      </c>
      <c r="E42" s="29">
        <v>4604.04</v>
      </c>
      <c r="F42" s="29"/>
      <c r="G42" s="29">
        <v>4604.55</v>
      </c>
      <c r="H42" s="29">
        <v>-1110.51</v>
      </c>
      <c r="I42" s="29"/>
      <c r="J42" s="29">
        <v>-1110</v>
      </c>
      <c r="K42" s="29">
        <v>-1110.51</v>
      </c>
      <c r="L42" s="29"/>
      <c r="M42" s="29">
        <v>-1110</v>
      </c>
      <c r="N42" s="29">
        <v>-1110.51</v>
      </c>
      <c r="O42" s="29"/>
      <c r="P42" s="29">
        <v>-1110</v>
      </c>
      <c r="Q42" s="29">
        <v>-1110.51</v>
      </c>
      <c r="R42" s="29"/>
      <c r="S42" s="29">
        <v>-1110</v>
      </c>
      <c r="T42" s="29">
        <v>-1110.51</v>
      </c>
      <c r="U42" s="29"/>
      <c r="V42" s="29">
        <v>-1110</v>
      </c>
      <c r="W42" s="29">
        <v>-1210.51</v>
      </c>
      <c r="X42" s="29"/>
      <c r="Y42" s="29">
        <v>-1110</v>
      </c>
      <c r="Z42" s="29">
        <v>1823.02</v>
      </c>
      <c r="AA42" s="29"/>
      <c r="AB42" s="29">
        <v>-1310</v>
      </c>
      <c r="AC42" s="29">
        <v>-1110.51</v>
      </c>
      <c r="AD42" s="29"/>
      <c r="AE42" s="29">
        <v>-1310</v>
      </c>
      <c r="AF42" s="29">
        <v>-18.88</v>
      </c>
      <c r="AG42" s="29"/>
      <c r="AH42" s="29">
        <v>-1310</v>
      </c>
      <c r="AI42" s="29"/>
      <c r="AJ42" s="29">
        <v>-1310</v>
      </c>
    </row>
    <row r="43" spans="1:36" x14ac:dyDescent="0.25">
      <c r="A43" s="6" t="s">
        <v>336</v>
      </c>
      <c r="B43" s="29">
        <v>-424.59</v>
      </c>
      <c r="C43" s="29">
        <v>-430</v>
      </c>
      <c r="D43" s="29">
        <v>-430</v>
      </c>
      <c r="E43" s="29">
        <v>-424.59</v>
      </c>
      <c r="F43" s="29">
        <v>-430</v>
      </c>
      <c r="G43" s="29">
        <v>-430</v>
      </c>
      <c r="H43" s="29">
        <v>-424.59</v>
      </c>
      <c r="I43" s="29">
        <v>-430</v>
      </c>
      <c r="J43" s="29">
        <v>-430</v>
      </c>
      <c r="K43" s="29">
        <v>-424.59</v>
      </c>
      <c r="L43" s="29">
        <v>-430</v>
      </c>
      <c r="M43" s="29">
        <v>-430</v>
      </c>
      <c r="N43" s="29">
        <v>-424.59</v>
      </c>
      <c r="O43" s="29">
        <v>-430</v>
      </c>
      <c r="P43" s="29">
        <v>-430</v>
      </c>
      <c r="Q43" s="29">
        <v>-424.59</v>
      </c>
      <c r="R43" s="29">
        <v>-430</v>
      </c>
      <c r="S43" s="29">
        <v>-430</v>
      </c>
      <c r="T43" s="29">
        <v>-424.59</v>
      </c>
      <c r="U43" s="29">
        <v>-430</v>
      </c>
      <c r="V43" s="29">
        <v>-430</v>
      </c>
      <c r="W43" s="29">
        <v>-424.59</v>
      </c>
      <c r="X43" s="29">
        <v>-430</v>
      </c>
      <c r="Y43" s="29">
        <v>-430</v>
      </c>
      <c r="Z43" s="29">
        <v>-424.59</v>
      </c>
      <c r="AA43" s="29">
        <v>-680</v>
      </c>
      <c r="AB43" s="29">
        <v>-680</v>
      </c>
      <c r="AC43" s="29">
        <v>-424.59</v>
      </c>
      <c r="AD43" s="29">
        <v>-680</v>
      </c>
      <c r="AE43" s="29">
        <v>-680</v>
      </c>
      <c r="AF43" s="29">
        <v>-424.59</v>
      </c>
      <c r="AG43" s="29">
        <v>-680</v>
      </c>
      <c r="AH43" s="29">
        <v>-680</v>
      </c>
      <c r="AI43" s="29">
        <v>-680</v>
      </c>
      <c r="AJ43" s="29">
        <v>-680</v>
      </c>
    </row>
    <row r="44" spans="1:36" x14ac:dyDescent="0.25">
      <c r="A44" s="5" t="s">
        <v>597</v>
      </c>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row>
    <row r="45" spans="1:36" x14ac:dyDescent="0.25">
      <c r="A45" s="6" t="s">
        <v>337</v>
      </c>
      <c r="B45" s="29">
        <v>-7861.2</v>
      </c>
      <c r="C45" s="29"/>
      <c r="D45" s="29">
        <v>-7861.2</v>
      </c>
      <c r="E45" s="29">
        <v>-508.7</v>
      </c>
      <c r="F45" s="29"/>
      <c r="G45" s="29"/>
      <c r="H45" s="29"/>
      <c r="I45" s="29"/>
      <c r="J45" s="29">
        <v>-509</v>
      </c>
      <c r="K45" s="29">
        <v>-2394.88</v>
      </c>
      <c r="L45" s="29"/>
      <c r="M45" s="29"/>
      <c r="N45" s="29"/>
      <c r="O45" s="29"/>
      <c r="P45" s="29"/>
      <c r="Q45" s="29"/>
      <c r="R45" s="29">
        <v>-342.17</v>
      </c>
      <c r="S45" s="29">
        <v>-1012.17</v>
      </c>
      <c r="T45" s="29">
        <v>-307.44</v>
      </c>
      <c r="U45" s="29">
        <v>-342.17</v>
      </c>
      <c r="V45" s="29">
        <v>-352.13</v>
      </c>
      <c r="W45" s="29"/>
      <c r="X45" s="29">
        <v>-342.17</v>
      </c>
      <c r="Y45" s="29">
        <v>-352.13</v>
      </c>
      <c r="Z45" s="29"/>
      <c r="AA45" s="29">
        <v>-342.17</v>
      </c>
      <c r="AB45" s="29">
        <v>-352.13</v>
      </c>
      <c r="AC45" s="29"/>
      <c r="AD45" s="29">
        <v>-342.17</v>
      </c>
      <c r="AE45" s="29">
        <v>-352.13</v>
      </c>
      <c r="AF45" s="29"/>
      <c r="AG45" s="29">
        <v>-342.17</v>
      </c>
      <c r="AH45" s="29">
        <v>-352.13</v>
      </c>
      <c r="AI45" s="29">
        <v>-342.17</v>
      </c>
      <c r="AJ45" s="29">
        <v>-352.13</v>
      </c>
    </row>
    <row r="46" spans="1:36" x14ac:dyDescent="0.25">
      <c r="A46" s="6" t="s">
        <v>338</v>
      </c>
      <c r="B46" s="29"/>
      <c r="C46" s="29"/>
      <c r="D46" s="29"/>
      <c r="E46" s="29">
        <v>-2357</v>
      </c>
      <c r="F46" s="29">
        <v>-2255</v>
      </c>
      <c r="G46" s="29">
        <v>-2357</v>
      </c>
      <c r="H46" s="29"/>
      <c r="I46" s="29"/>
      <c r="J46" s="29"/>
      <c r="K46" s="29"/>
      <c r="L46" s="29"/>
      <c r="M46" s="29"/>
      <c r="N46" s="29"/>
      <c r="O46" s="29"/>
      <c r="P46" s="29"/>
      <c r="Q46" s="29"/>
      <c r="R46" s="29"/>
      <c r="S46" s="29"/>
      <c r="T46" s="29"/>
      <c r="U46" s="29"/>
      <c r="V46" s="29"/>
      <c r="W46" s="29"/>
      <c r="X46" s="29"/>
      <c r="Y46" s="29"/>
      <c r="Z46" s="29"/>
      <c r="AA46" s="29"/>
      <c r="AB46" s="29"/>
      <c r="AC46" s="29">
        <v>-170</v>
      </c>
      <c r="AD46" s="29"/>
      <c r="AE46" s="29"/>
      <c r="AF46" s="29"/>
      <c r="AG46" s="29"/>
      <c r="AH46" s="29"/>
      <c r="AI46" s="29"/>
      <c r="AJ46" s="29"/>
    </row>
    <row r="47" spans="1:36" x14ac:dyDescent="0.25">
      <c r="A47" s="5" t="s">
        <v>598</v>
      </c>
      <c r="B47" s="29"/>
      <c r="C47" s="29"/>
      <c r="D47" s="29"/>
      <c r="E47" s="29"/>
      <c r="F47" s="29"/>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row>
    <row r="48" spans="1:36" x14ac:dyDescent="0.25">
      <c r="A48" s="6" t="s">
        <v>339</v>
      </c>
      <c r="B48" s="29">
        <v>-146.33000000000001</v>
      </c>
      <c r="C48" s="29"/>
      <c r="D48" s="29">
        <v>-3124.76</v>
      </c>
      <c r="E48" s="29">
        <v>-449.84</v>
      </c>
      <c r="F48" s="29"/>
      <c r="G48" s="29">
        <v>-3124.76</v>
      </c>
      <c r="H48" s="29">
        <v>-12655.23</v>
      </c>
      <c r="I48" s="29"/>
      <c r="J48" s="29">
        <v>-3124.76</v>
      </c>
      <c r="K48" s="29">
        <v>78.42</v>
      </c>
      <c r="L48" s="29"/>
      <c r="M48" s="29">
        <v>-3124.76</v>
      </c>
      <c r="N48" s="29">
        <v>-2450.83</v>
      </c>
      <c r="O48" s="29"/>
      <c r="P48" s="29">
        <v>-3124.76</v>
      </c>
      <c r="Q48" s="29"/>
      <c r="R48" s="29"/>
      <c r="S48" s="29"/>
      <c r="T48" s="29">
        <v>-542.1</v>
      </c>
      <c r="U48" s="29"/>
      <c r="V48" s="29">
        <v>-1000</v>
      </c>
      <c r="W48" s="29">
        <v>-566.15</v>
      </c>
      <c r="X48" s="29"/>
      <c r="Y48" s="29">
        <v>-1000</v>
      </c>
      <c r="Z48" s="29">
        <v>-1730.05</v>
      </c>
      <c r="AA48" s="29"/>
      <c r="AB48" s="29">
        <v>-1000</v>
      </c>
      <c r="AC48" s="29">
        <v>-9994.4699999999993</v>
      </c>
      <c r="AD48" s="29"/>
      <c r="AE48" s="29">
        <v>-1000</v>
      </c>
      <c r="AF48" s="29">
        <v>-2602.63</v>
      </c>
      <c r="AG48" s="29"/>
      <c r="AH48" s="29">
        <v>-1000</v>
      </c>
      <c r="AI48" s="29"/>
      <c r="AJ48" s="29">
        <v>-1000</v>
      </c>
    </row>
    <row r="49" spans="1:36" x14ac:dyDescent="0.25">
      <c r="A49" s="6" t="s">
        <v>340</v>
      </c>
      <c r="B49" s="29">
        <v>-306.25</v>
      </c>
      <c r="C49" s="29"/>
      <c r="D49" s="29">
        <v>-1400</v>
      </c>
      <c r="E49" s="29">
        <v>-2793.15</v>
      </c>
      <c r="F49" s="29"/>
      <c r="G49" s="29">
        <v>-1400</v>
      </c>
      <c r="H49" s="29">
        <v>-2450</v>
      </c>
      <c r="I49" s="29"/>
      <c r="J49" s="29">
        <v>-1400</v>
      </c>
      <c r="K49" s="29">
        <v>-1225</v>
      </c>
      <c r="L49" s="29"/>
      <c r="M49" s="29">
        <v>-1400</v>
      </c>
      <c r="N49" s="29"/>
      <c r="O49" s="29"/>
      <c r="P49" s="29">
        <v>-1400</v>
      </c>
      <c r="Q49" s="29">
        <v>-1225</v>
      </c>
      <c r="R49" s="29"/>
      <c r="S49" s="29">
        <v>-1400</v>
      </c>
      <c r="T49" s="29">
        <v>-3206.93</v>
      </c>
      <c r="U49" s="29"/>
      <c r="V49" s="29">
        <v>-1400</v>
      </c>
      <c r="W49" s="29"/>
      <c r="X49" s="29"/>
      <c r="Y49" s="29">
        <v>-1400</v>
      </c>
      <c r="Z49" s="29">
        <v>-1606.75</v>
      </c>
      <c r="AA49" s="29"/>
      <c r="AB49" s="29">
        <v>-1400</v>
      </c>
      <c r="AC49" s="29">
        <v>-1531.25</v>
      </c>
      <c r="AD49" s="29"/>
      <c r="AE49" s="29">
        <v>-1400</v>
      </c>
      <c r="AF49" s="29">
        <v>-2651.25</v>
      </c>
      <c r="AG49" s="29"/>
      <c r="AH49" s="29">
        <v>-1400</v>
      </c>
      <c r="AI49" s="29"/>
      <c r="AJ49" s="29">
        <v>-1400</v>
      </c>
    </row>
    <row r="50" spans="1:36" x14ac:dyDescent="0.25">
      <c r="A50" s="5" t="s">
        <v>616</v>
      </c>
      <c r="B50" s="29"/>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9"/>
      <c r="AJ50" s="29"/>
    </row>
    <row r="51" spans="1:36" x14ac:dyDescent="0.25">
      <c r="A51" s="6" t="s">
        <v>391</v>
      </c>
      <c r="B51" s="29"/>
      <c r="C51" s="29"/>
      <c r="D51" s="29"/>
      <c r="E51" s="29"/>
      <c r="F51" s="29"/>
      <c r="G51" s="29"/>
      <c r="H51" s="29"/>
      <c r="I51" s="29"/>
      <c r="J51" s="29"/>
      <c r="K51" s="29"/>
      <c r="L51" s="29"/>
      <c r="M51" s="29"/>
      <c r="N51" s="29"/>
      <c r="O51" s="29"/>
      <c r="P51" s="29"/>
      <c r="Q51" s="29"/>
      <c r="R51" s="29"/>
      <c r="S51" s="29"/>
      <c r="T51" s="29"/>
      <c r="U51" s="29"/>
      <c r="V51" s="29"/>
      <c r="W51" s="29"/>
      <c r="X51" s="29"/>
      <c r="Y51" s="29">
        <v>-1850</v>
      </c>
      <c r="Z51" s="29"/>
      <c r="AA51" s="29"/>
      <c r="AB51" s="29">
        <v>-1850</v>
      </c>
      <c r="AC51" s="29"/>
      <c r="AD51" s="29"/>
      <c r="AE51" s="29">
        <v>-1850</v>
      </c>
      <c r="AF51" s="29"/>
      <c r="AG51" s="29"/>
      <c r="AH51" s="29">
        <v>-1850</v>
      </c>
      <c r="AI51" s="29"/>
      <c r="AJ51" s="29">
        <v>-1850</v>
      </c>
    </row>
    <row r="52" spans="1:36" x14ac:dyDescent="0.25">
      <c r="A52" s="5" t="s">
        <v>599</v>
      </c>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row>
    <row r="53" spans="1:36" x14ac:dyDescent="0.25">
      <c r="A53" s="6" t="s">
        <v>358</v>
      </c>
      <c r="B53" s="29"/>
      <c r="C53" s="29"/>
      <c r="D53" s="29"/>
      <c r="E53" s="29">
        <v>-32.17</v>
      </c>
      <c r="F53" s="29"/>
      <c r="G53" s="29"/>
      <c r="H53" s="29"/>
      <c r="I53" s="29"/>
      <c r="J53" s="29"/>
      <c r="K53" s="29"/>
      <c r="L53" s="29"/>
      <c r="M53" s="29"/>
      <c r="N53" s="29"/>
      <c r="O53" s="29"/>
      <c r="P53" s="29"/>
      <c r="Q53" s="29"/>
      <c r="R53" s="29"/>
      <c r="S53" s="29"/>
      <c r="T53" s="29"/>
      <c r="U53" s="29">
        <v>-1500</v>
      </c>
      <c r="V53" s="29">
        <v>-1500</v>
      </c>
      <c r="W53" s="29">
        <v>-32.17</v>
      </c>
      <c r="X53" s="29">
        <v>-1500</v>
      </c>
      <c r="Y53" s="29">
        <v>-1500</v>
      </c>
      <c r="Z53" s="29"/>
      <c r="AA53" s="29">
        <v>-1500</v>
      </c>
      <c r="AB53" s="29">
        <v>-1500</v>
      </c>
      <c r="AC53" s="29"/>
      <c r="AD53" s="29">
        <v>-1500</v>
      </c>
      <c r="AE53" s="29">
        <v>-1500</v>
      </c>
      <c r="AF53" s="29">
        <v>0</v>
      </c>
      <c r="AG53" s="29">
        <v>-1500</v>
      </c>
      <c r="AH53" s="29">
        <v>-1500</v>
      </c>
      <c r="AI53" s="29">
        <v>-1500</v>
      </c>
      <c r="AJ53" s="29">
        <v>-1500</v>
      </c>
    </row>
    <row r="54" spans="1:36" x14ac:dyDescent="0.25">
      <c r="A54" s="6" t="s">
        <v>368</v>
      </c>
      <c r="B54" s="29"/>
      <c r="C54" s="29"/>
      <c r="D54" s="29"/>
      <c r="E54" s="29"/>
      <c r="F54" s="29"/>
      <c r="G54" s="29"/>
      <c r="H54" s="29"/>
      <c r="I54" s="29"/>
      <c r="J54" s="29"/>
      <c r="K54" s="29"/>
      <c r="L54" s="29"/>
      <c r="M54" s="29"/>
      <c r="N54" s="29"/>
      <c r="O54" s="29"/>
      <c r="P54" s="29"/>
      <c r="Q54" s="29"/>
      <c r="R54" s="29"/>
      <c r="S54" s="29"/>
      <c r="T54" s="29">
        <v>5575</v>
      </c>
      <c r="U54" s="29"/>
      <c r="V54" s="29"/>
      <c r="W54" s="29"/>
      <c r="X54" s="29"/>
      <c r="Y54" s="29"/>
      <c r="Z54" s="29"/>
      <c r="AA54" s="29"/>
      <c r="AB54" s="29"/>
      <c r="AC54" s="29"/>
      <c r="AD54" s="29"/>
      <c r="AE54" s="29"/>
      <c r="AF54" s="29"/>
      <c r="AG54" s="29"/>
      <c r="AH54" s="29"/>
      <c r="AI54" s="29"/>
      <c r="AJ54" s="29"/>
    </row>
    <row r="55" spans="1:36" x14ac:dyDescent="0.25">
      <c r="A55" s="6" t="s">
        <v>341</v>
      </c>
      <c r="B55" s="29">
        <v>-16.64</v>
      </c>
      <c r="C55" s="29"/>
      <c r="D55" s="29"/>
      <c r="E55" s="29"/>
      <c r="F55" s="29"/>
      <c r="G55" s="29"/>
      <c r="H55" s="29"/>
      <c r="I55" s="29"/>
      <c r="J55" s="29"/>
      <c r="K55" s="29"/>
      <c r="L55" s="29"/>
      <c r="M55" s="29"/>
      <c r="N55" s="29"/>
      <c r="O55" s="29"/>
      <c r="P55" s="29"/>
      <c r="Q55" s="29"/>
      <c r="R55" s="29">
        <v>-300</v>
      </c>
      <c r="S55" s="29">
        <v>-300</v>
      </c>
      <c r="T55" s="29">
        <v>-31.24</v>
      </c>
      <c r="U55" s="29">
        <v>-300</v>
      </c>
      <c r="V55" s="29">
        <v>-300</v>
      </c>
      <c r="W55" s="29">
        <v>-37.299999999999997</v>
      </c>
      <c r="X55" s="29">
        <v>-300</v>
      </c>
      <c r="Y55" s="29">
        <v>-300</v>
      </c>
      <c r="Z55" s="29">
        <v>-22.86</v>
      </c>
      <c r="AA55" s="29">
        <v>-300</v>
      </c>
      <c r="AB55" s="29">
        <v>-300</v>
      </c>
      <c r="AC55" s="29">
        <v>-83.53</v>
      </c>
      <c r="AD55" s="29">
        <v>-300</v>
      </c>
      <c r="AE55" s="29">
        <v>-300</v>
      </c>
      <c r="AF55" s="29">
        <v>-363.04</v>
      </c>
      <c r="AG55" s="29">
        <v>-300</v>
      </c>
      <c r="AH55" s="29">
        <v>-300</v>
      </c>
      <c r="AI55" s="29">
        <v>-300</v>
      </c>
      <c r="AJ55" s="29">
        <v>-300</v>
      </c>
    </row>
    <row r="56" spans="1:36" x14ac:dyDescent="0.25">
      <c r="A56" s="6" t="s">
        <v>342</v>
      </c>
      <c r="B56" s="29">
        <v>-135.02000000000001</v>
      </c>
      <c r="C56" s="29"/>
      <c r="D56" s="29">
        <v>300</v>
      </c>
      <c r="E56" s="29">
        <v>-91.28</v>
      </c>
      <c r="F56" s="29"/>
      <c r="G56" s="29">
        <v>300</v>
      </c>
      <c r="H56" s="29">
        <v>-70.790000000000006</v>
      </c>
      <c r="I56" s="29"/>
      <c r="J56" s="29">
        <v>100</v>
      </c>
      <c r="K56" s="29"/>
      <c r="L56" s="29"/>
      <c r="M56" s="29">
        <v>-1900</v>
      </c>
      <c r="N56" s="29">
        <v>-321.56</v>
      </c>
      <c r="O56" s="29"/>
      <c r="P56" s="29">
        <v>-1900</v>
      </c>
      <c r="Q56" s="29">
        <v>10.38</v>
      </c>
      <c r="R56" s="29"/>
      <c r="S56" s="29">
        <v>-3800</v>
      </c>
      <c r="T56" s="29">
        <v>-82.5</v>
      </c>
      <c r="U56" s="29"/>
      <c r="V56" s="29">
        <v>-4800</v>
      </c>
      <c r="W56" s="29">
        <v>-894.91</v>
      </c>
      <c r="X56" s="29"/>
      <c r="Y56" s="29">
        <v>-5600</v>
      </c>
      <c r="Z56" s="29">
        <v>-406.19</v>
      </c>
      <c r="AA56" s="29"/>
      <c r="AB56" s="29">
        <v>-5600</v>
      </c>
      <c r="AC56" s="29">
        <v>-4365.54</v>
      </c>
      <c r="AD56" s="29">
        <v>-400</v>
      </c>
      <c r="AE56" s="29">
        <v>-7900</v>
      </c>
      <c r="AF56" s="29">
        <v>700.36</v>
      </c>
      <c r="AG56" s="29">
        <v>-1600</v>
      </c>
      <c r="AH56" s="29">
        <v>-7900</v>
      </c>
      <c r="AI56" s="29">
        <v>-2400</v>
      </c>
      <c r="AJ56" s="29">
        <v>-7900</v>
      </c>
    </row>
    <row r="57" spans="1:36" x14ac:dyDescent="0.25">
      <c r="A57" s="6" t="s">
        <v>359</v>
      </c>
      <c r="B57" s="29"/>
      <c r="C57" s="29"/>
      <c r="D57" s="29"/>
      <c r="E57" s="29">
        <v>23.13</v>
      </c>
      <c r="F57" s="29"/>
      <c r="G57" s="29"/>
      <c r="H57" s="29"/>
      <c r="I57" s="29"/>
      <c r="J57" s="29"/>
      <c r="K57" s="29"/>
      <c r="L57" s="29"/>
      <c r="M57" s="29"/>
      <c r="N57" s="29">
        <v>-135.72</v>
      </c>
      <c r="O57" s="29"/>
      <c r="P57" s="29"/>
      <c r="Q57" s="29">
        <v>-798.06</v>
      </c>
      <c r="R57" s="29"/>
      <c r="S57" s="29"/>
      <c r="T57" s="29">
        <v>-290.42</v>
      </c>
      <c r="U57" s="29"/>
      <c r="V57" s="29"/>
      <c r="W57" s="29">
        <v>-607.79</v>
      </c>
      <c r="X57" s="29"/>
      <c r="Y57" s="29"/>
      <c r="Z57" s="29">
        <v>-3557.91</v>
      </c>
      <c r="AA57" s="29"/>
      <c r="AB57" s="29"/>
      <c r="AC57" s="29">
        <v>-2110.34</v>
      </c>
      <c r="AD57" s="29"/>
      <c r="AE57" s="29"/>
      <c r="AF57" s="29">
        <v>-4093.77</v>
      </c>
      <c r="AG57" s="29"/>
      <c r="AH57" s="29"/>
      <c r="AI57" s="29"/>
      <c r="AJ57" s="29"/>
    </row>
    <row r="58" spans="1:36" x14ac:dyDescent="0.25">
      <c r="A58" s="6" t="s">
        <v>343</v>
      </c>
      <c r="B58" s="29">
        <v>-134.4</v>
      </c>
      <c r="C58" s="29"/>
      <c r="D58" s="29"/>
      <c r="E58" s="29">
        <v>136</v>
      </c>
      <c r="F58" s="29"/>
      <c r="G58" s="29"/>
      <c r="H58" s="29">
        <v>-229.8</v>
      </c>
      <c r="I58" s="29"/>
      <c r="J58" s="29"/>
      <c r="K58" s="29">
        <v>-96</v>
      </c>
      <c r="L58" s="29"/>
      <c r="M58" s="29"/>
      <c r="N58" s="29">
        <v>-334.2</v>
      </c>
      <c r="O58" s="29"/>
      <c r="P58" s="29"/>
      <c r="Q58" s="29">
        <v>-201.9</v>
      </c>
      <c r="R58" s="29"/>
      <c r="S58" s="29"/>
      <c r="T58" s="29">
        <v>0</v>
      </c>
      <c r="U58" s="29"/>
      <c r="V58" s="29"/>
      <c r="W58" s="29">
        <v>-120</v>
      </c>
      <c r="X58" s="29"/>
      <c r="Y58" s="29"/>
      <c r="Z58" s="29">
        <v>-99</v>
      </c>
      <c r="AA58" s="29"/>
      <c r="AB58" s="29"/>
      <c r="AC58" s="29"/>
      <c r="AD58" s="29"/>
      <c r="AE58" s="29"/>
      <c r="AF58" s="29">
        <v>-1039.45</v>
      </c>
      <c r="AG58" s="29"/>
      <c r="AH58" s="29"/>
      <c r="AI58" s="29"/>
      <c r="AJ58" s="29"/>
    </row>
    <row r="59" spans="1:36" x14ac:dyDescent="0.25">
      <c r="A59" s="6" t="s">
        <v>344</v>
      </c>
      <c r="B59" s="29">
        <v>120.4</v>
      </c>
      <c r="C59" s="29"/>
      <c r="D59" s="29"/>
      <c r="E59" s="29">
        <v>-196</v>
      </c>
      <c r="F59" s="29"/>
      <c r="G59" s="29"/>
      <c r="H59" s="29"/>
      <c r="I59" s="29"/>
      <c r="J59" s="29"/>
      <c r="K59" s="29">
        <v>0</v>
      </c>
      <c r="L59" s="29"/>
      <c r="M59" s="29"/>
      <c r="N59" s="29">
        <v>0</v>
      </c>
      <c r="O59" s="29"/>
      <c r="P59" s="29"/>
      <c r="Q59" s="29">
        <v>-14</v>
      </c>
      <c r="R59" s="29"/>
      <c r="S59" s="29"/>
      <c r="T59" s="29">
        <v>-14</v>
      </c>
      <c r="U59" s="29"/>
      <c r="V59" s="29"/>
      <c r="W59" s="29">
        <v>0</v>
      </c>
      <c r="X59" s="29"/>
      <c r="Y59" s="29"/>
      <c r="Z59" s="29">
        <v>-56</v>
      </c>
      <c r="AA59" s="29"/>
      <c r="AB59" s="29"/>
      <c r="AC59" s="29">
        <v>-86.8</v>
      </c>
      <c r="AD59" s="29"/>
      <c r="AE59" s="29"/>
      <c r="AF59" s="29">
        <v>-14</v>
      </c>
      <c r="AG59" s="29"/>
      <c r="AH59" s="29"/>
      <c r="AI59" s="29"/>
      <c r="AJ59" s="29"/>
    </row>
    <row r="60" spans="1:36" x14ac:dyDescent="0.25">
      <c r="A60" s="6" t="s">
        <v>722</v>
      </c>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v>-28.57</v>
      </c>
      <c r="AG60" s="29"/>
      <c r="AH60" s="29"/>
      <c r="AI60" s="29"/>
      <c r="AJ60" s="29"/>
    </row>
    <row r="61" spans="1:36" x14ac:dyDescent="0.25">
      <c r="A61" s="5" t="s">
        <v>600</v>
      </c>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row>
    <row r="62" spans="1:36" x14ac:dyDescent="0.25">
      <c r="A62" s="6" t="s">
        <v>366</v>
      </c>
      <c r="B62" s="29">
        <v>-61</v>
      </c>
      <c r="C62" s="29"/>
      <c r="D62" s="29">
        <v>-40</v>
      </c>
      <c r="E62" s="29"/>
      <c r="F62" s="29"/>
      <c r="G62" s="29">
        <v>-40</v>
      </c>
      <c r="H62" s="29">
        <v>-17.239999999999998</v>
      </c>
      <c r="I62" s="29"/>
      <c r="J62" s="29">
        <v>-40</v>
      </c>
      <c r="K62" s="29">
        <v>-17.989999999999998</v>
      </c>
      <c r="L62" s="29"/>
      <c r="M62" s="29">
        <v>-40</v>
      </c>
      <c r="N62" s="29">
        <v>-73.75</v>
      </c>
      <c r="O62" s="29"/>
      <c r="P62" s="29">
        <v>-40</v>
      </c>
      <c r="Q62" s="29">
        <v>-3</v>
      </c>
      <c r="R62" s="29"/>
      <c r="S62" s="29">
        <v>-40</v>
      </c>
      <c r="T62" s="29">
        <v>-37.49</v>
      </c>
      <c r="U62" s="29"/>
      <c r="V62" s="29">
        <v>-40</v>
      </c>
      <c r="W62" s="29"/>
      <c r="X62" s="29"/>
      <c r="Y62" s="29">
        <v>-40</v>
      </c>
      <c r="Z62" s="29">
        <v>-80.64</v>
      </c>
      <c r="AA62" s="29"/>
      <c r="AB62" s="29">
        <v>-40</v>
      </c>
      <c r="AC62" s="29">
        <v>-96.25</v>
      </c>
      <c r="AD62" s="29"/>
      <c r="AE62" s="29">
        <v>-40</v>
      </c>
      <c r="AF62" s="29">
        <v>-107.35</v>
      </c>
      <c r="AG62" s="29"/>
      <c r="AH62" s="29">
        <v>-40</v>
      </c>
      <c r="AI62" s="29"/>
      <c r="AJ62" s="29">
        <v>-40</v>
      </c>
    </row>
    <row r="63" spans="1:36" x14ac:dyDescent="0.25">
      <c r="A63" s="6" t="s">
        <v>345</v>
      </c>
      <c r="B63" s="29">
        <v>-356.54</v>
      </c>
      <c r="C63" s="29"/>
      <c r="D63" s="29">
        <v>-230</v>
      </c>
      <c r="E63" s="29">
        <v>-236.24</v>
      </c>
      <c r="F63" s="29"/>
      <c r="G63" s="29">
        <v>-230</v>
      </c>
      <c r="H63" s="29">
        <v>-173.96</v>
      </c>
      <c r="I63" s="29"/>
      <c r="J63" s="29">
        <v>-280</v>
      </c>
      <c r="K63" s="29">
        <v>-394.21</v>
      </c>
      <c r="L63" s="29"/>
      <c r="M63" s="29">
        <v>-440</v>
      </c>
      <c r="N63" s="29">
        <v>-247.35</v>
      </c>
      <c r="O63" s="29"/>
      <c r="P63" s="29">
        <v>-440</v>
      </c>
      <c r="Q63" s="29">
        <v>-655.64</v>
      </c>
      <c r="R63" s="29"/>
      <c r="S63" s="29">
        <v>-440</v>
      </c>
      <c r="T63" s="29">
        <v>-195.73</v>
      </c>
      <c r="U63" s="29"/>
      <c r="V63" s="29">
        <v>-540</v>
      </c>
      <c r="W63" s="29">
        <v>-411.36</v>
      </c>
      <c r="X63" s="29"/>
      <c r="Y63" s="29">
        <v>-590</v>
      </c>
      <c r="Z63" s="29">
        <v>-640.47</v>
      </c>
      <c r="AA63" s="29"/>
      <c r="AB63" s="29">
        <v>-590</v>
      </c>
      <c r="AC63" s="29">
        <v>-488.88</v>
      </c>
      <c r="AD63" s="29">
        <v>-100</v>
      </c>
      <c r="AE63" s="29">
        <v>-790</v>
      </c>
      <c r="AF63" s="29">
        <v>-518.64</v>
      </c>
      <c r="AG63" s="29">
        <v>-400</v>
      </c>
      <c r="AH63" s="29">
        <v>-790</v>
      </c>
      <c r="AI63" s="29">
        <v>-600</v>
      </c>
      <c r="AJ63" s="29">
        <v>-790</v>
      </c>
    </row>
    <row r="64" spans="1:36" x14ac:dyDescent="0.25">
      <c r="A64" s="6" t="s">
        <v>360</v>
      </c>
      <c r="B64" s="29">
        <v>-248.74</v>
      </c>
      <c r="C64" s="29">
        <v>-200</v>
      </c>
      <c r="D64" s="29">
        <v>-200</v>
      </c>
      <c r="E64" s="29"/>
      <c r="F64" s="29">
        <v>-200</v>
      </c>
      <c r="G64" s="29">
        <v>-200</v>
      </c>
      <c r="H64" s="29">
        <v>-77.08</v>
      </c>
      <c r="I64" s="29">
        <v>-200</v>
      </c>
      <c r="J64" s="29">
        <v>-200</v>
      </c>
      <c r="K64" s="29">
        <v>-115.61</v>
      </c>
      <c r="L64" s="29">
        <v>-200</v>
      </c>
      <c r="M64" s="29">
        <v>-200</v>
      </c>
      <c r="N64" s="29">
        <v>-278.27999999999997</v>
      </c>
      <c r="O64" s="29">
        <v>-200</v>
      </c>
      <c r="P64" s="29">
        <v>-200</v>
      </c>
      <c r="Q64" s="29">
        <v>-52.98</v>
      </c>
      <c r="R64" s="29">
        <v>-200</v>
      </c>
      <c r="S64" s="29">
        <v>-200</v>
      </c>
      <c r="T64" s="29">
        <v>-668.75</v>
      </c>
      <c r="U64" s="29">
        <v>-200</v>
      </c>
      <c r="V64" s="29">
        <v>-200</v>
      </c>
      <c r="W64" s="29"/>
      <c r="X64" s="29">
        <v>-200</v>
      </c>
      <c r="Y64" s="29">
        <v>-200</v>
      </c>
      <c r="Z64" s="29">
        <v>-427.35</v>
      </c>
      <c r="AA64" s="29">
        <v>-200</v>
      </c>
      <c r="AB64" s="29">
        <v>-200</v>
      </c>
      <c r="AC64" s="29">
        <v>-217.01</v>
      </c>
      <c r="AD64" s="29">
        <v>-200</v>
      </c>
      <c r="AE64" s="29">
        <v>-200</v>
      </c>
      <c r="AF64" s="29">
        <v>-110.21</v>
      </c>
      <c r="AG64" s="29">
        <v>-200</v>
      </c>
      <c r="AH64" s="29">
        <v>-200</v>
      </c>
      <c r="AI64" s="29">
        <v>-200</v>
      </c>
      <c r="AJ64" s="29">
        <v>-200</v>
      </c>
    </row>
    <row r="65" spans="1:36" x14ac:dyDescent="0.25">
      <c r="A65" s="6" t="s">
        <v>614</v>
      </c>
      <c r="B65" s="29"/>
      <c r="C65" s="29"/>
      <c r="D65" s="29"/>
      <c r="E65" s="29"/>
      <c r="F65" s="29"/>
      <c r="G65" s="29"/>
      <c r="H65" s="29"/>
      <c r="I65" s="29"/>
      <c r="J65" s="29"/>
      <c r="K65" s="29"/>
      <c r="L65" s="29"/>
      <c r="M65" s="29"/>
      <c r="N65" s="29"/>
      <c r="O65" s="29"/>
      <c r="P65" s="29"/>
      <c r="Q65" s="29"/>
      <c r="R65" s="29"/>
      <c r="S65" s="29"/>
      <c r="T65" s="29">
        <v>-344.7</v>
      </c>
      <c r="U65" s="29"/>
      <c r="V65" s="29"/>
      <c r="W65" s="29"/>
      <c r="X65" s="29"/>
      <c r="Y65" s="29"/>
      <c r="Z65" s="29">
        <v>-9.51</v>
      </c>
      <c r="AA65" s="29"/>
      <c r="AB65" s="29"/>
      <c r="AC65" s="29">
        <v>-280</v>
      </c>
      <c r="AD65" s="29"/>
      <c r="AE65" s="29"/>
      <c r="AF65" s="29"/>
      <c r="AG65" s="29"/>
      <c r="AH65" s="29"/>
      <c r="AI65" s="29"/>
      <c r="AJ65" s="29"/>
    </row>
    <row r="66" spans="1:36" x14ac:dyDescent="0.25">
      <c r="A66" s="5" t="s">
        <v>601</v>
      </c>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row>
    <row r="67" spans="1:36" x14ac:dyDescent="0.25">
      <c r="A67" s="6" t="s">
        <v>346</v>
      </c>
      <c r="B67" s="29">
        <v>-1023.7</v>
      </c>
      <c r="C67" s="29"/>
      <c r="D67" s="29">
        <v>-1023.7</v>
      </c>
      <c r="E67" s="29">
        <v>-56910.43</v>
      </c>
      <c r="F67" s="29"/>
      <c r="G67" s="29">
        <v>-56910.43</v>
      </c>
      <c r="H67" s="29">
        <v>-41002.46</v>
      </c>
      <c r="I67" s="29"/>
      <c r="J67" s="29">
        <v>-47582.46</v>
      </c>
      <c r="K67" s="29">
        <v>-15985.2</v>
      </c>
      <c r="L67" s="29"/>
      <c r="M67" s="29">
        <v>-9405.2000000000007</v>
      </c>
      <c r="N67" s="29">
        <v>-7468.7</v>
      </c>
      <c r="O67" s="29"/>
      <c r="P67" s="29">
        <v>-7468.7</v>
      </c>
      <c r="Q67" s="29">
        <v>-15262.52</v>
      </c>
      <c r="R67" s="29"/>
      <c r="S67" s="29">
        <v>-5000</v>
      </c>
      <c r="T67" s="29">
        <v>-576.61</v>
      </c>
      <c r="U67" s="29"/>
      <c r="V67" s="29">
        <v>-15000</v>
      </c>
      <c r="W67" s="29">
        <v>-275.95999999999998</v>
      </c>
      <c r="X67" s="29"/>
      <c r="Y67" s="29">
        <v>-8000</v>
      </c>
      <c r="Z67" s="29">
        <v>-1447.5</v>
      </c>
      <c r="AA67" s="29"/>
      <c r="AB67" s="29">
        <v>-10000</v>
      </c>
      <c r="AC67" s="29">
        <v>-3682</v>
      </c>
      <c r="AD67" s="29"/>
      <c r="AE67" s="29">
        <v>-10000</v>
      </c>
      <c r="AF67" s="29">
        <v>-22746</v>
      </c>
      <c r="AG67" s="29">
        <v>-3000</v>
      </c>
      <c r="AH67" s="29">
        <v>-10000</v>
      </c>
      <c r="AI67" s="29">
        <v>-73367</v>
      </c>
      <c r="AJ67" s="29">
        <v>-10000</v>
      </c>
    </row>
    <row r="68" spans="1:36" x14ac:dyDescent="0.25">
      <c r="A68" s="6" t="s">
        <v>392</v>
      </c>
      <c r="B68" s="29"/>
      <c r="C68" s="29"/>
      <c r="D68" s="29"/>
      <c r="E68" s="29"/>
      <c r="F68" s="29"/>
      <c r="G68" s="29"/>
      <c r="H68" s="29"/>
      <c r="I68" s="29"/>
      <c r="J68" s="29"/>
      <c r="K68" s="29"/>
      <c r="L68" s="29"/>
      <c r="M68" s="29"/>
      <c r="N68" s="29"/>
      <c r="O68" s="29"/>
      <c r="P68" s="29"/>
      <c r="Q68" s="29"/>
      <c r="R68" s="29"/>
      <c r="S68" s="29"/>
      <c r="T68" s="29"/>
      <c r="U68" s="29"/>
      <c r="V68" s="29"/>
      <c r="W68" s="29"/>
      <c r="X68" s="29"/>
      <c r="Y68" s="29"/>
      <c r="Z68" s="29"/>
      <c r="AA68" s="29"/>
      <c r="AB68" s="29"/>
      <c r="AC68" s="29"/>
      <c r="AD68" s="29"/>
      <c r="AE68" s="29"/>
      <c r="AF68" s="29"/>
      <c r="AG68" s="29"/>
      <c r="AH68" s="29"/>
      <c r="AI68" s="29"/>
      <c r="AJ68" s="29">
        <v>-13000</v>
      </c>
    </row>
    <row r="69" spans="1:36" x14ac:dyDescent="0.25">
      <c r="A69" s="6" t="s">
        <v>388</v>
      </c>
      <c r="B69" s="29"/>
      <c r="C69" s="29"/>
      <c r="D69" s="29">
        <v>20</v>
      </c>
      <c r="E69" s="29"/>
      <c r="F69" s="29"/>
      <c r="G69" s="29">
        <v>20</v>
      </c>
      <c r="H69" s="29"/>
      <c r="I69" s="29"/>
      <c r="J69" s="29">
        <v>0</v>
      </c>
      <c r="K69" s="29"/>
      <c r="L69" s="29"/>
      <c r="M69" s="29">
        <v>-40</v>
      </c>
      <c r="N69" s="29"/>
      <c r="O69" s="29"/>
      <c r="P69" s="29">
        <v>-40</v>
      </c>
      <c r="Q69" s="29">
        <v>-1203.7</v>
      </c>
      <c r="R69" s="29">
        <v>-800</v>
      </c>
      <c r="S69" s="29">
        <v>-940</v>
      </c>
      <c r="T69" s="29">
        <v>-1230.7</v>
      </c>
      <c r="U69" s="29">
        <v>-800</v>
      </c>
      <c r="V69" s="29">
        <v>-980</v>
      </c>
      <c r="W69" s="29">
        <v>-1022.7</v>
      </c>
      <c r="X69" s="29">
        <v>-800</v>
      </c>
      <c r="Y69" s="29">
        <v>-1000</v>
      </c>
      <c r="Z69" s="29">
        <v>-2252.6999999999998</v>
      </c>
      <c r="AA69" s="29">
        <v>-800</v>
      </c>
      <c r="AB69" s="29">
        <v>-1000</v>
      </c>
      <c r="AC69" s="29">
        <v>-1313.7</v>
      </c>
      <c r="AD69" s="29">
        <v>-840</v>
      </c>
      <c r="AE69" s="29">
        <v>-1080</v>
      </c>
      <c r="AF69" s="29">
        <v>-1634.7</v>
      </c>
      <c r="AG69" s="29">
        <v>-960</v>
      </c>
      <c r="AH69" s="29">
        <v>-1080</v>
      </c>
      <c r="AI69" s="29">
        <v>-1040</v>
      </c>
      <c r="AJ69" s="29">
        <v>-1080</v>
      </c>
    </row>
    <row r="70" spans="1:36" x14ac:dyDescent="0.25">
      <c r="A70" s="6" t="s">
        <v>668</v>
      </c>
      <c r="B70" s="29"/>
      <c r="C70" s="29"/>
      <c r="D70" s="29"/>
      <c r="E70" s="29"/>
      <c r="F70" s="29"/>
      <c r="G70" s="29"/>
      <c r="H70" s="29"/>
      <c r="I70" s="29"/>
      <c r="J70" s="29"/>
      <c r="K70" s="29"/>
      <c r="L70" s="29"/>
      <c r="M70" s="29"/>
      <c r="N70" s="29"/>
      <c r="O70" s="29"/>
      <c r="P70" s="29"/>
      <c r="Q70" s="29"/>
      <c r="R70" s="29"/>
      <c r="S70" s="29"/>
      <c r="T70" s="29"/>
      <c r="U70" s="29"/>
      <c r="V70" s="29"/>
      <c r="W70" s="29">
        <v>-1090</v>
      </c>
      <c r="X70" s="29"/>
      <c r="Y70" s="29"/>
      <c r="Z70" s="29"/>
      <c r="AA70" s="29"/>
      <c r="AB70" s="29"/>
      <c r="AC70" s="29"/>
      <c r="AD70" s="29"/>
      <c r="AE70" s="29"/>
      <c r="AF70" s="29">
        <v>-1963.16</v>
      </c>
      <c r="AG70" s="29"/>
      <c r="AH70" s="29"/>
      <c r="AI70" s="29"/>
      <c r="AJ70" s="29"/>
    </row>
    <row r="71" spans="1:36" x14ac:dyDescent="0.25">
      <c r="A71" s="5" t="s">
        <v>595</v>
      </c>
      <c r="B71" s="29"/>
      <c r="C71" s="29"/>
      <c r="D71" s="29"/>
      <c r="E71" s="29"/>
      <c r="F71" s="29"/>
      <c r="G71" s="29"/>
      <c r="H71" s="29"/>
      <c r="I71" s="29"/>
      <c r="J71" s="29"/>
      <c r="K71" s="29"/>
      <c r="L71" s="29"/>
      <c r="M71" s="29"/>
      <c r="N71" s="29"/>
      <c r="O71" s="29"/>
      <c r="P71" s="29"/>
      <c r="Q71" s="29"/>
      <c r="R71" s="29"/>
      <c r="S71" s="29"/>
      <c r="T71" s="29"/>
      <c r="U71" s="29"/>
      <c r="V71" s="29"/>
      <c r="W71" s="29"/>
      <c r="X71" s="29"/>
      <c r="Y71" s="29"/>
      <c r="Z71" s="29"/>
      <c r="AA71" s="29"/>
      <c r="AB71" s="29"/>
      <c r="AC71" s="29"/>
      <c r="AD71" s="29"/>
      <c r="AE71" s="29"/>
      <c r="AF71" s="29"/>
      <c r="AG71" s="29"/>
      <c r="AH71" s="29"/>
      <c r="AI71" s="29"/>
      <c r="AJ71" s="29"/>
    </row>
    <row r="72" spans="1:36" x14ac:dyDescent="0.25">
      <c r="A72" s="6" t="s">
        <v>333</v>
      </c>
      <c r="B72" s="29">
        <v>-154.81</v>
      </c>
      <c r="C72" s="29"/>
      <c r="D72" s="29">
        <v>-400</v>
      </c>
      <c r="E72" s="29">
        <v>-52.04</v>
      </c>
      <c r="F72" s="29"/>
      <c r="G72" s="29">
        <v>-400</v>
      </c>
      <c r="H72" s="29">
        <v>-175.56</v>
      </c>
      <c r="I72" s="29"/>
      <c r="J72" s="29">
        <v>-400</v>
      </c>
      <c r="K72" s="29">
        <v>-1607.16</v>
      </c>
      <c r="L72" s="29"/>
      <c r="M72" s="29">
        <v>-400</v>
      </c>
      <c r="N72" s="29">
        <v>-113.98</v>
      </c>
      <c r="O72" s="29"/>
      <c r="P72" s="29">
        <v>-400</v>
      </c>
      <c r="Q72" s="29">
        <v>-108.3</v>
      </c>
      <c r="R72" s="29"/>
      <c r="S72" s="29">
        <v>-400</v>
      </c>
      <c r="T72" s="29">
        <v>-272.85000000000002</v>
      </c>
      <c r="U72" s="29"/>
      <c r="V72" s="29">
        <v>-400</v>
      </c>
      <c r="W72" s="29">
        <v>482.5</v>
      </c>
      <c r="X72" s="29"/>
      <c r="Y72" s="29">
        <v>-400</v>
      </c>
      <c r="Z72" s="29">
        <v>-125.42</v>
      </c>
      <c r="AA72" s="29"/>
      <c r="AB72" s="29">
        <v>-400</v>
      </c>
      <c r="AC72" s="29">
        <v>-21.99</v>
      </c>
      <c r="AD72" s="29"/>
      <c r="AE72" s="29">
        <v>-400</v>
      </c>
      <c r="AF72" s="29">
        <v>-308.38</v>
      </c>
      <c r="AG72" s="29"/>
      <c r="AH72" s="29">
        <v>-400</v>
      </c>
      <c r="AI72" s="29"/>
      <c r="AJ72" s="29">
        <v>-400</v>
      </c>
    </row>
    <row r="73" spans="1:36" x14ac:dyDescent="0.25">
      <c r="A73" s="6" t="s">
        <v>365</v>
      </c>
      <c r="B73" s="29">
        <v>0</v>
      </c>
      <c r="C73" s="29"/>
      <c r="D73" s="29">
        <v>-3152.25</v>
      </c>
      <c r="E73" s="29">
        <v>-911.88</v>
      </c>
      <c r="F73" s="29">
        <v>-66284.12</v>
      </c>
      <c r="G73" s="29">
        <v>-71534.12</v>
      </c>
      <c r="H73" s="29">
        <v>-81688.36</v>
      </c>
      <c r="I73" s="29">
        <v>-68796.28</v>
      </c>
      <c r="J73" s="29">
        <v>-80796.28</v>
      </c>
      <c r="K73" s="29">
        <v>82600.240000000005</v>
      </c>
      <c r="L73" s="29">
        <v>-41506.300000000003</v>
      </c>
      <c r="M73" s="29">
        <v>-52761.3</v>
      </c>
      <c r="N73" s="29">
        <v>7812.5</v>
      </c>
      <c r="O73" s="29">
        <v>-33205.040000000001</v>
      </c>
      <c r="P73" s="29">
        <v>-33205.040000000001</v>
      </c>
      <c r="Q73" s="29">
        <v>-7954.5</v>
      </c>
      <c r="R73" s="29">
        <v>-41506.300000000003</v>
      </c>
      <c r="S73" s="29">
        <v>-64006.8</v>
      </c>
      <c r="T73" s="29">
        <v>-442</v>
      </c>
      <c r="U73" s="29">
        <v>-159025</v>
      </c>
      <c r="V73" s="29">
        <v>-171419</v>
      </c>
      <c r="W73" s="29">
        <v>12.87</v>
      </c>
      <c r="X73" s="29">
        <v>-159025</v>
      </c>
      <c r="Y73" s="29">
        <v>-171419</v>
      </c>
      <c r="Z73" s="29">
        <v>-627.66</v>
      </c>
      <c r="AA73" s="29">
        <v>-400132.5</v>
      </c>
      <c r="AB73" s="29">
        <v>-172825</v>
      </c>
      <c r="AC73" s="29">
        <v>-4580</v>
      </c>
      <c r="AD73" s="29">
        <v>-308412.5</v>
      </c>
      <c r="AE73" s="29">
        <v>-197825</v>
      </c>
      <c r="AF73" s="29">
        <v>-153.9</v>
      </c>
      <c r="AG73" s="29">
        <v>-334420</v>
      </c>
      <c r="AH73" s="29">
        <v>-133112.5</v>
      </c>
      <c r="AI73" s="29">
        <v>-332104</v>
      </c>
      <c r="AJ73" s="29">
        <v>-133894</v>
      </c>
    </row>
    <row r="74" spans="1:36" x14ac:dyDescent="0.25">
      <c r="A74" s="6" t="s">
        <v>390</v>
      </c>
      <c r="B74" s="29"/>
      <c r="C74" s="29"/>
      <c r="D74" s="29"/>
      <c r="E74" s="29"/>
      <c r="F74" s="29"/>
      <c r="G74" s="29"/>
      <c r="H74" s="29"/>
      <c r="I74" s="29"/>
      <c r="J74" s="29"/>
      <c r="K74" s="29"/>
      <c r="L74" s="29"/>
      <c r="M74" s="29"/>
      <c r="N74" s="29"/>
      <c r="O74" s="29"/>
      <c r="P74" s="29"/>
      <c r="Q74" s="29"/>
      <c r="R74" s="29"/>
      <c r="S74" s="29"/>
      <c r="T74" s="29"/>
      <c r="U74" s="29"/>
      <c r="V74" s="29">
        <v>-5000</v>
      </c>
      <c r="W74" s="29"/>
      <c r="X74" s="29"/>
      <c r="Y74" s="29">
        <v>-5000</v>
      </c>
      <c r="Z74" s="29"/>
      <c r="AA74" s="29"/>
      <c r="AB74" s="29">
        <v>-5000</v>
      </c>
      <c r="AC74" s="29"/>
      <c r="AD74" s="29"/>
      <c r="AE74" s="29">
        <v>-5000</v>
      </c>
      <c r="AF74" s="29"/>
      <c r="AG74" s="29"/>
      <c r="AH74" s="29">
        <v>-5000</v>
      </c>
      <c r="AI74" s="29"/>
      <c r="AJ74" s="29">
        <v>-5000</v>
      </c>
    </row>
    <row r="75" spans="1:36" x14ac:dyDescent="0.25">
      <c r="A75" s="6" t="s">
        <v>682</v>
      </c>
      <c r="B75" s="29"/>
      <c r="C75" s="29"/>
      <c r="D75" s="29"/>
      <c r="E75" s="29"/>
      <c r="F75" s="29"/>
      <c r="G75" s="29"/>
      <c r="H75" s="29"/>
      <c r="I75" s="29"/>
      <c r="J75" s="29"/>
      <c r="K75" s="29"/>
      <c r="L75" s="29"/>
      <c r="M75" s="29"/>
      <c r="N75" s="29"/>
      <c r="O75" s="29"/>
      <c r="P75" s="29"/>
      <c r="Q75" s="29"/>
      <c r="R75" s="29"/>
      <c r="S75" s="29"/>
      <c r="T75" s="29"/>
      <c r="U75" s="29"/>
      <c r="V75" s="29"/>
      <c r="W75" s="29"/>
      <c r="X75" s="29"/>
      <c r="Y75" s="29"/>
      <c r="Z75" s="29">
        <v>-1039.33</v>
      </c>
      <c r="AA75" s="29"/>
      <c r="AB75" s="29"/>
      <c r="AC75" s="29">
        <v>-473.58</v>
      </c>
      <c r="AD75" s="29"/>
      <c r="AE75" s="29"/>
      <c r="AF75" s="29">
        <v>-365.85</v>
      </c>
      <c r="AG75" s="29"/>
      <c r="AH75" s="29"/>
      <c r="AI75" s="29"/>
      <c r="AJ75" s="29"/>
    </row>
    <row r="76" spans="1:36" x14ac:dyDescent="0.25">
      <c r="A76" s="5" t="s">
        <v>602</v>
      </c>
      <c r="B76" s="29"/>
      <c r="C76" s="29"/>
      <c r="D76" s="29"/>
      <c r="E76" s="29"/>
      <c r="F76" s="29"/>
      <c r="G76" s="29"/>
      <c r="H76" s="29"/>
      <c r="I76" s="29"/>
      <c r="J76" s="29"/>
      <c r="K76" s="29"/>
      <c r="L76" s="29"/>
      <c r="M76" s="29"/>
      <c r="N76" s="29"/>
      <c r="O76" s="29"/>
      <c r="P76" s="29"/>
      <c r="Q76" s="29"/>
      <c r="R76" s="29"/>
      <c r="S76" s="29"/>
      <c r="T76" s="29"/>
      <c r="U76" s="29"/>
      <c r="V76" s="29"/>
      <c r="W76" s="29"/>
      <c r="X76" s="29"/>
      <c r="Y76" s="29"/>
      <c r="Z76" s="29"/>
      <c r="AA76" s="29"/>
      <c r="AB76" s="29"/>
      <c r="AC76" s="29"/>
      <c r="AD76" s="29"/>
      <c r="AE76" s="29"/>
      <c r="AF76" s="29"/>
      <c r="AG76" s="29"/>
      <c r="AH76" s="29"/>
      <c r="AI76" s="29"/>
      <c r="AJ76" s="29"/>
    </row>
    <row r="77" spans="1:36" x14ac:dyDescent="0.25">
      <c r="A77" s="6" t="s">
        <v>347</v>
      </c>
      <c r="B77" s="29"/>
      <c r="C77" s="29"/>
      <c r="D77" s="29"/>
      <c r="E77" s="29"/>
      <c r="F77" s="29"/>
      <c r="G77" s="29"/>
      <c r="H77" s="29"/>
      <c r="I77" s="29"/>
      <c r="J77" s="29"/>
      <c r="K77" s="29">
        <v>-1191.42</v>
      </c>
      <c r="L77" s="29"/>
      <c r="M77" s="29"/>
      <c r="N77" s="29">
        <v>-499.27</v>
      </c>
      <c r="O77" s="29"/>
      <c r="P77" s="29"/>
      <c r="Q77" s="29">
        <v>-1497.13</v>
      </c>
      <c r="R77" s="29"/>
      <c r="S77" s="29"/>
      <c r="T77" s="29">
        <v>-1698.81</v>
      </c>
      <c r="U77" s="29"/>
      <c r="V77" s="29">
        <v>-1500</v>
      </c>
      <c r="W77" s="29">
        <v>-376.36</v>
      </c>
      <c r="X77" s="29"/>
      <c r="Y77" s="29">
        <v>-1500</v>
      </c>
      <c r="Z77" s="29">
        <v>-2369.3200000000002</v>
      </c>
      <c r="AA77" s="29"/>
      <c r="AB77" s="29">
        <v>-1500</v>
      </c>
      <c r="AC77" s="29">
        <v>-1423.33</v>
      </c>
      <c r="AD77" s="29"/>
      <c r="AE77" s="29">
        <v>-1500</v>
      </c>
      <c r="AF77" s="29">
        <v>-1332.33</v>
      </c>
      <c r="AG77" s="29"/>
      <c r="AH77" s="29">
        <v>-1500</v>
      </c>
      <c r="AI77" s="29"/>
      <c r="AJ77" s="29">
        <v>-1500</v>
      </c>
    </row>
    <row r="78" spans="1:36" x14ac:dyDescent="0.25">
      <c r="A78" s="6" t="s">
        <v>348</v>
      </c>
      <c r="B78" s="29">
        <v>1.5</v>
      </c>
      <c r="C78" s="29">
        <v>-100</v>
      </c>
      <c r="D78" s="29">
        <v>-100</v>
      </c>
      <c r="E78" s="29">
        <v>-33</v>
      </c>
      <c r="F78" s="29">
        <v>-100</v>
      </c>
      <c r="G78" s="29">
        <v>-100</v>
      </c>
      <c r="H78" s="29">
        <v>-1356.99</v>
      </c>
      <c r="I78" s="29">
        <v>-100</v>
      </c>
      <c r="J78" s="29">
        <v>-100</v>
      </c>
      <c r="K78" s="29">
        <v>-66.5</v>
      </c>
      <c r="L78" s="29">
        <v>-100</v>
      </c>
      <c r="M78" s="29">
        <v>-100</v>
      </c>
      <c r="N78" s="29">
        <v>-33</v>
      </c>
      <c r="O78" s="29">
        <v>-100</v>
      </c>
      <c r="P78" s="29">
        <v>-100</v>
      </c>
      <c r="Q78" s="29">
        <v>-66.5</v>
      </c>
      <c r="R78" s="29">
        <v>-200</v>
      </c>
      <c r="S78" s="29">
        <v>-200</v>
      </c>
      <c r="T78" s="29">
        <v>-10175</v>
      </c>
      <c r="U78" s="29">
        <v>-200</v>
      </c>
      <c r="V78" s="29">
        <v>-10200</v>
      </c>
      <c r="W78" s="29">
        <v>-33</v>
      </c>
      <c r="X78" s="29">
        <v>-200</v>
      </c>
      <c r="Y78" s="29">
        <v>-200</v>
      </c>
      <c r="Z78" s="29">
        <v>-119.5</v>
      </c>
      <c r="AA78" s="29">
        <v>-200</v>
      </c>
      <c r="AB78" s="29">
        <v>-200</v>
      </c>
      <c r="AC78" s="29">
        <v>-102.3</v>
      </c>
      <c r="AD78" s="29">
        <v>-200</v>
      </c>
      <c r="AE78" s="29">
        <v>-200</v>
      </c>
      <c r="AF78" s="29">
        <v>-173.91</v>
      </c>
      <c r="AG78" s="29">
        <v>-200</v>
      </c>
      <c r="AH78" s="29">
        <v>-200</v>
      </c>
      <c r="AI78" s="29">
        <v>-200</v>
      </c>
      <c r="AJ78" s="29">
        <v>-200</v>
      </c>
    </row>
    <row r="79" spans="1:36" x14ac:dyDescent="0.25">
      <c r="A79" s="6" t="s">
        <v>349</v>
      </c>
      <c r="B79" s="29"/>
      <c r="C79" s="29"/>
      <c r="D79" s="29"/>
      <c r="E79" s="29"/>
      <c r="F79" s="29"/>
      <c r="G79" s="29"/>
      <c r="H79" s="29">
        <v>-868.43</v>
      </c>
      <c r="I79" s="29"/>
      <c r="J79" s="29">
        <v>-868.43</v>
      </c>
      <c r="K79" s="29"/>
      <c r="L79" s="29"/>
      <c r="M79" s="29"/>
      <c r="N79" s="29"/>
      <c r="O79" s="29"/>
      <c r="P79" s="29"/>
      <c r="Q79" s="29">
        <v>-2150.2199999999998</v>
      </c>
      <c r="R79" s="29"/>
      <c r="S79" s="29"/>
      <c r="T79" s="29">
        <v>-3798.61</v>
      </c>
      <c r="U79" s="29"/>
      <c r="V79" s="29">
        <v>-3100</v>
      </c>
      <c r="W79" s="29"/>
      <c r="X79" s="29"/>
      <c r="Y79" s="29">
        <v>-3100</v>
      </c>
      <c r="Z79" s="29">
        <v>-2659.32</v>
      </c>
      <c r="AA79" s="29"/>
      <c r="AB79" s="29">
        <v>-3100</v>
      </c>
      <c r="AC79" s="29">
        <v>-888.9</v>
      </c>
      <c r="AD79" s="29"/>
      <c r="AE79" s="29">
        <v>-3100</v>
      </c>
      <c r="AF79" s="29">
        <v>-508.15</v>
      </c>
      <c r="AG79" s="29"/>
      <c r="AH79" s="29">
        <v>-3100</v>
      </c>
      <c r="AI79" s="29"/>
      <c r="AJ79" s="29">
        <v>-3100</v>
      </c>
    </row>
    <row r="80" spans="1:36" x14ac:dyDescent="0.25">
      <c r="A80" s="3" t="s">
        <v>462</v>
      </c>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row>
    <row r="81" spans="1:36" x14ac:dyDescent="0.25">
      <c r="A81" s="4" t="s">
        <v>463</v>
      </c>
      <c r="B81" s="29"/>
      <c r="C81" s="29"/>
      <c r="D81" s="29"/>
      <c r="E81" s="29"/>
      <c r="F81" s="29"/>
      <c r="G81" s="29"/>
      <c r="H81" s="29"/>
      <c r="I81" s="29"/>
      <c r="J81" s="29"/>
      <c r="K81" s="29"/>
      <c r="L81" s="29"/>
      <c r="M81" s="29"/>
      <c r="N81" s="29"/>
      <c r="O81" s="29"/>
      <c r="P81" s="29"/>
      <c r="Q81" s="29"/>
      <c r="R81" s="29"/>
      <c r="S81" s="29"/>
      <c r="T81" s="29"/>
      <c r="U81" s="29"/>
      <c r="V81" s="29"/>
      <c r="W81" s="29"/>
      <c r="X81" s="29"/>
      <c r="Y81" s="29"/>
      <c r="Z81" s="29"/>
      <c r="AA81" s="29"/>
      <c r="AB81" s="29"/>
      <c r="AC81" s="29"/>
      <c r="AD81" s="29"/>
      <c r="AE81" s="29"/>
      <c r="AF81" s="29"/>
      <c r="AG81" s="29"/>
      <c r="AH81" s="29"/>
      <c r="AI81" s="29"/>
      <c r="AJ81" s="29"/>
    </row>
    <row r="82" spans="1:36" x14ac:dyDescent="0.25">
      <c r="A82" s="5" t="s">
        <v>605</v>
      </c>
      <c r="B82" s="29"/>
      <c r="C82" s="29"/>
      <c r="D82" s="29"/>
      <c r="E82" s="29"/>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row>
    <row r="83" spans="1:36" x14ac:dyDescent="0.25">
      <c r="A83" s="6" t="s">
        <v>385</v>
      </c>
      <c r="B83" s="29"/>
      <c r="C83" s="29"/>
      <c r="D83" s="29"/>
      <c r="E83" s="29"/>
      <c r="F83" s="29"/>
      <c r="G83" s="29"/>
      <c r="H83" s="29"/>
      <c r="I83" s="29"/>
      <c r="J83" s="29">
        <v>-1200</v>
      </c>
      <c r="K83" s="29">
        <v>-1283.94</v>
      </c>
      <c r="L83" s="29"/>
      <c r="M83" s="29">
        <v>-1200</v>
      </c>
      <c r="N83" s="29">
        <v>-1150.42</v>
      </c>
      <c r="O83" s="29"/>
      <c r="P83" s="29">
        <v>-1200</v>
      </c>
      <c r="Q83" s="29">
        <v>-1081.53</v>
      </c>
      <c r="R83" s="29"/>
      <c r="S83" s="29">
        <v>-1200</v>
      </c>
      <c r="T83" s="29">
        <v>-999.86</v>
      </c>
      <c r="U83" s="29"/>
      <c r="V83" s="29">
        <v>-1200</v>
      </c>
      <c r="W83" s="29">
        <v>-982.6</v>
      </c>
      <c r="X83" s="29"/>
      <c r="Y83" s="29">
        <v>-1200</v>
      </c>
      <c r="Z83" s="29">
        <v>-930.62</v>
      </c>
      <c r="AA83" s="29"/>
      <c r="AB83" s="29">
        <v>-1200</v>
      </c>
      <c r="AC83" s="29">
        <v>-820.6</v>
      </c>
      <c r="AD83" s="29"/>
      <c r="AE83" s="29">
        <v>-1200</v>
      </c>
      <c r="AF83" s="29">
        <v>-770.78</v>
      </c>
      <c r="AG83" s="29"/>
      <c r="AH83" s="29">
        <v>-1200</v>
      </c>
      <c r="AI83" s="29"/>
      <c r="AJ83" s="29">
        <v>-1200</v>
      </c>
    </row>
    <row r="84" spans="1:36" x14ac:dyDescent="0.25">
      <c r="A84" s="6" t="s">
        <v>370</v>
      </c>
      <c r="B84" s="29"/>
      <c r="C84" s="29"/>
      <c r="D84" s="29"/>
      <c r="E84" s="29"/>
      <c r="F84" s="29"/>
      <c r="G84" s="29"/>
      <c r="H84" s="29"/>
      <c r="I84" s="29"/>
      <c r="J84" s="29"/>
      <c r="K84" s="29">
        <v>-3568.59</v>
      </c>
      <c r="L84" s="29">
        <v>-3600</v>
      </c>
      <c r="M84" s="29">
        <v>-3600</v>
      </c>
      <c r="N84" s="29"/>
      <c r="O84" s="29"/>
      <c r="P84" s="29"/>
      <c r="Q84" s="29"/>
      <c r="R84" s="29"/>
      <c r="S84" s="29"/>
      <c r="T84" s="29">
        <v>-3568.59</v>
      </c>
      <c r="U84" s="29">
        <v>-3600</v>
      </c>
      <c r="V84" s="29">
        <v>-3600</v>
      </c>
      <c r="W84" s="29"/>
      <c r="X84" s="29"/>
      <c r="Y84" s="29"/>
      <c r="Z84" s="29"/>
      <c r="AA84" s="29"/>
      <c r="AB84" s="29"/>
      <c r="AC84" s="29">
        <v>-6805.56</v>
      </c>
      <c r="AD84" s="29">
        <v>-3600</v>
      </c>
      <c r="AE84" s="29">
        <v>-3600</v>
      </c>
      <c r="AF84" s="29">
        <v>-7500</v>
      </c>
      <c r="AG84" s="29">
        <v>-15000</v>
      </c>
      <c r="AH84" s="29"/>
      <c r="AI84" s="29">
        <v>-40833.339999999997</v>
      </c>
      <c r="AJ84" s="29"/>
    </row>
    <row r="85" spans="1:36" x14ac:dyDescent="0.25">
      <c r="A85" s="3" t="s">
        <v>165</v>
      </c>
      <c r="B85" s="29">
        <v>-17983.390000000007</v>
      </c>
      <c r="C85" s="29">
        <v>-730</v>
      </c>
      <c r="D85" s="29">
        <v>-18559.840000000004</v>
      </c>
      <c r="E85" s="29">
        <v>-86666.78</v>
      </c>
      <c r="F85" s="29">
        <v>-69269.119999999995</v>
      </c>
      <c r="G85" s="29">
        <v>-83159.009999999995</v>
      </c>
      <c r="H85" s="29">
        <v>-134466.69</v>
      </c>
      <c r="I85" s="29">
        <v>-69526.28</v>
      </c>
      <c r="J85" s="29">
        <v>-134542.78999999998</v>
      </c>
      <c r="K85" s="29">
        <v>-12340.390000000018</v>
      </c>
      <c r="L85" s="29">
        <v>-45836.3</v>
      </c>
      <c r="M85" s="29">
        <v>-12405.260000000038</v>
      </c>
      <c r="N85" s="29">
        <v>2258.0400000000018</v>
      </c>
      <c r="O85" s="29">
        <v>-21085.040000000001</v>
      </c>
      <c r="P85" s="29">
        <v>1095.330000000009</v>
      </c>
      <c r="Q85" s="29">
        <v>-37268.920000000006</v>
      </c>
      <c r="R85" s="29">
        <v>-44078.47</v>
      </c>
      <c r="S85" s="29">
        <v>-34281.829999999994</v>
      </c>
      <c r="T85" s="29">
        <v>-29128.96999999999</v>
      </c>
      <c r="U85" s="29">
        <v>-156397.17000000001</v>
      </c>
      <c r="V85" s="29">
        <v>-65341.010000000009</v>
      </c>
      <c r="W85" s="29">
        <v>-28926.720000000001</v>
      </c>
      <c r="X85" s="29">
        <v>-149647.17000000001</v>
      </c>
      <c r="Y85" s="29">
        <v>-29885.500000000029</v>
      </c>
      <c r="Z85" s="29">
        <v>32082.839999999964</v>
      </c>
      <c r="AA85" s="29">
        <v>-116910.38999999996</v>
      </c>
      <c r="AB85" s="29">
        <v>-51553.130000000034</v>
      </c>
      <c r="AC85" s="29">
        <v>-40541.440000000002</v>
      </c>
      <c r="AD85" s="29">
        <v>-107891.86000000002</v>
      </c>
      <c r="AE85" s="29">
        <v>-49572.47</v>
      </c>
      <c r="AF85" s="29">
        <v>-35266.880000000005</v>
      </c>
      <c r="AG85" s="29">
        <v>-45946.089999999967</v>
      </c>
      <c r="AH85" s="29">
        <v>-35972.47</v>
      </c>
      <c r="AI85" s="29">
        <v>-170097.4</v>
      </c>
      <c r="AJ85" s="29">
        <v>-58972.47</v>
      </c>
    </row>
  </sheetData>
  <printOptions horizontalCentered="1"/>
  <pageMargins left="0.70866141732283472" right="0.70866141732283472" top="0.78740157480314965" bottom="0.78740157480314965" header="0.31496062992125984" footer="0.31496062992125984"/>
  <pageSetup paperSize="9" scale="37" fitToHeight="0" orientation="landscape" r:id="rId2"/>
  <headerFooter>
    <oddHeader>&amp;LBerichterstattung Beirat&amp;R&amp;G</oddHeader>
    <oddFooter>&amp;L&amp;A&amp;C&amp;D&amp;R&amp;P/&amp;N</oddFooter>
  </headerFooter>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95886-41B7-4CA9-BC89-E43DC02E431D}">
  <sheetPr codeName="Tabelle7">
    <pageSetUpPr fitToPage="1"/>
  </sheetPr>
  <dimension ref="A2:Q28"/>
  <sheetViews>
    <sheetView workbookViewId="0">
      <selection activeCell="I1" sqref="I1"/>
    </sheetView>
  </sheetViews>
  <sheetFormatPr baseColWidth="10" defaultRowHeight="15" outlineLevelCol="1" x14ac:dyDescent="0.25"/>
  <cols>
    <col min="1" max="1" width="69.140625" customWidth="1"/>
    <col min="2" max="15" width="14.7109375" customWidth="1" outlineLevel="1"/>
    <col min="16" max="16" width="51.140625" bestFit="1" customWidth="1" outlineLevel="1"/>
    <col min="17" max="17" width="16.85546875" customWidth="1"/>
    <col min="18" max="29" width="14.7109375" customWidth="1"/>
    <col min="30" max="30" width="15.5703125" bestFit="1" customWidth="1"/>
    <col min="31" max="31" width="6.5703125" bestFit="1" customWidth="1"/>
    <col min="32" max="32" width="4.85546875" bestFit="1" customWidth="1"/>
    <col min="33" max="33" width="10" bestFit="1" customWidth="1"/>
    <col min="34" max="34" width="6.5703125" bestFit="1" customWidth="1"/>
    <col min="35" max="35" width="14.7109375" customWidth="1"/>
    <col min="36" max="36" width="11" bestFit="1" customWidth="1"/>
    <col min="37" max="37" width="6.5703125" bestFit="1" customWidth="1"/>
    <col min="38" max="38" width="4.85546875" bestFit="1" customWidth="1"/>
    <col min="39" max="39" width="11" bestFit="1" customWidth="1"/>
    <col min="40" max="40" width="6.5703125" bestFit="1" customWidth="1"/>
    <col min="41" max="41" width="4.85546875" bestFit="1" customWidth="1"/>
    <col min="42" max="42" width="11" bestFit="1" customWidth="1"/>
    <col min="43" max="43" width="15.5703125" bestFit="1" customWidth="1"/>
  </cols>
  <sheetData>
    <row r="2" spans="1:17" x14ac:dyDescent="0.25">
      <c r="A2" s="2" t="s">
        <v>202</v>
      </c>
      <c r="B2" s="3">
        <v>2020</v>
      </c>
    </row>
    <row r="3" spans="1:17" ht="15.75" thickBot="1" x14ac:dyDescent="0.3"/>
    <row r="4" spans="1:17" x14ac:dyDescent="0.25">
      <c r="A4" s="2" t="s">
        <v>433</v>
      </c>
      <c r="B4" s="2" t="s">
        <v>432</v>
      </c>
    </row>
    <row r="5" spans="1:17" x14ac:dyDescent="0.25">
      <c r="B5">
        <v>0</v>
      </c>
      <c r="C5">
        <v>1</v>
      </c>
      <c r="D5">
        <v>2</v>
      </c>
      <c r="E5">
        <v>3</v>
      </c>
      <c r="F5">
        <v>4</v>
      </c>
      <c r="G5">
        <v>5</v>
      </c>
      <c r="H5">
        <v>6</v>
      </c>
      <c r="I5">
        <v>7</v>
      </c>
      <c r="J5">
        <v>8</v>
      </c>
      <c r="K5">
        <v>9</v>
      </c>
      <c r="L5">
        <v>10</v>
      </c>
      <c r="M5">
        <v>11</v>
      </c>
      <c r="N5">
        <v>12</v>
      </c>
    </row>
    <row r="6" spans="1:17" ht="31.5" x14ac:dyDescent="0.25">
      <c r="A6" s="2" t="s">
        <v>164</v>
      </c>
      <c r="B6" t="s">
        <v>567</v>
      </c>
      <c r="C6" t="s">
        <v>567</v>
      </c>
      <c r="D6" t="s">
        <v>567</v>
      </c>
      <c r="E6" t="s">
        <v>567</v>
      </c>
      <c r="F6" t="s">
        <v>567</v>
      </c>
      <c r="G6" t="s">
        <v>567</v>
      </c>
      <c r="H6" t="s">
        <v>567</v>
      </c>
      <c r="I6" t="s">
        <v>567</v>
      </c>
      <c r="J6" t="s">
        <v>567</v>
      </c>
      <c r="K6" t="s">
        <v>567</v>
      </c>
      <c r="L6" t="s">
        <v>567</v>
      </c>
      <c r="M6" t="s">
        <v>567</v>
      </c>
      <c r="N6" t="s">
        <v>567</v>
      </c>
      <c r="P6" s="231" t="s">
        <v>205</v>
      </c>
      <c r="Q6" s="232" t="s">
        <v>661</v>
      </c>
    </row>
    <row r="7" spans="1:17" ht="15.75" x14ac:dyDescent="0.25">
      <c r="A7" s="3" t="s">
        <v>160</v>
      </c>
      <c r="B7" s="29"/>
      <c r="C7" s="29"/>
      <c r="D7" s="29"/>
      <c r="E7" s="29"/>
      <c r="F7" s="29"/>
      <c r="G7" s="29"/>
      <c r="H7" s="29"/>
      <c r="I7" s="29"/>
      <c r="J7" s="29"/>
      <c r="K7" s="29"/>
      <c r="L7" s="29"/>
      <c r="M7" s="29"/>
      <c r="N7" s="29"/>
      <c r="O7" s="29"/>
      <c r="P7" s="233" t="str">
        <f>A7</f>
        <v>Aktiva</v>
      </c>
      <c r="Q7" s="233">
        <f>Q8+Q11+Q17</f>
        <v>-4013191.9499999988</v>
      </c>
    </row>
    <row r="8" spans="1:17" x14ac:dyDescent="0.25">
      <c r="A8" s="4" t="s">
        <v>437</v>
      </c>
      <c r="B8" s="29"/>
      <c r="C8" s="29"/>
      <c r="D8" s="29"/>
      <c r="E8" s="29"/>
      <c r="F8" s="29"/>
      <c r="G8" s="29"/>
      <c r="H8" s="29"/>
      <c r="I8" s="29"/>
      <c r="J8" s="29"/>
      <c r="K8" s="29"/>
      <c r="L8" s="29"/>
      <c r="M8" s="29"/>
      <c r="N8" s="29"/>
      <c r="O8" s="29"/>
      <c r="P8" s="234" t="str">
        <f t="shared" ref="P8:P28" si="0">A8</f>
        <v>1 Anlagevermögen</v>
      </c>
      <c r="Q8" s="235">
        <f>Q9+Q10</f>
        <v>-2737584.6399999992</v>
      </c>
    </row>
    <row r="9" spans="1:17" x14ac:dyDescent="0.25">
      <c r="A9" s="5" t="s">
        <v>438</v>
      </c>
      <c r="B9" s="29">
        <v>-1120587</v>
      </c>
      <c r="C9" s="29">
        <v>-13379.36</v>
      </c>
      <c r="D9" s="29">
        <v>-84010.46</v>
      </c>
      <c r="E9" s="29">
        <v>-26640.42</v>
      </c>
      <c r="F9" s="29">
        <v>-157078.19</v>
      </c>
      <c r="G9" s="29">
        <v>-53926.53</v>
      </c>
      <c r="H9" s="29">
        <v>-79993.58</v>
      </c>
      <c r="I9" s="29">
        <v>-188055.78</v>
      </c>
      <c r="J9" s="29">
        <v>-196610.78</v>
      </c>
      <c r="K9" s="29">
        <v>-201261.78</v>
      </c>
      <c r="L9" s="29">
        <v>-229211.78</v>
      </c>
      <c r="M9" s="29">
        <v>-164499.28</v>
      </c>
      <c r="N9" s="29">
        <v>-165280.78</v>
      </c>
      <c r="O9" s="29"/>
      <c r="P9" s="230" t="str">
        <f t="shared" si="0"/>
        <v>1 Immaterielle Vermögensgegenstände</v>
      </c>
      <c r="Q9" s="29">
        <f>SUM(B9:N9)</f>
        <v>-2680535.7199999993</v>
      </c>
    </row>
    <row r="10" spans="1:17" x14ac:dyDescent="0.25">
      <c r="A10" s="5" t="s">
        <v>439</v>
      </c>
      <c r="B10" s="29">
        <v>-15092</v>
      </c>
      <c r="C10" s="29">
        <v>473.73</v>
      </c>
      <c r="D10" s="29">
        <v>-2984.35</v>
      </c>
      <c r="E10" s="29">
        <v>645.68000000000006</v>
      </c>
      <c r="F10" s="29">
        <v>645.72</v>
      </c>
      <c r="G10" s="29">
        <v>-137.70000000000005</v>
      </c>
      <c r="H10" s="29">
        <v>-1300</v>
      </c>
      <c r="I10" s="29">
        <v>-6550</v>
      </c>
      <c r="J10" s="29">
        <v>-6550</v>
      </c>
      <c r="K10" s="29">
        <v>-6550</v>
      </c>
      <c r="L10" s="29">
        <v>-6550</v>
      </c>
      <c r="M10" s="29">
        <v>-6550</v>
      </c>
      <c r="N10" s="29">
        <v>-6550</v>
      </c>
      <c r="O10" s="29"/>
      <c r="P10" s="230" t="str">
        <f t="shared" si="0"/>
        <v>2 Sachanlagen</v>
      </c>
      <c r="Q10" s="29">
        <f>SUM(B10:N10)</f>
        <v>-57048.92</v>
      </c>
    </row>
    <row r="11" spans="1:17" x14ac:dyDescent="0.25">
      <c r="A11" s="4" t="s">
        <v>440</v>
      </c>
      <c r="B11" s="29"/>
      <c r="C11" s="29"/>
      <c r="D11" s="29"/>
      <c r="E11" s="29"/>
      <c r="F11" s="29"/>
      <c r="G11" s="29"/>
      <c r="H11" s="29"/>
      <c r="I11" s="29"/>
      <c r="J11" s="29"/>
      <c r="K11" s="29"/>
      <c r="L11" s="29"/>
      <c r="M11" s="29"/>
      <c r="N11" s="29"/>
      <c r="O11" s="29"/>
      <c r="P11" s="234" t="str">
        <f t="shared" si="0"/>
        <v>2 Umlaufvermögen</v>
      </c>
      <c r="Q11" s="235">
        <f>Q12+Q13+Q16</f>
        <v>-1267670.6199999994</v>
      </c>
    </row>
    <row r="12" spans="1:17" x14ac:dyDescent="0.25">
      <c r="A12" s="5" t="s">
        <v>441</v>
      </c>
      <c r="B12" s="29">
        <v>-4465.62</v>
      </c>
      <c r="C12" s="29"/>
      <c r="D12" s="29"/>
      <c r="E12" s="29"/>
      <c r="F12" s="29"/>
      <c r="G12" s="29"/>
      <c r="H12" s="29"/>
      <c r="I12" s="29"/>
      <c r="J12" s="29"/>
      <c r="K12" s="29"/>
      <c r="L12" s="29"/>
      <c r="M12" s="29"/>
      <c r="N12" s="29"/>
      <c r="O12" s="29"/>
      <c r="P12" s="230" t="str">
        <f t="shared" si="0"/>
        <v>1 Vorräte</v>
      </c>
      <c r="Q12" s="29">
        <f>SUM(B12:N12)</f>
        <v>-4465.62</v>
      </c>
    </row>
    <row r="13" spans="1:17" x14ac:dyDescent="0.25">
      <c r="A13" s="5" t="s">
        <v>571</v>
      </c>
      <c r="B13" s="29"/>
      <c r="C13" s="29"/>
      <c r="D13" s="29"/>
      <c r="E13" s="29"/>
      <c r="F13" s="29"/>
      <c r="G13" s="29"/>
      <c r="H13" s="29"/>
      <c r="I13" s="29"/>
      <c r="J13" s="29"/>
      <c r="K13" s="29"/>
      <c r="L13" s="29"/>
      <c r="M13" s="29"/>
      <c r="N13" s="29"/>
      <c r="O13" s="29"/>
      <c r="P13" s="230" t="str">
        <f t="shared" si="0"/>
        <v>2 Forderungen und sonstige Vermögensgegenstände</v>
      </c>
      <c r="Q13" s="29">
        <f>Q14+Q15</f>
        <v>-439945.31999999995</v>
      </c>
    </row>
    <row r="14" spans="1:17" s="229" customFormat="1" x14ac:dyDescent="0.25">
      <c r="A14" s="253" t="s">
        <v>572</v>
      </c>
      <c r="B14" s="228">
        <v>-128.4</v>
      </c>
      <c r="C14" s="228"/>
      <c r="D14" s="228">
        <v>128.4</v>
      </c>
      <c r="E14" s="228"/>
      <c r="F14" s="228"/>
      <c r="G14" s="228">
        <v>0</v>
      </c>
      <c r="H14" s="228"/>
      <c r="I14" s="228">
        <v>-12257</v>
      </c>
      <c r="J14" s="228">
        <v>0</v>
      </c>
      <c r="K14" s="228">
        <v>0</v>
      </c>
      <c r="L14" s="228">
        <v>0</v>
      </c>
      <c r="M14" s="228">
        <v>0</v>
      </c>
      <c r="N14" s="228">
        <v>0</v>
      </c>
      <c r="O14" s="228"/>
      <c r="P14" s="236" t="str">
        <f t="shared" si="0"/>
        <v>01 Forderungen aus Lieferungen und Leistungen</v>
      </c>
      <c r="Q14" s="237">
        <f>SUM(B14:N14)</f>
        <v>-12257</v>
      </c>
    </row>
    <row r="15" spans="1:17" s="229" customFormat="1" x14ac:dyDescent="0.25">
      <c r="A15" s="253" t="s">
        <v>573</v>
      </c>
      <c r="B15" s="228">
        <v>-21925.599999999999</v>
      </c>
      <c r="C15" s="228">
        <v>-5717.68</v>
      </c>
      <c r="D15" s="228">
        <v>-44451.6</v>
      </c>
      <c r="E15" s="228">
        <v>-28745.1</v>
      </c>
      <c r="F15" s="228">
        <v>-49106.520000000004</v>
      </c>
      <c r="G15" s="228">
        <v>-10576.86</v>
      </c>
      <c r="H15" s="228">
        <v>-17089.900000000001</v>
      </c>
      <c r="I15" s="228">
        <v>-46608.71</v>
      </c>
      <c r="J15" s="228">
        <v>-42134.21</v>
      </c>
      <c r="K15" s="228">
        <v>-47426.85</v>
      </c>
      <c r="L15" s="228">
        <v>-42315.85</v>
      </c>
      <c r="M15" s="228">
        <v>-35720.480000000003</v>
      </c>
      <c r="N15" s="228">
        <v>-35868.959999999999</v>
      </c>
      <c r="O15" s="228"/>
      <c r="P15" s="236" t="str">
        <f t="shared" si="0"/>
        <v>04 Sonstige Vermögensgegenstände</v>
      </c>
      <c r="Q15" s="237">
        <f>SUM(B15:N15)</f>
        <v>-427688.31999999995</v>
      </c>
    </row>
    <row r="16" spans="1:17" x14ac:dyDescent="0.25">
      <c r="A16" s="5" t="s">
        <v>574</v>
      </c>
      <c r="B16" s="29">
        <v>-3520009.6399999997</v>
      </c>
      <c r="C16" s="29">
        <v>42880.990000000005</v>
      </c>
      <c r="D16" s="29">
        <v>-188093.4</v>
      </c>
      <c r="E16" s="29">
        <v>341765.95</v>
      </c>
      <c r="F16" s="29">
        <v>224263.42</v>
      </c>
      <c r="G16" s="29">
        <v>202406.87</v>
      </c>
      <c r="H16" s="29">
        <v>112085.4</v>
      </c>
      <c r="I16" s="29">
        <v>379018.67</v>
      </c>
      <c r="J16" s="29">
        <v>311935.03000000003</v>
      </c>
      <c r="K16" s="29">
        <v>338283.03</v>
      </c>
      <c r="L16" s="29">
        <v>386471.66</v>
      </c>
      <c r="M16" s="29">
        <v>252590.41</v>
      </c>
      <c r="N16" s="29">
        <v>293141.93</v>
      </c>
      <c r="O16" s="29"/>
      <c r="P16" s="230" t="str">
        <f t="shared" si="0"/>
        <v>4 Zahlungsmittel</v>
      </c>
      <c r="Q16" s="29">
        <f>SUM(B16:N16)</f>
        <v>-823259.67999999947</v>
      </c>
    </row>
    <row r="17" spans="1:17" x14ac:dyDescent="0.25">
      <c r="A17" s="4" t="s">
        <v>442</v>
      </c>
      <c r="B17" s="29">
        <v>-7861.2</v>
      </c>
      <c r="C17" s="29">
        <v>7861.2</v>
      </c>
      <c r="D17" s="29"/>
      <c r="E17" s="29"/>
      <c r="F17" s="29"/>
      <c r="G17" s="29"/>
      <c r="H17" s="29">
        <v>-3763.83</v>
      </c>
      <c r="I17" s="29">
        <v>232.65</v>
      </c>
      <c r="J17" s="29">
        <v>352.13</v>
      </c>
      <c r="K17" s="29">
        <v>352.13</v>
      </c>
      <c r="L17" s="29">
        <v>352.13</v>
      </c>
      <c r="M17" s="29">
        <v>352.13</v>
      </c>
      <c r="N17" s="29">
        <v>-5814.03</v>
      </c>
      <c r="O17" s="29"/>
      <c r="P17" s="234" t="str">
        <f t="shared" si="0"/>
        <v>3 Aktive Rechnungsabgrenzungsposten</v>
      </c>
      <c r="Q17" s="235">
        <f>SUM(B17:N17)</f>
        <v>-7936.6899999999987</v>
      </c>
    </row>
    <row r="18" spans="1:17" ht="15.75" x14ac:dyDescent="0.25">
      <c r="A18" s="3" t="s">
        <v>161</v>
      </c>
      <c r="B18" s="29"/>
      <c r="C18" s="29"/>
      <c r="D18" s="29"/>
      <c r="E18" s="29"/>
      <c r="F18" s="29"/>
      <c r="G18" s="29"/>
      <c r="H18" s="29"/>
      <c r="I18" s="29"/>
      <c r="J18" s="29"/>
      <c r="K18" s="29"/>
      <c r="L18" s="29"/>
      <c r="M18" s="29"/>
      <c r="N18" s="29"/>
      <c r="O18" s="29"/>
      <c r="P18" s="233" t="str">
        <f t="shared" si="0"/>
        <v>Passiva</v>
      </c>
      <c r="Q18" s="233">
        <f>Q19+Q24+Q25+Q28</f>
        <v>4013191.9500000011</v>
      </c>
    </row>
    <row r="19" spans="1:17" x14ac:dyDescent="0.25">
      <c r="A19" s="4" t="s">
        <v>444</v>
      </c>
      <c r="B19" s="29"/>
      <c r="C19" s="29"/>
      <c r="D19" s="29"/>
      <c r="E19" s="29"/>
      <c r="F19" s="29"/>
      <c r="G19" s="29"/>
      <c r="H19" s="29"/>
      <c r="I19" s="29"/>
      <c r="J19" s="29"/>
      <c r="K19" s="29"/>
      <c r="L19" s="29"/>
      <c r="M19" s="29"/>
      <c r="N19" s="29"/>
      <c r="O19" s="29"/>
      <c r="P19" s="234" t="str">
        <f t="shared" si="0"/>
        <v>1 Eigenkapital</v>
      </c>
      <c r="Q19" s="235">
        <f>Q20+Q21+Q22+Q23</f>
        <v>3371077.3600000013</v>
      </c>
    </row>
    <row r="20" spans="1:17" x14ac:dyDescent="0.25">
      <c r="A20" s="5" t="s">
        <v>445</v>
      </c>
      <c r="B20" s="29">
        <v>320432</v>
      </c>
      <c r="C20" s="29"/>
      <c r="D20" s="29"/>
      <c r="E20" s="29"/>
      <c r="F20" s="29"/>
      <c r="G20" s="29"/>
      <c r="H20" s="29"/>
      <c r="I20" s="29"/>
      <c r="J20" s="29"/>
      <c r="K20" s="29"/>
      <c r="L20" s="29"/>
      <c r="M20" s="29"/>
      <c r="N20" s="29"/>
      <c r="O20" s="29"/>
      <c r="P20" s="230" t="str">
        <f t="shared" si="0"/>
        <v>1 Gezeichnetes Kapital</v>
      </c>
      <c r="Q20" s="29">
        <f>SUM(B20:N20)</f>
        <v>320432</v>
      </c>
    </row>
    <row r="21" spans="1:17" x14ac:dyDescent="0.25">
      <c r="A21" s="5" t="s">
        <v>446</v>
      </c>
      <c r="B21" s="29">
        <v>12814178.26</v>
      </c>
      <c r="C21" s="29"/>
      <c r="D21" s="29"/>
      <c r="E21" s="29"/>
      <c r="F21" s="29"/>
      <c r="G21" s="29"/>
      <c r="H21" s="29"/>
      <c r="I21" s="29"/>
      <c r="J21" s="29"/>
      <c r="K21" s="29"/>
      <c r="L21" s="29"/>
      <c r="M21" s="29"/>
      <c r="N21" s="29"/>
      <c r="O21" s="29"/>
      <c r="P21" s="230" t="str">
        <f t="shared" si="0"/>
        <v>2 Kapitalrücklage</v>
      </c>
      <c r="Q21" s="29">
        <f>SUM(B21:N21)</f>
        <v>12814178.26</v>
      </c>
    </row>
    <row r="22" spans="1:17" x14ac:dyDescent="0.25">
      <c r="A22" s="5" t="s">
        <v>447</v>
      </c>
      <c r="B22" s="29">
        <v>-226303.17</v>
      </c>
      <c r="C22" s="29"/>
      <c r="D22" s="29"/>
      <c r="E22" s="29"/>
      <c r="F22" s="29"/>
      <c r="G22" s="29"/>
      <c r="H22" s="29"/>
      <c r="I22" s="29"/>
      <c r="J22" s="29"/>
      <c r="K22" s="29"/>
      <c r="L22" s="29"/>
      <c r="M22" s="29"/>
      <c r="N22" s="29"/>
      <c r="O22" s="29"/>
      <c r="P22" s="230" t="str">
        <f t="shared" si="0"/>
        <v>3 Gewinnrücklagen</v>
      </c>
      <c r="Q22" s="29">
        <f>SUM(B22:N22)</f>
        <v>-226303.17</v>
      </c>
    </row>
    <row r="23" spans="1:17" x14ac:dyDescent="0.25">
      <c r="A23" s="5" t="s">
        <v>448</v>
      </c>
      <c r="B23" s="29">
        <v>-8964079.2799999993</v>
      </c>
      <c r="C23" s="29"/>
      <c r="D23" s="29"/>
      <c r="E23" s="29"/>
      <c r="F23" s="29"/>
      <c r="G23" s="29"/>
      <c r="H23" s="29"/>
      <c r="I23" s="29"/>
      <c r="J23" s="29"/>
      <c r="K23" s="29"/>
      <c r="L23" s="29"/>
      <c r="M23" s="29"/>
      <c r="N23" s="29"/>
      <c r="O23" s="29"/>
      <c r="P23" s="230" t="str">
        <f t="shared" si="0"/>
        <v>5 Gewinnvortrag/Verlustvortrag vor Verwendung</v>
      </c>
      <c r="Q23" s="29">
        <f>SUM(B23:N23)+'GuV Budget'!U51</f>
        <v>-9537229.7299999986</v>
      </c>
    </row>
    <row r="24" spans="1:17" x14ac:dyDescent="0.25">
      <c r="A24" s="4" t="s">
        <v>449</v>
      </c>
      <c r="B24" s="29">
        <v>170188.66</v>
      </c>
      <c r="C24" s="29">
        <v>42000</v>
      </c>
      <c r="D24" s="29">
        <v>-111266.82</v>
      </c>
      <c r="E24" s="29"/>
      <c r="F24" s="29">
        <v>-84511.84</v>
      </c>
      <c r="G24" s="29"/>
      <c r="H24" s="29"/>
      <c r="I24" s="29">
        <v>-9000</v>
      </c>
      <c r="J24" s="29"/>
      <c r="K24" s="29"/>
      <c r="L24" s="29"/>
      <c r="M24" s="29"/>
      <c r="N24" s="29">
        <v>13000</v>
      </c>
      <c r="O24" s="29"/>
      <c r="P24" s="234" t="str">
        <f t="shared" si="0"/>
        <v>2 Rückstellungen</v>
      </c>
      <c r="Q24" s="235">
        <f>SUM(B24:N24)</f>
        <v>20410</v>
      </c>
    </row>
    <row r="25" spans="1:17" x14ac:dyDescent="0.25">
      <c r="A25" s="4" t="s">
        <v>583</v>
      </c>
      <c r="B25" s="29"/>
      <c r="C25" s="29"/>
      <c r="D25" s="29"/>
      <c r="E25" s="29"/>
      <c r="F25" s="29"/>
      <c r="G25" s="29"/>
      <c r="H25" s="29"/>
      <c r="I25" s="29"/>
      <c r="J25" s="29"/>
      <c r="K25" s="29"/>
      <c r="L25" s="29"/>
      <c r="M25" s="29"/>
      <c r="N25" s="29"/>
      <c r="O25" s="29"/>
      <c r="P25" s="234" t="str">
        <f t="shared" si="0"/>
        <v>3 Verbindlichkeiten</v>
      </c>
      <c r="Q25" s="235">
        <f>Q26+Q27</f>
        <v>354316.20999999996</v>
      </c>
    </row>
    <row r="26" spans="1:17" x14ac:dyDescent="0.25">
      <c r="A26" s="5" t="s">
        <v>584</v>
      </c>
      <c r="B26" s="29">
        <v>139016.25</v>
      </c>
      <c r="C26" s="29">
        <v>-68758.34</v>
      </c>
      <c r="D26" s="29">
        <v>157253.35999999999</v>
      </c>
      <c r="E26" s="29">
        <v>-126885.39</v>
      </c>
      <c r="F26" s="29">
        <v>69654.92</v>
      </c>
      <c r="G26" s="29">
        <v>-114232.49</v>
      </c>
      <c r="H26" s="29">
        <v>21346.41</v>
      </c>
      <c r="I26" s="29">
        <v>-19947.88</v>
      </c>
      <c r="J26" s="29">
        <v>0</v>
      </c>
      <c r="K26" s="29">
        <v>-13829.89</v>
      </c>
      <c r="L26" s="29">
        <v>-33796</v>
      </c>
      <c r="M26" s="29">
        <v>9296.8799999999992</v>
      </c>
      <c r="N26" s="29">
        <v>-9296.8799999999992</v>
      </c>
      <c r="O26" s="29"/>
      <c r="P26" s="230" t="str">
        <f t="shared" si="0"/>
        <v>4 Verbindlichkeiten aus Lieferungen und Leistungen</v>
      </c>
      <c r="Q26" s="29">
        <f>SUM(B26:N26)</f>
        <v>9820.9499999999807</v>
      </c>
    </row>
    <row r="27" spans="1:17" x14ac:dyDescent="0.25">
      <c r="A27" s="5" t="s">
        <v>586</v>
      </c>
      <c r="B27" s="29">
        <v>-71375.259999999995</v>
      </c>
      <c r="C27" s="29">
        <v>44267.210000000006</v>
      </c>
      <c r="D27" s="29">
        <v>26239.949999999997</v>
      </c>
      <c r="E27" s="29">
        <v>21014.77</v>
      </c>
      <c r="F27" s="29">
        <v>44236.9</v>
      </c>
      <c r="G27" s="29">
        <v>22787.21</v>
      </c>
      <c r="H27" s="29">
        <v>44549.01</v>
      </c>
      <c r="I27" s="29">
        <v>14349.95</v>
      </c>
      <c r="J27" s="29">
        <v>21125.78</v>
      </c>
      <c r="K27" s="29">
        <v>44906.31</v>
      </c>
      <c r="L27" s="29">
        <v>41831.35</v>
      </c>
      <c r="M27" s="29">
        <v>47711.85</v>
      </c>
      <c r="N27" s="29">
        <v>42850.23</v>
      </c>
      <c r="O27" s="29"/>
      <c r="P27" s="230" t="str">
        <f t="shared" si="0"/>
        <v>8 Sonstige Verbindlichkeiten</v>
      </c>
      <c r="Q27" s="29">
        <f>SUM(B27:N27)</f>
        <v>344495.26</v>
      </c>
    </row>
    <row r="28" spans="1:17" x14ac:dyDescent="0.25">
      <c r="A28" s="4" t="s">
        <v>451</v>
      </c>
      <c r="B28" s="29">
        <v>508012</v>
      </c>
      <c r="C28" s="29">
        <v>-31067.91</v>
      </c>
      <c r="D28" s="29">
        <v>330343.93</v>
      </c>
      <c r="E28" s="29">
        <v>-46612.7</v>
      </c>
      <c r="F28" s="29">
        <v>-35699.15</v>
      </c>
      <c r="G28" s="29">
        <v>-47415.83</v>
      </c>
      <c r="H28" s="29">
        <v>-41551.68</v>
      </c>
      <c r="I28" s="29">
        <v>-45840.89</v>
      </c>
      <c r="J28" s="29">
        <v>-58232.45</v>
      </c>
      <c r="K28" s="29">
        <v>-62919.82</v>
      </c>
      <c r="L28" s="29">
        <v>-67209.039999999994</v>
      </c>
      <c r="M28" s="29">
        <v>-67209.039999999994</v>
      </c>
      <c r="N28" s="29">
        <v>-67209.039999999994</v>
      </c>
      <c r="O28" s="29"/>
      <c r="P28" s="234" t="str">
        <f t="shared" si="0"/>
        <v>4 Passive Rechnungsabgrenzungsposten</v>
      </c>
      <c r="Q28" s="235">
        <f>SUM(B28:N28)</f>
        <v>267388.38000000012</v>
      </c>
    </row>
  </sheetData>
  <printOptions horizontalCentered="1"/>
  <pageMargins left="0.70866141732283472" right="0.70866141732283472" top="0.78740157480314965" bottom="0.78740157480314965" header="0.31496062992125984" footer="0.31496062992125984"/>
  <pageSetup paperSize="9" scale="37" fitToHeight="0" orientation="landscape" r:id="rId2"/>
  <headerFooter>
    <oddHeader>&amp;LBerichterstattung Beirat&amp;R&amp;G</oddHeader>
    <oddFooter>&amp;L&amp;A&amp;C&amp;D&amp;R&amp;P/&amp;N</oddFooter>
  </headerFooter>
  <legacyDrawingHF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473C1-DCF9-4680-B672-4B89A04F6037}">
  <sheetPr codeName="Tabelle20">
    <outlinePr summaryBelow="0"/>
  </sheetPr>
  <dimension ref="A1:P101"/>
  <sheetViews>
    <sheetView workbookViewId="0">
      <selection activeCell="M103" sqref="M103"/>
    </sheetView>
  </sheetViews>
  <sheetFormatPr baseColWidth="10" defaultRowHeight="14.25" outlineLevelRow="1" x14ac:dyDescent="0.2"/>
  <cols>
    <col min="1" max="1" width="11" style="91" customWidth="1"/>
    <col min="2" max="2" width="45.7109375" style="91" customWidth="1"/>
    <col min="3" max="3" width="18.7109375" style="91" customWidth="1"/>
    <col min="4" max="5" width="7" style="91" customWidth="1"/>
    <col min="6" max="6" width="18.7109375" style="91" customWidth="1"/>
    <col min="7" max="8" width="7" style="91" customWidth="1"/>
    <col min="9" max="9" width="15.85546875" style="91" bestFit="1" customWidth="1"/>
    <col min="10" max="10" width="14.7109375" style="91" customWidth="1"/>
    <col min="11" max="11" width="16.42578125" style="91" customWidth="1"/>
    <col min="12" max="12" width="17.5703125" style="91" customWidth="1"/>
    <col min="13" max="13" width="15.5703125" style="91" bestFit="1" customWidth="1"/>
    <col min="14" max="14" width="11.42578125" style="91"/>
    <col min="15" max="15" width="14.42578125" style="91" bestFit="1" customWidth="1"/>
    <col min="16" max="16384" width="11.42578125" style="91"/>
  </cols>
  <sheetData>
    <row r="1" spans="1:16" ht="15" x14ac:dyDescent="0.25">
      <c r="A1" s="242" t="s">
        <v>686</v>
      </c>
      <c r="B1" s="241"/>
      <c r="C1" s="241"/>
      <c r="D1" s="241"/>
      <c r="E1" s="241"/>
      <c r="F1" s="241"/>
      <c r="G1" s="241"/>
      <c r="H1" s="241"/>
      <c r="I1" s="241"/>
      <c r="J1" s="241"/>
      <c r="K1" s="241"/>
      <c r="L1" s="245" t="s">
        <v>687</v>
      </c>
      <c r="M1" s="244">
        <v>44165</v>
      </c>
      <c r="O1" s="246" t="s">
        <v>688</v>
      </c>
      <c r="P1" s="243">
        <v>44186</v>
      </c>
    </row>
    <row r="2" spans="1:16" ht="28.5" outlineLevel="1" x14ac:dyDescent="0.2">
      <c r="A2" s="213" t="s">
        <v>485</v>
      </c>
      <c r="B2" s="213" t="s">
        <v>479</v>
      </c>
      <c r="C2" s="213" t="s">
        <v>480</v>
      </c>
      <c r="D2" s="213" t="s">
        <v>481</v>
      </c>
      <c r="E2" s="213" t="s">
        <v>482</v>
      </c>
      <c r="F2" s="213" t="s">
        <v>433</v>
      </c>
      <c r="G2" s="213" t="s">
        <v>481</v>
      </c>
      <c r="H2" s="213" t="s">
        <v>482</v>
      </c>
      <c r="I2" s="214" t="s">
        <v>685</v>
      </c>
      <c r="J2" s="214" t="s">
        <v>488</v>
      </c>
      <c r="K2" s="214" t="s">
        <v>489</v>
      </c>
      <c r="L2" s="214" t="s">
        <v>488</v>
      </c>
      <c r="M2" s="92" t="s">
        <v>527</v>
      </c>
      <c r="N2" s="92" t="s">
        <v>528</v>
      </c>
    </row>
    <row r="3" spans="1:16" outlineLevel="1" x14ac:dyDescent="0.2">
      <c r="A3" s="257">
        <v>143</v>
      </c>
      <c r="B3" s="256" t="s">
        <v>490</v>
      </c>
      <c r="C3" s="258">
        <v>1120587</v>
      </c>
      <c r="D3" s="259" t="s">
        <v>481</v>
      </c>
      <c r="E3" s="259"/>
      <c r="F3" s="258">
        <v>1111488.69</v>
      </c>
      <c r="G3" s="259" t="s">
        <v>481</v>
      </c>
      <c r="H3" s="259"/>
      <c r="I3" s="258">
        <v>8458.16</v>
      </c>
      <c r="J3" s="258">
        <v>7483.99</v>
      </c>
      <c r="K3" s="258">
        <v>56465.34</v>
      </c>
      <c r="L3" s="258">
        <v>65563.649999999994</v>
      </c>
      <c r="M3" s="93">
        <f>VLOOKUP($A3,'SuSa Berichtsmonat'!$A:$L,6,FALSE)</f>
        <v>1118972.6800000002</v>
      </c>
      <c r="N3" s="93" t="str">
        <f>VLOOKUP($A3,'SuSa Berichtsmonat'!$A:$L,7,FALSE)</f>
        <v>S</v>
      </c>
    </row>
    <row r="4" spans="1:16" outlineLevel="1" x14ac:dyDescent="0.2">
      <c r="A4" s="257">
        <v>630</v>
      </c>
      <c r="B4" s="256" t="s">
        <v>16</v>
      </c>
      <c r="C4" s="258">
        <v>6157</v>
      </c>
      <c r="D4" s="259" t="s">
        <v>481</v>
      </c>
      <c r="E4" s="259"/>
      <c r="F4" s="258">
        <v>2530.6799999999998</v>
      </c>
      <c r="G4" s="259" t="s">
        <v>481</v>
      </c>
      <c r="H4" s="259"/>
      <c r="I4" s="258">
        <v>0</v>
      </c>
      <c r="J4" s="258">
        <v>329.67</v>
      </c>
      <c r="K4" s="258">
        <v>4949.42</v>
      </c>
      <c r="L4" s="258">
        <v>8575.74</v>
      </c>
      <c r="M4" s="93">
        <f>VLOOKUP($A4,'SuSa Berichtsmonat'!$A:$L,6,FALSE)</f>
        <v>2780.3500000000004</v>
      </c>
      <c r="N4" s="93" t="str">
        <f>VLOOKUP($A4,'SuSa Berichtsmonat'!$A:$L,7,FALSE)</f>
        <v>S</v>
      </c>
    </row>
    <row r="5" spans="1:16" outlineLevel="1" x14ac:dyDescent="0.2">
      <c r="A5" s="257">
        <v>650</v>
      </c>
      <c r="B5" s="256" t="s">
        <v>17</v>
      </c>
      <c r="C5" s="258">
        <v>8935</v>
      </c>
      <c r="D5" s="259" t="s">
        <v>481</v>
      </c>
      <c r="E5" s="259"/>
      <c r="F5" s="258">
        <v>13718.51</v>
      </c>
      <c r="G5" s="259" t="s">
        <v>481</v>
      </c>
      <c r="H5" s="259"/>
      <c r="I5" s="258">
        <v>0</v>
      </c>
      <c r="J5" s="258">
        <v>359.48</v>
      </c>
      <c r="K5" s="258">
        <v>7728.06</v>
      </c>
      <c r="L5" s="258">
        <v>2944.55</v>
      </c>
      <c r="M5" s="93">
        <f>VLOOKUP($A5,'SuSa Berichtsmonat'!$A:$L,6,FALSE)</f>
        <v>14077.989999999998</v>
      </c>
      <c r="N5" s="93" t="str">
        <f>VLOOKUP($A5,'SuSa Berichtsmonat'!$A:$L,7,FALSE)</f>
        <v>S</v>
      </c>
    </row>
    <row r="6" spans="1:16" outlineLevel="1" x14ac:dyDescent="0.2">
      <c r="A6" s="257">
        <v>670</v>
      </c>
      <c r="B6" s="256" t="s">
        <v>18</v>
      </c>
      <c r="C6" s="258"/>
      <c r="D6" s="259"/>
      <c r="E6" s="259"/>
      <c r="F6" s="258">
        <v>0</v>
      </c>
      <c r="G6" s="259"/>
      <c r="H6" s="259"/>
      <c r="I6" s="258"/>
      <c r="J6" s="258"/>
      <c r="K6" s="258">
        <v>7597.94</v>
      </c>
      <c r="L6" s="258">
        <v>7597.94</v>
      </c>
      <c r="M6" s="93">
        <f>VLOOKUP($A6,'SuSa Berichtsmonat'!$A:$L,6,FALSE)</f>
        <v>0</v>
      </c>
      <c r="N6" s="93" t="str">
        <f>VLOOKUP($A6,'SuSa Berichtsmonat'!$A:$L,7,FALSE)</f>
        <v/>
      </c>
    </row>
    <row r="7" spans="1:16" outlineLevel="1" x14ac:dyDescent="0.2">
      <c r="A7" s="257">
        <v>770</v>
      </c>
      <c r="B7" s="256" t="s">
        <v>665</v>
      </c>
      <c r="C7" s="258"/>
      <c r="D7" s="259"/>
      <c r="E7" s="259"/>
      <c r="F7" s="258">
        <v>947974.46</v>
      </c>
      <c r="G7" s="259" t="s">
        <v>481</v>
      </c>
      <c r="H7" s="259"/>
      <c r="I7" s="258">
        <v>209585.66</v>
      </c>
      <c r="J7" s="258">
        <v>0</v>
      </c>
      <c r="K7" s="258">
        <v>950267.49</v>
      </c>
      <c r="L7" s="258">
        <v>2293.0300000000002</v>
      </c>
      <c r="M7" s="93">
        <f>VLOOKUP($A7,'SuSa Berichtsmonat'!$A:$L,6,FALSE)</f>
        <v>947974.45999999985</v>
      </c>
      <c r="N7" s="93" t="str">
        <f>VLOOKUP($A7,'SuSa Berichtsmonat'!$A:$L,7,FALSE)</f>
        <v>S</v>
      </c>
    </row>
    <row r="8" spans="1:16" outlineLevel="1" x14ac:dyDescent="0.2">
      <c r="A8" s="257">
        <v>1000</v>
      </c>
      <c r="B8" s="256" t="s">
        <v>491</v>
      </c>
      <c r="C8" s="258">
        <v>4465.62</v>
      </c>
      <c r="D8" s="259" t="s">
        <v>481</v>
      </c>
      <c r="E8" s="259"/>
      <c r="F8" s="258">
        <v>4465.62</v>
      </c>
      <c r="G8" s="259" t="s">
        <v>481</v>
      </c>
      <c r="H8" s="259"/>
      <c r="I8" s="258"/>
      <c r="J8" s="258"/>
      <c r="K8" s="258"/>
      <c r="L8" s="258"/>
      <c r="M8" s="93">
        <f>VLOOKUP($A8,'SuSa Berichtsmonat'!$A:$L,6,FALSE)</f>
        <v>4465.62</v>
      </c>
      <c r="N8" s="93" t="str">
        <f>VLOOKUP($A8,'SuSa Berichtsmonat'!$A:$L,7,FALSE)</f>
        <v>S</v>
      </c>
    </row>
    <row r="9" spans="1:16" outlineLevel="1" x14ac:dyDescent="0.2">
      <c r="A9" s="257">
        <v>1095</v>
      </c>
      <c r="B9" s="256" t="s">
        <v>718</v>
      </c>
      <c r="C9" s="258"/>
      <c r="D9" s="259"/>
      <c r="E9" s="259"/>
      <c r="F9" s="258">
        <v>28.5</v>
      </c>
      <c r="G9" s="259" t="s">
        <v>481</v>
      </c>
      <c r="H9" s="259"/>
      <c r="I9" s="258">
        <v>28.5</v>
      </c>
      <c r="J9" s="258">
        <v>0</v>
      </c>
      <c r="K9" s="258">
        <v>28.5</v>
      </c>
      <c r="L9" s="258">
        <v>0</v>
      </c>
      <c r="M9" s="93">
        <f>VLOOKUP($A9,'SuSa Berichtsmonat'!$A:$L,6,FALSE)</f>
        <v>28.5</v>
      </c>
      <c r="N9" s="93" t="str">
        <f>VLOOKUP($A9,'SuSa Berichtsmonat'!$A:$L,7,FALSE)</f>
        <v>S</v>
      </c>
    </row>
    <row r="10" spans="1:16" outlineLevel="1" x14ac:dyDescent="0.2">
      <c r="A10" s="257">
        <v>1200</v>
      </c>
      <c r="B10" s="256" t="s">
        <v>492</v>
      </c>
      <c r="C10" s="258">
        <v>128.4</v>
      </c>
      <c r="D10" s="259" t="s">
        <v>481</v>
      </c>
      <c r="E10" s="259"/>
      <c r="F10" s="258">
        <v>0</v>
      </c>
      <c r="G10" s="259"/>
      <c r="H10" s="259"/>
      <c r="I10" s="258"/>
      <c r="J10" s="258"/>
      <c r="K10" s="258">
        <v>27402.5</v>
      </c>
      <c r="L10" s="258">
        <v>27530.9</v>
      </c>
      <c r="M10" s="93">
        <f>VLOOKUP($A10,'SuSa Berichtsmonat'!$A:$L,6,FALSE)</f>
        <v>0</v>
      </c>
      <c r="N10" s="93" t="str">
        <f>VLOOKUP($A10,'SuSa Berichtsmonat'!$A:$L,7,FALSE)</f>
        <v/>
      </c>
    </row>
    <row r="11" spans="1:16" outlineLevel="1" x14ac:dyDescent="0.2">
      <c r="A11" s="257">
        <v>1350</v>
      </c>
      <c r="B11" s="256" t="s">
        <v>25</v>
      </c>
      <c r="C11" s="258">
        <v>4380</v>
      </c>
      <c r="D11" s="259" t="s">
        <v>481</v>
      </c>
      <c r="E11" s="259"/>
      <c r="F11" s="258">
        <v>4480</v>
      </c>
      <c r="G11" s="259" t="s">
        <v>481</v>
      </c>
      <c r="H11" s="259"/>
      <c r="I11" s="258"/>
      <c r="J11" s="258"/>
      <c r="K11" s="258">
        <v>100</v>
      </c>
      <c r="L11" s="258">
        <v>0</v>
      </c>
      <c r="M11" s="93">
        <f>VLOOKUP($A11,'SuSa Berichtsmonat'!$A:$L,6,FALSE)</f>
        <v>4480</v>
      </c>
      <c r="N11" s="93" t="str">
        <f>VLOOKUP($A11,'SuSa Berichtsmonat'!$A:$L,7,FALSE)</f>
        <v>S</v>
      </c>
    </row>
    <row r="12" spans="1:16" outlineLevel="1" x14ac:dyDescent="0.2">
      <c r="A12" s="257">
        <v>1370</v>
      </c>
      <c r="B12" s="256" t="s">
        <v>121</v>
      </c>
      <c r="C12" s="258"/>
      <c r="D12" s="259"/>
      <c r="E12" s="259"/>
      <c r="F12" s="258">
        <v>0</v>
      </c>
      <c r="G12" s="259"/>
      <c r="H12" s="259"/>
      <c r="I12" s="258"/>
      <c r="J12" s="258"/>
      <c r="K12" s="258">
        <v>0</v>
      </c>
      <c r="L12" s="258">
        <v>0</v>
      </c>
      <c r="M12" s="93">
        <f>VLOOKUP($A12,'SuSa Berichtsmonat'!$A:$L,6,FALSE)</f>
        <v>0</v>
      </c>
      <c r="N12" s="93" t="str">
        <f>VLOOKUP($A12,'SuSa Berichtsmonat'!$A:$L,7,FALSE)</f>
        <v/>
      </c>
    </row>
    <row r="13" spans="1:16" outlineLevel="1" x14ac:dyDescent="0.2">
      <c r="A13" s="257">
        <v>1371</v>
      </c>
      <c r="B13" s="256" t="s">
        <v>493</v>
      </c>
      <c r="C13" s="258"/>
      <c r="D13" s="259"/>
      <c r="E13" s="259"/>
      <c r="F13" s="258">
        <v>0</v>
      </c>
      <c r="G13" s="259"/>
      <c r="H13" s="259"/>
      <c r="I13" s="258">
        <v>1017.73</v>
      </c>
      <c r="J13" s="258">
        <v>1017.73</v>
      </c>
      <c r="K13" s="258">
        <v>17517.150000000001</v>
      </c>
      <c r="L13" s="258">
        <v>17517.150000000001</v>
      </c>
      <c r="M13" s="93">
        <f>VLOOKUP($A13,'SuSa Berichtsmonat'!$A:$L,6,FALSE)</f>
        <v>0</v>
      </c>
      <c r="N13" s="93" t="str">
        <f>VLOOKUP($A13,'SuSa Berichtsmonat'!$A:$L,7,FALSE)</f>
        <v/>
      </c>
    </row>
    <row r="14" spans="1:16" outlineLevel="1" x14ac:dyDescent="0.2">
      <c r="A14" s="257">
        <v>1401</v>
      </c>
      <c r="B14" s="256" t="s">
        <v>494</v>
      </c>
      <c r="C14" s="258"/>
      <c r="D14" s="259"/>
      <c r="E14" s="259"/>
      <c r="F14" s="258">
        <v>97.93</v>
      </c>
      <c r="G14" s="259" t="s">
        <v>481</v>
      </c>
      <c r="H14" s="259"/>
      <c r="I14" s="258">
        <v>45.79</v>
      </c>
      <c r="J14" s="258">
        <v>0</v>
      </c>
      <c r="K14" s="258">
        <v>97.93</v>
      </c>
      <c r="L14" s="258">
        <v>0</v>
      </c>
      <c r="M14" s="93">
        <f>VLOOKUP($A14,'SuSa Berichtsmonat'!$A:$L,6,FALSE)</f>
        <v>97.93</v>
      </c>
      <c r="N14" s="93" t="str">
        <f>VLOOKUP($A14,'SuSa Berichtsmonat'!$A:$L,7,FALSE)</f>
        <v>S</v>
      </c>
    </row>
    <row r="15" spans="1:16" outlineLevel="1" x14ac:dyDescent="0.2">
      <c r="A15" s="257">
        <v>1403</v>
      </c>
      <c r="B15" s="256" t="s">
        <v>624</v>
      </c>
      <c r="C15" s="258"/>
      <c r="D15" s="259"/>
      <c r="E15" s="259"/>
      <c r="F15" s="258">
        <v>210.56</v>
      </c>
      <c r="G15" s="259" t="s">
        <v>481</v>
      </c>
      <c r="H15" s="259"/>
      <c r="I15" s="258">
        <v>75.739999999999995</v>
      </c>
      <c r="J15" s="258">
        <v>0</v>
      </c>
      <c r="K15" s="258">
        <v>210.56</v>
      </c>
      <c r="L15" s="258">
        <v>0</v>
      </c>
      <c r="M15" s="93">
        <f>VLOOKUP($A15,'SuSa Berichtsmonat'!$A:$L,6,FALSE)</f>
        <v>210.55999999999997</v>
      </c>
      <c r="N15" s="93" t="str">
        <f>VLOOKUP($A15,'SuSa Berichtsmonat'!$A:$L,7,FALSE)</f>
        <v>S</v>
      </c>
    </row>
    <row r="16" spans="1:16" outlineLevel="1" x14ac:dyDescent="0.2">
      <c r="A16" s="257">
        <v>1405</v>
      </c>
      <c r="B16" s="256" t="s">
        <v>625</v>
      </c>
      <c r="C16" s="258"/>
      <c r="D16" s="259"/>
      <c r="E16" s="259"/>
      <c r="F16" s="258">
        <v>92275.1</v>
      </c>
      <c r="G16" s="259" t="s">
        <v>481</v>
      </c>
      <c r="H16" s="259"/>
      <c r="I16" s="258">
        <v>36525.629999999997</v>
      </c>
      <c r="J16" s="258">
        <v>376.87</v>
      </c>
      <c r="K16" s="258">
        <v>93677.08</v>
      </c>
      <c r="L16" s="258">
        <v>1401.98</v>
      </c>
      <c r="M16" s="93">
        <f>VLOOKUP($A16,'SuSa Berichtsmonat'!$A:$L,6,FALSE)</f>
        <v>92275.10000000002</v>
      </c>
      <c r="N16" s="93" t="str">
        <f>VLOOKUP($A16,'SuSa Berichtsmonat'!$A:$L,7,FALSE)</f>
        <v>S</v>
      </c>
    </row>
    <row r="17" spans="1:14" outlineLevel="1" x14ac:dyDescent="0.2">
      <c r="A17" s="257">
        <v>1406</v>
      </c>
      <c r="B17" s="256" t="s">
        <v>495</v>
      </c>
      <c r="C17" s="258"/>
      <c r="D17" s="259"/>
      <c r="E17" s="259"/>
      <c r="F17" s="258">
        <v>170963.88</v>
      </c>
      <c r="G17" s="259" t="s">
        <v>481</v>
      </c>
      <c r="H17" s="259"/>
      <c r="I17" s="258">
        <v>40.67</v>
      </c>
      <c r="J17" s="258">
        <v>143.88999999999999</v>
      </c>
      <c r="K17" s="258">
        <v>180010.01</v>
      </c>
      <c r="L17" s="258">
        <v>9046.1299999999992</v>
      </c>
      <c r="M17" s="93">
        <f>VLOOKUP($A17,'SuSa Berichtsmonat'!$A:$L,6,FALSE)</f>
        <v>170963.88</v>
      </c>
      <c r="N17" s="93" t="str">
        <f>VLOOKUP($A17,'SuSa Berichtsmonat'!$A:$L,7,FALSE)</f>
        <v>S</v>
      </c>
    </row>
    <row r="18" spans="1:14" outlineLevel="1" x14ac:dyDescent="0.2">
      <c r="A18" s="257">
        <v>1407</v>
      </c>
      <c r="B18" s="256" t="s">
        <v>496</v>
      </c>
      <c r="C18" s="258"/>
      <c r="D18" s="259"/>
      <c r="E18" s="259"/>
      <c r="F18" s="258">
        <v>39.840000000000003</v>
      </c>
      <c r="G18" s="259" t="s">
        <v>481</v>
      </c>
      <c r="H18" s="259"/>
      <c r="I18" s="258"/>
      <c r="J18" s="258"/>
      <c r="K18" s="258">
        <v>39.840000000000003</v>
      </c>
      <c r="L18" s="258">
        <v>0</v>
      </c>
      <c r="M18" s="93">
        <f>VLOOKUP($A18,'SuSa Berichtsmonat'!$A:$L,6,FALSE)</f>
        <v>39.840000000000003</v>
      </c>
      <c r="N18" s="93" t="str">
        <f>VLOOKUP($A18,'SuSa Berichtsmonat'!$A:$L,7,FALSE)</f>
        <v>S</v>
      </c>
    </row>
    <row r="19" spans="1:14" outlineLevel="1" x14ac:dyDescent="0.2">
      <c r="A19" s="257">
        <v>1409</v>
      </c>
      <c r="B19" s="256" t="s">
        <v>626</v>
      </c>
      <c r="C19" s="258"/>
      <c r="D19" s="259"/>
      <c r="E19" s="259"/>
      <c r="F19" s="258">
        <v>179.04</v>
      </c>
      <c r="G19" s="259" t="s">
        <v>481</v>
      </c>
      <c r="H19" s="259"/>
      <c r="I19" s="258">
        <v>29.63</v>
      </c>
      <c r="J19" s="258">
        <v>0</v>
      </c>
      <c r="K19" s="258">
        <v>179.04</v>
      </c>
      <c r="L19" s="258">
        <v>0</v>
      </c>
      <c r="M19" s="93">
        <f>VLOOKUP($A19,'SuSa Berichtsmonat'!$A:$L,6,FALSE)</f>
        <v>179.04</v>
      </c>
      <c r="N19" s="93" t="str">
        <f>VLOOKUP($A19,'SuSa Berichtsmonat'!$A:$L,7,FALSE)</f>
        <v>S</v>
      </c>
    </row>
    <row r="20" spans="1:14" outlineLevel="1" x14ac:dyDescent="0.2">
      <c r="A20" s="257">
        <v>1434</v>
      </c>
      <c r="B20" s="256" t="s">
        <v>497</v>
      </c>
      <c r="C20" s="258">
        <v>17545.599999999999</v>
      </c>
      <c r="D20" s="259" t="s">
        <v>481</v>
      </c>
      <c r="E20" s="259"/>
      <c r="F20" s="258">
        <v>5419.54</v>
      </c>
      <c r="G20" s="259" t="s">
        <v>481</v>
      </c>
      <c r="H20" s="259"/>
      <c r="I20" s="258">
        <v>4108.0200000000004</v>
      </c>
      <c r="J20" s="258">
        <v>2705.74</v>
      </c>
      <c r="K20" s="258">
        <v>18112.55</v>
      </c>
      <c r="L20" s="258">
        <v>30238.61</v>
      </c>
      <c r="M20" s="93">
        <f>VLOOKUP($A20,'SuSa Berichtsmonat'!$A:$L,6,FALSE)</f>
        <v>5419.5399999999936</v>
      </c>
      <c r="N20" s="93" t="str">
        <f>VLOOKUP($A20,'SuSa Berichtsmonat'!$A:$L,7,FALSE)</f>
        <v>S</v>
      </c>
    </row>
    <row r="21" spans="1:14" outlineLevel="1" x14ac:dyDescent="0.2">
      <c r="A21" s="257">
        <v>1437</v>
      </c>
      <c r="B21" s="256" t="s">
        <v>498</v>
      </c>
      <c r="C21" s="258"/>
      <c r="D21" s="259"/>
      <c r="E21" s="259"/>
      <c r="F21" s="258">
        <v>0</v>
      </c>
      <c r="G21" s="259"/>
      <c r="H21" s="259"/>
      <c r="I21" s="258"/>
      <c r="J21" s="258"/>
      <c r="K21" s="258">
        <v>4328.47</v>
      </c>
      <c r="L21" s="258">
        <v>4328.47</v>
      </c>
      <c r="M21" s="93">
        <f>VLOOKUP($A21,'SuSa Berichtsmonat'!$A:$L,6,FALSE)</f>
        <v>0</v>
      </c>
      <c r="N21" s="93" t="str">
        <f>VLOOKUP($A21,'SuSa Berichtsmonat'!$A:$L,7,FALSE)</f>
        <v/>
      </c>
    </row>
    <row r="22" spans="1:14" outlineLevel="1" x14ac:dyDescent="0.2">
      <c r="A22" s="257">
        <v>1457</v>
      </c>
      <c r="B22" s="256" t="s">
        <v>728</v>
      </c>
      <c r="C22" s="258"/>
      <c r="D22" s="259"/>
      <c r="E22" s="259"/>
      <c r="F22" s="258">
        <v>1034.79</v>
      </c>
      <c r="G22" s="259" t="s">
        <v>481</v>
      </c>
      <c r="H22" s="259"/>
      <c r="I22" s="258">
        <v>1034.79</v>
      </c>
      <c r="J22" s="258">
        <v>0</v>
      </c>
      <c r="K22" s="258">
        <v>1034.79</v>
      </c>
      <c r="L22" s="258">
        <v>0</v>
      </c>
      <c r="M22" s="93">
        <f>VLOOKUP($A22,'SuSa Berichtsmonat'!$A:$L,6,FALSE)</f>
        <v>1034.79</v>
      </c>
      <c r="N22" s="93" t="str">
        <f>VLOOKUP($A22,'SuSa Berichtsmonat'!$A:$L,7,FALSE)</f>
        <v>S</v>
      </c>
    </row>
    <row r="23" spans="1:14" outlineLevel="1" x14ac:dyDescent="0.2">
      <c r="A23" s="257">
        <v>1460</v>
      </c>
      <c r="B23" s="256" t="s">
        <v>129</v>
      </c>
      <c r="C23" s="258"/>
      <c r="D23" s="259"/>
      <c r="E23" s="259"/>
      <c r="F23" s="258">
        <v>0</v>
      </c>
      <c r="G23" s="259"/>
      <c r="H23" s="259"/>
      <c r="I23" s="258">
        <v>300</v>
      </c>
      <c r="J23" s="258">
        <v>300</v>
      </c>
      <c r="K23" s="258">
        <v>10600</v>
      </c>
      <c r="L23" s="258">
        <v>10600</v>
      </c>
      <c r="M23" s="93">
        <f>VLOOKUP($A23,'SuSa Berichtsmonat'!$A:$L,6,FALSE)</f>
        <v>0</v>
      </c>
      <c r="N23" s="93" t="str">
        <f>VLOOKUP($A23,'SuSa Berichtsmonat'!$A:$L,7,FALSE)</f>
        <v/>
      </c>
    </row>
    <row r="24" spans="1:14" outlineLevel="1" x14ac:dyDescent="0.2">
      <c r="A24" s="257">
        <v>1600</v>
      </c>
      <c r="B24" s="256" t="s">
        <v>32</v>
      </c>
      <c r="C24" s="258">
        <v>258.32</v>
      </c>
      <c r="D24" s="259" t="s">
        <v>481</v>
      </c>
      <c r="E24" s="259"/>
      <c r="F24" s="258">
        <v>325.41000000000003</v>
      </c>
      <c r="G24" s="259" t="s">
        <v>481</v>
      </c>
      <c r="H24" s="259"/>
      <c r="I24" s="258">
        <v>300</v>
      </c>
      <c r="J24" s="258">
        <v>83.67</v>
      </c>
      <c r="K24" s="258">
        <v>600</v>
      </c>
      <c r="L24" s="258">
        <v>532.91</v>
      </c>
      <c r="M24" s="93">
        <f>VLOOKUP($A24,'SuSa Berichtsmonat'!$A:$L,6,FALSE)</f>
        <v>325.40999999999997</v>
      </c>
      <c r="N24" s="93" t="str">
        <f>VLOOKUP($A24,'SuSa Berichtsmonat'!$A:$L,7,FALSE)</f>
        <v>S</v>
      </c>
    </row>
    <row r="25" spans="1:14" outlineLevel="1" x14ac:dyDescent="0.2">
      <c r="A25" s="257">
        <v>1803</v>
      </c>
      <c r="B25" s="256" t="s">
        <v>499</v>
      </c>
      <c r="C25" s="258">
        <v>3519742.55</v>
      </c>
      <c r="D25" s="259" t="s">
        <v>481</v>
      </c>
      <c r="E25" s="259"/>
      <c r="F25" s="258">
        <v>2004931.33</v>
      </c>
      <c r="G25" s="259" t="s">
        <v>481</v>
      </c>
      <c r="H25" s="259"/>
      <c r="I25" s="258">
        <v>20568.84</v>
      </c>
      <c r="J25" s="258">
        <v>182281.28</v>
      </c>
      <c r="K25" s="258">
        <v>737384.49</v>
      </c>
      <c r="L25" s="258">
        <v>2252195.71</v>
      </c>
      <c r="M25" s="93">
        <f>VLOOKUP($A25,'SuSa Berichtsmonat'!$A:$L,6,FALSE)</f>
        <v>2004931.3300000005</v>
      </c>
      <c r="N25" s="93" t="str">
        <f>VLOOKUP($A25,'SuSa Berichtsmonat'!$A:$L,7,FALSE)</f>
        <v>S</v>
      </c>
    </row>
    <row r="26" spans="1:14" outlineLevel="1" x14ac:dyDescent="0.2">
      <c r="A26" s="257">
        <v>1804</v>
      </c>
      <c r="B26" s="256" t="s">
        <v>500</v>
      </c>
      <c r="C26" s="258">
        <v>8.77</v>
      </c>
      <c r="D26" s="259" t="s">
        <v>481</v>
      </c>
      <c r="E26" s="259"/>
      <c r="F26" s="258">
        <v>8.77</v>
      </c>
      <c r="G26" s="259" t="s">
        <v>481</v>
      </c>
      <c r="H26" s="259"/>
      <c r="I26" s="258"/>
      <c r="J26" s="258"/>
      <c r="K26" s="258"/>
      <c r="L26" s="258"/>
      <c r="M26" s="93">
        <f>VLOOKUP($A26,'SuSa Berichtsmonat'!$A:$L,6,FALSE)</f>
        <v>8.77</v>
      </c>
      <c r="N26" s="93" t="str">
        <f>VLOOKUP($A26,'SuSa Berichtsmonat'!$A:$L,7,FALSE)</f>
        <v>S</v>
      </c>
    </row>
    <row r="27" spans="1:14" outlineLevel="1" x14ac:dyDescent="0.2">
      <c r="A27" s="257">
        <v>1820</v>
      </c>
      <c r="B27" s="256" t="s">
        <v>669</v>
      </c>
      <c r="C27" s="258"/>
      <c r="D27" s="259"/>
      <c r="E27" s="259"/>
      <c r="F27" s="258">
        <v>9923.4</v>
      </c>
      <c r="G27" s="259" t="s">
        <v>481</v>
      </c>
      <c r="H27" s="259"/>
      <c r="I27" s="258">
        <v>0</v>
      </c>
      <c r="J27" s="258">
        <v>25.8</v>
      </c>
      <c r="K27" s="258">
        <v>10000</v>
      </c>
      <c r="L27" s="258">
        <v>76.599999999999994</v>
      </c>
      <c r="M27" s="93">
        <f>VLOOKUP($A27,'SuSa Berichtsmonat'!$A:$L,6,FALSE)</f>
        <v>9923.4</v>
      </c>
      <c r="N27" s="93" t="str">
        <f>VLOOKUP($A27,'SuSa Berichtsmonat'!$A:$L,7,FALSE)</f>
        <v>S</v>
      </c>
    </row>
    <row r="28" spans="1:14" outlineLevel="1" x14ac:dyDescent="0.2">
      <c r="A28" s="257">
        <v>1900</v>
      </c>
      <c r="B28" s="256" t="s">
        <v>35</v>
      </c>
      <c r="C28" s="258">
        <v>7861.2</v>
      </c>
      <c r="D28" s="259" t="s">
        <v>481</v>
      </c>
      <c r="E28" s="259"/>
      <c r="F28" s="258">
        <v>2480.02</v>
      </c>
      <c r="G28" s="259" t="s">
        <v>481</v>
      </c>
      <c r="H28" s="259"/>
      <c r="I28" s="258">
        <v>769.4</v>
      </c>
      <c r="J28" s="258">
        <v>0</v>
      </c>
      <c r="K28" s="258">
        <v>2480.02</v>
      </c>
      <c r="L28" s="258">
        <v>7861.2</v>
      </c>
      <c r="M28" s="93">
        <f>VLOOKUP($A28,'SuSa Berichtsmonat'!$A:$L,6,FALSE)</f>
        <v>2480.0199999999995</v>
      </c>
      <c r="N28" s="93" t="str">
        <f>VLOOKUP($A28,'SuSa Berichtsmonat'!$A:$L,7,FALSE)</f>
        <v>S</v>
      </c>
    </row>
    <row r="29" spans="1:14" outlineLevel="1" x14ac:dyDescent="0.2">
      <c r="A29" s="257">
        <v>2900</v>
      </c>
      <c r="B29" s="256" t="s">
        <v>37</v>
      </c>
      <c r="C29" s="258">
        <v>333583</v>
      </c>
      <c r="D29" s="259"/>
      <c r="E29" s="259" t="s">
        <v>482</v>
      </c>
      <c r="F29" s="258">
        <v>333583</v>
      </c>
      <c r="G29" s="259"/>
      <c r="H29" s="259" t="s">
        <v>482</v>
      </c>
      <c r="I29" s="258"/>
      <c r="J29" s="258"/>
      <c r="K29" s="258"/>
      <c r="L29" s="258"/>
      <c r="M29" s="93">
        <f>VLOOKUP($A29,'SuSa Berichtsmonat'!$A:$L,6,FALSE)</f>
        <v>333583</v>
      </c>
      <c r="N29" s="93" t="str">
        <f>VLOOKUP($A29,'SuSa Berichtsmonat'!$A:$L,7,FALSE)</f>
        <v/>
      </c>
    </row>
    <row r="30" spans="1:14" outlineLevel="1" x14ac:dyDescent="0.2">
      <c r="A30" s="257">
        <v>2909</v>
      </c>
      <c r="B30" s="256" t="s">
        <v>39</v>
      </c>
      <c r="C30" s="258">
        <v>13151</v>
      </c>
      <c r="D30" s="259" t="s">
        <v>481</v>
      </c>
      <c r="E30" s="259"/>
      <c r="F30" s="258">
        <v>13151</v>
      </c>
      <c r="G30" s="259" t="s">
        <v>481</v>
      </c>
      <c r="H30" s="259"/>
      <c r="I30" s="258"/>
      <c r="J30" s="258"/>
      <c r="K30" s="258"/>
      <c r="L30" s="258"/>
      <c r="M30" s="93">
        <f>VLOOKUP($A30,'SuSa Berichtsmonat'!$A:$L,6,FALSE)</f>
        <v>13151</v>
      </c>
      <c r="N30" s="93" t="str">
        <f>VLOOKUP($A30,'SuSa Berichtsmonat'!$A:$L,7,FALSE)</f>
        <v>S</v>
      </c>
    </row>
    <row r="31" spans="1:14" outlineLevel="1" x14ac:dyDescent="0.2">
      <c r="A31" s="257">
        <v>2920</v>
      </c>
      <c r="B31" s="256" t="s">
        <v>40</v>
      </c>
      <c r="C31" s="258">
        <v>12814178.26</v>
      </c>
      <c r="D31" s="259"/>
      <c r="E31" s="259" t="s">
        <v>482</v>
      </c>
      <c r="F31" s="258">
        <v>12814178.26</v>
      </c>
      <c r="G31" s="259"/>
      <c r="H31" s="259" t="s">
        <v>482</v>
      </c>
      <c r="I31" s="258"/>
      <c r="J31" s="258"/>
      <c r="K31" s="258"/>
      <c r="L31" s="258"/>
      <c r="M31" s="93">
        <f>VLOOKUP($A31,'SuSa Berichtsmonat'!$A:$L,6,FALSE)</f>
        <v>12814178.26</v>
      </c>
      <c r="N31" s="93" t="str">
        <f>VLOOKUP($A31,'SuSa Berichtsmonat'!$A:$L,7,FALSE)</f>
        <v/>
      </c>
    </row>
    <row r="32" spans="1:14" outlineLevel="1" x14ac:dyDescent="0.2">
      <c r="A32" s="257">
        <v>2961</v>
      </c>
      <c r="B32" s="256" t="s">
        <v>501</v>
      </c>
      <c r="C32" s="258">
        <v>226303.17</v>
      </c>
      <c r="D32" s="259" t="s">
        <v>481</v>
      </c>
      <c r="E32" s="259"/>
      <c r="F32" s="258">
        <v>226303.17</v>
      </c>
      <c r="G32" s="259" t="s">
        <v>481</v>
      </c>
      <c r="H32" s="259"/>
      <c r="I32" s="258"/>
      <c r="J32" s="258"/>
      <c r="K32" s="258"/>
      <c r="L32" s="258"/>
      <c r="M32" s="93">
        <f>VLOOKUP($A32,'SuSa Berichtsmonat'!$A:$L,6,FALSE)</f>
        <v>226303.17</v>
      </c>
      <c r="N32" s="93" t="str">
        <f>VLOOKUP($A32,'SuSa Berichtsmonat'!$A:$L,7,FALSE)</f>
        <v>S</v>
      </c>
    </row>
    <row r="33" spans="1:14" outlineLevel="1" x14ac:dyDescent="0.2">
      <c r="A33" s="257">
        <v>2978</v>
      </c>
      <c r="B33" s="256" t="s">
        <v>45</v>
      </c>
      <c r="C33" s="258">
        <v>8964079.2799999993</v>
      </c>
      <c r="D33" s="259" t="s">
        <v>481</v>
      </c>
      <c r="E33" s="259"/>
      <c r="F33" s="258">
        <v>8964079.2799999993</v>
      </c>
      <c r="G33" s="259" t="s">
        <v>481</v>
      </c>
      <c r="H33" s="259"/>
      <c r="I33" s="258"/>
      <c r="J33" s="258"/>
      <c r="K33" s="258"/>
      <c r="L33" s="258"/>
      <c r="M33" s="93">
        <f>VLOOKUP($A33,'SuSa Berichtsmonat'!$A:$L,6,FALSE)</f>
        <v>8964079.2799999993</v>
      </c>
      <c r="N33" s="93" t="str">
        <f>VLOOKUP($A33,'SuSa Berichtsmonat'!$A:$L,7,FALSE)</f>
        <v>S</v>
      </c>
    </row>
    <row r="34" spans="1:14" outlineLevel="1" x14ac:dyDescent="0.2">
      <c r="A34" s="257">
        <v>3070</v>
      </c>
      <c r="B34" s="256" t="s">
        <v>47</v>
      </c>
      <c r="C34" s="258">
        <v>151778.66</v>
      </c>
      <c r="D34" s="259"/>
      <c r="E34" s="259" t="s">
        <v>482</v>
      </c>
      <c r="F34" s="258">
        <v>0</v>
      </c>
      <c r="G34" s="259"/>
      <c r="H34" s="259"/>
      <c r="I34" s="258">
        <v>0</v>
      </c>
      <c r="J34" s="258">
        <v>-3749.82</v>
      </c>
      <c r="K34" s="258">
        <v>151778.66</v>
      </c>
      <c r="L34" s="258">
        <v>0</v>
      </c>
      <c r="M34" s="93">
        <f>VLOOKUP($A34,'SuSa Berichtsmonat'!$A:$L,6,FALSE)</f>
        <v>0</v>
      </c>
      <c r="N34" s="93" t="str">
        <f>VLOOKUP($A34,'SuSa Berichtsmonat'!$A:$L,7,FALSE)</f>
        <v/>
      </c>
    </row>
    <row r="35" spans="1:14" outlineLevel="1" x14ac:dyDescent="0.2">
      <c r="A35" s="257">
        <v>3072</v>
      </c>
      <c r="B35" s="256" t="s">
        <v>48</v>
      </c>
      <c r="C35" s="258">
        <v>5160</v>
      </c>
      <c r="D35" s="259"/>
      <c r="E35" s="259" t="s">
        <v>482</v>
      </c>
      <c r="F35" s="258">
        <v>5160</v>
      </c>
      <c r="G35" s="259"/>
      <c r="H35" s="259" t="s">
        <v>482</v>
      </c>
      <c r="I35" s="258"/>
      <c r="J35" s="258"/>
      <c r="K35" s="258"/>
      <c r="L35" s="258"/>
      <c r="M35" s="93">
        <f>VLOOKUP($A35,'SuSa Berichtsmonat'!$A:$L,6,FALSE)</f>
        <v>5160</v>
      </c>
      <c r="N35" s="93" t="str">
        <f>VLOOKUP($A35,'SuSa Berichtsmonat'!$A:$L,7,FALSE)</f>
        <v/>
      </c>
    </row>
    <row r="36" spans="1:14" outlineLevel="1" x14ac:dyDescent="0.2">
      <c r="A36" s="257">
        <v>3074</v>
      </c>
      <c r="B36" s="256" t="s">
        <v>142</v>
      </c>
      <c r="C36" s="258"/>
      <c r="D36" s="259"/>
      <c r="E36" s="259"/>
      <c r="F36" s="258">
        <v>0</v>
      </c>
      <c r="G36" s="259"/>
      <c r="H36" s="259"/>
      <c r="I36" s="258"/>
      <c r="J36" s="258"/>
      <c r="K36" s="258">
        <v>45000</v>
      </c>
      <c r="L36" s="258">
        <v>45000</v>
      </c>
      <c r="M36" s="93">
        <f>VLOOKUP($A36,'SuSa Berichtsmonat'!$A:$L,6,FALSE)</f>
        <v>0</v>
      </c>
      <c r="N36" s="93" t="str">
        <f>VLOOKUP($A36,'SuSa Berichtsmonat'!$A:$L,7,FALSE)</f>
        <v/>
      </c>
    </row>
    <row r="37" spans="1:14" outlineLevel="1" x14ac:dyDescent="0.2">
      <c r="A37" s="257">
        <v>3085</v>
      </c>
      <c r="B37" s="256" t="s">
        <v>502</v>
      </c>
      <c r="C37" s="258">
        <v>2250</v>
      </c>
      <c r="D37" s="259"/>
      <c r="E37" s="259" t="s">
        <v>482</v>
      </c>
      <c r="F37" s="258">
        <v>2250</v>
      </c>
      <c r="G37" s="259"/>
      <c r="H37" s="259" t="s">
        <v>482</v>
      </c>
      <c r="I37" s="258"/>
      <c r="J37" s="258"/>
      <c r="K37" s="258"/>
      <c r="L37" s="258"/>
      <c r="M37" s="93">
        <f>VLOOKUP($A37,'SuSa Berichtsmonat'!$A:$L,6,FALSE)</f>
        <v>2250</v>
      </c>
      <c r="N37" s="93" t="str">
        <f>VLOOKUP($A37,'SuSa Berichtsmonat'!$A:$L,7,FALSE)</f>
        <v/>
      </c>
    </row>
    <row r="38" spans="1:14" outlineLevel="1" x14ac:dyDescent="0.2">
      <c r="A38" s="257">
        <v>3095</v>
      </c>
      <c r="B38" s="256" t="s">
        <v>503</v>
      </c>
      <c r="C38" s="258">
        <v>11000</v>
      </c>
      <c r="D38" s="259"/>
      <c r="E38" s="259" t="s">
        <v>482</v>
      </c>
      <c r="F38" s="258">
        <v>0</v>
      </c>
      <c r="G38" s="259"/>
      <c r="H38" s="259"/>
      <c r="I38" s="258"/>
      <c r="J38" s="258"/>
      <c r="K38" s="258">
        <v>11359.47</v>
      </c>
      <c r="L38" s="258">
        <v>359.47</v>
      </c>
      <c r="M38" s="93">
        <f>VLOOKUP($A38,'SuSa Berichtsmonat'!$A:$L,6,FALSE)</f>
        <v>6.8212102632969618E-13</v>
      </c>
      <c r="N38" s="93" t="str">
        <f>VLOOKUP($A38,'SuSa Berichtsmonat'!$A:$L,7,FALSE)</f>
        <v/>
      </c>
    </row>
    <row r="39" spans="1:14" outlineLevel="1" x14ac:dyDescent="0.2">
      <c r="A39" s="257">
        <v>3300</v>
      </c>
      <c r="B39" s="256" t="s">
        <v>504</v>
      </c>
      <c r="C39" s="258">
        <v>139016.25</v>
      </c>
      <c r="D39" s="259"/>
      <c r="E39" s="259" t="s">
        <v>482</v>
      </c>
      <c r="F39" s="258">
        <v>286849.32</v>
      </c>
      <c r="G39" s="259"/>
      <c r="H39" s="259" t="s">
        <v>482</v>
      </c>
      <c r="I39" s="258">
        <v>91911.22</v>
      </c>
      <c r="J39" s="258">
        <v>289680.40999999997</v>
      </c>
      <c r="K39" s="258">
        <v>1545750.22</v>
      </c>
      <c r="L39" s="258">
        <v>1693583.29</v>
      </c>
      <c r="M39" s="93">
        <f>VLOOKUP($A39,'SuSa Berichtsmonat'!$A:$L,6,FALSE)</f>
        <v>286849.32000000007</v>
      </c>
      <c r="N39" s="93" t="str">
        <f>VLOOKUP($A39,'SuSa Berichtsmonat'!$A:$L,7,FALSE)</f>
        <v/>
      </c>
    </row>
    <row r="40" spans="1:14" outlineLevel="1" x14ac:dyDescent="0.2">
      <c r="A40" s="257">
        <v>3720</v>
      </c>
      <c r="B40" s="256" t="s">
        <v>55</v>
      </c>
      <c r="C40" s="258">
        <v>45000</v>
      </c>
      <c r="D40" s="259"/>
      <c r="E40" s="259" t="s">
        <v>482</v>
      </c>
      <c r="F40" s="258">
        <v>0</v>
      </c>
      <c r="G40" s="259"/>
      <c r="H40" s="259"/>
      <c r="I40" s="258">
        <v>47966.16</v>
      </c>
      <c r="J40" s="258">
        <v>47966.16</v>
      </c>
      <c r="K40" s="258">
        <v>417938.41</v>
      </c>
      <c r="L40" s="258">
        <v>372938.41</v>
      </c>
      <c r="M40" s="93">
        <f>VLOOKUP($A40,'SuSa Berichtsmonat'!$A:$L,6,FALSE)</f>
        <v>0</v>
      </c>
      <c r="N40" s="93" t="str">
        <f>VLOOKUP($A40,'SuSa Berichtsmonat'!$A:$L,7,FALSE)</f>
        <v/>
      </c>
    </row>
    <row r="41" spans="1:14" outlineLevel="1" x14ac:dyDescent="0.2">
      <c r="A41" s="257">
        <v>3725</v>
      </c>
      <c r="B41" s="256" t="s">
        <v>505</v>
      </c>
      <c r="C41" s="258"/>
      <c r="D41" s="259"/>
      <c r="E41" s="259"/>
      <c r="F41" s="258">
        <v>0</v>
      </c>
      <c r="G41" s="259"/>
      <c r="H41" s="259"/>
      <c r="I41" s="258">
        <v>350</v>
      </c>
      <c r="J41" s="258">
        <v>250</v>
      </c>
      <c r="K41" s="258">
        <v>1550</v>
      </c>
      <c r="L41" s="258">
        <v>1550</v>
      </c>
      <c r="M41" s="93">
        <f>VLOOKUP($A41,'SuSa Berichtsmonat'!$A:$L,6,FALSE)</f>
        <v>0</v>
      </c>
      <c r="N41" s="93" t="str">
        <f>VLOOKUP($A41,'SuSa Berichtsmonat'!$A:$L,7,FALSE)</f>
        <v/>
      </c>
    </row>
    <row r="42" spans="1:14" outlineLevel="1" x14ac:dyDescent="0.2">
      <c r="A42" s="257">
        <v>3730</v>
      </c>
      <c r="B42" s="256" t="s">
        <v>506</v>
      </c>
      <c r="C42" s="258"/>
      <c r="D42" s="259"/>
      <c r="E42" s="259"/>
      <c r="F42" s="258">
        <v>16157.9</v>
      </c>
      <c r="G42" s="259"/>
      <c r="H42" s="259" t="s">
        <v>482</v>
      </c>
      <c r="I42" s="258">
        <v>15393.44</v>
      </c>
      <c r="J42" s="258">
        <v>16157.9</v>
      </c>
      <c r="K42" s="258">
        <v>125459.44</v>
      </c>
      <c r="L42" s="258">
        <v>141617.34</v>
      </c>
      <c r="M42" s="93">
        <f>VLOOKUP($A42,'SuSa Berichtsmonat'!$A:$L,6,FALSE)</f>
        <v>16157.899999999994</v>
      </c>
      <c r="N42" s="93" t="str">
        <f>VLOOKUP($A42,'SuSa Berichtsmonat'!$A:$L,7,FALSE)</f>
        <v/>
      </c>
    </row>
    <row r="43" spans="1:14" outlineLevel="1" x14ac:dyDescent="0.2">
      <c r="A43" s="257">
        <v>3740</v>
      </c>
      <c r="B43" s="256" t="s">
        <v>507</v>
      </c>
      <c r="C43" s="258"/>
      <c r="D43" s="259"/>
      <c r="E43" s="259"/>
      <c r="F43" s="258">
        <v>1750.79</v>
      </c>
      <c r="G43" s="259"/>
      <c r="H43" s="259" t="s">
        <v>482</v>
      </c>
      <c r="I43" s="258">
        <v>22093.59</v>
      </c>
      <c r="J43" s="258">
        <v>22096.59</v>
      </c>
      <c r="K43" s="258">
        <v>147017.01999999999</v>
      </c>
      <c r="L43" s="258">
        <v>148767.81</v>
      </c>
      <c r="M43" s="93">
        <f>VLOOKUP($A43,'SuSa Berichtsmonat'!$A:$L,6,FALSE)</f>
        <v>1750.789999999979</v>
      </c>
      <c r="N43" s="93" t="str">
        <f>VLOOKUP($A43,'SuSa Berichtsmonat'!$A:$L,7,FALSE)</f>
        <v/>
      </c>
    </row>
    <row r="44" spans="1:14" outlineLevel="1" x14ac:dyDescent="0.2">
      <c r="A44" s="257">
        <v>3770</v>
      </c>
      <c r="B44" s="256" t="s">
        <v>508</v>
      </c>
      <c r="C44" s="258"/>
      <c r="D44" s="259"/>
      <c r="E44" s="259"/>
      <c r="F44" s="258">
        <v>0</v>
      </c>
      <c r="G44" s="259"/>
      <c r="H44" s="259"/>
      <c r="I44" s="258">
        <v>60</v>
      </c>
      <c r="J44" s="258">
        <v>60</v>
      </c>
      <c r="K44" s="258">
        <v>660</v>
      </c>
      <c r="L44" s="258">
        <v>660</v>
      </c>
      <c r="M44" s="93">
        <f>VLOOKUP($A44,'SuSa Berichtsmonat'!$A:$L,6,FALSE)</f>
        <v>0</v>
      </c>
      <c r="N44" s="93" t="str">
        <f>VLOOKUP($A44,'SuSa Berichtsmonat'!$A:$L,7,FALSE)</f>
        <v/>
      </c>
    </row>
    <row r="45" spans="1:14" outlineLevel="1" x14ac:dyDescent="0.2">
      <c r="A45" s="257">
        <v>3790</v>
      </c>
      <c r="B45" s="256" t="s">
        <v>509</v>
      </c>
      <c r="C45" s="258"/>
      <c r="D45" s="259"/>
      <c r="E45" s="259"/>
      <c r="F45" s="258">
        <v>0</v>
      </c>
      <c r="G45" s="259"/>
      <c r="H45" s="259"/>
      <c r="I45" s="258">
        <v>87774.94</v>
      </c>
      <c r="J45" s="258">
        <v>87774.94</v>
      </c>
      <c r="K45" s="258">
        <v>670998.38</v>
      </c>
      <c r="L45" s="258">
        <v>670998.38</v>
      </c>
      <c r="M45" s="93">
        <f>VLOOKUP($A45,'SuSa Berichtsmonat'!$A:$L,6,FALSE)</f>
        <v>0</v>
      </c>
      <c r="N45" s="93" t="str">
        <f>VLOOKUP($A45,'SuSa Berichtsmonat'!$A:$L,7,FALSE)</f>
        <v/>
      </c>
    </row>
    <row r="46" spans="1:14" outlineLevel="1" x14ac:dyDescent="0.2">
      <c r="A46" s="257">
        <v>3805</v>
      </c>
      <c r="B46" s="256" t="s">
        <v>702</v>
      </c>
      <c r="C46" s="258"/>
      <c r="D46" s="259"/>
      <c r="E46" s="259"/>
      <c r="F46" s="258">
        <v>504</v>
      </c>
      <c r="G46" s="259"/>
      <c r="H46" s="259" t="s">
        <v>482</v>
      </c>
      <c r="I46" s="258"/>
      <c r="J46" s="258"/>
      <c r="K46" s="258">
        <v>0</v>
      </c>
      <c r="L46" s="258">
        <v>504</v>
      </c>
      <c r="M46" s="93">
        <f>VLOOKUP($A46,'SuSa Berichtsmonat'!$A:$L,6,FALSE)</f>
        <v>504</v>
      </c>
      <c r="N46" s="93" t="str">
        <f>VLOOKUP($A46,'SuSa Berichtsmonat'!$A:$L,7,FALSE)</f>
        <v/>
      </c>
    </row>
    <row r="47" spans="1:14" outlineLevel="1" x14ac:dyDescent="0.2">
      <c r="A47" s="257">
        <v>3806</v>
      </c>
      <c r="B47" s="256" t="s">
        <v>510</v>
      </c>
      <c r="C47" s="258"/>
      <c r="D47" s="259"/>
      <c r="E47" s="259"/>
      <c r="F47" s="258">
        <v>598.5</v>
      </c>
      <c r="G47" s="259"/>
      <c r="H47" s="259" t="s">
        <v>482</v>
      </c>
      <c r="I47" s="258"/>
      <c r="J47" s="258"/>
      <c r="K47" s="258">
        <v>0</v>
      </c>
      <c r="L47" s="258">
        <v>598.5</v>
      </c>
      <c r="M47" s="93">
        <f>VLOOKUP($A47,'SuSa Berichtsmonat'!$A:$L,6,FALSE)</f>
        <v>598.5</v>
      </c>
      <c r="N47" s="93" t="str">
        <f>VLOOKUP($A47,'SuSa Berichtsmonat'!$A:$L,7,FALSE)</f>
        <v/>
      </c>
    </row>
    <row r="48" spans="1:14" outlineLevel="1" x14ac:dyDescent="0.2">
      <c r="A48" s="257">
        <v>3820</v>
      </c>
      <c r="B48" s="256" t="s">
        <v>119</v>
      </c>
      <c r="C48" s="258"/>
      <c r="D48" s="259"/>
      <c r="E48" s="259"/>
      <c r="F48" s="258">
        <v>207772.79999999999</v>
      </c>
      <c r="G48" s="259"/>
      <c r="H48" s="259" t="s">
        <v>482</v>
      </c>
      <c r="I48" s="258">
        <v>0</v>
      </c>
      <c r="J48" s="258">
        <v>15421.61</v>
      </c>
      <c r="K48" s="258">
        <v>0</v>
      </c>
      <c r="L48" s="258">
        <v>207772.79999999999</v>
      </c>
      <c r="M48" s="93">
        <f>VLOOKUP($A48,'SuSa Berichtsmonat'!$A:$L,6,FALSE)</f>
        <v>207772.79999999999</v>
      </c>
      <c r="N48" s="93" t="str">
        <f>VLOOKUP($A48,'SuSa Berichtsmonat'!$A:$L,7,FALSE)</f>
        <v/>
      </c>
    </row>
    <row r="49" spans="1:14" outlineLevel="1" x14ac:dyDescent="0.2">
      <c r="A49" s="257">
        <v>3837</v>
      </c>
      <c r="B49" s="256" t="s">
        <v>511</v>
      </c>
      <c r="C49" s="258"/>
      <c r="D49" s="259"/>
      <c r="E49" s="259"/>
      <c r="F49" s="258">
        <v>39.840000000000003</v>
      </c>
      <c r="G49" s="259"/>
      <c r="H49" s="259" t="s">
        <v>482</v>
      </c>
      <c r="I49" s="258"/>
      <c r="J49" s="258"/>
      <c r="K49" s="258">
        <v>0</v>
      </c>
      <c r="L49" s="258">
        <v>39.840000000000003</v>
      </c>
      <c r="M49" s="93">
        <f>VLOOKUP($A49,'SuSa Berichtsmonat'!$A:$L,6,FALSE)</f>
        <v>39.840000000000003</v>
      </c>
      <c r="N49" s="93" t="str">
        <f>VLOOKUP($A49,'SuSa Berichtsmonat'!$A:$L,7,FALSE)</f>
        <v/>
      </c>
    </row>
    <row r="50" spans="1:14" outlineLevel="1" x14ac:dyDescent="0.2">
      <c r="A50" s="257">
        <v>3838</v>
      </c>
      <c r="B50" s="256" t="s">
        <v>627</v>
      </c>
      <c r="C50" s="258"/>
      <c r="D50" s="259"/>
      <c r="E50" s="259"/>
      <c r="F50" s="258">
        <v>179.04</v>
      </c>
      <c r="G50" s="259"/>
      <c r="H50" s="259" t="s">
        <v>482</v>
      </c>
      <c r="I50" s="258">
        <v>0</v>
      </c>
      <c r="J50" s="258">
        <v>29.63</v>
      </c>
      <c r="K50" s="258">
        <v>0</v>
      </c>
      <c r="L50" s="258">
        <v>179.04</v>
      </c>
      <c r="M50" s="93">
        <f>VLOOKUP($A50,'SuSa Berichtsmonat'!$A:$L,6,FALSE)</f>
        <v>179.04</v>
      </c>
      <c r="N50" s="93" t="str">
        <f>VLOOKUP($A50,'SuSa Berichtsmonat'!$A:$L,7,FALSE)</f>
        <v/>
      </c>
    </row>
    <row r="51" spans="1:14" outlineLevel="1" x14ac:dyDescent="0.2">
      <c r="A51" s="257">
        <v>3841</v>
      </c>
      <c r="B51" s="256" t="s">
        <v>61</v>
      </c>
      <c r="C51" s="258">
        <v>116375.26</v>
      </c>
      <c r="D51" s="259" t="s">
        <v>481</v>
      </c>
      <c r="E51" s="259"/>
      <c r="F51" s="258">
        <v>0</v>
      </c>
      <c r="G51" s="259"/>
      <c r="H51" s="259"/>
      <c r="I51" s="258"/>
      <c r="J51" s="258"/>
      <c r="K51" s="258">
        <v>0.1</v>
      </c>
      <c r="L51" s="258">
        <v>116375.36</v>
      </c>
      <c r="M51" s="93">
        <f>VLOOKUP($A51,'SuSa Berichtsmonat'!$A:$L,6,FALSE)</f>
        <v>0</v>
      </c>
      <c r="N51" s="93" t="str">
        <f>VLOOKUP($A51,'SuSa Berichtsmonat'!$A:$L,7,FALSE)</f>
        <v/>
      </c>
    </row>
    <row r="52" spans="1:14" outlineLevel="1" x14ac:dyDescent="0.2">
      <c r="A52" s="257">
        <v>3865</v>
      </c>
      <c r="B52" s="256" t="s">
        <v>684</v>
      </c>
      <c r="C52" s="258"/>
      <c r="D52" s="259"/>
      <c r="E52" s="259"/>
      <c r="F52" s="258">
        <v>29.58</v>
      </c>
      <c r="G52" s="259"/>
      <c r="H52" s="259" t="s">
        <v>482</v>
      </c>
      <c r="I52" s="258">
        <v>29.63</v>
      </c>
      <c r="J52" s="258">
        <v>29.58</v>
      </c>
      <c r="K52" s="258">
        <v>56.28</v>
      </c>
      <c r="L52" s="258">
        <v>85.86</v>
      </c>
      <c r="M52" s="93">
        <f>VLOOKUP($A52,'SuSa Berichtsmonat'!$A:$L,6,FALSE)</f>
        <v>29.58</v>
      </c>
      <c r="N52" s="93" t="str">
        <f>VLOOKUP($A52,'SuSa Berichtsmonat'!$A:$L,7,FALSE)</f>
        <v/>
      </c>
    </row>
    <row r="53" spans="1:14" outlineLevel="1" x14ac:dyDescent="0.2">
      <c r="A53" s="257">
        <v>3900</v>
      </c>
      <c r="B53" s="256" t="s">
        <v>62</v>
      </c>
      <c r="C53" s="258">
        <v>508012</v>
      </c>
      <c r="D53" s="259"/>
      <c r="E53" s="259" t="s">
        <v>482</v>
      </c>
      <c r="F53" s="258">
        <v>295305.78999999998</v>
      </c>
      <c r="G53" s="259"/>
      <c r="H53" s="259" t="s">
        <v>482</v>
      </c>
      <c r="I53" s="258">
        <v>84440.65</v>
      </c>
      <c r="J53" s="258">
        <v>0</v>
      </c>
      <c r="K53" s="258">
        <v>574152.23</v>
      </c>
      <c r="L53" s="258">
        <v>361446.02</v>
      </c>
      <c r="M53" s="93">
        <f>VLOOKUP($A53,'SuSa Berichtsmonat'!$A:$L,6,FALSE)</f>
        <v>295305.79000000004</v>
      </c>
      <c r="N53" s="93" t="str">
        <f>VLOOKUP($A53,'SuSa Berichtsmonat'!$A:$L,7,FALSE)</f>
        <v/>
      </c>
    </row>
    <row r="54" spans="1:14" outlineLevel="1" x14ac:dyDescent="0.2">
      <c r="A54" s="257">
        <v>4336</v>
      </c>
      <c r="B54" s="256" t="s">
        <v>124</v>
      </c>
      <c r="C54" s="258"/>
      <c r="D54" s="259"/>
      <c r="E54" s="259"/>
      <c r="F54" s="258">
        <v>20000</v>
      </c>
      <c r="G54" s="259"/>
      <c r="H54" s="259" t="s">
        <v>482</v>
      </c>
      <c r="I54" s="258"/>
      <c r="J54" s="258"/>
      <c r="K54" s="258">
        <v>0</v>
      </c>
      <c r="L54" s="258">
        <v>20000</v>
      </c>
      <c r="M54" s="93">
        <f>VLOOKUP($A54,'SuSa Berichtsmonat'!$A:$L,6,FALSE)</f>
        <v>20000</v>
      </c>
      <c r="N54" s="93" t="str">
        <f>VLOOKUP($A54,'SuSa Berichtsmonat'!$A:$L,7,FALSE)</f>
        <v/>
      </c>
    </row>
    <row r="55" spans="1:14" outlineLevel="1" x14ac:dyDescent="0.2">
      <c r="A55" s="257">
        <v>4400</v>
      </c>
      <c r="B55" s="256" t="s">
        <v>512</v>
      </c>
      <c r="C55" s="258"/>
      <c r="D55" s="259"/>
      <c r="E55" s="259"/>
      <c r="F55" s="258">
        <v>6300</v>
      </c>
      <c r="G55" s="259"/>
      <c r="H55" s="259" t="s">
        <v>482</v>
      </c>
      <c r="I55" s="258"/>
      <c r="J55" s="258"/>
      <c r="K55" s="258">
        <v>0</v>
      </c>
      <c r="L55" s="258">
        <v>6300</v>
      </c>
      <c r="M55" s="93">
        <f>VLOOKUP($A55,'SuSa Berichtsmonat'!$A:$L,6,FALSE)</f>
        <v>6300</v>
      </c>
      <c r="N55" s="93" t="str">
        <f>VLOOKUP($A55,'SuSa Berichtsmonat'!$A:$L,7,FALSE)</f>
        <v/>
      </c>
    </row>
    <row r="56" spans="1:14" outlineLevel="1" x14ac:dyDescent="0.2">
      <c r="A56" s="257">
        <v>4820</v>
      </c>
      <c r="B56" s="256" t="s">
        <v>68</v>
      </c>
      <c r="C56" s="258"/>
      <c r="D56" s="259"/>
      <c r="E56" s="259"/>
      <c r="F56" s="258">
        <v>240499.38</v>
      </c>
      <c r="G56" s="259"/>
      <c r="H56" s="259" t="s">
        <v>482</v>
      </c>
      <c r="I56" s="258">
        <v>0</v>
      </c>
      <c r="J56" s="258">
        <v>38291.919999999998</v>
      </c>
      <c r="K56" s="258">
        <v>0</v>
      </c>
      <c r="L56" s="258">
        <v>240499.38</v>
      </c>
      <c r="M56" s="93">
        <f>VLOOKUP($A56,'SuSa Berichtsmonat'!$A:$L,6,FALSE)</f>
        <v>240499.38</v>
      </c>
      <c r="N56" s="93" t="str">
        <f>VLOOKUP($A56,'SuSa Berichtsmonat'!$A:$L,7,FALSE)</f>
        <v/>
      </c>
    </row>
    <row r="57" spans="1:14" outlineLevel="1" x14ac:dyDescent="0.2">
      <c r="A57" s="257">
        <v>4830</v>
      </c>
      <c r="B57" s="256" t="s">
        <v>69</v>
      </c>
      <c r="C57" s="258"/>
      <c r="D57" s="259"/>
      <c r="E57" s="259"/>
      <c r="F57" s="258">
        <v>575187.12</v>
      </c>
      <c r="G57" s="259"/>
      <c r="H57" s="259" t="s">
        <v>482</v>
      </c>
      <c r="I57" s="258">
        <v>0</v>
      </c>
      <c r="J57" s="258">
        <v>85475.44</v>
      </c>
      <c r="K57" s="258">
        <v>0</v>
      </c>
      <c r="L57" s="258">
        <v>575187.12</v>
      </c>
      <c r="M57" s="93">
        <f>VLOOKUP($A57,'SuSa Berichtsmonat'!$A:$L,6,FALSE)</f>
        <v>575187.11999999988</v>
      </c>
      <c r="N57" s="93" t="str">
        <f>VLOOKUP($A57,'SuSa Berichtsmonat'!$A:$L,7,FALSE)</f>
        <v/>
      </c>
    </row>
    <row r="58" spans="1:14" outlineLevel="1" x14ac:dyDescent="0.2">
      <c r="A58" s="257">
        <v>6020</v>
      </c>
      <c r="B58" s="256" t="s">
        <v>76</v>
      </c>
      <c r="C58" s="258"/>
      <c r="D58" s="259"/>
      <c r="E58" s="259"/>
      <c r="F58" s="258">
        <v>424265.55</v>
      </c>
      <c r="G58" s="259" t="s">
        <v>481</v>
      </c>
      <c r="H58" s="259"/>
      <c r="I58" s="258">
        <v>63808.47</v>
      </c>
      <c r="J58" s="258">
        <v>0</v>
      </c>
      <c r="K58" s="258">
        <v>425399.42</v>
      </c>
      <c r="L58" s="258">
        <v>1133.8699999999999</v>
      </c>
      <c r="M58" s="93">
        <f>VLOOKUP($A58,'SuSa Berichtsmonat'!$A:$L,6,FALSE)</f>
        <v>424265.55000000005</v>
      </c>
      <c r="N58" s="93" t="str">
        <f>VLOOKUP($A58,'SuSa Berichtsmonat'!$A:$L,7,FALSE)</f>
        <v>S</v>
      </c>
    </row>
    <row r="59" spans="1:14" outlineLevel="1" x14ac:dyDescent="0.2">
      <c r="A59" s="257">
        <v>6024</v>
      </c>
      <c r="B59" s="256" t="s">
        <v>513</v>
      </c>
      <c r="C59" s="258"/>
      <c r="D59" s="259"/>
      <c r="E59" s="259"/>
      <c r="F59" s="258">
        <v>110000</v>
      </c>
      <c r="G59" s="259" t="s">
        <v>481</v>
      </c>
      <c r="H59" s="259"/>
      <c r="I59" s="258">
        <v>10000</v>
      </c>
      <c r="J59" s="258">
        <v>0</v>
      </c>
      <c r="K59" s="258">
        <v>110000</v>
      </c>
      <c r="L59" s="258">
        <v>0</v>
      </c>
      <c r="M59" s="93">
        <f>VLOOKUP($A59,'SuSa Berichtsmonat'!$A:$L,6,FALSE)</f>
        <v>110000</v>
      </c>
      <c r="N59" s="93" t="str">
        <f>VLOOKUP($A59,'SuSa Berichtsmonat'!$A:$L,7,FALSE)</f>
        <v>S</v>
      </c>
    </row>
    <row r="60" spans="1:14" outlineLevel="1" x14ac:dyDescent="0.2">
      <c r="A60" s="257">
        <v>6095</v>
      </c>
      <c r="B60" s="256" t="s">
        <v>115</v>
      </c>
      <c r="C60" s="258"/>
      <c r="D60" s="259"/>
      <c r="E60" s="259"/>
      <c r="F60" s="258">
        <v>123768.93</v>
      </c>
      <c r="G60" s="259" t="s">
        <v>481</v>
      </c>
      <c r="H60" s="259"/>
      <c r="I60" s="258">
        <v>9100</v>
      </c>
      <c r="J60" s="258">
        <v>0</v>
      </c>
      <c r="K60" s="258">
        <v>127398.75</v>
      </c>
      <c r="L60" s="258">
        <v>3629.82</v>
      </c>
      <c r="M60" s="93">
        <f>VLOOKUP($A60,'SuSa Berichtsmonat'!$A:$L,6,FALSE)</f>
        <v>123768.93000000002</v>
      </c>
      <c r="N60" s="93" t="str">
        <f>VLOOKUP($A60,'SuSa Berichtsmonat'!$A:$L,7,FALSE)</f>
        <v>S</v>
      </c>
    </row>
    <row r="61" spans="1:14" outlineLevel="1" x14ac:dyDescent="0.2">
      <c r="A61" s="257">
        <v>6110</v>
      </c>
      <c r="B61" s="256" t="s">
        <v>514</v>
      </c>
      <c r="C61" s="258"/>
      <c r="D61" s="259"/>
      <c r="E61" s="259"/>
      <c r="F61" s="258">
        <v>85207.2</v>
      </c>
      <c r="G61" s="259" t="s">
        <v>481</v>
      </c>
      <c r="H61" s="259"/>
      <c r="I61" s="258">
        <v>12652.01</v>
      </c>
      <c r="J61" s="258">
        <v>0</v>
      </c>
      <c r="K61" s="258">
        <v>85521</v>
      </c>
      <c r="L61" s="258">
        <v>313.8</v>
      </c>
      <c r="M61" s="93">
        <f>VLOOKUP($A61,'SuSa Berichtsmonat'!$A:$L,6,FALSE)</f>
        <v>85207.2</v>
      </c>
      <c r="N61" s="93" t="str">
        <f>VLOOKUP($A61,'SuSa Berichtsmonat'!$A:$L,7,FALSE)</f>
        <v>S</v>
      </c>
    </row>
    <row r="62" spans="1:14" outlineLevel="1" x14ac:dyDescent="0.2">
      <c r="A62" s="257">
        <v>6111</v>
      </c>
      <c r="B62" s="256" t="s">
        <v>80</v>
      </c>
      <c r="C62" s="258"/>
      <c r="D62" s="259"/>
      <c r="E62" s="259"/>
      <c r="F62" s="258">
        <v>1442.43</v>
      </c>
      <c r="G62" s="259"/>
      <c r="H62" s="259" t="s">
        <v>482</v>
      </c>
      <c r="I62" s="258">
        <v>29.67</v>
      </c>
      <c r="J62" s="258">
        <v>0</v>
      </c>
      <c r="K62" s="258">
        <v>1359.3</v>
      </c>
      <c r="L62" s="258">
        <v>2801.73</v>
      </c>
      <c r="M62" s="93">
        <f>VLOOKUP($A62,'SuSa Berichtsmonat'!$A:$L,6,FALSE)</f>
        <v>1442.4299999999998</v>
      </c>
      <c r="N62" s="93" t="str">
        <f>VLOOKUP($A62,'SuSa Berichtsmonat'!$A:$L,7,FALSE)</f>
        <v/>
      </c>
    </row>
    <row r="63" spans="1:14" outlineLevel="1" x14ac:dyDescent="0.2">
      <c r="A63" s="257">
        <v>6120</v>
      </c>
      <c r="B63" s="256" t="s">
        <v>81</v>
      </c>
      <c r="C63" s="258"/>
      <c r="D63" s="259"/>
      <c r="E63" s="259"/>
      <c r="F63" s="258">
        <v>2592.5500000000002</v>
      </c>
      <c r="G63" s="259" t="s">
        <v>481</v>
      </c>
      <c r="H63" s="259"/>
      <c r="I63" s="258"/>
      <c r="J63" s="258"/>
      <c r="K63" s="258">
        <v>2592.5500000000002</v>
      </c>
      <c r="L63" s="258">
        <v>0</v>
      </c>
      <c r="M63" s="93">
        <f>VLOOKUP($A63,'SuSa Berichtsmonat'!$A:$L,6,FALSE)</f>
        <v>2592.5500000000002</v>
      </c>
      <c r="N63" s="93" t="str">
        <f>VLOOKUP($A63,'SuSa Berichtsmonat'!$A:$L,7,FALSE)</f>
        <v>S</v>
      </c>
    </row>
    <row r="64" spans="1:14" outlineLevel="1" x14ac:dyDescent="0.2">
      <c r="A64" s="257">
        <v>6140</v>
      </c>
      <c r="B64" s="256" t="s">
        <v>147</v>
      </c>
      <c r="C64" s="258"/>
      <c r="D64" s="259"/>
      <c r="E64" s="259"/>
      <c r="F64" s="258">
        <v>232.5</v>
      </c>
      <c r="G64" s="259" t="s">
        <v>481</v>
      </c>
      <c r="H64" s="259"/>
      <c r="I64" s="258">
        <v>250</v>
      </c>
      <c r="J64" s="258">
        <v>212.5</v>
      </c>
      <c r="K64" s="258">
        <v>1550</v>
      </c>
      <c r="L64" s="258">
        <v>1317.5</v>
      </c>
      <c r="M64" s="93">
        <f>VLOOKUP($A64,'SuSa Berichtsmonat'!$A:$L,6,FALSE)</f>
        <v>232.5</v>
      </c>
      <c r="N64" s="93" t="str">
        <f>VLOOKUP($A64,'SuSa Berichtsmonat'!$A:$L,7,FALSE)</f>
        <v>S</v>
      </c>
    </row>
    <row r="65" spans="1:14" outlineLevel="1" x14ac:dyDescent="0.2">
      <c r="A65" s="257">
        <v>6201</v>
      </c>
      <c r="B65" s="256" t="s">
        <v>515</v>
      </c>
      <c r="C65" s="258"/>
      <c r="D65" s="259"/>
      <c r="E65" s="259"/>
      <c r="F65" s="258">
        <v>62531.58</v>
      </c>
      <c r="G65" s="259" t="s">
        <v>481</v>
      </c>
      <c r="H65" s="259"/>
      <c r="I65" s="258">
        <v>7483.99</v>
      </c>
      <c r="J65" s="258">
        <v>0</v>
      </c>
      <c r="K65" s="258">
        <v>62531.58</v>
      </c>
      <c r="L65" s="258">
        <v>0</v>
      </c>
      <c r="M65" s="93">
        <f>VLOOKUP($A65,'SuSa Berichtsmonat'!$A:$L,6,FALSE)</f>
        <v>55047.590000000004</v>
      </c>
      <c r="N65" s="93" t="str">
        <f>VLOOKUP($A65,'SuSa Berichtsmonat'!$A:$L,7,FALSE)</f>
        <v>S</v>
      </c>
    </row>
    <row r="66" spans="1:14" outlineLevel="1" x14ac:dyDescent="0.2">
      <c r="A66" s="257">
        <v>6220</v>
      </c>
      <c r="B66" s="256" t="s">
        <v>137</v>
      </c>
      <c r="C66" s="258"/>
      <c r="D66" s="259"/>
      <c r="E66" s="259"/>
      <c r="F66" s="258">
        <v>11440.29</v>
      </c>
      <c r="G66" s="259" t="s">
        <v>481</v>
      </c>
      <c r="H66" s="259"/>
      <c r="I66" s="258">
        <v>609.15</v>
      </c>
      <c r="J66" s="258">
        <v>0</v>
      </c>
      <c r="K66" s="258">
        <v>11440.29</v>
      </c>
      <c r="L66" s="258">
        <v>0</v>
      </c>
      <c r="M66" s="93">
        <f>VLOOKUP($A66,'SuSa Berichtsmonat'!$A:$L,6,FALSE)</f>
        <v>10831.14</v>
      </c>
      <c r="N66" s="93" t="str">
        <f>VLOOKUP($A66,'SuSa Berichtsmonat'!$A:$L,7,FALSE)</f>
        <v>S</v>
      </c>
    </row>
    <row r="67" spans="1:14" outlineLevel="1" x14ac:dyDescent="0.2">
      <c r="A67" s="257">
        <v>6260</v>
      </c>
      <c r="B67" s="256" t="s">
        <v>516</v>
      </c>
      <c r="C67" s="258"/>
      <c r="D67" s="259"/>
      <c r="E67" s="259"/>
      <c r="F67" s="258">
        <v>7597.94</v>
      </c>
      <c r="G67" s="259" t="s">
        <v>481</v>
      </c>
      <c r="H67" s="259"/>
      <c r="I67" s="258"/>
      <c r="J67" s="258"/>
      <c r="K67" s="258">
        <v>7597.94</v>
      </c>
      <c r="L67" s="258">
        <v>0</v>
      </c>
      <c r="M67" s="93">
        <f>VLOOKUP($A67,'SuSa Berichtsmonat'!$A:$L,6,FALSE)</f>
        <v>7597.9400000000005</v>
      </c>
      <c r="N67" s="93" t="str">
        <f>VLOOKUP($A67,'SuSa Berichtsmonat'!$A:$L,7,FALSE)</f>
        <v>S</v>
      </c>
    </row>
    <row r="68" spans="1:14" outlineLevel="1" x14ac:dyDescent="0.2">
      <c r="A68" s="257">
        <v>6300</v>
      </c>
      <c r="B68" s="256" t="s">
        <v>82</v>
      </c>
      <c r="C68" s="258"/>
      <c r="D68" s="259"/>
      <c r="E68" s="259"/>
      <c r="F68" s="258">
        <v>2457.9899999999998</v>
      </c>
      <c r="G68" s="259" t="s">
        <v>481</v>
      </c>
      <c r="H68" s="259"/>
      <c r="I68" s="258">
        <v>311.38</v>
      </c>
      <c r="J68" s="258">
        <v>0</v>
      </c>
      <c r="K68" s="258">
        <v>3228.85</v>
      </c>
      <c r="L68" s="258">
        <v>770.86</v>
      </c>
      <c r="M68" s="93">
        <f>VLOOKUP($A68,'SuSa Berichtsmonat'!$A:$L,6,FALSE)</f>
        <v>2457.9900000000002</v>
      </c>
      <c r="N68" s="93" t="str">
        <f>VLOOKUP($A68,'SuSa Berichtsmonat'!$A:$L,7,FALSE)</f>
        <v>S</v>
      </c>
    </row>
    <row r="69" spans="1:14" outlineLevel="1" x14ac:dyDescent="0.2">
      <c r="A69" s="257">
        <v>6301</v>
      </c>
      <c r="B69" s="256" t="s">
        <v>122</v>
      </c>
      <c r="C69" s="258"/>
      <c r="D69" s="259"/>
      <c r="E69" s="259"/>
      <c r="F69" s="258">
        <v>5932.69</v>
      </c>
      <c r="G69" s="259" t="s">
        <v>481</v>
      </c>
      <c r="H69" s="259"/>
      <c r="I69" s="258">
        <v>153.9</v>
      </c>
      <c r="J69" s="258">
        <v>0</v>
      </c>
      <c r="K69" s="258">
        <v>289620.81</v>
      </c>
      <c r="L69" s="258">
        <v>283688.12</v>
      </c>
      <c r="M69" s="93">
        <f>VLOOKUP($A69,'SuSa Berichtsmonat'!$A:$L,6,FALSE)</f>
        <v>5932.6900000000023</v>
      </c>
      <c r="N69" s="93" t="str">
        <f>VLOOKUP($A69,'SuSa Berichtsmonat'!$A:$L,7,FALSE)</f>
        <v>S</v>
      </c>
    </row>
    <row r="70" spans="1:14" outlineLevel="1" x14ac:dyDescent="0.2">
      <c r="A70" s="257">
        <v>6310</v>
      </c>
      <c r="B70" s="256" t="s">
        <v>517</v>
      </c>
      <c r="C70" s="258"/>
      <c r="D70" s="259"/>
      <c r="E70" s="259"/>
      <c r="F70" s="258">
        <v>58038.97</v>
      </c>
      <c r="G70" s="259" t="s">
        <v>481</v>
      </c>
      <c r="H70" s="259"/>
      <c r="I70" s="258">
        <v>5276.27</v>
      </c>
      <c r="J70" s="258">
        <v>0</v>
      </c>
      <c r="K70" s="258">
        <v>58038.97</v>
      </c>
      <c r="L70" s="258">
        <v>0</v>
      </c>
      <c r="M70" s="93">
        <f>VLOOKUP($A70,'SuSa Berichtsmonat'!$A:$L,6,FALSE)</f>
        <v>58038.970000000016</v>
      </c>
      <c r="N70" s="93" t="str">
        <f>VLOOKUP($A70,'SuSa Berichtsmonat'!$A:$L,7,FALSE)</f>
        <v>S</v>
      </c>
    </row>
    <row r="71" spans="1:14" outlineLevel="1" x14ac:dyDescent="0.2">
      <c r="A71" s="257">
        <v>6325</v>
      </c>
      <c r="B71" s="256" t="s">
        <v>86</v>
      </c>
      <c r="C71" s="258"/>
      <c r="D71" s="259"/>
      <c r="E71" s="259"/>
      <c r="F71" s="258">
        <v>2575.9</v>
      </c>
      <c r="G71" s="259" t="s">
        <v>481</v>
      </c>
      <c r="H71" s="259"/>
      <c r="I71" s="258">
        <v>1118.79</v>
      </c>
      <c r="J71" s="258">
        <v>1099.9100000000001</v>
      </c>
      <c r="K71" s="258">
        <v>12323.89</v>
      </c>
      <c r="L71" s="258">
        <v>9747.99</v>
      </c>
      <c r="M71" s="93">
        <f>VLOOKUP($A71,'SuSa Berichtsmonat'!$A:$L,6,FALSE)</f>
        <v>2575.8999999999996</v>
      </c>
      <c r="N71" s="93" t="str">
        <f>VLOOKUP($A71,'SuSa Berichtsmonat'!$A:$L,7,FALSE)</f>
        <v>S</v>
      </c>
    </row>
    <row r="72" spans="1:14" outlineLevel="1" x14ac:dyDescent="0.2">
      <c r="A72" s="257">
        <v>6330</v>
      </c>
      <c r="B72" s="256" t="s">
        <v>87</v>
      </c>
      <c r="C72" s="258"/>
      <c r="D72" s="259"/>
      <c r="E72" s="259"/>
      <c r="F72" s="258">
        <v>4670.49</v>
      </c>
      <c r="G72" s="259" t="s">
        <v>481</v>
      </c>
      <c r="H72" s="259"/>
      <c r="I72" s="258">
        <v>424.59</v>
      </c>
      <c r="J72" s="258">
        <v>0</v>
      </c>
      <c r="K72" s="258">
        <v>4670.49</v>
      </c>
      <c r="L72" s="258">
        <v>0</v>
      </c>
      <c r="M72" s="93">
        <f>VLOOKUP($A72,'SuSa Berichtsmonat'!$A:$L,6,FALSE)</f>
        <v>4670.4900000000007</v>
      </c>
      <c r="N72" s="93" t="str">
        <f>VLOOKUP($A72,'SuSa Berichtsmonat'!$A:$L,7,FALSE)</f>
        <v>S</v>
      </c>
    </row>
    <row r="73" spans="1:14" outlineLevel="1" x14ac:dyDescent="0.2">
      <c r="A73" s="257">
        <v>6400</v>
      </c>
      <c r="B73" s="256" t="s">
        <v>89</v>
      </c>
      <c r="C73" s="258"/>
      <c r="D73" s="259"/>
      <c r="E73" s="259"/>
      <c r="F73" s="258">
        <v>11072.22</v>
      </c>
      <c r="G73" s="259" t="s">
        <v>481</v>
      </c>
      <c r="H73" s="259"/>
      <c r="I73" s="258"/>
      <c r="J73" s="258"/>
      <c r="K73" s="258">
        <v>11072.22</v>
      </c>
      <c r="L73" s="258">
        <v>0</v>
      </c>
      <c r="M73" s="93">
        <f>VLOOKUP($A73,'SuSa Berichtsmonat'!$A:$L,6,FALSE)</f>
        <v>11072.22</v>
      </c>
      <c r="N73" s="93" t="str">
        <f>VLOOKUP($A73,'SuSa Berichtsmonat'!$A:$L,7,FALSE)</f>
        <v>S</v>
      </c>
    </row>
    <row r="74" spans="1:14" outlineLevel="1" x14ac:dyDescent="0.2">
      <c r="A74" s="257">
        <v>6420</v>
      </c>
      <c r="B74" s="256" t="s">
        <v>90</v>
      </c>
      <c r="C74" s="258"/>
      <c r="D74" s="259"/>
      <c r="E74" s="259"/>
      <c r="F74" s="258">
        <v>2527</v>
      </c>
      <c r="G74" s="259" t="s">
        <v>481</v>
      </c>
      <c r="H74" s="259"/>
      <c r="I74" s="258"/>
      <c r="J74" s="258"/>
      <c r="K74" s="258">
        <v>2527</v>
      </c>
      <c r="L74" s="258">
        <v>0</v>
      </c>
      <c r="M74" s="93">
        <f>VLOOKUP($A74,'SuSa Berichtsmonat'!$A:$L,6,FALSE)</f>
        <v>2527</v>
      </c>
      <c r="N74" s="93" t="str">
        <f>VLOOKUP($A74,'SuSa Berichtsmonat'!$A:$L,7,FALSE)</f>
        <v>S</v>
      </c>
    </row>
    <row r="75" spans="1:14" outlineLevel="1" x14ac:dyDescent="0.2">
      <c r="A75" s="257">
        <v>6470</v>
      </c>
      <c r="B75" s="256" t="s">
        <v>518</v>
      </c>
      <c r="C75" s="258"/>
      <c r="D75" s="259"/>
      <c r="E75" s="259"/>
      <c r="F75" s="258">
        <v>31059.21</v>
      </c>
      <c r="G75" s="259" t="s">
        <v>481</v>
      </c>
      <c r="H75" s="259"/>
      <c r="I75" s="258">
        <v>2975.85</v>
      </c>
      <c r="J75" s="258">
        <v>55.22</v>
      </c>
      <c r="K75" s="258">
        <v>31278.71</v>
      </c>
      <c r="L75" s="258">
        <v>219.5</v>
      </c>
      <c r="M75" s="93">
        <f>VLOOKUP($A75,'SuSa Berichtsmonat'!$A:$L,6,FALSE)</f>
        <v>31059.21</v>
      </c>
      <c r="N75" s="93" t="str">
        <f>VLOOKUP($A75,'SuSa Berichtsmonat'!$A:$L,7,FALSE)</f>
        <v>S</v>
      </c>
    </row>
    <row r="76" spans="1:14" outlineLevel="1" x14ac:dyDescent="0.2">
      <c r="A76" s="257">
        <v>6495</v>
      </c>
      <c r="B76" s="256" t="s">
        <v>93</v>
      </c>
      <c r="C76" s="258"/>
      <c r="D76" s="259"/>
      <c r="E76" s="259"/>
      <c r="F76" s="258">
        <v>16995.580000000002</v>
      </c>
      <c r="G76" s="259" t="s">
        <v>481</v>
      </c>
      <c r="H76" s="259"/>
      <c r="I76" s="258">
        <v>2651.25</v>
      </c>
      <c r="J76" s="258">
        <v>0</v>
      </c>
      <c r="K76" s="258">
        <v>16995.580000000002</v>
      </c>
      <c r="L76" s="258">
        <v>0</v>
      </c>
      <c r="M76" s="93">
        <f>VLOOKUP($A76,'SuSa Berichtsmonat'!$A:$L,6,FALSE)</f>
        <v>16995.580000000002</v>
      </c>
      <c r="N76" s="93" t="str">
        <f>VLOOKUP($A76,'SuSa Berichtsmonat'!$A:$L,7,FALSE)</f>
        <v>S</v>
      </c>
    </row>
    <row r="77" spans="1:14" outlineLevel="1" x14ac:dyDescent="0.2">
      <c r="A77" s="257">
        <v>6600</v>
      </c>
      <c r="B77" s="256" t="s">
        <v>116</v>
      </c>
      <c r="C77" s="258"/>
      <c r="D77" s="259"/>
      <c r="E77" s="259"/>
      <c r="F77" s="258">
        <v>64.34</v>
      </c>
      <c r="G77" s="259" t="s">
        <v>481</v>
      </c>
      <c r="H77" s="259"/>
      <c r="I77" s="258">
        <v>7.33</v>
      </c>
      <c r="J77" s="258">
        <v>7.33</v>
      </c>
      <c r="K77" s="258">
        <v>71.67</v>
      </c>
      <c r="L77" s="258">
        <v>7.33</v>
      </c>
      <c r="M77" s="93">
        <f>VLOOKUP($A77,'SuSa Berichtsmonat'!$A:$L,6,FALSE)</f>
        <v>64.34</v>
      </c>
      <c r="N77" s="93" t="str">
        <f>VLOOKUP($A77,'SuSa Berichtsmonat'!$A:$L,7,FALSE)</f>
        <v>S</v>
      </c>
    </row>
    <row r="78" spans="1:14" outlineLevel="1" x14ac:dyDescent="0.2">
      <c r="A78" s="257">
        <v>6601</v>
      </c>
      <c r="B78" s="256" t="s">
        <v>125</v>
      </c>
      <c r="C78" s="258"/>
      <c r="D78" s="259"/>
      <c r="E78" s="259"/>
      <c r="F78" s="258">
        <v>5575</v>
      </c>
      <c r="G78" s="259"/>
      <c r="H78" s="259" t="s">
        <v>482</v>
      </c>
      <c r="I78" s="258"/>
      <c r="J78" s="258"/>
      <c r="K78" s="258">
        <v>0</v>
      </c>
      <c r="L78" s="258">
        <v>5575</v>
      </c>
      <c r="M78" s="93">
        <f>VLOOKUP($A78,'SuSa Berichtsmonat'!$A:$L,6,FALSE)</f>
        <v>5575</v>
      </c>
      <c r="N78" s="93" t="str">
        <f>VLOOKUP($A78,'SuSa Berichtsmonat'!$A:$L,7,FALSE)</f>
        <v/>
      </c>
    </row>
    <row r="79" spans="1:14" outlineLevel="1" x14ac:dyDescent="0.2">
      <c r="A79" s="257">
        <v>6611</v>
      </c>
      <c r="B79" s="256" t="s">
        <v>716</v>
      </c>
      <c r="C79" s="258"/>
      <c r="D79" s="259"/>
      <c r="E79" s="259"/>
      <c r="F79" s="258">
        <v>28.57</v>
      </c>
      <c r="G79" s="259" t="s">
        <v>481</v>
      </c>
      <c r="H79" s="259"/>
      <c r="I79" s="258">
        <v>28.57</v>
      </c>
      <c r="J79" s="258">
        <v>0</v>
      </c>
      <c r="K79" s="258">
        <v>28.57</v>
      </c>
      <c r="L79" s="258">
        <v>0</v>
      </c>
      <c r="M79" s="93">
        <f>VLOOKUP($A79,'SuSa Berichtsmonat'!$A:$L,6,FALSE)</f>
        <v>28.57</v>
      </c>
      <c r="N79" s="93" t="str">
        <f>VLOOKUP($A79,'SuSa Berichtsmonat'!$A:$L,7,FALSE)</f>
        <v>S</v>
      </c>
    </row>
    <row r="80" spans="1:14" outlineLevel="1" x14ac:dyDescent="0.2">
      <c r="A80" s="257">
        <v>6640</v>
      </c>
      <c r="B80" s="256" t="s">
        <v>95</v>
      </c>
      <c r="C80" s="258"/>
      <c r="D80" s="259"/>
      <c r="E80" s="259"/>
      <c r="F80" s="258">
        <v>554.61</v>
      </c>
      <c r="G80" s="259" t="s">
        <v>481</v>
      </c>
      <c r="H80" s="259"/>
      <c r="I80" s="258">
        <v>387.42</v>
      </c>
      <c r="J80" s="258">
        <v>0</v>
      </c>
      <c r="K80" s="258">
        <v>554.61</v>
      </c>
      <c r="L80" s="258">
        <v>0</v>
      </c>
      <c r="M80" s="93">
        <f>VLOOKUP($A80,'SuSa Berichtsmonat'!$A:$L,6,FALSE)</f>
        <v>554.61</v>
      </c>
      <c r="N80" s="93" t="str">
        <f>VLOOKUP($A80,'SuSa Berichtsmonat'!$A:$L,7,FALSE)</f>
        <v>S</v>
      </c>
    </row>
    <row r="81" spans="1:14" outlineLevel="1" x14ac:dyDescent="0.2">
      <c r="A81" s="257">
        <v>6650</v>
      </c>
      <c r="B81" s="256" t="s">
        <v>96</v>
      </c>
      <c r="C81" s="258"/>
      <c r="D81" s="259"/>
      <c r="E81" s="259"/>
      <c r="F81" s="258">
        <v>5657.05</v>
      </c>
      <c r="G81" s="259" t="s">
        <v>481</v>
      </c>
      <c r="H81" s="259"/>
      <c r="I81" s="258">
        <v>-84.64</v>
      </c>
      <c r="J81" s="258">
        <v>0</v>
      </c>
      <c r="K81" s="258">
        <v>5872.95</v>
      </c>
      <c r="L81" s="258">
        <v>215.9</v>
      </c>
      <c r="M81" s="93">
        <f>VLOOKUP($A81,'SuSa Berichtsmonat'!$A:$L,6,FALSE)</f>
        <v>5657.05</v>
      </c>
      <c r="N81" s="93" t="str">
        <f>VLOOKUP($A81,'SuSa Berichtsmonat'!$A:$L,7,FALSE)</f>
        <v>S</v>
      </c>
    </row>
    <row r="82" spans="1:14" outlineLevel="1" x14ac:dyDescent="0.2">
      <c r="A82" s="257">
        <v>6651</v>
      </c>
      <c r="B82" s="256" t="s">
        <v>117</v>
      </c>
      <c r="C82" s="258"/>
      <c r="D82" s="259"/>
      <c r="E82" s="259"/>
      <c r="F82" s="258">
        <v>11570.88</v>
      </c>
      <c r="G82" s="259" t="s">
        <v>481</v>
      </c>
      <c r="H82" s="259"/>
      <c r="I82" s="258">
        <v>4800.8500000000004</v>
      </c>
      <c r="J82" s="258">
        <v>0</v>
      </c>
      <c r="K82" s="258">
        <v>12291.72</v>
      </c>
      <c r="L82" s="258">
        <v>720.84</v>
      </c>
      <c r="M82" s="93">
        <f>VLOOKUP($A82,'SuSa Berichtsmonat'!$A:$L,6,FALSE)</f>
        <v>11570.88</v>
      </c>
      <c r="N82" s="93" t="str">
        <f>VLOOKUP($A82,'SuSa Berichtsmonat'!$A:$L,7,FALSE)</f>
        <v>S</v>
      </c>
    </row>
    <row r="83" spans="1:14" outlineLevel="1" x14ac:dyDescent="0.2">
      <c r="A83" s="257">
        <v>6663</v>
      </c>
      <c r="B83" s="256" t="s">
        <v>519</v>
      </c>
      <c r="C83" s="258"/>
      <c r="D83" s="259"/>
      <c r="E83" s="259"/>
      <c r="F83" s="258">
        <v>2118.75</v>
      </c>
      <c r="G83" s="259" t="s">
        <v>481</v>
      </c>
      <c r="H83" s="259"/>
      <c r="I83" s="258">
        <v>1039.45</v>
      </c>
      <c r="J83" s="258">
        <v>0</v>
      </c>
      <c r="K83" s="258">
        <v>3381.55</v>
      </c>
      <c r="L83" s="258">
        <v>1262.8</v>
      </c>
      <c r="M83" s="93">
        <f>VLOOKUP($A83,'SuSa Berichtsmonat'!$A:$L,6,FALSE)</f>
        <v>2118.75</v>
      </c>
      <c r="N83" s="93" t="str">
        <f>VLOOKUP($A83,'SuSa Berichtsmonat'!$A:$L,7,FALSE)</f>
        <v>S</v>
      </c>
    </row>
    <row r="84" spans="1:14" outlineLevel="1" x14ac:dyDescent="0.2">
      <c r="A84" s="257">
        <v>6664</v>
      </c>
      <c r="B84" s="256" t="s">
        <v>520</v>
      </c>
      <c r="C84" s="258"/>
      <c r="D84" s="259"/>
      <c r="E84" s="259"/>
      <c r="F84" s="258">
        <v>260.39999999999998</v>
      </c>
      <c r="G84" s="259" t="s">
        <v>481</v>
      </c>
      <c r="H84" s="259"/>
      <c r="I84" s="258">
        <v>128.80000000000001</v>
      </c>
      <c r="J84" s="258">
        <v>28</v>
      </c>
      <c r="K84" s="258">
        <v>734.6</v>
      </c>
      <c r="L84" s="258">
        <v>474.2</v>
      </c>
      <c r="M84" s="93">
        <f>VLOOKUP($A84,'SuSa Berichtsmonat'!$A:$L,6,FALSE)</f>
        <v>260.39999999999992</v>
      </c>
      <c r="N84" s="93" t="str">
        <f>VLOOKUP($A84,'SuSa Berichtsmonat'!$A:$L,7,FALSE)</f>
        <v>S</v>
      </c>
    </row>
    <row r="85" spans="1:14" outlineLevel="1" x14ac:dyDescent="0.2">
      <c r="A85" s="257">
        <v>6800</v>
      </c>
      <c r="B85" s="256" t="s">
        <v>123</v>
      </c>
      <c r="C85" s="258"/>
      <c r="D85" s="259"/>
      <c r="E85" s="259"/>
      <c r="F85" s="258">
        <v>494.71</v>
      </c>
      <c r="G85" s="259" t="s">
        <v>481</v>
      </c>
      <c r="H85" s="259"/>
      <c r="I85" s="258">
        <v>107.35</v>
      </c>
      <c r="J85" s="258">
        <v>0</v>
      </c>
      <c r="K85" s="258">
        <v>494.71</v>
      </c>
      <c r="L85" s="258">
        <v>0</v>
      </c>
      <c r="M85" s="93">
        <f>VLOOKUP($A85,'SuSa Berichtsmonat'!$A:$L,6,FALSE)</f>
        <v>494.71000000000004</v>
      </c>
      <c r="N85" s="93" t="str">
        <f>VLOOKUP($A85,'SuSa Berichtsmonat'!$A:$L,7,FALSE)</f>
        <v>S</v>
      </c>
    </row>
    <row r="86" spans="1:14" x14ac:dyDescent="0.2">
      <c r="A86" s="257">
        <v>6805</v>
      </c>
      <c r="B86" s="256" t="s">
        <v>100</v>
      </c>
      <c r="C86" s="258"/>
      <c r="D86" s="259"/>
      <c r="E86" s="259"/>
      <c r="F86" s="258">
        <v>4319.0200000000004</v>
      </c>
      <c r="G86" s="259" t="s">
        <v>481</v>
      </c>
      <c r="H86" s="259"/>
      <c r="I86" s="258">
        <v>518.64</v>
      </c>
      <c r="J86" s="258">
        <v>0</v>
      </c>
      <c r="K86" s="258">
        <v>4321.29</v>
      </c>
      <c r="L86" s="258">
        <v>2.27</v>
      </c>
      <c r="M86" s="93">
        <f>VLOOKUP($A86,'SuSa Berichtsmonat'!$A:$L,6,FALSE)</f>
        <v>4319.0200000000004</v>
      </c>
      <c r="N86" s="93" t="str">
        <f>VLOOKUP($A86,'SuSa Berichtsmonat'!$A:$L,7,FALSE)</f>
        <v>S</v>
      </c>
    </row>
    <row r="87" spans="1:14" x14ac:dyDescent="0.2">
      <c r="A87" s="257">
        <v>6815</v>
      </c>
      <c r="B87" s="256" t="s">
        <v>99</v>
      </c>
      <c r="C87" s="258"/>
      <c r="D87" s="259"/>
      <c r="E87" s="259"/>
      <c r="F87" s="258">
        <v>2196.0100000000002</v>
      </c>
      <c r="G87" s="259" t="s">
        <v>481</v>
      </c>
      <c r="H87" s="259"/>
      <c r="I87" s="258">
        <v>110.21</v>
      </c>
      <c r="J87" s="258">
        <v>0</v>
      </c>
      <c r="K87" s="258">
        <v>2272.66</v>
      </c>
      <c r="L87" s="258">
        <v>76.650000000000006</v>
      </c>
      <c r="M87" s="93">
        <f>VLOOKUP($A87,'SuSa Berichtsmonat'!$A:$L,6,FALSE)</f>
        <v>2196.0100000000002</v>
      </c>
      <c r="N87" s="93" t="str">
        <f>VLOOKUP($A87,'SuSa Berichtsmonat'!$A:$L,7,FALSE)</f>
        <v>S</v>
      </c>
    </row>
    <row r="88" spans="1:14" x14ac:dyDescent="0.2">
      <c r="A88" s="257">
        <v>6820</v>
      </c>
      <c r="B88" s="256" t="s">
        <v>615</v>
      </c>
      <c r="C88" s="258"/>
      <c r="D88" s="259"/>
      <c r="E88" s="259"/>
      <c r="F88" s="258">
        <v>634.21</v>
      </c>
      <c r="G88" s="259" t="s">
        <v>481</v>
      </c>
      <c r="H88" s="259"/>
      <c r="I88" s="258"/>
      <c r="J88" s="258"/>
      <c r="K88" s="258">
        <v>634.21</v>
      </c>
      <c r="L88" s="258">
        <v>0</v>
      </c>
      <c r="M88" s="93">
        <f>VLOOKUP($A88,'SuSa Berichtsmonat'!$A:$L,6,FALSE)</f>
        <v>634.21</v>
      </c>
      <c r="N88" s="93" t="str">
        <f>VLOOKUP($A88,'SuSa Berichtsmonat'!$A:$L,7,FALSE)</f>
        <v>S</v>
      </c>
    </row>
    <row r="89" spans="1:14" x14ac:dyDescent="0.2">
      <c r="A89" s="257">
        <v>6821</v>
      </c>
      <c r="B89" s="256" t="s">
        <v>118</v>
      </c>
      <c r="C89" s="258"/>
      <c r="D89" s="259"/>
      <c r="E89" s="259"/>
      <c r="F89" s="258">
        <v>3534</v>
      </c>
      <c r="G89" s="259" t="s">
        <v>481</v>
      </c>
      <c r="H89" s="259"/>
      <c r="I89" s="258">
        <v>2273</v>
      </c>
      <c r="J89" s="258">
        <v>965</v>
      </c>
      <c r="K89" s="258">
        <v>8429</v>
      </c>
      <c r="L89" s="258">
        <v>4895</v>
      </c>
      <c r="M89" s="93">
        <f>VLOOKUP($A89,'SuSa Berichtsmonat'!$A:$L,6,FALSE)</f>
        <v>3534</v>
      </c>
      <c r="N89" s="93" t="str">
        <f>VLOOKUP($A89,'SuSa Berichtsmonat'!$A:$L,7,FALSE)</f>
        <v>S</v>
      </c>
    </row>
    <row r="90" spans="1:14" x14ac:dyDescent="0.2">
      <c r="A90" s="257">
        <v>6825</v>
      </c>
      <c r="B90" s="256" t="s">
        <v>102</v>
      </c>
      <c r="C90" s="258"/>
      <c r="D90" s="259"/>
      <c r="E90" s="259"/>
      <c r="F90" s="258">
        <v>166381.07999999999</v>
      </c>
      <c r="G90" s="259" t="s">
        <v>481</v>
      </c>
      <c r="H90" s="259"/>
      <c r="I90" s="258">
        <v>23641.07</v>
      </c>
      <c r="J90" s="258">
        <v>0</v>
      </c>
      <c r="K90" s="258">
        <v>187121.08</v>
      </c>
      <c r="L90" s="258">
        <v>20740</v>
      </c>
      <c r="M90" s="93">
        <f>VLOOKUP($A90,'SuSa Berichtsmonat'!$A:$L,6,FALSE)</f>
        <v>166381.07999999999</v>
      </c>
      <c r="N90" s="93" t="str">
        <f>VLOOKUP($A90,'SuSa Berichtsmonat'!$A:$L,7,FALSE)</f>
        <v>S</v>
      </c>
    </row>
    <row r="91" spans="1:14" x14ac:dyDescent="0.2">
      <c r="A91" s="257">
        <v>6826</v>
      </c>
      <c r="B91" s="256" t="s">
        <v>670</v>
      </c>
      <c r="C91" s="258"/>
      <c r="D91" s="259"/>
      <c r="E91" s="259"/>
      <c r="F91" s="258">
        <v>3053.16</v>
      </c>
      <c r="G91" s="259" t="s">
        <v>481</v>
      </c>
      <c r="H91" s="259"/>
      <c r="I91" s="258">
        <v>1963.16</v>
      </c>
      <c r="J91" s="258">
        <v>0</v>
      </c>
      <c r="K91" s="258">
        <v>3053.16</v>
      </c>
      <c r="L91" s="258">
        <v>0</v>
      </c>
      <c r="M91" s="93">
        <f>VLOOKUP($A91,'SuSa Berichtsmonat'!$A:$L,6,FALSE)</f>
        <v>3053.16</v>
      </c>
      <c r="N91" s="93" t="str">
        <f>VLOOKUP($A91,'SuSa Berichtsmonat'!$A:$L,7,FALSE)</f>
        <v>S</v>
      </c>
    </row>
    <row r="92" spans="1:14" x14ac:dyDescent="0.2">
      <c r="A92" s="257">
        <v>6830</v>
      </c>
      <c r="B92" s="256" t="s">
        <v>151</v>
      </c>
      <c r="C92" s="258"/>
      <c r="D92" s="259"/>
      <c r="E92" s="259"/>
      <c r="F92" s="258">
        <v>8658.2000000000007</v>
      </c>
      <c r="G92" s="259" t="s">
        <v>481</v>
      </c>
      <c r="H92" s="259"/>
      <c r="I92" s="258">
        <v>1634.7</v>
      </c>
      <c r="J92" s="258">
        <v>0</v>
      </c>
      <c r="K92" s="258">
        <v>8658.2000000000007</v>
      </c>
      <c r="L92" s="258">
        <v>0</v>
      </c>
      <c r="M92" s="93">
        <f>VLOOKUP($A92,'SuSa Berichtsmonat'!$A:$L,6,FALSE)</f>
        <v>8658.2000000000007</v>
      </c>
      <c r="N92" s="93" t="str">
        <f>VLOOKUP($A92,'SuSa Berichtsmonat'!$A:$L,7,FALSE)</f>
        <v>S</v>
      </c>
    </row>
    <row r="93" spans="1:14" x14ac:dyDescent="0.2">
      <c r="A93" s="257">
        <v>6837</v>
      </c>
      <c r="B93" s="256" t="s">
        <v>695</v>
      </c>
      <c r="C93" s="258"/>
      <c r="D93" s="259"/>
      <c r="E93" s="259"/>
      <c r="F93" s="258">
        <v>1878.76</v>
      </c>
      <c r="G93" s="259" t="s">
        <v>481</v>
      </c>
      <c r="H93" s="259"/>
      <c r="I93" s="258">
        <v>365.85</v>
      </c>
      <c r="J93" s="258">
        <v>0</v>
      </c>
      <c r="K93" s="258">
        <v>1878.76</v>
      </c>
      <c r="L93" s="258">
        <v>0</v>
      </c>
      <c r="M93" s="93">
        <f>VLOOKUP($A93,'SuSa Berichtsmonat'!$A:$L,6,FALSE)</f>
        <v>1878.7599999999998</v>
      </c>
      <c r="N93" s="93" t="str">
        <f>VLOOKUP($A93,'SuSa Berichtsmonat'!$A:$L,7,FALSE)</f>
        <v>S</v>
      </c>
    </row>
    <row r="94" spans="1:14" x14ac:dyDescent="0.2">
      <c r="A94" s="257">
        <v>6850</v>
      </c>
      <c r="B94" s="256" t="s">
        <v>103</v>
      </c>
      <c r="C94" s="258"/>
      <c r="D94" s="259"/>
      <c r="E94" s="259"/>
      <c r="F94" s="258">
        <v>10387.969999999999</v>
      </c>
      <c r="G94" s="259" t="s">
        <v>481</v>
      </c>
      <c r="H94" s="259"/>
      <c r="I94" s="258">
        <v>1487.56</v>
      </c>
      <c r="J94" s="258">
        <v>155.22999999999999</v>
      </c>
      <c r="K94" s="258">
        <v>11052.9</v>
      </c>
      <c r="L94" s="258">
        <v>664.93</v>
      </c>
      <c r="M94" s="93">
        <f>VLOOKUP($A94,'SuSa Berichtsmonat'!$A:$L,6,FALSE)</f>
        <v>10387.969999999999</v>
      </c>
      <c r="N94" s="93" t="str">
        <f>VLOOKUP($A94,'SuSa Berichtsmonat'!$A:$L,7,FALSE)</f>
        <v>S</v>
      </c>
    </row>
    <row r="95" spans="1:14" x14ac:dyDescent="0.2">
      <c r="A95" s="257">
        <v>6855</v>
      </c>
      <c r="B95" s="256" t="s">
        <v>104</v>
      </c>
      <c r="C95" s="258"/>
      <c r="D95" s="259"/>
      <c r="E95" s="259"/>
      <c r="F95" s="258">
        <v>12158.2</v>
      </c>
      <c r="G95" s="259" t="s">
        <v>481</v>
      </c>
      <c r="H95" s="259"/>
      <c r="I95" s="258">
        <v>173.91</v>
      </c>
      <c r="J95" s="258">
        <v>0</v>
      </c>
      <c r="K95" s="258">
        <v>12193.2</v>
      </c>
      <c r="L95" s="258">
        <v>35</v>
      </c>
      <c r="M95" s="93">
        <f>VLOOKUP($A95,'SuSa Berichtsmonat'!$A:$L,6,FALSE)</f>
        <v>12158.199999999999</v>
      </c>
      <c r="N95" s="93" t="str">
        <f>VLOOKUP($A95,'SuSa Berichtsmonat'!$A:$L,7,FALSE)</f>
        <v>S</v>
      </c>
    </row>
    <row r="96" spans="1:14" x14ac:dyDescent="0.2">
      <c r="A96" s="257">
        <v>6859</v>
      </c>
      <c r="B96" s="256" t="s">
        <v>521</v>
      </c>
      <c r="C96" s="258"/>
      <c r="D96" s="259"/>
      <c r="E96" s="259"/>
      <c r="F96" s="258">
        <v>10873.63</v>
      </c>
      <c r="G96" s="259" t="s">
        <v>481</v>
      </c>
      <c r="H96" s="259"/>
      <c r="I96" s="258">
        <v>508.15</v>
      </c>
      <c r="J96" s="258">
        <v>0</v>
      </c>
      <c r="K96" s="258">
        <v>10873.63</v>
      </c>
      <c r="L96" s="258">
        <v>0</v>
      </c>
      <c r="M96" s="93">
        <f>VLOOKUP($A96,'SuSa Berichtsmonat'!$A:$L,6,FALSE)</f>
        <v>10873.63</v>
      </c>
      <c r="N96" s="93" t="str">
        <f>VLOOKUP($A96,'SuSa Berichtsmonat'!$A:$L,7,FALSE)</f>
        <v>S</v>
      </c>
    </row>
    <row r="97" spans="1:14" x14ac:dyDescent="0.2">
      <c r="A97" s="257">
        <v>7310</v>
      </c>
      <c r="B97" s="256" t="s">
        <v>522</v>
      </c>
      <c r="C97" s="258"/>
      <c r="D97" s="259"/>
      <c r="E97" s="259"/>
      <c r="F97" s="258">
        <v>8020.35</v>
      </c>
      <c r="G97" s="259" t="s">
        <v>481</v>
      </c>
      <c r="H97" s="259"/>
      <c r="I97" s="258">
        <v>770.78</v>
      </c>
      <c r="J97" s="258">
        <v>0</v>
      </c>
      <c r="K97" s="258">
        <v>8020.35</v>
      </c>
      <c r="L97" s="258">
        <v>0</v>
      </c>
      <c r="M97" s="93">
        <f>VLOOKUP($A97,'SuSa Berichtsmonat'!$A:$L,6,FALSE)</f>
        <v>8020.35</v>
      </c>
      <c r="N97" s="93" t="str">
        <f>VLOOKUP($A97,'SuSa Berichtsmonat'!$A:$L,7,FALSE)</f>
        <v>S</v>
      </c>
    </row>
    <row r="98" spans="1:14" x14ac:dyDescent="0.2">
      <c r="A98" s="257">
        <v>7320</v>
      </c>
      <c r="B98" s="256" t="s">
        <v>523</v>
      </c>
      <c r="C98" s="258"/>
      <c r="D98" s="259"/>
      <c r="E98" s="259"/>
      <c r="F98" s="258">
        <v>21442.74</v>
      </c>
      <c r="G98" s="259" t="s">
        <v>481</v>
      </c>
      <c r="H98" s="259"/>
      <c r="I98" s="258">
        <v>7500</v>
      </c>
      <c r="J98" s="258">
        <v>0</v>
      </c>
      <c r="K98" s="258">
        <v>21442.74</v>
      </c>
      <c r="L98" s="258">
        <v>0</v>
      </c>
      <c r="M98" s="93">
        <f>VLOOKUP($A98,'SuSa Berichtsmonat'!$A:$L,6,FALSE)</f>
        <v>21442.74</v>
      </c>
      <c r="N98" s="93" t="str">
        <f>VLOOKUP($A98,'SuSa Berichtsmonat'!$A:$L,7,FALSE)</f>
        <v>S</v>
      </c>
    </row>
    <row r="99" spans="1:14" x14ac:dyDescent="0.2">
      <c r="A99" s="257">
        <v>9000</v>
      </c>
      <c r="B99" s="256" t="s">
        <v>524</v>
      </c>
      <c r="C99" s="258">
        <v>138887.85</v>
      </c>
      <c r="D99" s="259"/>
      <c r="E99" s="259" t="s">
        <v>482</v>
      </c>
      <c r="F99" s="258">
        <v>138887.85</v>
      </c>
      <c r="G99" s="259"/>
      <c r="H99" s="259" t="s">
        <v>482</v>
      </c>
      <c r="I99" s="258"/>
      <c r="J99" s="258"/>
      <c r="K99" s="258"/>
      <c r="L99" s="258"/>
      <c r="M99" s="93">
        <f>VLOOKUP($A99,'SuSa Berichtsmonat'!$A:$L,6,FALSE)</f>
        <v>138887.85</v>
      </c>
      <c r="N99" s="93" t="str">
        <f>VLOOKUP($A99,'SuSa Berichtsmonat'!$A:$L,7,FALSE)</f>
        <v/>
      </c>
    </row>
    <row r="100" spans="1:14" x14ac:dyDescent="0.2">
      <c r="A100" s="257">
        <v>9008</v>
      </c>
      <c r="B100" s="256" t="s">
        <v>525</v>
      </c>
      <c r="C100" s="258">
        <v>128.4</v>
      </c>
      <c r="D100" s="259"/>
      <c r="E100" s="259" t="s">
        <v>482</v>
      </c>
      <c r="F100" s="258">
        <v>128.4</v>
      </c>
      <c r="G100" s="259"/>
      <c r="H100" s="259" t="s">
        <v>482</v>
      </c>
      <c r="I100" s="258"/>
      <c r="J100" s="258"/>
      <c r="K100" s="258"/>
      <c r="L100" s="258"/>
      <c r="M100" s="93">
        <f>VLOOKUP($A100,'SuSa Berichtsmonat'!$A:$L,6,FALSE)</f>
        <v>128.4</v>
      </c>
      <c r="N100" s="93" t="str">
        <f>VLOOKUP($A100,'SuSa Berichtsmonat'!$A:$L,7,FALSE)</f>
        <v/>
      </c>
    </row>
    <row r="101" spans="1:14" x14ac:dyDescent="0.2">
      <c r="A101" s="257">
        <v>9009</v>
      </c>
      <c r="B101" s="256" t="s">
        <v>526</v>
      </c>
      <c r="C101" s="258">
        <v>139016.25</v>
      </c>
      <c r="D101" s="259" t="s">
        <v>481</v>
      </c>
      <c r="E101" s="259"/>
      <c r="F101" s="258">
        <v>139016.25</v>
      </c>
      <c r="G101" s="259" t="s">
        <v>481</v>
      </c>
      <c r="H101" s="259"/>
      <c r="I101" s="258"/>
      <c r="J101" s="258"/>
      <c r="K101" s="258"/>
      <c r="L101" s="258"/>
      <c r="M101" s="93">
        <f>VLOOKUP($A101,'SuSa Berichtsmonat'!$A:$L,6,FALSE)</f>
        <v>139016.25</v>
      </c>
      <c r="N101" s="93" t="str">
        <f>VLOOKUP($A101,'SuSa Berichtsmonat'!$A:$L,7,FALSE)</f>
        <v>S</v>
      </c>
    </row>
  </sheetData>
  <conditionalFormatting sqref="M3:M85">
    <cfRule type="expression" dxfId="8" priority="14">
      <formula>(ABS($M3-$F3)&gt;=0.01)</formula>
    </cfRule>
  </conditionalFormatting>
  <conditionalFormatting sqref="N3:N101">
    <cfRule type="expression" dxfId="7" priority="13">
      <formula>($G3&lt;&gt;$N3)</formula>
    </cfRule>
  </conditionalFormatting>
  <conditionalFormatting sqref="M86:M93">
    <cfRule type="expression" dxfId="6" priority="12">
      <formula>(ABS($M86-$F86)&gt;=0.01)</formula>
    </cfRule>
  </conditionalFormatting>
  <conditionalFormatting sqref="M94:M97">
    <cfRule type="expression" dxfId="5" priority="10">
      <formula>(ABS($M94-$F94)&gt;=0.01)</formula>
    </cfRule>
  </conditionalFormatting>
  <conditionalFormatting sqref="M98">
    <cfRule type="expression" dxfId="4" priority="8">
      <formula>(ABS($M98-$F98)&gt;=0.01)</formula>
    </cfRule>
  </conditionalFormatting>
  <conditionalFormatting sqref="M99">
    <cfRule type="expression" dxfId="3" priority="6">
      <formula>(ABS($M99-$F99)&gt;=0.01)</formula>
    </cfRule>
  </conditionalFormatting>
  <conditionalFormatting sqref="M100">
    <cfRule type="expression" dxfId="2" priority="4">
      <formula>(ABS($M100-$F100)&gt;=0.01)</formula>
    </cfRule>
  </conditionalFormatting>
  <conditionalFormatting sqref="M101">
    <cfRule type="expression" dxfId="1" priority="2">
      <formula>(ABS($M101-$F101)&gt;=0.01)</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AE12A-8DB7-42B9-AF23-BF1F842D50FC}">
  <sheetPr codeName="Tabelle21"/>
  <dimension ref="A1:O13"/>
  <sheetViews>
    <sheetView workbookViewId="0">
      <selection activeCell="L2" sqref="L2"/>
    </sheetView>
  </sheetViews>
  <sheetFormatPr baseColWidth="10" defaultRowHeight="15" x14ac:dyDescent="0.25"/>
  <cols>
    <col min="1" max="1" width="18.7109375" bestFit="1" customWidth="1"/>
    <col min="3" max="8" width="11.7109375" bestFit="1" customWidth="1"/>
    <col min="9" max="9" width="13.140625" bestFit="1" customWidth="1"/>
    <col min="10" max="14" width="13.28515625" bestFit="1" customWidth="1"/>
  </cols>
  <sheetData>
    <row r="1" spans="1:15" x14ac:dyDescent="0.25">
      <c r="C1" s="217">
        <v>43831</v>
      </c>
      <c r="D1" s="217">
        <v>43862</v>
      </c>
      <c r="E1" s="217">
        <v>43891</v>
      </c>
      <c r="F1" s="217">
        <v>43922</v>
      </c>
      <c r="G1" s="217">
        <v>43952</v>
      </c>
      <c r="H1" s="217">
        <v>43983</v>
      </c>
      <c r="I1" s="217">
        <v>44013</v>
      </c>
      <c r="J1" s="217">
        <v>44044</v>
      </c>
      <c r="K1" s="217">
        <v>44075</v>
      </c>
      <c r="L1" s="217">
        <v>44105</v>
      </c>
      <c r="M1" s="217">
        <v>44136</v>
      </c>
      <c r="N1" s="217">
        <v>44166</v>
      </c>
      <c r="O1" t="s">
        <v>637</v>
      </c>
    </row>
    <row r="2" spans="1:15" x14ac:dyDescent="0.25">
      <c r="A2" t="str">
        <f>'GuV Überblick'!A9</f>
        <v xml:space="preserve">    Umsatzerlöse</v>
      </c>
      <c r="B2" t="s">
        <v>567</v>
      </c>
      <c r="C2" s="219">
        <f>'GuV Budget'!I9</f>
        <v>0</v>
      </c>
      <c r="D2" s="219">
        <f>'GuV Budget'!J9+C2</f>
        <v>0</v>
      </c>
      <c r="E2" s="219">
        <f>'GuV Budget'!K9+D2</f>
        <v>0</v>
      </c>
      <c r="F2" s="219">
        <f>'GuV Budget'!L9+E2</f>
        <v>0</v>
      </c>
      <c r="G2" s="219">
        <f>'GuV Budget'!M9+F2</f>
        <v>13150</v>
      </c>
      <c r="H2" s="219">
        <f>'GuV Budget'!N9+G2</f>
        <v>13150</v>
      </c>
      <c r="I2" s="219">
        <f>'GuV Budget'!O9+H2</f>
        <v>23450</v>
      </c>
      <c r="J2" s="219">
        <f>'GuV Budget'!P9+I2</f>
        <v>36900</v>
      </c>
      <c r="K2" s="219">
        <f>'GuV Budget'!Q9+J2</f>
        <v>47200</v>
      </c>
      <c r="L2" s="219">
        <f>'GuV Budget'!R9+K2</f>
        <v>57500</v>
      </c>
      <c r="M2" s="219">
        <f>'GuV Budget'!S9+L2</f>
        <v>77800</v>
      </c>
      <c r="N2" s="219">
        <f>'GuV Budget'!T9+M2</f>
        <v>88100</v>
      </c>
      <c r="O2" s="218">
        <f>(N3-N2)/N2</f>
        <v>-0.70147559591373443</v>
      </c>
    </row>
    <row r="3" spans="1:15" x14ac:dyDescent="0.25">
      <c r="B3" t="s">
        <v>636</v>
      </c>
      <c r="C3" s="219">
        <f>'GuV Monatsscharf'!I10</f>
        <v>0</v>
      </c>
      <c r="D3" s="219">
        <f>'GuV Monatsscharf'!J10+C3</f>
        <v>0</v>
      </c>
      <c r="E3" s="219">
        <f>'GuV Monatsscharf'!K10+D3</f>
        <v>0</v>
      </c>
      <c r="F3" s="219">
        <f>'GuV Monatsscharf'!L10+E3</f>
        <v>0</v>
      </c>
      <c r="G3" s="219">
        <f>'GuV Monatsscharf'!M10+F3</f>
        <v>13150</v>
      </c>
      <c r="H3" s="219">
        <f>'GuV Monatsscharf'!N10+G3</f>
        <v>13150</v>
      </c>
      <c r="I3" s="219">
        <f>'GuV Monatsscharf'!O10+H3</f>
        <v>13150</v>
      </c>
      <c r="J3" s="219">
        <f>'GuV Monatsscharf'!P10+I3</f>
        <v>13150</v>
      </c>
      <c r="K3" s="219">
        <f>'GuV Monatsscharf'!Q10+J3</f>
        <v>26300</v>
      </c>
      <c r="L3" s="219">
        <f>'GuV Monatsscharf'!R10+K3</f>
        <v>26300</v>
      </c>
      <c r="M3" s="219">
        <f>'GuV Monatsscharf'!S10+L3</f>
        <v>26300</v>
      </c>
      <c r="N3" s="219">
        <f>'GuV Monatsscharf'!T10+M3</f>
        <v>26300</v>
      </c>
    </row>
    <row r="4" spans="1:15" x14ac:dyDescent="0.25">
      <c r="A4" t="str">
        <f>'GuV Budget'!A8</f>
        <v>Betriebliche Erträge</v>
      </c>
      <c r="B4" t="str">
        <f t="shared" ref="B4:B13" si="0">B2</f>
        <v>Budget</v>
      </c>
      <c r="C4" s="219">
        <f>'GuV Budget'!I8</f>
        <v>44753.68</v>
      </c>
      <c r="D4" s="219">
        <f>'GuV Budget'!J8+C4</f>
        <v>163834.62</v>
      </c>
      <c r="E4" s="219">
        <f>'GuV Budget'!K8+D4</f>
        <v>223627.07</v>
      </c>
      <c r="F4" s="219">
        <f>'GuV Budget'!L8+E4</f>
        <v>407071.77</v>
      </c>
      <c r="G4" s="219">
        <f>'GuV Budget'!M8+F4</f>
        <v>523942.89</v>
      </c>
      <c r="H4" s="219">
        <f>'GuV Budget'!N8+G4</f>
        <v>642288.15</v>
      </c>
      <c r="I4" s="219">
        <f>'GuV Budget'!O8+H4</f>
        <v>883284.82000000007</v>
      </c>
      <c r="J4" s="219">
        <f>'GuV Budget'!P8+I4</f>
        <v>1148378.05</v>
      </c>
      <c r="K4" s="219">
        <f>'GuV Budget'!Q8+J4</f>
        <v>1419659.65</v>
      </c>
      <c r="L4" s="219">
        <f>'GuV Budget'!R8+K4</f>
        <v>1723180.47</v>
      </c>
      <c r="M4" s="219">
        <f>'GuV Budget'!S8+L4</f>
        <v>1971988.79</v>
      </c>
      <c r="N4" s="219">
        <f>'GuV Budget'!T8+M4</f>
        <v>2211578.61</v>
      </c>
      <c r="O4" s="218">
        <f>(N5-N4)/N4</f>
        <v>-0.5751078818762857</v>
      </c>
    </row>
    <row r="5" spans="1:15" x14ac:dyDescent="0.25">
      <c r="B5" t="str">
        <f t="shared" si="0"/>
        <v>Ist/Forecast</v>
      </c>
      <c r="C5" s="219">
        <f>'GuV Monatsscharf'!I9</f>
        <v>41467.03</v>
      </c>
      <c r="D5" s="219">
        <f>'GuV Monatsscharf'!J9+C5</f>
        <v>86698.97</v>
      </c>
      <c r="E5" s="219">
        <f>'GuV Monatsscharf'!K9+D5</f>
        <v>146491.41999999998</v>
      </c>
      <c r="F5" s="219">
        <f>'GuV Monatsscharf'!L9+E5</f>
        <v>197648.88999999998</v>
      </c>
      <c r="G5" s="219">
        <f>'GuV Monatsscharf'!M9+F5</f>
        <v>273002.07999999996</v>
      </c>
      <c r="H5" s="219">
        <f>'GuV Monatsscharf'!N9+G5</f>
        <v>343675.44999999995</v>
      </c>
      <c r="I5" s="219">
        <f>'GuV Monatsscharf'!O9+H5</f>
        <v>418899.79999999993</v>
      </c>
      <c r="J5" s="219">
        <f>'GuV Monatsscharf'!P9+I5</f>
        <v>489120.6399999999</v>
      </c>
      <c r="K5" s="219">
        <f>'GuV Monatsscharf'!Q9+J5</f>
        <v>624944.73999999987</v>
      </c>
      <c r="L5" s="219">
        <f>'GuV Monatsscharf'!R9+K5</f>
        <v>718219.1399999999</v>
      </c>
      <c r="M5" s="219">
        <f>'GuV Monatsscharf'!S9+L5</f>
        <v>841986.49999999988</v>
      </c>
      <c r="N5" s="219">
        <f>'GuV Monatsscharf'!T9+M5</f>
        <v>939682.31999999983</v>
      </c>
    </row>
    <row r="6" spans="1:15" x14ac:dyDescent="0.25">
      <c r="A6" t="str">
        <f>'GuV Budget'!A12</f>
        <v>Betriebliche Aufwendungen</v>
      </c>
      <c r="B6" t="str">
        <f t="shared" si="0"/>
        <v>Budget</v>
      </c>
      <c r="C6" s="219">
        <f>'GuV Budget'!I12*-1</f>
        <v>63313.52</v>
      </c>
      <c r="D6" s="219">
        <f>'GuV Budget'!J12*-1+C6</f>
        <v>265553.47000000003</v>
      </c>
      <c r="E6" s="219">
        <f>'GuV Budget'!K12*-1+D6</f>
        <v>458688.71</v>
      </c>
      <c r="F6" s="219">
        <f>'GuV Budget'!L12*-1+E6</f>
        <v>649738.67000000004</v>
      </c>
      <c r="G6" s="219">
        <f>'GuV Budget'!M12*-1+F6</f>
        <v>764314.46000000008</v>
      </c>
      <c r="H6" s="219">
        <f>'GuV Budget'!N12*-1+G6</f>
        <v>915741.55</v>
      </c>
      <c r="I6" s="219">
        <f>'GuV Budget'!O12*-1+H6</f>
        <v>1217279.23</v>
      </c>
      <c r="J6" s="219">
        <f>'GuV Budget'!P12*-1+I6</f>
        <v>1511057.96</v>
      </c>
      <c r="K6" s="219">
        <f>'GuV Budget'!Q12*-1+J6</f>
        <v>1832692.69</v>
      </c>
      <c r="L6" s="219">
        <f>'GuV Budget'!R12*-1+K6</f>
        <v>2180985.98</v>
      </c>
      <c r="M6" s="219">
        <f>'GuV Budget'!S12*-1+L6</f>
        <v>2464566.77</v>
      </c>
      <c r="N6" s="219">
        <f>'GuV Budget'!T12*-1+M6</f>
        <v>2761929.06</v>
      </c>
      <c r="O6" s="218">
        <f>(N7-N6)/N6</f>
        <v>-0.49590411999937462</v>
      </c>
    </row>
    <row r="7" spans="1:15" x14ac:dyDescent="0.25">
      <c r="B7" t="str">
        <f t="shared" si="0"/>
        <v>Ist/Forecast</v>
      </c>
      <c r="C7" s="219">
        <f>'GuV Monatsscharf'!I13*-1</f>
        <v>59450.419999999984</v>
      </c>
      <c r="D7" s="219">
        <f>'GuV Monatsscharf'!J13*-1+C7</f>
        <v>191349.14</v>
      </c>
      <c r="E7" s="219">
        <f>'GuV Monatsscharf'!K13*-1+D7</f>
        <v>385608.28</v>
      </c>
      <c r="F7" s="219">
        <f>'GuV Monatsscharf'!L13*-1+E7</f>
        <v>444253.61000000004</v>
      </c>
      <c r="G7" s="219">
        <f>'GuV Monatsscharf'!M13*-1+F7</f>
        <v>516198.34</v>
      </c>
      <c r="H7" s="219">
        <f>'GuV Monatsscharf'!N13*-1+G7</f>
        <v>623059.1</v>
      </c>
      <c r="I7" s="219">
        <f>'GuV Monatsscharf'!O13*-1+H7</f>
        <v>722843.97</v>
      </c>
      <c r="J7" s="219">
        <f>'GuV Monatsscharf'!P13*-1+I7</f>
        <v>821008.92999999993</v>
      </c>
      <c r="K7" s="219">
        <f>'GuV Monatsscharf'!Q13*-1+J7</f>
        <v>923819.57</v>
      </c>
      <c r="L7" s="219">
        <f>'GuV Monatsscharf'!R13*-1+K7</f>
        <v>1050009.25</v>
      </c>
      <c r="M7" s="219">
        <f>'GuV Monatsscharf'!S13*-1+L7</f>
        <v>1200772.71</v>
      </c>
      <c r="N7" s="219">
        <f>'GuV Monatsscharf'!T13*-1+M7</f>
        <v>1392277.06</v>
      </c>
    </row>
    <row r="8" spans="1:15" x14ac:dyDescent="0.25">
      <c r="A8" t="s">
        <v>210</v>
      </c>
      <c r="B8" t="str">
        <f t="shared" si="0"/>
        <v>Budget</v>
      </c>
      <c r="C8">
        <f>'GuV Budget'!I51</f>
        <v>-18559.839999999997</v>
      </c>
      <c r="D8">
        <f>'GuV Budget'!J51+C8</f>
        <v>-101718.85</v>
      </c>
      <c r="E8">
        <f>'GuV Budget'!K51+D8</f>
        <v>-236261.63999999998</v>
      </c>
      <c r="F8">
        <f>'GuV Budget'!L51+E8</f>
        <v>-248666.90000000002</v>
      </c>
      <c r="G8">
        <f>'GuV Budget'!M51+F8</f>
        <v>-247571.57</v>
      </c>
      <c r="H8">
        <f>'GuV Budget'!N51+G8</f>
        <v>-281853.40000000002</v>
      </c>
      <c r="I8">
        <f>'GuV Budget'!O51+H8</f>
        <v>-347194.41000000003</v>
      </c>
      <c r="J8">
        <f>'GuV Budget'!P51+I8</f>
        <v>-377079.91000000003</v>
      </c>
      <c r="K8">
        <f>'GuV Budget'!Q51+J8</f>
        <v>-428633.04000000004</v>
      </c>
      <c r="L8">
        <f>'GuV Budget'!R51+K8</f>
        <v>-478205.51</v>
      </c>
      <c r="M8">
        <f>'GuV Budget'!S51+L8</f>
        <v>-514177.98</v>
      </c>
      <c r="N8">
        <f>'GuV Budget'!T51+M8</f>
        <v>-573150.44999999995</v>
      </c>
      <c r="O8" s="218">
        <f>(N9-N8)/N8</f>
        <v>-0.14375391313048771</v>
      </c>
    </row>
    <row r="9" spans="1:15" x14ac:dyDescent="0.25">
      <c r="B9" t="str">
        <f t="shared" si="0"/>
        <v>Ist/Forecast</v>
      </c>
      <c r="C9">
        <f>'GuV Monatsscharf'!I52</f>
        <v>-17983.389999999985</v>
      </c>
      <c r="D9">
        <f>'GuV Monatsscharf'!J52+C9</f>
        <v>-104650.17000000001</v>
      </c>
      <c r="E9">
        <f>'GuV Monatsscharf'!K52+D9</f>
        <v>-239116.86000000002</v>
      </c>
      <c r="F9">
        <f>'GuV Monatsscharf'!L52+E9</f>
        <v>-251457.25000000003</v>
      </c>
      <c r="G9">
        <f>'GuV Monatsscharf'!M52+F9</f>
        <v>-249199.21000000002</v>
      </c>
      <c r="H9">
        <f>'GuV Monatsscharf'!N52+G9</f>
        <v>-286468.13</v>
      </c>
      <c r="I9">
        <f>'GuV Monatsscharf'!O52+H9</f>
        <v>-315597.09999999998</v>
      </c>
      <c r="J9">
        <f>'GuV Monatsscharf'!P52+I9</f>
        <v>-344523.81999999995</v>
      </c>
      <c r="K9">
        <f>'GuV Monatsscharf'!Q52+J9</f>
        <v>-312440.98</v>
      </c>
      <c r="L9">
        <f>'GuV Monatsscharf'!R52+K9</f>
        <v>-352982.42</v>
      </c>
      <c r="M9">
        <f>'GuV Monatsscharf'!S52+L9</f>
        <v>-388249.3</v>
      </c>
      <c r="N9">
        <f>'GuV Monatsscharf'!T52+M9</f>
        <v>-490757.83</v>
      </c>
    </row>
    <row r="10" spans="1:15" x14ac:dyDescent="0.25">
      <c r="A10" t="s">
        <v>638</v>
      </c>
      <c r="B10" t="str">
        <f t="shared" si="0"/>
        <v>Budget</v>
      </c>
      <c r="C10">
        <f>'CF Budget'!J26*-1</f>
        <v>18439.489999999998</v>
      </c>
      <c r="D10">
        <f>'CF Budget'!K26*-1+C10</f>
        <v>110844.73999999999</v>
      </c>
      <c r="E10">
        <f>'CF Budget'!L26*-1+D10</f>
        <v>146993.94999999998</v>
      </c>
      <c r="F10">
        <f>'CF Budget'!M26*-1+E10</f>
        <v>310490.43999999994</v>
      </c>
      <c r="G10">
        <f>'CF Budget'!N26*-1+F10</f>
        <v>371570.74999999994</v>
      </c>
      <c r="H10">
        <f>'CF Budget'!O26*-1+G10</f>
        <v>459364.32999999996</v>
      </c>
      <c r="I10">
        <f>'CF Budget'!P26*-1+H10</f>
        <v>660470.11</v>
      </c>
      <c r="J10">
        <f>'CF Budget'!Q26*-1+I10</f>
        <v>870130.89</v>
      </c>
      <c r="K10">
        <f>'CF Budget'!R26*-1+J10</f>
        <v>1084442.67</v>
      </c>
      <c r="L10">
        <f>'CF Budget'!S26*-1+K10</f>
        <v>1326704.45</v>
      </c>
      <c r="M10">
        <f>'CF Budget'!T26*-1+L10</f>
        <v>1504253.73</v>
      </c>
      <c r="N10">
        <f>'CF Budget'!U26*-1+M10</f>
        <v>1682584.51</v>
      </c>
      <c r="O10" s="218">
        <f>(N11-N10)/N10</f>
        <v>-0.33764623210515582</v>
      </c>
    </row>
    <row r="11" spans="1:15" x14ac:dyDescent="0.25">
      <c r="B11" t="str">
        <f t="shared" si="0"/>
        <v>Ist/Forecast</v>
      </c>
      <c r="C11">
        <f>'CF Monatsscharf'!K27*-1</f>
        <v>18439.490000000002</v>
      </c>
      <c r="D11">
        <f>'CF Monatsscharf'!L27*-1+C11</f>
        <v>110780.16</v>
      </c>
      <c r="E11">
        <f>'CF Monatsscharf'!M27*-1+D11</f>
        <v>146929.37</v>
      </c>
      <c r="F11">
        <f>'CF Monatsscharf'!N27*-1+E11</f>
        <v>310635.90000000002</v>
      </c>
      <c r="G11">
        <f>'CF Monatsscharf'!O27*-1+F11</f>
        <v>371506.17000000004</v>
      </c>
      <c r="H11">
        <f>'CF Monatsscharf'!P27*-1+G11</f>
        <v>434883.84000000003</v>
      </c>
      <c r="I11">
        <f>'CF Monatsscharf'!Q27*-1+H11</f>
        <v>458824.05000000005</v>
      </c>
      <c r="J11">
        <f>'CF Monatsscharf'!R27*-1+I11</f>
        <v>538625.93000000005</v>
      </c>
      <c r="K11">
        <f>'CF Monatsscharf'!S27*-1+J11</f>
        <v>685493.17</v>
      </c>
      <c r="L11">
        <f>'CF Monatsscharf'!T27*-1+K11</f>
        <v>803639.33000000007</v>
      </c>
      <c r="M11">
        <f>'CF Monatsscharf'!U27*-1+L11</f>
        <v>1021603.1500000001</v>
      </c>
      <c r="N11">
        <f>'CF Monatsscharf'!V27*-1+M11</f>
        <v>1114466.1900000002</v>
      </c>
    </row>
    <row r="12" spans="1:15" x14ac:dyDescent="0.25">
      <c r="A12" t="s">
        <v>639</v>
      </c>
      <c r="B12" t="str">
        <f t="shared" si="0"/>
        <v>Budget</v>
      </c>
      <c r="C12">
        <f>'CF Budget'!J35</f>
        <v>3477128.6499999994</v>
      </c>
      <c r="D12">
        <f>'CF Budget'!K35</f>
        <v>3665222.0499999993</v>
      </c>
      <c r="E12">
        <f>'CF Budget'!L35</f>
        <v>3323456.0999999992</v>
      </c>
      <c r="F12">
        <f>'CF Budget'!M35</f>
        <v>3099192.6799999992</v>
      </c>
      <c r="G12">
        <f>'CF Budget'!N35</f>
        <v>2896785.8099999991</v>
      </c>
      <c r="H12">
        <f>'CF Budget'!O35</f>
        <v>2784700.4099999992</v>
      </c>
      <c r="I12">
        <f>'CF Budget'!P35</f>
        <v>2405681.7399999993</v>
      </c>
      <c r="J12">
        <f>'CF Budget'!Q35</f>
        <v>2093746.7099999993</v>
      </c>
      <c r="K12">
        <f>'CF Budget'!R35</f>
        <v>1755463.6799999992</v>
      </c>
      <c r="L12">
        <f>'CF Budget'!S35</f>
        <v>1368992.0199999993</v>
      </c>
      <c r="M12">
        <f>'CF Budget'!T35</f>
        <v>1116401.6099999994</v>
      </c>
      <c r="N12">
        <f>'CF Budget'!U35</f>
        <v>823259.67999999947</v>
      </c>
      <c r="O12" s="218">
        <f>(N13-N12)/N12</f>
        <v>1.0147226814265955</v>
      </c>
    </row>
    <row r="13" spans="1:15" x14ac:dyDescent="0.25">
      <c r="B13" t="str">
        <f t="shared" si="0"/>
        <v>Ist/Forecast</v>
      </c>
      <c r="C13">
        <f>'CF Monatsscharf'!K36</f>
        <v>3478972.2199999997</v>
      </c>
      <c r="D13">
        <f>'CF Monatsscharf'!L36</f>
        <v>3663579.76</v>
      </c>
      <c r="E13">
        <f>'CF Monatsscharf'!M36</f>
        <v>3318659.71</v>
      </c>
      <c r="F13">
        <f>'CF Monatsscharf'!N36</f>
        <v>3099046.85</v>
      </c>
      <c r="G13">
        <f>'CF Monatsscharf'!O36</f>
        <v>2898013.35</v>
      </c>
      <c r="H13">
        <f>'CF Monatsscharf'!P36</f>
        <v>2862309.39</v>
      </c>
      <c r="I13">
        <f>'CF Monatsscharf'!Q36</f>
        <v>2696659.73</v>
      </c>
      <c r="J13">
        <f>'CF Monatsscharf'!R36</f>
        <v>2619466</v>
      </c>
      <c r="K13">
        <f>'CF Monatsscharf'!S36</f>
        <v>2376185.63</v>
      </c>
      <c r="L13">
        <f>'CF Monatsscharf'!T36</f>
        <v>2176710.8199999998</v>
      </c>
      <c r="M13">
        <f>'CF Monatsscharf'!U36</f>
        <v>2015188.91</v>
      </c>
      <c r="N13">
        <f>'CF Monatsscharf'!V36</f>
        <v>1658639.95</v>
      </c>
    </row>
  </sheetData>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27468-4B66-4A0F-81B8-C95AC15C63C4}">
  <sheetPr codeName="Tabelle15"/>
  <dimension ref="A1:CE127"/>
  <sheetViews>
    <sheetView workbookViewId="0">
      <pane xSplit="1" ySplit="6" topLeftCell="AI7" activePane="bottomRight" state="frozen"/>
      <selection pane="topRight" activeCell="B1" sqref="B1"/>
      <selection pane="bottomLeft" activeCell="A7" sqref="A7"/>
      <selection pane="bottomRight" activeCell="AI7" sqref="AI7"/>
    </sheetView>
  </sheetViews>
  <sheetFormatPr baseColWidth="10" defaultRowHeight="15" x14ac:dyDescent="0.25"/>
  <cols>
    <col min="1" max="1" width="60.5703125" customWidth="1"/>
    <col min="2" max="2" width="10.85546875" bestFit="1" customWidth="1"/>
    <col min="3" max="4" width="9" bestFit="1" customWidth="1"/>
    <col min="5" max="5" width="8.7109375" bestFit="1" customWidth="1"/>
    <col min="6" max="7" width="9" bestFit="1" customWidth="1"/>
    <col min="8" max="8" width="9.7109375" bestFit="1" customWidth="1"/>
    <col min="9" max="10" width="9" bestFit="1" customWidth="1"/>
    <col min="11" max="11" width="9.7109375" bestFit="1" customWidth="1"/>
    <col min="12" max="13" width="10.5703125" bestFit="1" customWidth="1"/>
    <col min="14" max="14" width="9.7109375" bestFit="1" customWidth="1"/>
    <col min="15" max="16" width="9" bestFit="1" customWidth="1"/>
    <col min="17" max="17" width="9.7109375" bestFit="1" customWidth="1"/>
    <col min="18" max="19" width="10.5703125" bestFit="1" customWidth="1"/>
    <col min="20" max="20" width="9.7109375" bestFit="1" customWidth="1"/>
    <col min="21" max="22" width="9" bestFit="1" customWidth="1"/>
    <col min="23" max="23" width="9.7109375" bestFit="1" customWidth="1"/>
    <col min="24" max="25" width="9" bestFit="1" customWidth="1"/>
    <col min="26" max="26" width="9.7109375" bestFit="1" customWidth="1"/>
    <col min="27" max="28" width="10.5703125" bestFit="1" customWidth="1"/>
    <col min="29" max="29" width="9.7109375" bestFit="1" customWidth="1"/>
    <col min="30" max="31" width="9" bestFit="1" customWidth="1"/>
    <col min="32" max="32" width="9.7109375" bestFit="1" customWidth="1"/>
    <col min="33" max="34" width="9" bestFit="1" customWidth="1"/>
    <col min="35" max="35" width="9.7109375" bestFit="1" customWidth="1"/>
    <col min="36" max="37" width="10.5703125" bestFit="1" customWidth="1"/>
    <col min="38" max="38" width="9.7109375" bestFit="1" customWidth="1"/>
    <col min="39" max="40" width="9" bestFit="1" customWidth="1"/>
    <col min="41" max="41" width="9.7109375" bestFit="1" customWidth="1"/>
    <col min="42" max="43" width="9" bestFit="1" customWidth="1"/>
    <col min="44" max="44" width="9.7109375" bestFit="1" customWidth="1"/>
    <col min="45" max="46" width="10.5703125" bestFit="1" customWidth="1"/>
    <col min="47" max="47" width="9.7109375" bestFit="1" customWidth="1"/>
    <col min="48" max="49" width="9" bestFit="1" customWidth="1"/>
    <col min="50" max="50" width="9.7109375" bestFit="1" customWidth="1"/>
    <col min="51" max="52" width="9" bestFit="1" customWidth="1"/>
    <col min="53" max="53" width="9.7109375" bestFit="1" customWidth="1"/>
    <col min="54" max="55" width="9" bestFit="1" customWidth="1"/>
    <col min="56" max="56" width="9.7109375" bestFit="1" customWidth="1"/>
    <col min="57" max="58" width="9" bestFit="1" customWidth="1"/>
    <col min="59" max="59" width="9.7109375" bestFit="1" customWidth="1"/>
    <col min="60" max="61" width="9" bestFit="1" customWidth="1"/>
    <col min="62" max="62" width="9.7109375" bestFit="1" customWidth="1"/>
    <col min="63" max="64" width="9" bestFit="1" customWidth="1"/>
    <col min="65" max="65" width="9.7109375" bestFit="1" customWidth="1"/>
    <col min="66" max="67" width="9" bestFit="1" customWidth="1"/>
    <col min="68" max="68" width="9.7109375" bestFit="1" customWidth="1"/>
    <col min="69" max="70" width="9" bestFit="1" customWidth="1"/>
    <col min="71" max="71" width="9.7109375" bestFit="1" customWidth="1"/>
    <col min="72" max="73" width="10.5703125" bestFit="1" customWidth="1"/>
    <col min="74" max="74" width="9.7109375" bestFit="1" customWidth="1"/>
    <col min="75" max="76" width="10.5703125" bestFit="1" customWidth="1"/>
    <col min="77" max="77" width="9.7109375" bestFit="1" customWidth="1"/>
    <col min="78" max="79" width="9" bestFit="1" customWidth="1"/>
    <col min="80" max="80" width="9.7109375" bestFit="1" customWidth="1"/>
    <col min="81" max="81" width="9" bestFit="1" customWidth="1"/>
    <col min="82" max="82" width="9.140625" bestFit="1" customWidth="1"/>
    <col min="83" max="83" width="9.7109375" bestFit="1" customWidth="1"/>
    <col min="84" max="85" width="9" bestFit="1" customWidth="1"/>
    <col min="86" max="86" width="9.7109375" bestFit="1" customWidth="1"/>
    <col min="87" max="87" width="9" bestFit="1" customWidth="1"/>
    <col min="88" max="88" width="9.140625" bestFit="1" customWidth="1"/>
    <col min="89" max="92" width="11.5703125" bestFit="1" customWidth="1"/>
    <col min="93" max="93" width="10.5703125" bestFit="1" customWidth="1"/>
    <col min="94" max="94" width="11.5703125" bestFit="1" customWidth="1"/>
    <col min="95" max="95" width="12.28515625" bestFit="1" customWidth="1"/>
    <col min="96" max="97" width="11.5703125" bestFit="1" customWidth="1"/>
    <col min="98" max="98" width="12.28515625" bestFit="1" customWidth="1"/>
    <col min="99" max="100" width="11.5703125" bestFit="1" customWidth="1"/>
  </cols>
  <sheetData>
    <row r="1" spans="1:83" x14ac:dyDescent="0.25">
      <c r="A1" s="2" t="s">
        <v>566</v>
      </c>
      <c r="B1" s="3">
        <v>1</v>
      </c>
    </row>
    <row r="3" spans="1:83" x14ac:dyDescent="0.25">
      <c r="B3" s="2" t="s">
        <v>432</v>
      </c>
    </row>
    <row r="4" spans="1:83" x14ac:dyDescent="0.25">
      <c r="B4">
        <v>2019</v>
      </c>
      <c r="AB4" t="s">
        <v>530</v>
      </c>
      <c r="AC4" t="s">
        <v>531</v>
      </c>
      <c r="AD4">
        <v>2020</v>
      </c>
      <c r="BD4" t="s">
        <v>232</v>
      </c>
      <c r="BE4" t="s">
        <v>234</v>
      </c>
      <c r="BF4">
        <v>2021</v>
      </c>
      <c r="CD4" t="s">
        <v>533</v>
      </c>
      <c r="CE4" t="s">
        <v>534</v>
      </c>
    </row>
    <row r="5" spans="1:83" x14ac:dyDescent="0.25">
      <c r="B5">
        <v>1</v>
      </c>
      <c r="D5">
        <v>2</v>
      </c>
      <c r="F5">
        <v>3</v>
      </c>
      <c r="H5">
        <v>4</v>
      </c>
      <c r="J5">
        <v>5</v>
      </c>
      <c r="L5">
        <v>6</v>
      </c>
      <c r="N5">
        <v>7</v>
      </c>
      <c r="P5">
        <v>8</v>
      </c>
      <c r="R5">
        <v>9</v>
      </c>
      <c r="T5">
        <v>10</v>
      </c>
      <c r="V5">
        <v>11</v>
      </c>
      <c r="X5">
        <v>12</v>
      </c>
      <c r="Z5">
        <v>0</v>
      </c>
      <c r="AD5">
        <v>1</v>
      </c>
      <c r="AF5">
        <v>2</v>
      </c>
      <c r="AH5">
        <v>3</v>
      </c>
      <c r="AJ5">
        <v>4</v>
      </c>
      <c r="AL5">
        <v>5</v>
      </c>
      <c r="AN5">
        <v>6</v>
      </c>
      <c r="AP5">
        <v>7</v>
      </c>
      <c r="AR5">
        <v>8</v>
      </c>
      <c r="AT5">
        <v>9</v>
      </c>
      <c r="AV5">
        <v>10</v>
      </c>
      <c r="AX5">
        <v>11</v>
      </c>
      <c r="AZ5">
        <v>12</v>
      </c>
      <c r="BB5">
        <v>0</v>
      </c>
      <c r="BF5">
        <v>1</v>
      </c>
      <c r="BH5">
        <v>2</v>
      </c>
      <c r="BJ5">
        <v>3</v>
      </c>
      <c r="BL5">
        <v>4</v>
      </c>
      <c r="BN5">
        <v>5</v>
      </c>
      <c r="BP5">
        <v>6</v>
      </c>
      <c r="BR5">
        <v>7</v>
      </c>
      <c r="BT5">
        <v>8</v>
      </c>
      <c r="BV5">
        <v>9</v>
      </c>
      <c r="BX5">
        <v>10</v>
      </c>
      <c r="BZ5">
        <v>11</v>
      </c>
      <c r="CB5">
        <v>12</v>
      </c>
    </row>
    <row r="6" spans="1:83" x14ac:dyDescent="0.25">
      <c r="A6" s="2" t="s">
        <v>164</v>
      </c>
      <c r="B6" t="s">
        <v>233</v>
      </c>
      <c r="C6" t="s">
        <v>235</v>
      </c>
      <c r="D6" t="s">
        <v>233</v>
      </c>
      <c r="E6" t="s">
        <v>235</v>
      </c>
      <c r="F6" t="s">
        <v>233</v>
      </c>
      <c r="G6" t="s">
        <v>235</v>
      </c>
      <c r="H6" t="s">
        <v>233</v>
      </c>
      <c r="I6" t="s">
        <v>235</v>
      </c>
      <c r="J6" t="s">
        <v>233</v>
      </c>
      <c r="K6" t="s">
        <v>235</v>
      </c>
      <c r="L6" t="s">
        <v>233</v>
      </c>
      <c r="M6" t="s">
        <v>235</v>
      </c>
      <c r="N6" t="s">
        <v>233</v>
      </c>
      <c r="O6" t="s">
        <v>235</v>
      </c>
      <c r="P6" t="s">
        <v>233</v>
      </c>
      <c r="Q6" t="s">
        <v>235</v>
      </c>
      <c r="R6" t="s">
        <v>233</v>
      </c>
      <c r="S6" t="s">
        <v>235</v>
      </c>
      <c r="T6" t="s">
        <v>233</v>
      </c>
      <c r="U6" t="s">
        <v>235</v>
      </c>
      <c r="V6" t="s">
        <v>233</v>
      </c>
      <c r="W6" t="s">
        <v>235</v>
      </c>
      <c r="X6" t="s">
        <v>233</v>
      </c>
      <c r="Y6" t="s">
        <v>235</v>
      </c>
      <c r="Z6" t="s">
        <v>233</v>
      </c>
      <c r="AA6" t="s">
        <v>235</v>
      </c>
      <c r="AD6" t="s">
        <v>233</v>
      </c>
      <c r="AE6" t="s">
        <v>235</v>
      </c>
      <c r="AF6" t="s">
        <v>233</v>
      </c>
      <c r="AG6" t="s">
        <v>235</v>
      </c>
      <c r="AH6" t="s">
        <v>233</v>
      </c>
      <c r="AI6" t="s">
        <v>235</v>
      </c>
      <c r="AJ6" t="s">
        <v>233</v>
      </c>
      <c r="AK6" t="s">
        <v>235</v>
      </c>
      <c r="AL6" t="s">
        <v>233</v>
      </c>
      <c r="AM6" t="s">
        <v>235</v>
      </c>
      <c r="AN6" t="s">
        <v>233</v>
      </c>
      <c r="AO6" t="s">
        <v>235</v>
      </c>
      <c r="AP6" t="s">
        <v>233</v>
      </c>
      <c r="AQ6" t="s">
        <v>235</v>
      </c>
      <c r="AR6" t="s">
        <v>233</v>
      </c>
      <c r="AS6" t="s">
        <v>235</v>
      </c>
      <c r="AT6" t="s">
        <v>233</v>
      </c>
      <c r="AU6" t="s">
        <v>235</v>
      </c>
      <c r="AV6" t="s">
        <v>233</v>
      </c>
      <c r="AW6" t="s">
        <v>235</v>
      </c>
      <c r="AX6" t="s">
        <v>233</v>
      </c>
      <c r="AY6" t="s">
        <v>235</v>
      </c>
      <c r="AZ6" t="s">
        <v>233</v>
      </c>
      <c r="BA6" t="s">
        <v>235</v>
      </c>
      <c r="BB6" t="s">
        <v>233</v>
      </c>
      <c r="BC6" t="s">
        <v>235</v>
      </c>
      <c r="BF6" t="s">
        <v>233</v>
      </c>
      <c r="BG6" t="s">
        <v>235</v>
      </c>
      <c r="BH6" t="s">
        <v>233</v>
      </c>
      <c r="BI6" t="s">
        <v>235</v>
      </c>
      <c r="BJ6" t="s">
        <v>233</v>
      </c>
      <c r="BK6" t="s">
        <v>235</v>
      </c>
      <c r="BL6" t="s">
        <v>233</v>
      </c>
      <c r="BM6" t="s">
        <v>235</v>
      </c>
      <c r="BN6" t="s">
        <v>233</v>
      </c>
      <c r="BO6" t="s">
        <v>235</v>
      </c>
      <c r="BP6" t="s">
        <v>233</v>
      </c>
      <c r="BQ6" t="s">
        <v>235</v>
      </c>
      <c r="BR6" t="s">
        <v>233</v>
      </c>
      <c r="BS6" t="s">
        <v>235</v>
      </c>
      <c r="BT6" t="s">
        <v>233</v>
      </c>
      <c r="BU6" t="s">
        <v>235</v>
      </c>
      <c r="BV6" t="s">
        <v>233</v>
      </c>
      <c r="BW6" t="s">
        <v>235</v>
      </c>
      <c r="BX6" t="s">
        <v>233</v>
      </c>
      <c r="BY6" t="s">
        <v>235</v>
      </c>
      <c r="BZ6" t="s">
        <v>233</v>
      </c>
      <c r="CA6" t="s">
        <v>235</v>
      </c>
      <c r="CB6" t="s">
        <v>233</v>
      </c>
      <c r="CC6" t="s">
        <v>235</v>
      </c>
    </row>
    <row r="7" spans="1:83" x14ac:dyDescent="0.25">
      <c r="A7" s="3" t="s">
        <v>286</v>
      </c>
      <c r="B7" s="29">
        <v>17352.41</v>
      </c>
      <c r="C7" s="29">
        <v>0</v>
      </c>
      <c r="D7" s="29">
        <v>15279.16</v>
      </c>
      <c r="E7" s="29">
        <v>0</v>
      </c>
      <c r="F7" s="29">
        <v>13364.61</v>
      </c>
      <c r="G7" s="29">
        <v>0</v>
      </c>
      <c r="H7" s="29">
        <v>8819.5400000000009</v>
      </c>
      <c r="I7" s="29">
        <v>0</v>
      </c>
      <c r="J7" s="29">
        <v>13507.78</v>
      </c>
      <c r="K7" s="29">
        <v>0</v>
      </c>
      <c r="L7" s="29">
        <v>33130.89</v>
      </c>
      <c r="M7" s="29">
        <v>0</v>
      </c>
      <c r="N7" s="29">
        <v>38425.56</v>
      </c>
      <c r="O7" s="29">
        <v>0</v>
      </c>
      <c r="P7" s="29">
        <v>26563.78</v>
      </c>
      <c r="Q7" s="29">
        <v>0</v>
      </c>
      <c r="R7" s="29">
        <v>13562.58</v>
      </c>
      <c r="S7" s="29">
        <v>0</v>
      </c>
      <c r="T7" s="29">
        <v>7735.02</v>
      </c>
      <c r="U7" s="29">
        <v>0</v>
      </c>
      <c r="V7" s="29">
        <v>37698.25</v>
      </c>
      <c r="W7" s="29">
        <v>0</v>
      </c>
      <c r="X7" s="29">
        <v>55863.68</v>
      </c>
      <c r="Y7" s="29">
        <v>54577.29</v>
      </c>
      <c r="Z7" s="29">
        <v>893861.03</v>
      </c>
      <c r="AA7" s="29">
        <v>0</v>
      </c>
      <c r="AB7" s="29">
        <v>1175164.29</v>
      </c>
      <c r="AC7" s="29">
        <v>54577.29</v>
      </c>
      <c r="AD7" s="29">
        <v>4333.6400000000003</v>
      </c>
      <c r="AE7" s="29">
        <v>4640.05</v>
      </c>
      <c r="AF7" s="29">
        <v>701.4</v>
      </c>
      <c r="AG7" s="29">
        <v>4669.79</v>
      </c>
      <c r="AH7" s="29">
        <v>19338.78</v>
      </c>
      <c r="AI7" s="29">
        <v>5878.11</v>
      </c>
      <c r="AJ7" s="29">
        <v>15750.94</v>
      </c>
      <c r="AK7" s="29">
        <v>6418.3</v>
      </c>
      <c r="AL7" s="29">
        <v>3382.66</v>
      </c>
      <c r="AM7" s="29">
        <v>5761.42</v>
      </c>
      <c r="AN7" s="29">
        <v>3032.07</v>
      </c>
      <c r="AO7" s="29">
        <v>5860.57</v>
      </c>
      <c r="AP7" s="29">
        <v>747.69</v>
      </c>
      <c r="AQ7" s="29">
        <v>8681.35</v>
      </c>
      <c r="AR7" s="29">
        <v>360</v>
      </c>
      <c r="AS7" s="29">
        <v>5352.29</v>
      </c>
      <c r="AT7" s="29">
        <v>360</v>
      </c>
      <c r="AU7" s="29">
        <v>5313.02</v>
      </c>
      <c r="AV7" s="29">
        <v>0</v>
      </c>
      <c r="AW7" s="29">
        <v>5504.76</v>
      </c>
      <c r="AX7" s="29">
        <v>8458.16</v>
      </c>
      <c r="AY7" s="29">
        <v>7483.99</v>
      </c>
      <c r="AZ7" s="29">
        <v>9000</v>
      </c>
      <c r="BA7" s="29">
        <v>5800</v>
      </c>
      <c r="BB7" s="29">
        <v>1120587</v>
      </c>
      <c r="BC7" s="29">
        <v>0</v>
      </c>
      <c r="BD7" s="29">
        <v>1186052.3400000001</v>
      </c>
      <c r="BE7" s="29">
        <v>71363.649999999994</v>
      </c>
      <c r="BF7" s="29"/>
      <c r="BG7" s="29"/>
      <c r="BH7" s="29"/>
      <c r="BI7" s="29"/>
      <c r="BJ7" s="29"/>
      <c r="BK7" s="29"/>
      <c r="BL7" s="29"/>
      <c r="BM7" s="29"/>
      <c r="BN7" s="29"/>
      <c r="BO7" s="29"/>
      <c r="BP7" s="29"/>
      <c r="BQ7" s="29"/>
      <c r="BR7" s="29"/>
      <c r="BS7" s="29"/>
      <c r="BT7" s="29"/>
      <c r="BU7" s="29"/>
      <c r="BV7" s="29"/>
      <c r="BW7" s="29"/>
      <c r="BX7" s="29"/>
      <c r="BY7" s="29"/>
      <c r="BZ7" s="29"/>
      <c r="CA7" s="29"/>
      <c r="CB7" s="29"/>
      <c r="CC7" s="29"/>
      <c r="CD7" s="29"/>
      <c r="CE7" s="29"/>
    </row>
    <row r="8" spans="1:83" x14ac:dyDescent="0.25">
      <c r="A8" s="3" t="s">
        <v>288</v>
      </c>
      <c r="B8" s="29"/>
      <c r="C8" s="29"/>
      <c r="D8" s="29"/>
      <c r="E8" s="29"/>
      <c r="F8" s="29"/>
      <c r="G8" s="29"/>
      <c r="H8" s="29"/>
      <c r="I8" s="29"/>
      <c r="J8" s="29"/>
      <c r="K8" s="29"/>
      <c r="L8" s="29"/>
      <c r="M8" s="29"/>
      <c r="N8" s="29"/>
      <c r="O8" s="29"/>
      <c r="P8" s="29"/>
      <c r="Q8" s="29"/>
      <c r="R8" s="29"/>
      <c r="S8" s="29"/>
      <c r="T8" s="29"/>
      <c r="U8" s="29"/>
      <c r="V8" s="29"/>
      <c r="W8" s="29"/>
      <c r="X8" s="29"/>
      <c r="Y8" s="29"/>
      <c r="Z8" s="29">
        <v>0</v>
      </c>
      <c r="AA8" s="29">
        <v>0</v>
      </c>
      <c r="AB8" s="29">
        <v>0</v>
      </c>
      <c r="AC8" s="29">
        <v>0</v>
      </c>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row>
    <row r="9" spans="1:83" x14ac:dyDescent="0.25">
      <c r="A9" s="3" t="s">
        <v>289</v>
      </c>
      <c r="B9" s="29"/>
      <c r="C9" s="29"/>
      <c r="D9" s="29"/>
      <c r="E9" s="29"/>
      <c r="F9" s="29"/>
      <c r="G9" s="29"/>
      <c r="H9" s="29"/>
      <c r="I9" s="29"/>
      <c r="J9" s="29"/>
      <c r="K9" s="29"/>
      <c r="L9" s="29"/>
      <c r="M9" s="29"/>
      <c r="N9" s="29"/>
      <c r="O9" s="29"/>
      <c r="P9" s="29"/>
      <c r="Q9" s="29"/>
      <c r="R9" s="29"/>
      <c r="S9" s="29"/>
      <c r="T9" s="29"/>
      <c r="U9" s="29"/>
      <c r="V9" s="29"/>
      <c r="W9" s="29"/>
      <c r="X9" s="29">
        <v>0</v>
      </c>
      <c r="Y9" s="29">
        <v>5623</v>
      </c>
      <c r="Z9" s="29">
        <v>11780</v>
      </c>
      <c r="AA9" s="29">
        <v>0</v>
      </c>
      <c r="AB9" s="29">
        <v>11780</v>
      </c>
      <c r="AC9" s="29">
        <v>5623</v>
      </c>
      <c r="AD9" s="29">
        <v>0</v>
      </c>
      <c r="AE9" s="29">
        <v>329.65</v>
      </c>
      <c r="AF9" s="29">
        <v>949.42</v>
      </c>
      <c r="AG9" s="29">
        <v>519.57000000000005</v>
      </c>
      <c r="AH9" s="29">
        <v>0</v>
      </c>
      <c r="AI9" s="29">
        <v>424.6</v>
      </c>
      <c r="AJ9" s="29">
        <v>0</v>
      </c>
      <c r="AK9" s="29">
        <v>424.63</v>
      </c>
      <c r="AL9" s="29">
        <v>0</v>
      </c>
      <c r="AM9" s="29">
        <v>424.62</v>
      </c>
      <c r="AN9" s="29">
        <v>0</v>
      </c>
      <c r="AO9" s="29">
        <v>424.6</v>
      </c>
      <c r="AP9" s="29">
        <v>0</v>
      </c>
      <c r="AQ9" s="29">
        <v>424.64</v>
      </c>
      <c r="AR9" s="29">
        <v>0</v>
      </c>
      <c r="AS9" s="29">
        <v>424.62</v>
      </c>
      <c r="AT9" s="29">
        <v>0</v>
      </c>
      <c r="AU9" s="29">
        <v>424.6</v>
      </c>
      <c r="AV9" s="29">
        <v>4000</v>
      </c>
      <c r="AW9" s="29">
        <v>4424.54</v>
      </c>
      <c r="AX9" s="29">
        <v>0</v>
      </c>
      <c r="AY9" s="29">
        <v>329.67</v>
      </c>
      <c r="AZ9" s="29">
        <v>3650</v>
      </c>
      <c r="BA9" s="29">
        <v>450</v>
      </c>
      <c r="BB9" s="29">
        <v>6157</v>
      </c>
      <c r="BC9" s="29">
        <v>0</v>
      </c>
      <c r="BD9" s="29">
        <v>14756.42</v>
      </c>
      <c r="BE9" s="29">
        <v>9025.74</v>
      </c>
      <c r="BF9" s="29"/>
      <c r="BG9" s="29"/>
      <c r="BH9" s="29"/>
      <c r="BI9" s="29"/>
      <c r="BJ9" s="29"/>
      <c r="BK9" s="29"/>
      <c r="BL9" s="29"/>
      <c r="BM9" s="29"/>
      <c r="BN9" s="29"/>
      <c r="BO9" s="29"/>
      <c r="BP9" s="29"/>
      <c r="BQ9" s="29"/>
      <c r="BR9" s="29"/>
      <c r="BS9" s="29"/>
      <c r="BT9" s="29"/>
      <c r="BU9" s="29"/>
      <c r="BV9" s="29"/>
      <c r="BW9" s="29"/>
      <c r="BX9" s="29"/>
      <c r="BY9" s="29"/>
      <c r="BZ9" s="29"/>
      <c r="CA9" s="29"/>
      <c r="CB9" s="29"/>
      <c r="CC9" s="29"/>
      <c r="CD9" s="29"/>
      <c r="CE9" s="29"/>
    </row>
    <row r="10" spans="1:83" x14ac:dyDescent="0.25">
      <c r="A10" s="3" t="s">
        <v>290</v>
      </c>
      <c r="B10" s="29"/>
      <c r="C10" s="29"/>
      <c r="D10" s="29"/>
      <c r="E10" s="29"/>
      <c r="F10" s="29"/>
      <c r="G10" s="29"/>
      <c r="H10" s="29"/>
      <c r="I10" s="29"/>
      <c r="J10" s="29"/>
      <c r="K10" s="29"/>
      <c r="L10" s="29"/>
      <c r="M10" s="29"/>
      <c r="N10" s="29"/>
      <c r="O10" s="29"/>
      <c r="P10" s="29"/>
      <c r="Q10" s="29"/>
      <c r="R10" s="29"/>
      <c r="S10" s="29"/>
      <c r="T10" s="29"/>
      <c r="U10" s="29"/>
      <c r="V10" s="29"/>
      <c r="W10" s="29"/>
      <c r="X10" s="29">
        <v>0</v>
      </c>
      <c r="Y10" s="29">
        <v>1729</v>
      </c>
      <c r="Z10" s="29">
        <v>10664</v>
      </c>
      <c r="AA10" s="29">
        <v>0</v>
      </c>
      <c r="AB10" s="29">
        <v>10664</v>
      </c>
      <c r="AC10" s="29">
        <v>1729</v>
      </c>
      <c r="AD10" s="29">
        <v>0</v>
      </c>
      <c r="AE10" s="29">
        <v>144.08000000000001</v>
      </c>
      <c r="AF10" s="29">
        <v>2771</v>
      </c>
      <c r="AG10" s="29">
        <v>221.08</v>
      </c>
      <c r="AH10" s="29">
        <v>0</v>
      </c>
      <c r="AI10" s="29">
        <v>221.08</v>
      </c>
      <c r="AJ10" s="29">
        <v>0</v>
      </c>
      <c r="AK10" s="29">
        <v>221.09</v>
      </c>
      <c r="AL10" s="29">
        <v>805.88</v>
      </c>
      <c r="AM10" s="29">
        <v>243.56</v>
      </c>
      <c r="AN10" s="29">
        <v>0</v>
      </c>
      <c r="AO10" s="29">
        <v>243.57</v>
      </c>
      <c r="AP10" s="29">
        <v>1923.28</v>
      </c>
      <c r="AQ10" s="29">
        <v>297.11</v>
      </c>
      <c r="AR10" s="29">
        <v>0</v>
      </c>
      <c r="AS10" s="29">
        <v>297.12</v>
      </c>
      <c r="AT10" s="29">
        <v>1424.15</v>
      </c>
      <c r="AU10" s="29">
        <v>336.88</v>
      </c>
      <c r="AV10" s="29">
        <v>803.75</v>
      </c>
      <c r="AW10" s="29">
        <v>359.5</v>
      </c>
      <c r="AX10" s="29">
        <v>0</v>
      </c>
      <c r="AY10" s="29">
        <v>359.48</v>
      </c>
      <c r="AZ10" s="29">
        <v>1600</v>
      </c>
      <c r="BA10" s="29">
        <v>250</v>
      </c>
      <c r="BB10" s="29">
        <v>8935</v>
      </c>
      <c r="BC10" s="29">
        <v>0</v>
      </c>
      <c r="BD10" s="29">
        <v>18263.059999999998</v>
      </c>
      <c r="BE10" s="29">
        <v>3194.55</v>
      </c>
      <c r="BF10" s="29"/>
      <c r="BG10" s="29"/>
      <c r="BH10" s="29"/>
      <c r="BI10" s="29"/>
      <c r="BJ10" s="29"/>
      <c r="BK10" s="29"/>
      <c r="BL10" s="29"/>
      <c r="BM10" s="29"/>
      <c r="BN10" s="29"/>
      <c r="BO10" s="29"/>
      <c r="BP10" s="29"/>
      <c r="BQ10" s="29"/>
      <c r="BR10" s="29"/>
      <c r="BS10" s="29"/>
      <c r="BT10" s="29"/>
      <c r="BU10" s="29"/>
      <c r="BV10" s="29"/>
      <c r="BW10" s="29"/>
      <c r="BX10" s="29"/>
      <c r="BY10" s="29"/>
      <c r="BZ10" s="29"/>
      <c r="CA10" s="29"/>
      <c r="CB10" s="29"/>
      <c r="CC10" s="29"/>
      <c r="CD10" s="29"/>
      <c r="CE10" s="29"/>
    </row>
    <row r="11" spans="1:83" x14ac:dyDescent="0.25">
      <c r="A11" s="3" t="s">
        <v>291</v>
      </c>
      <c r="B11" s="29">
        <v>365.75</v>
      </c>
      <c r="C11" s="29">
        <v>0</v>
      </c>
      <c r="D11" s="29"/>
      <c r="E11" s="29"/>
      <c r="F11" s="29"/>
      <c r="G11" s="29"/>
      <c r="H11" s="29"/>
      <c r="I11" s="29"/>
      <c r="J11" s="29"/>
      <c r="K11" s="29"/>
      <c r="L11" s="29"/>
      <c r="M11" s="29"/>
      <c r="N11" s="29"/>
      <c r="O11" s="29"/>
      <c r="P11" s="29"/>
      <c r="Q11" s="29"/>
      <c r="R11" s="29"/>
      <c r="S11" s="29"/>
      <c r="T11" s="29"/>
      <c r="U11" s="29"/>
      <c r="V11" s="29"/>
      <c r="W11" s="29"/>
      <c r="X11" s="29">
        <v>0</v>
      </c>
      <c r="Y11" s="29">
        <v>365.75</v>
      </c>
      <c r="Z11" s="29"/>
      <c r="AA11" s="29"/>
      <c r="AB11" s="29">
        <v>365.75</v>
      </c>
      <c r="AC11" s="29">
        <v>365.75</v>
      </c>
      <c r="AD11" s="29">
        <v>420.08</v>
      </c>
      <c r="AE11" s="29">
        <v>420.08</v>
      </c>
      <c r="AF11" s="29"/>
      <c r="AG11" s="29"/>
      <c r="AH11" s="29">
        <v>3630.68</v>
      </c>
      <c r="AI11" s="29">
        <v>3630.68</v>
      </c>
      <c r="AJ11" s="29">
        <v>210.04</v>
      </c>
      <c r="AK11" s="29">
        <v>0</v>
      </c>
      <c r="AL11" s="29">
        <v>376.44</v>
      </c>
      <c r="AM11" s="29">
        <v>586.48</v>
      </c>
      <c r="AN11" s="29"/>
      <c r="AO11" s="29"/>
      <c r="AP11" s="29">
        <v>1924.43</v>
      </c>
      <c r="AQ11" s="29">
        <v>1924.43</v>
      </c>
      <c r="AR11" s="29"/>
      <c r="AS11" s="29"/>
      <c r="AT11" s="29">
        <v>537.27</v>
      </c>
      <c r="AU11" s="29">
        <v>537.27</v>
      </c>
      <c r="AV11" s="29">
        <v>499</v>
      </c>
      <c r="AW11" s="29">
        <v>499</v>
      </c>
      <c r="AX11" s="29"/>
      <c r="AY11" s="29"/>
      <c r="AZ11" s="29">
        <v>2000</v>
      </c>
      <c r="BA11" s="29">
        <v>0</v>
      </c>
      <c r="BB11" s="29"/>
      <c r="BC11" s="29"/>
      <c r="BD11" s="29">
        <v>9597.94</v>
      </c>
      <c r="BE11" s="29">
        <v>7597.9400000000005</v>
      </c>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row>
    <row r="12" spans="1:83" x14ac:dyDescent="0.25">
      <c r="A12" s="3" t="s">
        <v>663</v>
      </c>
      <c r="B12" s="29"/>
      <c r="C12" s="29"/>
      <c r="D12" s="29"/>
      <c r="E12" s="29"/>
      <c r="F12" s="29"/>
      <c r="G12" s="29"/>
      <c r="H12" s="29"/>
      <c r="I12" s="29"/>
      <c r="J12" s="29"/>
      <c r="K12" s="29"/>
      <c r="L12" s="29"/>
      <c r="M12" s="29"/>
      <c r="N12" s="29"/>
      <c r="O12" s="29"/>
      <c r="P12" s="29"/>
      <c r="Q12" s="29"/>
      <c r="R12" s="29"/>
      <c r="S12" s="29"/>
      <c r="T12" s="29"/>
      <c r="U12" s="29"/>
      <c r="V12" s="29"/>
      <c r="W12" s="29"/>
      <c r="X12" s="29"/>
      <c r="Y12" s="29"/>
      <c r="Z12" s="29"/>
      <c r="AA12" s="29"/>
      <c r="AB12" s="29"/>
      <c r="AC12" s="29"/>
      <c r="AD12" s="29">
        <v>13685.77</v>
      </c>
      <c r="AE12" s="29">
        <v>0</v>
      </c>
      <c r="AF12" s="29">
        <v>87918.85</v>
      </c>
      <c r="AG12" s="29">
        <v>0</v>
      </c>
      <c r="AH12" s="29">
        <v>13179.75</v>
      </c>
      <c r="AI12" s="29">
        <v>0</v>
      </c>
      <c r="AJ12" s="29">
        <v>147745.54999999999</v>
      </c>
      <c r="AK12" s="29">
        <v>0</v>
      </c>
      <c r="AL12" s="29">
        <v>56305.29</v>
      </c>
      <c r="AM12" s="29">
        <v>0</v>
      </c>
      <c r="AN12" s="29">
        <v>60345.599999999999</v>
      </c>
      <c r="AO12" s="29">
        <v>0</v>
      </c>
      <c r="AP12" s="29">
        <v>22376.880000000001</v>
      </c>
      <c r="AQ12" s="29">
        <v>0</v>
      </c>
      <c r="AR12" s="29">
        <v>79441.88</v>
      </c>
      <c r="AS12" s="29">
        <v>0</v>
      </c>
      <c r="AT12" s="29">
        <v>144545.82</v>
      </c>
      <c r="AU12" s="29">
        <v>0</v>
      </c>
      <c r="AV12" s="29">
        <v>115136.44</v>
      </c>
      <c r="AW12" s="29">
        <v>2293.0300000000002</v>
      </c>
      <c r="AX12" s="29">
        <v>209585.66</v>
      </c>
      <c r="AY12" s="29">
        <v>0</v>
      </c>
      <c r="AZ12" s="29">
        <v>76613.039999999994</v>
      </c>
      <c r="BA12" s="29">
        <v>0</v>
      </c>
      <c r="BB12" s="29"/>
      <c r="BC12" s="29"/>
      <c r="BD12" s="29">
        <v>1026880.5299999999</v>
      </c>
      <c r="BE12" s="29">
        <v>2293.0300000000002</v>
      </c>
      <c r="BF12" s="29">
        <v>250612.5</v>
      </c>
      <c r="BG12" s="29">
        <v>0</v>
      </c>
      <c r="BH12" s="29">
        <v>61000</v>
      </c>
      <c r="BI12" s="29">
        <v>0</v>
      </c>
      <c r="BJ12" s="29">
        <v>31000</v>
      </c>
      <c r="BK12" s="29">
        <v>0</v>
      </c>
      <c r="BL12" s="29">
        <v>31000</v>
      </c>
      <c r="BM12" s="29">
        <v>0</v>
      </c>
      <c r="BN12" s="29">
        <v>31000</v>
      </c>
      <c r="BO12" s="29">
        <v>0</v>
      </c>
      <c r="BP12" s="29">
        <v>31000</v>
      </c>
      <c r="BQ12" s="29">
        <v>0</v>
      </c>
      <c r="BR12" s="29">
        <v>31000</v>
      </c>
      <c r="BS12" s="29">
        <v>0</v>
      </c>
      <c r="BT12" s="29">
        <v>31000</v>
      </c>
      <c r="BU12" s="29">
        <v>0</v>
      </c>
      <c r="BV12" s="29">
        <v>31000</v>
      </c>
      <c r="BW12" s="29">
        <v>0</v>
      </c>
      <c r="BX12" s="29">
        <v>31000</v>
      </c>
      <c r="BY12" s="29">
        <v>0</v>
      </c>
      <c r="BZ12" s="29">
        <v>31000</v>
      </c>
      <c r="CA12" s="29">
        <v>0</v>
      </c>
      <c r="CB12" s="29">
        <v>31000</v>
      </c>
      <c r="CC12" s="29">
        <v>0</v>
      </c>
      <c r="CD12" s="29">
        <v>621612.5</v>
      </c>
      <c r="CE12" s="29">
        <v>0</v>
      </c>
    </row>
    <row r="13" spans="1:83" x14ac:dyDescent="0.25">
      <c r="A13" s="3" t="s">
        <v>292</v>
      </c>
      <c r="B13" s="29"/>
      <c r="C13" s="29"/>
      <c r="D13" s="29"/>
      <c r="E13" s="29"/>
      <c r="F13" s="29"/>
      <c r="G13" s="29"/>
      <c r="H13" s="29"/>
      <c r="I13" s="29"/>
      <c r="J13" s="29"/>
      <c r="K13" s="29"/>
      <c r="L13" s="29"/>
      <c r="M13" s="29"/>
      <c r="N13" s="29"/>
      <c r="O13" s="29"/>
      <c r="P13" s="29"/>
      <c r="Q13" s="29"/>
      <c r="R13" s="29"/>
      <c r="S13" s="29"/>
      <c r="T13" s="29"/>
      <c r="U13" s="29"/>
      <c r="V13" s="29"/>
      <c r="W13" s="29"/>
      <c r="X13" s="29">
        <v>0</v>
      </c>
      <c r="Y13" s="29">
        <v>233.01</v>
      </c>
      <c r="Z13" s="29">
        <v>4698.63</v>
      </c>
      <c r="AA13" s="29">
        <v>0</v>
      </c>
      <c r="AB13" s="29">
        <v>4698.63</v>
      </c>
      <c r="AC13" s="29">
        <v>233.01</v>
      </c>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v>4465.62</v>
      </c>
      <c r="BC13" s="29">
        <v>0</v>
      </c>
      <c r="BD13" s="29">
        <v>4465.62</v>
      </c>
      <c r="BE13" s="29">
        <v>0</v>
      </c>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row>
    <row r="14" spans="1:83" x14ac:dyDescent="0.25">
      <c r="A14" s="3" t="s">
        <v>720</v>
      </c>
      <c r="B14" s="29"/>
      <c r="C14" s="29"/>
      <c r="D14" s="29"/>
      <c r="E14" s="29"/>
      <c r="F14" s="29"/>
      <c r="G14" s="29"/>
      <c r="H14" s="29"/>
      <c r="I14" s="29"/>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v>28.5</v>
      </c>
      <c r="AY14" s="29">
        <v>0</v>
      </c>
      <c r="AZ14" s="29"/>
      <c r="BA14" s="29"/>
      <c r="BB14" s="29"/>
      <c r="BC14" s="29"/>
      <c r="BD14" s="29">
        <v>28.5</v>
      </c>
      <c r="BE14" s="29">
        <v>0</v>
      </c>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row>
    <row r="15" spans="1:83" x14ac:dyDescent="0.25">
      <c r="A15" s="3" t="s">
        <v>293</v>
      </c>
      <c r="B15" s="29">
        <v>7284.96</v>
      </c>
      <c r="C15" s="29">
        <v>11992.25</v>
      </c>
      <c r="D15" s="29"/>
      <c r="E15" s="29"/>
      <c r="F15" s="29"/>
      <c r="G15" s="29"/>
      <c r="H15" s="29"/>
      <c r="I15" s="29"/>
      <c r="J15" s="29">
        <v>3469.73</v>
      </c>
      <c r="K15" s="29">
        <v>0</v>
      </c>
      <c r="L15" s="29">
        <v>0</v>
      </c>
      <c r="M15" s="29">
        <v>669.73</v>
      </c>
      <c r="N15" s="29"/>
      <c r="O15" s="29"/>
      <c r="P15" s="29">
        <v>0</v>
      </c>
      <c r="Q15" s="29">
        <v>9814.81</v>
      </c>
      <c r="R15" s="29">
        <v>126.4</v>
      </c>
      <c r="S15" s="29">
        <v>1200</v>
      </c>
      <c r="T15" s="29">
        <v>5706.05</v>
      </c>
      <c r="U15" s="29">
        <v>126.4</v>
      </c>
      <c r="V15" s="29">
        <v>0</v>
      </c>
      <c r="W15" s="29">
        <v>5706.05</v>
      </c>
      <c r="X15" s="29">
        <v>4412.3999999999996</v>
      </c>
      <c r="Y15" s="29">
        <v>4284</v>
      </c>
      <c r="Z15" s="29">
        <v>4707.29</v>
      </c>
      <c r="AA15" s="29">
        <v>0</v>
      </c>
      <c r="AB15" s="29">
        <v>25706.83</v>
      </c>
      <c r="AC15" s="29">
        <v>33793.240000000005</v>
      </c>
      <c r="AD15" s="29"/>
      <c r="AE15" s="29"/>
      <c r="AF15" s="29">
        <v>0</v>
      </c>
      <c r="AG15" s="29">
        <v>128.4</v>
      </c>
      <c r="AH15" s="29"/>
      <c r="AI15" s="29"/>
      <c r="AJ15" s="29"/>
      <c r="AK15" s="29"/>
      <c r="AL15" s="29">
        <v>13748.5</v>
      </c>
      <c r="AM15" s="29">
        <v>13748.5</v>
      </c>
      <c r="AN15" s="29"/>
      <c r="AO15" s="29"/>
      <c r="AP15" s="29"/>
      <c r="AQ15" s="29"/>
      <c r="AR15" s="29"/>
      <c r="AS15" s="29"/>
      <c r="AT15" s="29">
        <v>13654</v>
      </c>
      <c r="AU15" s="29">
        <v>10000</v>
      </c>
      <c r="AV15" s="29">
        <v>0</v>
      </c>
      <c r="AW15" s="29">
        <v>3654</v>
      </c>
      <c r="AX15" s="29"/>
      <c r="AY15" s="29"/>
      <c r="AZ15" s="29">
        <v>0</v>
      </c>
      <c r="BA15" s="29">
        <v>0</v>
      </c>
      <c r="BB15" s="29">
        <v>128.4</v>
      </c>
      <c r="BC15" s="29">
        <v>0</v>
      </c>
      <c r="BD15" s="29">
        <v>27530.9</v>
      </c>
      <c r="BE15" s="29">
        <v>27530.9</v>
      </c>
      <c r="BF15" s="29">
        <v>0</v>
      </c>
      <c r="BG15" s="29">
        <v>0</v>
      </c>
      <c r="BH15" s="29">
        <v>0</v>
      </c>
      <c r="BI15" s="29">
        <v>0</v>
      </c>
      <c r="BJ15" s="29">
        <v>0</v>
      </c>
      <c r="BK15" s="29">
        <v>0</v>
      </c>
      <c r="BL15" s="29">
        <v>0</v>
      </c>
      <c r="BM15" s="29">
        <v>0</v>
      </c>
      <c r="BN15" s="29">
        <v>0</v>
      </c>
      <c r="BO15" s="29">
        <v>0</v>
      </c>
      <c r="BP15" s="29">
        <v>0</v>
      </c>
      <c r="BQ15" s="29">
        <v>0</v>
      </c>
      <c r="BR15" s="29">
        <v>0</v>
      </c>
      <c r="BS15" s="29">
        <v>0</v>
      </c>
      <c r="BT15" s="29">
        <v>0</v>
      </c>
      <c r="BU15" s="29">
        <v>0</v>
      </c>
      <c r="BV15" s="29">
        <v>0</v>
      </c>
      <c r="BW15" s="29">
        <v>0</v>
      </c>
      <c r="BX15" s="29">
        <v>0</v>
      </c>
      <c r="BY15" s="29">
        <v>0</v>
      </c>
      <c r="BZ15" s="29">
        <v>0</v>
      </c>
      <c r="CA15" s="29">
        <v>0</v>
      </c>
      <c r="CB15" s="29">
        <v>0</v>
      </c>
      <c r="CC15" s="29">
        <v>0</v>
      </c>
      <c r="CD15" s="29">
        <v>0</v>
      </c>
      <c r="CE15" s="29">
        <v>0</v>
      </c>
    </row>
    <row r="16" spans="1:83" x14ac:dyDescent="0.25">
      <c r="A16" s="3" t="s">
        <v>294</v>
      </c>
      <c r="B16" s="29"/>
      <c r="C16" s="29"/>
      <c r="D16" s="29"/>
      <c r="E16" s="29"/>
      <c r="F16" s="29"/>
      <c r="G16" s="29"/>
      <c r="H16" s="29"/>
      <c r="I16" s="29"/>
      <c r="J16" s="29"/>
      <c r="K16" s="29"/>
      <c r="L16" s="29"/>
      <c r="M16" s="29"/>
      <c r="N16" s="29"/>
      <c r="O16" s="29"/>
      <c r="P16" s="29"/>
      <c r="Q16" s="29"/>
      <c r="R16" s="29"/>
      <c r="S16" s="29"/>
      <c r="T16" s="29">
        <v>1380</v>
      </c>
      <c r="U16" s="29">
        <v>0</v>
      </c>
      <c r="V16" s="29"/>
      <c r="W16" s="29"/>
      <c r="X16" s="29"/>
      <c r="Y16" s="29"/>
      <c r="Z16" s="29">
        <v>3000</v>
      </c>
      <c r="AA16" s="29">
        <v>0</v>
      </c>
      <c r="AB16" s="29">
        <v>4380</v>
      </c>
      <c r="AC16" s="29">
        <v>0</v>
      </c>
      <c r="AD16" s="29"/>
      <c r="AE16" s="29"/>
      <c r="AF16" s="29"/>
      <c r="AG16" s="29"/>
      <c r="AH16" s="29"/>
      <c r="AI16" s="29"/>
      <c r="AJ16" s="29"/>
      <c r="AK16" s="29"/>
      <c r="AL16" s="29"/>
      <c r="AM16" s="29"/>
      <c r="AN16" s="29"/>
      <c r="AO16" s="29"/>
      <c r="AP16" s="29">
        <v>100</v>
      </c>
      <c r="AQ16" s="29">
        <v>0</v>
      </c>
      <c r="AR16" s="29"/>
      <c r="AS16" s="29"/>
      <c r="AT16" s="29"/>
      <c r="AU16" s="29"/>
      <c r="AV16" s="29"/>
      <c r="AW16" s="29"/>
      <c r="AX16" s="29"/>
      <c r="AY16" s="29"/>
      <c r="AZ16" s="29"/>
      <c r="BA16" s="29"/>
      <c r="BB16" s="29">
        <v>4380</v>
      </c>
      <c r="BC16" s="29">
        <v>0</v>
      </c>
      <c r="BD16" s="29">
        <v>4480</v>
      </c>
      <c r="BE16" s="29">
        <v>0</v>
      </c>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row>
    <row r="17" spans="1:83" x14ac:dyDescent="0.25">
      <c r="A17" s="3" t="s">
        <v>369</v>
      </c>
      <c r="B17" s="29"/>
      <c r="C17" s="29"/>
      <c r="D17" s="29"/>
      <c r="E17" s="29"/>
      <c r="F17" s="29"/>
      <c r="G17" s="29"/>
      <c r="H17" s="29"/>
      <c r="I17" s="29"/>
      <c r="J17" s="29"/>
      <c r="K17" s="29"/>
      <c r="L17" s="29"/>
      <c r="M17" s="29"/>
      <c r="N17" s="29">
        <v>22</v>
      </c>
      <c r="O17" s="29">
        <v>22</v>
      </c>
      <c r="P17" s="29"/>
      <c r="Q17" s="29"/>
      <c r="R17" s="29"/>
      <c r="S17" s="29"/>
      <c r="T17" s="29"/>
      <c r="U17" s="29"/>
      <c r="V17" s="29"/>
      <c r="W17" s="29"/>
      <c r="X17" s="29"/>
      <c r="Y17" s="29"/>
      <c r="Z17" s="29"/>
      <c r="AA17" s="29"/>
      <c r="AB17" s="29">
        <v>22</v>
      </c>
      <c r="AC17" s="29">
        <v>22</v>
      </c>
      <c r="AD17" s="29"/>
      <c r="AE17" s="29"/>
      <c r="AF17" s="29"/>
      <c r="AG17" s="29"/>
      <c r="AH17" s="29"/>
      <c r="AI17" s="29"/>
      <c r="AJ17" s="29">
        <v>0</v>
      </c>
      <c r="AK17" s="29">
        <v>0</v>
      </c>
      <c r="AL17" s="29"/>
      <c r="AM17" s="29"/>
      <c r="AN17" s="29"/>
      <c r="AO17" s="29"/>
      <c r="AP17" s="29">
        <v>0</v>
      </c>
      <c r="AQ17" s="29">
        <v>0</v>
      </c>
      <c r="AR17" s="29"/>
      <c r="AS17" s="29"/>
      <c r="AT17" s="29"/>
      <c r="AU17" s="29"/>
      <c r="AV17" s="29"/>
      <c r="AW17" s="29"/>
      <c r="AX17" s="29"/>
      <c r="AY17" s="29"/>
      <c r="AZ17" s="29"/>
      <c r="BA17" s="29"/>
      <c r="BB17" s="29"/>
      <c r="BC17" s="29"/>
      <c r="BD17" s="29">
        <v>0</v>
      </c>
      <c r="BE17" s="29">
        <v>0</v>
      </c>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row>
    <row r="18" spans="1:83" x14ac:dyDescent="0.25">
      <c r="A18" s="3" t="s">
        <v>364</v>
      </c>
      <c r="B18" s="29"/>
      <c r="C18" s="29"/>
      <c r="D18" s="29"/>
      <c r="E18" s="29"/>
      <c r="F18" s="29"/>
      <c r="G18" s="29"/>
      <c r="H18" s="29">
        <v>9.64</v>
      </c>
      <c r="I18" s="29">
        <v>9.64</v>
      </c>
      <c r="J18" s="29">
        <v>7.39</v>
      </c>
      <c r="K18" s="29">
        <v>7.39</v>
      </c>
      <c r="L18" s="29">
        <v>110.8</v>
      </c>
      <c r="M18" s="29">
        <v>110.8</v>
      </c>
      <c r="N18" s="29"/>
      <c r="O18" s="29"/>
      <c r="P18" s="29"/>
      <c r="Q18" s="29"/>
      <c r="R18" s="29"/>
      <c r="S18" s="29"/>
      <c r="T18" s="29"/>
      <c r="U18" s="29"/>
      <c r="V18" s="29"/>
      <c r="W18" s="29"/>
      <c r="X18" s="29"/>
      <c r="Y18" s="29"/>
      <c r="Z18" s="29"/>
      <c r="AA18" s="29"/>
      <c r="AB18" s="29">
        <v>127.83</v>
      </c>
      <c r="AC18" s="29">
        <v>127.83</v>
      </c>
      <c r="AD18" s="29"/>
      <c r="AE18" s="29"/>
      <c r="AF18" s="29"/>
      <c r="AG18" s="29"/>
      <c r="AH18" s="29">
        <v>4318.25</v>
      </c>
      <c r="AI18" s="29">
        <v>4318.25</v>
      </c>
      <c r="AJ18" s="29"/>
      <c r="AK18" s="29"/>
      <c r="AL18" s="29"/>
      <c r="AM18" s="29"/>
      <c r="AN18" s="29"/>
      <c r="AO18" s="29"/>
      <c r="AP18" s="29">
        <v>11884.2</v>
      </c>
      <c r="AQ18" s="29">
        <v>11884.2</v>
      </c>
      <c r="AR18" s="29"/>
      <c r="AS18" s="29"/>
      <c r="AT18" s="29">
        <v>296.97000000000003</v>
      </c>
      <c r="AU18" s="29">
        <v>296.97000000000003</v>
      </c>
      <c r="AV18" s="29"/>
      <c r="AW18" s="29"/>
      <c r="AX18" s="29">
        <v>1017.73</v>
      </c>
      <c r="AY18" s="29">
        <v>1017.73</v>
      </c>
      <c r="AZ18" s="29"/>
      <c r="BA18" s="29"/>
      <c r="BB18" s="29"/>
      <c r="BC18" s="29"/>
      <c r="BD18" s="29">
        <v>17517.150000000001</v>
      </c>
      <c r="BE18" s="29">
        <v>17517.150000000001</v>
      </c>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row>
    <row r="19" spans="1:83" x14ac:dyDescent="0.25">
      <c r="A19" s="3" t="s">
        <v>295</v>
      </c>
      <c r="B19" s="29">
        <v>0.77</v>
      </c>
      <c r="C19" s="29">
        <v>0</v>
      </c>
      <c r="D19" s="29">
        <v>9.76</v>
      </c>
      <c r="E19" s="29">
        <v>0</v>
      </c>
      <c r="F19" s="29">
        <v>2.75</v>
      </c>
      <c r="G19" s="29">
        <v>0</v>
      </c>
      <c r="H19" s="29">
        <v>12.48</v>
      </c>
      <c r="I19" s="29">
        <v>0</v>
      </c>
      <c r="J19" s="29">
        <v>8.6199999999999992</v>
      </c>
      <c r="K19" s="29">
        <v>0</v>
      </c>
      <c r="L19" s="29">
        <v>5.17</v>
      </c>
      <c r="M19" s="29">
        <v>0</v>
      </c>
      <c r="N19" s="29">
        <v>0.9</v>
      </c>
      <c r="O19" s="29">
        <v>0</v>
      </c>
      <c r="P19" s="29">
        <v>5.23</v>
      </c>
      <c r="Q19" s="29">
        <v>0</v>
      </c>
      <c r="R19" s="29">
        <v>3.97</v>
      </c>
      <c r="S19" s="29">
        <v>0</v>
      </c>
      <c r="T19" s="29">
        <v>27.5</v>
      </c>
      <c r="U19" s="29">
        <v>0</v>
      </c>
      <c r="V19" s="29">
        <v>9.51</v>
      </c>
      <c r="W19" s="29">
        <v>0</v>
      </c>
      <c r="X19" s="29"/>
      <c r="Y19" s="29"/>
      <c r="Z19" s="29"/>
      <c r="AA19" s="29"/>
      <c r="AB19" s="29">
        <v>86.66</v>
      </c>
      <c r="AC19" s="29">
        <v>0</v>
      </c>
      <c r="AD19" s="29">
        <v>7.33</v>
      </c>
      <c r="AE19" s="29">
        <v>0</v>
      </c>
      <c r="AF19" s="29">
        <v>5.37</v>
      </c>
      <c r="AG19" s="29">
        <v>0</v>
      </c>
      <c r="AH19" s="29">
        <v>4.51</v>
      </c>
      <c r="AI19" s="29">
        <v>0</v>
      </c>
      <c r="AJ19" s="29"/>
      <c r="AK19" s="29"/>
      <c r="AL19" s="29">
        <v>7.32</v>
      </c>
      <c r="AM19" s="29">
        <v>0</v>
      </c>
      <c r="AN19" s="29">
        <v>13.23</v>
      </c>
      <c r="AO19" s="29">
        <v>0</v>
      </c>
      <c r="AP19" s="29">
        <v>14.38</v>
      </c>
      <c r="AQ19" s="29">
        <v>0</v>
      </c>
      <c r="AR19" s="29"/>
      <c r="AS19" s="29"/>
      <c r="AT19" s="29"/>
      <c r="AU19" s="29"/>
      <c r="AV19" s="29"/>
      <c r="AW19" s="29"/>
      <c r="AX19" s="29">
        <v>45.79</v>
      </c>
      <c r="AY19" s="29">
        <v>0</v>
      </c>
      <c r="AZ19" s="29"/>
      <c r="BA19" s="29"/>
      <c r="BB19" s="29"/>
      <c r="BC19" s="29"/>
      <c r="BD19" s="29">
        <v>97.93</v>
      </c>
      <c r="BE19" s="29">
        <v>0</v>
      </c>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row>
    <row r="20" spans="1:83" x14ac:dyDescent="0.25">
      <c r="A20" s="3" t="s">
        <v>608</v>
      </c>
      <c r="B20" s="29"/>
      <c r="C20" s="29"/>
      <c r="D20" s="29"/>
      <c r="E20" s="29"/>
      <c r="F20" s="29"/>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v>19.52</v>
      </c>
      <c r="AQ20" s="29">
        <v>0</v>
      </c>
      <c r="AR20" s="29">
        <v>34.090000000000003</v>
      </c>
      <c r="AS20" s="29">
        <v>0</v>
      </c>
      <c r="AT20" s="29">
        <v>38.68</v>
      </c>
      <c r="AU20" s="29">
        <v>0</v>
      </c>
      <c r="AV20" s="29">
        <v>67.42</v>
      </c>
      <c r="AW20" s="29">
        <v>0</v>
      </c>
      <c r="AX20" s="29">
        <v>50.85</v>
      </c>
      <c r="AY20" s="29">
        <v>0</v>
      </c>
      <c r="AZ20" s="29"/>
      <c r="BA20" s="29"/>
      <c r="BB20" s="29"/>
      <c r="BC20" s="29"/>
      <c r="BD20" s="29">
        <v>210.55999999999997</v>
      </c>
      <c r="BE20" s="29">
        <v>0</v>
      </c>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row>
    <row r="21" spans="1:83" x14ac:dyDescent="0.25">
      <c r="A21" s="3" t="s">
        <v>609</v>
      </c>
      <c r="B21" s="29"/>
      <c r="C21" s="29"/>
      <c r="D21" s="29"/>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v>6901.86</v>
      </c>
      <c r="AQ21" s="29">
        <v>42.28</v>
      </c>
      <c r="AR21" s="29">
        <v>14948.04</v>
      </c>
      <c r="AS21" s="29">
        <v>340.46</v>
      </c>
      <c r="AT21" s="29">
        <v>15814.45</v>
      </c>
      <c r="AU21" s="29">
        <v>12.45</v>
      </c>
      <c r="AV21" s="29">
        <v>19666.349999999999</v>
      </c>
      <c r="AW21" s="29">
        <v>629.91999999999996</v>
      </c>
      <c r="AX21" s="29">
        <v>36346.379999999997</v>
      </c>
      <c r="AY21" s="29">
        <v>376.87</v>
      </c>
      <c r="AZ21" s="29"/>
      <c r="BA21" s="29"/>
      <c r="BB21" s="29"/>
      <c r="BC21" s="29"/>
      <c r="BD21" s="29">
        <v>93677.08</v>
      </c>
      <c r="BE21" s="29">
        <v>1401.98</v>
      </c>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row>
    <row r="22" spans="1:83" x14ac:dyDescent="0.25">
      <c r="A22" s="3" t="s">
        <v>296</v>
      </c>
      <c r="B22" s="29">
        <v>9116.2099999999991</v>
      </c>
      <c r="C22" s="29">
        <v>703.56</v>
      </c>
      <c r="D22" s="29">
        <v>9632.5499999999993</v>
      </c>
      <c r="E22" s="29">
        <v>241.98</v>
      </c>
      <c r="F22" s="29">
        <v>3676.35</v>
      </c>
      <c r="G22" s="29">
        <v>560.42999999999995</v>
      </c>
      <c r="H22" s="29">
        <v>8673.48</v>
      </c>
      <c r="I22" s="29">
        <v>113.19</v>
      </c>
      <c r="J22" s="29">
        <v>10433.24</v>
      </c>
      <c r="K22" s="29">
        <v>220.91</v>
      </c>
      <c r="L22" s="29">
        <v>20574.419999999998</v>
      </c>
      <c r="M22" s="29">
        <v>14600.72</v>
      </c>
      <c r="N22" s="29">
        <v>22726.57</v>
      </c>
      <c r="O22" s="29">
        <v>78.94</v>
      </c>
      <c r="P22" s="29">
        <v>14498.01</v>
      </c>
      <c r="Q22" s="29">
        <v>308.74</v>
      </c>
      <c r="R22" s="29">
        <v>4732.99</v>
      </c>
      <c r="S22" s="29">
        <v>1214.22</v>
      </c>
      <c r="T22" s="29">
        <v>4981.79</v>
      </c>
      <c r="U22" s="29">
        <v>78.790000000000006</v>
      </c>
      <c r="V22" s="29">
        <v>108485.38</v>
      </c>
      <c r="W22" s="29">
        <v>19154.93</v>
      </c>
      <c r="X22" s="29">
        <v>29002.05</v>
      </c>
      <c r="Y22" s="29">
        <v>1455.73</v>
      </c>
      <c r="Z22" s="29"/>
      <c r="AA22" s="29"/>
      <c r="AB22" s="29">
        <v>246533.03999999998</v>
      </c>
      <c r="AC22" s="29">
        <v>38732.140000000007</v>
      </c>
      <c r="AD22" s="29">
        <v>21966.86</v>
      </c>
      <c r="AE22" s="29">
        <v>188.8</v>
      </c>
      <c r="AF22" s="29">
        <v>45574.9</v>
      </c>
      <c r="AG22" s="29">
        <v>1315.94</v>
      </c>
      <c r="AH22" s="29">
        <v>26123.66</v>
      </c>
      <c r="AI22" s="29">
        <v>4451.88</v>
      </c>
      <c r="AJ22" s="29">
        <v>55793.08</v>
      </c>
      <c r="AK22" s="29">
        <v>397.22</v>
      </c>
      <c r="AL22" s="29">
        <v>11025.62</v>
      </c>
      <c r="AM22" s="29">
        <v>276.72000000000003</v>
      </c>
      <c r="AN22" s="29">
        <v>17971.669999999998</v>
      </c>
      <c r="AO22" s="29">
        <v>334.1</v>
      </c>
      <c r="AP22" s="29">
        <v>1210.5999999999999</v>
      </c>
      <c r="AQ22" s="29">
        <v>1139.77</v>
      </c>
      <c r="AR22" s="29">
        <v>20.38</v>
      </c>
      <c r="AS22" s="29">
        <v>163.63</v>
      </c>
      <c r="AT22" s="29">
        <v>163.63</v>
      </c>
      <c r="AU22" s="29">
        <v>586.52</v>
      </c>
      <c r="AV22" s="29">
        <v>118.94</v>
      </c>
      <c r="AW22" s="29">
        <v>47.66</v>
      </c>
      <c r="AX22" s="29">
        <v>40.67</v>
      </c>
      <c r="AY22" s="29">
        <v>143.88999999999999</v>
      </c>
      <c r="AZ22" s="29">
        <v>26007.82</v>
      </c>
      <c r="BA22" s="29">
        <v>0</v>
      </c>
      <c r="BB22" s="29"/>
      <c r="BC22" s="29"/>
      <c r="BD22" s="29">
        <v>206017.83000000002</v>
      </c>
      <c r="BE22" s="29">
        <v>9046.1299999999992</v>
      </c>
      <c r="BF22" s="29">
        <v>44101.38</v>
      </c>
      <c r="BG22" s="29">
        <v>0</v>
      </c>
      <c r="BH22" s="29">
        <v>2375</v>
      </c>
      <c r="BI22" s="29">
        <v>0</v>
      </c>
      <c r="BJ22" s="29">
        <v>7600</v>
      </c>
      <c r="BK22" s="29">
        <v>0</v>
      </c>
      <c r="BL22" s="29">
        <v>2375</v>
      </c>
      <c r="BM22" s="29">
        <v>0</v>
      </c>
      <c r="BN22" s="29">
        <v>2375</v>
      </c>
      <c r="BO22" s="29">
        <v>0</v>
      </c>
      <c r="BP22" s="29">
        <v>7600</v>
      </c>
      <c r="BQ22" s="29">
        <v>0</v>
      </c>
      <c r="BR22" s="29">
        <v>2375</v>
      </c>
      <c r="BS22" s="29">
        <v>0</v>
      </c>
      <c r="BT22" s="29">
        <v>2375</v>
      </c>
      <c r="BU22" s="29">
        <v>0</v>
      </c>
      <c r="BV22" s="29">
        <v>7600</v>
      </c>
      <c r="BW22" s="29">
        <v>0</v>
      </c>
      <c r="BX22" s="29">
        <v>950</v>
      </c>
      <c r="BY22" s="29">
        <v>0</v>
      </c>
      <c r="BZ22" s="29">
        <v>950</v>
      </c>
      <c r="CA22" s="29">
        <v>0</v>
      </c>
      <c r="CB22" s="29">
        <v>950</v>
      </c>
      <c r="CC22" s="29">
        <v>0</v>
      </c>
      <c r="CD22" s="29">
        <v>81626.38</v>
      </c>
      <c r="CE22" s="29">
        <v>0</v>
      </c>
    </row>
    <row r="23" spans="1:83" x14ac:dyDescent="0.25">
      <c r="A23" s="3" t="s">
        <v>382</v>
      </c>
      <c r="B23" s="29"/>
      <c r="C23" s="29"/>
      <c r="D23" s="29"/>
      <c r="E23" s="29"/>
      <c r="F23" s="29"/>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v>25.87</v>
      </c>
      <c r="AK23" s="29">
        <v>0</v>
      </c>
      <c r="AL23" s="29"/>
      <c r="AM23" s="29"/>
      <c r="AN23" s="29">
        <v>13.97</v>
      </c>
      <c r="AO23" s="29">
        <v>0</v>
      </c>
      <c r="AP23" s="29"/>
      <c r="AQ23" s="29"/>
      <c r="AR23" s="29"/>
      <c r="AS23" s="29"/>
      <c r="AT23" s="29"/>
      <c r="AU23" s="29"/>
      <c r="AV23" s="29"/>
      <c r="AW23" s="29"/>
      <c r="AX23" s="29"/>
      <c r="AY23" s="29"/>
      <c r="AZ23" s="29"/>
      <c r="BA23" s="29"/>
      <c r="BB23" s="29"/>
      <c r="BC23" s="29"/>
      <c r="BD23" s="29">
        <v>39.840000000000003</v>
      </c>
      <c r="BE23" s="29">
        <v>0</v>
      </c>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row>
    <row r="24" spans="1:83" x14ac:dyDescent="0.25">
      <c r="A24" s="3" t="s">
        <v>610</v>
      </c>
      <c r="B24" s="29"/>
      <c r="C24" s="29"/>
      <c r="D24" s="29"/>
      <c r="E24" s="29"/>
      <c r="F24" s="29"/>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v>95.94</v>
      </c>
      <c r="AQ24" s="29">
        <v>0</v>
      </c>
      <c r="AR24" s="29"/>
      <c r="AS24" s="29"/>
      <c r="AT24" s="29">
        <v>26.82</v>
      </c>
      <c r="AU24" s="29">
        <v>0</v>
      </c>
      <c r="AV24" s="29">
        <v>26.65</v>
      </c>
      <c r="AW24" s="29">
        <v>0</v>
      </c>
      <c r="AX24" s="29">
        <v>29.63</v>
      </c>
      <c r="AY24" s="29">
        <v>0</v>
      </c>
      <c r="AZ24" s="29"/>
      <c r="BA24" s="29"/>
      <c r="BB24" s="29"/>
      <c r="BC24" s="29"/>
      <c r="BD24" s="29">
        <v>179.04</v>
      </c>
      <c r="BE24" s="29">
        <v>0</v>
      </c>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row>
    <row r="25" spans="1:83" x14ac:dyDescent="0.25">
      <c r="A25" s="3" t="s">
        <v>297</v>
      </c>
      <c r="B25" s="29">
        <v>195.28</v>
      </c>
      <c r="C25" s="29">
        <v>105.28</v>
      </c>
      <c r="D25" s="29">
        <v>6.85</v>
      </c>
      <c r="E25" s="29">
        <v>195.28</v>
      </c>
      <c r="F25" s="29">
        <v>5750.53</v>
      </c>
      <c r="G25" s="29">
        <v>6.85</v>
      </c>
      <c r="H25" s="29">
        <v>76.680000000000007</v>
      </c>
      <c r="I25" s="29">
        <v>5753.25</v>
      </c>
      <c r="J25" s="29">
        <v>2.72</v>
      </c>
      <c r="K25" s="29">
        <v>76.680000000000007</v>
      </c>
      <c r="L25" s="29">
        <v>430.3</v>
      </c>
      <c r="M25" s="29">
        <v>0</v>
      </c>
      <c r="N25" s="29">
        <v>113.98</v>
      </c>
      <c r="O25" s="29">
        <v>430.3</v>
      </c>
      <c r="P25" s="29">
        <v>76.680000000000007</v>
      </c>
      <c r="Q25" s="29">
        <v>113.98</v>
      </c>
      <c r="R25" s="29">
        <v>353.65</v>
      </c>
      <c r="S25" s="29">
        <v>76.680000000000007</v>
      </c>
      <c r="T25" s="29">
        <v>6.85</v>
      </c>
      <c r="U25" s="29">
        <v>420.15</v>
      </c>
      <c r="V25" s="29">
        <v>212.92</v>
      </c>
      <c r="W25" s="29">
        <v>6.85</v>
      </c>
      <c r="X25" s="29">
        <v>17547.5</v>
      </c>
      <c r="Y25" s="29">
        <v>1.9</v>
      </c>
      <c r="Z25" s="29">
        <v>105.28</v>
      </c>
      <c r="AA25" s="29">
        <v>0</v>
      </c>
      <c r="AB25" s="29">
        <v>24879.22</v>
      </c>
      <c r="AC25" s="29">
        <v>7187.2</v>
      </c>
      <c r="AD25" s="29">
        <v>65.67</v>
      </c>
      <c r="AE25" s="29">
        <v>16093.48</v>
      </c>
      <c r="AF25" s="29">
        <v>290.94</v>
      </c>
      <c r="AG25" s="29">
        <v>63.77</v>
      </c>
      <c r="AH25" s="29">
        <v>7399.65</v>
      </c>
      <c r="AI25" s="29">
        <v>290.94</v>
      </c>
      <c r="AJ25" s="29">
        <v>257.39999999999998</v>
      </c>
      <c r="AK25" s="29">
        <v>7399.65</v>
      </c>
      <c r="AL25" s="29">
        <v>151.71</v>
      </c>
      <c r="AM25" s="29">
        <v>257.39999999999998</v>
      </c>
      <c r="AN25" s="29">
        <v>323.45999999999998</v>
      </c>
      <c r="AO25" s="29">
        <v>159.66</v>
      </c>
      <c r="AP25" s="29">
        <v>208.04</v>
      </c>
      <c r="AQ25" s="29">
        <v>180.25</v>
      </c>
      <c r="AR25" s="29">
        <v>0</v>
      </c>
      <c r="AS25" s="29">
        <v>200.09</v>
      </c>
      <c r="AT25" s="29">
        <v>2739.07</v>
      </c>
      <c r="AU25" s="29">
        <v>6.06</v>
      </c>
      <c r="AV25" s="29">
        <v>2711.8</v>
      </c>
      <c r="AW25" s="29">
        <v>2881.57</v>
      </c>
      <c r="AX25" s="29">
        <v>3964.81</v>
      </c>
      <c r="AY25" s="29">
        <v>2705.74</v>
      </c>
      <c r="AZ25" s="29"/>
      <c r="BA25" s="29"/>
      <c r="BB25" s="29">
        <v>17545.599999999999</v>
      </c>
      <c r="BC25" s="29">
        <v>0</v>
      </c>
      <c r="BD25" s="29">
        <v>35658.149999999994</v>
      </c>
      <c r="BE25" s="29">
        <v>30238.61</v>
      </c>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row>
    <row r="26" spans="1:83" x14ac:dyDescent="0.25">
      <c r="A26" s="3" t="s">
        <v>298</v>
      </c>
      <c r="B26" s="29">
        <v>78.790000000000006</v>
      </c>
      <c r="C26" s="29">
        <v>707.21</v>
      </c>
      <c r="D26" s="29">
        <v>212.84</v>
      </c>
      <c r="E26" s="29">
        <v>134.66999999999999</v>
      </c>
      <c r="F26" s="29">
        <v>558.89</v>
      </c>
      <c r="G26" s="29">
        <v>212.84</v>
      </c>
      <c r="H26" s="29">
        <v>88.9</v>
      </c>
      <c r="I26" s="29">
        <v>558.89</v>
      </c>
      <c r="J26" s="29">
        <v>218.19</v>
      </c>
      <c r="K26" s="29">
        <v>88.9</v>
      </c>
      <c r="L26" s="29">
        <v>14575.13</v>
      </c>
      <c r="M26" s="29">
        <v>162.31</v>
      </c>
      <c r="N26" s="29">
        <v>78.790000000000006</v>
      </c>
      <c r="O26" s="29">
        <v>14575.13</v>
      </c>
      <c r="P26" s="29">
        <v>296.08999999999997</v>
      </c>
      <c r="Q26" s="29">
        <v>78.790000000000006</v>
      </c>
      <c r="R26" s="29">
        <v>78.790000000000006</v>
      </c>
      <c r="S26" s="29">
        <v>296.08999999999997</v>
      </c>
      <c r="T26" s="29">
        <v>78.790000000000006</v>
      </c>
      <c r="U26" s="29">
        <v>78.790000000000006</v>
      </c>
      <c r="V26" s="29">
        <v>19087.34</v>
      </c>
      <c r="W26" s="29">
        <v>78.790000000000006</v>
      </c>
      <c r="X26" s="29">
        <v>1454.02</v>
      </c>
      <c r="Y26" s="29">
        <v>20541.36</v>
      </c>
      <c r="Z26" s="29">
        <v>707.21</v>
      </c>
      <c r="AA26" s="29">
        <v>0</v>
      </c>
      <c r="AB26" s="29">
        <v>37513.769999999997</v>
      </c>
      <c r="AC26" s="29">
        <v>37513.770000000004</v>
      </c>
      <c r="AD26" s="29">
        <v>186.9</v>
      </c>
      <c r="AE26" s="29">
        <v>1454.02</v>
      </c>
      <c r="AF26" s="29">
        <v>229.57</v>
      </c>
      <c r="AG26" s="29">
        <v>186.9</v>
      </c>
      <c r="AH26" s="29">
        <v>3230.2</v>
      </c>
      <c r="AI26" s="29">
        <v>0</v>
      </c>
      <c r="AJ26" s="29">
        <v>80.67</v>
      </c>
      <c r="AK26" s="29">
        <v>2005.75</v>
      </c>
      <c r="AL26" s="29">
        <v>80.67</v>
      </c>
      <c r="AM26" s="29">
        <v>80.67</v>
      </c>
      <c r="AN26" s="29">
        <v>284.26</v>
      </c>
      <c r="AO26" s="29">
        <v>0</v>
      </c>
      <c r="AP26" s="29">
        <v>72.569999999999993</v>
      </c>
      <c r="AQ26" s="29">
        <v>364.93</v>
      </c>
      <c r="AR26" s="29">
        <v>163.63</v>
      </c>
      <c r="AS26" s="29">
        <v>72.569999999999993</v>
      </c>
      <c r="AT26" s="29">
        <v>0</v>
      </c>
      <c r="AU26" s="29">
        <v>163.63</v>
      </c>
      <c r="AV26" s="29"/>
      <c r="AW26" s="29"/>
      <c r="AX26" s="29"/>
      <c r="AY26" s="29"/>
      <c r="AZ26" s="29"/>
      <c r="BA26" s="29"/>
      <c r="BB26" s="29"/>
      <c r="BC26" s="29"/>
      <c r="BD26" s="29">
        <v>4328.47</v>
      </c>
      <c r="BE26" s="29">
        <v>4328.47</v>
      </c>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row>
    <row r="27" spans="1:83" x14ac:dyDescent="0.25">
      <c r="A27" s="3" t="s">
        <v>721</v>
      </c>
      <c r="B27" s="29"/>
      <c r="C27" s="29"/>
      <c r="D27" s="29"/>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v>1034.79</v>
      </c>
      <c r="AY27" s="29">
        <v>0</v>
      </c>
      <c r="AZ27" s="29"/>
      <c r="BA27" s="29"/>
      <c r="BB27" s="29"/>
      <c r="BC27" s="29"/>
      <c r="BD27" s="29">
        <v>1034.79</v>
      </c>
      <c r="BE27" s="29">
        <v>0</v>
      </c>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row>
    <row r="28" spans="1:83" x14ac:dyDescent="0.25">
      <c r="A28" s="3" t="s">
        <v>371</v>
      </c>
      <c r="B28" s="29"/>
      <c r="C28" s="29"/>
      <c r="D28" s="29"/>
      <c r="E28" s="29"/>
      <c r="F28" s="29"/>
      <c r="G28" s="29"/>
      <c r="H28" s="29"/>
      <c r="I28" s="29"/>
      <c r="J28" s="29"/>
      <c r="K28" s="29"/>
      <c r="L28" s="29"/>
      <c r="M28" s="29"/>
      <c r="N28" s="29"/>
      <c r="O28" s="29"/>
      <c r="P28" s="29">
        <v>300</v>
      </c>
      <c r="Q28" s="29">
        <v>300</v>
      </c>
      <c r="R28" s="29"/>
      <c r="S28" s="29"/>
      <c r="T28" s="29"/>
      <c r="U28" s="29"/>
      <c r="V28" s="29">
        <v>200</v>
      </c>
      <c r="W28" s="29">
        <v>200</v>
      </c>
      <c r="X28" s="29"/>
      <c r="Y28" s="29"/>
      <c r="Z28" s="29"/>
      <c r="AA28" s="29"/>
      <c r="AB28" s="29">
        <v>500</v>
      </c>
      <c r="AC28" s="29">
        <v>500</v>
      </c>
      <c r="AD28" s="29"/>
      <c r="AE28" s="29"/>
      <c r="AF28" s="29"/>
      <c r="AG28" s="29"/>
      <c r="AH28" s="29"/>
      <c r="AI28" s="29"/>
      <c r="AJ28" s="29"/>
      <c r="AK28" s="29"/>
      <c r="AL28" s="29"/>
      <c r="AM28" s="29"/>
      <c r="AN28" s="29"/>
      <c r="AO28" s="29"/>
      <c r="AP28" s="29"/>
      <c r="AQ28" s="29"/>
      <c r="AR28" s="29">
        <v>10000</v>
      </c>
      <c r="AS28" s="29">
        <v>10000</v>
      </c>
      <c r="AT28" s="29">
        <v>0</v>
      </c>
      <c r="AU28" s="29">
        <v>300</v>
      </c>
      <c r="AV28" s="29">
        <v>300</v>
      </c>
      <c r="AW28" s="29">
        <v>0</v>
      </c>
      <c r="AX28" s="29">
        <v>300</v>
      </c>
      <c r="AY28" s="29">
        <v>300</v>
      </c>
      <c r="AZ28" s="29"/>
      <c r="BA28" s="29"/>
      <c r="BB28" s="29"/>
      <c r="BC28" s="29"/>
      <c r="BD28" s="29">
        <v>10600</v>
      </c>
      <c r="BE28" s="29">
        <v>10600</v>
      </c>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row>
    <row r="29" spans="1:83" x14ac:dyDescent="0.25">
      <c r="A29" s="3" t="s">
        <v>299</v>
      </c>
      <c r="B29" s="29">
        <v>0</v>
      </c>
      <c r="C29" s="29">
        <v>1.55</v>
      </c>
      <c r="D29" s="29">
        <v>0</v>
      </c>
      <c r="E29" s="29">
        <v>3.17</v>
      </c>
      <c r="F29" s="29">
        <v>0</v>
      </c>
      <c r="G29" s="29">
        <v>36.4</v>
      </c>
      <c r="H29" s="29">
        <v>0</v>
      </c>
      <c r="I29" s="29">
        <v>33.1</v>
      </c>
      <c r="J29" s="29">
        <v>0</v>
      </c>
      <c r="K29" s="29">
        <v>18.579999999999998</v>
      </c>
      <c r="L29" s="29">
        <v>0</v>
      </c>
      <c r="M29" s="29">
        <v>7.49</v>
      </c>
      <c r="N29" s="29">
        <v>0</v>
      </c>
      <c r="O29" s="29">
        <v>37.78</v>
      </c>
      <c r="P29" s="29">
        <v>300</v>
      </c>
      <c r="Q29" s="29">
        <v>20.190000000000001</v>
      </c>
      <c r="R29" s="29">
        <v>0</v>
      </c>
      <c r="S29" s="29">
        <v>102.44</v>
      </c>
      <c r="T29" s="29">
        <v>0</v>
      </c>
      <c r="U29" s="29">
        <v>59.57</v>
      </c>
      <c r="V29" s="29">
        <v>200</v>
      </c>
      <c r="W29" s="29">
        <v>32</v>
      </c>
      <c r="X29" s="29">
        <v>0</v>
      </c>
      <c r="Y29" s="29">
        <v>58.49</v>
      </c>
      <c r="Z29" s="29">
        <v>169.08</v>
      </c>
      <c r="AA29" s="29">
        <v>0</v>
      </c>
      <c r="AB29" s="29">
        <v>669.08</v>
      </c>
      <c r="AC29" s="29">
        <v>410.76</v>
      </c>
      <c r="AD29" s="29"/>
      <c r="AE29" s="29"/>
      <c r="AF29" s="29"/>
      <c r="AG29" s="29"/>
      <c r="AH29" s="29">
        <v>0</v>
      </c>
      <c r="AI29" s="29">
        <v>17.239999999999998</v>
      </c>
      <c r="AJ29" s="29">
        <v>0</v>
      </c>
      <c r="AK29" s="29">
        <v>17.989999999999998</v>
      </c>
      <c r="AL29" s="29">
        <v>0</v>
      </c>
      <c r="AM29" s="29">
        <v>25.93</v>
      </c>
      <c r="AN29" s="29">
        <v>0</v>
      </c>
      <c r="AO29" s="29">
        <v>3</v>
      </c>
      <c r="AP29" s="29">
        <v>0</v>
      </c>
      <c r="AQ29" s="29">
        <v>72.099999999999994</v>
      </c>
      <c r="AR29" s="29">
        <v>0</v>
      </c>
      <c r="AS29" s="29">
        <v>54</v>
      </c>
      <c r="AT29" s="29">
        <v>300</v>
      </c>
      <c r="AU29" s="29">
        <v>88.24</v>
      </c>
      <c r="AV29" s="29">
        <v>0</v>
      </c>
      <c r="AW29" s="29">
        <v>170.74</v>
      </c>
      <c r="AX29" s="29">
        <v>300</v>
      </c>
      <c r="AY29" s="29">
        <v>83.67</v>
      </c>
      <c r="AZ29" s="29"/>
      <c r="BA29" s="29"/>
      <c r="BB29" s="29">
        <v>258.32</v>
      </c>
      <c r="BC29" s="29">
        <v>0</v>
      </c>
      <c r="BD29" s="29">
        <v>858.31999999999994</v>
      </c>
      <c r="BE29" s="29">
        <v>532.91</v>
      </c>
      <c r="BF29" s="29"/>
      <c r="BG29" s="29"/>
      <c r="BH29" s="29"/>
      <c r="BI29" s="29"/>
      <c r="BJ29" s="29"/>
      <c r="BK29" s="29"/>
      <c r="BL29" s="29"/>
      <c r="BM29" s="29"/>
      <c r="BN29" s="29"/>
      <c r="BO29" s="29"/>
      <c r="BP29" s="29"/>
      <c r="BQ29" s="29"/>
      <c r="BR29" s="29"/>
      <c r="BS29" s="29"/>
      <c r="BT29" s="29"/>
      <c r="BU29" s="29"/>
      <c r="BV29" s="29"/>
      <c r="BW29" s="29"/>
      <c r="BX29" s="29"/>
      <c r="BY29" s="29"/>
      <c r="BZ29" s="29"/>
      <c r="CA29" s="29"/>
      <c r="CB29" s="29"/>
      <c r="CC29" s="29"/>
      <c r="CD29" s="29"/>
      <c r="CE29" s="29"/>
    </row>
    <row r="30" spans="1:83" x14ac:dyDescent="0.25">
      <c r="A30" s="3" t="s">
        <v>487</v>
      </c>
      <c r="B30" s="29"/>
      <c r="C30" s="29"/>
      <c r="D30" s="29"/>
      <c r="E30" s="29"/>
      <c r="F30" s="29"/>
      <c r="G30" s="29"/>
      <c r="H30" s="29"/>
      <c r="I30" s="29"/>
      <c r="J30" s="29"/>
      <c r="K30" s="29"/>
      <c r="L30" s="29"/>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R30" s="29"/>
      <c r="AS30" s="29"/>
      <c r="AT30" s="29"/>
      <c r="AU30" s="29"/>
      <c r="AV30" s="29"/>
      <c r="AW30" s="29"/>
      <c r="AX30" s="29"/>
      <c r="AY30" s="29"/>
      <c r="AZ30" s="29">
        <v>32185.519999999997</v>
      </c>
      <c r="BA30" s="29">
        <v>388734.48</v>
      </c>
      <c r="BB30" s="29"/>
      <c r="BC30" s="29"/>
      <c r="BD30" s="29">
        <v>32185.519999999997</v>
      </c>
      <c r="BE30" s="29">
        <v>388734.48</v>
      </c>
      <c r="BF30" s="29">
        <v>17097.62</v>
      </c>
      <c r="BG30" s="29">
        <v>354327.13</v>
      </c>
      <c r="BH30" s="29">
        <v>14666.72</v>
      </c>
      <c r="BI30" s="29">
        <v>65281.27</v>
      </c>
      <c r="BJ30" s="29">
        <v>45051.38</v>
      </c>
      <c r="BK30" s="29">
        <v>68323.25</v>
      </c>
      <c r="BL30" s="29">
        <v>9025</v>
      </c>
      <c r="BM30" s="29">
        <v>35598.25</v>
      </c>
      <c r="BN30" s="29">
        <v>2375</v>
      </c>
      <c r="BO30" s="29">
        <v>35978.629999999997</v>
      </c>
      <c r="BP30" s="29">
        <v>2375</v>
      </c>
      <c r="BQ30" s="29">
        <v>68703.63</v>
      </c>
      <c r="BR30" s="29">
        <v>7600</v>
      </c>
      <c r="BS30" s="29">
        <v>35978.629999999997</v>
      </c>
      <c r="BT30" s="29">
        <v>2375</v>
      </c>
      <c r="BU30" s="29">
        <v>35978.629999999997</v>
      </c>
      <c r="BV30" s="29">
        <v>2375</v>
      </c>
      <c r="BW30" s="29">
        <v>68703.63</v>
      </c>
      <c r="BX30" s="29">
        <v>7600</v>
      </c>
      <c r="BY30" s="29">
        <v>27053.63</v>
      </c>
      <c r="BZ30" s="29">
        <v>950</v>
      </c>
      <c r="CA30" s="29">
        <v>27053.63</v>
      </c>
      <c r="CB30" s="29">
        <v>950</v>
      </c>
      <c r="CC30" s="29">
        <v>32910.730000000003</v>
      </c>
      <c r="CD30" s="29">
        <v>112440.72</v>
      </c>
      <c r="CE30" s="29">
        <v>855891.04</v>
      </c>
    </row>
    <row r="31" spans="1:83" x14ac:dyDescent="0.25">
      <c r="A31" s="3" t="s">
        <v>300</v>
      </c>
      <c r="B31" s="29">
        <v>15350.83</v>
      </c>
      <c r="C31" s="29">
        <v>64818.29</v>
      </c>
      <c r="D31" s="29">
        <v>11777.12</v>
      </c>
      <c r="E31" s="29">
        <v>77908.5</v>
      </c>
      <c r="F31" s="29">
        <v>6254.05</v>
      </c>
      <c r="G31" s="29">
        <v>51654.53</v>
      </c>
      <c r="H31" s="29">
        <v>12404.2</v>
      </c>
      <c r="I31" s="29">
        <v>82339.48</v>
      </c>
      <c r="J31" s="29">
        <v>203119.65</v>
      </c>
      <c r="K31" s="29">
        <v>91233.62</v>
      </c>
      <c r="L31" s="29">
        <v>10000.74</v>
      </c>
      <c r="M31" s="29">
        <v>56544.23</v>
      </c>
      <c r="N31" s="29">
        <v>16048.73</v>
      </c>
      <c r="O31" s="29">
        <v>70083.69</v>
      </c>
      <c r="P31" s="29">
        <v>9814.81</v>
      </c>
      <c r="Q31" s="29">
        <v>116621.85</v>
      </c>
      <c r="R31" s="29">
        <v>8500.61</v>
      </c>
      <c r="S31" s="29">
        <v>63985.32</v>
      </c>
      <c r="T31" s="29">
        <v>240655.58</v>
      </c>
      <c r="U31" s="29">
        <v>394100.75</v>
      </c>
      <c r="V31" s="29">
        <v>3844720.53</v>
      </c>
      <c r="W31" s="29">
        <v>614454.02</v>
      </c>
      <c r="X31" s="29">
        <v>11828.69</v>
      </c>
      <c r="Y31" s="29">
        <v>213257.46</v>
      </c>
      <c r="Z31" s="29">
        <v>1026268.75</v>
      </c>
      <c r="AA31" s="29">
        <v>0</v>
      </c>
      <c r="AB31" s="29">
        <v>5416744.29</v>
      </c>
      <c r="AC31" s="29">
        <v>1897001.7399999998</v>
      </c>
      <c r="AD31" s="29">
        <v>90060.58</v>
      </c>
      <c r="AE31" s="29">
        <v>131098</v>
      </c>
      <c r="AF31" s="29">
        <v>394654.58</v>
      </c>
      <c r="AG31" s="29">
        <v>210047.04</v>
      </c>
      <c r="AH31" s="29">
        <v>21054.67</v>
      </c>
      <c r="AI31" s="29">
        <v>365957.48</v>
      </c>
      <c r="AJ31" s="29">
        <v>44276.800000000003</v>
      </c>
      <c r="AK31" s="29">
        <v>263871.67</v>
      </c>
      <c r="AL31" s="29">
        <v>35977.11</v>
      </c>
      <c r="AM31" s="29">
        <v>236984.68</v>
      </c>
      <c r="AN31" s="29">
        <v>55366.96</v>
      </c>
      <c r="AO31" s="29">
        <v>91067.92</v>
      </c>
      <c r="AP31" s="29">
        <v>30484.59</v>
      </c>
      <c r="AQ31" s="29">
        <v>196062.15</v>
      </c>
      <c r="AR31" s="29">
        <v>1109.8499999999999</v>
      </c>
      <c r="AS31" s="29">
        <v>88249.58</v>
      </c>
      <c r="AT31" s="29">
        <v>25691.77</v>
      </c>
      <c r="AU31" s="29">
        <v>269158.90000000002</v>
      </c>
      <c r="AV31" s="29">
        <v>18138.740000000002</v>
      </c>
      <c r="AW31" s="29">
        <v>217417.01</v>
      </c>
      <c r="AX31" s="29">
        <v>20568.84</v>
      </c>
      <c r="AY31" s="29">
        <v>182281.28</v>
      </c>
      <c r="AZ31" s="29"/>
      <c r="BA31" s="29"/>
      <c r="BB31" s="29">
        <v>3519742.55</v>
      </c>
      <c r="BC31" s="29">
        <v>0</v>
      </c>
      <c r="BD31" s="29">
        <v>4257127.04</v>
      </c>
      <c r="BE31" s="29">
        <v>2252195.71</v>
      </c>
      <c r="BF31" s="29"/>
      <c r="BG31" s="29"/>
      <c r="BH31" s="29"/>
      <c r="BI31" s="29"/>
      <c r="BJ31" s="29"/>
      <c r="BK31" s="29"/>
      <c r="BL31" s="29"/>
      <c r="BM31" s="29"/>
      <c r="BN31" s="29"/>
      <c r="BO31" s="29"/>
      <c r="BP31" s="29"/>
      <c r="BQ31" s="29"/>
      <c r="BR31" s="29"/>
      <c r="BS31" s="29"/>
      <c r="BT31" s="29"/>
      <c r="BU31" s="29"/>
      <c r="BV31" s="29"/>
      <c r="BW31" s="29"/>
      <c r="BX31" s="29"/>
      <c r="BY31" s="29"/>
      <c r="BZ31" s="29"/>
      <c r="CA31" s="29"/>
      <c r="CB31" s="29"/>
      <c r="CC31" s="29"/>
      <c r="CD31" s="29"/>
      <c r="CE31" s="29"/>
    </row>
    <row r="32" spans="1:83" x14ac:dyDescent="0.25">
      <c r="A32" s="3" t="s">
        <v>301</v>
      </c>
      <c r="B32" s="29"/>
      <c r="C32" s="29"/>
      <c r="D32" s="29"/>
      <c r="E32" s="29"/>
      <c r="F32" s="29"/>
      <c r="G32" s="29"/>
      <c r="H32" s="29"/>
      <c r="I32" s="29"/>
      <c r="J32" s="29"/>
      <c r="K32" s="29"/>
      <c r="L32" s="29"/>
      <c r="M32" s="29"/>
      <c r="N32" s="29"/>
      <c r="O32" s="29"/>
      <c r="P32" s="29"/>
      <c r="Q32" s="29"/>
      <c r="R32" s="29"/>
      <c r="S32" s="29"/>
      <c r="T32" s="29"/>
      <c r="U32" s="29"/>
      <c r="V32" s="29"/>
      <c r="W32" s="29"/>
      <c r="X32" s="29"/>
      <c r="Y32" s="29"/>
      <c r="Z32" s="29">
        <v>8.77</v>
      </c>
      <c r="AA32" s="29">
        <v>0</v>
      </c>
      <c r="AB32" s="29">
        <v>8.77</v>
      </c>
      <c r="AC32" s="29">
        <v>0</v>
      </c>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v>8.77</v>
      </c>
      <c r="BC32" s="29">
        <v>0</v>
      </c>
      <c r="BD32" s="29">
        <v>8.77</v>
      </c>
      <c r="BE32" s="29">
        <v>0</v>
      </c>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row>
    <row r="33" spans="1:83" x14ac:dyDescent="0.25">
      <c r="A33" s="3" t="s">
        <v>666</v>
      </c>
      <c r="B33" s="29"/>
      <c r="C33" s="29"/>
      <c r="D33" s="29"/>
      <c r="E33" s="29"/>
      <c r="F33" s="29"/>
      <c r="G33" s="29"/>
      <c r="H33" s="29"/>
      <c r="I33" s="29"/>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v>10000</v>
      </c>
      <c r="AS33" s="29">
        <v>0</v>
      </c>
      <c r="AT33" s="29">
        <v>0</v>
      </c>
      <c r="AU33" s="29">
        <v>25</v>
      </c>
      <c r="AV33" s="29">
        <v>0</v>
      </c>
      <c r="AW33" s="29">
        <v>25.8</v>
      </c>
      <c r="AX33" s="29">
        <v>0</v>
      </c>
      <c r="AY33" s="29">
        <v>25.8</v>
      </c>
      <c r="AZ33" s="29"/>
      <c r="BA33" s="29"/>
      <c r="BB33" s="29"/>
      <c r="BC33" s="29"/>
      <c r="BD33" s="29">
        <v>10000</v>
      </c>
      <c r="BE33" s="29">
        <v>76.599999999999994</v>
      </c>
      <c r="BF33" s="29"/>
      <c r="BG33" s="29"/>
      <c r="BH33" s="29"/>
      <c r="BI33" s="29"/>
      <c r="BJ33" s="29"/>
      <c r="BK33" s="29"/>
      <c r="BL33" s="29"/>
      <c r="BM33" s="29"/>
      <c r="BN33" s="29"/>
      <c r="BO33" s="29"/>
      <c r="BP33" s="29"/>
      <c r="BQ33" s="29"/>
      <c r="BR33" s="29"/>
      <c r="BS33" s="29"/>
      <c r="BT33" s="29"/>
      <c r="BU33" s="29"/>
      <c r="BV33" s="29"/>
      <c r="BW33" s="29"/>
      <c r="BX33" s="29"/>
      <c r="BY33" s="29"/>
      <c r="BZ33" s="29"/>
      <c r="CA33" s="29"/>
      <c r="CB33" s="29"/>
      <c r="CC33" s="29"/>
      <c r="CD33" s="29"/>
      <c r="CE33" s="29"/>
    </row>
    <row r="34" spans="1:83" x14ac:dyDescent="0.25">
      <c r="A34" s="3" t="s">
        <v>302</v>
      </c>
      <c r="B34" s="29">
        <v>0</v>
      </c>
      <c r="C34" s="29">
        <v>8191.42</v>
      </c>
      <c r="D34" s="29"/>
      <c r="E34" s="29"/>
      <c r="F34" s="29"/>
      <c r="G34" s="29"/>
      <c r="H34" s="29">
        <v>1710.62</v>
      </c>
      <c r="I34" s="29">
        <v>0</v>
      </c>
      <c r="J34" s="29">
        <v>4477</v>
      </c>
      <c r="K34" s="29">
        <v>0</v>
      </c>
      <c r="L34" s="29"/>
      <c r="M34" s="29"/>
      <c r="N34" s="29"/>
      <c r="O34" s="29"/>
      <c r="P34" s="29"/>
      <c r="Q34" s="29"/>
      <c r="R34" s="29"/>
      <c r="S34" s="29"/>
      <c r="T34" s="29">
        <v>0</v>
      </c>
      <c r="U34" s="29">
        <v>4477</v>
      </c>
      <c r="V34" s="29"/>
      <c r="W34" s="29"/>
      <c r="X34" s="29">
        <v>6150.58</v>
      </c>
      <c r="Y34" s="29">
        <v>0</v>
      </c>
      <c r="Z34" s="29">
        <v>8191.42</v>
      </c>
      <c r="AA34" s="29">
        <v>0</v>
      </c>
      <c r="AB34" s="29">
        <v>20529.620000000003</v>
      </c>
      <c r="AC34" s="29">
        <v>12668.42</v>
      </c>
      <c r="AD34" s="29">
        <v>0</v>
      </c>
      <c r="AE34" s="29">
        <v>7861.2</v>
      </c>
      <c r="AF34" s="29"/>
      <c r="AG34" s="29"/>
      <c r="AH34" s="29"/>
      <c r="AI34" s="29"/>
      <c r="AJ34" s="29">
        <v>1710.62</v>
      </c>
      <c r="AK34" s="29">
        <v>0</v>
      </c>
      <c r="AL34" s="29"/>
      <c r="AM34" s="29"/>
      <c r="AN34" s="29"/>
      <c r="AO34" s="29"/>
      <c r="AP34" s="29"/>
      <c r="AQ34" s="29"/>
      <c r="AR34" s="29"/>
      <c r="AS34" s="29"/>
      <c r="AT34" s="29"/>
      <c r="AU34" s="29"/>
      <c r="AV34" s="29"/>
      <c r="AW34" s="29"/>
      <c r="AX34" s="29">
        <v>769.4</v>
      </c>
      <c r="AY34" s="29">
        <v>0</v>
      </c>
      <c r="AZ34" s="29">
        <v>6166.16</v>
      </c>
      <c r="BA34" s="29">
        <v>352.13</v>
      </c>
      <c r="BB34" s="29">
        <v>7861.2</v>
      </c>
      <c r="BC34" s="29">
        <v>0</v>
      </c>
      <c r="BD34" s="29">
        <v>16507.38</v>
      </c>
      <c r="BE34" s="29">
        <v>8213.33</v>
      </c>
      <c r="BF34" s="29"/>
      <c r="BG34" s="29"/>
      <c r="BH34" s="29"/>
      <c r="BI34" s="29"/>
      <c r="BJ34" s="29"/>
      <c r="BK34" s="29"/>
      <c r="BL34" s="29"/>
      <c r="BM34" s="29"/>
      <c r="BN34" s="29"/>
      <c r="BO34" s="29"/>
      <c r="BP34" s="29"/>
      <c r="BQ34" s="29"/>
      <c r="BR34" s="29"/>
      <c r="BS34" s="29"/>
      <c r="BT34" s="29"/>
      <c r="BU34" s="29"/>
      <c r="BV34" s="29"/>
      <c r="BW34" s="29"/>
      <c r="BX34" s="29"/>
      <c r="BY34" s="29"/>
      <c r="BZ34" s="29"/>
      <c r="CA34" s="29"/>
      <c r="CB34" s="29"/>
      <c r="CC34" s="29"/>
      <c r="CD34" s="29"/>
      <c r="CE34" s="29"/>
    </row>
    <row r="35" spans="1:83" x14ac:dyDescent="0.25">
      <c r="A35" s="3" t="s">
        <v>303</v>
      </c>
      <c r="B35" s="29"/>
      <c r="C35" s="29"/>
      <c r="D35" s="29"/>
      <c r="E35" s="29"/>
      <c r="F35" s="29"/>
      <c r="G35" s="29"/>
      <c r="H35" s="29"/>
      <c r="I35" s="29"/>
      <c r="J35" s="29"/>
      <c r="K35" s="29"/>
      <c r="L35" s="29"/>
      <c r="M35" s="29"/>
      <c r="N35" s="29"/>
      <c r="O35" s="29"/>
      <c r="P35" s="29"/>
      <c r="Q35" s="29"/>
      <c r="R35" s="29"/>
      <c r="S35" s="29"/>
      <c r="T35" s="29">
        <v>0</v>
      </c>
      <c r="U35" s="29">
        <v>204367</v>
      </c>
      <c r="V35" s="29"/>
      <c r="W35" s="29"/>
      <c r="X35" s="29"/>
      <c r="Y35" s="29"/>
      <c r="Z35" s="29">
        <v>0</v>
      </c>
      <c r="AA35" s="29">
        <v>129216</v>
      </c>
      <c r="AB35" s="29">
        <v>0</v>
      </c>
      <c r="AC35" s="29">
        <v>333583</v>
      </c>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v>0</v>
      </c>
      <c r="BC35" s="29">
        <v>333583</v>
      </c>
      <c r="BD35" s="29">
        <v>0</v>
      </c>
      <c r="BE35" s="29">
        <v>333583</v>
      </c>
      <c r="BF35" s="29"/>
      <c r="BG35" s="29"/>
      <c r="BH35" s="29"/>
      <c r="BI35" s="29"/>
      <c r="BJ35" s="29"/>
      <c r="BK35" s="29"/>
      <c r="BL35" s="29"/>
      <c r="BM35" s="29"/>
      <c r="BN35" s="29"/>
      <c r="BO35" s="29"/>
      <c r="BP35" s="29"/>
      <c r="BQ35" s="29"/>
      <c r="BR35" s="29"/>
      <c r="BS35" s="29"/>
      <c r="BT35" s="29"/>
      <c r="BU35" s="29"/>
      <c r="BV35" s="29"/>
      <c r="BW35" s="29"/>
      <c r="BX35" s="29"/>
      <c r="BY35" s="29"/>
      <c r="BZ35" s="29"/>
      <c r="CA35" s="29"/>
      <c r="CB35" s="29"/>
      <c r="CC35" s="29"/>
      <c r="CD35" s="29"/>
      <c r="CE35" s="29"/>
    </row>
    <row r="36" spans="1:83" x14ac:dyDescent="0.25">
      <c r="A36" s="3" t="s">
        <v>304</v>
      </c>
      <c r="B36" s="29"/>
      <c r="C36" s="29"/>
      <c r="D36" s="29"/>
      <c r="E36" s="29"/>
      <c r="F36" s="29"/>
      <c r="G36" s="29"/>
      <c r="H36" s="29"/>
      <c r="I36" s="29"/>
      <c r="J36" s="29"/>
      <c r="K36" s="29"/>
      <c r="L36" s="29"/>
      <c r="M36" s="29"/>
      <c r="N36" s="29"/>
      <c r="O36" s="29"/>
      <c r="P36" s="29"/>
      <c r="Q36" s="29"/>
      <c r="R36" s="29"/>
      <c r="S36" s="29"/>
      <c r="T36" s="29">
        <v>7401</v>
      </c>
      <c r="U36" s="29">
        <v>0</v>
      </c>
      <c r="V36" s="29"/>
      <c r="W36" s="29"/>
      <c r="X36" s="29"/>
      <c r="Y36" s="29"/>
      <c r="Z36" s="29">
        <v>5750</v>
      </c>
      <c r="AA36" s="29">
        <v>0</v>
      </c>
      <c r="AB36" s="29">
        <v>13151</v>
      </c>
      <c r="AC36" s="29">
        <v>0</v>
      </c>
      <c r="AD36" s="29"/>
      <c r="AE36" s="29"/>
      <c r="AF36" s="29"/>
      <c r="AG36" s="29"/>
      <c r="AH36" s="29"/>
      <c r="AI36" s="29"/>
      <c r="AJ36" s="29"/>
      <c r="AK36" s="29"/>
      <c r="AL36" s="29"/>
      <c r="AM36" s="29"/>
      <c r="AN36" s="29"/>
      <c r="AO36" s="29"/>
      <c r="AP36" s="29"/>
      <c r="AQ36" s="29"/>
      <c r="AR36" s="29"/>
      <c r="AS36" s="29"/>
      <c r="AT36" s="29"/>
      <c r="AU36" s="29"/>
      <c r="AV36" s="29"/>
      <c r="AW36" s="29"/>
      <c r="AX36" s="29"/>
      <c r="AY36" s="29"/>
      <c r="AZ36" s="29"/>
      <c r="BA36" s="29"/>
      <c r="BB36" s="29">
        <v>13151</v>
      </c>
      <c r="BC36" s="29">
        <v>0</v>
      </c>
      <c r="BD36" s="29">
        <v>13151</v>
      </c>
      <c r="BE36" s="29">
        <v>0</v>
      </c>
      <c r="BF36" s="29"/>
      <c r="BG36" s="29"/>
      <c r="BH36" s="29"/>
      <c r="BI36" s="29"/>
      <c r="BJ36" s="29"/>
      <c r="BK36" s="29"/>
      <c r="BL36" s="29"/>
      <c r="BM36" s="29"/>
      <c r="BN36" s="29"/>
      <c r="BO36" s="29"/>
      <c r="BP36" s="29"/>
      <c r="BQ36" s="29"/>
      <c r="BR36" s="29"/>
      <c r="BS36" s="29"/>
      <c r="BT36" s="29"/>
      <c r="BU36" s="29"/>
      <c r="BV36" s="29"/>
      <c r="BW36" s="29"/>
      <c r="BX36" s="29"/>
      <c r="BY36" s="29"/>
      <c r="BZ36" s="29"/>
      <c r="CA36" s="29"/>
      <c r="CB36" s="29"/>
      <c r="CC36" s="29"/>
      <c r="CD36" s="29"/>
      <c r="CE36" s="29"/>
    </row>
    <row r="37" spans="1:83" x14ac:dyDescent="0.25">
      <c r="A37" s="3" t="s">
        <v>305</v>
      </c>
      <c r="B37" s="29"/>
      <c r="C37" s="29"/>
      <c r="D37" s="29"/>
      <c r="E37" s="29"/>
      <c r="F37" s="29"/>
      <c r="G37" s="29"/>
      <c r="H37" s="29"/>
      <c r="I37" s="29"/>
      <c r="J37" s="29">
        <v>0</v>
      </c>
      <c r="K37" s="29">
        <v>376444.44</v>
      </c>
      <c r="L37" s="29"/>
      <c r="M37" s="29"/>
      <c r="N37" s="29"/>
      <c r="O37" s="29"/>
      <c r="P37" s="29">
        <v>0</v>
      </c>
      <c r="Q37" s="29">
        <v>344804.44</v>
      </c>
      <c r="R37" s="29"/>
      <c r="S37" s="29"/>
      <c r="T37" s="29"/>
      <c r="U37" s="29"/>
      <c r="V37" s="29">
        <v>0</v>
      </c>
      <c r="W37" s="29">
        <v>3838597.98</v>
      </c>
      <c r="X37" s="29"/>
      <c r="Y37" s="29"/>
      <c r="Z37" s="29">
        <v>0</v>
      </c>
      <c r="AA37" s="29">
        <v>8254331.4000000004</v>
      </c>
      <c r="AB37" s="29">
        <v>0</v>
      </c>
      <c r="AC37" s="29">
        <v>12814178.260000002</v>
      </c>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v>0</v>
      </c>
      <c r="BC37" s="29">
        <v>12814178.26</v>
      </c>
      <c r="BD37" s="29">
        <v>0</v>
      </c>
      <c r="BE37" s="29">
        <v>12814178.26</v>
      </c>
      <c r="BF37" s="29"/>
      <c r="BG37" s="29"/>
      <c r="BH37" s="29"/>
      <c r="BI37" s="29"/>
      <c r="BJ37" s="29"/>
      <c r="BK37" s="29"/>
      <c r="BL37" s="29"/>
      <c r="BM37" s="29"/>
      <c r="BN37" s="29"/>
      <c r="BO37" s="29"/>
      <c r="BP37" s="29"/>
      <c r="BQ37" s="29"/>
      <c r="BR37" s="29"/>
      <c r="BS37" s="29"/>
      <c r="BT37" s="29"/>
      <c r="BU37" s="29"/>
      <c r="BV37" s="29"/>
      <c r="BW37" s="29"/>
      <c r="BX37" s="29"/>
      <c r="BY37" s="29"/>
      <c r="BZ37" s="29"/>
      <c r="CA37" s="29"/>
      <c r="CB37" s="29"/>
      <c r="CC37" s="29"/>
      <c r="CD37" s="29"/>
      <c r="CE37" s="29"/>
    </row>
    <row r="38" spans="1:83" x14ac:dyDescent="0.25">
      <c r="A38" s="3" t="s">
        <v>306</v>
      </c>
      <c r="B38" s="29"/>
      <c r="C38" s="29"/>
      <c r="D38" s="29"/>
      <c r="E38" s="29"/>
      <c r="F38" s="29"/>
      <c r="G38" s="29"/>
      <c r="H38" s="29"/>
      <c r="I38" s="29"/>
      <c r="J38" s="29"/>
      <c r="K38" s="29"/>
      <c r="L38" s="29"/>
      <c r="M38" s="29"/>
      <c r="N38" s="29"/>
      <c r="O38" s="29"/>
      <c r="P38" s="29"/>
      <c r="Q38" s="29"/>
      <c r="R38" s="29"/>
      <c r="S38" s="29"/>
      <c r="T38" s="29">
        <v>186540</v>
      </c>
      <c r="U38" s="29">
        <v>0</v>
      </c>
      <c r="V38" s="29"/>
      <c r="W38" s="29"/>
      <c r="X38" s="29"/>
      <c r="Y38" s="29"/>
      <c r="Z38" s="29">
        <v>39763.17</v>
      </c>
      <c r="AA38" s="29">
        <v>0</v>
      </c>
      <c r="AB38" s="29">
        <v>226303.16999999998</v>
      </c>
      <c r="AC38" s="29">
        <v>0</v>
      </c>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v>226303.17</v>
      </c>
      <c r="BC38" s="29">
        <v>0</v>
      </c>
      <c r="BD38" s="29">
        <v>226303.17</v>
      </c>
      <c r="BE38" s="29">
        <v>0</v>
      </c>
      <c r="BF38" s="29"/>
      <c r="BG38" s="29"/>
      <c r="BH38" s="29"/>
      <c r="BI38" s="29"/>
      <c r="BJ38" s="29"/>
      <c r="BK38" s="29"/>
      <c r="BL38" s="29"/>
      <c r="BM38" s="29"/>
      <c r="BN38" s="29"/>
      <c r="BO38" s="29"/>
      <c r="BP38" s="29"/>
      <c r="BQ38" s="29"/>
      <c r="BR38" s="29"/>
      <c r="BS38" s="29"/>
      <c r="BT38" s="29"/>
      <c r="BU38" s="29"/>
      <c r="BV38" s="29"/>
      <c r="BW38" s="29"/>
      <c r="BX38" s="29"/>
      <c r="BY38" s="29"/>
      <c r="BZ38" s="29"/>
      <c r="CA38" s="29"/>
      <c r="CB38" s="29"/>
      <c r="CC38" s="29"/>
      <c r="CD38" s="29"/>
      <c r="CE38" s="29"/>
    </row>
    <row r="39" spans="1:83" x14ac:dyDescent="0.25">
      <c r="A39" s="3" t="s">
        <v>307</v>
      </c>
      <c r="B39" s="29"/>
      <c r="C39" s="29"/>
      <c r="D39" s="29"/>
      <c r="E39" s="29"/>
      <c r="F39" s="29"/>
      <c r="G39" s="29"/>
      <c r="H39" s="29"/>
      <c r="I39" s="29"/>
      <c r="J39" s="29"/>
      <c r="K39" s="29"/>
      <c r="L39" s="29"/>
      <c r="M39" s="29"/>
      <c r="N39" s="29"/>
      <c r="O39" s="29"/>
      <c r="P39" s="29"/>
      <c r="Q39" s="29"/>
      <c r="R39" s="29"/>
      <c r="S39" s="29"/>
      <c r="T39" s="29"/>
      <c r="U39" s="29"/>
      <c r="V39" s="29"/>
      <c r="W39" s="29"/>
      <c r="X39" s="29"/>
      <c r="Y39" s="29"/>
      <c r="Z39" s="29">
        <v>7966615.1600000001</v>
      </c>
      <c r="AA39" s="29">
        <v>0</v>
      </c>
      <c r="AB39" s="29">
        <v>7966615.1600000001</v>
      </c>
      <c r="AC39" s="29">
        <v>0</v>
      </c>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v>8964079.2799999993</v>
      </c>
      <c r="BC39" s="29">
        <v>0</v>
      </c>
      <c r="BD39" s="29">
        <v>8964079.2799999993</v>
      </c>
      <c r="BE39" s="29">
        <v>0</v>
      </c>
      <c r="BF39" s="29"/>
      <c r="BG39" s="29"/>
      <c r="BH39" s="29"/>
      <c r="BI39" s="29"/>
      <c r="BJ39" s="29"/>
      <c r="BK39" s="29"/>
      <c r="BL39" s="29"/>
      <c r="BM39" s="29"/>
      <c r="BN39" s="29"/>
      <c r="BO39" s="29"/>
      <c r="BP39" s="29"/>
      <c r="BQ39" s="29"/>
      <c r="BR39" s="29"/>
      <c r="BS39" s="29"/>
      <c r="BT39" s="29"/>
      <c r="BU39" s="29"/>
      <c r="BV39" s="29"/>
      <c r="BW39" s="29"/>
      <c r="BX39" s="29"/>
      <c r="BY39" s="29"/>
      <c r="BZ39" s="29"/>
      <c r="CA39" s="29"/>
      <c r="CB39" s="29"/>
      <c r="CC39" s="29"/>
      <c r="CD39" s="29"/>
      <c r="CE39" s="29"/>
    </row>
    <row r="40" spans="1:83" x14ac:dyDescent="0.25">
      <c r="A40" s="3" t="s">
        <v>308</v>
      </c>
      <c r="B40" s="29">
        <v>16173</v>
      </c>
      <c r="C40" s="29">
        <v>0</v>
      </c>
      <c r="D40" s="29">
        <v>25000</v>
      </c>
      <c r="E40" s="29">
        <v>0</v>
      </c>
      <c r="F40" s="29">
        <v>34086.559999999998</v>
      </c>
      <c r="G40" s="29">
        <v>0</v>
      </c>
      <c r="H40" s="29"/>
      <c r="I40" s="29"/>
      <c r="J40" s="29">
        <v>6000</v>
      </c>
      <c r="K40" s="29">
        <v>0</v>
      </c>
      <c r="L40" s="29">
        <v>3000</v>
      </c>
      <c r="M40" s="29">
        <v>0</v>
      </c>
      <c r="N40" s="29">
        <v>3000</v>
      </c>
      <c r="O40" s="29">
        <v>0</v>
      </c>
      <c r="P40" s="29">
        <v>3000</v>
      </c>
      <c r="Q40" s="29">
        <v>0</v>
      </c>
      <c r="R40" s="29"/>
      <c r="S40" s="29"/>
      <c r="T40" s="29">
        <v>3000</v>
      </c>
      <c r="U40" s="29">
        <v>0</v>
      </c>
      <c r="V40" s="29"/>
      <c r="W40" s="29"/>
      <c r="X40" s="29">
        <v>3500</v>
      </c>
      <c r="Y40" s="29">
        <v>57538.22</v>
      </c>
      <c r="Z40" s="29">
        <v>0</v>
      </c>
      <c r="AA40" s="29">
        <v>191000</v>
      </c>
      <c r="AB40" s="29">
        <v>96759.56</v>
      </c>
      <c r="AC40" s="29">
        <v>248538.22</v>
      </c>
      <c r="AD40" s="29">
        <v>3000</v>
      </c>
      <c r="AE40" s="29">
        <v>0</v>
      </c>
      <c r="AF40" s="29">
        <v>66266.820000000007</v>
      </c>
      <c r="AG40" s="29">
        <v>0</v>
      </c>
      <c r="AH40" s="29"/>
      <c r="AI40" s="29"/>
      <c r="AJ40" s="29">
        <v>82511.839999999997</v>
      </c>
      <c r="AK40" s="29">
        <v>0</v>
      </c>
      <c r="AL40" s="29"/>
      <c r="AM40" s="29"/>
      <c r="AN40" s="29"/>
      <c r="AO40" s="29"/>
      <c r="AP40" s="29"/>
      <c r="AQ40" s="29"/>
      <c r="AR40" s="29"/>
      <c r="AS40" s="29"/>
      <c r="AT40" s="29"/>
      <c r="AU40" s="29"/>
      <c r="AV40" s="29">
        <v>0</v>
      </c>
      <c r="AW40" s="29">
        <v>3749.82</v>
      </c>
      <c r="AX40" s="29">
        <v>0</v>
      </c>
      <c r="AY40" s="29">
        <v>-3749.82</v>
      </c>
      <c r="AZ40" s="29"/>
      <c r="BA40" s="29"/>
      <c r="BB40" s="29">
        <v>0</v>
      </c>
      <c r="BC40" s="29">
        <v>151778.66</v>
      </c>
      <c r="BD40" s="29">
        <v>151778.66</v>
      </c>
      <c r="BE40" s="29">
        <v>151778.66</v>
      </c>
      <c r="BF40" s="29"/>
      <c r="BG40" s="29"/>
      <c r="BH40" s="29"/>
      <c r="BI40" s="29"/>
      <c r="BJ40" s="29"/>
      <c r="BK40" s="29"/>
      <c r="BL40" s="29"/>
      <c r="BM40" s="29"/>
      <c r="BN40" s="29"/>
      <c r="BO40" s="29"/>
      <c r="BP40" s="29"/>
      <c r="BQ40" s="29"/>
      <c r="BR40" s="29"/>
      <c r="BS40" s="29"/>
      <c r="BT40" s="29"/>
      <c r="BU40" s="29"/>
      <c r="BV40" s="29"/>
      <c r="BW40" s="29"/>
      <c r="BX40" s="29"/>
      <c r="BY40" s="29"/>
      <c r="BZ40" s="29"/>
      <c r="CA40" s="29"/>
      <c r="CB40" s="29"/>
      <c r="CC40" s="29"/>
      <c r="CD40" s="29"/>
      <c r="CE40" s="29"/>
    </row>
    <row r="41" spans="1:83" x14ac:dyDescent="0.25">
      <c r="A41" s="3" t="s">
        <v>309</v>
      </c>
      <c r="B41" s="29"/>
      <c r="C41" s="29"/>
      <c r="D41" s="29"/>
      <c r="E41" s="29"/>
      <c r="F41" s="29"/>
      <c r="G41" s="29"/>
      <c r="H41" s="29"/>
      <c r="I41" s="29"/>
      <c r="J41" s="29"/>
      <c r="K41" s="29"/>
      <c r="L41" s="29"/>
      <c r="M41" s="29"/>
      <c r="N41" s="29"/>
      <c r="O41" s="29"/>
      <c r="P41" s="29"/>
      <c r="Q41" s="29"/>
      <c r="R41" s="29"/>
      <c r="S41" s="29"/>
      <c r="T41" s="29"/>
      <c r="U41" s="29"/>
      <c r="V41" s="29"/>
      <c r="W41" s="29"/>
      <c r="X41" s="29">
        <v>4620</v>
      </c>
      <c r="Y41" s="29">
        <v>5160</v>
      </c>
      <c r="Z41" s="29">
        <v>0</v>
      </c>
      <c r="AA41" s="29">
        <v>4620</v>
      </c>
      <c r="AB41" s="29">
        <v>4620</v>
      </c>
      <c r="AC41" s="29">
        <v>9780</v>
      </c>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v>0</v>
      </c>
      <c r="BC41" s="29">
        <v>5160</v>
      </c>
      <c r="BD41" s="29">
        <v>0</v>
      </c>
      <c r="BE41" s="29">
        <v>5160</v>
      </c>
      <c r="BF41" s="29"/>
      <c r="BG41" s="29"/>
      <c r="BH41" s="29"/>
      <c r="BI41" s="29"/>
      <c r="BJ41" s="29"/>
      <c r="BK41" s="29"/>
      <c r="BL41" s="29"/>
      <c r="BM41" s="29"/>
      <c r="BN41" s="29"/>
      <c r="BO41" s="29"/>
      <c r="BP41" s="29"/>
      <c r="BQ41" s="29"/>
      <c r="BR41" s="29"/>
      <c r="BS41" s="29"/>
      <c r="BT41" s="29"/>
      <c r="BU41" s="29"/>
      <c r="BV41" s="29"/>
      <c r="BW41" s="29"/>
      <c r="BX41" s="29"/>
      <c r="BY41" s="29"/>
      <c r="BZ41" s="29"/>
      <c r="CA41" s="29"/>
      <c r="CB41" s="29"/>
      <c r="CC41" s="29"/>
      <c r="CD41" s="29"/>
      <c r="CE41" s="29"/>
    </row>
    <row r="42" spans="1:83" x14ac:dyDescent="0.25">
      <c r="A42" s="3" t="s">
        <v>381</v>
      </c>
      <c r="B42" s="29"/>
      <c r="C42" s="29"/>
      <c r="D42" s="29"/>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v>0</v>
      </c>
      <c r="AE42" s="29">
        <v>45000</v>
      </c>
      <c r="AF42" s="29">
        <v>45000</v>
      </c>
      <c r="AG42" s="29">
        <v>0</v>
      </c>
      <c r="AH42" s="29"/>
      <c r="AI42" s="29"/>
      <c r="AJ42" s="29"/>
      <c r="AK42" s="29"/>
      <c r="AL42" s="29"/>
      <c r="AM42" s="29"/>
      <c r="AN42" s="29"/>
      <c r="AO42" s="29"/>
      <c r="AP42" s="29"/>
      <c r="AQ42" s="29"/>
      <c r="AR42" s="29"/>
      <c r="AS42" s="29"/>
      <c r="AT42" s="29"/>
      <c r="AU42" s="29"/>
      <c r="AV42" s="29"/>
      <c r="AW42" s="29"/>
      <c r="AX42" s="29"/>
      <c r="AY42" s="29"/>
      <c r="AZ42" s="29"/>
      <c r="BA42" s="29"/>
      <c r="BB42" s="29"/>
      <c r="BC42" s="29"/>
      <c r="BD42" s="29">
        <v>45000</v>
      </c>
      <c r="BE42" s="29">
        <v>45000</v>
      </c>
      <c r="BF42" s="29"/>
      <c r="BG42" s="29"/>
      <c r="BH42" s="29"/>
      <c r="BI42" s="29"/>
      <c r="BJ42" s="29"/>
      <c r="BK42" s="29"/>
      <c r="BL42" s="29"/>
      <c r="BM42" s="29"/>
      <c r="BN42" s="29"/>
      <c r="BO42" s="29"/>
      <c r="BP42" s="29"/>
      <c r="BQ42" s="29"/>
      <c r="BR42" s="29"/>
      <c r="BS42" s="29"/>
      <c r="BT42" s="29"/>
      <c r="BU42" s="29"/>
      <c r="BV42" s="29"/>
      <c r="BW42" s="29"/>
      <c r="BX42" s="29"/>
      <c r="BY42" s="29"/>
      <c r="BZ42" s="29"/>
      <c r="CA42" s="29"/>
      <c r="CB42" s="29"/>
      <c r="CC42" s="29"/>
      <c r="CD42" s="29"/>
      <c r="CE42" s="29"/>
    </row>
    <row r="43" spans="1:83" x14ac:dyDescent="0.25">
      <c r="A43" s="3" t="s">
        <v>310</v>
      </c>
      <c r="B43" s="29"/>
      <c r="C43" s="29"/>
      <c r="D43" s="29"/>
      <c r="E43" s="29"/>
      <c r="F43" s="29"/>
      <c r="G43" s="29"/>
      <c r="H43" s="29"/>
      <c r="I43" s="29"/>
      <c r="J43" s="29"/>
      <c r="K43" s="29"/>
      <c r="L43" s="29"/>
      <c r="M43" s="29"/>
      <c r="N43" s="29"/>
      <c r="O43" s="29"/>
      <c r="P43" s="29"/>
      <c r="Q43" s="29"/>
      <c r="R43" s="29"/>
      <c r="S43" s="29"/>
      <c r="T43" s="29"/>
      <c r="U43" s="29"/>
      <c r="V43" s="29"/>
      <c r="W43" s="29"/>
      <c r="X43" s="29">
        <v>0</v>
      </c>
      <c r="Y43" s="29">
        <v>850</v>
      </c>
      <c r="Z43" s="29">
        <v>0</v>
      </c>
      <c r="AA43" s="29">
        <v>1400</v>
      </c>
      <c r="AB43" s="29">
        <v>0</v>
      </c>
      <c r="AC43" s="29">
        <v>2250</v>
      </c>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v>0</v>
      </c>
      <c r="BC43" s="29">
        <v>2250</v>
      </c>
      <c r="BD43" s="29">
        <v>0</v>
      </c>
      <c r="BE43" s="29">
        <v>2250</v>
      </c>
      <c r="BF43" s="29"/>
      <c r="BG43" s="29"/>
      <c r="BH43" s="29"/>
      <c r="BI43" s="29"/>
      <c r="BJ43" s="29"/>
      <c r="BK43" s="29"/>
      <c r="BL43" s="29"/>
      <c r="BM43" s="29"/>
      <c r="BN43" s="29"/>
      <c r="BO43" s="29"/>
      <c r="BP43" s="29"/>
      <c r="BQ43" s="29"/>
      <c r="BR43" s="29"/>
      <c r="BS43" s="29"/>
      <c r="BT43" s="29"/>
      <c r="BU43" s="29"/>
      <c r="BV43" s="29"/>
      <c r="BW43" s="29"/>
      <c r="BX43" s="29"/>
      <c r="BY43" s="29"/>
      <c r="BZ43" s="29"/>
      <c r="CA43" s="29"/>
      <c r="CB43" s="29"/>
      <c r="CC43" s="29"/>
      <c r="CD43" s="29"/>
      <c r="CE43" s="29"/>
    </row>
    <row r="44" spans="1:83" x14ac:dyDescent="0.25">
      <c r="A44" s="3" t="s">
        <v>311</v>
      </c>
      <c r="B44" s="29">
        <v>37.25</v>
      </c>
      <c r="C44" s="29">
        <v>0</v>
      </c>
      <c r="D44" s="29"/>
      <c r="E44" s="29"/>
      <c r="F44" s="29"/>
      <c r="G44" s="29"/>
      <c r="H44" s="29"/>
      <c r="I44" s="29"/>
      <c r="J44" s="29"/>
      <c r="K44" s="29"/>
      <c r="L44" s="29"/>
      <c r="M44" s="29"/>
      <c r="N44" s="29"/>
      <c r="O44" s="29"/>
      <c r="P44" s="29"/>
      <c r="Q44" s="29"/>
      <c r="R44" s="29">
        <v>1500</v>
      </c>
      <c r="S44" s="29">
        <v>0</v>
      </c>
      <c r="T44" s="29"/>
      <c r="U44" s="29"/>
      <c r="V44" s="29"/>
      <c r="W44" s="29"/>
      <c r="X44" s="29">
        <v>9462.75</v>
      </c>
      <c r="Y44" s="29">
        <v>11000</v>
      </c>
      <c r="Z44" s="29">
        <v>0</v>
      </c>
      <c r="AA44" s="29">
        <v>11000</v>
      </c>
      <c r="AB44" s="29">
        <v>11000</v>
      </c>
      <c r="AC44" s="29">
        <v>22000</v>
      </c>
      <c r="AD44" s="29"/>
      <c r="AE44" s="29"/>
      <c r="AF44" s="29"/>
      <c r="AG44" s="29"/>
      <c r="AH44" s="29"/>
      <c r="AI44" s="29"/>
      <c r="AJ44" s="29">
        <v>2000</v>
      </c>
      <c r="AK44" s="29">
        <v>0</v>
      </c>
      <c r="AL44" s="29"/>
      <c r="AM44" s="29"/>
      <c r="AN44" s="29">
        <v>6900</v>
      </c>
      <c r="AO44" s="29">
        <v>0</v>
      </c>
      <c r="AP44" s="29">
        <v>2459.4699999999998</v>
      </c>
      <c r="AQ44" s="29">
        <v>359.47</v>
      </c>
      <c r="AR44" s="29"/>
      <c r="AS44" s="29"/>
      <c r="AT44" s="29"/>
      <c r="AU44" s="29"/>
      <c r="AV44" s="29"/>
      <c r="AW44" s="29"/>
      <c r="AX44" s="29"/>
      <c r="AY44" s="29"/>
      <c r="AZ44" s="29">
        <v>0</v>
      </c>
      <c r="BA44" s="29">
        <v>13000</v>
      </c>
      <c r="BB44" s="29">
        <v>0</v>
      </c>
      <c r="BC44" s="29">
        <v>11000</v>
      </c>
      <c r="BD44" s="29">
        <v>11359.47</v>
      </c>
      <c r="BE44" s="29">
        <v>24359.47</v>
      </c>
      <c r="BF44" s="29"/>
      <c r="BG44" s="29"/>
      <c r="BH44" s="29"/>
      <c r="BI44" s="29"/>
      <c r="BJ44" s="29"/>
      <c r="BK44" s="29"/>
      <c r="BL44" s="29"/>
      <c r="BM44" s="29"/>
      <c r="BN44" s="29"/>
      <c r="BO44" s="29"/>
      <c r="BP44" s="29"/>
      <c r="BQ44" s="29"/>
      <c r="BR44" s="29"/>
      <c r="BS44" s="29"/>
      <c r="BT44" s="29"/>
      <c r="BU44" s="29"/>
      <c r="BV44" s="29"/>
      <c r="BW44" s="29"/>
      <c r="BX44" s="29"/>
      <c r="BY44" s="29"/>
      <c r="BZ44" s="29"/>
      <c r="CA44" s="29"/>
      <c r="CB44" s="29"/>
      <c r="CC44" s="29"/>
      <c r="CD44" s="29"/>
      <c r="CE44" s="29"/>
    </row>
    <row r="45" spans="1:83" x14ac:dyDescent="0.25">
      <c r="A45" s="3" t="s">
        <v>312</v>
      </c>
      <c r="B45" s="29">
        <v>31841.88</v>
      </c>
      <c r="C45" s="29">
        <v>48661.58</v>
      </c>
      <c r="D45" s="29">
        <v>42315.91</v>
      </c>
      <c r="E45" s="29">
        <v>56260.78</v>
      </c>
      <c r="F45" s="29">
        <v>15889.05</v>
      </c>
      <c r="G45" s="29">
        <v>50649.19</v>
      </c>
      <c r="H45" s="29">
        <v>45500.51</v>
      </c>
      <c r="I45" s="29">
        <v>12921.88</v>
      </c>
      <c r="J45" s="29">
        <v>55453.34</v>
      </c>
      <c r="K45" s="29">
        <v>58323.59</v>
      </c>
      <c r="L45" s="29">
        <v>21156.76</v>
      </c>
      <c r="M45" s="29">
        <v>127578.71</v>
      </c>
      <c r="N45" s="29">
        <v>31469.75</v>
      </c>
      <c r="O45" s="29">
        <v>43575.59</v>
      </c>
      <c r="P45" s="29">
        <v>80614.25</v>
      </c>
      <c r="Q45" s="29">
        <v>84039.82</v>
      </c>
      <c r="R45" s="29">
        <v>35614.36</v>
      </c>
      <c r="S45" s="29">
        <v>32957.919999999998</v>
      </c>
      <c r="T45" s="29">
        <v>157574.07</v>
      </c>
      <c r="U45" s="29">
        <v>18377</v>
      </c>
      <c r="V45" s="29">
        <v>547572.03</v>
      </c>
      <c r="W45" s="29">
        <v>674089.13</v>
      </c>
      <c r="X45" s="29">
        <v>171146.67</v>
      </c>
      <c r="Y45" s="29">
        <v>161625.57</v>
      </c>
      <c r="Z45" s="29">
        <v>5</v>
      </c>
      <c r="AA45" s="29">
        <v>6109.07</v>
      </c>
      <c r="AB45" s="29">
        <v>1236153.58</v>
      </c>
      <c r="AC45" s="29">
        <v>1375169.83</v>
      </c>
      <c r="AD45" s="29">
        <v>89637.48</v>
      </c>
      <c r="AE45" s="29">
        <v>20879.14</v>
      </c>
      <c r="AF45" s="29">
        <v>131106.03</v>
      </c>
      <c r="AG45" s="29">
        <v>288359.39</v>
      </c>
      <c r="AH45" s="29">
        <v>332161.43</v>
      </c>
      <c r="AI45" s="29">
        <v>205276.04</v>
      </c>
      <c r="AJ45" s="29">
        <v>211781.05</v>
      </c>
      <c r="AK45" s="29">
        <v>284754.39</v>
      </c>
      <c r="AL45" s="29">
        <v>175154.33</v>
      </c>
      <c r="AM45" s="29">
        <v>61326.28</v>
      </c>
      <c r="AN45" s="29">
        <v>24154.3</v>
      </c>
      <c r="AO45" s="29">
        <v>107079.83</v>
      </c>
      <c r="AP45" s="29">
        <v>138623.01</v>
      </c>
      <c r="AQ45" s="29">
        <v>64580.82</v>
      </c>
      <c r="AR45" s="29">
        <v>25163.38</v>
      </c>
      <c r="AS45" s="29">
        <v>102116.72</v>
      </c>
      <c r="AT45" s="29">
        <v>197779.01</v>
      </c>
      <c r="AU45" s="29">
        <v>132745.39000000001</v>
      </c>
      <c r="AV45" s="29">
        <v>128278.98</v>
      </c>
      <c r="AW45" s="29">
        <v>139779.28</v>
      </c>
      <c r="AX45" s="29">
        <v>91911.22</v>
      </c>
      <c r="AY45" s="29">
        <v>286686.01</v>
      </c>
      <c r="AZ45" s="29">
        <v>179131.2</v>
      </c>
      <c r="BA45" s="29">
        <v>65299.18</v>
      </c>
      <c r="BB45" s="29">
        <v>0</v>
      </c>
      <c r="BC45" s="29">
        <v>139016.25</v>
      </c>
      <c r="BD45" s="29">
        <v>1724881.4199999997</v>
      </c>
      <c r="BE45" s="29">
        <v>1897898.72</v>
      </c>
      <c r="BF45" s="29">
        <v>319045.86</v>
      </c>
      <c r="BG45" s="29">
        <v>261338.88</v>
      </c>
      <c r="BH45" s="29"/>
      <c r="BI45" s="29"/>
      <c r="BJ45" s="29"/>
      <c r="BK45" s="29"/>
      <c r="BL45" s="29"/>
      <c r="BM45" s="29"/>
      <c r="BN45" s="29"/>
      <c r="BO45" s="29"/>
      <c r="BP45" s="29"/>
      <c r="BQ45" s="29"/>
      <c r="BR45" s="29"/>
      <c r="BS45" s="29"/>
      <c r="BT45" s="29"/>
      <c r="BU45" s="29"/>
      <c r="BV45" s="29"/>
      <c r="BW45" s="29"/>
      <c r="BX45" s="29"/>
      <c r="BY45" s="29"/>
      <c r="BZ45" s="29"/>
      <c r="CA45" s="29"/>
      <c r="CB45" s="29"/>
      <c r="CC45" s="29"/>
      <c r="CD45" s="29">
        <v>319045.86</v>
      </c>
      <c r="CE45" s="29">
        <v>261338.88</v>
      </c>
    </row>
    <row r="46" spans="1:83" x14ac:dyDescent="0.25">
      <c r="A46" s="3" t="s">
        <v>313</v>
      </c>
      <c r="B46" s="29"/>
      <c r="C46" s="29"/>
      <c r="D46" s="29"/>
      <c r="E46" s="29"/>
      <c r="F46" s="29"/>
      <c r="G46" s="29"/>
      <c r="H46" s="29"/>
      <c r="I46" s="29"/>
      <c r="J46" s="29">
        <v>376444.44</v>
      </c>
      <c r="K46" s="29">
        <v>200000</v>
      </c>
      <c r="L46" s="29"/>
      <c r="M46" s="29"/>
      <c r="N46" s="29"/>
      <c r="O46" s="29"/>
      <c r="P46" s="29">
        <v>344804.44</v>
      </c>
      <c r="Q46" s="29">
        <v>16377.76</v>
      </c>
      <c r="R46" s="29"/>
      <c r="S46" s="29"/>
      <c r="T46" s="29"/>
      <c r="U46" s="29"/>
      <c r="V46" s="29"/>
      <c r="W46" s="29"/>
      <c r="X46" s="29"/>
      <c r="Y46" s="29"/>
      <c r="Z46" s="29">
        <v>0</v>
      </c>
      <c r="AA46" s="29">
        <v>504871.12</v>
      </c>
      <c r="AB46" s="29">
        <v>721248.88</v>
      </c>
      <c r="AC46" s="29">
        <v>721248.88</v>
      </c>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c r="BW46" s="29"/>
      <c r="BX46" s="29"/>
      <c r="BY46" s="29"/>
      <c r="BZ46" s="29"/>
      <c r="CA46" s="29"/>
      <c r="CB46" s="29"/>
      <c r="CC46" s="29"/>
      <c r="CD46" s="29"/>
      <c r="CE46" s="29"/>
    </row>
    <row r="47" spans="1:83" x14ac:dyDescent="0.25">
      <c r="A47" s="3" t="s">
        <v>314</v>
      </c>
      <c r="B47" s="29"/>
      <c r="C47" s="29"/>
      <c r="D47" s="29"/>
      <c r="E47" s="29"/>
      <c r="F47" s="29"/>
      <c r="G47" s="29"/>
      <c r="H47" s="29"/>
      <c r="I47" s="29"/>
      <c r="J47" s="29"/>
      <c r="K47" s="29"/>
      <c r="L47" s="29"/>
      <c r="M47" s="29"/>
      <c r="N47" s="29"/>
      <c r="O47" s="29"/>
      <c r="P47" s="29"/>
      <c r="Q47" s="29"/>
      <c r="R47" s="29"/>
      <c r="S47" s="29"/>
      <c r="T47" s="29"/>
      <c r="U47" s="29"/>
      <c r="V47" s="29"/>
      <c r="W47" s="29"/>
      <c r="X47" s="29"/>
      <c r="Y47" s="29"/>
      <c r="Z47" s="29">
        <v>0</v>
      </c>
      <c r="AA47" s="29">
        <v>0</v>
      </c>
      <c r="AB47" s="29">
        <v>0</v>
      </c>
      <c r="AC47" s="29">
        <v>0</v>
      </c>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c r="BF47" s="29"/>
      <c r="BG47" s="29"/>
      <c r="BH47" s="29"/>
      <c r="BI47" s="29"/>
      <c r="BJ47" s="29"/>
      <c r="BK47" s="29"/>
      <c r="BL47" s="29"/>
      <c r="BM47" s="29"/>
      <c r="BN47" s="29"/>
      <c r="BO47" s="29"/>
      <c r="BP47" s="29"/>
      <c r="BQ47" s="29"/>
      <c r="BR47" s="29"/>
      <c r="BS47" s="29"/>
      <c r="BT47" s="29"/>
      <c r="BU47" s="29"/>
      <c r="BV47" s="29"/>
      <c r="BW47" s="29"/>
      <c r="BX47" s="29"/>
      <c r="BY47" s="29"/>
      <c r="BZ47" s="29"/>
      <c r="CA47" s="29"/>
      <c r="CB47" s="29"/>
      <c r="CC47" s="29"/>
      <c r="CD47" s="29"/>
      <c r="CE47" s="29"/>
    </row>
    <row r="48" spans="1:83" x14ac:dyDescent="0.25">
      <c r="A48" s="3" t="s">
        <v>315</v>
      </c>
      <c r="B48" s="29">
        <v>16119.64</v>
      </c>
      <c r="C48" s="29">
        <v>16119.64</v>
      </c>
      <c r="D48" s="29">
        <v>16119.64</v>
      </c>
      <c r="E48" s="29">
        <v>16119.64</v>
      </c>
      <c r="F48" s="29">
        <v>16119.64</v>
      </c>
      <c r="G48" s="29">
        <v>16119.64</v>
      </c>
      <c r="H48" s="29">
        <v>16119.64</v>
      </c>
      <c r="I48" s="29">
        <v>16119.64</v>
      </c>
      <c r="J48" s="29">
        <v>16119.64</v>
      </c>
      <c r="K48" s="29">
        <v>16119.64</v>
      </c>
      <c r="L48" s="29">
        <v>16119.64</v>
      </c>
      <c r="M48" s="29">
        <v>16119.64</v>
      </c>
      <c r="N48" s="29">
        <v>16119.64</v>
      </c>
      <c r="O48" s="29">
        <v>16119.64</v>
      </c>
      <c r="P48" s="29">
        <v>16119.64</v>
      </c>
      <c r="Q48" s="29">
        <v>16119.64</v>
      </c>
      <c r="R48" s="29">
        <v>16119.64</v>
      </c>
      <c r="S48" s="29">
        <v>16119.64</v>
      </c>
      <c r="T48" s="29">
        <v>16119.64</v>
      </c>
      <c r="U48" s="29">
        <v>16119.64</v>
      </c>
      <c r="V48" s="29">
        <v>16456.77</v>
      </c>
      <c r="W48" s="29">
        <v>16456.77</v>
      </c>
      <c r="X48" s="29">
        <v>20275.55</v>
      </c>
      <c r="Y48" s="29">
        <v>65275.55</v>
      </c>
      <c r="Z48" s="29"/>
      <c r="AA48" s="29"/>
      <c r="AB48" s="29">
        <v>197928.72</v>
      </c>
      <c r="AC48" s="29">
        <v>242928.72000000003</v>
      </c>
      <c r="AD48" s="29">
        <v>63729.3</v>
      </c>
      <c r="AE48" s="29">
        <v>18729.3</v>
      </c>
      <c r="AF48" s="29">
        <v>43810.9</v>
      </c>
      <c r="AG48" s="29">
        <v>43810.9</v>
      </c>
      <c r="AH48" s="29">
        <v>20751.34</v>
      </c>
      <c r="AI48" s="29">
        <v>20751.34</v>
      </c>
      <c r="AJ48" s="29">
        <v>22702.92</v>
      </c>
      <c r="AK48" s="29">
        <v>22702.92</v>
      </c>
      <c r="AL48" s="29">
        <v>31060.87</v>
      </c>
      <c r="AM48" s="29">
        <v>31060.87</v>
      </c>
      <c r="AN48" s="29">
        <v>32587.69</v>
      </c>
      <c r="AO48" s="29">
        <v>32587.69</v>
      </c>
      <c r="AP48" s="29">
        <v>35006.33</v>
      </c>
      <c r="AQ48" s="29">
        <v>35006.33</v>
      </c>
      <c r="AR48" s="29">
        <v>36843.15</v>
      </c>
      <c r="AS48" s="29">
        <v>36843.15</v>
      </c>
      <c r="AT48" s="29">
        <v>40070.21</v>
      </c>
      <c r="AU48" s="29">
        <v>40070.21</v>
      </c>
      <c r="AV48" s="29">
        <v>43409.54</v>
      </c>
      <c r="AW48" s="29">
        <v>43409.54</v>
      </c>
      <c r="AX48" s="29">
        <v>47966.16</v>
      </c>
      <c r="AY48" s="29">
        <v>47966.16</v>
      </c>
      <c r="AZ48" s="29"/>
      <c r="BA48" s="29"/>
      <c r="BB48" s="29">
        <v>0</v>
      </c>
      <c r="BC48" s="29">
        <v>45000</v>
      </c>
      <c r="BD48" s="29">
        <v>417938.41000000003</v>
      </c>
      <c r="BE48" s="29">
        <v>417938.40999999992</v>
      </c>
      <c r="BF48" s="29"/>
      <c r="BG48" s="29"/>
      <c r="BH48" s="29"/>
      <c r="BI48" s="29"/>
      <c r="BJ48" s="29"/>
      <c r="BK48" s="29"/>
      <c r="BL48" s="29"/>
      <c r="BM48" s="29"/>
      <c r="BN48" s="29"/>
      <c r="BO48" s="29"/>
      <c r="BP48" s="29"/>
      <c r="BQ48" s="29"/>
      <c r="BR48" s="29"/>
      <c r="BS48" s="29"/>
      <c r="BT48" s="29"/>
      <c r="BU48" s="29"/>
      <c r="BV48" s="29"/>
      <c r="BW48" s="29"/>
      <c r="BX48" s="29"/>
      <c r="BY48" s="29"/>
      <c r="BZ48" s="29"/>
      <c r="CA48" s="29"/>
      <c r="CB48" s="29"/>
      <c r="CC48" s="29"/>
      <c r="CD48" s="29"/>
      <c r="CE48" s="29"/>
    </row>
    <row r="49" spans="1:83" x14ac:dyDescent="0.25">
      <c r="A49" s="3" t="s">
        <v>383</v>
      </c>
      <c r="B49" s="29"/>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v>300</v>
      </c>
      <c r="AK49" s="29">
        <v>0</v>
      </c>
      <c r="AL49" s="29">
        <v>150</v>
      </c>
      <c r="AM49" s="29">
        <v>450</v>
      </c>
      <c r="AN49" s="29">
        <v>150</v>
      </c>
      <c r="AO49" s="29">
        <v>150</v>
      </c>
      <c r="AP49" s="29">
        <v>150</v>
      </c>
      <c r="AQ49" s="29">
        <v>150</v>
      </c>
      <c r="AR49" s="29">
        <v>150</v>
      </c>
      <c r="AS49" s="29">
        <v>150</v>
      </c>
      <c r="AT49" s="29">
        <v>150</v>
      </c>
      <c r="AU49" s="29">
        <v>150</v>
      </c>
      <c r="AV49" s="29">
        <v>150</v>
      </c>
      <c r="AW49" s="29">
        <v>250</v>
      </c>
      <c r="AX49" s="29">
        <v>350</v>
      </c>
      <c r="AY49" s="29">
        <v>250</v>
      </c>
      <c r="AZ49" s="29"/>
      <c r="BA49" s="29"/>
      <c r="BB49" s="29"/>
      <c r="BC49" s="29"/>
      <c r="BD49" s="29">
        <v>1550</v>
      </c>
      <c r="BE49" s="29">
        <v>1550</v>
      </c>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row>
    <row r="50" spans="1:83" x14ac:dyDescent="0.25">
      <c r="A50" s="3" t="s">
        <v>316</v>
      </c>
      <c r="B50" s="29">
        <v>4418.79</v>
      </c>
      <c r="C50" s="29">
        <v>4418.79</v>
      </c>
      <c r="D50" s="29">
        <v>4418.79</v>
      </c>
      <c r="E50" s="29">
        <v>4418.79</v>
      </c>
      <c r="F50" s="29">
        <v>4418.79</v>
      </c>
      <c r="G50" s="29">
        <v>4418.79</v>
      </c>
      <c r="H50" s="29">
        <v>4418.79</v>
      </c>
      <c r="I50" s="29">
        <v>4418.79</v>
      </c>
      <c r="J50" s="29">
        <v>4418.79</v>
      </c>
      <c r="K50" s="29">
        <v>4418.79</v>
      </c>
      <c r="L50" s="29">
        <v>4418.79</v>
      </c>
      <c r="M50" s="29">
        <v>4418.79</v>
      </c>
      <c r="N50" s="29">
        <v>4418.79</v>
      </c>
      <c r="O50" s="29">
        <v>4418.79</v>
      </c>
      <c r="P50" s="29">
        <v>4418.79</v>
      </c>
      <c r="Q50" s="29">
        <v>4418.79</v>
      </c>
      <c r="R50" s="29">
        <v>4418.79</v>
      </c>
      <c r="S50" s="29">
        <v>4418.79</v>
      </c>
      <c r="T50" s="29">
        <v>4418.79</v>
      </c>
      <c r="U50" s="29">
        <v>4418.79</v>
      </c>
      <c r="V50" s="29">
        <v>4590.2700000000004</v>
      </c>
      <c r="W50" s="29">
        <v>4590.2700000000004</v>
      </c>
      <c r="X50" s="29">
        <v>6189.63</v>
      </c>
      <c r="Y50" s="29">
        <v>6189.63</v>
      </c>
      <c r="Z50" s="29"/>
      <c r="AA50" s="29"/>
      <c r="AB50" s="29">
        <v>54967.799999999996</v>
      </c>
      <c r="AC50" s="29">
        <v>54967.799999999996</v>
      </c>
      <c r="AD50" s="29">
        <v>5921</v>
      </c>
      <c r="AE50" s="29">
        <v>5921</v>
      </c>
      <c r="AF50" s="29">
        <v>25839.4</v>
      </c>
      <c r="AG50" s="29">
        <v>25839.4</v>
      </c>
      <c r="AH50" s="29">
        <v>6375.08</v>
      </c>
      <c r="AI50" s="29">
        <v>6375.08</v>
      </c>
      <c r="AJ50" s="29">
        <v>7174.65</v>
      </c>
      <c r="AK50" s="29">
        <v>7174.65</v>
      </c>
      <c r="AL50" s="29">
        <v>9961.39</v>
      </c>
      <c r="AM50" s="29">
        <v>9961.39</v>
      </c>
      <c r="AN50" s="29">
        <v>12727.51</v>
      </c>
      <c r="AO50" s="29">
        <v>12727.51</v>
      </c>
      <c r="AP50" s="29">
        <v>13402.33</v>
      </c>
      <c r="AQ50" s="29">
        <v>13402.33</v>
      </c>
      <c r="AR50" s="29">
        <v>0</v>
      </c>
      <c r="AS50" s="29">
        <v>13904.01</v>
      </c>
      <c r="AT50" s="29">
        <v>13904.01</v>
      </c>
      <c r="AU50" s="29">
        <v>14760.63</v>
      </c>
      <c r="AV50" s="29">
        <v>14760.63</v>
      </c>
      <c r="AW50" s="29">
        <v>15393.44</v>
      </c>
      <c r="AX50" s="29">
        <v>15393.44</v>
      </c>
      <c r="AY50" s="29">
        <v>16157.9</v>
      </c>
      <c r="AZ50" s="29"/>
      <c r="BA50" s="29"/>
      <c r="BB50" s="29"/>
      <c r="BC50" s="29"/>
      <c r="BD50" s="29">
        <v>125459.44</v>
      </c>
      <c r="BE50" s="29">
        <v>141617.34</v>
      </c>
      <c r="BF50" s="29"/>
      <c r="BG50" s="29"/>
      <c r="BH50" s="29"/>
      <c r="BI50" s="29"/>
      <c r="BJ50" s="29"/>
      <c r="BK50" s="29"/>
      <c r="BL50" s="29"/>
      <c r="BM50" s="29"/>
      <c r="BN50" s="29"/>
      <c r="BO50" s="29"/>
      <c r="BP50" s="29"/>
      <c r="BQ50" s="29"/>
      <c r="BR50" s="29"/>
      <c r="BS50" s="29"/>
      <c r="BT50" s="29"/>
      <c r="BU50" s="29"/>
      <c r="BV50" s="29"/>
      <c r="BW50" s="29"/>
      <c r="BX50" s="29"/>
      <c r="BY50" s="29"/>
      <c r="BZ50" s="29"/>
      <c r="CA50" s="29"/>
      <c r="CB50" s="29"/>
      <c r="CC50" s="29"/>
      <c r="CD50" s="29"/>
      <c r="CE50" s="29"/>
    </row>
    <row r="51" spans="1:83" x14ac:dyDescent="0.25">
      <c r="A51" s="3" t="s">
        <v>317</v>
      </c>
      <c r="B51" s="29">
        <v>8003.69</v>
      </c>
      <c r="C51" s="29">
        <v>8003.69</v>
      </c>
      <c r="D51" s="29">
        <v>10126.629999999999</v>
      </c>
      <c r="E51" s="29">
        <v>10126.629999999999</v>
      </c>
      <c r="F51" s="29">
        <v>8003.69</v>
      </c>
      <c r="G51" s="29">
        <v>8003.69</v>
      </c>
      <c r="H51" s="29">
        <v>9790.3700000000008</v>
      </c>
      <c r="I51" s="29">
        <v>9790.3700000000008</v>
      </c>
      <c r="J51" s="29">
        <v>8003.69</v>
      </c>
      <c r="K51" s="29">
        <v>8003.69</v>
      </c>
      <c r="L51" s="29">
        <v>7997.92</v>
      </c>
      <c r="M51" s="29">
        <v>7997.92</v>
      </c>
      <c r="N51" s="29">
        <v>7997.92</v>
      </c>
      <c r="O51" s="29">
        <v>7997.92</v>
      </c>
      <c r="P51" s="29">
        <v>7997.92</v>
      </c>
      <c r="Q51" s="29">
        <v>7997.92</v>
      </c>
      <c r="R51" s="29">
        <v>7997.92</v>
      </c>
      <c r="S51" s="29">
        <v>7997.92</v>
      </c>
      <c r="T51" s="29">
        <v>7997.92</v>
      </c>
      <c r="U51" s="29">
        <v>7997.92</v>
      </c>
      <c r="V51" s="29">
        <v>8079.98</v>
      </c>
      <c r="W51" s="29">
        <v>8079.98</v>
      </c>
      <c r="X51" s="29">
        <v>8450.8799999999992</v>
      </c>
      <c r="Y51" s="29">
        <v>8450.8799999999992</v>
      </c>
      <c r="Z51" s="29"/>
      <c r="AA51" s="29"/>
      <c r="AB51" s="29">
        <v>100448.53</v>
      </c>
      <c r="AC51" s="29">
        <v>100448.53</v>
      </c>
      <c r="AD51" s="29">
        <v>9143.1299999999992</v>
      </c>
      <c r="AE51" s="29">
        <v>9143.1299999999992</v>
      </c>
      <c r="AF51" s="29">
        <v>8401.56</v>
      </c>
      <c r="AG51" s="29">
        <v>8401.56</v>
      </c>
      <c r="AH51" s="29">
        <v>9739.2199999999993</v>
      </c>
      <c r="AI51" s="29">
        <v>9739.2199999999993</v>
      </c>
      <c r="AJ51" s="29">
        <v>9739.2199999999993</v>
      </c>
      <c r="AK51" s="29">
        <v>10409.26</v>
      </c>
      <c r="AL51" s="29">
        <v>13024.82</v>
      </c>
      <c r="AM51" s="29">
        <v>12354.78</v>
      </c>
      <c r="AN51" s="29">
        <v>13002.08</v>
      </c>
      <c r="AO51" s="29">
        <v>13002.08</v>
      </c>
      <c r="AP51" s="29">
        <v>14512.64</v>
      </c>
      <c r="AQ51" s="29">
        <v>14512.64</v>
      </c>
      <c r="AR51" s="29">
        <v>10468.959999999999</v>
      </c>
      <c r="AS51" s="29">
        <v>12292.24</v>
      </c>
      <c r="AT51" s="29">
        <v>12754.52</v>
      </c>
      <c r="AU51" s="29">
        <v>17721.560000000001</v>
      </c>
      <c r="AV51" s="29">
        <v>24137.279999999999</v>
      </c>
      <c r="AW51" s="29">
        <v>19097.75</v>
      </c>
      <c r="AX51" s="29">
        <v>22093.59</v>
      </c>
      <c r="AY51" s="29">
        <v>22093.59</v>
      </c>
      <c r="AZ51" s="29"/>
      <c r="BA51" s="29"/>
      <c r="BB51" s="29"/>
      <c r="BC51" s="29"/>
      <c r="BD51" s="29">
        <v>147017.02000000002</v>
      </c>
      <c r="BE51" s="29">
        <v>148767.81</v>
      </c>
      <c r="BF51" s="29"/>
      <c r="BG51" s="29"/>
      <c r="BH51" s="29"/>
      <c r="BI51" s="29"/>
      <c r="BJ51" s="29"/>
      <c r="BK51" s="29"/>
      <c r="BL51" s="29"/>
      <c r="BM51" s="29"/>
      <c r="BN51" s="29"/>
      <c r="BO51" s="29"/>
      <c r="BP51" s="29"/>
      <c r="BQ51" s="29"/>
      <c r="BR51" s="29"/>
      <c r="BS51" s="29"/>
      <c r="BT51" s="29"/>
      <c r="BU51" s="29"/>
      <c r="BV51" s="29"/>
      <c r="BW51" s="29"/>
      <c r="BX51" s="29"/>
      <c r="BY51" s="29"/>
      <c r="BZ51" s="29"/>
      <c r="CA51" s="29"/>
      <c r="CB51" s="29"/>
      <c r="CC51" s="29"/>
      <c r="CD51" s="29"/>
      <c r="CE51" s="29"/>
    </row>
    <row r="52" spans="1:83" x14ac:dyDescent="0.25">
      <c r="A52" s="3" t="s">
        <v>318</v>
      </c>
      <c r="B52" s="29">
        <v>60</v>
      </c>
      <c r="C52" s="29">
        <v>60</v>
      </c>
      <c r="D52" s="29">
        <v>60</v>
      </c>
      <c r="E52" s="29">
        <v>60</v>
      </c>
      <c r="F52" s="29">
        <v>60</v>
      </c>
      <c r="G52" s="29">
        <v>60</v>
      </c>
      <c r="H52" s="29">
        <v>60</v>
      </c>
      <c r="I52" s="29">
        <v>60</v>
      </c>
      <c r="J52" s="29">
        <v>60</v>
      </c>
      <c r="K52" s="29">
        <v>60</v>
      </c>
      <c r="L52" s="29">
        <v>60</v>
      </c>
      <c r="M52" s="29">
        <v>60</v>
      </c>
      <c r="N52" s="29">
        <v>60</v>
      </c>
      <c r="O52" s="29">
        <v>60</v>
      </c>
      <c r="P52" s="29">
        <v>60</v>
      </c>
      <c r="Q52" s="29">
        <v>60</v>
      </c>
      <c r="R52" s="29">
        <v>60</v>
      </c>
      <c r="S52" s="29">
        <v>60</v>
      </c>
      <c r="T52" s="29">
        <v>60</v>
      </c>
      <c r="U52" s="29">
        <v>60</v>
      </c>
      <c r="V52" s="29">
        <v>60</v>
      </c>
      <c r="W52" s="29">
        <v>60</v>
      </c>
      <c r="X52" s="29">
        <v>60</v>
      </c>
      <c r="Y52" s="29">
        <v>60</v>
      </c>
      <c r="Z52" s="29"/>
      <c r="AA52" s="29"/>
      <c r="AB52" s="29">
        <v>720</v>
      </c>
      <c r="AC52" s="29">
        <v>720</v>
      </c>
      <c r="AD52" s="29">
        <v>60</v>
      </c>
      <c r="AE52" s="29">
        <v>60</v>
      </c>
      <c r="AF52" s="29">
        <v>60</v>
      </c>
      <c r="AG52" s="29">
        <v>60</v>
      </c>
      <c r="AH52" s="29">
        <v>60</v>
      </c>
      <c r="AI52" s="29">
        <v>60</v>
      </c>
      <c r="AJ52" s="29">
        <v>60</v>
      </c>
      <c r="AK52" s="29">
        <v>60</v>
      </c>
      <c r="AL52" s="29">
        <v>60</v>
      </c>
      <c r="AM52" s="29">
        <v>60</v>
      </c>
      <c r="AN52" s="29">
        <v>60</v>
      </c>
      <c r="AO52" s="29">
        <v>60</v>
      </c>
      <c r="AP52" s="29">
        <v>60</v>
      </c>
      <c r="AQ52" s="29">
        <v>60</v>
      </c>
      <c r="AR52" s="29">
        <v>60</v>
      </c>
      <c r="AS52" s="29">
        <v>60</v>
      </c>
      <c r="AT52" s="29">
        <v>60</v>
      </c>
      <c r="AU52" s="29">
        <v>60</v>
      </c>
      <c r="AV52" s="29">
        <v>60</v>
      </c>
      <c r="AW52" s="29">
        <v>60</v>
      </c>
      <c r="AX52" s="29">
        <v>60</v>
      </c>
      <c r="AY52" s="29">
        <v>60</v>
      </c>
      <c r="AZ52" s="29"/>
      <c r="BA52" s="29"/>
      <c r="BB52" s="29"/>
      <c r="BC52" s="29"/>
      <c r="BD52" s="29">
        <v>660</v>
      </c>
      <c r="BE52" s="29">
        <v>660</v>
      </c>
      <c r="BF52" s="29"/>
      <c r="BG52" s="29"/>
      <c r="BH52" s="29"/>
      <c r="BI52" s="29"/>
      <c r="BJ52" s="29"/>
      <c r="BK52" s="29"/>
      <c r="BL52" s="29"/>
      <c r="BM52" s="29"/>
      <c r="BN52" s="29"/>
      <c r="BO52" s="29"/>
      <c r="BP52" s="29"/>
      <c r="BQ52" s="29"/>
      <c r="BR52" s="29"/>
      <c r="BS52" s="29"/>
      <c r="BT52" s="29"/>
      <c r="BU52" s="29"/>
      <c r="BV52" s="29"/>
      <c r="BW52" s="29"/>
      <c r="BX52" s="29"/>
      <c r="BY52" s="29"/>
      <c r="BZ52" s="29"/>
      <c r="CA52" s="29"/>
      <c r="CB52" s="29"/>
      <c r="CC52" s="29"/>
      <c r="CD52" s="29"/>
      <c r="CE52" s="29"/>
    </row>
    <row r="53" spans="1:83" x14ac:dyDescent="0.25">
      <c r="A53" s="3" t="s">
        <v>319</v>
      </c>
      <c r="B53" s="29">
        <v>28602.12</v>
      </c>
      <c r="C53" s="29">
        <v>28602.12</v>
      </c>
      <c r="D53" s="29">
        <v>30725.06</v>
      </c>
      <c r="E53" s="29">
        <v>30725.06</v>
      </c>
      <c r="F53" s="29">
        <v>28602.12</v>
      </c>
      <c r="G53" s="29">
        <v>28602.12</v>
      </c>
      <c r="H53" s="29">
        <v>30388.799999999999</v>
      </c>
      <c r="I53" s="29">
        <v>30388.799999999999</v>
      </c>
      <c r="J53" s="29">
        <v>28602.12</v>
      </c>
      <c r="K53" s="29">
        <v>28602.12</v>
      </c>
      <c r="L53" s="29">
        <v>28596.35</v>
      </c>
      <c r="M53" s="29">
        <v>28596.35</v>
      </c>
      <c r="N53" s="29">
        <v>28596.35</v>
      </c>
      <c r="O53" s="29">
        <v>28596.35</v>
      </c>
      <c r="P53" s="29">
        <v>28596.35</v>
      </c>
      <c r="Q53" s="29">
        <v>28596.35</v>
      </c>
      <c r="R53" s="29">
        <v>28596.35</v>
      </c>
      <c r="S53" s="29">
        <v>28596.35</v>
      </c>
      <c r="T53" s="29">
        <v>28596.35</v>
      </c>
      <c r="U53" s="29">
        <v>28596.35</v>
      </c>
      <c r="V53" s="29">
        <v>29187.02</v>
      </c>
      <c r="W53" s="29">
        <v>29187.02</v>
      </c>
      <c r="X53" s="29">
        <v>34976.06</v>
      </c>
      <c r="Y53" s="29">
        <v>34976.06</v>
      </c>
      <c r="Z53" s="29"/>
      <c r="AA53" s="29"/>
      <c r="AB53" s="29">
        <v>354065.05000000005</v>
      </c>
      <c r="AC53" s="29">
        <v>354065.05000000005</v>
      </c>
      <c r="AD53" s="29">
        <v>33853.43</v>
      </c>
      <c r="AE53" s="29">
        <v>33853.43</v>
      </c>
      <c r="AF53" s="29">
        <v>78111.86</v>
      </c>
      <c r="AG53" s="29">
        <v>78111.86</v>
      </c>
      <c r="AH53" s="29">
        <v>36925.64</v>
      </c>
      <c r="AI53" s="29">
        <v>36925.64</v>
      </c>
      <c r="AJ53" s="29">
        <v>40346.83</v>
      </c>
      <c r="AK53" s="29">
        <v>40346.83</v>
      </c>
      <c r="AL53" s="29">
        <v>54269.54</v>
      </c>
      <c r="AM53" s="29">
        <v>54269.54</v>
      </c>
      <c r="AN53" s="29">
        <v>58654.78</v>
      </c>
      <c r="AO53" s="29">
        <v>58654.78</v>
      </c>
      <c r="AP53" s="29">
        <v>63258.8</v>
      </c>
      <c r="AQ53" s="29">
        <v>63258.8</v>
      </c>
      <c r="AR53" s="29">
        <v>66489.429999999993</v>
      </c>
      <c r="AS53" s="29">
        <v>66489.429999999993</v>
      </c>
      <c r="AT53" s="29">
        <v>72889.899999999994</v>
      </c>
      <c r="AU53" s="29">
        <v>72889.899999999994</v>
      </c>
      <c r="AV53" s="29">
        <v>78423.23</v>
      </c>
      <c r="AW53" s="29">
        <v>78423.23</v>
      </c>
      <c r="AX53" s="29">
        <v>87774.94</v>
      </c>
      <c r="AY53" s="29">
        <v>87774.94</v>
      </c>
      <c r="AZ53" s="29"/>
      <c r="BA53" s="29"/>
      <c r="BB53" s="29"/>
      <c r="BC53" s="29"/>
      <c r="BD53" s="29">
        <v>670998.37999999989</v>
      </c>
      <c r="BE53" s="29">
        <v>670998.37999999989</v>
      </c>
      <c r="BF53" s="29"/>
      <c r="BG53" s="29"/>
      <c r="BH53" s="29"/>
      <c r="BI53" s="29"/>
      <c r="BJ53" s="29"/>
      <c r="BK53" s="29"/>
      <c r="BL53" s="29"/>
      <c r="BM53" s="29"/>
      <c r="BN53" s="29"/>
      <c r="BO53" s="29"/>
      <c r="BP53" s="29"/>
      <c r="BQ53" s="29"/>
      <c r="BR53" s="29"/>
      <c r="BS53" s="29"/>
      <c r="BT53" s="29"/>
      <c r="BU53" s="29"/>
      <c r="BV53" s="29"/>
      <c r="BW53" s="29"/>
      <c r="BX53" s="29"/>
      <c r="BY53" s="29"/>
      <c r="BZ53" s="29"/>
      <c r="CA53" s="29"/>
      <c r="CB53" s="29"/>
      <c r="CC53" s="29"/>
      <c r="CD53" s="29"/>
      <c r="CE53" s="29"/>
    </row>
    <row r="54" spans="1:83" x14ac:dyDescent="0.25">
      <c r="A54" s="3" t="s">
        <v>698</v>
      </c>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v>0</v>
      </c>
      <c r="AU54" s="29">
        <v>504</v>
      </c>
      <c r="AV54" s="29"/>
      <c r="AW54" s="29"/>
      <c r="AX54" s="29"/>
      <c r="AY54" s="29"/>
      <c r="AZ54" s="29"/>
      <c r="BA54" s="29"/>
      <c r="BB54" s="29"/>
      <c r="BC54" s="29"/>
      <c r="BD54" s="29">
        <v>0</v>
      </c>
      <c r="BE54" s="29">
        <v>504</v>
      </c>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row>
    <row r="55" spans="1:83" x14ac:dyDescent="0.25">
      <c r="A55" s="3" t="s">
        <v>320</v>
      </c>
      <c r="B55" s="29">
        <v>28.88</v>
      </c>
      <c r="C55" s="29">
        <v>1192.73</v>
      </c>
      <c r="D55" s="29"/>
      <c r="E55" s="29"/>
      <c r="F55" s="29"/>
      <c r="G55" s="29"/>
      <c r="H55" s="29"/>
      <c r="I55" s="29"/>
      <c r="J55" s="29">
        <v>0</v>
      </c>
      <c r="K55" s="29">
        <v>106.93</v>
      </c>
      <c r="L55" s="29"/>
      <c r="M55" s="29"/>
      <c r="N55" s="29"/>
      <c r="O55" s="29"/>
      <c r="P55" s="29"/>
      <c r="Q55" s="29"/>
      <c r="R55" s="29"/>
      <c r="S55" s="29"/>
      <c r="T55" s="29">
        <v>0</v>
      </c>
      <c r="U55" s="29">
        <v>911.05</v>
      </c>
      <c r="V55" s="29"/>
      <c r="W55" s="29"/>
      <c r="X55" s="29">
        <v>0</v>
      </c>
      <c r="Y55" s="29">
        <v>684</v>
      </c>
      <c r="Z55" s="29"/>
      <c r="AA55" s="29"/>
      <c r="AB55" s="29">
        <v>28.88</v>
      </c>
      <c r="AC55" s="29">
        <v>2894.71</v>
      </c>
      <c r="AD55" s="29"/>
      <c r="AE55" s="29"/>
      <c r="AF55" s="29"/>
      <c r="AG55" s="29"/>
      <c r="AH55" s="29"/>
      <c r="AI55" s="29"/>
      <c r="AJ55" s="29"/>
      <c r="AK55" s="29"/>
      <c r="AL55" s="29">
        <v>0</v>
      </c>
      <c r="AM55" s="29">
        <v>598.5</v>
      </c>
      <c r="AN55" s="29"/>
      <c r="AO55" s="29"/>
      <c r="AP55" s="29"/>
      <c r="AQ55" s="29"/>
      <c r="AR55" s="29"/>
      <c r="AS55" s="29"/>
      <c r="AT55" s="29"/>
      <c r="AU55" s="29"/>
      <c r="AV55" s="29"/>
      <c r="AW55" s="29"/>
      <c r="AX55" s="29"/>
      <c r="AY55" s="29"/>
      <c r="AZ55" s="29">
        <v>0</v>
      </c>
      <c r="BA55" s="29">
        <v>0</v>
      </c>
      <c r="BB55" s="29"/>
      <c r="BC55" s="29"/>
      <c r="BD55" s="29">
        <v>0</v>
      </c>
      <c r="BE55" s="29">
        <v>598.5</v>
      </c>
      <c r="BF55" s="29">
        <v>0</v>
      </c>
      <c r="BG55" s="29">
        <v>0</v>
      </c>
      <c r="BH55" s="29">
        <v>0</v>
      </c>
      <c r="BI55" s="29">
        <v>0</v>
      </c>
      <c r="BJ55" s="29">
        <v>0</v>
      </c>
      <c r="BK55" s="29">
        <v>0</v>
      </c>
      <c r="BL55" s="29">
        <v>0</v>
      </c>
      <c r="BM55" s="29">
        <v>0</v>
      </c>
      <c r="BN55" s="29">
        <v>0</v>
      </c>
      <c r="BO55" s="29">
        <v>0</v>
      </c>
      <c r="BP55" s="29">
        <v>0</v>
      </c>
      <c r="BQ55" s="29">
        <v>0</v>
      </c>
      <c r="BR55" s="29">
        <v>0</v>
      </c>
      <c r="BS55" s="29">
        <v>0</v>
      </c>
      <c r="BT55" s="29">
        <v>0</v>
      </c>
      <c r="BU55" s="29">
        <v>0</v>
      </c>
      <c r="BV55" s="29">
        <v>0</v>
      </c>
      <c r="BW55" s="29">
        <v>0</v>
      </c>
      <c r="BX55" s="29">
        <v>0</v>
      </c>
      <c r="BY55" s="29">
        <v>0</v>
      </c>
      <c r="BZ55" s="29">
        <v>0</v>
      </c>
      <c r="CA55" s="29">
        <v>0</v>
      </c>
      <c r="CB55" s="29">
        <v>0</v>
      </c>
      <c r="CC55" s="29">
        <v>0</v>
      </c>
      <c r="CD55" s="29">
        <v>0</v>
      </c>
      <c r="CE55" s="29">
        <v>0</v>
      </c>
    </row>
    <row r="56" spans="1:83" x14ac:dyDescent="0.25">
      <c r="A56" s="3" t="s">
        <v>362</v>
      </c>
      <c r="B56" s="29"/>
      <c r="C56" s="29"/>
      <c r="D56" s="29"/>
      <c r="E56" s="29"/>
      <c r="F56" s="29">
        <v>0</v>
      </c>
      <c r="G56" s="29">
        <v>6182.08</v>
      </c>
      <c r="H56" s="29">
        <v>0</v>
      </c>
      <c r="I56" s="29">
        <v>10465.4</v>
      </c>
      <c r="J56" s="29">
        <v>0</v>
      </c>
      <c r="K56" s="29">
        <v>3119.65</v>
      </c>
      <c r="L56" s="29">
        <v>0</v>
      </c>
      <c r="M56" s="29">
        <v>8469.48</v>
      </c>
      <c r="N56" s="29">
        <v>0</v>
      </c>
      <c r="O56" s="29">
        <v>15547.44</v>
      </c>
      <c r="P56" s="29"/>
      <c r="Q56" s="29"/>
      <c r="R56" s="29"/>
      <c r="S56" s="29"/>
      <c r="T56" s="29">
        <v>0</v>
      </c>
      <c r="U56" s="29">
        <v>36162.18</v>
      </c>
      <c r="V56" s="29"/>
      <c r="W56" s="29"/>
      <c r="X56" s="29">
        <v>0</v>
      </c>
      <c r="Y56" s="29">
        <v>123122.01</v>
      </c>
      <c r="Z56" s="29"/>
      <c r="AA56" s="29"/>
      <c r="AB56" s="29">
        <v>0</v>
      </c>
      <c r="AC56" s="29">
        <v>203068.24</v>
      </c>
      <c r="AD56" s="29"/>
      <c r="AE56" s="29"/>
      <c r="AF56" s="29"/>
      <c r="AG56" s="29"/>
      <c r="AH56" s="29">
        <v>0</v>
      </c>
      <c r="AI56" s="29">
        <v>21054.67</v>
      </c>
      <c r="AJ56" s="29">
        <v>0</v>
      </c>
      <c r="AK56" s="29">
        <v>44276.800000000003</v>
      </c>
      <c r="AL56" s="29">
        <v>0</v>
      </c>
      <c r="AM56" s="29">
        <v>22228.61</v>
      </c>
      <c r="AN56" s="29">
        <v>0</v>
      </c>
      <c r="AO56" s="29">
        <v>55322.14</v>
      </c>
      <c r="AP56" s="29">
        <v>0</v>
      </c>
      <c r="AQ56" s="29">
        <v>23850.34</v>
      </c>
      <c r="AR56" s="29"/>
      <c r="AS56" s="29"/>
      <c r="AT56" s="29">
        <v>0</v>
      </c>
      <c r="AU56" s="29">
        <v>11174.38</v>
      </c>
      <c r="AV56" s="29">
        <v>0</v>
      </c>
      <c r="AW56" s="29">
        <v>14444.25</v>
      </c>
      <c r="AX56" s="29">
        <v>0</v>
      </c>
      <c r="AY56" s="29">
        <v>15421.61</v>
      </c>
      <c r="AZ56" s="29">
        <v>0</v>
      </c>
      <c r="BA56" s="29">
        <v>32185.519999999997</v>
      </c>
      <c r="BB56" s="29"/>
      <c r="BC56" s="29"/>
      <c r="BD56" s="29">
        <v>0</v>
      </c>
      <c r="BE56" s="29">
        <v>239958.31999999998</v>
      </c>
      <c r="BF56" s="29">
        <v>0</v>
      </c>
      <c r="BG56" s="29">
        <v>17097.62</v>
      </c>
      <c r="BH56" s="29">
        <v>0</v>
      </c>
      <c r="BI56" s="29">
        <v>14666.72</v>
      </c>
      <c r="BJ56" s="29">
        <v>0</v>
      </c>
      <c r="BK56" s="29">
        <v>45051.38</v>
      </c>
      <c r="BL56" s="29">
        <v>0</v>
      </c>
      <c r="BM56" s="29">
        <v>9025</v>
      </c>
      <c r="BN56" s="29">
        <v>0</v>
      </c>
      <c r="BO56" s="29">
        <v>2375</v>
      </c>
      <c r="BP56" s="29">
        <v>0</v>
      </c>
      <c r="BQ56" s="29">
        <v>2375</v>
      </c>
      <c r="BR56" s="29">
        <v>0</v>
      </c>
      <c r="BS56" s="29">
        <v>7600</v>
      </c>
      <c r="BT56" s="29">
        <v>0</v>
      </c>
      <c r="BU56" s="29">
        <v>2375</v>
      </c>
      <c r="BV56" s="29">
        <v>0</v>
      </c>
      <c r="BW56" s="29">
        <v>2375</v>
      </c>
      <c r="BX56" s="29">
        <v>0</v>
      </c>
      <c r="BY56" s="29">
        <v>7600</v>
      </c>
      <c r="BZ56" s="29">
        <v>0</v>
      </c>
      <c r="CA56" s="29">
        <v>950</v>
      </c>
      <c r="CB56" s="29">
        <v>0</v>
      </c>
      <c r="CC56" s="29">
        <v>950</v>
      </c>
      <c r="CD56" s="29">
        <v>0</v>
      </c>
      <c r="CE56" s="29">
        <v>112440.72</v>
      </c>
    </row>
    <row r="57" spans="1:83" x14ac:dyDescent="0.25">
      <c r="A57" s="3" t="s">
        <v>384</v>
      </c>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v>0</v>
      </c>
      <c r="AK57" s="29">
        <v>25.87</v>
      </c>
      <c r="AL57" s="29"/>
      <c r="AM57" s="29"/>
      <c r="AN57" s="29">
        <v>0</v>
      </c>
      <c r="AO57" s="29">
        <v>13.97</v>
      </c>
      <c r="AP57" s="29"/>
      <c r="AQ57" s="29"/>
      <c r="AR57" s="29"/>
      <c r="AS57" s="29"/>
      <c r="AT57" s="29"/>
      <c r="AU57" s="29"/>
      <c r="AV57" s="29"/>
      <c r="AW57" s="29"/>
      <c r="AX57" s="29"/>
      <c r="AY57" s="29"/>
      <c r="AZ57" s="29"/>
      <c r="BA57" s="29"/>
      <c r="BB57" s="29"/>
      <c r="BC57" s="29"/>
      <c r="BD57" s="29">
        <v>0</v>
      </c>
      <c r="BE57" s="29">
        <v>39.840000000000003</v>
      </c>
      <c r="BF57" s="29"/>
      <c r="BG57" s="29"/>
      <c r="BH57" s="29"/>
      <c r="BI57" s="29"/>
      <c r="BJ57" s="29"/>
      <c r="BK57" s="29"/>
      <c r="BL57" s="29"/>
      <c r="BM57" s="29"/>
      <c r="BN57" s="29"/>
      <c r="BO57" s="29"/>
      <c r="BP57" s="29"/>
      <c r="BQ57" s="29"/>
      <c r="BR57" s="29"/>
      <c r="BS57" s="29"/>
      <c r="BT57" s="29"/>
      <c r="BU57" s="29"/>
      <c r="BV57" s="29"/>
      <c r="BW57" s="29"/>
      <c r="BX57" s="29"/>
      <c r="BY57" s="29"/>
      <c r="BZ57" s="29"/>
      <c r="CA57" s="29"/>
      <c r="CB57" s="29"/>
      <c r="CC57" s="29"/>
      <c r="CD57" s="29"/>
      <c r="CE57" s="29"/>
    </row>
    <row r="58" spans="1:83" x14ac:dyDescent="0.25">
      <c r="A58" s="3" t="s">
        <v>612</v>
      </c>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v>0</v>
      </c>
      <c r="AQ58" s="29">
        <v>95.94</v>
      </c>
      <c r="AR58" s="29"/>
      <c r="AS58" s="29"/>
      <c r="AT58" s="29">
        <v>0</v>
      </c>
      <c r="AU58" s="29">
        <v>26.82</v>
      </c>
      <c r="AV58" s="29">
        <v>0</v>
      </c>
      <c r="AW58" s="29">
        <v>26.65</v>
      </c>
      <c r="AX58" s="29">
        <v>0</v>
      </c>
      <c r="AY58" s="29">
        <v>29.63</v>
      </c>
      <c r="AZ58" s="29"/>
      <c r="BA58" s="29"/>
      <c r="BB58" s="29"/>
      <c r="BC58" s="29"/>
      <c r="BD58" s="29">
        <v>0</v>
      </c>
      <c r="BE58" s="29">
        <v>179.04</v>
      </c>
      <c r="BF58" s="29"/>
      <c r="BG58" s="29"/>
      <c r="BH58" s="29"/>
      <c r="BI58" s="29"/>
      <c r="BJ58" s="29"/>
      <c r="BK58" s="29"/>
      <c r="BL58" s="29"/>
      <c r="BM58" s="29"/>
      <c r="BN58" s="29"/>
      <c r="BO58" s="29"/>
      <c r="BP58" s="29"/>
      <c r="BQ58" s="29"/>
      <c r="BR58" s="29"/>
      <c r="BS58" s="29"/>
      <c r="BT58" s="29"/>
      <c r="BU58" s="29"/>
      <c r="BV58" s="29"/>
      <c r="BW58" s="29"/>
      <c r="BX58" s="29"/>
      <c r="BY58" s="29"/>
      <c r="BZ58" s="29"/>
      <c r="CA58" s="29"/>
      <c r="CB58" s="29"/>
      <c r="CC58" s="29"/>
      <c r="CD58" s="29"/>
      <c r="CE58" s="29"/>
    </row>
    <row r="59" spans="1:83" x14ac:dyDescent="0.25">
      <c r="A59" s="3" t="s">
        <v>373</v>
      </c>
      <c r="B59" s="29"/>
      <c r="C59" s="29"/>
      <c r="D59" s="29"/>
      <c r="E59" s="29"/>
      <c r="F59" s="29"/>
      <c r="G59" s="29"/>
      <c r="H59" s="29"/>
      <c r="I59" s="29"/>
      <c r="J59" s="29"/>
      <c r="K59" s="29"/>
      <c r="L59" s="29"/>
      <c r="M59" s="29"/>
      <c r="N59" s="29"/>
      <c r="O59" s="29"/>
      <c r="P59" s="29"/>
      <c r="Q59" s="29"/>
      <c r="R59" s="29"/>
      <c r="S59" s="29"/>
      <c r="T59" s="29"/>
      <c r="U59" s="29"/>
      <c r="V59" s="29"/>
      <c r="W59" s="29"/>
      <c r="X59" s="29">
        <v>115586.96</v>
      </c>
      <c r="Y59" s="29">
        <v>0</v>
      </c>
      <c r="Z59" s="29"/>
      <c r="AA59" s="29"/>
      <c r="AB59" s="29">
        <v>115586.96</v>
      </c>
      <c r="AC59" s="29">
        <v>0</v>
      </c>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9"/>
      <c r="BS59" s="29"/>
      <c r="BT59" s="29"/>
      <c r="BU59" s="29"/>
      <c r="BV59" s="29"/>
      <c r="BW59" s="29"/>
      <c r="BX59" s="29"/>
      <c r="BY59" s="29"/>
      <c r="BZ59" s="29"/>
      <c r="CA59" s="29"/>
      <c r="CB59" s="29"/>
      <c r="CC59" s="29"/>
      <c r="CD59" s="29"/>
      <c r="CE59" s="29"/>
    </row>
    <row r="60" spans="1:83" x14ac:dyDescent="0.25">
      <c r="A60" s="3" t="s">
        <v>321</v>
      </c>
      <c r="B60" s="29">
        <v>0</v>
      </c>
      <c r="C60" s="29">
        <v>3539.46</v>
      </c>
      <c r="D60" s="29">
        <v>0</v>
      </c>
      <c r="E60" s="29">
        <v>5469.67</v>
      </c>
      <c r="F60" s="29"/>
      <c r="G60" s="29"/>
      <c r="H60" s="29"/>
      <c r="I60" s="29"/>
      <c r="J60" s="29"/>
      <c r="K60" s="29"/>
      <c r="L60" s="29"/>
      <c r="M60" s="29"/>
      <c r="N60" s="29"/>
      <c r="O60" s="29"/>
      <c r="P60" s="29"/>
      <c r="Q60" s="29"/>
      <c r="R60" s="29"/>
      <c r="S60" s="29"/>
      <c r="T60" s="29"/>
      <c r="U60" s="29"/>
      <c r="V60" s="29"/>
      <c r="W60" s="29"/>
      <c r="X60" s="29"/>
      <c r="Y60" s="29"/>
      <c r="Z60" s="29">
        <v>9009.1299999999992</v>
      </c>
      <c r="AA60" s="29">
        <v>0</v>
      </c>
      <c r="AB60" s="29">
        <v>9009.1299999999992</v>
      </c>
      <c r="AC60" s="29">
        <v>9009.130000000001</v>
      </c>
      <c r="AD60" s="29">
        <v>0</v>
      </c>
      <c r="AE60" s="29">
        <v>89307.11</v>
      </c>
      <c r="AF60" s="29">
        <v>0</v>
      </c>
      <c r="AG60" s="29">
        <v>26279.85</v>
      </c>
      <c r="AH60" s="29"/>
      <c r="AI60" s="29"/>
      <c r="AJ60" s="29"/>
      <c r="AK60" s="29"/>
      <c r="AL60" s="29"/>
      <c r="AM60" s="29"/>
      <c r="AN60" s="29"/>
      <c r="AO60" s="29"/>
      <c r="AP60" s="29"/>
      <c r="AQ60" s="29"/>
      <c r="AR60" s="29"/>
      <c r="AS60" s="29"/>
      <c r="AT60" s="29">
        <v>0.1</v>
      </c>
      <c r="AU60" s="29">
        <v>788.4</v>
      </c>
      <c r="AV60" s="29"/>
      <c r="AW60" s="29"/>
      <c r="AX60" s="29"/>
      <c r="AY60" s="29"/>
      <c r="AZ60" s="29"/>
      <c r="BA60" s="29"/>
      <c r="BB60" s="29">
        <v>116375.26</v>
      </c>
      <c r="BC60" s="29">
        <v>0</v>
      </c>
      <c r="BD60" s="29">
        <v>116375.36</v>
      </c>
      <c r="BE60" s="29">
        <v>116375.35999999999</v>
      </c>
      <c r="BF60" s="29"/>
      <c r="BG60" s="29"/>
      <c r="BH60" s="29"/>
      <c r="BI60" s="29"/>
      <c r="BJ60" s="29"/>
      <c r="BK60" s="29"/>
      <c r="BL60" s="29"/>
      <c r="BM60" s="29"/>
      <c r="BN60" s="29"/>
      <c r="BO60" s="29"/>
      <c r="BP60" s="29"/>
      <c r="BQ60" s="29"/>
      <c r="BR60" s="29"/>
      <c r="BS60" s="29"/>
      <c r="BT60" s="29"/>
      <c r="BU60" s="29"/>
      <c r="BV60" s="29"/>
      <c r="BW60" s="29"/>
      <c r="BX60" s="29"/>
      <c r="BY60" s="29"/>
      <c r="BZ60" s="29"/>
      <c r="CA60" s="29"/>
      <c r="CB60" s="29"/>
      <c r="CC60" s="29"/>
      <c r="CD60" s="29"/>
      <c r="CE60" s="29"/>
    </row>
    <row r="61" spans="1:83" x14ac:dyDescent="0.25">
      <c r="A61" s="3" t="s">
        <v>680</v>
      </c>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v>0</v>
      </c>
      <c r="AU61" s="29">
        <v>26.65</v>
      </c>
      <c r="AV61" s="29">
        <v>26.65</v>
      </c>
      <c r="AW61" s="29">
        <v>29.63</v>
      </c>
      <c r="AX61" s="29">
        <v>29.63</v>
      </c>
      <c r="AY61" s="29">
        <v>29.58</v>
      </c>
      <c r="AZ61" s="29"/>
      <c r="BA61" s="29"/>
      <c r="BB61" s="29"/>
      <c r="BC61" s="29"/>
      <c r="BD61" s="29">
        <v>56.28</v>
      </c>
      <c r="BE61" s="29">
        <v>85.86</v>
      </c>
      <c r="BF61" s="29"/>
      <c r="BG61" s="29"/>
      <c r="BH61" s="29"/>
      <c r="BI61" s="29"/>
      <c r="BJ61" s="29"/>
      <c r="BK61" s="29"/>
      <c r="BL61" s="29"/>
      <c r="BM61" s="29"/>
      <c r="BN61" s="29"/>
      <c r="BO61" s="29"/>
      <c r="BP61" s="29"/>
      <c r="BQ61" s="29"/>
      <c r="BR61" s="29"/>
      <c r="BS61" s="29"/>
      <c r="BT61" s="29"/>
      <c r="BU61" s="29"/>
      <c r="BV61" s="29"/>
      <c r="BW61" s="29"/>
      <c r="BX61" s="29"/>
      <c r="BY61" s="29"/>
      <c r="BZ61" s="29"/>
      <c r="CA61" s="29"/>
      <c r="CB61" s="29"/>
      <c r="CC61" s="29"/>
      <c r="CD61" s="29"/>
      <c r="CE61" s="29"/>
    </row>
    <row r="62" spans="1:83" x14ac:dyDescent="0.25">
      <c r="A62" s="3" t="s">
        <v>322</v>
      </c>
      <c r="B62" s="29">
        <v>20806.21</v>
      </c>
      <c r="C62" s="29">
        <v>0</v>
      </c>
      <c r="D62" s="29">
        <v>18829.22</v>
      </c>
      <c r="E62" s="29">
        <v>0</v>
      </c>
      <c r="F62" s="29">
        <v>21948.98</v>
      </c>
      <c r="G62" s="29">
        <v>0</v>
      </c>
      <c r="H62" s="29">
        <v>17042.669999999998</v>
      </c>
      <c r="I62" s="29">
        <v>0</v>
      </c>
      <c r="J62" s="29">
        <v>24022.73</v>
      </c>
      <c r="K62" s="29">
        <v>0</v>
      </c>
      <c r="L62" s="29">
        <v>18518.439999999999</v>
      </c>
      <c r="M62" s="29">
        <v>0</v>
      </c>
      <c r="N62" s="29">
        <v>103748.48</v>
      </c>
      <c r="O62" s="29">
        <v>0</v>
      </c>
      <c r="P62" s="29">
        <v>31702.11</v>
      </c>
      <c r="Q62" s="29">
        <v>0</v>
      </c>
      <c r="R62" s="29">
        <v>27775.67</v>
      </c>
      <c r="S62" s="29">
        <v>0</v>
      </c>
      <c r="T62" s="29">
        <v>36134.69</v>
      </c>
      <c r="U62" s="29">
        <v>0</v>
      </c>
      <c r="V62" s="29">
        <v>33998.949999999997</v>
      </c>
      <c r="W62" s="29">
        <v>0</v>
      </c>
      <c r="X62" s="29">
        <v>26819.38</v>
      </c>
      <c r="Y62" s="29">
        <v>6603.2</v>
      </c>
      <c r="Z62" s="29">
        <v>0</v>
      </c>
      <c r="AA62" s="29">
        <v>882756.33</v>
      </c>
      <c r="AB62" s="29">
        <v>381347.52999999997</v>
      </c>
      <c r="AC62" s="29">
        <v>889359.52999999991</v>
      </c>
      <c r="AD62" s="29">
        <v>31067.91</v>
      </c>
      <c r="AE62" s="29">
        <v>0</v>
      </c>
      <c r="AF62" s="29">
        <v>31102.09</v>
      </c>
      <c r="AG62" s="29">
        <v>361446.02</v>
      </c>
      <c r="AH62" s="29">
        <v>46612.7</v>
      </c>
      <c r="AI62" s="29">
        <v>0</v>
      </c>
      <c r="AJ62" s="29">
        <v>35699.15</v>
      </c>
      <c r="AK62" s="29">
        <v>0</v>
      </c>
      <c r="AL62" s="29">
        <v>47415.839999999997</v>
      </c>
      <c r="AM62" s="29">
        <v>0</v>
      </c>
      <c r="AN62" s="29">
        <v>54834.92</v>
      </c>
      <c r="AO62" s="29">
        <v>0</v>
      </c>
      <c r="AP62" s="29">
        <v>61784.35</v>
      </c>
      <c r="AQ62" s="29">
        <v>0</v>
      </c>
      <c r="AR62" s="29">
        <v>52830.400000000001</v>
      </c>
      <c r="AS62" s="29">
        <v>0</v>
      </c>
      <c r="AT62" s="29">
        <v>67049.94</v>
      </c>
      <c r="AU62" s="29">
        <v>0</v>
      </c>
      <c r="AV62" s="29">
        <v>61314.28</v>
      </c>
      <c r="AW62" s="29">
        <v>0</v>
      </c>
      <c r="AX62" s="29">
        <v>84440.65</v>
      </c>
      <c r="AY62" s="29">
        <v>0</v>
      </c>
      <c r="AZ62" s="29">
        <v>67209.039999999994</v>
      </c>
      <c r="BA62" s="29">
        <v>0</v>
      </c>
      <c r="BB62" s="29">
        <v>0</v>
      </c>
      <c r="BC62" s="29">
        <v>508012</v>
      </c>
      <c r="BD62" s="29">
        <v>641361.27</v>
      </c>
      <c r="BE62" s="29">
        <v>869458.02</v>
      </c>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row>
    <row r="63" spans="1:83" x14ac:dyDescent="0.25">
      <c r="A63" s="3" t="s">
        <v>367</v>
      </c>
      <c r="B63" s="29"/>
      <c r="C63" s="29"/>
      <c r="D63" s="29"/>
      <c r="E63" s="29"/>
      <c r="F63" s="29"/>
      <c r="G63" s="29"/>
      <c r="H63" s="29"/>
      <c r="I63" s="29"/>
      <c r="J63" s="29">
        <v>0</v>
      </c>
      <c r="K63" s="29">
        <v>2800</v>
      </c>
      <c r="L63" s="29"/>
      <c r="M63" s="29"/>
      <c r="N63" s="29"/>
      <c r="O63" s="29"/>
      <c r="P63" s="29"/>
      <c r="Q63" s="29"/>
      <c r="R63" s="29">
        <v>0</v>
      </c>
      <c r="S63" s="29">
        <v>0</v>
      </c>
      <c r="T63" s="29"/>
      <c r="U63" s="29"/>
      <c r="V63" s="29"/>
      <c r="W63" s="29"/>
      <c r="X63" s="29"/>
      <c r="Y63" s="29"/>
      <c r="Z63" s="29"/>
      <c r="AA63" s="29"/>
      <c r="AB63" s="29">
        <v>0</v>
      </c>
      <c r="AC63" s="29">
        <v>2800</v>
      </c>
      <c r="AD63" s="29"/>
      <c r="AE63" s="29"/>
      <c r="AF63" s="29"/>
      <c r="AG63" s="29"/>
      <c r="AH63" s="29"/>
      <c r="AI63" s="29"/>
      <c r="AJ63" s="29"/>
      <c r="AK63" s="29"/>
      <c r="AL63" s="29">
        <v>0</v>
      </c>
      <c r="AM63" s="29">
        <v>10000</v>
      </c>
      <c r="AN63" s="29"/>
      <c r="AO63" s="29"/>
      <c r="AP63" s="29"/>
      <c r="AQ63" s="29"/>
      <c r="AR63" s="29"/>
      <c r="AS63" s="29"/>
      <c r="AT63" s="29">
        <v>0</v>
      </c>
      <c r="AU63" s="29">
        <v>10000</v>
      </c>
      <c r="AV63" s="29"/>
      <c r="AW63" s="29"/>
      <c r="AX63" s="29"/>
      <c r="AY63" s="29"/>
      <c r="AZ63" s="29"/>
      <c r="BA63" s="29"/>
      <c r="BB63" s="29"/>
      <c r="BC63" s="29"/>
      <c r="BD63" s="29">
        <v>0</v>
      </c>
      <c r="BE63" s="29">
        <v>20000</v>
      </c>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row>
    <row r="64" spans="1:83" x14ac:dyDescent="0.25">
      <c r="A64" s="3" t="s">
        <v>323</v>
      </c>
      <c r="B64" s="29">
        <v>0</v>
      </c>
      <c r="C64" s="29">
        <v>6277.52</v>
      </c>
      <c r="D64" s="29"/>
      <c r="E64" s="29"/>
      <c r="F64" s="29"/>
      <c r="G64" s="29"/>
      <c r="H64" s="29"/>
      <c r="I64" s="29"/>
      <c r="J64" s="29">
        <v>0</v>
      </c>
      <c r="K64" s="29">
        <v>562.79999999999995</v>
      </c>
      <c r="L64" s="29"/>
      <c r="M64" s="29"/>
      <c r="N64" s="29"/>
      <c r="O64" s="29"/>
      <c r="P64" s="29"/>
      <c r="Q64" s="29"/>
      <c r="R64" s="29"/>
      <c r="S64" s="29"/>
      <c r="T64" s="29">
        <v>0</v>
      </c>
      <c r="U64" s="29">
        <v>4795</v>
      </c>
      <c r="V64" s="29"/>
      <c r="W64" s="29"/>
      <c r="X64" s="29">
        <v>0</v>
      </c>
      <c r="Y64" s="29">
        <v>3600</v>
      </c>
      <c r="Z64" s="29"/>
      <c r="AA64" s="29"/>
      <c r="AB64" s="29">
        <v>0</v>
      </c>
      <c r="AC64" s="29">
        <v>15235.32</v>
      </c>
      <c r="AD64" s="29"/>
      <c r="AE64" s="29"/>
      <c r="AF64" s="29"/>
      <c r="AG64" s="29"/>
      <c r="AH64" s="29"/>
      <c r="AI64" s="29"/>
      <c r="AJ64" s="29"/>
      <c r="AK64" s="29"/>
      <c r="AL64" s="29">
        <v>0</v>
      </c>
      <c r="AM64" s="29">
        <v>3150</v>
      </c>
      <c r="AN64" s="29"/>
      <c r="AO64" s="29"/>
      <c r="AP64" s="29"/>
      <c r="AQ64" s="29"/>
      <c r="AR64" s="29"/>
      <c r="AS64" s="29"/>
      <c r="AT64" s="29">
        <v>0</v>
      </c>
      <c r="AU64" s="29">
        <v>3150</v>
      </c>
      <c r="AV64" s="29"/>
      <c r="AW64" s="29"/>
      <c r="AX64" s="29"/>
      <c r="AY64" s="29"/>
      <c r="AZ64" s="29">
        <v>0</v>
      </c>
      <c r="BA64" s="29">
        <v>0</v>
      </c>
      <c r="BB64" s="29"/>
      <c r="BC64" s="29"/>
      <c r="BD64" s="29">
        <v>0</v>
      </c>
      <c r="BE64" s="29">
        <v>6300</v>
      </c>
      <c r="BF64" s="29">
        <v>0</v>
      </c>
      <c r="BG64" s="29">
        <v>0</v>
      </c>
      <c r="BH64" s="29">
        <v>0</v>
      </c>
      <c r="BI64" s="29">
        <v>0</v>
      </c>
      <c r="BJ64" s="29">
        <v>0</v>
      </c>
      <c r="BK64" s="29">
        <v>0</v>
      </c>
      <c r="BL64" s="29">
        <v>0</v>
      </c>
      <c r="BM64" s="29">
        <v>0</v>
      </c>
      <c r="BN64" s="29">
        <v>0</v>
      </c>
      <c r="BO64" s="29">
        <v>0</v>
      </c>
      <c r="BP64" s="29">
        <v>0</v>
      </c>
      <c r="BQ64" s="29">
        <v>0</v>
      </c>
      <c r="BR64" s="29">
        <v>0</v>
      </c>
      <c r="BS64" s="29">
        <v>0</v>
      </c>
      <c r="BT64" s="29">
        <v>0</v>
      </c>
      <c r="BU64" s="29">
        <v>0</v>
      </c>
      <c r="BV64" s="29">
        <v>0</v>
      </c>
      <c r="BW64" s="29">
        <v>0</v>
      </c>
      <c r="BX64" s="29">
        <v>0</v>
      </c>
      <c r="BY64" s="29">
        <v>0</v>
      </c>
      <c r="BZ64" s="29">
        <v>0</v>
      </c>
      <c r="CA64" s="29">
        <v>0</v>
      </c>
      <c r="CB64" s="29">
        <v>0</v>
      </c>
      <c r="CC64" s="29">
        <v>0</v>
      </c>
      <c r="CD64" s="29">
        <v>0</v>
      </c>
      <c r="CE64" s="29">
        <v>0</v>
      </c>
    </row>
    <row r="65" spans="1:83" x14ac:dyDescent="0.25">
      <c r="A65" s="3" t="s">
        <v>324</v>
      </c>
      <c r="B65" s="29">
        <v>152</v>
      </c>
      <c r="C65" s="29">
        <v>0</v>
      </c>
      <c r="D65" s="29"/>
      <c r="E65" s="29"/>
      <c r="F65" s="29"/>
      <c r="G65" s="29"/>
      <c r="H65" s="29"/>
      <c r="I65" s="29"/>
      <c r="J65" s="29"/>
      <c r="K65" s="29"/>
      <c r="L65" s="29"/>
      <c r="M65" s="29"/>
      <c r="N65" s="29"/>
      <c r="O65" s="29"/>
      <c r="P65" s="29"/>
      <c r="Q65" s="29"/>
      <c r="R65" s="29"/>
      <c r="S65" s="29"/>
      <c r="T65" s="29"/>
      <c r="U65" s="29"/>
      <c r="V65" s="29"/>
      <c r="W65" s="29"/>
      <c r="X65" s="29"/>
      <c r="Y65" s="29"/>
      <c r="Z65" s="29"/>
      <c r="AA65" s="29"/>
      <c r="AB65" s="29">
        <v>152</v>
      </c>
      <c r="AC65" s="29">
        <v>0</v>
      </c>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c r="BZ65" s="29"/>
      <c r="CA65" s="29"/>
      <c r="CB65" s="29"/>
      <c r="CC65" s="29"/>
      <c r="CD65" s="29"/>
      <c r="CE65" s="29"/>
    </row>
    <row r="66" spans="1:83" x14ac:dyDescent="0.25">
      <c r="A66" s="3" t="s">
        <v>325</v>
      </c>
      <c r="B66" s="29">
        <v>0</v>
      </c>
      <c r="C66" s="29">
        <v>6710.98</v>
      </c>
      <c r="D66" s="29">
        <v>0</v>
      </c>
      <c r="E66" s="29">
        <v>11575.24</v>
      </c>
      <c r="F66" s="29">
        <v>0</v>
      </c>
      <c r="G66" s="29">
        <v>10691.29</v>
      </c>
      <c r="H66" s="29">
        <v>0</v>
      </c>
      <c r="I66" s="29">
        <v>8819.5400000000009</v>
      </c>
      <c r="J66" s="29">
        <v>0</v>
      </c>
      <c r="K66" s="29">
        <v>10206.15</v>
      </c>
      <c r="L66" s="29">
        <v>0</v>
      </c>
      <c r="M66" s="29">
        <v>11630.28</v>
      </c>
      <c r="N66" s="29">
        <v>0</v>
      </c>
      <c r="O66" s="29">
        <v>9941.93</v>
      </c>
      <c r="P66" s="29">
        <v>0</v>
      </c>
      <c r="Q66" s="29">
        <v>7570.53</v>
      </c>
      <c r="R66" s="29">
        <v>0</v>
      </c>
      <c r="S66" s="29">
        <v>7193.35</v>
      </c>
      <c r="T66" s="29">
        <v>0</v>
      </c>
      <c r="U66" s="29">
        <v>5854.52</v>
      </c>
      <c r="V66" s="29">
        <v>0</v>
      </c>
      <c r="W66" s="29">
        <v>37065.1</v>
      </c>
      <c r="X66" s="29">
        <v>0</v>
      </c>
      <c r="Y66" s="29">
        <v>47955.06</v>
      </c>
      <c r="Z66" s="29"/>
      <c r="AA66" s="29"/>
      <c r="AB66" s="29">
        <v>0</v>
      </c>
      <c r="AC66" s="29">
        <v>175213.97</v>
      </c>
      <c r="AD66" s="29">
        <v>0</v>
      </c>
      <c r="AE66" s="29">
        <v>10399.120000000001</v>
      </c>
      <c r="AF66" s="29">
        <v>0</v>
      </c>
      <c r="AG66" s="29">
        <v>14129.85</v>
      </c>
      <c r="AH66" s="29">
        <v>0</v>
      </c>
      <c r="AI66" s="29">
        <v>13179.75</v>
      </c>
      <c r="AJ66" s="29">
        <v>0</v>
      </c>
      <c r="AK66" s="29">
        <v>15458.32</v>
      </c>
      <c r="AL66" s="29">
        <v>0</v>
      </c>
      <c r="AM66" s="29">
        <v>14787.35</v>
      </c>
      <c r="AN66" s="29">
        <v>0</v>
      </c>
      <c r="AO66" s="29">
        <v>15838.45</v>
      </c>
      <c r="AP66" s="29">
        <v>0</v>
      </c>
      <c r="AQ66" s="29">
        <v>13440</v>
      </c>
      <c r="AR66" s="29">
        <v>0</v>
      </c>
      <c r="AS66" s="29">
        <v>17390.439999999999</v>
      </c>
      <c r="AT66" s="29">
        <v>0</v>
      </c>
      <c r="AU66" s="29">
        <v>55624.06</v>
      </c>
      <c r="AV66" s="29">
        <v>0</v>
      </c>
      <c r="AW66" s="29">
        <v>31960.12</v>
      </c>
      <c r="AX66" s="29">
        <v>0</v>
      </c>
      <c r="AY66" s="29">
        <v>38291.919999999998</v>
      </c>
      <c r="AZ66" s="29">
        <v>0</v>
      </c>
      <c r="BA66" s="29">
        <v>30486.78</v>
      </c>
      <c r="BB66" s="29"/>
      <c r="BC66" s="29"/>
      <c r="BD66" s="29">
        <v>0</v>
      </c>
      <c r="BE66" s="29">
        <v>270986.16000000003</v>
      </c>
      <c r="BF66" s="29">
        <v>0</v>
      </c>
      <c r="BG66" s="29">
        <v>31000</v>
      </c>
      <c r="BH66" s="29">
        <v>0</v>
      </c>
      <c r="BI66" s="29">
        <v>31000</v>
      </c>
      <c r="BJ66" s="29">
        <v>0</v>
      </c>
      <c r="BK66" s="29">
        <v>31000</v>
      </c>
      <c r="BL66" s="29">
        <v>0</v>
      </c>
      <c r="BM66" s="29">
        <v>31000</v>
      </c>
      <c r="BN66" s="29">
        <v>0</v>
      </c>
      <c r="BO66" s="29">
        <v>31000</v>
      </c>
      <c r="BP66" s="29">
        <v>0</v>
      </c>
      <c r="BQ66" s="29">
        <v>31000</v>
      </c>
      <c r="BR66" s="29">
        <v>0</v>
      </c>
      <c r="BS66" s="29">
        <v>31000</v>
      </c>
      <c r="BT66" s="29">
        <v>0</v>
      </c>
      <c r="BU66" s="29">
        <v>31000</v>
      </c>
      <c r="BV66" s="29">
        <v>0</v>
      </c>
      <c r="BW66" s="29">
        <v>31000</v>
      </c>
      <c r="BX66" s="29">
        <v>0</v>
      </c>
      <c r="BY66" s="29">
        <v>31000</v>
      </c>
      <c r="BZ66" s="29">
        <v>0</v>
      </c>
      <c r="CA66" s="29">
        <v>31000</v>
      </c>
      <c r="CB66" s="29">
        <v>0</v>
      </c>
      <c r="CC66" s="29">
        <v>31000</v>
      </c>
      <c r="CD66" s="29">
        <v>0</v>
      </c>
      <c r="CE66" s="29">
        <v>372000</v>
      </c>
    </row>
    <row r="67" spans="1:83" x14ac:dyDescent="0.25">
      <c r="A67" s="3" t="s">
        <v>326</v>
      </c>
      <c r="B67" s="29">
        <v>0</v>
      </c>
      <c r="C67" s="29">
        <v>20620.919999999998</v>
      </c>
      <c r="D67" s="29">
        <v>0</v>
      </c>
      <c r="E67" s="29">
        <v>18829.22</v>
      </c>
      <c r="F67" s="29">
        <v>0</v>
      </c>
      <c r="G67" s="29">
        <v>21948.98</v>
      </c>
      <c r="H67" s="29">
        <v>0</v>
      </c>
      <c r="I67" s="29">
        <v>17042.669999999998</v>
      </c>
      <c r="J67" s="29">
        <v>0</v>
      </c>
      <c r="K67" s="29">
        <v>24022.73</v>
      </c>
      <c r="L67" s="29">
        <v>0</v>
      </c>
      <c r="M67" s="29">
        <v>18518.439999999999</v>
      </c>
      <c r="N67" s="29">
        <v>0</v>
      </c>
      <c r="O67" s="29">
        <v>103748.48</v>
      </c>
      <c r="P67" s="29">
        <v>0</v>
      </c>
      <c r="Q67" s="29">
        <v>31702.11</v>
      </c>
      <c r="R67" s="29">
        <v>0</v>
      </c>
      <c r="S67" s="29">
        <v>27902.07</v>
      </c>
      <c r="T67" s="29">
        <v>0</v>
      </c>
      <c r="U67" s="29">
        <v>36134.69</v>
      </c>
      <c r="V67" s="29">
        <v>0</v>
      </c>
      <c r="W67" s="29">
        <v>33998.949999999997</v>
      </c>
      <c r="X67" s="29">
        <v>6603.2</v>
      </c>
      <c r="Y67" s="29">
        <v>26947.78</v>
      </c>
      <c r="Z67" s="29"/>
      <c r="AA67" s="29"/>
      <c r="AB67" s="29">
        <v>6603.2</v>
      </c>
      <c r="AC67" s="29">
        <v>381417.04000000004</v>
      </c>
      <c r="AD67" s="29">
        <v>0</v>
      </c>
      <c r="AE67" s="29">
        <v>31067.91</v>
      </c>
      <c r="AF67" s="29">
        <v>0</v>
      </c>
      <c r="AG67" s="29">
        <v>31102.09</v>
      </c>
      <c r="AH67" s="29">
        <v>0</v>
      </c>
      <c r="AI67" s="29">
        <v>46612.7</v>
      </c>
      <c r="AJ67" s="29">
        <v>0</v>
      </c>
      <c r="AK67" s="29">
        <v>35699.15</v>
      </c>
      <c r="AL67" s="29">
        <v>0</v>
      </c>
      <c r="AM67" s="29">
        <v>47415.839999999997</v>
      </c>
      <c r="AN67" s="29">
        <v>0</v>
      </c>
      <c r="AO67" s="29">
        <v>54834.92</v>
      </c>
      <c r="AP67" s="29">
        <v>0</v>
      </c>
      <c r="AQ67" s="29">
        <v>61784.35</v>
      </c>
      <c r="AR67" s="29">
        <v>0</v>
      </c>
      <c r="AS67" s="29">
        <v>52830.400000000001</v>
      </c>
      <c r="AT67" s="29">
        <v>0</v>
      </c>
      <c r="AU67" s="29">
        <v>67050.039999999994</v>
      </c>
      <c r="AV67" s="29">
        <v>0</v>
      </c>
      <c r="AW67" s="29">
        <v>61314.28</v>
      </c>
      <c r="AX67" s="29">
        <v>0</v>
      </c>
      <c r="AY67" s="29">
        <v>85475.44</v>
      </c>
      <c r="AZ67" s="29">
        <v>0</v>
      </c>
      <c r="BA67" s="29">
        <v>67209.039999999994</v>
      </c>
      <c r="BB67" s="29"/>
      <c r="BC67" s="29"/>
      <c r="BD67" s="29">
        <v>0</v>
      </c>
      <c r="BE67" s="29">
        <v>642396.15999999992</v>
      </c>
      <c r="BF67" s="29"/>
      <c r="BG67" s="29"/>
      <c r="BH67" s="29"/>
      <c r="BI67" s="29"/>
      <c r="BJ67" s="29"/>
      <c r="BK67" s="29"/>
      <c r="BL67" s="29"/>
      <c r="BM67" s="29"/>
      <c r="BN67" s="29"/>
      <c r="BO67" s="29"/>
      <c r="BP67" s="29"/>
      <c r="BQ67" s="29"/>
      <c r="BR67" s="29"/>
      <c r="BS67" s="29"/>
      <c r="BT67" s="29"/>
      <c r="BU67" s="29"/>
      <c r="BV67" s="29"/>
      <c r="BW67" s="29"/>
      <c r="BX67" s="29"/>
      <c r="BY67" s="29"/>
      <c r="BZ67" s="29"/>
      <c r="CA67" s="29"/>
      <c r="CB67" s="29"/>
      <c r="CC67" s="29"/>
      <c r="CD67" s="29"/>
      <c r="CE67" s="29"/>
    </row>
    <row r="68" spans="1:83" x14ac:dyDescent="0.25">
      <c r="A68" s="3" t="s">
        <v>363</v>
      </c>
      <c r="B68" s="29"/>
      <c r="C68" s="29"/>
      <c r="D68" s="29"/>
      <c r="E68" s="29"/>
      <c r="F68" s="29">
        <v>0</v>
      </c>
      <c r="G68" s="29">
        <v>1412</v>
      </c>
      <c r="H68" s="29"/>
      <c r="I68" s="29"/>
      <c r="J68" s="29"/>
      <c r="K68" s="29"/>
      <c r="L68" s="29"/>
      <c r="M68" s="29"/>
      <c r="N68" s="29"/>
      <c r="O68" s="29"/>
      <c r="P68" s="29"/>
      <c r="Q68" s="29"/>
      <c r="R68" s="29"/>
      <c r="S68" s="29"/>
      <c r="T68" s="29"/>
      <c r="U68" s="29"/>
      <c r="V68" s="29"/>
      <c r="W68" s="29"/>
      <c r="X68" s="29">
        <v>0</v>
      </c>
      <c r="Y68" s="29">
        <v>670.41</v>
      </c>
      <c r="Z68" s="29"/>
      <c r="AA68" s="29"/>
      <c r="AB68" s="29">
        <v>0</v>
      </c>
      <c r="AC68" s="29">
        <v>2082.41</v>
      </c>
      <c r="AD68" s="29"/>
      <c r="AE68" s="29"/>
      <c r="AF68" s="29"/>
      <c r="AG68" s="29"/>
      <c r="AH68" s="29"/>
      <c r="AI68" s="29"/>
      <c r="AJ68" s="29"/>
      <c r="AK68" s="29"/>
      <c r="AL68" s="29"/>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c r="BU68" s="29"/>
      <c r="BV68" s="29"/>
      <c r="BW68" s="29"/>
      <c r="BX68" s="29"/>
      <c r="BY68" s="29"/>
      <c r="BZ68" s="29"/>
      <c r="CA68" s="29"/>
      <c r="CB68" s="29"/>
      <c r="CC68" s="29"/>
      <c r="CD68" s="29"/>
      <c r="CE68" s="29"/>
    </row>
    <row r="69" spans="1:83" x14ac:dyDescent="0.25">
      <c r="A69" s="3" t="s">
        <v>389</v>
      </c>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v>1000</v>
      </c>
      <c r="BA69" s="29">
        <v>0</v>
      </c>
      <c r="BB69" s="29"/>
      <c r="BC69" s="29"/>
      <c r="BD69" s="29">
        <v>1000</v>
      </c>
      <c r="BE69" s="29">
        <v>0</v>
      </c>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row>
    <row r="70" spans="1:83" x14ac:dyDescent="0.25">
      <c r="A70" s="3" t="s">
        <v>327</v>
      </c>
      <c r="B70" s="29">
        <v>3.47</v>
      </c>
      <c r="C70" s="29">
        <v>3.47</v>
      </c>
      <c r="D70" s="29"/>
      <c r="E70" s="29"/>
      <c r="F70" s="29"/>
      <c r="G70" s="29"/>
      <c r="H70" s="29"/>
      <c r="I70" s="29"/>
      <c r="J70" s="29"/>
      <c r="K70" s="29"/>
      <c r="L70" s="29"/>
      <c r="M70" s="29"/>
      <c r="N70" s="29">
        <v>0</v>
      </c>
      <c r="O70" s="29">
        <v>0.78</v>
      </c>
      <c r="P70" s="29"/>
      <c r="Q70" s="29"/>
      <c r="R70" s="29"/>
      <c r="S70" s="29"/>
      <c r="T70" s="29"/>
      <c r="U70" s="29"/>
      <c r="V70" s="29">
        <v>5.7</v>
      </c>
      <c r="W70" s="29">
        <v>5.7</v>
      </c>
      <c r="X70" s="29">
        <v>0.78</v>
      </c>
      <c r="Y70" s="29">
        <v>0</v>
      </c>
      <c r="Z70" s="29"/>
      <c r="AA70" s="29"/>
      <c r="AB70" s="29">
        <v>9.9499999999999993</v>
      </c>
      <c r="AC70" s="29">
        <v>9.9499999999999993</v>
      </c>
      <c r="AD70" s="29"/>
      <c r="AE70" s="29"/>
      <c r="AF70" s="29"/>
      <c r="AG70" s="29"/>
      <c r="AH70" s="29"/>
      <c r="AI70" s="29"/>
      <c r="AJ70" s="29"/>
      <c r="AK70" s="29"/>
      <c r="AL70" s="29"/>
      <c r="AM70" s="29"/>
      <c r="AN70" s="29"/>
      <c r="AO70" s="29"/>
      <c r="AP70" s="29"/>
      <c r="AQ70" s="29"/>
      <c r="AR70" s="29"/>
      <c r="AS70" s="29"/>
      <c r="AT70" s="29"/>
      <c r="AU70" s="29"/>
      <c r="AV70" s="29"/>
      <c r="AW70" s="29"/>
      <c r="AX70" s="29"/>
      <c r="AY70" s="29"/>
      <c r="AZ70" s="29"/>
      <c r="BA70" s="29"/>
      <c r="BB70" s="29"/>
      <c r="BC70" s="29"/>
      <c r="BD70" s="29"/>
      <c r="BE70" s="29"/>
      <c r="BF70" s="29"/>
      <c r="BG70" s="29"/>
      <c r="BH70" s="29"/>
      <c r="BI70" s="29"/>
      <c r="BJ70" s="29"/>
      <c r="BK70" s="29"/>
      <c r="BL70" s="29"/>
      <c r="BM70" s="29"/>
      <c r="BN70" s="29"/>
      <c r="BO70" s="29"/>
      <c r="BP70" s="29"/>
      <c r="BQ70" s="29"/>
      <c r="BR70" s="29"/>
      <c r="BS70" s="29"/>
      <c r="BT70" s="29"/>
      <c r="BU70" s="29"/>
      <c r="BV70" s="29"/>
      <c r="BW70" s="29"/>
      <c r="BX70" s="29"/>
      <c r="BY70" s="29"/>
      <c r="BZ70" s="29"/>
      <c r="CA70" s="29"/>
      <c r="CB70" s="29"/>
      <c r="CC70" s="29"/>
      <c r="CD70" s="29"/>
      <c r="CE70" s="29"/>
    </row>
    <row r="71" spans="1:83" x14ac:dyDescent="0.25">
      <c r="A71" s="3" t="s">
        <v>374</v>
      </c>
      <c r="B71" s="29"/>
      <c r="C71" s="29"/>
      <c r="D71" s="29"/>
      <c r="E71" s="29"/>
      <c r="F71" s="29"/>
      <c r="G71" s="29"/>
      <c r="H71" s="29"/>
      <c r="I71" s="29"/>
      <c r="J71" s="29"/>
      <c r="K71" s="29"/>
      <c r="L71" s="29"/>
      <c r="M71" s="29"/>
      <c r="N71" s="29"/>
      <c r="O71" s="29"/>
      <c r="P71" s="29"/>
      <c r="Q71" s="29"/>
      <c r="R71" s="29"/>
      <c r="S71" s="29"/>
      <c r="T71" s="29"/>
      <c r="U71" s="29"/>
      <c r="V71" s="29"/>
      <c r="W71" s="29"/>
      <c r="X71" s="29">
        <v>233.01</v>
      </c>
      <c r="Y71" s="29">
        <v>0</v>
      </c>
      <c r="Z71" s="29"/>
      <c r="AA71" s="29"/>
      <c r="AB71" s="29">
        <v>233.01</v>
      </c>
      <c r="AC71" s="29">
        <v>0</v>
      </c>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29"/>
      <c r="BO71" s="29"/>
      <c r="BP71" s="29"/>
      <c r="BQ71" s="29"/>
      <c r="BR71" s="29"/>
      <c r="BS71" s="29"/>
      <c r="BT71" s="29"/>
      <c r="BU71" s="29"/>
      <c r="BV71" s="29"/>
      <c r="BW71" s="29"/>
      <c r="BX71" s="29"/>
      <c r="BY71" s="29"/>
      <c r="BZ71" s="29"/>
      <c r="CA71" s="29"/>
      <c r="CB71" s="29"/>
      <c r="CC71" s="29"/>
      <c r="CD71" s="29"/>
      <c r="CE71" s="29"/>
    </row>
    <row r="72" spans="1:83" x14ac:dyDescent="0.25">
      <c r="A72" s="3" t="s">
        <v>328</v>
      </c>
      <c r="B72" s="29">
        <v>17159</v>
      </c>
      <c r="C72" s="29">
        <v>0</v>
      </c>
      <c r="D72" s="29">
        <v>17159</v>
      </c>
      <c r="E72" s="29">
        <v>2122.94</v>
      </c>
      <c r="F72" s="29">
        <v>17159</v>
      </c>
      <c r="G72" s="29">
        <v>0</v>
      </c>
      <c r="H72" s="29">
        <v>17159</v>
      </c>
      <c r="I72" s="29">
        <v>1786.68</v>
      </c>
      <c r="J72" s="29">
        <v>17159</v>
      </c>
      <c r="K72" s="29">
        <v>0</v>
      </c>
      <c r="L72" s="29">
        <v>17159</v>
      </c>
      <c r="M72" s="29">
        <v>0</v>
      </c>
      <c r="N72" s="29">
        <v>17159</v>
      </c>
      <c r="O72" s="29">
        <v>0</v>
      </c>
      <c r="P72" s="29">
        <v>17159</v>
      </c>
      <c r="Q72" s="29">
        <v>0</v>
      </c>
      <c r="R72" s="29">
        <v>17159</v>
      </c>
      <c r="S72" s="29">
        <v>0</v>
      </c>
      <c r="T72" s="29">
        <v>17159</v>
      </c>
      <c r="U72" s="29">
        <v>0</v>
      </c>
      <c r="V72" s="29">
        <v>17704</v>
      </c>
      <c r="W72" s="29">
        <v>0</v>
      </c>
      <c r="X72" s="29">
        <v>24455</v>
      </c>
      <c r="Y72" s="29">
        <v>4620</v>
      </c>
      <c r="Z72" s="29"/>
      <c r="AA72" s="29"/>
      <c r="AB72" s="29">
        <v>213749</v>
      </c>
      <c r="AC72" s="29">
        <v>8529.619999999999</v>
      </c>
      <c r="AD72" s="29">
        <v>18450</v>
      </c>
      <c r="AE72" s="29">
        <v>741.57</v>
      </c>
      <c r="AF72" s="29">
        <v>18450</v>
      </c>
      <c r="AG72" s="29">
        <v>0</v>
      </c>
      <c r="AH72" s="29">
        <v>21550</v>
      </c>
      <c r="AI72" s="29">
        <v>0</v>
      </c>
      <c r="AJ72" s="29">
        <v>24350</v>
      </c>
      <c r="AK72" s="29">
        <v>0</v>
      </c>
      <c r="AL72" s="29">
        <v>36213.64</v>
      </c>
      <c r="AM72" s="29">
        <v>0</v>
      </c>
      <c r="AN72" s="29">
        <v>40650</v>
      </c>
      <c r="AO72" s="29">
        <v>0</v>
      </c>
      <c r="AP72" s="29">
        <v>44454.35</v>
      </c>
      <c r="AQ72" s="29">
        <v>0</v>
      </c>
      <c r="AR72" s="29">
        <v>47554.61</v>
      </c>
      <c r="AS72" s="29">
        <v>392.3</v>
      </c>
      <c r="AT72" s="29">
        <v>52622.73</v>
      </c>
      <c r="AU72" s="29">
        <v>0</v>
      </c>
      <c r="AV72" s="29">
        <v>57295.62</v>
      </c>
      <c r="AW72" s="29">
        <v>0</v>
      </c>
      <c r="AX72" s="29">
        <v>63808.47</v>
      </c>
      <c r="AY72" s="29">
        <v>0</v>
      </c>
      <c r="AZ72" s="29">
        <v>50622.5</v>
      </c>
      <c r="BA72" s="29">
        <v>0</v>
      </c>
      <c r="BB72" s="29"/>
      <c r="BC72" s="29"/>
      <c r="BD72" s="29">
        <v>476021.92000000004</v>
      </c>
      <c r="BE72" s="29">
        <v>1133.8700000000001</v>
      </c>
      <c r="BF72" s="29">
        <v>15398.5</v>
      </c>
      <c r="BG72" s="29">
        <v>0</v>
      </c>
      <c r="BH72" s="29">
        <v>15398.5</v>
      </c>
      <c r="BI72" s="29">
        <v>0</v>
      </c>
      <c r="BJ72" s="29">
        <v>15656</v>
      </c>
      <c r="BK72" s="29">
        <v>0</v>
      </c>
      <c r="BL72" s="29">
        <v>15656</v>
      </c>
      <c r="BM72" s="29">
        <v>0</v>
      </c>
      <c r="BN72" s="29">
        <v>15965</v>
      </c>
      <c r="BO72" s="29">
        <v>0</v>
      </c>
      <c r="BP72" s="29">
        <v>15965</v>
      </c>
      <c r="BQ72" s="29">
        <v>0</v>
      </c>
      <c r="BR72" s="29">
        <v>15965</v>
      </c>
      <c r="BS72" s="29">
        <v>0</v>
      </c>
      <c r="BT72" s="29">
        <v>15965</v>
      </c>
      <c r="BU72" s="29">
        <v>0</v>
      </c>
      <c r="BV72" s="29">
        <v>15965</v>
      </c>
      <c r="BW72" s="29">
        <v>0</v>
      </c>
      <c r="BX72" s="29">
        <v>15965</v>
      </c>
      <c r="BY72" s="29">
        <v>0</v>
      </c>
      <c r="BZ72" s="29">
        <v>15965</v>
      </c>
      <c r="CA72" s="29">
        <v>0</v>
      </c>
      <c r="CB72" s="29">
        <v>21115</v>
      </c>
      <c r="CC72" s="29">
        <v>0</v>
      </c>
      <c r="CD72" s="29">
        <v>194979</v>
      </c>
      <c r="CE72" s="29">
        <v>0</v>
      </c>
    </row>
    <row r="73" spans="1:83" x14ac:dyDescent="0.25">
      <c r="A73" s="3" t="s">
        <v>329</v>
      </c>
      <c r="B73" s="29">
        <v>7000</v>
      </c>
      <c r="C73" s="29">
        <v>0</v>
      </c>
      <c r="D73" s="29">
        <v>7000</v>
      </c>
      <c r="E73" s="29">
        <v>0</v>
      </c>
      <c r="F73" s="29">
        <v>7000</v>
      </c>
      <c r="G73" s="29">
        <v>0</v>
      </c>
      <c r="H73" s="29">
        <v>7000</v>
      </c>
      <c r="I73" s="29">
        <v>0</v>
      </c>
      <c r="J73" s="29">
        <v>7000</v>
      </c>
      <c r="K73" s="29">
        <v>0</v>
      </c>
      <c r="L73" s="29">
        <v>7000</v>
      </c>
      <c r="M73" s="29">
        <v>0</v>
      </c>
      <c r="N73" s="29">
        <v>7000</v>
      </c>
      <c r="O73" s="29">
        <v>0</v>
      </c>
      <c r="P73" s="29">
        <v>7000</v>
      </c>
      <c r="Q73" s="29">
        <v>0</v>
      </c>
      <c r="R73" s="29">
        <v>7000</v>
      </c>
      <c r="S73" s="29">
        <v>0</v>
      </c>
      <c r="T73" s="29">
        <v>7000</v>
      </c>
      <c r="U73" s="29">
        <v>0</v>
      </c>
      <c r="V73" s="29">
        <v>7000</v>
      </c>
      <c r="W73" s="29">
        <v>0</v>
      </c>
      <c r="X73" s="29">
        <v>10000</v>
      </c>
      <c r="Y73" s="29">
        <v>0</v>
      </c>
      <c r="Z73" s="29"/>
      <c r="AA73" s="29"/>
      <c r="AB73" s="29">
        <v>87000</v>
      </c>
      <c r="AC73" s="29">
        <v>0</v>
      </c>
      <c r="AD73" s="29">
        <v>10000</v>
      </c>
      <c r="AE73" s="29">
        <v>0</v>
      </c>
      <c r="AF73" s="29">
        <v>10000</v>
      </c>
      <c r="AG73" s="29">
        <v>0</v>
      </c>
      <c r="AH73" s="29">
        <v>10000</v>
      </c>
      <c r="AI73" s="29">
        <v>0</v>
      </c>
      <c r="AJ73" s="29">
        <v>10000</v>
      </c>
      <c r="AK73" s="29">
        <v>0</v>
      </c>
      <c r="AL73" s="29">
        <v>10000</v>
      </c>
      <c r="AM73" s="29">
        <v>0</v>
      </c>
      <c r="AN73" s="29">
        <v>10000</v>
      </c>
      <c r="AO73" s="29">
        <v>0</v>
      </c>
      <c r="AP73" s="29">
        <v>10000</v>
      </c>
      <c r="AQ73" s="29">
        <v>0</v>
      </c>
      <c r="AR73" s="29">
        <v>10000</v>
      </c>
      <c r="AS73" s="29">
        <v>0</v>
      </c>
      <c r="AT73" s="29">
        <v>10000</v>
      </c>
      <c r="AU73" s="29">
        <v>0</v>
      </c>
      <c r="AV73" s="29">
        <v>10000</v>
      </c>
      <c r="AW73" s="29">
        <v>0</v>
      </c>
      <c r="AX73" s="29">
        <v>10000</v>
      </c>
      <c r="AY73" s="29">
        <v>0</v>
      </c>
      <c r="AZ73" s="29">
        <v>30621</v>
      </c>
      <c r="BA73" s="29">
        <v>0</v>
      </c>
      <c r="BB73" s="29"/>
      <c r="BC73" s="29"/>
      <c r="BD73" s="29">
        <v>140621</v>
      </c>
      <c r="BE73" s="29">
        <v>0</v>
      </c>
      <c r="BF73" s="29"/>
      <c r="BG73" s="29"/>
      <c r="BH73" s="29"/>
      <c r="BI73" s="29"/>
      <c r="BJ73" s="29"/>
      <c r="BK73" s="29"/>
      <c r="BL73" s="29"/>
      <c r="BM73" s="29"/>
      <c r="BN73" s="29"/>
      <c r="BO73" s="29"/>
      <c r="BP73" s="29"/>
      <c r="BQ73" s="29"/>
      <c r="BR73" s="29"/>
      <c r="BS73" s="29"/>
      <c r="BT73" s="29"/>
      <c r="BU73" s="29"/>
      <c r="BV73" s="29"/>
      <c r="BW73" s="29"/>
      <c r="BX73" s="29"/>
      <c r="BY73" s="29"/>
      <c r="BZ73" s="29"/>
      <c r="CA73" s="29"/>
      <c r="CB73" s="29"/>
      <c r="CC73" s="29"/>
      <c r="CD73" s="29"/>
      <c r="CE73" s="29"/>
    </row>
    <row r="74" spans="1:83" x14ac:dyDescent="0.25">
      <c r="A74" s="3" t="s">
        <v>375</v>
      </c>
      <c r="B74" s="29"/>
      <c r="C74" s="29"/>
      <c r="D74" s="29"/>
      <c r="E74" s="29"/>
      <c r="F74" s="29"/>
      <c r="G74" s="29"/>
      <c r="H74" s="29"/>
      <c r="I74" s="29"/>
      <c r="J74" s="29"/>
      <c r="K74" s="29"/>
      <c r="L74" s="29"/>
      <c r="M74" s="29"/>
      <c r="N74" s="29"/>
      <c r="O74" s="29"/>
      <c r="P74" s="29"/>
      <c r="Q74" s="29"/>
      <c r="R74" s="29"/>
      <c r="S74" s="29"/>
      <c r="T74" s="29"/>
      <c r="U74" s="29"/>
      <c r="V74" s="29"/>
      <c r="W74" s="29"/>
      <c r="X74" s="29">
        <v>45000</v>
      </c>
      <c r="Y74" s="29">
        <v>0</v>
      </c>
      <c r="Z74" s="29"/>
      <c r="AA74" s="29"/>
      <c r="AB74" s="29">
        <v>45000</v>
      </c>
      <c r="AC74" s="29">
        <v>0</v>
      </c>
      <c r="AD74" s="29"/>
      <c r="AE74" s="29"/>
      <c r="AF74" s="29"/>
      <c r="AG74" s="29"/>
      <c r="AH74" s="29"/>
      <c r="AI74" s="29"/>
      <c r="AJ74" s="29"/>
      <c r="AK74" s="29"/>
      <c r="AL74" s="29"/>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c r="BK74" s="29"/>
      <c r="BL74" s="29"/>
      <c r="BM74" s="29"/>
      <c r="BN74" s="29"/>
      <c r="BO74" s="29"/>
      <c r="BP74" s="29"/>
      <c r="BQ74" s="29"/>
      <c r="BR74" s="29"/>
      <c r="BS74" s="29"/>
      <c r="BT74" s="29"/>
      <c r="BU74" s="29"/>
      <c r="BV74" s="29"/>
      <c r="BW74" s="29"/>
      <c r="BX74" s="29"/>
      <c r="BY74" s="29"/>
      <c r="BZ74" s="29"/>
      <c r="CA74" s="29"/>
      <c r="CB74" s="29"/>
      <c r="CC74" s="29"/>
      <c r="CD74" s="29"/>
      <c r="CE74" s="29"/>
    </row>
    <row r="75" spans="1:83" x14ac:dyDescent="0.25">
      <c r="A75" s="3" t="s">
        <v>357</v>
      </c>
      <c r="B75" s="29"/>
      <c r="C75" s="29"/>
      <c r="D75" s="29">
        <v>24.85</v>
      </c>
      <c r="E75" s="29">
        <v>0</v>
      </c>
      <c r="F75" s="29"/>
      <c r="G75" s="29"/>
      <c r="H75" s="29"/>
      <c r="I75" s="29"/>
      <c r="J75" s="29"/>
      <c r="K75" s="29"/>
      <c r="L75" s="29"/>
      <c r="M75" s="29"/>
      <c r="N75" s="29">
        <v>13.29</v>
      </c>
      <c r="O75" s="29">
        <v>0</v>
      </c>
      <c r="P75" s="29">
        <v>73.400000000000006</v>
      </c>
      <c r="Q75" s="29">
        <v>0</v>
      </c>
      <c r="R75" s="29">
        <v>62.58</v>
      </c>
      <c r="S75" s="29">
        <v>0</v>
      </c>
      <c r="T75" s="29">
        <v>22.8</v>
      </c>
      <c r="U75" s="29">
        <v>0</v>
      </c>
      <c r="V75" s="29"/>
      <c r="W75" s="29"/>
      <c r="X75" s="29">
        <v>13138.44</v>
      </c>
      <c r="Y75" s="29">
        <v>0</v>
      </c>
      <c r="Z75" s="29"/>
      <c r="AA75" s="29"/>
      <c r="AB75" s="29">
        <v>13335.36</v>
      </c>
      <c r="AC75" s="29">
        <v>0</v>
      </c>
      <c r="AD75" s="29">
        <v>3628.78</v>
      </c>
      <c r="AE75" s="29">
        <v>0</v>
      </c>
      <c r="AF75" s="29">
        <v>26000</v>
      </c>
      <c r="AG75" s="29">
        <v>0</v>
      </c>
      <c r="AH75" s="29">
        <v>3230.54</v>
      </c>
      <c r="AI75" s="29">
        <v>3628.78</v>
      </c>
      <c r="AJ75" s="29">
        <v>63224.44</v>
      </c>
      <c r="AK75" s="29">
        <v>0</v>
      </c>
      <c r="AL75" s="29">
        <v>86.1</v>
      </c>
      <c r="AM75" s="29">
        <v>0</v>
      </c>
      <c r="AN75" s="29">
        <v>3548.88</v>
      </c>
      <c r="AO75" s="29">
        <v>0</v>
      </c>
      <c r="AP75" s="29">
        <v>25.86</v>
      </c>
      <c r="AQ75" s="29">
        <v>0</v>
      </c>
      <c r="AR75" s="29">
        <v>18341.43</v>
      </c>
      <c r="AS75" s="29">
        <v>0</v>
      </c>
      <c r="AT75" s="29">
        <v>166.15</v>
      </c>
      <c r="AU75" s="29">
        <v>0</v>
      </c>
      <c r="AV75" s="29">
        <v>46.57</v>
      </c>
      <c r="AW75" s="29">
        <v>1.04</v>
      </c>
      <c r="AX75" s="29">
        <v>9100</v>
      </c>
      <c r="AY75" s="29">
        <v>0</v>
      </c>
      <c r="AZ75" s="29">
        <v>1400</v>
      </c>
      <c r="BA75" s="29">
        <v>0</v>
      </c>
      <c r="BB75" s="29"/>
      <c r="BC75" s="29"/>
      <c r="BD75" s="29">
        <v>128798.75000000003</v>
      </c>
      <c r="BE75" s="29">
        <v>3629.82</v>
      </c>
      <c r="BF75" s="29">
        <v>400</v>
      </c>
      <c r="BG75" s="29">
        <v>0</v>
      </c>
      <c r="BH75" s="29">
        <v>400</v>
      </c>
      <c r="BI75" s="29">
        <v>0</v>
      </c>
      <c r="BJ75" s="29">
        <v>400</v>
      </c>
      <c r="BK75" s="29">
        <v>0</v>
      </c>
      <c r="BL75" s="29">
        <v>400</v>
      </c>
      <c r="BM75" s="29">
        <v>0</v>
      </c>
      <c r="BN75" s="29">
        <v>400</v>
      </c>
      <c r="BO75" s="29">
        <v>0</v>
      </c>
      <c r="BP75" s="29">
        <v>400</v>
      </c>
      <c r="BQ75" s="29">
        <v>0</v>
      </c>
      <c r="BR75" s="29">
        <v>400</v>
      </c>
      <c r="BS75" s="29">
        <v>0</v>
      </c>
      <c r="BT75" s="29">
        <v>400</v>
      </c>
      <c r="BU75" s="29">
        <v>0</v>
      </c>
      <c r="BV75" s="29">
        <v>400</v>
      </c>
      <c r="BW75" s="29">
        <v>0</v>
      </c>
      <c r="BX75" s="29">
        <v>400</v>
      </c>
      <c r="BY75" s="29">
        <v>0</v>
      </c>
      <c r="BZ75" s="29">
        <v>400</v>
      </c>
      <c r="CA75" s="29">
        <v>0</v>
      </c>
      <c r="CB75" s="29">
        <v>400</v>
      </c>
      <c r="CC75" s="29">
        <v>0</v>
      </c>
      <c r="CD75" s="29">
        <v>4800</v>
      </c>
      <c r="CE75" s="29">
        <v>0</v>
      </c>
    </row>
    <row r="76" spans="1:83" x14ac:dyDescent="0.25">
      <c r="A76" s="3" t="s">
        <v>330</v>
      </c>
      <c r="B76" s="29">
        <v>4266.91</v>
      </c>
      <c r="C76" s="29">
        <v>0</v>
      </c>
      <c r="D76" s="29">
        <v>4266.91</v>
      </c>
      <c r="E76" s="29">
        <v>0</v>
      </c>
      <c r="F76" s="29">
        <v>4266.91</v>
      </c>
      <c r="G76" s="29">
        <v>0</v>
      </c>
      <c r="H76" s="29">
        <v>4266.91</v>
      </c>
      <c r="I76" s="29">
        <v>0</v>
      </c>
      <c r="J76" s="29">
        <v>4266.91</v>
      </c>
      <c r="K76" s="29">
        <v>0</v>
      </c>
      <c r="L76" s="29">
        <v>4261.1400000000003</v>
      </c>
      <c r="M76" s="29">
        <v>0</v>
      </c>
      <c r="N76" s="29">
        <v>4261.1400000000003</v>
      </c>
      <c r="O76" s="29">
        <v>0</v>
      </c>
      <c r="P76" s="29">
        <v>4261.1400000000003</v>
      </c>
      <c r="Q76" s="29">
        <v>0</v>
      </c>
      <c r="R76" s="29">
        <v>4261.1400000000003</v>
      </c>
      <c r="S76" s="29">
        <v>0</v>
      </c>
      <c r="T76" s="29">
        <v>4261.1400000000003</v>
      </c>
      <c r="U76" s="29">
        <v>0</v>
      </c>
      <c r="V76" s="29">
        <v>4306.8100000000004</v>
      </c>
      <c r="W76" s="29">
        <v>0</v>
      </c>
      <c r="X76" s="29">
        <v>4509.8500000000004</v>
      </c>
      <c r="Y76" s="29">
        <v>0</v>
      </c>
      <c r="Z76" s="29"/>
      <c r="AA76" s="29"/>
      <c r="AB76" s="29">
        <v>51456.909999999996</v>
      </c>
      <c r="AC76" s="29">
        <v>0</v>
      </c>
      <c r="AD76" s="29">
        <v>4480.3900000000003</v>
      </c>
      <c r="AE76" s="29">
        <v>0</v>
      </c>
      <c r="AF76" s="29">
        <v>4480.3900000000003</v>
      </c>
      <c r="AG76" s="29">
        <v>0</v>
      </c>
      <c r="AH76" s="29">
        <v>5194.17</v>
      </c>
      <c r="AI76" s="29">
        <v>0</v>
      </c>
      <c r="AJ76" s="29">
        <v>5815.36</v>
      </c>
      <c r="AK76" s="29">
        <v>0</v>
      </c>
      <c r="AL76" s="29">
        <v>7424.43</v>
      </c>
      <c r="AM76" s="29">
        <v>0</v>
      </c>
      <c r="AN76" s="29">
        <v>7673.31</v>
      </c>
      <c r="AO76" s="29">
        <v>0</v>
      </c>
      <c r="AP76" s="29">
        <v>8472.98</v>
      </c>
      <c r="AQ76" s="29">
        <v>0</v>
      </c>
      <c r="AR76" s="29">
        <v>8392.52</v>
      </c>
      <c r="AS76" s="29">
        <v>313.8</v>
      </c>
      <c r="AT76" s="29">
        <v>10087.5</v>
      </c>
      <c r="AU76" s="29">
        <v>0</v>
      </c>
      <c r="AV76" s="29">
        <v>10847.94</v>
      </c>
      <c r="AW76" s="29">
        <v>0</v>
      </c>
      <c r="AX76" s="29">
        <v>12652.01</v>
      </c>
      <c r="AY76" s="29">
        <v>0</v>
      </c>
      <c r="AZ76" s="29">
        <v>14052.27</v>
      </c>
      <c r="BA76" s="29">
        <v>0</v>
      </c>
      <c r="BB76" s="29"/>
      <c r="BC76" s="29"/>
      <c r="BD76" s="29">
        <v>99573.27</v>
      </c>
      <c r="BE76" s="29">
        <v>313.8</v>
      </c>
      <c r="BF76" s="29">
        <v>3304.49</v>
      </c>
      <c r="BG76" s="29">
        <v>0</v>
      </c>
      <c r="BH76" s="29">
        <v>3304.49</v>
      </c>
      <c r="BI76" s="29">
        <v>0</v>
      </c>
      <c r="BJ76" s="29">
        <v>3360.24</v>
      </c>
      <c r="BK76" s="29">
        <v>0</v>
      </c>
      <c r="BL76" s="29">
        <v>3360.24</v>
      </c>
      <c r="BM76" s="29">
        <v>0</v>
      </c>
      <c r="BN76" s="29">
        <v>3427.14</v>
      </c>
      <c r="BO76" s="29">
        <v>0</v>
      </c>
      <c r="BP76" s="29">
        <v>3427.14</v>
      </c>
      <c r="BQ76" s="29">
        <v>0</v>
      </c>
      <c r="BR76" s="29">
        <v>3427.14</v>
      </c>
      <c r="BS76" s="29">
        <v>0</v>
      </c>
      <c r="BT76" s="29">
        <v>3427.14</v>
      </c>
      <c r="BU76" s="29">
        <v>0</v>
      </c>
      <c r="BV76" s="29">
        <v>3427.14</v>
      </c>
      <c r="BW76" s="29">
        <v>0</v>
      </c>
      <c r="BX76" s="29">
        <v>3427.14</v>
      </c>
      <c r="BY76" s="29">
        <v>0</v>
      </c>
      <c r="BZ76" s="29">
        <v>3427.14</v>
      </c>
      <c r="CA76" s="29">
        <v>0</v>
      </c>
      <c r="CB76" s="29">
        <v>4059.56</v>
      </c>
      <c r="CC76" s="29">
        <v>0</v>
      </c>
      <c r="CD76" s="29">
        <v>41378.999999999993</v>
      </c>
      <c r="CE76" s="29">
        <v>0</v>
      </c>
    </row>
    <row r="77" spans="1:83" x14ac:dyDescent="0.25">
      <c r="A77" s="3" t="s">
        <v>331</v>
      </c>
      <c r="B77" s="29">
        <v>176.21</v>
      </c>
      <c r="C77" s="29">
        <v>0</v>
      </c>
      <c r="D77" s="29">
        <v>176.21</v>
      </c>
      <c r="E77" s="29">
        <v>0</v>
      </c>
      <c r="F77" s="29">
        <v>176.21</v>
      </c>
      <c r="G77" s="29">
        <v>0</v>
      </c>
      <c r="H77" s="29">
        <v>176.21</v>
      </c>
      <c r="I77" s="29">
        <v>0</v>
      </c>
      <c r="J77" s="29">
        <v>176.21</v>
      </c>
      <c r="K77" s="29">
        <v>0</v>
      </c>
      <c r="L77" s="29">
        <v>176.21</v>
      </c>
      <c r="M77" s="29">
        <v>0</v>
      </c>
      <c r="N77" s="29">
        <v>176.21</v>
      </c>
      <c r="O77" s="29">
        <v>0</v>
      </c>
      <c r="P77" s="29">
        <v>176.21</v>
      </c>
      <c r="Q77" s="29">
        <v>0</v>
      </c>
      <c r="R77" s="29">
        <v>176.21</v>
      </c>
      <c r="S77" s="29">
        <v>0</v>
      </c>
      <c r="T77" s="29">
        <v>176.21</v>
      </c>
      <c r="U77" s="29">
        <v>0</v>
      </c>
      <c r="V77" s="29">
        <v>176.21</v>
      </c>
      <c r="W77" s="29">
        <v>0</v>
      </c>
      <c r="X77" s="29">
        <v>176.21</v>
      </c>
      <c r="Y77" s="29">
        <v>0</v>
      </c>
      <c r="Z77" s="29"/>
      <c r="AA77" s="29"/>
      <c r="AB77" s="29">
        <v>2114.52</v>
      </c>
      <c r="AC77" s="29">
        <v>0</v>
      </c>
      <c r="AD77" s="29">
        <v>181.47</v>
      </c>
      <c r="AE77" s="29">
        <v>0</v>
      </c>
      <c r="AF77" s="29">
        <v>181.47</v>
      </c>
      <c r="AG77" s="29">
        <v>0</v>
      </c>
      <c r="AH77" s="29">
        <v>181.47</v>
      </c>
      <c r="AI77" s="29">
        <v>0</v>
      </c>
      <c r="AJ77" s="29">
        <v>181.47</v>
      </c>
      <c r="AK77" s="29">
        <v>0</v>
      </c>
      <c r="AL77" s="29">
        <v>181.47</v>
      </c>
      <c r="AM77" s="29">
        <v>0</v>
      </c>
      <c r="AN77" s="29">
        <v>181.47</v>
      </c>
      <c r="AO77" s="29">
        <v>0</v>
      </c>
      <c r="AP77" s="29">
        <v>181.47</v>
      </c>
      <c r="AQ77" s="29">
        <v>0</v>
      </c>
      <c r="AR77" s="29">
        <v>0</v>
      </c>
      <c r="AS77" s="29">
        <v>2801.73</v>
      </c>
      <c r="AT77" s="29">
        <v>29.67</v>
      </c>
      <c r="AU77" s="29">
        <v>0</v>
      </c>
      <c r="AV77" s="29">
        <v>29.67</v>
      </c>
      <c r="AW77" s="29">
        <v>0</v>
      </c>
      <c r="AX77" s="29">
        <v>29.67</v>
      </c>
      <c r="AY77" s="29">
        <v>0</v>
      </c>
      <c r="AZ77" s="29">
        <v>327.02</v>
      </c>
      <c r="BA77" s="29">
        <v>0</v>
      </c>
      <c r="BB77" s="29"/>
      <c r="BC77" s="29"/>
      <c r="BD77" s="29">
        <v>1686.3200000000002</v>
      </c>
      <c r="BE77" s="29">
        <v>2801.73</v>
      </c>
      <c r="BF77" s="29">
        <v>69.290000000000006</v>
      </c>
      <c r="BG77" s="29">
        <v>0</v>
      </c>
      <c r="BH77" s="29">
        <v>69.290000000000006</v>
      </c>
      <c r="BI77" s="29">
        <v>0</v>
      </c>
      <c r="BJ77" s="29">
        <v>70.45</v>
      </c>
      <c r="BK77" s="29">
        <v>0</v>
      </c>
      <c r="BL77" s="29">
        <v>70.45</v>
      </c>
      <c r="BM77" s="29">
        <v>0</v>
      </c>
      <c r="BN77" s="29">
        <v>71.84</v>
      </c>
      <c r="BO77" s="29">
        <v>0</v>
      </c>
      <c r="BP77" s="29">
        <v>71.84</v>
      </c>
      <c r="BQ77" s="29">
        <v>0</v>
      </c>
      <c r="BR77" s="29">
        <v>71.84</v>
      </c>
      <c r="BS77" s="29">
        <v>0</v>
      </c>
      <c r="BT77" s="29">
        <v>71.84</v>
      </c>
      <c r="BU77" s="29">
        <v>0</v>
      </c>
      <c r="BV77" s="29">
        <v>71.84</v>
      </c>
      <c r="BW77" s="29">
        <v>0</v>
      </c>
      <c r="BX77" s="29">
        <v>71.84</v>
      </c>
      <c r="BY77" s="29">
        <v>0</v>
      </c>
      <c r="BZ77" s="29">
        <v>71.84</v>
      </c>
      <c r="CA77" s="29">
        <v>0</v>
      </c>
      <c r="CB77" s="29">
        <v>95.02</v>
      </c>
      <c r="CC77" s="29">
        <v>0</v>
      </c>
      <c r="CD77" s="29">
        <v>877.38000000000022</v>
      </c>
      <c r="CE77" s="29">
        <v>0</v>
      </c>
    </row>
    <row r="78" spans="1:83" x14ac:dyDescent="0.25">
      <c r="A78" s="3" t="s">
        <v>332</v>
      </c>
      <c r="B78" s="29">
        <v>1093.3699999999999</v>
      </c>
      <c r="C78" s="29">
        <v>0</v>
      </c>
      <c r="D78" s="29"/>
      <c r="E78" s="29"/>
      <c r="F78" s="29"/>
      <c r="G78" s="29"/>
      <c r="H78" s="29">
        <v>1093.3699999999999</v>
      </c>
      <c r="I78" s="29">
        <v>0</v>
      </c>
      <c r="J78" s="29"/>
      <c r="K78" s="29"/>
      <c r="L78" s="29">
        <v>0</v>
      </c>
      <c r="M78" s="29">
        <v>861.53</v>
      </c>
      <c r="N78" s="29">
        <v>500.86</v>
      </c>
      <c r="O78" s="29">
        <v>0</v>
      </c>
      <c r="P78" s="29"/>
      <c r="Q78" s="29"/>
      <c r="R78" s="29"/>
      <c r="S78" s="29"/>
      <c r="T78" s="29">
        <v>500.85</v>
      </c>
      <c r="U78" s="29">
        <v>0</v>
      </c>
      <c r="V78" s="29"/>
      <c r="W78" s="29"/>
      <c r="X78" s="29"/>
      <c r="Y78" s="29"/>
      <c r="Z78" s="29"/>
      <c r="AA78" s="29"/>
      <c r="AB78" s="29">
        <v>3188.45</v>
      </c>
      <c r="AC78" s="29">
        <v>861.53</v>
      </c>
      <c r="AD78" s="29">
        <v>783.39</v>
      </c>
      <c r="AE78" s="29">
        <v>0</v>
      </c>
      <c r="AF78" s="29"/>
      <c r="AG78" s="29"/>
      <c r="AH78" s="29"/>
      <c r="AI78" s="29"/>
      <c r="AJ78" s="29">
        <v>783.36</v>
      </c>
      <c r="AK78" s="29">
        <v>0</v>
      </c>
      <c r="AL78" s="29"/>
      <c r="AM78" s="29"/>
      <c r="AN78" s="29">
        <v>261.42</v>
      </c>
      <c r="AO78" s="29">
        <v>0</v>
      </c>
      <c r="AP78" s="29"/>
      <c r="AQ78" s="29"/>
      <c r="AR78" s="29"/>
      <c r="AS78" s="29"/>
      <c r="AT78" s="29"/>
      <c r="AU78" s="29"/>
      <c r="AV78" s="29">
        <v>764.38</v>
      </c>
      <c r="AW78" s="29">
        <v>0</v>
      </c>
      <c r="AX78" s="29"/>
      <c r="AY78" s="29"/>
      <c r="AZ78" s="29">
        <v>812.43</v>
      </c>
      <c r="BA78" s="29">
        <v>0</v>
      </c>
      <c r="BB78" s="29"/>
      <c r="BC78" s="29"/>
      <c r="BD78" s="29">
        <v>3404.98</v>
      </c>
      <c r="BE78" s="29">
        <v>0</v>
      </c>
      <c r="BF78" s="29">
        <v>153.99</v>
      </c>
      <c r="BG78" s="29">
        <v>0</v>
      </c>
      <c r="BH78" s="29">
        <v>153.99</v>
      </c>
      <c r="BI78" s="29">
        <v>0</v>
      </c>
      <c r="BJ78" s="29">
        <v>156.56</v>
      </c>
      <c r="BK78" s="29">
        <v>0</v>
      </c>
      <c r="BL78" s="29">
        <v>156.56</v>
      </c>
      <c r="BM78" s="29">
        <v>0</v>
      </c>
      <c r="BN78" s="29">
        <v>159.65</v>
      </c>
      <c r="BO78" s="29">
        <v>0</v>
      </c>
      <c r="BP78" s="29">
        <v>159.65</v>
      </c>
      <c r="BQ78" s="29">
        <v>0</v>
      </c>
      <c r="BR78" s="29">
        <v>159.65</v>
      </c>
      <c r="BS78" s="29">
        <v>0</v>
      </c>
      <c r="BT78" s="29">
        <v>159.65</v>
      </c>
      <c r="BU78" s="29">
        <v>0</v>
      </c>
      <c r="BV78" s="29">
        <v>159.65</v>
      </c>
      <c r="BW78" s="29">
        <v>0</v>
      </c>
      <c r="BX78" s="29">
        <v>159.65</v>
      </c>
      <c r="BY78" s="29">
        <v>0</v>
      </c>
      <c r="BZ78" s="29">
        <v>159.65</v>
      </c>
      <c r="CA78" s="29">
        <v>0</v>
      </c>
      <c r="CB78" s="29">
        <v>211.15</v>
      </c>
      <c r="CC78" s="29">
        <v>0</v>
      </c>
      <c r="CD78" s="29">
        <v>1949.8000000000004</v>
      </c>
      <c r="CE78" s="29">
        <v>0</v>
      </c>
    </row>
    <row r="79" spans="1:83" x14ac:dyDescent="0.25">
      <c r="A79" s="3" t="s">
        <v>386</v>
      </c>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9"/>
      <c r="AJ79" s="29"/>
      <c r="AK79" s="29"/>
      <c r="AL79" s="29">
        <v>450</v>
      </c>
      <c r="AM79" s="29">
        <v>382.5</v>
      </c>
      <c r="AN79" s="29">
        <v>150</v>
      </c>
      <c r="AO79" s="29">
        <v>127.5</v>
      </c>
      <c r="AP79" s="29">
        <v>150</v>
      </c>
      <c r="AQ79" s="29">
        <v>127.5</v>
      </c>
      <c r="AR79" s="29">
        <v>150</v>
      </c>
      <c r="AS79" s="29">
        <v>127.5</v>
      </c>
      <c r="AT79" s="29">
        <v>150</v>
      </c>
      <c r="AU79" s="29">
        <v>127.5</v>
      </c>
      <c r="AV79" s="29">
        <v>250</v>
      </c>
      <c r="AW79" s="29">
        <v>212.5</v>
      </c>
      <c r="AX79" s="29">
        <v>250</v>
      </c>
      <c r="AY79" s="29">
        <v>212.5</v>
      </c>
      <c r="AZ79" s="29">
        <v>300</v>
      </c>
      <c r="BA79" s="29">
        <v>0</v>
      </c>
      <c r="BB79" s="29"/>
      <c r="BC79" s="29"/>
      <c r="BD79" s="29">
        <v>1850</v>
      </c>
      <c r="BE79" s="29">
        <v>1317.5</v>
      </c>
      <c r="BF79" s="29"/>
      <c r="BG79" s="29"/>
      <c r="BH79" s="29"/>
      <c r="BI79" s="29"/>
      <c r="BJ79" s="29"/>
      <c r="BK79" s="29"/>
      <c r="BL79" s="29"/>
      <c r="BM79" s="29"/>
      <c r="BN79" s="29"/>
      <c r="BO79" s="29"/>
      <c r="BP79" s="29"/>
      <c r="BQ79" s="29"/>
      <c r="BR79" s="29"/>
      <c r="BS79" s="29"/>
      <c r="BT79" s="29"/>
      <c r="BU79" s="29"/>
      <c r="BV79" s="29"/>
      <c r="BW79" s="29"/>
      <c r="BX79" s="29"/>
      <c r="BY79" s="29"/>
      <c r="BZ79" s="29"/>
      <c r="CA79" s="29"/>
      <c r="CB79" s="29"/>
      <c r="CC79" s="29"/>
      <c r="CD79" s="29"/>
      <c r="CE79" s="29"/>
    </row>
    <row r="80" spans="1:83" x14ac:dyDescent="0.25">
      <c r="A80" s="3" t="s">
        <v>376</v>
      </c>
      <c r="B80" s="29"/>
      <c r="C80" s="29"/>
      <c r="D80" s="29"/>
      <c r="E80" s="29"/>
      <c r="F80" s="29"/>
      <c r="G80" s="29"/>
      <c r="H80" s="29"/>
      <c r="I80" s="29"/>
      <c r="J80" s="29"/>
      <c r="K80" s="29"/>
      <c r="L80" s="29"/>
      <c r="M80" s="29"/>
      <c r="N80" s="29"/>
      <c r="O80" s="29"/>
      <c r="P80" s="29"/>
      <c r="Q80" s="29"/>
      <c r="R80" s="29"/>
      <c r="S80" s="29"/>
      <c r="T80" s="29"/>
      <c r="U80" s="29"/>
      <c r="V80" s="29"/>
      <c r="W80" s="29"/>
      <c r="X80" s="29">
        <v>0</v>
      </c>
      <c r="Y80" s="29">
        <v>0</v>
      </c>
      <c r="Z80" s="29"/>
      <c r="AA80" s="29"/>
      <c r="AB80" s="29">
        <v>0</v>
      </c>
      <c r="AC80" s="29">
        <v>0</v>
      </c>
      <c r="AD80" s="29">
        <v>4640.05</v>
      </c>
      <c r="AE80" s="29">
        <v>0</v>
      </c>
      <c r="AF80" s="29">
        <v>4669.79</v>
      </c>
      <c r="AG80" s="29">
        <v>0</v>
      </c>
      <c r="AH80" s="29">
        <v>5878.11</v>
      </c>
      <c r="AI80" s="29">
        <v>0</v>
      </c>
      <c r="AJ80" s="29">
        <v>6418.3</v>
      </c>
      <c r="AK80" s="29">
        <v>0</v>
      </c>
      <c r="AL80" s="29">
        <v>5761.42</v>
      </c>
      <c r="AM80" s="29">
        <v>0</v>
      </c>
      <c r="AN80" s="29">
        <v>5860.57</v>
      </c>
      <c r="AO80" s="29">
        <v>0</v>
      </c>
      <c r="AP80" s="29">
        <v>5649.28</v>
      </c>
      <c r="AQ80" s="29">
        <v>0</v>
      </c>
      <c r="AR80" s="29">
        <v>5352.29</v>
      </c>
      <c r="AS80" s="29">
        <v>0</v>
      </c>
      <c r="AT80" s="29">
        <v>5313.02</v>
      </c>
      <c r="AU80" s="29">
        <v>0</v>
      </c>
      <c r="AV80" s="29">
        <v>5504.76</v>
      </c>
      <c r="AW80" s="29">
        <v>0</v>
      </c>
      <c r="AX80" s="29">
        <v>7483.99</v>
      </c>
      <c r="AY80" s="29">
        <v>0</v>
      </c>
      <c r="AZ80" s="29">
        <v>5800</v>
      </c>
      <c r="BA80" s="29">
        <v>0</v>
      </c>
      <c r="BB80" s="29"/>
      <c r="BC80" s="29"/>
      <c r="BD80" s="29">
        <v>68331.58</v>
      </c>
      <c r="BE80" s="29">
        <v>0</v>
      </c>
      <c r="BF80" s="29"/>
      <c r="BG80" s="29"/>
      <c r="BH80" s="29"/>
      <c r="BI80" s="29"/>
      <c r="BJ80" s="29"/>
      <c r="BK80" s="29"/>
      <c r="BL80" s="29"/>
      <c r="BM80" s="29"/>
      <c r="BN80" s="29"/>
      <c r="BO80" s="29"/>
      <c r="BP80" s="29"/>
      <c r="BQ80" s="29"/>
      <c r="BR80" s="29"/>
      <c r="BS80" s="29"/>
      <c r="BT80" s="29"/>
      <c r="BU80" s="29"/>
      <c r="BV80" s="29"/>
      <c r="BW80" s="29"/>
      <c r="BX80" s="29"/>
      <c r="BY80" s="29"/>
      <c r="BZ80" s="29"/>
      <c r="CA80" s="29"/>
      <c r="CB80" s="29"/>
      <c r="CC80" s="29"/>
      <c r="CD80" s="29"/>
      <c r="CE80" s="29"/>
    </row>
    <row r="81" spans="1:83" x14ac:dyDescent="0.25">
      <c r="A81" s="3" t="s">
        <v>377</v>
      </c>
      <c r="B81" s="29"/>
      <c r="C81" s="29"/>
      <c r="D81" s="29"/>
      <c r="E81" s="29"/>
      <c r="F81" s="29"/>
      <c r="G81" s="29"/>
      <c r="H81" s="29"/>
      <c r="I81" s="29"/>
      <c r="J81" s="29"/>
      <c r="K81" s="29"/>
      <c r="L81" s="29"/>
      <c r="M81" s="29"/>
      <c r="N81" s="29"/>
      <c r="O81" s="29"/>
      <c r="P81" s="29"/>
      <c r="Q81" s="29"/>
      <c r="R81" s="29"/>
      <c r="S81" s="29"/>
      <c r="T81" s="29"/>
      <c r="U81" s="29"/>
      <c r="V81" s="29"/>
      <c r="W81" s="29"/>
      <c r="X81" s="29">
        <v>61929.29</v>
      </c>
      <c r="Y81" s="29">
        <v>0</v>
      </c>
      <c r="Z81" s="29"/>
      <c r="AA81" s="29"/>
      <c r="AB81" s="29">
        <v>61929.29</v>
      </c>
      <c r="AC81" s="29">
        <v>0</v>
      </c>
      <c r="AD81" s="29">
        <v>473.73</v>
      </c>
      <c r="AE81" s="29">
        <v>0</v>
      </c>
      <c r="AF81" s="29">
        <v>740.65</v>
      </c>
      <c r="AG81" s="29">
        <v>0</v>
      </c>
      <c r="AH81" s="29">
        <v>645.67999999999995</v>
      </c>
      <c r="AI81" s="29">
        <v>0</v>
      </c>
      <c r="AJ81" s="29">
        <v>645.72</v>
      </c>
      <c r="AK81" s="29">
        <v>0</v>
      </c>
      <c r="AL81" s="29">
        <v>668.18</v>
      </c>
      <c r="AM81" s="29">
        <v>0</v>
      </c>
      <c r="AN81" s="29">
        <v>668.17</v>
      </c>
      <c r="AO81" s="29">
        <v>0</v>
      </c>
      <c r="AP81" s="29">
        <v>721.75</v>
      </c>
      <c r="AQ81" s="29">
        <v>0</v>
      </c>
      <c r="AR81" s="29">
        <v>721.74</v>
      </c>
      <c r="AS81" s="29">
        <v>0</v>
      </c>
      <c r="AT81" s="29">
        <v>761.48</v>
      </c>
      <c r="AU81" s="29">
        <v>0</v>
      </c>
      <c r="AV81" s="29">
        <v>4784.04</v>
      </c>
      <c r="AW81" s="29">
        <v>0</v>
      </c>
      <c r="AX81" s="29">
        <v>609.15</v>
      </c>
      <c r="AY81" s="29">
        <v>0</v>
      </c>
      <c r="AZ81" s="29">
        <v>700</v>
      </c>
      <c r="BA81" s="29">
        <v>0</v>
      </c>
      <c r="BB81" s="29"/>
      <c r="BC81" s="29"/>
      <c r="BD81" s="29">
        <v>12140.289999999999</v>
      </c>
      <c r="BE81" s="29">
        <v>0</v>
      </c>
      <c r="BF81" s="29"/>
      <c r="BG81" s="29"/>
      <c r="BH81" s="29"/>
      <c r="BI81" s="29"/>
      <c r="BJ81" s="29"/>
      <c r="BK81" s="29"/>
      <c r="BL81" s="29"/>
      <c r="BM81" s="29"/>
      <c r="BN81" s="29"/>
      <c r="BO81" s="29"/>
      <c r="BP81" s="29"/>
      <c r="BQ81" s="29"/>
      <c r="BR81" s="29"/>
      <c r="BS81" s="29"/>
      <c r="BT81" s="29"/>
      <c r="BU81" s="29"/>
      <c r="BV81" s="29"/>
      <c r="BW81" s="29"/>
      <c r="BX81" s="29"/>
      <c r="BY81" s="29"/>
      <c r="BZ81" s="29"/>
      <c r="CA81" s="29"/>
      <c r="CB81" s="29"/>
      <c r="CC81" s="29"/>
      <c r="CD81" s="29"/>
      <c r="CE81" s="29"/>
    </row>
    <row r="82" spans="1:83" x14ac:dyDescent="0.25">
      <c r="A82" s="3" t="s">
        <v>378</v>
      </c>
      <c r="B82" s="29"/>
      <c r="C82" s="29"/>
      <c r="D82" s="29"/>
      <c r="E82" s="29"/>
      <c r="F82" s="29"/>
      <c r="G82" s="29"/>
      <c r="H82" s="29"/>
      <c r="I82" s="29"/>
      <c r="J82" s="29"/>
      <c r="K82" s="29"/>
      <c r="L82" s="29"/>
      <c r="M82" s="29"/>
      <c r="N82" s="29"/>
      <c r="O82" s="29"/>
      <c r="P82" s="29"/>
      <c r="Q82" s="29"/>
      <c r="R82" s="29"/>
      <c r="S82" s="29"/>
      <c r="T82" s="29"/>
      <c r="U82" s="29"/>
      <c r="V82" s="29"/>
      <c r="W82" s="29"/>
      <c r="X82" s="29">
        <v>365.75</v>
      </c>
      <c r="Y82" s="29">
        <v>0</v>
      </c>
      <c r="Z82" s="29"/>
      <c r="AA82" s="29"/>
      <c r="AB82" s="29">
        <v>365.75</v>
      </c>
      <c r="AC82" s="29">
        <v>0</v>
      </c>
      <c r="AD82" s="29">
        <v>420.08</v>
      </c>
      <c r="AE82" s="29">
        <v>0</v>
      </c>
      <c r="AF82" s="29"/>
      <c r="AG82" s="29"/>
      <c r="AH82" s="29">
        <v>3630.68</v>
      </c>
      <c r="AI82" s="29">
        <v>0</v>
      </c>
      <c r="AJ82" s="29"/>
      <c r="AK82" s="29"/>
      <c r="AL82" s="29">
        <v>586.48</v>
      </c>
      <c r="AM82" s="29">
        <v>0</v>
      </c>
      <c r="AN82" s="29"/>
      <c r="AO82" s="29"/>
      <c r="AP82" s="29">
        <v>1924.43</v>
      </c>
      <c r="AQ82" s="29">
        <v>0</v>
      </c>
      <c r="AR82" s="29"/>
      <c r="AS82" s="29"/>
      <c r="AT82" s="29">
        <v>537.27</v>
      </c>
      <c r="AU82" s="29">
        <v>0</v>
      </c>
      <c r="AV82" s="29">
        <v>499</v>
      </c>
      <c r="AW82" s="29">
        <v>0</v>
      </c>
      <c r="AX82" s="29"/>
      <c r="AY82" s="29"/>
      <c r="AZ82" s="29"/>
      <c r="BA82" s="29"/>
      <c r="BB82" s="29"/>
      <c r="BC82" s="29"/>
      <c r="BD82" s="29">
        <v>7597.9400000000005</v>
      </c>
      <c r="BE82" s="29">
        <v>0</v>
      </c>
      <c r="BF82" s="29"/>
      <c r="BG82" s="29"/>
      <c r="BH82" s="29"/>
      <c r="BI82" s="29"/>
      <c r="BJ82" s="29"/>
      <c r="BK82" s="29"/>
      <c r="BL82" s="29"/>
      <c r="BM82" s="29"/>
      <c r="BN82" s="29"/>
      <c r="BO82" s="29"/>
      <c r="BP82" s="29"/>
      <c r="BQ82" s="29"/>
      <c r="BR82" s="29"/>
      <c r="BS82" s="29"/>
      <c r="BT82" s="29"/>
      <c r="BU82" s="29"/>
      <c r="BV82" s="29"/>
      <c r="BW82" s="29"/>
      <c r="BX82" s="29"/>
      <c r="BY82" s="29"/>
      <c r="BZ82" s="29"/>
      <c r="CA82" s="29"/>
      <c r="CB82" s="29"/>
      <c r="CC82" s="29"/>
      <c r="CD82" s="29"/>
      <c r="CE82" s="29"/>
    </row>
    <row r="83" spans="1:83" x14ac:dyDescent="0.25">
      <c r="A83" s="3" t="s">
        <v>333</v>
      </c>
      <c r="B83" s="29">
        <v>161.49</v>
      </c>
      <c r="C83" s="29">
        <v>0</v>
      </c>
      <c r="D83" s="29">
        <v>58.04</v>
      </c>
      <c r="E83" s="29">
        <v>0</v>
      </c>
      <c r="F83" s="29">
        <v>80.69</v>
      </c>
      <c r="G83" s="29">
        <v>0</v>
      </c>
      <c r="H83" s="29">
        <v>441.49</v>
      </c>
      <c r="I83" s="29">
        <v>0</v>
      </c>
      <c r="J83" s="29">
        <v>17.489999999999998</v>
      </c>
      <c r="K83" s="29">
        <v>0</v>
      </c>
      <c r="L83" s="29">
        <v>36.049999999999997</v>
      </c>
      <c r="M83" s="29">
        <v>0</v>
      </c>
      <c r="N83" s="29">
        <v>161.49</v>
      </c>
      <c r="O83" s="29">
        <v>0</v>
      </c>
      <c r="P83" s="29">
        <v>384.87</v>
      </c>
      <c r="Q83" s="29">
        <v>0</v>
      </c>
      <c r="R83" s="29">
        <v>2316.12</v>
      </c>
      <c r="S83" s="29">
        <v>0</v>
      </c>
      <c r="T83" s="29">
        <v>441.47</v>
      </c>
      <c r="U83" s="29">
        <v>0</v>
      </c>
      <c r="V83" s="29">
        <v>219.39</v>
      </c>
      <c r="W83" s="29">
        <v>0</v>
      </c>
      <c r="X83" s="29">
        <v>380.48</v>
      </c>
      <c r="Y83" s="29">
        <v>0</v>
      </c>
      <c r="Z83" s="29"/>
      <c r="AA83" s="29"/>
      <c r="AB83" s="29">
        <v>4699.07</v>
      </c>
      <c r="AC83" s="29">
        <v>0</v>
      </c>
      <c r="AD83" s="29">
        <v>154.81</v>
      </c>
      <c r="AE83" s="29">
        <v>0</v>
      </c>
      <c r="AF83" s="29">
        <v>52.04</v>
      </c>
      <c r="AG83" s="29">
        <v>0</v>
      </c>
      <c r="AH83" s="29">
        <v>175.56</v>
      </c>
      <c r="AI83" s="29">
        <v>0</v>
      </c>
      <c r="AJ83" s="29">
        <v>1607.16</v>
      </c>
      <c r="AK83" s="29">
        <v>0</v>
      </c>
      <c r="AL83" s="29">
        <v>113.98</v>
      </c>
      <c r="AM83" s="29">
        <v>0</v>
      </c>
      <c r="AN83" s="29">
        <v>108.3</v>
      </c>
      <c r="AO83" s="29">
        <v>0</v>
      </c>
      <c r="AP83" s="29">
        <v>272.85000000000002</v>
      </c>
      <c r="AQ83" s="29">
        <v>0</v>
      </c>
      <c r="AR83" s="29">
        <v>37.5</v>
      </c>
      <c r="AS83" s="29">
        <v>520</v>
      </c>
      <c r="AT83" s="29">
        <v>125.42</v>
      </c>
      <c r="AU83" s="29">
        <v>0</v>
      </c>
      <c r="AV83" s="29">
        <v>272.85000000000002</v>
      </c>
      <c r="AW83" s="29">
        <v>250.86</v>
      </c>
      <c r="AX83" s="29">
        <v>308.38</v>
      </c>
      <c r="AY83" s="29">
        <v>0</v>
      </c>
      <c r="AZ83" s="29">
        <v>400</v>
      </c>
      <c r="BA83" s="29">
        <v>0</v>
      </c>
      <c r="BB83" s="29"/>
      <c r="BC83" s="29"/>
      <c r="BD83" s="29">
        <v>3628.8500000000004</v>
      </c>
      <c r="BE83" s="29">
        <v>770.86</v>
      </c>
      <c r="BF83" s="29"/>
      <c r="BG83" s="29"/>
      <c r="BH83" s="29"/>
      <c r="BI83" s="29"/>
      <c r="BJ83" s="29"/>
      <c r="BK83" s="29"/>
      <c r="BL83" s="29"/>
      <c r="BM83" s="29"/>
      <c r="BN83" s="29"/>
      <c r="BO83" s="29"/>
      <c r="BP83" s="29"/>
      <c r="BQ83" s="29"/>
      <c r="BR83" s="29"/>
      <c r="BS83" s="29"/>
      <c r="BT83" s="29"/>
      <c r="BU83" s="29"/>
      <c r="BV83" s="29"/>
      <c r="BW83" s="29"/>
      <c r="BX83" s="29"/>
      <c r="BY83" s="29"/>
      <c r="BZ83" s="29"/>
      <c r="CA83" s="29"/>
      <c r="CB83" s="29"/>
      <c r="CC83" s="29"/>
      <c r="CD83" s="29"/>
      <c r="CE83" s="29"/>
    </row>
    <row r="84" spans="1:83" x14ac:dyDescent="0.25">
      <c r="A84" s="3" t="s">
        <v>365</v>
      </c>
      <c r="B84" s="29"/>
      <c r="C84" s="29"/>
      <c r="D84" s="29"/>
      <c r="E84" s="29"/>
      <c r="F84" s="29"/>
      <c r="G84" s="29"/>
      <c r="H84" s="29">
        <v>350</v>
      </c>
      <c r="I84" s="29">
        <v>0</v>
      </c>
      <c r="J84" s="29">
        <v>1186.7</v>
      </c>
      <c r="K84" s="29">
        <v>38.44</v>
      </c>
      <c r="L84" s="29">
        <v>660</v>
      </c>
      <c r="M84" s="29">
        <v>0</v>
      </c>
      <c r="N84" s="29"/>
      <c r="O84" s="29"/>
      <c r="P84" s="29"/>
      <c r="Q84" s="29"/>
      <c r="R84" s="29">
        <v>4110.5</v>
      </c>
      <c r="S84" s="29">
        <v>12.5</v>
      </c>
      <c r="T84" s="29"/>
      <c r="U84" s="29"/>
      <c r="V84" s="29">
        <v>35685</v>
      </c>
      <c r="W84" s="29">
        <v>0</v>
      </c>
      <c r="X84" s="29">
        <v>40394.1</v>
      </c>
      <c r="Y84" s="29">
        <v>0</v>
      </c>
      <c r="Z84" s="29"/>
      <c r="AA84" s="29"/>
      <c r="AB84" s="29">
        <v>82386.299999999988</v>
      </c>
      <c r="AC84" s="29">
        <v>50.94</v>
      </c>
      <c r="AD84" s="29">
        <v>3152.25</v>
      </c>
      <c r="AE84" s="29">
        <v>3152.25</v>
      </c>
      <c r="AF84" s="29">
        <v>73946</v>
      </c>
      <c r="AG84" s="29">
        <v>73034.12</v>
      </c>
      <c r="AH84" s="29">
        <v>84424</v>
      </c>
      <c r="AI84" s="29">
        <v>2735.64</v>
      </c>
      <c r="AJ84" s="29">
        <v>51045.25</v>
      </c>
      <c r="AK84" s="29">
        <v>133645.49</v>
      </c>
      <c r="AL84" s="29">
        <v>34232</v>
      </c>
      <c r="AM84" s="29">
        <v>42044.5</v>
      </c>
      <c r="AN84" s="29">
        <v>31762.5</v>
      </c>
      <c r="AO84" s="29">
        <v>23808</v>
      </c>
      <c r="AP84" s="29">
        <v>5697.25</v>
      </c>
      <c r="AQ84" s="29">
        <v>5255.25</v>
      </c>
      <c r="AR84" s="29">
        <v>0</v>
      </c>
      <c r="AS84" s="29">
        <v>12.87</v>
      </c>
      <c r="AT84" s="29">
        <v>627.66</v>
      </c>
      <c r="AU84" s="29">
        <v>0</v>
      </c>
      <c r="AV84" s="29">
        <v>4580</v>
      </c>
      <c r="AW84" s="29">
        <v>0</v>
      </c>
      <c r="AX84" s="29">
        <v>153.9</v>
      </c>
      <c r="AY84" s="29">
        <v>0</v>
      </c>
      <c r="AZ84" s="29">
        <v>11000</v>
      </c>
      <c r="BA84" s="29">
        <v>0</v>
      </c>
      <c r="BB84" s="29"/>
      <c r="BC84" s="29"/>
      <c r="BD84" s="29">
        <v>300620.81</v>
      </c>
      <c r="BE84" s="29">
        <v>283688.12</v>
      </c>
      <c r="BF84" s="29"/>
      <c r="BG84" s="29"/>
      <c r="BH84" s="29"/>
      <c r="BI84" s="29"/>
      <c r="BJ84" s="29"/>
      <c r="BK84" s="29"/>
      <c r="BL84" s="29"/>
      <c r="BM84" s="29"/>
      <c r="BN84" s="29"/>
      <c r="BO84" s="29"/>
      <c r="BP84" s="29"/>
      <c r="BQ84" s="29"/>
      <c r="BR84" s="29"/>
      <c r="BS84" s="29"/>
      <c r="BT84" s="29"/>
      <c r="BU84" s="29"/>
      <c r="BV84" s="29"/>
      <c r="BW84" s="29"/>
      <c r="BX84" s="29"/>
      <c r="BY84" s="29"/>
      <c r="BZ84" s="29"/>
      <c r="CA84" s="29"/>
      <c r="CB84" s="29"/>
      <c r="CC84" s="29"/>
      <c r="CD84" s="29"/>
      <c r="CE84" s="29"/>
    </row>
    <row r="85" spans="1:83" x14ac:dyDescent="0.25">
      <c r="A85" s="3" t="s">
        <v>379</v>
      </c>
      <c r="B85" s="29"/>
      <c r="C85" s="29"/>
      <c r="D85" s="29"/>
      <c r="E85" s="29"/>
      <c r="F85" s="29"/>
      <c r="G85" s="29"/>
      <c r="H85" s="29"/>
      <c r="I85" s="29"/>
      <c r="J85" s="29"/>
      <c r="K85" s="29"/>
      <c r="L85" s="29"/>
      <c r="M85" s="29"/>
      <c r="N85" s="29"/>
      <c r="O85" s="29"/>
      <c r="P85" s="29"/>
      <c r="Q85" s="29"/>
      <c r="R85" s="29"/>
      <c r="S85" s="29"/>
      <c r="T85" s="29"/>
      <c r="U85" s="29"/>
      <c r="V85" s="29"/>
      <c r="W85" s="29"/>
      <c r="X85" s="29">
        <v>500</v>
      </c>
      <c r="Y85" s="29">
        <v>0</v>
      </c>
      <c r="Z85" s="29"/>
      <c r="AA85" s="29"/>
      <c r="AB85" s="29">
        <v>500</v>
      </c>
      <c r="AC85" s="29">
        <v>0</v>
      </c>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c r="BR85" s="29"/>
      <c r="BS85" s="29"/>
      <c r="BT85" s="29"/>
      <c r="BU85" s="29"/>
      <c r="BV85" s="29"/>
      <c r="BW85" s="29"/>
      <c r="BX85" s="29"/>
      <c r="BY85" s="29"/>
      <c r="BZ85" s="29"/>
      <c r="CA85" s="29"/>
      <c r="CB85" s="29"/>
      <c r="CC85" s="29"/>
      <c r="CD85" s="29"/>
      <c r="CE85" s="29"/>
    </row>
    <row r="86" spans="1:83" x14ac:dyDescent="0.25">
      <c r="A86" s="3" t="s">
        <v>334</v>
      </c>
      <c r="B86" s="29">
        <v>5000</v>
      </c>
      <c r="C86" s="29">
        <v>0</v>
      </c>
      <c r="D86" s="29">
        <v>5000</v>
      </c>
      <c r="E86" s="29">
        <v>0</v>
      </c>
      <c r="F86" s="29">
        <v>5000</v>
      </c>
      <c r="G86" s="29">
        <v>0</v>
      </c>
      <c r="H86" s="29">
        <v>5000</v>
      </c>
      <c r="I86" s="29">
        <v>0</v>
      </c>
      <c r="J86" s="29">
        <v>5000</v>
      </c>
      <c r="K86" s="29">
        <v>0</v>
      </c>
      <c r="L86" s="29">
        <v>5000</v>
      </c>
      <c r="M86" s="29">
        <v>0</v>
      </c>
      <c r="N86" s="29">
        <v>5000</v>
      </c>
      <c r="O86" s="29">
        <v>0</v>
      </c>
      <c r="P86" s="29">
        <v>5000</v>
      </c>
      <c r="Q86" s="29">
        <v>0</v>
      </c>
      <c r="R86" s="29">
        <v>5000</v>
      </c>
      <c r="S86" s="29">
        <v>0</v>
      </c>
      <c r="T86" s="29">
        <v>5138.13</v>
      </c>
      <c r="U86" s="29">
        <v>0</v>
      </c>
      <c r="V86" s="29">
        <v>5276.27</v>
      </c>
      <c r="W86" s="29">
        <v>0</v>
      </c>
      <c r="X86" s="29">
        <v>5276.27</v>
      </c>
      <c r="Y86" s="29">
        <v>0</v>
      </c>
      <c r="Z86" s="29"/>
      <c r="AA86" s="29"/>
      <c r="AB86" s="29">
        <v>60690.67</v>
      </c>
      <c r="AC86" s="29">
        <v>0</v>
      </c>
      <c r="AD86" s="29">
        <v>5276.27</v>
      </c>
      <c r="AE86" s="29">
        <v>0</v>
      </c>
      <c r="AF86" s="29">
        <v>5276.27</v>
      </c>
      <c r="AG86" s="29">
        <v>0</v>
      </c>
      <c r="AH86" s="29">
        <v>5276.27</v>
      </c>
      <c r="AI86" s="29">
        <v>0</v>
      </c>
      <c r="AJ86" s="29">
        <v>5276.27</v>
      </c>
      <c r="AK86" s="29">
        <v>0</v>
      </c>
      <c r="AL86" s="29">
        <v>5276.27</v>
      </c>
      <c r="AM86" s="29">
        <v>0</v>
      </c>
      <c r="AN86" s="29">
        <v>5276.27</v>
      </c>
      <c r="AO86" s="29">
        <v>0</v>
      </c>
      <c r="AP86" s="29">
        <v>5276.27</v>
      </c>
      <c r="AQ86" s="29">
        <v>0</v>
      </c>
      <c r="AR86" s="29">
        <v>5276.27</v>
      </c>
      <c r="AS86" s="29">
        <v>0</v>
      </c>
      <c r="AT86" s="29">
        <v>5276.27</v>
      </c>
      <c r="AU86" s="29">
        <v>0</v>
      </c>
      <c r="AV86" s="29">
        <v>5276.27</v>
      </c>
      <c r="AW86" s="29">
        <v>0</v>
      </c>
      <c r="AX86" s="29">
        <v>5276.27</v>
      </c>
      <c r="AY86" s="29">
        <v>0</v>
      </c>
      <c r="AZ86" s="29">
        <v>5900</v>
      </c>
      <c r="BA86" s="29">
        <v>0</v>
      </c>
      <c r="BB86" s="29"/>
      <c r="BC86" s="29"/>
      <c r="BD86" s="29">
        <v>63938.970000000016</v>
      </c>
      <c r="BE86" s="29">
        <v>0</v>
      </c>
      <c r="BF86" s="29"/>
      <c r="BG86" s="29"/>
      <c r="BH86" s="29"/>
      <c r="BI86" s="29"/>
      <c r="BJ86" s="29"/>
      <c r="BK86" s="29"/>
      <c r="BL86" s="29"/>
      <c r="BM86" s="29"/>
      <c r="BN86" s="29"/>
      <c r="BO86" s="29"/>
      <c r="BP86" s="29"/>
      <c r="BQ86" s="29"/>
      <c r="BR86" s="29"/>
      <c r="BS86" s="29"/>
      <c r="BT86" s="29"/>
      <c r="BU86" s="29"/>
      <c r="BV86" s="29"/>
      <c r="BW86" s="29"/>
      <c r="BX86" s="29"/>
      <c r="BY86" s="29"/>
      <c r="BZ86" s="29"/>
      <c r="CA86" s="29"/>
      <c r="CB86" s="29"/>
      <c r="CC86" s="29"/>
      <c r="CD86" s="29"/>
      <c r="CE86" s="29"/>
    </row>
    <row r="87" spans="1:83" x14ac:dyDescent="0.25">
      <c r="A87" s="3" t="s">
        <v>335</v>
      </c>
      <c r="B87" s="29">
        <v>1000</v>
      </c>
      <c r="C87" s="29">
        <v>3284.79</v>
      </c>
      <c r="D87" s="29">
        <v>1000</v>
      </c>
      <c r="E87" s="29">
        <v>0</v>
      </c>
      <c r="F87" s="29">
        <v>1000</v>
      </c>
      <c r="G87" s="29">
        <v>0</v>
      </c>
      <c r="H87" s="29">
        <v>1000</v>
      </c>
      <c r="I87" s="29">
        <v>0</v>
      </c>
      <c r="J87" s="29">
        <v>1000</v>
      </c>
      <c r="K87" s="29">
        <v>0</v>
      </c>
      <c r="L87" s="29">
        <v>1000</v>
      </c>
      <c r="M87" s="29">
        <v>0</v>
      </c>
      <c r="N87" s="29">
        <v>1000</v>
      </c>
      <c r="O87" s="29">
        <v>0</v>
      </c>
      <c r="P87" s="29">
        <v>1000</v>
      </c>
      <c r="Q87" s="29">
        <v>0</v>
      </c>
      <c r="R87" s="29">
        <v>1000</v>
      </c>
      <c r="S87" s="29">
        <v>5787.16</v>
      </c>
      <c r="T87" s="29">
        <v>1055.26</v>
      </c>
      <c r="U87" s="29">
        <v>0</v>
      </c>
      <c r="V87" s="29">
        <v>1000</v>
      </c>
      <c r="W87" s="29">
        <v>0</v>
      </c>
      <c r="X87" s="29">
        <v>1221.03</v>
      </c>
      <c r="Y87" s="29">
        <v>0</v>
      </c>
      <c r="Z87" s="29"/>
      <c r="AA87" s="29"/>
      <c r="AB87" s="29">
        <v>12276.29</v>
      </c>
      <c r="AC87" s="29">
        <v>9071.9500000000007</v>
      </c>
      <c r="AD87" s="29">
        <v>1110.51</v>
      </c>
      <c r="AE87" s="29">
        <v>0</v>
      </c>
      <c r="AF87" s="29">
        <v>1110.51</v>
      </c>
      <c r="AG87" s="29">
        <v>5714.55</v>
      </c>
      <c r="AH87" s="29">
        <v>1110.51</v>
      </c>
      <c r="AI87" s="29">
        <v>0</v>
      </c>
      <c r="AJ87" s="29">
        <v>1110.51</v>
      </c>
      <c r="AK87" s="29">
        <v>0</v>
      </c>
      <c r="AL87" s="29">
        <v>1110.51</v>
      </c>
      <c r="AM87" s="29">
        <v>0</v>
      </c>
      <c r="AN87" s="29">
        <v>1110.51</v>
      </c>
      <c r="AO87" s="29">
        <v>0</v>
      </c>
      <c r="AP87" s="29">
        <v>1110.51</v>
      </c>
      <c r="AQ87" s="29">
        <v>0</v>
      </c>
      <c r="AR87" s="29">
        <v>1210.51</v>
      </c>
      <c r="AS87" s="29">
        <v>0</v>
      </c>
      <c r="AT87" s="29">
        <v>1110.51</v>
      </c>
      <c r="AU87" s="29">
        <v>2933.53</v>
      </c>
      <c r="AV87" s="29">
        <v>1110.51</v>
      </c>
      <c r="AW87" s="29">
        <v>0</v>
      </c>
      <c r="AX87" s="29">
        <v>1118.79</v>
      </c>
      <c r="AY87" s="29">
        <v>1099.9100000000001</v>
      </c>
      <c r="AZ87" s="29">
        <v>1310</v>
      </c>
      <c r="BA87" s="29">
        <v>0</v>
      </c>
      <c r="BB87" s="29"/>
      <c r="BC87" s="29"/>
      <c r="BD87" s="29">
        <v>13633.89</v>
      </c>
      <c r="BE87" s="29">
        <v>9747.99</v>
      </c>
      <c r="BF87" s="29"/>
      <c r="BG87" s="29"/>
      <c r="BH87" s="29"/>
      <c r="BI87" s="29"/>
      <c r="BJ87" s="29"/>
      <c r="BK87" s="29"/>
      <c r="BL87" s="29"/>
      <c r="BM87" s="29"/>
      <c r="BN87" s="29"/>
      <c r="BO87" s="29"/>
      <c r="BP87" s="29"/>
      <c r="BQ87" s="29"/>
      <c r="BR87" s="29"/>
      <c r="BS87" s="29"/>
      <c r="BT87" s="29"/>
      <c r="BU87" s="29"/>
      <c r="BV87" s="29"/>
      <c r="BW87" s="29"/>
      <c r="BX87" s="29"/>
      <c r="BY87" s="29"/>
      <c r="BZ87" s="29"/>
      <c r="CA87" s="29"/>
      <c r="CB87" s="29"/>
      <c r="CC87" s="29"/>
      <c r="CD87" s="29"/>
      <c r="CE87" s="29"/>
    </row>
    <row r="88" spans="1:83" x14ac:dyDescent="0.25">
      <c r="A88" s="3" t="s">
        <v>336</v>
      </c>
      <c r="B88" s="29">
        <v>414.68</v>
      </c>
      <c r="C88" s="29">
        <v>0</v>
      </c>
      <c r="D88" s="29">
        <v>414.68</v>
      </c>
      <c r="E88" s="29">
        <v>0</v>
      </c>
      <c r="F88" s="29">
        <v>414.68</v>
      </c>
      <c r="G88" s="29">
        <v>0</v>
      </c>
      <c r="H88" s="29">
        <v>414.68</v>
      </c>
      <c r="I88" s="29">
        <v>0</v>
      </c>
      <c r="J88" s="29">
        <v>414.68</v>
      </c>
      <c r="K88" s="29">
        <v>0</v>
      </c>
      <c r="L88" s="29">
        <v>414.68</v>
      </c>
      <c r="M88" s="29">
        <v>0</v>
      </c>
      <c r="N88" s="29">
        <v>414.68</v>
      </c>
      <c r="O88" s="29">
        <v>0</v>
      </c>
      <c r="P88" s="29">
        <v>414.68</v>
      </c>
      <c r="Q88" s="29">
        <v>0</v>
      </c>
      <c r="R88" s="29">
        <v>414.68</v>
      </c>
      <c r="S88" s="29">
        <v>0</v>
      </c>
      <c r="T88" s="29">
        <v>414.68</v>
      </c>
      <c r="U88" s="29">
        <v>0</v>
      </c>
      <c r="V88" s="29">
        <v>414.68</v>
      </c>
      <c r="W88" s="29">
        <v>0</v>
      </c>
      <c r="X88" s="29">
        <v>460.76</v>
      </c>
      <c r="Y88" s="29">
        <v>0</v>
      </c>
      <c r="Z88" s="29"/>
      <c r="AA88" s="29"/>
      <c r="AB88" s="29">
        <v>5022.24</v>
      </c>
      <c r="AC88" s="29">
        <v>0</v>
      </c>
      <c r="AD88" s="29">
        <v>424.59</v>
      </c>
      <c r="AE88" s="29">
        <v>0</v>
      </c>
      <c r="AF88" s="29">
        <v>424.59</v>
      </c>
      <c r="AG88" s="29">
        <v>0</v>
      </c>
      <c r="AH88" s="29">
        <v>424.59</v>
      </c>
      <c r="AI88" s="29">
        <v>0</v>
      </c>
      <c r="AJ88" s="29">
        <v>424.59</v>
      </c>
      <c r="AK88" s="29">
        <v>0</v>
      </c>
      <c r="AL88" s="29">
        <v>424.59</v>
      </c>
      <c r="AM88" s="29">
        <v>0</v>
      </c>
      <c r="AN88" s="29">
        <v>424.59</v>
      </c>
      <c r="AO88" s="29">
        <v>0</v>
      </c>
      <c r="AP88" s="29">
        <v>424.59</v>
      </c>
      <c r="AQ88" s="29">
        <v>0</v>
      </c>
      <c r="AR88" s="29">
        <v>424.59</v>
      </c>
      <c r="AS88" s="29">
        <v>0</v>
      </c>
      <c r="AT88" s="29">
        <v>424.59</v>
      </c>
      <c r="AU88" s="29">
        <v>0</v>
      </c>
      <c r="AV88" s="29">
        <v>424.59</v>
      </c>
      <c r="AW88" s="29">
        <v>0</v>
      </c>
      <c r="AX88" s="29">
        <v>424.59</v>
      </c>
      <c r="AY88" s="29">
        <v>0</v>
      </c>
      <c r="AZ88" s="29">
        <v>680</v>
      </c>
      <c r="BA88" s="29">
        <v>0</v>
      </c>
      <c r="BB88" s="29"/>
      <c r="BC88" s="29"/>
      <c r="BD88" s="29">
        <v>5350.4900000000007</v>
      </c>
      <c r="BE88" s="29">
        <v>0</v>
      </c>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row>
    <row r="89" spans="1:83" x14ac:dyDescent="0.25">
      <c r="A89" s="3" t="s">
        <v>337</v>
      </c>
      <c r="B89" s="29">
        <v>8191.42</v>
      </c>
      <c r="C89" s="29">
        <v>93.08</v>
      </c>
      <c r="D89" s="29">
        <v>508.7</v>
      </c>
      <c r="E89" s="29">
        <v>0</v>
      </c>
      <c r="F89" s="29"/>
      <c r="G89" s="29"/>
      <c r="H89" s="29">
        <v>2617.36</v>
      </c>
      <c r="I89" s="29">
        <v>0</v>
      </c>
      <c r="J89" s="29"/>
      <c r="K89" s="29"/>
      <c r="L89" s="29"/>
      <c r="M89" s="29"/>
      <c r="N89" s="29">
        <v>115.68</v>
      </c>
      <c r="O89" s="29">
        <v>474.29</v>
      </c>
      <c r="P89" s="29"/>
      <c r="Q89" s="29"/>
      <c r="R89" s="29"/>
      <c r="S89" s="29"/>
      <c r="T89" s="29"/>
      <c r="U89" s="29"/>
      <c r="V89" s="29"/>
      <c r="W89" s="29"/>
      <c r="X89" s="29"/>
      <c r="Y89" s="29"/>
      <c r="Z89" s="29"/>
      <c r="AA89" s="29"/>
      <c r="AB89" s="29">
        <v>11433.160000000002</v>
      </c>
      <c r="AC89" s="29">
        <v>567.37</v>
      </c>
      <c r="AD89" s="29">
        <v>7861.2</v>
      </c>
      <c r="AE89" s="29">
        <v>0</v>
      </c>
      <c r="AF89" s="29">
        <v>508.7</v>
      </c>
      <c r="AG89" s="29">
        <v>0</v>
      </c>
      <c r="AH89" s="29"/>
      <c r="AI89" s="29"/>
      <c r="AJ89" s="29">
        <v>2394.88</v>
      </c>
      <c r="AK89" s="29">
        <v>0</v>
      </c>
      <c r="AL89" s="29"/>
      <c r="AM89" s="29"/>
      <c r="AN89" s="29"/>
      <c r="AO89" s="29"/>
      <c r="AP89" s="29">
        <v>307.44</v>
      </c>
      <c r="AQ89" s="29">
        <v>0</v>
      </c>
      <c r="AR89" s="29"/>
      <c r="AS89" s="29"/>
      <c r="AT89" s="29"/>
      <c r="AU89" s="29"/>
      <c r="AV89" s="29"/>
      <c r="AW89" s="29"/>
      <c r="AX89" s="29"/>
      <c r="AY89" s="29"/>
      <c r="AZ89" s="29">
        <v>352.13</v>
      </c>
      <c r="BA89" s="29">
        <v>0</v>
      </c>
      <c r="BB89" s="29"/>
      <c r="BC89" s="29"/>
      <c r="BD89" s="29">
        <v>11424.349999999999</v>
      </c>
      <c r="BE89" s="29">
        <v>0</v>
      </c>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row>
    <row r="90" spans="1:83" x14ac:dyDescent="0.25">
      <c r="A90" s="3" t="s">
        <v>338</v>
      </c>
      <c r="B90" s="29">
        <v>2255</v>
      </c>
      <c r="C90" s="29">
        <v>0</v>
      </c>
      <c r="D90" s="29">
        <v>102</v>
      </c>
      <c r="E90" s="29">
        <v>0</v>
      </c>
      <c r="F90" s="29"/>
      <c r="G90" s="29"/>
      <c r="H90" s="29"/>
      <c r="I90" s="29"/>
      <c r="J90" s="29"/>
      <c r="K90" s="29"/>
      <c r="L90" s="29"/>
      <c r="M90" s="29"/>
      <c r="N90" s="29"/>
      <c r="O90" s="29"/>
      <c r="P90" s="29"/>
      <c r="Q90" s="29"/>
      <c r="R90" s="29"/>
      <c r="S90" s="29"/>
      <c r="T90" s="29"/>
      <c r="U90" s="29"/>
      <c r="V90" s="29"/>
      <c r="W90" s="29"/>
      <c r="X90" s="29"/>
      <c r="Y90" s="29"/>
      <c r="Z90" s="29"/>
      <c r="AA90" s="29"/>
      <c r="AB90" s="29">
        <v>2357</v>
      </c>
      <c r="AC90" s="29">
        <v>0</v>
      </c>
      <c r="AD90" s="29"/>
      <c r="AE90" s="29"/>
      <c r="AF90" s="29">
        <v>2357</v>
      </c>
      <c r="AG90" s="29">
        <v>0</v>
      </c>
      <c r="AH90" s="29"/>
      <c r="AI90" s="29"/>
      <c r="AJ90" s="29"/>
      <c r="AK90" s="29"/>
      <c r="AL90" s="29"/>
      <c r="AM90" s="29"/>
      <c r="AN90" s="29"/>
      <c r="AO90" s="29"/>
      <c r="AP90" s="29"/>
      <c r="AQ90" s="29"/>
      <c r="AR90" s="29"/>
      <c r="AS90" s="29"/>
      <c r="AT90" s="29"/>
      <c r="AU90" s="29"/>
      <c r="AV90" s="29">
        <v>170</v>
      </c>
      <c r="AW90" s="29">
        <v>0</v>
      </c>
      <c r="AX90" s="29"/>
      <c r="AY90" s="29"/>
      <c r="AZ90" s="29"/>
      <c r="BA90" s="29"/>
      <c r="BB90" s="29"/>
      <c r="BC90" s="29"/>
      <c r="BD90" s="29">
        <v>2527</v>
      </c>
      <c r="BE90" s="29">
        <v>0</v>
      </c>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row>
    <row r="91" spans="1:83" x14ac:dyDescent="0.25">
      <c r="A91" s="3" t="s">
        <v>339</v>
      </c>
      <c r="B91" s="29">
        <v>4280</v>
      </c>
      <c r="C91" s="29">
        <v>2.2400000000000002</v>
      </c>
      <c r="D91" s="29">
        <v>326</v>
      </c>
      <c r="E91" s="29">
        <v>0</v>
      </c>
      <c r="F91" s="29">
        <v>446.27</v>
      </c>
      <c r="G91" s="29">
        <v>0</v>
      </c>
      <c r="H91" s="29">
        <v>1313.1</v>
      </c>
      <c r="I91" s="29">
        <v>0</v>
      </c>
      <c r="J91" s="29"/>
      <c r="K91" s="29"/>
      <c r="L91" s="29">
        <v>2183.6</v>
      </c>
      <c r="M91" s="29">
        <v>0</v>
      </c>
      <c r="N91" s="29">
        <v>839.5</v>
      </c>
      <c r="O91" s="29">
        <v>0</v>
      </c>
      <c r="P91" s="29">
        <v>318</v>
      </c>
      <c r="Q91" s="29">
        <v>0</v>
      </c>
      <c r="R91" s="29"/>
      <c r="S91" s="29"/>
      <c r="T91" s="29"/>
      <c r="U91" s="29"/>
      <c r="V91" s="29">
        <v>45</v>
      </c>
      <c r="W91" s="29">
        <v>0</v>
      </c>
      <c r="X91" s="29">
        <v>0</v>
      </c>
      <c r="Y91" s="29">
        <v>0.9</v>
      </c>
      <c r="Z91" s="29"/>
      <c r="AA91" s="29"/>
      <c r="AB91" s="29">
        <v>9751.4700000000012</v>
      </c>
      <c r="AC91" s="29">
        <v>3.14</v>
      </c>
      <c r="AD91" s="29">
        <v>146.33000000000001</v>
      </c>
      <c r="AE91" s="29">
        <v>0</v>
      </c>
      <c r="AF91" s="29">
        <v>453.04</v>
      </c>
      <c r="AG91" s="29">
        <v>3.2</v>
      </c>
      <c r="AH91" s="29">
        <v>12720.73</v>
      </c>
      <c r="AI91" s="29">
        <v>65.5</v>
      </c>
      <c r="AJ91" s="29">
        <v>0</v>
      </c>
      <c r="AK91" s="29">
        <v>78.42</v>
      </c>
      <c r="AL91" s="29">
        <v>2451.23</v>
      </c>
      <c r="AM91" s="29">
        <v>0.4</v>
      </c>
      <c r="AN91" s="29"/>
      <c r="AO91" s="29"/>
      <c r="AP91" s="29">
        <v>542.1</v>
      </c>
      <c r="AQ91" s="29">
        <v>0</v>
      </c>
      <c r="AR91" s="29">
        <v>568.49</v>
      </c>
      <c r="AS91" s="29">
        <v>2.34</v>
      </c>
      <c r="AT91" s="29">
        <v>1743.6</v>
      </c>
      <c r="AU91" s="29">
        <v>13.55</v>
      </c>
      <c r="AV91" s="29">
        <v>9995.34</v>
      </c>
      <c r="AW91" s="29">
        <v>0.87</v>
      </c>
      <c r="AX91" s="29">
        <v>2657.85</v>
      </c>
      <c r="AY91" s="29">
        <v>55.22</v>
      </c>
      <c r="AZ91" s="29">
        <v>1000</v>
      </c>
      <c r="BA91" s="29">
        <v>0</v>
      </c>
      <c r="BB91" s="29"/>
      <c r="BC91" s="29"/>
      <c r="BD91" s="29">
        <v>32278.71</v>
      </c>
      <c r="BE91" s="29">
        <v>219.50000000000003</v>
      </c>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row>
    <row r="92" spans="1:83" x14ac:dyDescent="0.25">
      <c r="A92" s="3" t="s">
        <v>340</v>
      </c>
      <c r="B92" s="29">
        <v>673.75</v>
      </c>
      <c r="C92" s="29">
        <v>0</v>
      </c>
      <c r="D92" s="29"/>
      <c r="E92" s="29"/>
      <c r="F92" s="29">
        <v>918.75</v>
      </c>
      <c r="G92" s="29">
        <v>0</v>
      </c>
      <c r="H92" s="29">
        <v>531.19000000000005</v>
      </c>
      <c r="I92" s="29">
        <v>0</v>
      </c>
      <c r="J92" s="29"/>
      <c r="K92" s="29"/>
      <c r="L92" s="29">
        <v>918.75</v>
      </c>
      <c r="M92" s="29">
        <v>0</v>
      </c>
      <c r="N92" s="29">
        <v>1148.1500000000001</v>
      </c>
      <c r="O92" s="29">
        <v>0</v>
      </c>
      <c r="P92" s="29">
        <v>367.5</v>
      </c>
      <c r="Q92" s="29">
        <v>0</v>
      </c>
      <c r="R92" s="29">
        <v>490</v>
      </c>
      <c r="S92" s="29">
        <v>0</v>
      </c>
      <c r="T92" s="29"/>
      <c r="U92" s="29"/>
      <c r="V92" s="29">
        <v>1158.8499999999999</v>
      </c>
      <c r="W92" s="29">
        <v>0</v>
      </c>
      <c r="X92" s="29">
        <v>336.88</v>
      </c>
      <c r="Y92" s="29">
        <v>0</v>
      </c>
      <c r="Z92" s="29"/>
      <c r="AA92" s="29"/>
      <c r="AB92" s="29">
        <v>6543.8200000000006</v>
      </c>
      <c r="AC92" s="29">
        <v>0</v>
      </c>
      <c r="AD92" s="29">
        <v>306.25</v>
      </c>
      <c r="AE92" s="29">
        <v>0</v>
      </c>
      <c r="AF92" s="29">
        <v>2793.15</v>
      </c>
      <c r="AG92" s="29">
        <v>0</v>
      </c>
      <c r="AH92" s="29">
        <v>2450</v>
      </c>
      <c r="AI92" s="29">
        <v>0</v>
      </c>
      <c r="AJ92" s="29">
        <v>1225</v>
      </c>
      <c r="AK92" s="29">
        <v>0</v>
      </c>
      <c r="AL92" s="29"/>
      <c r="AM92" s="29"/>
      <c r="AN92" s="29">
        <v>1225</v>
      </c>
      <c r="AO92" s="29">
        <v>0</v>
      </c>
      <c r="AP92" s="29">
        <v>3206.93</v>
      </c>
      <c r="AQ92" s="29">
        <v>0</v>
      </c>
      <c r="AR92" s="29"/>
      <c r="AS92" s="29"/>
      <c r="AT92" s="29">
        <v>1606.75</v>
      </c>
      <c r="AU92" s="29">
        <v>0</v>
      </c>
      <c r="AV92" s="29">
        <v>1531.25</v>
      </c>
      <c r="AW92" s="29">
        <v>0</v>
      </c>
      <c r="AX92" s="29">
        <v>2651.25</v>
      </c>
      <c r="AY92" s="29">
        <v>0</v>
      </c>
      <c r="AZ92" s="29">
        <v>1400</v>
      </c>
      <c r="BA92" s="29">
        <v>0</v>
      </c>
      <c r="BB92" s="29"/>
      <c r="BC92" s="29"/>
      <c r="BD92" s="29">
        <v>18395.580000000002</v>
      </c>
      <c r="BE92" s="29">
        <v>0</v>
      </c>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row>
    <row r="93" spans="1:83" x14ac:dyDescent="0.25">
      <c r="A93" s="3" t="s">
        <v>391</v>
      </c>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v>1850</v>
      </c>
      <c r="BA93" s="29">
        <v>0</v>
      </c>
      <c r="BB93" s="29"/>
      <c r="BC93" s="29"/>
      <c r="BD93" s="29">
        <v>1850</v>
      </c>
      <c r="BE93" s="29">
        <v>0</v>
      </c>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row>
    <row r="94" spans="1:83" x14ac:dyDescent="0.25">
      <c r="A94" s="3" t="s">
        <v>358</v>
      </c>
      <c r="B94" s="29"/>
      <c r="C94" s="29"/>
      <c r="D94" s="29">
        <v>32.17</v>
      </c>
      <c r="E94" s="29">
        <v>0</v>
      </c>
      <c r="F94" s="29"/>
      <c r="G94" s="29"/>
      <c r="H94" s="29"/>
      <c r="I94" s="29"/>
      <c r="J94" s="29"/>
      <c r="K94" s="29"/>
      <c r="L94" s="29"/>
      <c r="M94" s="29"/>
      <c r="N94" s="29"/>
      <c r="O94" s="29"/>
      <c r="P94" s="29">
        <v>32.17</v>
      </c>
      <c r="Q94" s="29">
        <v>0</v>
      </c>
      <c r="R94" s="29">
        <v>350</v>
      </c>
      <c r="S94" s="29">
        <v>0</v>
      </c>
      <c r="T94" s="29"/>
      <c r="U94" s="29"/>
      <c r="V94" s="29"/>
      <c r="W94" s="29"/>
      <c r="X94" s="29"/>
      <c r="Y94" s="29"/>
      <c r="Z94" s="29"/>
      <c r="AA94" s="29"/>
      <c r="AB94" s="29">
        <v>414.34000000000003</v>
      </c>
      <c r="AC94" s="29">
        <v>0</v>
      </c>
      <c r="AD94" s="29"/>
      <c r="AE94" s="29"/>
      <c r="AF94" s="29">
        <v>32.17</v>
      </c>
      <c r="AG94" s="29">
        <v>0</v>
      </c>
      <c r="AH94" s="29"/>
      <c r="AI94" s="29"/>
      <c r="AJ94" s="29"/>
      <c r="AK94" s="29"/>
      <c r="AL94" s="29"/>
      <c r="AM94" s="29"/>
      <c r="AN94" s="29"/>
      <c r="AO94" s="29"/>
      <c r="AP94" s="29"/>
      <c r="AQ94" s="29"/>
      <c r="AR94" s="29">
        <v>32.17</v>
      </c>
      <c r="AS94" s="29">
        <v>0</v>
      </c>
      <c r="AT94" s="29"/>
      <c r="AU94" s="29"/>
      <c r="AV94" s="29"/>
      <c r="AW94" s="29"/>
      <c r="AX94" s="29">
        <v>7.33</v>
      </c>
      <c r="AY94" s="29">
        <v>7.33</v>
      </c>
      <c r="AZ94" s="29">
        <v>1500</v>
      </c>
      <c r="BA94" s="29">
        <v>0</v>
      </c>
      <c r="BB94" s="29"/>
      <c r="BC94" s="29"/>
      <c r="BD94" s="29">
        <v>1571.67</v>
      </c>
      <c r="BE94" s="29">
        <v>7.33</v>
      </c>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row>
    <row r="95" spans="1:83" x14ac:dyDescent="0.25">
      <c r="A95" s="3" t="s">
        <v>368</v>
      </c>
      <c r="B95" s="29"/>
      <c r="C95" s="29"/>
      <c r="D95" s="29"/>
      <c r="E95" s="29"/>
      <c r="F95" s="29"/>
      <c r="G95" s="29"/>
      <c r="H95" s="29"/>
      <c r="I95" s="29"/>
      <c r="J95" s="29">
        <v>2500</v>
      </c>
      <c r="K95" s="29">
        <v>0</v>
      </c>
      <c r="L95" s="29"/>
      <c r="M95" s="29"/>
      <c r="N95" s="29"/>
      <c r="O95" s="29"/>
      <c r="P95" s="29">
        <v>888.06</v>
      </c>
      <c r="Q95" s="29">
        <v>0</v>
      </c>
      <c r="R95" s="29">
        <v>116</v>
      </c>
      <c r="S95" s="29">
        <v>0</v>
      </c>
      <c r="T95" s="29">
        <v>11990.75</v>
      </c>
      <c r="U95" s="29">
        <v>350</v>
      </c>
      <c r="V95" s="29">
        <v>9903.99</v>
      </c>
      <c r="W95" s="29">
        <v>0</v>
      </c>
      <c r="X95" s="29"/>
      <c r="Y95" s="29"/>
      <c r="Z95" s="29"/>
      <c r="AA95" s="29"/>
      <c r="AB95" s="29">
        <v>25398.799999999999</v>
      </c>
      <c r="AC95" s="29">
        <v>350</v>
      </c>
      <c r="AD95" s="29"/>
      <c r="AE95" s="29"/>
      <c r="AF95" s="29"/>
      <c r="AG95" s="29"/>
      <c r="AH95" s="29"/>
      <c r="AI95" s="29"/>
      <c r="AJ95" s="29"/>
      <c r="AK95" s="29"/>
      <c r="AL95" s="29"/>
      <c r="AM95" s="29"/>
      <c r="AN95" s="29"/>
      <c r="AO95" s="29"/>
      <c r="AP95" s="29">
        <v>0</v>
      </c>
      <c r="AQ95" s="29">
        <v>5575</v>
      </c>
      <c r="AR95" s="29"/>
      <c r="AS95" s="29"/>
      <c r="AT95" s="29"/>
      <c r="AU95" s="29"/>
      <c r="AV95" s="29"/>
      <c r="AW95" s="29"/>
      <c r="AX95" s="29"/>
      <c r="AY95" s="29"/>
      <c r="AZ95" s="29"/>
      <c r="BA95" s="29"/>
      <c r="BB95" s="29"/>
      <c r="BC95" s="29"/>
      <c r="BD95" s="29">
        <v>0</v>
      </c>
      <c r="BE95" s="29">
        <v>5575</v>
      </c>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row>
    <row r="96" spans="1:83" x14ac:dyDescent="0.25">
      <c r="A96" s="3" t="s">
        <v>722</v>
      </c>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v>28.57</v>
      </c>
      <c r="AY96" s="29">
        <v>0</v>
      </c>
      <c r="AZ96" s="29"/>
      <c r="BA96" s="29"/>
      <c r="BB96" s="29"/>
      <c r="BC96" s="29"/>
      <c r="BD96" s="29">
        <v>28.57</v>
      </c>
      <c r="BE96" s="29">
        <v>0</v>
      </c>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row>
    <row r="97" spans="1:83" x14ac:dyDescent="0.25">
      <c r="A97" s="3" t="s">
        <v>341</v>
      </c>
      <c r="B97" s="29">
        <v>86.18</v>
      </c>
      <c r="C97" s="29">
        <v>0</v>
      </c>
      <c r="D97" s="29">
        <v>111.41</v>
      </c>
      <c r="E97" s="29">
        <v>0</v>
      </c>
      <c r="F97" s="29">
        <v>30.59</v>
      </c>
      <c r="G97" s="29">
        <v>0</v>
      </c>
      <c r="H97" s="29">
        <v>20.8</v>
      </c>
      <c r="I97" s="29">
        <v>0</v>
      </c>
      <c r="J97" s="29"/>
      <c r="K97" s="29"/>
      <c r="L97" s="29"/>
      <c r="M97" s="29"/>
      <c r="N97" s="29"/>
      <c r="O97" s="29"/>
      <c r="P97" s="29"/>
      <c r="Q97" s="29"/>
      <c r="R97" s="29">
        <v>54.62</v>
      </c>
      <c r="S97" s="29">
        <v>0</v>
      </c>
      <c r="T97" s="29">
        <v>172.27</v>
      </c>
      <c r="U97" s="29">
        <v>0</v>
      </c>
      <c r="V97" s="29">
        <v>33.090000000000003</v>
      </c>
      <c r="W97" s="29">
        <v>0</v>
      </c>
      <c r="X97" s="29">
        <v>71.430000000000007</v>
      </c>
      <c r="Y97" s="29">
        <v>174.12</v>
      </c>
      <c r="Z97" s="29"/>
      <c r="AA97" s="29"/>
      <c r="AB97" s="29">
        <v>580.3900000000001</v>
      </c>
      <c r="AC97" s="29">
        <v>174.12</v>
      </c>
      <c r="AD97" s="29">
        <v>16.64</v>
      </c>
      <c r="AE97" s="29">
        <v>0</v>
      </c>
      <c r="AF97" s="29"/>
      <c r="AG97" s="29"/>
      <c r="AH97" s="29"/>
      <c r="AI97" s="29"/>
      <c r="AJ97" s="29"/>
      <c r="AK97" s="29"/>
      <c r="AL97" s="29"/>
      <c r="AM97" s="29"/>
      <c r="AN97" s="29"/>
      <c r="AO97" s="29"/>
      <c r="AP97" s="29">
        <v>31.24</v>
      </c>
      <c r="AQ97" s="29">
        <v>0</v>
      </c>
      <c r="AR97" s="29">
        <v>37.299999999999997</v>
      </c>
      <c r="AS97" s="29">
        <v>0</v>
      </c>
      <c r="AT97" s="29">
        <v>22.86</v>
      </c>
      <c r="AU97" s="29">
        <v>0</v>
      </c>
      <c r="AV97" s="29">
        <v>83.53</v>
      </c>
      <c r="AW97" s="29">
        <v>0</v>
      </c>
      <c r="AX97" s="29">
        <v>363.04</v>
      </c>
      <c r="AY97" s="29">
        <v>0</v>
      </c>
      <c r="AZ97" s="29">
        <v>300</v>
      </c>
      <c r="BA97" s="29">
        <v>0</v>
      </c>
      <c r="BB97" s="29"/>
      <c r="BC97" s="29"/>
      <c r="BD97" s="29">
        <v>854.61</v>
      </c>
      <c r="BE97" s="29">
        <v>0</v>
      </c>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row>
    <row r="98" spans="1:83" x14ac:dyDescent="0.25">
      <c r="A98" s="3" t="s">
        <v>380</v>
      </c>
      <c r="B98" s="29"/>
      <c r="C98" s="29"/>
      <c r="D98" s="29"/>
      <c r="E98" s="29"/>
      <c r="F98" s="29"/>
      <c r="G98" s="29"/>
      <c r="H98" s="29"/>
      <c r="I98" s="29"/>
      <c r="J98" s="29"/>
      <c r="K98" s="29"/>
      <c r="L98" s="29"/>
      <c r="M98" s="29"/>
      <c r="N98" s="29"/>
      <c r="O98" s="29"/>
      <c r="P98" s="29"/>
      <c r="Q98" s="29"/>
      <c r="R98" s="29"/>
      <c r="S98" s="29"/>
      <c r="T98" s="29"/>
      <c r="U98" s="29"/>
      <c r="V98" s="29"/>
      <c r="W98" s="29"/>
      <c r="X98" s="29">
        <v>174.12</v>
      </c>
      <c r="Y98" s="29">
        <v>0</v>
      </c>
      <c r="Z98" s="29"/>
      <c r="AA98" s="29"/>
      <c r="AB98" s="29">
        <v>174.12</v>
      </c>
      <c r="AC98" s="29">
        <v>0</v>
      </c>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row>
    <row r="99" spans="1:83" x14ac:dyDescent="0.25">
      <c r="A99" s="3" t="s">
        <v>342</v>
      </c>
      <c r="B99" s="29">
        <v>326.49</v>
      </c>
      <c r="C99" s="29">
        <v>0</v>
      </c>
      <c r="D99" s="29">
        <v>129.1</v>
      </c>
      <c r="E99" s="29">
        <v>0</v>
      </c>
      <c r="F99" s="29">
        <v>116.57</v>
      </c>
      <c r="G99" s="29">
        <v>0</v>
      </c>
      <c r="H99" s="29">
        <v>483.05</v>
      </c>
      <c r="I99" s="29">
        <v>0</v>
      </c>
      <c r="J99" s="29">
        <v>578.29999999999995</v>
      </c>
      <c r="K99" s="29">
        <v>0</v>
      </c>
      <c r="L99" s="29">
        <v>516.16999999999996</v>
      </c>
      <c r="M99" s="29">
        <v>0</v>
      </c>
      <c r="N99" s="29">
        <v>232.6</v>
      </c>
      <c r="O99" s="29">
        <v>0</v>
      </c>
      <c r="P99" s="29">
        <v>166.9</v>
      </c>
      <c r="Q99" s="29">
        <v>66.59</v>
      </c>
      <c r="R99" s="29">
        <v>1018.05</v>
      </c>
      <c r="S99" s="29">
        <v>309.91000000000003</v>
      </c>
      <c r="T99" s="29">
        <v>544.77</v>
      </c>
      <c r="U99" s="29">
        <v>0</v>
      </c>
      <c r="V99" s="29">
        <v>1083.57</v>
      </c>
      <c r="W99" s="29">
        <v>0</v>
      </c>
      <c r="X99" s="29">
        <v>9.5299999999999994</v>
      </c>
      <c r="Y99" s="29">
        <v>0</v>
      </c>
      <c r="Z99" s="29"/>
      <c r="AA99" s="29"/>
      <c r="AB99" s="29">
        <v>5205.0999999999995</v>
      </c>
      <c r="AC99" s="29">
        <v>376.5</v>
      </c>
      <c r="AD99" s="29">
        <v>135.02000000000001</v>
      </c>
      <c r="AE99" s="29">
        <v>0</v>
      </c>
      <c r="AF99" s="29">
        <v>91.28</v>
      </c>
      <c r="AG99" s="29">
        <v>0</v>
      </c>
      <c r="AH99" s="29">
        <v>70.790000000000006</v>
      </c>
      <c r="AI99" s="29">
        <v>0</v>
      </c>
      <c r="AJ99" s="29"/>
      <c r="AK99" s="29"/>
      <c r="AL99" s="29">
        <v>321.56</v>
      </c>
      <c r="AM99" s="29">
        <v>0</v>
      </c>
      <c r="AN99" s="29">
        <v>205.52</v>
      </c>
      <c r="AO99" s="29">
        <v>215.9</v>
      </c>
      <c r="AP99" s="29">
        <v>82.5</v>
      </c>
      <c r="AQ99" s="29">
        <v>0</v>
      </c>
      <c r="AR99" s="29">
        <v>894.91</v>
      </c>
      <c r="AS99" s="29">
        <v>0</v>
      </c>
      <c r="AT99" s="29">
        <v>406.19</v>
      </c>
      <c r="AU99" s="29">
        <v>0</v>
      </c>
      <c r="AV99" s="29">
        <v>4365.54</v>
      </c>
      <c r="AW99" s="29">
        <v>0</v>
      </c>
      <c r="AX99" s="29">
        <v>-700.36</v>
      </c>
      <c r="AY99" s="29">
        <v>0</v>
      </c>
      <c r="AZ99" s="29">
        <v>7900</v>
      </c>
      <c r="BA99" s="29">
        <v>0</v>
      </c>
      <c r="BB99" s="29"/>
      <c r="BC99" s="29"/>
      <c r="BD99" s="29">
        <v>13772.95</v>
      </c>
      <c r="BE99" s="29">
        <v>215.9</v>
      </c>
      <c r="BF99" s="29">
        <v>800</v>
      </c>
      <c r="BG99" s="29">
        <v>0</v>
      </c>
      <c r="BH99" s="29">
        <v>800</v>
      </c>
      <c r="BI99" s="29">
        <v>0</v>
      </c>
      <c r="BJ99" s="29">
        <v>800</v>
      </c>
      <c r="BK99" s="29">
        <v>0</v>
      </c>
      <c r="BL99" s="29">
        <v>800</v>
      </c>
      <c r="BM99" s="29">
        <v>0</v>
      </c>
      <c r="BN99" s="29">
        <v>800</v>
      </c>
      <c r="BO99" s="29">
        <v>0</v>
      </c>
      <c r="BP99" s="29">
        <v>800</v>
      </c>
      <c r="BQ99" s="29">
        <v>0</v>
      </c>
      <c r="BR99" s="29">
        <v>800</v>
      </c>
      <c r="BS99" s="29">
        <v>0</v>
      </c>
      <c r="BT99" s="29">
        <v>800</v>
      </c>
      <c r="BU99" s="29">
        <v>0</v>
      </c>
      <c r="BV99" s="29">
        <v>800</v>
      </c>
      <c r="BW99" s="29">
        <v>0</v>
      </c>
      <c r="BX99" s="29">
        <v>800</v>
      </c>
      <c r="BY99" s="29">
        <v>0</v>
      </c>
      <c r="BZ99" s="29">
        <v>800</v>
      </c>
      <c r="CA99" s="29">
        <v>0</v>
      </c>
      <c r="CB99" s="29">
        <v>800</v>
      </c>
      <c r="CC99" s="29">
        <v>0</v>
      </c>
      <c r="CD99" s="29">
        <v>9600</v>
      </c>
      <c r="CE99" s="29">
        <v>0</v>
      </c>
    </row>
    <row r="100" spans="1:83" x14ac:dyDescent="0.25">
      <c r="A100" s="3" t="s">
        <v>359</v>
      </c>
      <c r="B100" s="29"/>
      <c r="C100" s="29"/>
      <c r="D100" s="29">
        <v>208.71</v>
      </c>
      <c r="E100" s="29">
        <v>0</v>
      </c>
      <c r="F100" s="29"/>
      <c r="G100" s="29"/>
      <c r="H100" s="29">
        <v>115.8</v>
      </c>
      <c r="I100" s="29">
        <v>0</v>
      </c>
      <c r="J100" s="29">
        <v>528.98</v>
      </c>
      <c r="K100" s="29">
        <v>0</v>
      </c>
      <c r="L100" s="29">
        <v>169.8</v>
      </c>
      <c r="M100" s="29">
        <v>110.8</v>
      </c>
      <c r="N100" s="29">
        <v>0</v>
      </c>
      <c r="O100" s="29">
        <v>5</v>
      </c>
      <c r="P100" s="29"/>
      <c r="Q100" s="29"/>
      <c r="R100" s="29">
        <v>464.92</v>
      </c>
      <c r="S100" s="29">
        <v>0</v>
      </c>
      <c r="T100" s="29">
        <v>92.02</v>
      </c>
      <c r="U100" s="29">
        <v>0</v>
      </c>
      <c r="V100" s="29">
        <v>372.47</v>
      </c>
      <c r="W100" s="29">
        <v>0</v>
      </c>
      <c r="X100" s="29">
        <v>178.67</v>
      </c>
      <c r="Y100" s="29">
        <v>0</v>
      </c>
      <c r="Z100" s="29"/>
      <c r="AA100" s="29"/>
      <c r="AB100" s="29">
        <v>2131.37</v>
      </c>
      <c r="AC100" s="29">
        <v>115.8</v>
      </c>
      <c r="AD100" s="29"/>
      <c r="AE100" s="29"/>
      <c r="AF100" s="29">
        <v>307.14999999999998</v>
      </c>
      <c r="AG100" s="29">
        <v>330.28</v>
      </c>
      <c r="AH100" s="29"/>
      <c r="AI100" s="29"/>
      <c r="AJ100" s="29"/>
      <c r="AK100" s="29"/>
      <c r="AL100" s="29">
        <v>135.72</v>
      </c>
      <c r="AM100" s="29">
        <v>0</v>
      </c>
      <c r="AN100" s="29">
        <v>798.06</v>
      </c>
      <c r="AO100" s="29">
        <v>0</v>
      </c>
      <c r="AP100" s="29">
        <v>680.98</v>
      </c>
      <c r="AQ100" s="29">
        <v>390.56</v>
      </c>
      <c r="AR100" s="29">
        <v>607.79</v>
      </c>
      <c r="AS100" s="29">
        <v>0</v>
      </c>
      <c r="AT100" s="29">
        <v>3557.91</v>
      </c>
      <c r="AU100" s="29">
        <v>0</v>
      </c>
      <c r="AV100" s="29">
        <v>2110.34</v>
      </c>
      <c r="AW100" s="29">
        <v>0</v>
      </c>
      <c r="AX100" s="29">
        <v>4093.77</v>
      </c>
      <c r="AY100" s="29">
        <v>0</v>
      </c>
      <c r="AZ100" s="29"/>
      <c r="BA100" s="29"/>
      <c r="BB100" s="29"/>
      <c r="BC100" s="29"/>
      <c r="BD100" s="29">
        <v>12291.720000000001</v>
      </c>
      <c r="BE100" s="29">
        <v>720.83999999999992</v>
      </c>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row>
    <row r="101" spans="1:83" x14ac:dyDescent="0.25">
      <c r="A101" s="3" t="s">
        <v>343</v>
      </c>
      <c r="B101" s="29">
        <v>154.5</v>
      </c>
      <c r="C101" s="29">
        <v>0</v>
      </c>
      <c r="D101" s="29">
        <v>24</v>
      </c>
      <c r="E101" s="29">
        <v>0</v>
      </c>
      <c r="F101" s="29"/>
      <c r="G101" s="29"/>
      <c r="H101" s="29">
        <v>75</v>
      </c>
      <c r="I101" s="29">
        <v>0</v>
      </c>
      <c r="J101" s="29">
        <v>332.7</v>
      </c>
      <c r="K101" s="29">
        <v>0</v>
      </c>
      <c r="L101" s="29">
        <v>341.08</v>
      </c>
      <c r="M101" s="29">
        <v>0</v>
      </c>
      <c r="N101" s="29">
        <v>48.6</v>
      </c>
      <c r="O101" s="29">
        <v>0</v>
      </c>
      <c r="P101" s="29">
        <v>119.4</v>
      </c>
      <c r="Q101" s="29">
        <v>0</v>
      </c>
      <c r="R101" s="29">
        <v>366</v>
      </c>
      <c r="S101" s="29">
        <v>0</v>
      </c>
      <c r="T101" s="29">
        <v>258.39999999999998</v>
      </c>
      <c r="U101" s="29">
        <v>0</v>
      </c>
      <c r="V101" s="29">
        <v>30</v>
      </c>
      <c r="W101" s="29">
        <v>0</v>
      </c>
      <c r="X101" s="29">
        <v>248.4</v>
      </c>
      <c r="Y101" s="29">
        <v>0</v>
      </c>
      <c r="Z101" s="29"/>
      <c r="AA101" s="29"/>
      <c r="AB101" s="29">
        <v>1998.08</v>
      </c>
      <c r="AC101" s="29">
        <v>0</v>
      </c>
      <c r="AD101" s="29">
        <v>134.4</v>
      </c>
      <c r="AE101" s="29">
        <v>0</v>
      </c>
      <c r="AF101" s="29">
        <v>288.60000000000002</v>
      </c>
      <c r="AG101" s="29">
        <v>424.6</v>
      </c>
      <c r="AH101" s="29">
        <v>229.8</v>
      </c>
      <c r="AI101" s="29">
        <v>0</v>
      </c>
      <c r="AJ101" s="29">
        <v>311.39999999999998</v>
      </c>
      <c r="AK101" s="29">
        <v>215.4</v>
      </c>
      <c r="AL101" s="29">
        <v>792.6</v>
      </c>
      <c r="AM101" s="29">
        <v>458.4</v>
      </c>
      <c r="AN101" s="29">
        <v>201.9</v>
      </c>
      <c r="AO101" s="29">
        <v>0</v>
      </c>
      <c r="AP101" s="29">
        <v>164.4</v>
      </c>
      <c r="AQ101" s="29">
        <v>164.4</v>
      </c>
      <c r="AR101" s="29">
        <v>120</v>
      </c>
      <c r="AS101" s="29">
        <v>0</v>
      </c>
      <c r="AT101" s="29">
        <v>99</v>
      </c>
      <c r="AU101" s="29">
        <v>0</v>
      </c>
      <c r="AV101" s="29"/>
      <c r="AW101" s="29"/>
      <c r="AX101" s="29">
        <v>1039.45</v>
      </c>
      <c r="AY101" s="29">
        <v>0</v>
      </c>
      <c r="AZ101" s="29"/>
      <c r="BA101" s="29"/>
      <c r="BB101" s="29"/>
      <c r="BC101" s="29"/>
      <c r="BD101" s="29">
        <v>3381.55</v>
      </c>
      <c r="BE101" s="29">
        <v>1262.8000000000002</v>
      </c>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row>
    <row r="102" spans="1:83" x14ac:dyDescent="0.25">
      <c r="A102" s="3" t="s">
        <v>344</v>
      </c>
      <c r="B102" s="29">
        <v>12</v>
      </c>
      <c r="C102" s="29">
        <v>0</v>
      </c>
      <c r="D102" s="29">
        <v>72</v>
      </c>
      <c r="E102" s="29">
        <v>0</v>
      </c>
      <c r="F102" s="29">
        <v>12</v>
      </c>
      <c r="G102" s="29">
        <v>0</v>
      </c>
      <c r="H102" s="29">
        <v>48</v>
      </c>
      <c r="I102" s="29">
        <v>0</v>
      </c>
      <c r="J102" s="29">
        <v>156.4</v>
      </c>
      <c r="K102" s="29">
        <v>0</v>
      </c>
      <c r="L102" s="29">
        <v>156</v>
      </c>
      <c r="M102" s="29">
        <v>0</v>
      </c>
      <c r="N102" s="29">
        <v>31.2</v>
      </c>
      <c r="O102" s="29">
        <v>0</v>
      </c>
      <c r="P102" s="29">
        <v>12</v>
      </c>
      <c r="Q102" s="29">
        <v>0</v>
      </c>
      <c r="R102" s="29">
        <v>79</v>
      </c>
      <c r="S102" s="29">
        <v>0</v>
      </c>
      <c r="T102" s="29">
        <v>326.39999999999998</v>
      </c>
      <c r="U102" s="29">
        <v>0</v>
      </c>
      <c r="V102" s="29">
        <v>190.6</v>
      </c>
      <c r="W102" s="29">
        <v>0</v>
      </c>
      <c r="X102" s="29">
        <v>24</v>
      </c>
      <c r="Y102" s="29">
        <v>0</v>
      </c>
      <c r="Z102" s="29"/>
      <c r="AA102" s="29"/>
      <c r="AB102" s="29">
        <v>1119.5999999999999</v>
      </c>
      <c r="AC102" s="29">
        <v>0</v>
      </c>
      <c r="AD102" s="29">
        <v>14</v>
      </c>
      <c r="AE102" s="29">
        <v>134.4</v>
      </c>
      <c r="AF102" s="29">
        <v>196</v>
      </c>
      <c r="AG102" s="29">
        <v>0</v>
      </c>
      <c r="AH102" s="29"/>
      <c r="AI102" s="29"/>
      <c r="AJ102" s="29">
        <v>14</v>
      </c>
      <c r="AK102" s="29">
        <v>14</v>
      </c>
      <c r="AL102" s="29">
        <v>42</v>
      </c>
      <c r="AM102" s="29">
        <v>42</v>
      </c>
      <c r="AN102" s="29">
        <v>14</v>
      </c>
      <c r="AO102" s="29">
        <v>0</v>
      </c>
      <c r="AP102" s="29">
        <v>108.6</v>
      </c>
      <c r="AQ102" s="29">
        <v>94.6</v>
      </c>
      <c r="AR102" s="29">
        <v>48.4</v>
      </c>
      <c r="AS102" s="29">
        <v>48.4</v>
      </c>
      <c r="AT102" s="29">
        <v>140.80000000000001</v>
      </c>
      <c r="AU102" s="29">
        <v>84.8</v>
      </c>
      <c r="AV102" s="29">
        <v>114.8</v>
      </c>
      <c r="AW102" s="29">
        <v>28</v>
      </c>
      <c r="AX102" s="29">
        <v>42</v>
      </c>
      <c r="AY102" s="29">
        <v>28</v>
      </c>
      <c r="AZ102" s="29"/>
      <c r="BA102" s="29"/>
      <c r="BB102" s="29"/>
      <c r="BC102" s="29"/>
      <c r="BD102" s="29">
        <v>734.59999999999991</v>
      </c>
      <c r="BE102" s="29">
        <v>474.2</v>
      </c>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row>
    <row r="103" spans="1:83" x14ac:dyDescent="0.25">
      <c r="A103" s="3" t="s">
        <v>372</v>
      </c>
      <c r="B103" s="29"/>
      <c r="C103" s="29"/>
      <c r="D103" s="29"/>
      <c r="E103" s="29"/>
      <c r="F103" s="29"/>
      <c r="G103" s="29"/>
      <c r="H103" s="29"/>
      <c r="I103" s="29"/>
      <c r="J103" s="29"/>
      <c r="K103" s="29"/>
      <c r="L103" s="29"/>
      <c r="M103" s="29"/>
      <c r="N103" s="29"/>
      <c r="O103" s="29"/>
      <c r="P103" s="29"/>
      <c r="Q103" s="29"/>
      <c r="R103" s="29"/>
      <c r="S103" s="29"/>
      <c r="T103" s="29"/>
      <c r="U103" s="29"/>
      <c r="V103" s="29">
        <v>0</v>
      </c>
      <c r="W103" s="29">
        <v>0</v>
      </c>
      <c r="X103" s="29"/>
      <c r="Y103" s="29"/>
      <c r="Z103" s="29"/>
      <c r="AA103" s="29"/>
      <c r="AB103" s="29">
        <v>0</v>
      </c>
      <c r="AC103" s="29">
        <v>0</v>
      </c>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row>
    <row r="104" spans="1:83" x14ac:dyDescent="0.25">
      <c r="A104" s="3" t="s">
        <v>366</v>
      </c>
      <c r="B104" s="29"/>
      <c r="C104" s="29"/>
      <c r="D104" s="29"/>
      <c r="E104" s="29"/>
      <c r="F104" s="29"/>
      <c r="G104" s="29"/>
      <c r="H104" s="29">
        <v>8.35</v>
      </c>
      <c r="I104" s="29">
        <v>0</v>
      </c>
      <c r="J104" s="29">
        <v>18.579999999999998</v>
      </c>
      <c r="K104" s="29">
        <v>0</v>
      </c>
      <c r="L104" s="29">
        <v>7.49</v>
      </c>
      <c r="M104" s="29">
        <v>0</v>
      </c>
      <c r="N104" s="29">
        <v>23.5</v>
      </c>
      <c r="O104" s="29">
        <v>0</v>
      </c>
      <c r="P104" s="29">
        <v>38.18</v>
      </c>
      <c r="Q104" s="29">
        <v>0</v>
      </c>
      <c r="R104" s="29">
        <v>33.86</v>
      </c>
      <c r="S104" s="29">
        <v>0</v>
      </c>
      <c r="T104" s="29"/>
      <c r="U104" s="29"/>
      <c r="V104" s="29"/>
      <c r="W104" s="29"/>
      <c r="X104" s="29">
        <v>12.49</v>
      </c>
      <c r="Y104" s="29">
        <v>0</v>
      </c>
      <c r="Z104" s="29"/>
      <c r="AA104" s="29"/>
      <c r="AB104" s="29">
        <v>142.44999999999999</v>
      </c>
      <c r="AC104" s="29">
        <v>0</v>
      </c>
      <c r="AD104" s="29">
        <v>61</v>
      </c>
      <c r="AE104" s="29">
        <v>0</v>
      </c>
      <c r="AF104" s="29"/>
      <c r="AG104" s="29"/>
      <c r="AH104" s="29">
        <v>17.239999999999998</v>
      </c>
      <c r="AI104" s="29">
        <v>0</v>
      </c>
      <c r="AJ104" s="29">
        <v>17.989999999999998</v>
      </c>
      <c r="AK104" s="29">
        <v>0</v>
      </c>
      <c r="AL104" s="29">
        <v>73.75</v>
      </c>
      <c r="AM104" s="29">
        <v>0</v>
      </c>
      <c r="AN104" s="29">
        <v>3</v>
      </c>
      <c r="AO104" s="29">
        <v>0</v>
      </c>
      <c r="AP104" s="29">
        <v>37.49</v>
      </c>
      <c r="AQ104" s="29">
        <v>0</v>
      </c>
      <c r="AR104" s="29"/>
      <c r="AS104" s="29"/>
      <c r="AT104" s="29">
        <v>80.64</v>
      </c>
      <c r="AU104" s="29">
        <v>0</v>
      </c>
      <c r="AV104" s="29">
        <v>96.25</v>
      </c>
      <c r="AW104" s="29">
        <v>0</v>
      </c>
      <c r="AX104" s="29">
        <v>107.35</v>
      </c>
      <c r="AY104" s="29">
        <v>0</v>
      </c>
      <c r="AZ104" s="29">
        <v>40</v>
      </c>
      <c r="BA104" s="29">
        <v>0</v>
      </c>
      <c r="BB104" s="29"/>
      <c r="BC104" s="29"/>
      <c r="BD104" s="29">
        <v>534.71</v>
      </c>
      <c r="BE104" s="29">
        <v>0</v>
      </c>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row>
    <row r="105" spans="1:83" x14ac:dyDescent="0.25">
      <c r="A105" s="3" t="s">
        <v>345</v>
      </c>
      <c r="B105" s="29">
        <v>235.33</v>
      </c>
      <c r="C105" s="29">
        <v>0</v>
      </c>
      <c r="D105" s="29">
        <v>212.23</v>
      </c>
      <c r="E105" s="29">
        <v>0</v>
      </c>
      <c r="F105" s="29">
        <v>227.99</v>
      </c>
      <c r="G105" s="29">
        <v>8.1</v>
      </c>
      <c r="H105" s="29">
        <v>217.07</v>
      </c>
      <c r="I105" s="29">
        <v>14.31</v>
      </c>
      <c r="J105" s="29">
        <v>213.33</v>
      </c>
      <c r="K105" s="29">
        <v>0</v>
      </c>
      <c r="L105" s="29">
        <v>204.11</v>
      </c>
      <c r="M105" s="29">
        <v>0</v>
      </c>
      <c r="N105" s="29">
        <v>195.05</v>
      </c>
      <c r="O105" s="29">
        <v>0</v>
      </c>
      <c r="P105" s="29">
        <v>216.76</v>
      </c>
      <c r="Q105" s="29">
        <v>0</v>
      </c>
      <c r="R105" s="29">
        <v>198.16</v>
      </c>
      <c r="S105" s="29">
        <v>0</v>
      </c>
      <c r="T105" s="29">
        <v>214.11</v>
      </c>
      <c r="U105" s="29">
        <v>0</v>
      </c>
      <c r="V105" s="29">
        <v>220.69</v>
      </c>
      <c r="W105" s="29">
        <v>0</v>
      </c>
      <c r="X105" s="29">
        <v>210.58</v>
      </c>
      <c r="Y105" s="29">
        <v>18.100000000000001</v>
      </c>
      <c r="Z105" s="29"/>
      <c r="AA105" s="29"/>
      <c r="AB105" s="29">
        <v>2565.41</v>
      </c>
      <c r="AC105" s="29">
        <v>40.510000000000005</v>
      </c>
      <c r="AD105" s="29">
        <v>356.54</v>
      </c>
      <c r="AE105" s="29">
        <v>0</v>
      </c>
      <c r="AF105" s="29">
        <v>236.24</v>
      </c>
      <c r="AG105" s="29">
        <v>0</v>
      </c>
      <c r="AH105" s="29">
        <v>173.96</v>
      </c>
      <c r="AI105" s="29">
        <v>0</v>
      </c>
      <c r="AJ105" s="29">
        <v>394.21</v>
      </c>
      <c r="AK105" s="29">
        <v>0</v>
      </c>
      <c r="AL105" s="29">
        <v>247.35</v>
      </c>
      <c r="AM105" s="29">
        <v>0</v>
      </c>
      <c r="AN105" s="29">
        <v>655.64</v>
      </c>
      <c r="AO105" s="29">
        <v>0</v>
      </c>
      <c r="AP105" s="29">
        <v>195.73</v>
      </c>
      <c r="AQ105" s="29">
        <v>0</v>
      </c>
      <c r="AR105" s="29">
        <v>413.63</v>
      </c>
      <c r="AS105" s="29">
        <v>2.27</v>
      </c>
      <c r="AT105" s="29">
        <v>640.47</v>
      </c>
      <c r="AU105" s="29">
        <v>0</v>
      </c>
      <c r="AV105" s="29">
        <v>488.88</v>
      </c>
      <c r="AW105" s="29">
        <v>0</v>
      </c>
      <c r="AX105" s="29">
        <v>518.64</v>
      </c>
      <c r="AY105" s="29">
        <v>0</v>
      </c>
      <c r="AZ105" s="29">
        <v>790</v>
      </c>
      <c r="BA105" s="29">
        <v>0</v>
      </c>
      <c r="BB105" s="29"/>
      <c r="BC105" s="29"/>
      <c r="BD105" s="29">
        <v>5111.2900000000009</v>
      </c>
      <c r="BE105" s="29">
        <v>2.27</v>
      </c>
      <c r="BF105" s="29">
        <v>200</v>
      </c>
      <c r="BG105" s="29">
        <v>0</v>
      </c>
      <c r="BH105" s="29">
        <v>200</v>
      </c>
      <c r="BI105" s="29">
        <v>0</v>
      </c>
      <c r="BJ105" s="29">
        <v>200</v>
      </c>
      <c r="BK105" s="29">
        <v>0</v>
      </c>
      <c r="BL105" s="29">
        <v>200</v>
      </c>
      <c r="BM105" s="29">
        <v>0</v>
      </c>
      <c r="BN105" s="29">
        <v>200</v>
      </c>
      <c r="BO105" s="29">
        <v>0</v>
      </c>
      <c r="BP105" s="29">
        <v>200</v>
      </c>
      <c r="BQ105" s="29">
        <v>0</v>
      </c>
      <c r="BR105" s="29">
        <v>200</v>
      </c>
      <c r="BS105" s="29">
        <v>0</v>
      </c>
      <c r="BT105" s="29">
        <v>200</v>
      </c>
      <c r="BU105" s="29">
        <v>0</v>
      </c>
      <c r="BV105" s="29">
        <v>200</v>
      </c>
      <c r="BW105" s="29">
        <v>0</v>
      </c>
      <c r="BX105" s="29">
        <v>200</v>
      </c>
      <c r="BY105" s="29">
        <v>0</v>
      </c>
      <c r="BZ105" s="29">
        <v>200</v>
      </c>
      <c r="CA105" s="29">
        <v>0</v>
      </c>
      <c r="CB105" s="29">
        <v>200</v>
      </c>
      <c r="CC105" s="29">
        <v>0</v>
      </c>
      <c r="CD105" s="29">
        <v>2400</v>
      </c>
      <c r="CE105" s="29">
        <v>0</v>
      </c>
    </row>
    <row r="106" spans="1:83" x14ac:dyDescent="0.25">
      <c r="A106" s="3" t="s">
        <v>360</v>
      </c>
      <c r="B106" s="29"/>
      <c r="C106" s="29"/>
      <c r="D106" s="29">
        <v>37.39</v>
      </c>
      <c r="E106" s="29">
        <v>0</v>
      </c>
      <c r="F106" s="29">
        <v>62</v>
      </c>
      <c r="G106" s="29">
        <v>0</v>
      </c>
      <c r="H106" s="29"/>
      <c r="I106" s="29"/>
      <c r="J106" s="29"/>
      <c r="K106" s="29"/>
      <c r="L106" s="29"/>
      <c r="M106" s="29"/>
      <c r="N106" s="29"/>
      <c r="O106" s="29"/>
      <c r="P106" s="29"/>
      <c r="Q106" s="29"/>
      <c r="R106" s="29"/>
      <c r="S106" s="29"/>
      <c r="T106" s="29">
        <v>167.95</v>
      </c>
      <c r="U106" s="29">
        <v>0</v>
      </c>
      <c r="V106" s="29"/>
      <c r="W106" s="29"/>
      <c r="X106" s="29">
        <v>21.7</v>
      </c>
      <c r="Y106" s="29">
        <v>0</v>
      </c>
      <c r="Z106" s="29"/>
      <c r="AA106" s="29"/>
      <c r="AB106" s="29">
        <v>289.03999999999996</v>
      </c>
      <c r="AC106" s="29">
        <v>0</v>
      </c>
      <c r="AD106" s="29">
        <v>248.74</v>
      </c>
      <c r="AE106" s="29">
        <v>0</v>
      </c>
      <c r="AF106" s="29"/>
      <c r="AG106" s="29"/>
      <c r="AH106" s="29">
        <v>77.08</v>
      </c>
      <c r="AI106" s="29">
        <v>0</v>
      </c>
      <c r="AJ106" s="29">
        <v>115.61</v>
      </c>
      <c r="AK106" s="29">
        <v>0</v>
      </c>
      <c r="AL106" s="29">
        <v>278.27999999999997</v>
      </c>
      <c r="AM106" s="29">
        <v>0</v>
      </c>
      <c r="AN106" s="29">
        <v>52.98</v>
      </c>
      <c r="AO106" s="29">
        <v>0</v>
      </c>
      <c r="AP106" s="29">
        <v>672.59</v>
      </c>
      <c r="AQ106" s="29">
        <v>3.84</v>
      </c>
      <c r="AR106" s="29"/>
      <c r="AS106" s="29"/>
      <c r="AT106" s="29">
        <v>500.15</v>
      </c>
      <c r="AU106" s="29">
        <v>72.8</v>
      </c>
      <c r="AV106" s="29">
        <v>217.02</v>
      </c>
      <c r="AW106" s="29">
        <v>0.01</v>
      </c>
      <c r="AX106" s="29">
        <v>110.21</v>
      </c>
      <c r="AY106" s="29">
        <v>0</v>
      </c>
      <c r="AZ106" s="29">
        <v>200</v>
      </c>
      <c r="BA106" s="29">
        <v>0</v>
      </c>
      <c r="BB106" s="29"/>
      <c r="BC106" s="29"/>
      <c r="BD106" s="29">
        <v>2472.6600000000003</v>
      </c>
      <c r="BE106" s="29">
        <v>76.650000000000006</v>
      </c>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row>
    <row r="107" spans="1:83" x14ac:dyDescent="0.25">
      <c r="A107" s="3" t="s">
        <v>614</v>
      </c>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v>344.7</v>
      </c>
      <c r="AQ107" s="29">
        <v>0</v>
      </c>
      <c r="AR107" s="29"/>
      <c r="AS107" s="29"/>
      <c r="AT107" s="29">
        <v>9.51</v>
      </c>
      <c r="AU107" s="29">
        <v>0</v>
      </c>
      <c r="AV107" s="29">
        <v>280</v>
      </c>
      <c r="AW107" s="29">
        <v>0</v>
      </c>
      <c r="AX107" s="29"/>
      <c r="AY107" s="29"/>
      <c r="AZ107" s="29"/>
      <c r="BA107" s="29"/>
      <c r="BB107" s="29"/>
      <c r="BC107" s="29"/>
      <c r="BD107" s="29">
        <v>634.21</v>
      </c>
      <c r="BE107" s="29">
        <v>0</v>
      </c>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row>
    <row r="108" spans="1:83" x14ac:dyDescent="0.25">
      <c r="A108" s="3" t="s">
        <v>361</v>
      </c>
      <c r="B108" s="29"/>
      <c r="C108" s="29"/>
      <c r="D108" s="29">
        <v>89</v>
      </c>
      <c r="E108" s="29">
        <v>0</v>
      </c>
      <c r="F108" s="29">
        <v>792</v>
      </c>
      <c r="G108" s="29">
        <v>0</v>
      </c>
      <c r="H108" s="29"/>
      <c r="I108" s="29"/>
      <c r="J108" s="29"/>
      <c r="K108" s="29"/>
      <c r="L108" s="29"/>
      <c r="M108" s="29"/>
      <c r="N108" s="29"/>
      <c r="O108" s="29"/>
      <c r="P108" s="29"/>
      <c r="Q108" s="29"/>
      <c r="R108" s="29"/>
      <c r="S108" s="29"/>
      <c r="T108" s="29"/>
      <c r="U108" s="29"/>
      <c r="V108" s="29"/>
      <c r="W108" s="29"/>
      <c r="X108" s="29"/>
      <c r="Y108" s="29"/>
      <c r="Z108" s="29"/>
      <c r="AA108" s="29"/>
      <c r="AB108" s="29">
        <v>881</v>
      </c>
      <c r="AC108" s="29">
        <v>0</v>
      </c>
      <c r="AD108" s="29"/>
      <c r="AE108" s="29"/>
      <c r="AF108" s="29">
        <v>1867</v>
      </c>
      <c r="AG108" s="29">
        <v>0</v>
      </c>
      <c r="AH108" s="29"/>
      <c r="AI108" s="29"/>
      <c r="AJ108" s="29"/>
      <c r="AK108" s="29"/>
      <c r="AL108" s="29"/>
      <c r="AM108" s="29"/>
      <c r="AN108" s="29"/>
      <c r="AO108" s="29"/>
      <c r="AP108" s="29">
        <v>3180</v>
      </c>
      <c r="AQ108" s="29">
        <v>0</v>
      </c>
      <c r="AR108" s="29">
        <v>994</v>
      </c>
      <c r="AS108" s="29">
        <v>1590</v>
      </c>
      <c r="AT108" s="29">
        <v>115</v>
      </c>
      <c r="AU108" s="29">
        <v>0</v>
      </c>
      <c r="AV108" s="29">
        <v>0</v>
      </c>
      <c r="AW108" s="29">
        <v>2340</v>
      </c>
      <c r="AX108" s="29">
        <v>2273</v>
      </c>
      <c r="AY108" s="29">
        <v>965</v>
      </c>
      <c r="AZ108" s="29"/>
      <c r="BA108" s="29"/>
      <c r="BB108" s="29"/>
      <c r="BC108" s="29"/>
      <c r="BD108" s="29">
        <v>8429</v>
      </c>
      <c r="BE108" s="29">
        <v>4895</v>
      </c>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row>
    <row r="109" spans="1:83" x14ac:dyDescent="0.25">
      <c r="A109" s="3" t="s">
        <v>346</v>
      </c>
      <c r="B109" s="29">
        <v>3269.42</v>
      </c>
      <c r="C109" s="29">
        <v>0</v>
      </c>
      <c r="D109" s="29">
        <v>10705.5</v>
      </c>
      <c r="E109" s="29">
        <v>0</v>
      </c>
      <c r="F109" s="29">
        <v>1728.6</v>
      </c>
      <c r="G109" s="29">
        <v>0</v>
      </c>
      <c r="H109" s="29">
        <v>787.2</v>
      </c>
      <c r="I109" s="29">
        <v>0</v>
      </c>
      <c r="J109" s="29">
        <v>4359.7</v>
      </c>
      <c r="K109" s="29">
        <v>0</v>
      </c>
      <c r="L109" s="29">
        <v>77116.800000000003</v>
      </c>
      <c r="M109" s="29">
        <v>0</v>
      </c>
      <c r="N109" s="29">
        <v>2537.5</v>
      </c>
      <c r="O109" s="29">
        <v>0</v>
      </c>
      <c r="P109" s="29">
        <v>45370.91</v>
      </c>
      <c r="Q109" s="29">
        <v>0</v>
      </c>
      <c r="R109" s="29">
        <v>1353.7</v>
      </c>
      <c r="S109" s="29">
        <v>0</v>
      </c>
      <c r="T109" s="29">
        <v>843.7</v>
      </c>
      <c r="U109" s="29">
        <v>0</v>
      </c>
      <c r="V109" s="29">
        <v>545943.69999999995</v>
      </c>
      <c r="W109" s="29">
        <v>0</v>
      </c>
      <c r="X109" s="29">
        <v>113855.13</v>
      </c>
      <c r="Y109" s="29">
        <v>0</v>
      </c>
      <c r="Z109" s="29"/>
      <c r="AA109" s="29"/>
      <c r="AB109" s="29">
        <v>807871.86</v>
      </c>
      <c r="AC109" s="29">
        <v>0</v>
      </c>
      <c r="AD109" s="29">
        <v>1023.7</v>
      </c>
      <c r="AE109" s="29">
        <v>0</v>
      </c>
      <c r="AF109" s="29">
        <v>56910.43</v>
      </c>
      <c r="AG109" s="29">
        <v>0</v>
      </c>
      <c r="AH109" s="29">
        <v>41002.46</v>
      </c>
      <c r="AI109" s="29">
        <v>0</v>
      </c>
      <c r="AJ109" s="29">
        <v>15985.2</v>
      </c>
      <c r="AK109" s="29">
        <v>0</v>
      </c>
      <c r="AL109" s="29">
        <v>7468.7</v>
      </c>
      <c r="AM109" s="29">
        <v>0</v>
      </c>
      <c r="AN109" s="29">
        <v>36002.519999999997</v>
      </c>
      <c r="AO109" s="29">
        <v>20740</v>
      </c>
      <c r="AP109" s="29">
        <v>576.61</v>
      </c>
      <c r="AQ109" s="29">
        <v>0</v>
      </c>
      <c r="AR109" s="29">
        <v>275.95999999999998</v>
      </c>
      <c r="AS109" s="29">
        <v>0</v>
      </c>
      <c r="AT109" s="29">
        <v>1447.5</v>
      </c>
      <c r="AU109" s="29">
        <v>0</v>
      </c>
      <c r="AV109" s="29">
        <v>3682</v>
      </c>
      <c r="AW109" s="29">
        <v>0</v>
      </c>
      <c r="AX109" s="29">
        <v>22746</v>
      </c>
      <c r="AY109" s="29">
        <v>0</v>
      </c>
      <c r="AZ109" s="29">
        <v>27367</v>
      </c>
      <c r="BA109" s="29">
        <v>0</v>
      </c>
      <c r="BB109" s="29"/>
      <c r="BC109" s="29"/>
      <c r="BD109" s="29">
        <v>214488.07999999996</v>
      </c>
      <c r="BE109" s="29">
        <v>20740</v>
      </c>
      <c r="BF109" s="29">
        <v>5000</v>
      </c>
      <c r="BG109" s="29">
        <v>0</v>
      </c>
      <c r="BH109" s="29">
        <v>5000</v>
      </c>
      <c r="BI109" s="29">
        <v>0</v>
      </c>
      <c r="BJ109" s="29">
        <v>5000</v>
      </c>
      <c r="BK109" s="29">
        <v>0</v>
      </c>
      <c r="BL109" s="29">
        <v>5000</v>
      </c>
      <c r="BM109" s="29">
        <v>0</v>
      </c>
      <c r="BN109" s="29">
        <v>5000</v>
      </c>
      <c r="BO109" s="29">
        <v>0</v>
      </c>
      <c r="BP109" s="29">
        <v>5000</v>
      </c>
      <c r="BQ109" s="29">
        <v>0</v>
      </c>
      <c r="BR109" s="29">
        <v>5000</v>
      </c>
      <c r="BS109" s="29">
        <v>0</v>
      </c>
      <c r="BT109" s="29">
        <v>5000</v>
      </c>
      <c r="BU109" s="29">
        <v>0</v>
      </c>
      <c r="BV109" s="29">
        <v>5000</v>
      </c>
      <c r="BW109" s="29">
        <v>0</v>
      </c>
      <c r="BX109" s="29">
        <v>5000</v>
      </c>
      <c r="BY109" s="29">
        <v>0</v>
      </c>
      <c r="BZ109" s="29">
        <v>5000</v>
      </c>
      <c r="CA109" s="29">
        <v>0</v>
      </c>
      <c r="CB109" s="29">
        <v>5000</v>
      </c>
      <c r="CC109" s="29">
        <v>0</v>
      </c>
      <c r="CD109" s="29">
        <v>60000</v>
      </c>
      <c r="CE109" s="29">
        <v>0</v>
      </c>
    </row>
    <row r="110" spans="1:83" x14ac:dyDescent="0.25">
      <c r="A110" s="3" t="s">
        <v>668</v>
      </c>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v>1090</v>
      </c>
      <c r="AS110" s="29">
        <v>0</v>
      </c>
      <c r="AT110" s="29"/>
      <c r="AU110" s="29"/>
      <c r="AV110" s="29"/>
      <c r="AW110" s="29"/>
      <c r="AX110" s="29">
        <v>1963.16</v>
      </c>
      <c r="AY110" s="29">
        <v>0</v>
      </c>
      <c r="AZ110" s="29"/>
      <c r="BA110" s="29"/>
      <c r="BB110" s="29"/>
      <c r="BC110" s="29"/>
      <c r="BD110" s="29">
        <v>3053.16</v>
      </c>
      <c r="BE110" s="29">
        <v>0</v>
      </c>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row>
    <row r="111" spans="1:83" x14ac:dyDescent="0.25">
      <c r="A111" s="3" t="s">
        <v>392</v>
      </c>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v>13000</v>
      </c>
      <c r="BA111" s="29">
        <v>0</v>
      </c>
      <c r="BB111" s="29"/>
      <c r="BC111" s="29"/>
      <c r="BD111" s="29">
        <v>13000</v>
      </c>
      <c r="BE111" s="29">
        <v>0</v>
      </c>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row>
    <row r="112" spans="1:83" x14ac:dyDescent="0.25">
      <c r="A112" s="3" t="s">
        <v>388</v>
      </c>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v>1203.7</v>
      </c>
      <c r="AO112" s="29">
        <v>0</v>
      </c>
      <c r="AP112" s="29">
        <v>1230.7</v>
      </c>
      <c r="AQ112" s="29">
        <v>0</v>
      </c>
      <c r="AR112" s="29">
        <v>1022.7</v>
      </c>
      <c r="AS112" s="29">
        <v>0</v>
      </c>
      <c r="AT112" s="29">
        <v>2252.6999999999998</v>
      </c>
      <c r="AU112" s="29">
        <v>0</v>
      </c>
      <c r="AV112" s="29">
        <v>1313.7</v>
      </c>
      <c r="AW112" s="29">
        <v>0</v>
      </c>
      <c r="AX112" s="29">
        <v>1634.7</v>
      </c>
      <c r="AY112" s="29">
        <v>0</v>
      </c>
      <c r="AZ112" s="29">
        <v>1080</v>
      </c>
      <c r="BA112" s="29">
        <v>0</v>
      </c>
      <c r="BB112" s="29"/>
      <c r="BC112" s="29"/>
      <c r="BD112" s="29">
        <v>9738.2000000000007</v>
      </c>
      <c r="BE112" s="29">
        <v>0</v>
      </c>
      <c r="BF112" s="29">
        <v>80</v>
      </c>
      <c r="BG112" s="29">
        <v>0</v>
      </c>
      <c r="BH112" s="29">
        <v>80</v>
      </c>
      <c r="BI112" s="29">
        <v>0</v>
      </c>
      <c r="BJ112" s="29">
        <v>80</v>
      </c>
      <c r="BK112" s="29">
        <v>0</v>
      </c>
      <c r="BL112" s="29">
        <v>80</v>
      </c>
      <c r="BM112" s="29">
        <v>0</v>
      </c>
      <c r="BN112" s="29">
        <v>80</v>
      </c>
      <c r="BO112" s="29">
        <v>0</v>
      </c>
      <c r="BP112" s="29">
        <v>80</v>
      </c>
      <c r="BQ112" s="29">
        <v>0</v>
      </c>
      <c r="BR112" s="29">
        <v>80</v>
      </c>
      <c r="BS112" s="29">
        <v>0</v>
      </c>
      <c r="BT112" s="29">
        <v>80</v>
      </c>
      <c r="BU112" s="29">
        <v>0</v>
      </c>
      <c r="BV112" s="29">
        <v>80</v>
      </c>
      <c r="BW112" s="29">
        <v>0</v>
      </c>
      <c r="BX112" s="29">
        <v>80</v>
      </c>
      <c r="BY112" s="29">
        <v>0</v>
      </c>
      <c r="BZ112" s="29">
        <v>80</v>
      </c>
      <c r="CA112" s="29">
        <v>0</v>
      </c>
      <c r="CB112" s="29">
        <v>80</v>
      </c>
      <c r="CC112" s="29">
        <v>0</v>
      </c>
      <c r="CD112" s="29">
        <v>960</v>
      </c>
      <c r="CE112" s="29">
        <v>0</v>
      </c>
    </row>
    <row r="113" spans="1:83" x14ac:dyDescent="0.25">
      <c r="A113" s="3" t="s">
        <v>390</v>
      </c>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v>5000</v>
      </c>
      <c r="BA113" s="29">
        <v>0</v>
      </c>
      <c r="BB113" s="29"/>
      <c r="BC113" s="29"/>
      <c r="BD113" s="29">
        <v>5000</v>
      </c>
      <c r="BE113" s="29">
        <v>0</v>
      </c>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row>
    <row r="114" spans="1:83" x14ac:dyDescent="0.25">
      <c r="A114" s="3" t="s">
        <v>682</v>
      </c>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v>1039.33</v>
      </c>
      <c r="AU114" s="29">
        <v>0</v>
      </c>
      <c r="AV114" s="29">
        <v>473.58</v>
      </c>
      <c r="AW114" s="29">
        <v>0</v>
      </c>
      <c r="AX114" s="29">
        <v>365.85</v>
      </c>
      <c r="AY114" s="29">
        <v>0</v>
      </c>
      <c r="AZ114" s="29"/>
      <c r="BA114" s="29"/>
      <c r="BB114" s="29"/>
      <c r="BC114" s="29"/>
      <c r="BD114" s="29">
        <v>1878.7599999999998</v>
      </c>
      <c r="BE114" s="29">
        <v>0</v>
      </c>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row>
    <row r="115" spans="1:83" x14ac:dyDescent="0.25">
      <c r="A115" s="3" t="s">
        <v>347</v>
      </c>
      <c r="B115" s="29">
        <v>1157.96</v>
      </c>
      <c r="C115" s="29">
        <v>3.47</v>
      </c>
      <c r="D115" s="29">
        <v>502.03</v>
      </c>
      <c r="E115" s="29">
        <v>153.38999999999999</v>
      </c>
      <c r="F115" s="29">
        <v>841.51</v>
      </c>
      <c r="G115" s="29">
        <v>0</v>
      </c>
      <c r="H115" s="29">
        <v>865.72</v>
      </c>
      <c r="I115" s="29">
        <v>127.83</v>
      </c>
      <c r="J115" s="29">
        <v>97</v>
      </c>
      <c r="K115" s="29">
        <v>0</v>
      </c>
      <c r="L115" s="29">
        <v>381.68</v>
      </c>
      <c r="M115" s="29">
        <v>134.69</v>
      </c>
      <c r="N115" s="29">
        <v>281.45</v>
      </c>
      <c r="O115" s="29">
        <v>0</v>
      </c>
      <c r="P115" s="29">
        <v>400.77</v>
      </c>
      <c r="Q115" s="29">
        <v>0</v>
      </c>
      <c r="R115" s="29">
        <v>867.99</v>
      </c>
      <c r="S115" s="29">
        <v>153.38999999999999</v>
      </c>
      <c r="T115" s="29">
        <v>40.85</v>
      </c>
      <c r="U115" s="29">
        <v>0</v>
      </c>
      <c r="V115" s="29">
        <v>324.85000000000002</v>
      </c>
      <c r="W115" s="29">
        <v>6.78</v>
      </c>
      <c r="X115" s="29">
        <v>0</v>
      </c>
      <c r="Y115" s="29">
        <v>0.78</v>
      </c>
      <c r="Z115" s="29"/>
      <c r="AA115" s="29"/>
      <c r="AB115" s="29">
        <v>5761.8100000000013</v>
      </c>
      <c r="AC115" s="29">
        <v>580.32999999999993</v>
      </c>
      <c r="AD115" s="29"/>
      <c r="AE115" s="29"/>
      <c r="AF115" s="29"/>
      <c r="AG115" s="29"/>
      <c r="AH115" s="29"/>
      <c r="AI115" s="29"/>
      <c r="AJ115" s="29">
        <v>1191.42</v>
      </c>
      <c r="AK115" s="29">
        <v>0</v>
      </c>
      <c r="AL115" s="29">
        <v>503.77</v>
      </c>
      <c r="AM115" s="29">
        <v>4.5</v>
      </c>
      <c r="AN115" s="29">
        <v>1544.55</v>
      </c>
      <c r="AO115" s="29">
        <v>47.42</v>
      </c>
      <c r="AP115" s="29">
        <v>1959.23</v>
      </c>
      <c r="AQ115" s="29">
        <v>260.42</v>
      </c>
      <c r="AR115" s="29">
        <v>376.79</v>
      </c>
      <c r="AS115" s="29">
        <v>0.43</v>
      </c>
      <c r="AT115" s="29">
        <v>2552.06</v>
      </c>
      <c r="AU115" s="29">
        <v>182.74</v>
      </c>
      <c r="AV115" s="29">
        <v>1437.52</v>
      </c>
      <c r="AW115" s="29">
        <v>14.19</v>
      </c>
      <c r="AX115" s="29">
        <v>1487.56</v>
      </c>
      <c r="AY115" s="29">
        <v>155.22999999999999</v>
      </c>
      <c r="AZ115" s="29">
        <v>1500</v>
      </c>
      <c r="BA115" s="29">
        <v>0</v>
      </c>
      <c r="BB115" s="29"/>
      <c r="BC115" s="29"/>
      <c r="BD115" s="29">
        <v>12552.9</v>
      </c>
      <c r="BE115" s="29">
        <v>664.93000000000006</v>
      </c>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row>
    <row r="116" spans="1:83" x14ac:dyDescent="0.25">
      <c r="A116" s="3" t="s">
        <v>348</v>
      </c>
      <c r="B116" s="29">
        <v>33.5</v>
      </c>
      <c r="C116" s="29">
        <v>0</v>
      </c>
      <c r="D116" s="29">
        <v>68</v>
      </c>
      <c r="E116" s="29">
        <v>0</v>
      </c>
      <c r="F116" s="29">
        <v>66.5</v>
      </c>
      <c r="G116" s="29">
        <v>0</v>
      </c>
      <c r="H116" s="29">
        <v>33</v>
      </c>
      <c r="I116" s="29">
        <v>0</v>
      </c>
      <c r="J116" s="29">
        <v>25100</v>
      </c>
      <c r="K116" s="29">
        <v>0</v>
      </c>
      <c r="L116" s="29">
        <v>100</v>
      </c>
      <c r="M116" s="29">
        <v>0</v>
      </c>
      <c r="N116" s="29">
        <v>33</v>
      </c>
      <c r="O116" s="29">
        <v>0</v>
      </c>
      <c r="P116" s="29">
        <v>66.5</v>
      </c>
      <c r="Q116" s="29">
        <v>0</v>
      </c>
      <c r="R116" s="29">
        <v>66.5</v>
      </c>
      <c r="S116" s="29">
        <v>0</v>
      </c>
      <c r="T116" s="29">
        <v>101.85</v>
      </c>
      <c r="U116" s="29">
        <v>0</v>
      </c>
      <c r="V116" s="29">
        <v>116.5</v>
      </c>
      <c r="W116" s="29">
        <v>0</v>
      </c>
      <c r="X116" s="29">
        <v>5208.1000000000004</v>
      </c>
      <c r="Y116" s="29">
        <v>0</v>
      </c>
      <c r="Z116" s="29"/>
      <c r="AA116" s="29"/>
      <c r="AB116" s="29">
        <v>30993.449999999997</v>
      </c>
      <c r="AC116" s="29">
        <v>0</v>
      </c>
      <c r="AD116" s="29">
        <v>33.5</v>
      </c>
      <c r="AE116" s="29">
        <v>35</v>
      </c>
      <c r="AF116" s="29">
        <v>33</v>
      </c>
      <c r="AG116" s="29">
        <v>0</v>
      </c>
      <c r="AH116" s="29">
        <v>1356.99</v>
      </c>
      <c r="AI116" s="29">
        <v>0</v>
      </c>
      <c r="AJ116" s="29">
        <v>66.5</v>
      </c>
      <c r="AK116" s="29">
        <v>0</v>
      </c>
      <c r="AL116" s="29">
        <v>33</v>
      </c>
      <c r="AM116" s="29">
        <v>0</v>
      </c>
      <c r="AN116" s="29">
        <v>66.5</v>
      </c>
      <c r="AO116" s="29">
        <v>0</v>
      </c>
      <c r="AP116" s="29">
        <v>10175</v>
      </c>
      <c r="AQ116" s="29">
        <v>0</v>
      </c>
      <c r="AR116" s="29">
        <v>33</v>
      </c>
      <c r="AS116" s="29">
        <v>0</v>
      </c>
      <c r="AT116" s="29">
        <v>119.5</v>
      </c>
      <c r="AU116" s="29">
        <v>0</v>
      </c>
      <c r="AV116" s="29">
        <v>102.3</v>
      </c>
      <c r="AW116" s="29">
        <v>0</v>
      </c>
      <c r="AX116" s="29">
        <v>173.91</v>
      </c>
      <c r="AY116" s="29">
        <v>0</v>
      </c>
      <c r="AZ116" s="29">
        <v>200</v>
      </c>
      <c r="BA116" s="29">
        <v>0</v>
      </c>
      <c r="BB116" s="29"/>
      <c r="BC116" s="29"/>
      <c r="BD116" s="29">
        <v>12393.199999999999</v>
      </c>
      <c r="BE116" s="29">
        <v>35</v>
      </c>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row>
    <row r="117" spans="1:83" x14ac:dyDescent="0.25">
      <c r="A117" s="3" t="s">
        <v>349</v>
      </c>
      <c r="B117" s="29">
        <v>1174.9000000000001</v>
      </c>
      <c r="C117" s="29">
        <v>0</v>
      </c>
      <c r="D117" s="29">
        <v>1603.5</v>
      </c>
      <c r="E117" s="29">
        <v>0</v>
      </c>
      <c r="F117" s="29">
        <v>1490.65</v>
      </c>
      <c r="G117" s="29">
        <v>0</v>
      </c>
      <c r="H117" s="29">
        <v>1629.84</v>
      </c>
      <c r="I117" s="29">
        <v>0</v>
      </c>
      <c r="J117" s="29"/>
      <c r="K117" s="29"/>
      <c r="L117" s="29">
        <v>94</v>
      </c>
      <c r="M117" s="29">
        <v>0</v>
      </c>
      <c r="N117" s="29"/>
      <c r="O117" s="29"/>
      <c r="P117" s="29"/>
      <c r="Q117" s="29"/>
      <c r="R117" s="29">
        <v>1983</v>
      </c>
      <c r="S117" s="29">
        <v>0</v>
      </c>
      <c r="T117" s="29"/>
      <c r="U117" s="29"/>
      <c r="V117" s="29"/>
      <c r="W117" s="29"/>
      <c r="X117" s="29">
        <v>920.5</v>
      </c>
      <c r="Y117" s="29">
        <v>0</v>
      </c>
      <c r="Z117" s="29"/>
      <c r="AA117" s="29"/>
      <c r="AB117" s="29">
        <v>8896.39</v>
      </c>
      <c r="AC117" s="29">
        <v>0</v>
      </c>
      <c r="AD117" s="29"/>
      <c r="AE117" s="29"/>
      <c r="AF117" s="29"/>
      <c r="AG117" s="29"/>
      <c r="AH117" s="29">
        <v>868.43</v>
      </c>
      <c r="AI117" s="29">
        <v>0</v>
      </c>
      <c r="AJ117" s="29"/>
      <c r="AK117" s="29"/>
      <c r="AL117" s="29"/>
      <c r="AM117" s="29"/>
      <c r="AN117" s="29">
        <v>2150.2199999999998</v>
      </c>
      <c r="AO117" s="29">
        <v>0</v>
      </c>
      <c r="AP117" s="29">
        <v>3798.61</v>
      </c>
      <c r="AQ117" s="29">
        <v>0</v>
      </c>
      <c r="AR117" s="29"/>
      <c r="AS117" s="29"/>
      <c r="AT117" s="29">
        <v>2659.32</v>
      </c>
      <c r="AU117" s="29">
        <v>0</v>
      </c>
      <c r="AV117" s="29">
        <v>888.9</v>
      </c>
      <c r="AW117" s="29">
        <v>0</v>
      </c>
      <c r="AX117" s="29">
        <v>508.15</v>
      </c>
      <c r="AY117" s="29">
        <v>0</v>
      </c>
      <c r="AZ117" s="29">
        <v>3100</v>
      </c>
      <c r="BA117" s="29">
        <v>0</v>
      </c>
      <c r="BB117" s="29"/>
      <c r="BC117" s="29"/>
      <c r="BD117" s="29">
        <v>13973.63</v>
      </c>
      <c r="BE117" s="29">
        <v>0</v>
      </c>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row>
    <row r="118" spans="1:83" x14ac:dyDescent="0.25">
      <c r="A118" s="3" t="s">
        <v>350</v>
      </c>
      <c r="B118" s="29">
        <v>15000</v>
      </c>
      <c r="C118" s="29">
        <v>0</v>
      </c>
      <c r="D118" s="29">
        <v>15000</v>
      </c>
      <c r="E118" s="29">
        <v>0</v>
      </c>
      <c r="F118" s="29">
        <v>15000</v>
      </c>
      <c r="G118" s="29">
        <v>0</v>
      </c>
      <c r="H118" s="29">
        <v>15000</v>
      </c>
      <c r="I118" s="29">
        <v>0</v>
      </c>
      <c r="J118" s="29">
        <v>15000</v>
      </c>
      <c r="K118" s="29">
        <v>120000</v>
      </c>
      <c r="L118" s="29">
        <v>15000</v>
      </c>
      <c r="M118" s="29">
        <v>0</v>
      </c>
      <c r="N118" s="29">
        <v>15000</v>
      </c>
      <c r="O118" s="29">
        <v>0</v>
      </c>
      <c r="P118" s="29">
        <v>15000</v>
      </c>
      <c r="Q118" s="29">
        <v>0</v>
      </c>
      <c r="R118" s="29"/>
      <c r="S118" s="29"/>
      <c r="T118" s="29"/>
      <c r="U118" s="29"/>
      <c r="V118" s="29"/>
      <c r="W118" s="29"/>
      <c r="X118" s="29"/>
      <c r="Y118" s="29"/>
      <c r="Z118" s="29"/>
      <c r="AA118" s="29"/>
      <c r="AB118" s="29">
        <v>120000</v>
      </c>
      <c r="AC118" s="29">
        <v>120000</v>
      </c>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row>
    <row r="119" spans="1:83" x14ac:dyDescent="0.25">
      <c r="A119" s="3" t="s">
        <v>351</v>
      </c>
      <c r="B119" s="29">
        <v>3500</v>
      </c>
      <c r="C119" s="29">
        <v>0</v>
      </c>
      <c r="D119" s="29">
        <v>3500</v>
      </c>
      <c r="E119" s="29">
        <v>0</v>
      </c>
      <c r="F119" s="29">
        <v>3500</v>
      </c>
      <c r="G119" s="29">
        <v>0</v>
      </c>
      <c r="H119" s="29">
        <v>3500</v>
      </c>
      <c r="I119" s="29">
        <v>0</v>
      </c>
      <c r="J119" s="29">
        <v>3500</v>
      </c>
      <c r="K119" s="29">
        <v>0</v>
      </c>
      <c r="L119" s="29">
        <v>3500</v>
      </c>
      <c r="M119" s="29">
        <v>0</v>
      </c>
      <c r="N119" s="29">
        <v>6000</v>
      </c>
      <c r="O119" s="29">
        <v>0</v>
      </c>
      <c r="P119" s="29">
        <v>6000</v>
      </c>
      <c r="Q119" s="29">
        <v>0</v>
      </c>
      <c r="R119" s="29">
        <v>6000</v>
      </c>
      <c r="S119" s="29">
        <v>0</v>
      </c>
      <c r="T119" s="29">
        <v>7500</v>
      </c>
      <c r="U119" s="29">
        <v>0</v>
      </c>
      <c r="V119" s="29">
        <v>7500</v>
      </c>
      <c r="W119" s="29">
        <v>0</v>
      </c>
      <c r="X119" s="29">
        <v>-54000</v>
      </c>
      <c r="Y119" s="29">
        <v>0</v>
      </c>
      <c r="Z119" s="29"/>
      <c r="AA119" s="29"/>
      <c r="AB119" s="29">
        <v>0</v>
      </c>
      <c r="AC119" s="29">
        <v>0</v>
      </c>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row>
    <row r="120" spans="1:83" x14ac:dyDescent="0.25">
      <c r="A120" s="3" t="s">
        <v>352</v>
      </c>
      <c r="B120" s="29">
        <v>0</v>
      </c>
      <c r="C120" s="29">
        <v>15000</v>
      </c>
      <c r="D120" s="29">
        <v>0</v>
      </c>
      <c r="E120" s="29">
        <v>15000</v>
      </c>
      <c r="F120" s="29">
        <v>0</v>
      </c>
      <c r="G120" s="29">
        <v>15000</v>
      </c>
      <c r="H120" s="29">
        <v>0</v>
      </c>
      <c r="I120" s="29">
        <v>15000</v>
      </c>
      <c r="J120" s="29">
        <v>120000</v>
      </c>
      <c r="K120" s="29">
        <v>15000</v>
      </c>
      <c r="L120" s="29">
        <v>0</v>
      </c>
      <c r="M120" s="29">
        <v>15000</v>
      </c>
      <c r="N120" s="29">
        <v>0</v>
      </c>
      <c r="O120" s="29">
        <v>15000</v>
      </c>
      <c r="P120" s="29">
        <v>0</v>
      </c>
      <c r="Q120" s="29">
        <v>15000</v>
      </c>
      <c r="R120" s="29"/>
      <c r="S120" s="29"/>
      <c r="T120" s="29"/>
      <c r="U120" s="29"/>
      <c r="V120" s="29"/>
      <c r="W120" s="29"/>
      <c r="X120" s="29"/>
      <c r="Y120" s="29"/>
      <c r="Z120" s="29"/>
      <c r="AA120" s="29"/>
      <c r="AB120" s="29">
        <v>120000</v>
      </c>
      <c r="AC120" s="29">
        <v>120000</v>
      </c>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row>
    <row r="121" spans="1:83" x14ac:dyDescent="0.25">
      <c r="A121" s="3" t="s">
        <v>353</v>
      </c>
      <c r="B121" s="29">
        <v>0</v>
      </c>
      <c r="C121" s="29">
        <v>3500</v>
      </c>
      <c r="D121" s="29">
        <v>0</v>
      </c>
      <c r="E121" s="29">
        <v>3500</v>
      </c>
      <c r="F121" s="29">
        <v>0</v>
      </c>
      <c r="G121" s="29">
        <v>3500</v>
      </c>
      <c r="H121" s="29">
        <v>0</v>
      </c>
      <c r="I121" s="29">
        <v>3500</v>
      </c>
      <c r="J121" s="29">
        <v>0</v>
      </c>
      <c r="K121" s="29">
        <v>3500</v>
      </c>
      <c r="L121" s="29">
        <v>0</v>
      </c>
      <c r="M121" s="29">
        <v>3500</v>
      </c>
      <c r="N121" s="29">
        <v>0</v>
      </c>
      <c r="O121" s="29">
        <v>6000</v>
      </c>
      <c r="P121" s="29">
        <v>0</v>
      </c>
      <c r="Q121" s="29">
        <v>6000</v>
      </c>
      <c r="R121" s="29">
        <v>0</v>
      </c>
      <c r="S121" s="29">
        <v>6000</v>
      </c>
      <c r="T121" s="29">
        <v>0</v>
      </c>
      <c r="U121" s="29">
        <v>7500</v>
      </c>
      <c r="V121" s="29">
        <v>0</v>
      </c>
      <c r="W121" s="29">
        <v>7500</v>
      </c>
      <c r="X121" s="29">
        <v>0</v>
      </c>
      <c r="Y121" s="29">
        <v>-54000</v>
      </c>
      <c r="Z121" s="29"/>
      <c r="AA121" s="29"/>
      <c r="AB121" s="29">
        <v>0</v>
      </c>
      <c r="AC121" s="29">
        <v>0</v>
      </c>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row>
    <row r="122" spans="1:83" x14ac:dyDescent="0.25">
      <c r="A122" s="3" t="s">
        <v>385</v>
      </c>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v>1283.94</v>
      </c>
      <c r="AK122" s="29">
        <v>0</v>
      </c>
      <c r="AL122" s="29">
        <v>1150.42</v>
      </c>
      <c r="AM122" s="29">
        <v>0</v>
      </c>
      <c r="AN122" s="29">
        <v>1081.53</v>
      </c>
      <c r="AO122" s="29">
        <v>0</v>
      </c>
      <c r="AP122" s="29">
        <v>999.86</v>
      </c>
      <c r="AQ122" s="29">
        <v>0</v>
      </c>
      <c r="AR122" s="29">
        <v>982.6</v>
      </c>
      <c r="AS122" s="29">
        <v>0</v>
      </c>
      <c r="AT122" s="29">
        <v>930.62</v>
      </c>
      <c r="AU122" s="29">
        <v>0</v>
      </c>
      <c r="AV122" s="29">
        <v>820.6</v>
      </c>
      <c r="AW122" s="29">
        <v>0</v>
      </c>
      <c r="AX122" s="29">
        <v>770.78</v>
      </c>
      <c r="AY122" s="29">
        <v>0</v>
      </c>
      <c r="AZ122" s="29">
        <v>1200</v>
      </c>
      <c r="BA122" s="29">
        <v>0</v>
      </c>
      <c r="BB122" s="29"/>
      <c r="BC122" s="29"/>
      <c r="BD122" s="29">
        <v>9220.35</v>
      </c>
      <c r="BE122" s="29">
        <v>0</v>
      </c>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row>
    <row r="123" spans="1:83" x14ac:dyDescent="0.25">
      <c r="A123" s="3" t="s">
        <v>370</v>
      </c>
      <c r="B123" s="29"/>
      <c r="C123" s="29"/>
      <c r="D123" s="29"/>
      <c r="E123" s="29"/>
      <c r="F123" s="29"/>
      <c r="G123" s="29"/>
      <c r="H123" s="29"/>
      <c r="I123" s="29"/>
      <c r="J123" s="29"/>
      <c r="K123" s="29"/>
      <c r="L123" s="29"/>
      <c r="M123" s="29"/>
      <c r="N123" s="29">
        <v>1713.69</v>
      </c>
      <c r="O123" s="29">
        <v>0</v>
      </c>
      <c r="P123" s="29">
        <v>16377.76</v>
      </c>
      <c r="Q123" s="29">
        <v>0</v>
      </c>
      <c r="R123" s="29"/>
      <c r="S123" s="29"/>
      <c r="T123" s="29">
        <v>4148.9399999999996</v>
      </c>
      <c r="U123" s="29">
        <v>0</v>
      </c>
      <c r="V123" s="29"/>
      <c r="W123" s="29"/>
      <c r="X123" s="29">
        <v>4386.76</v>
      </c>
      <c r="Y123" s="29">
        <v>0</v>
      </c>
      <c r="Z123" s="29"/>
      <c r="AA123" s="29"/>
      <c r="AB123" s="29">
        <v>26627.15</v>
      </c>
      <c r="AC123" s="29">
        <v>0</v>
      </c>
      <c r="AD123" s="29"/>
      <c r="AE123" s="29"/>
      <c r="AF123" s="29"/>
      <c r="AG123" s="29"/>
      <c r="AH123" s="29"/>
      <c r="AI123" s="29"/>
      <c r="AJ123" s="29">
        <v>3568.59</v>
      </c>
      <c r="AK123" s="29">
        <v>0</v>
      </c>
      <c r="AL123" s="29"/>
      <c r="AM123" s="29"/>
      <c r="AN123" s="29"/>
      <c r="AO123" s="29"/>
      <c r="AP123" s="29">
        <v>3568.59</v>
      </c>
      <c r="AQ123" s="29">
        <v>0</v>
      </c>
      <c r="AR123" s="29"/>
      <c r="AS123" s="29"/>
      <c r="AT123" s="29"/>
      <c r="AU123" s="29"/>
      <c r="AV123" s="29">
        <v>6805.56</v>
      </c>
      <c r="AW123" s="29">
        <v>0</v>
      </c>
      <c r="AX123" s="29">
        <v>7500</v>
      </c>
      <c r="AY123" s="29">
        <v>0</v>
      </c>
      <c r="AZ123" s="29">
        <v>7500</v>
      </c>
      <c r="BA123" s="29">
        <v>0</v>
      </c>
      <c r="BB123" s="29"/>
      <c r="BC123" s="29"/>
      <c r="BD123" s="29">
        <v>28942.74</v>
      </c>
      <c r="BE123" s="29">
        <v>0</v>
      </c>
      <c r="BF123" s="29">
        <v>7500</v>
      </c>
      <c r="BG123" s="29">
        <v>0</v>
      </c>
      <c r="BH123" s="29">
        <v>7500</v>
      </c>
      <c r="BI123" s="29">
        <v>0</v>
      </c>
      <c r="BJ123" s="29">
        <v>35000</v>
      </c>
      <c r="BK123" s="29">
        <v>0</v>
      </c>
      <c r="BL123" s="29">
        <v>7500</v>
      </c>
      <c r="BM123" s="29">
        <v>0</v>
      </c>
      <c r="BN123" s="29">
        <v>7500</v>
      </c>
      <c r="BO123" s="29">
        <v>0</v>
      </c>
      <c r="BP123" s="29">
        <v>35000</v>
      </c>
      <c r="BQ123" s="29">
        <v>0</v>
      </c>
      <c r="BR123" s="29">
        <v>7500</v>
      </c>
      <c r="BS123" s="29">
        <v>0</v>
      </c>
      <c r="BT123" s="29">
        <v>7500</v>
      </c>
      <c r="BU123" s="29">
        <v>0</v>
      </c>
      <c r="BV123" s="29">
        <v>35000</v>
      </c>
      <c r="BW123" s="29">
        <v>0</v>
      </c>
      <c r="BX123" s="29"/>
      <c r="BY123" s="29"/>
      <c r="BZ123" s="29"/>
      <c r="CA123" s="29"/>
      <c r="CB123" s="29"/>
      <c r="CC123" s="29"/>
      <c r="CD123" s="29">
        <v>150000</v>
      </c>
      <c r="CE123" s="29">
        <v>0</v>
      </c>
    </row>
    <row r="124" spans="1:83" x14ac:dyDescent="0.25">
      <c r="A124" s="3" t="s">
        <v>354</v>
      </c>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v>9979194.8499999996</v>
      </c>
      <c r="AA124" s="29">
        <v>9980591.6300000008</v>
      </c>
      <c r="AB124" s="29">
        <v>9979194.8499999996</v>
      </c>
      <c r="AC124" s="29">
        <v>9980591.6300000008</v>
      </c>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v>13870961.92</v>
      </c>
      <c r="BC124" s="29">
        <v>14009849.77</v>
      </c>
      <c r="BD124" s="29">
        <v>13870961.92</v>
      </c>
      <c r="BE124" s="29">
        <v>14009849.77</v>
      </c>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row>
    <row r="125" spans="1:83" x14ac:dyDescent="0.25">
      <c r="A125" s="3" t="s">
        <v>355</v>
      </c>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v>0</v>
      </c>
      <c r="AA125" s="29">
        <v>4707.29</v>
      </c>
      <c r="AB125" s="29">
        <v>0</v>
      </c>
      <c r="AC125" s="29">
        <v>4707.29</v>
      </c>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v>0</v>
      </c>
      <c r="BC125" s="29">
        <v>128.4</v>
      </c>
      <c r="BD125" s="29">
        <v>0</v>
      </c>
      <c r="BE125" s="29">
        <v>128.4</v>
      </c>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row>
    <row r="126" spans="1:83" x14ac:dyDescent="0.25">
      <c r="A126" s="3" t="s">
        <v>356</v>
      </c>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v>6109.07</v>
      </c>
      <c r="AA126" s="29">
        <v>5</v>
      </c>
      <c r="AB126" s="29">
        <v>6109.07</v>
      </c>
      <c r="AC126" s="29">
        <v>5</v>
      </c>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v>139016.25</v>
      </c>
      <c r="BC126" s="29">
        <v>0</v>
      </c>
      <c r="BD126" s="29">
        <v>139016.25</v>
      </c>
      <c r="BE126" s="29">
        <v>0</v>
      </c>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row>
    <row r="127" spans="1:83" x14ac:dyDescent="0.25">
      <c r="A127" s="3" t="s">
        <v>165</v>
      </c>
      <c r="B127" s="29">
        <v>252614.03999999995</v>
      </c>
      <c r="C127" s="29">
        <v>252614.04000000004</v>
      </c>
      <c r="D127" s="29">
        <v>252844.96000000005</v>
      </c>
      <c r="E127" s="29">
        <v>252844.96000000005</v>
      </c>
      <c r="F127" s="29">
        <v>219066.93</v>
      </c>
      <c r="G127" s="29">
        <v>219066.93</v>
      </c>
      <c r="H127" s="29">
        <v>219263.45999999996</v>
      </c>
      <c r="I127" s="29">
        <v>219263.46</v>
      </c>
      <c r="J127" s="29">
        <v>962975.04999999993</v>
      </c>
      <c r="K127" s="29">
        <v>962975.05</v>
      </c>
      <c r="L127" s="29">
        <v>315091.90999999997</v>
      </c>
      <c r="M127" s="29">
        <v>315091.91000000009</v>
      </c>
      <c r="N127" s="29">
        <v>336714.05</v>
      </c>
      <c r="O127" s="29">
        <v>336714.05000000005</v>
      </c>
      <c r="P127" s="29">
        <v>690012.31000000029</v>
      </c>
      <c r="Q127" s="29">
        <v>690012.31</v>
      </c>
      <c r="R127" s="29">
        <v>204383.74999999994</v>
      </c>
      <c r="S127" s="29">
        <v>204383.75000000003</v>
      </c>
      <c r="T127" s="29">
        <v>770985.59</v>
      </c>
      <c r="U127" s="29">
        <v>770985.59000000008</v>
      </c>
      <c r="V127" s="29">
        <v>5289270.3199999975</v>
      </c>
      <c r="W127" s="29">
        <v>5289270.3199999994</v>
      </c>
      <c r="X127" s="29">
        <v>813649.26</v>
      </c>
      <c r="Y127" s="29">
        <v>813649.26000000024</v>
      </c>
      <c r="Z127" s="29">
        <v>19970607.84</v>
      </c>
      <c r="AA127" s="29">
        <v>19970607.84</v>
      </c>
      <c r="AB127" s="29">
        <v>30297479.469999999</v>
      </c>
      <c r="AC127" s="29">
        <v>30297479.470000006</v>
      </c>
      <c r="AD127" s="29">
        <v>430652.72000000009</v>
      </c>
      <c r="AE127" s="29">
        <v>430652.72</v>
      </c>
      <c r="AF127" s="29">
        <v>1174200.1600000001</v>
      </c>
      <c r="AG127" s="29">
        <v>1174200.1600000004</v>
      </c>
      <c r="AH127" s="29">
        <v>751594.62000000011</v>
      </c>
      <c r="AI127" s="29">
        <v>751594.62</v>
      </c>
      <c r="AJ127" s="29">
        <v>875617.7999999997</v>
      </c>
      <c r="AK127" s="29">
        <v>875617.8</v>
      </c>
      <c r="AL127" s="29">
        <v>568985.43999999994</v>
      </c>
      <c r="AM127" s="29">
        <v>568985.44000000006</v>
      </c>
      <c r="AN127" s="29">
        <v>493303.61</v>
      </c>
      <c r="AO127" s="29">
        <v>493303.61000000004</v>
      </c>
      <c r="AP127" s="29">
        <v>523445.79999999993</v>
      </c>
      <c r="AQ127" s="29">
        <v>523445.80000000005</v>
      </c>
      <c r="AR127" s="29">
        <v>413042.38999999996</v>
      </c>
      <c r="AS127" s="29">
        <v>413042.39000000007</v>
      </c>
      <c r="AT127" s="29">
        <v>717406.50000000012</v>
      </c>
      <c r="AU127" s="29">
        <v>717406.50000000023</v>
      </c>
      <c r="AV127" s="29">
        <v>648692.99</v>
      </c>
      <c r="AW127" s="29">
        <v>648692.99</v>
      </c>
      <c r="AX127" s="29">
        <v>794118.27000000014</v>
      </c>
      <c r="AY127" s="29">
        <v>794118.26999999979</v>
      </c>
      <c r="AZ127" s="29">
        <v>603767.13</v>
      </c>
      <c r="BA127" s="29">
        <v>603767.13</v>
      </c>
      <c r="BB127" s="29">
        <v>28019956.34</v>
      </c>
      <c r="BC127" s="29">
        <v>28019956.339999996</v>
      </c>
      <c r="BD127" s="29">
        <v>36014783.769999996</v>
      </c>
      <c r="BE127" s="29">
        <v>36014783.769999988</v>
      </c>
      <c r="BF127" s="29">
        <v>663763.63</v>
      </c>
      <c r="BG127" s="29">
        <v>663763.63</v>
      </c>
      <c r="BH127" s="29">
        <v>110947.99</v>
      </c>
      <c r="BI127" s="29">
        <v>110947.98999999999</v>
      </c>
      <c r="BJ127" s="29">
        <v>144374.63</v>
      </c>
      <c r="BK127" s="29">
        <v>144374.63</v>
      </c>
      <c r="BL127" s="29">
        <v>75623.25</v>
      </c>
      <c r="BM127" s="29">
        <v>75623.25</v>
      </c>
      <c r="BN127" s="29">
        <v>69353.63</v>
      </c>
      <c r="BO127" s="29">
        <v>69353.63</v>
      </c>
      <c r="BP127" s="29">
        <v>102078.63</v>
      </c>
      <c r="BQ127" s="29">
        <v>102078.63</v>
      </c>
      <c r="BR127" s="29">
        <v>74578.63</v>
      </c>
      <c r="BS127" s="29">
        <v>74578.63</v>
      </c>
      <c r="BT127" s="29">
        <v>69353.63</v>
      </c>
      <c r="BU127" s="29">
        <v>69353.63</v>
      </c>
      <c r="BV127" s="29">
        <v>102078.63</v>
      </c>
      <c r="BW127" s="29">
        <v>102078.63</v>
      </c>
      <c r="BX127" s="29">
        <v>65653.63</v>
      </c>
      <c r="BY127" s="29">
        <v>65653.63</v>
      </c>
      <c r="BZ127" s="29">
        <v>59003.63</v>
      </c>
      <c r="CA127" s="29">
        <v>59003.630000000005</v>
      </c>
      <c r="CB127" s="29">
        <v>64860.729999999996</v>
      </c>
      <c r="CC127" s="29">
        <v>64860.73</v>
      </c>
      <c r="CD127" s="29">
        <v>1601670.64</v>
      </c>
      <c r="CE127" s="29">
        <v>1601670.64</v>
      </c>
    </row>
  </sheetData>
  <pageMargins left="0.7" right="0.7" top="0.78740157499999996" bottom="0.78740157499999996"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0EB74-B33E-4B05-8489-1647F338C222}">
  <sheetPr codeName="Tabelle8"/>
  <dimension ref="A1:PK207"/>
  <sheetViews>
    <sheetView workbookViewId="0">
      <pane xSplit="1" ySplit="5" topLeftCell="EP78" activePane="bottomRight" state="frozen"/>
      <selection pane="topRight" activeCell="B1" sqref="B1"/>
      <selection pane="bottomLeft" activeCell="A6" sqref="A6"/>
      <selection pane="bottomRight" activeCell="ES81" sqref="ES81"/>
    </sheetView>
  </sheetViews>
  <sheetFormatPr baseColWidth="10" defaultRowHeight="15" x14ac:dyDescent="0.25"/>
  <cols>
    <col min="1" max="1" width="60.5703125" customWidth="1"/>
    <col min="2" max="2" width="10.85546875" bestFit="1" customWidth="1"/>
    <col min="3" max="4" width="9" bestFit="1" customWidth="1"/>
    <col min="5" max="5" width="8.7109375" bestFit="1" customWidth="1"/>
    <col min="6" max="7" width="9" bestFit="1" customWidth="1"/>
    <col min="8" max="8" width="9.7109375" bestFit="1" customWidth="1"/>
    <col min="9" max="10" width="9" bestFit="1" customWidth="1"/>
    <col min="11" max="11" width="9.7109375" bestFit="1" customWidth="1"/>
    <col min="12" max="13" width="10.5703125" bestFit="1" customWidth="1"/>
    <col min="14" max="14" width="9.7109375" bestFit="1" customWidth="1"/>
    <col min="15" max="16" width="9" bestFit="1" customWidth="1"/>
    <col min="17" max="17" width="9.7109375" bestFit="1" customWidth="1"/>
    <col min="18" max="19" width="10.5703125" bestFit="1" customWidth="1"/>
    <col min="20" max="20" width="9.7109375" bestFit="1" customWidth="1"/>
    <col min="21" max="22" width="9" bestFit="1" customWidth="1"/>
    <col min="23" max="23" width="9.7109375" bestFit="1" customWidth="1"/>
    <col min="24" max="25" width="9" bestFit="1" customWidth="1"/>
    <col min="26" max="26" width="9.7109375" bestFit="1" customWidth="1"/>
    <col min="27" max="28" width="10.5703125" bestFit="1" customWidth="1"/>
    <col min="29" max="29" width="9.7109375" bestFit="1" customWidth="1"/>
    <col min="30" max="31" width="9" bestFit="1" customWidth="1"/>
    <col min="32" max="32" width="9.7109375" bestFit="1" customWidth="1"/>
    <col min="33" max="34" width="9" bestFit="1" customWidth="1"/>
    <col min="35" max="35" width="9.7109375" bestFit="1" customWidth="1"/>
    <col min="36" max="37" width="10.5703125" bestFit="1" customWidth="1"/>
    <col min="38" max="38" width="9.7109375" bestFit="1" customWidth="1"/>
    <col min="39" max="40" width="9" bestFit="1" customWidth="1"/>
    <col min="41" max="41" width="9.7109375" bestFit="1" customWidth="1"/>
    <col min="42" max="43" width="9" bestFit="1" customWidth="1"/>
    <col min="44" max="44" width="9.7109375" bestFit="1" customWidth="1"/>
    <col min="45" max="46" width="10.5703125" bestFit="1" customWidth="1"/>
    <col min="47" max="47" width="9.7109375" bestFit="1" customWidth="1"/>
    <col min="48" max="49" width="9" bestFit="1" customWidth="1"/>
    <col min="50" max="50" width="9.7109375" bestFit="1" customWidth="1"/>
    <col min="51" max="52" width="9" bestFit="1" customWidth="1"/>
    <col min="53" max="53" width="9.7109375" bestFit="1" customWidth="1"/>
    <col min="54" max="55" width="9" bestFit="1" customWidth="1"/>
    <col min="56" max="56" width="9.7109375" bestFit="1" customWidth="1"/>
    <col min="57" max="58" width="9" bestFit="1" customWidth="1"/>
    <col min="59" max="59" width="9.7109375" bestFit="1" customWidth="1"/>
    <col min="60" max="61" width="9" bestFit="1" customWidth="1"/>
    <col min="62" max="62" width="12.85546875" customWidth="1"/>
    <col min="63" max="64" width="9" bestFit="1" customWidth="1"/>
    <col min="65" max="65" width="9.7109375" bestFit="1" customWidth="1"/>
    <col min="66" max="67" width="9" bestFit="1" customWidth="1"/>
    <col min="68" max="68" width="9.7109375" bestFit="1" customWidth="1"/>
    <col min="69" max="70" width="9" bestFit="1" customWidth="1"/>
    <col min="71" max="71" width="9.7109375" bestFit="1" customWidth="1"/>
    <col min="72" max="73" width="10.5703125" bestFit="1" customWidth="1"/>
    <col min="74" max="74" width="9.7109375" bestFit="1" customWidth="1"/>
    <col min="75" max="76" width="10.5703125" bestFit="1" customWidth="1"/>
    <col min="77" max="77" width="9.7109375" bestFit="1" customWidth="1"/>
    <col min="78" max="79" width="9" bestFit="1" customWidth="1"/>
    <col min="80" max="80" width="9.7109375" bestFit="1" customWidth="1"/>
    <col min="81" max="81" width="9" bestFit="1" customWidth="1"/>
    <col min="82" max="82" width="9.140625" bestFit="1" customWidth="1"/>
    <col min="83" max="83" width="9.7109375" bestFit="1" customWidth="1"/>
    <col min="84" max="85" width="9" bestFit="1" customWidth="1"/>
    <col min="86" max="86" width="9.7109375" bestFit="1" customWidth="1"/>
    <col min="87" max="87" width="9" bestFit="1" customWidth="1"/>
    <col min="88" max="88" width="9.140625" bestFit="1" customWidth="1"/>
    <col min="89" max="92" width="11.5703125" bestFit="1" customWidth="1"/>
    <col min="93" max="93" width="10.5703125" bestFit="1" customWidth="1"/>
    <col min="94" max="94" width="11.5703125" bestFit="1" customWidth="1"/>
    <col min="95" max="95" width="12.28515625" bestFit="1" customWidth="1"/>
    <col min="96" max="97" width="11.5703125" bestFit="1" customWidth="1"/>
    <col min="98" max="98" width="12.28515625" bestFit="1" customWidth="1"/>
    <col min="99" max="100" width="11.5703125" bestFit="1" customWidth="1"/>
  </cols>
  <sheetData>
    <row r="1" spans="1:427" x14ac:dyDescent="0.25">
      <c r="B1" s="2" t="s">
        <v>432</v>
      </c>
    </row>
    <row r="2" spans="1:427" x14ac:dyDescent="0.25">
      <c r="B2">
        <v>2019</v>
      </c>
      <c r="CB2" t="s">
        <v>529</v>
      </c>
      <c r="CC2" t="s">
        <v>530</v>
      </c>
      <c r="CD2" t="s">
        <v>531</v>
      </c>
      <c r="CE2">
        <v>2020</v>
      </c>
      <c r="HY2" t="s">
        <v>243</v>
      </c>
      <c r="HZ2" t="s">
        <v>232</v>
      </c>
      <c r="IA2" t="s">
        <v>234</v>
      </c>
      <c r="IB2">
        <v>2021</v>
      </c>
      <c r="ML2" t="s">
        <v>532</v>
      </c>
      <c r="MM2" t="s">
        <v>533</v>
      </c>
      <c r="MN2" t="s">
        <v>534</v>
      </c>
      <c r="MO2">
        <v>2022</v>
      </c>
      <c r="PI2" t="s">
        <v>725</v>
      </c>
      <c r="PJ2" t="s">
        <v>726</v>
      </c>
      <c r="PK2" t="s">
        <v>727</v>
      </c>
    </row>
    <row r="3" spans="1:427" x14ac:dyDescent="0.25">
      <c r="B3">
        <v>1</v>
      </c>
      <c r="E3" t="s">
        <v>393</v>
      </c>
      <c r="F3" t="s">
        <v>394</v>
      </c>
      <c r="G3" t="s">
        <v>395</v>
      </c>
      <c r="H3">
        <v>2</v>
      </c>
      <c r="K3" t="s">
        <v>396</v>
      </c>
      <c r="L3" t="s">
        <v>397</v>
      </c>
      <c r="M3" t="s">
        <v>398</v>
      </c>
      <c r="N3">
        <v>3</v>
      </c>
      <c r="Q3" t="s">
        <v>399</v>
      </c>
      <c r="R3" t="s">
        <v>400</v>
      </c>
      <c r="S3" t="s">
        <v>401</v>
      </c>
      <c r="T3">
        <v>4</v>
      </c>
      <c r="W3" t="s">
        <v>402</v>
      </c>
      <c r="X3" t="s">
        <v>403</v>
      </c>
      <c r="Y3" t="s">
        <v>404</v>
      </c>
      <c r="Z3">
        <v>5</v>
      </c>
      <c r="AC3" t="s">
        <v>405</v>
      </c>
      <c r="AD3" t="s">
        <v>406</v>
      </c>
      <c r="AE3" t="s">
        <v>407</v>
      </c>
      <c r="AF3">
        <v>6</v>
      </c>
      <c r="AI3" t="s">
        <v>408</v>
      </c>
      <c r="AJ3" t="s">
        <v>409</v>
      </c>
      <c r="AK3" t="s">
        <v>410</v>
      </c>
      <c r="AL3">
        <v>7</v>
      </c>
      <c r="AO3" t="s">
        <v>411</v>
      </c>
      <c r="AP3" t="s">
        <v>412</v>
      </c>
      <c r="AQ3" t="s">
        <v>413</v>
      </c>
      <c r="AR3">
        <v>8</v>
      </c>
      <c r="AU3" t="s">
        <v>414</v>
      </c>
      <c r="AV3" t="s">
        <v>415</v>
      </c>
      <c r="AW3" t="s">
        <v>416</v>
      </c>
      <c r="AX3">
        <v>9</v>
      </c>
      <c r="BA3" t="s">
        <v>417</v>
      </c>
      <c r="BB3" t="s">
        <v>418</v>
      </c>
      <c r="BC3" t="s">
        <v>419</v>
      </c>
      <c r="BD3">
        <v>10</v>
      </c>
      <c r="BG3" t="s">
        <v>420</v>
      </c>
      <c r="BH3" t="s">
        <v>421</v>
      </c>
      <c r="BI3" t="s">
        <v>422</v>
      </c>
      <c r="BJ3">
        <v>11</v>
      </c>
      <c r="BM3" t="s">
        <v>423</v>
      </c>
      <c r="BN3" t="s">
        <v>424</v>
      </c>
      <c r="BO3" t="s">
        <v>425</v>
      </c>
      <c r="BP3">
        <v>12</v>
      </c>
      <c r="BS3" t="s">
        <v>426</v>
      </c>
      <c r="BT3" t="s">
        <v>427</v>
      </c>
      <c r="BU3" t="s">
        <v>428</v>
      </c>
      <c r="BV3">
        <v>0</v>
      </c>
      <c r="BY3" t="s">
        <v>429</v>
      </c>
      <c r="BZ3" t="s">
        <v>430</v>
      </c>
      <c r="CA3" t="s">
        <v>431</v>
      </c>
      <c r="CE3">
        <v>1</v>
      </c>
      <c r="CN3" t="s">
        <v>393</v>
      </c>
      <c r="CO3" t="s">
        <v>394</v>
      </c>
      <c r="CP3" t="s">
        <v>395</v>
      </c>
      <c r="CQ3">
        <v>2</v>
      </c>
      <c r="CZ3" t="s">
        <v>396</v>
      </c>
      <c r="DA3" t="s">
        <v>397</v>
      </c>
      <c r="DB3" t="s">
        <v>398</v>
      </c>
      <c r="DC3">
        <v>3</v>
      </c>
      <c r="DL3" t="s">
        <v>399</v>
      </c>
      <c r="DM3" t="s">
        <v>400</v>
      </c>
      <c r="DN3" t="s">
        <v>401</v>
      </c>
      <c r="DO3">
        <v>4</v>
      </c>
      <c r="DX3" t="s">
        <v>402</v>
      </c>
      <c r="DY3" t="s">
        <v>403</v>
      </c>
      <c r="DZ3" t="s">
        <v>404</v>
      </c>
      <c r="EA3">
        <v>5</v>
      </c>
      <c r="EJ3" t="s">
        <v>405</v>
      </c>
      <c r="EK3" t="s">
        <v>406</v>
      </c>
      <c r="EL3" t="s">
        <v>407</v>
      </c>
      <c r="EM3">
        <v>6</v>
      </c>
      <c r="EV3" t="s">
        <v>408</v>
      </c>
      <c r="EW3" t="s">
        <v>409</v>
      </c>
      <c r="EX3" t="s">
        <v>410</v>
      </c>
      <c r="EY3">
        <v>7</v>
      </c>
      <c r="FH3" t="s">
        <v>411</v>
      </c>
      <c r="FI3" t="s">
        <v>412</v>
      </c>
      <c r="FJ3" t="s">
        <v>413</v>
      </c>
      <c r="FK3">
        <v>8</v>
      </c>
      <c r="FT3" t="s">
        <v>414</v>
      </c>
      <c r="FU3" t="s">
        <v>415</v>
      </c>
      <c r="FV3" t="s">
        <v>416</v>
      </c>
      <c r="FW3">
        <v>9</v>
      </c>
      <c r="GF3" t="s">
        <v>417</v>
      </c>
      <c r="GG3" t="s">
        <v>418</v>
      </c>
      <c r="GH3" t="s">
        <v>419</v>
      </c>
      <c r="GI3">
        <v>10</v>
      </c>
      <c r="GR3" t="s">
        <v>420</v>
      </c>
      <c r="GS3" t="s">
        <v>421</v>
      </c>
      <c r="GT3" t="s">
        <v>422</v>
      </c>
      <c r="GU3">
        <v>11</v>
      </c>
      <c r="HD3" t="s">
        <v>423</v>
      </c>
      <c r="HE3" t="s">
        <v>424</v>
      </c>
      <c r="HF3" t="s">
        <v>425</v>
      </c>
      <c r="HG3">
        <v>12</v>
      </c>
      <c r="HM3" t="s">
        <v>426</v>
      </c>
      <c r="HN3" t="s">
        <v>427</v>
      </c>
      <c r="HO3" t="s">
        <v>428</v>
      </c>
      <c r="HP3">
        <v>0</v>
      </c>
      <c r="HV3" t="s">
        <v>429</v>
      </c>
      <c r="HW3" t="s">
        <v>430</v>
      </c>
      <c r="HX3" t="s">
        <v>431</v>
      </c>
      <c r="IB3">
        <v>1</v>
      </c>
      <c r="IH3" t="s">
        <v>393</v>
      </c>
      <c r="II3" t="s">
        <v>394</v>
      </c>
      <c r="IJ3" t="s">
        <v>395</v>
      </c>
      <c r="IK3">
        <v>2</v>
      </c>
      <c r="IQ3" t="s">
        <v>396</v>
      </c>
      <c r="IR3" t="s">
        <v>397</v>
      </c>
      <c r="IS3" t="s">
        <v>398</v>
      </c>
      <c r="IT3">
        <v>3</v>
      </c>
      <c r="IZ3" t="s">
        <v>399</v>
      </c>
      <c r="JA3" t="s">
        <v>400</v>
      </c>
      <c r="JB3" t="s">
        <v>401</v>
      </c>
      <c r="JC3">
        <v>4</v>
      </c>
      <c r="JI3" t="s">
        <v>402</v>
      </c>
      <c r="JJ3" t="s">
        <v>403</v>
      </c>
      <c r="JK3" t="s">
        <v>404</v>
      </c>
      <c r="JL3">
        <v>5</v>
      </c>
      <c r="JR3" t="s">
        <v>405</v>
      </c>
      <c r="JS3" t="s">
        <v>406</v>
      </c>
      <c r="JT3" t="s">
        <v>407</v>
      </c>
      <c r="JU3">
        <v>6</v>
      </c>
      <c r="KA3" t="s">
        <v>408</v>
      </c>
      <c r="KB3" t="s">
        <v>409</v>
      </c>
      <c r="KC3" t="s">
        <v>410</v>
      </c>
      <c r="KD3">
        <v>7</v>
      </c>
      <c r="KJ3" t="s">
        <v>411</v>
      </c>
      <c r="KK3" t="s">
        <v>412</v>
      </c>
      <c r="KL3" t="s">
        <v>413</v>
      </c>
      <c r="KM3">
        <v>8</v>
      </c>
      <c r="KS3" t="s">
        <v>414</v>
      </c>
      <c r="KT3" t="s">
        <v>415</v>
      </c>
      <c r="KU3" t="s">
        <v>416</v>
      </c>
      <c r="KV3">
        <v>9</v>
      </c>
      <c r="LB3" t="s">
        <v>417</v>
      </c>
      <c r="LC3" t="s">
        <v>418</v>
      </c>
      <c r="LD3" t="s">
        <v>419</v>
      </c>
      <c r="LE3">
        <v>10</v>
      </c>
      <c r="LK3" t="s">
        <v>420</v>
      </c>
      <c r="LL3" t="s">
        <v>421</v>
      </c>
      <c r="LM3" t="s">
        <v>422</v>
      </c>
      <c r="LN3">
        <v>11</v>
      </c>
      <c r="LT3" t="s">
        <v>423</v>
      </c>
      <c r="LU3" t="s">
        <v>424</v>
      </c>
      <c r="LV3" t="s">
        <v>425</v>
      </c>
      <c r="LW3">
        <v>12</v>
      </c>
      <c r="MC3" t="s">
        <v>426</v>
      </c>
      <c r="MD3" t="s">
        <v>427</v>
      </c>
      <c r="ME3" t="s">
        <v>428</v>
      </c>
      <c r="MF3">
        <v>0</v>
      </c>
      <c r="MI3" t="s">
        <v>429</v>
      </c>
      <c r="MJ3" t="s">
        <v>430</v>
      </c>
      <c r="MK3" t="s">
        <v>431</v>
      </c>
      <c r="MO3">
        <v>1</v>
      </c>
      <c r="MR3" t="s">
        <v>393</v>
      </c>
      <c r="MS3" t="s">
        <v>394</v>
      </c>
      <c r="MT3" t="s">
        <v>395</v>
      </c>
      <c r="MU3">
        <v>2</v>
      </c>
      <c r="MX3" t="s">
        <v>396</v>
      </c>
      <c r="MY3" t="s">
        <v>397</v>
      </c>
      <c r="MZ3" t="s">
        <v>398</v>
      </c>
      <c r="NA3">
        <v>3</v>
      </c>
      <c r="ND3" t="s">
        <v>399</v>
      </c>
      <c r="NE3" t="s">
        <v>400</v>
      </c>
      <c r="NF3" t="s">
        <v>401</v>
      </c>
      <c r="NG3">
        <v>4</v>
      </c>
      <c r="NJ3" t="s">
        <v>402</v>
      </c>
      <c r="NK3" t="s">
        <v>403</v>
      </c>
      <c r="NL3" t="s">
        <v>404</v>
      </c>
      <c r="NM3">
        <v>5</v>
      </c>
      <c r="NP3" t="s">
        <v>405</v>
      </c>
      <c r="NQ3" t="s">
        <v>406</v>
      </c>
      <c r="NR3" t="s">
        <v>407</v>
      </c>
      <c r="NS3">
        <v>6</v>
      </c>
      <c r="NV3" t="s">
        <v>408</v>
      </c>
      <c r="NW3" t="s">
        <v>409</v>
      </c>
      <c r="NX3" t="s">
        <v>410</v>
      </c>
      <c r="NY3">
        <v>7</v>
      </c>
      <c r="OB3" t="s">
        <v>411</v>
      </c>
      <c r="OC3" t="s">
        <v>412</v>
      </c>
      <c r="OD3" t="s">
        <v>413</v>
      </c>
      <c r="OE3">
        <v>8</v>
      </c>
      <c r="OH3" t="s">
        <v>414</v>
      </c>
      <c r="OI3" t="s">
        <v>415</v>
      </c>
      <c r="OJ3" t="s">
        <v>416</v>
      </c>
      <c r="OK3">
        <v>9</v>
      </c>
      <c r="ON3" t="s">
        <v>417</v>
      </c>
      <c r="OO3" t="s">
        <v>418</v>
      </c>
      <c r="OP3" t="s">
        <v>419</v>
      </c>
      <c r="OQ3">
        <v>10</v>
      </c>
      <c r="OT3" t="s">
        <v>420</v>
      </c>
      <c r="OU3" t="s">
        <v>421</v>
      </c>
      <c r="OV3" t="s">
        <v>422</v>
      </c>
      <c r="OW3">
        <v>11</v>
      </c>
      <c r="OZ3" t="s">
        <v>423</v>
      </c>
      <c r="PA3" t="s">
        <v>424</v>
      </c>
      <c r="PB3" t="s">
        <v>425</v>
      </c>
      <c r="PC3">
        <v>12</v>
      </c>
      <c r="PF3" t="s">
        <v>426</v>
      </c>
      <c r="PG3" t="s">
        <v>427</v>
      </c>
      <c r="PH3" t="s">
        <v>428</v>
      </c>
    </row>
    <row r="4" spans="1:427" x14ac:dyDescent="0.25">
      <c r="B4" t="s">
        <v>274</v>
      </c>
      <c r="H4" t="s">
        <v>274</v>
      </c>
      <c r="N4" t="s">
        <v>274</v>
      </c>
      <c r="T4" t="s">
        <v>274</v>
      </c>
      <c r="Z4" t="s">
        <v>274</v>
      </c>
      <c r="AF4" t="s">
        <v>274</v>
      </c>
      <c r="AL4" t="s">
        <v>274</v>
      </c>
      <c r="AR4" t="s">
        <v>274</v>
      </c>
      <c r="AX4" t="s">
        <v>274</v>
      </c>
      <c r="BD4" t="s">
        <v>274</v>
      </c>
      <c r="BJ4" t="s">
        <v>274</v>
      </c>
      <c r="BP4" t="s">
        <v>274</v>
      </c>
      <c r="BV4" t="s">
        <v>274</v>
      </c>
      <c r="CE4" t="s">
        <v>274</v>
      </c>
      <c r="CH4" t="s">
        <v>387</v>
      </c>
      <c r="CK4" t="s">
        <v>567</v>
      </c>
      <c r="CQ4" t="s">
        <v>274</v>
      </c>
      <c r="CT4" t="s">
        <v>387</v>
      </c>
      <c r="CW4" t="s">
        <v>567</v>
      </c>
      <c r="DC4" t="s">
        <v>274</v>
      </c>
      <c r="DF4" t="s">
        <v>387</v>
      </c>
      <c r="DI4" t="s">
        <v>567</v>
      </c>
      <c r="DO4" t="s">
        <v>274</v>
      </c>
      <c r="DR4" t="s">
        <v>387</v>
      </c>
      <c r="DU4" t="s">
        <v>567</v>
      </c>
      <c r="EA4" t="s">
        <v>274</v>
      </c>
      <c r="ED4" t="s">
        <v>387</v>
      </c>
      <c r="EG4" t="s">
        <v>567</v>
      </c>
      <c r="EM4" t="s">
        <v>274</v>
      </c>
      <c r="EP4" t="s">
        <v>387</v>
      </c>
      <c r="ES4" t="s">
        <v>567</v>
      </c>
      <c r="EY4" t="s">
        <v>274</v>
      </c>
      <c r="FB4" t="s">
        <v>387</v>
      </c>
      <c r="FE4" t="s">
        <v>567</v>
      </c>
      <c r="FK4" t="s">
        <v>274</v>
      </c>
      <c r="FN4" t="s">
        <v>387</v>
      </c>
      <c r="FQ4" t="s">
        <v>567</v>
      </c>
      <c r="FW4" t="s">
        <v>274</v>
      </c>
      <c r="FZ4" t="s">
        <v>387</v>
      </c>
      <c r="GC4" t="s">
        <v>567</v>
      </c>
      <c r="GI4" t="s">
        <v>274</v>
      </c>
      <c r="GL4" t="s">
        <v>387</v>
      </c>
      <c r="GO4" t="s">
        <v>567</v>
      </c>
      <c r="GU4" t="s">
        <v>274</v>
      </c>
      <c r="GX4" t="s">
        <v>387</v>
      </c>
      <c r="HA4" t="s">
        <v>567</v>
      </c>
      <c r="HG4" t="s">
        <v>387</v>
      </c>
      <c r="HJ4" t="s">
        <v>567</v>
      </c>
      <c r="HP4" t="s">
        <v>274</v>
      </c>
      <c r="HS4" t="s">
        <v>567</v>
      </c>
      <c r="IB4" t="s">
        <v>387</v>
      </c>
      <c r="IE4" t="s">
        <v>724</v>
      </c>
      <c r="IK4" t="s">
        <v>387</v>
      </c>
      <c r="IN4" t="s">
        <v>724</v>
      </c>
      <c r="IT4" t="s">
        <v>387</v>
      </c>
      <c r="IW4" t="s">
        <v>724</v>
      </c>
      <c r="JC4" t="s">
        <v>387</v>
      </c>
      <c r="JF4" t="s">
        <v>724</v>
      </c>
      <c r="JL4" t="s">
        <v>387</v>
      </c>
      <c r="JO4" t="s">
        <v>724</v>
      </c>
      <c r="JU4" t="s">
        <v>387</v>
      </c>
      <c r="JX4" t="s">
        <v>724</v>
      </c>
      <c r="KD4" t="s">
        <v>387</v>
      </c>
      <c r="KG4" t="s">
        <v>724</v>
      </c>
      <c r="KM4" t="s">
        <v>387</v>
      </c>
      <c r="KP4" t="s">
        <v>724</v>
      </c>
      <c r="KV4" t="s">
        <v>387</v>
      </c>
      <c r="KY4" t="s">
        <v>724</v>
      </c>
      <c r="LE4" t="s">
        <v>387</v>
      </c>
      <c r="LH4" t="s">
        <v>724</v>
      </c>
      <c r="LN4" t="s">
        <v>387</v>
      </c>
      <c r="LQ4" t="s">
        <v>724</v>
      </c>
      <c r="LW4" t="s">
        <v>387</v>
      </c>
      <c r="LZ4" t="s">
        <v>724</v>
      </c>
      <c r="MF4" t="s">
        <v>387</v>
      </c>
      <c r="MO4" t="s">
        <v>387</v>
      </c>
      <c r="MU4" t="s">
        <v>387</v>
      </c>
      <c r="NA4" t="s">
        <v>387</v>
      </c>
      <c r="NG4" t="s">
        <v>387</v>
      </c>
      <c r="NM4" t="s">
        <v>387</v>
      </c>
      <c r="NS4" t="s">
        <v>387</v>
      </c>
      <c r="NY4" t="s">
        <v>387</v>
      </c>
      <c r="OE4" t="s">
        <v>387</v>
      </c>
      <c r="OK4" t="s">
        <v>387</v>
      </c>
      <c r="OQ4" t="s">
        <v>387</v>
      </c>
      <c r="OW4" t="s">
        <v>387</v>
      </c>
      <c r="PC4" t="s">
        <v>387</v>
      </c>
    </row>
    <row r="5" spans="1:427" x14ac:dyDescent="0.25">
      <c r="A5" s="2" t="s">
        <v>164</v>
      </c>
      <c r="B5" t="s">
        <v>166</v>
      </c>
      <c r="C5" t="s">
        <v>233</v>
      </c>
      <c r="D5" t="s">
        <v>235</v>
      </c>
      <c r="H5" t="s">
        <v>166</v>
      </c>
      <c r="I5" t="s">
        <v>233</v>
      </c>
      <c r="J5" t="s">
        <v>235</v>
      </c>
      <c r="N5" t="s">
        <v>166</v>
      </c>
      <c r="O5" t="s">
        <v>233</v>
      </c>
      <c r="P5" t="s">
        <v>235</v>
      </c>
      <c r="T5" t="s">
        <v>166</v>
      </c>
      <c r="U5" t="s">
        <v>233</v>
      </c>
      <c r="V5" t="s">
        <v>235</v>
      </c>
      <c r="Z5" t="s">
        <v>166</v>
      </c>
      <c r="AA5" t="s">
        <v>233</v>
      </c>
      <c r="AB5" t="s">
        <v>235</v>
      </c>
      <c r="AF5" t="s">
        <v>166</v>
      </c>
      <c r="AG5" t="s">
        <v>233</v>
      </c>
      <c r="AH5" t="s">
        <v>235</v>
      </c>
      <c r="AL5" t="s">
        <v>166</v>
      </c>
      <c r="AM5" t="s">
        <v>233</v>
      </c>
      <c r="AN5" t="s">
        <v>235</v>
      </c>
      <c r="AR5" t="s">
        <v>166</v>
      </c>
      <c r="AS5" t="s">
        <v>233</v>
      </c>
      <c r="AT5" t="s">
        <v>235</v>
      </c>
      <c r="AX5" t="s">
        <v>166</v>
      </c>
      <c r="AY5" t="s">
        <v>233</v>
      </c>
      <c r="AZ5" t="s">
        <v>235</v>
      </c>
      <c r="BD5" t="s">
        <v>166</v>
      </c>
      <c r="BE5" t="s">
        <v>233</v>
      </c>
      <c r="BF5" t="s">
        <v>235</v>
      </c>
      <c r="BJ5" t="s">
        <v>166</v>
      </c>
      <c r="BK5" t="s">
        <v>233</v>
      </c>
      <c r="BL5" t="s">
        <v>235</v>
      </c>
      <c r="BP5" t="s">
        <v>166</v>
      </c>
      <c r="BQ5" t="s">
        <v>233</v>
      </c>
      <c r="BR5" t="s">
        <v>235</v>
      </c>
      <c r="BV5" t="s">
        <v>166</v>
      </c>
      <c r="BW5" t="s">
        <v>233</v>
      </c>
      <c r="BX5" t="s">
        <v>235</v>
      </c>
      <c r="CE5" t="s">
        <v>166</v>
      </c>
      <c r="CF5" t="s">
        <v>233</v>
      </c>
      <c r="CG5" t="s">
        <v>235</v>
      </c>
      <c r="CH5" t="s">
        <v>166</v>
      </c>
      <c r="CI5" t="s">
        <v>233</v>
      </c>
      <c r="CJ5" t="s">
        <v>235</v>
      </c>
      <c r="CK5" t="s">
        <v>166</v>
      </c>
      <c r="CL5" t="s">
        <v>233</v>
      </c>
      <c r="CM5" t="s">
        <v>235</v>
      </c>
      <c r="CQ5" t="s">
        <v>166</v>
      </c>
      <c r="CR5" t="s">
        <v>233</v>
      </c>
      <c r="CS5" t="s">
        <v>235</v>
      </c>
      <c r="CT5" t="s">
        <v>166</v>
      </c>
      <c r="CU5" t="s">
        <v>233</v>
      </c>
      <c r="CV5" t="s">
        <v>235</v>
      </c>
      <c r="CW5" t="s">
        <v>166</v>
      </c>
      <c r="CX5" t="s">
        <v>233</v>
      </c>
      <c r="CY5" t="s">
        <v>235</v>
      </c>
      <c r="DC5" t="s">
        <v>166</v>
      </c>
      <c r="DD5" t="s">
        <v>233</v>
      </c>
      <c r="DE5" t="s">
        <v>235</v>
      </c>
      <c r="DF5" t="s">
        <v>166</v>
      </c>
      <c r="DG5" t="s">
        <v>233</v>
      </c>
      <c r="DH5" t="s">
        <v>235</v>
      </c>
      <c r="DI5" t="s">
        <v>166</v>
      </c>
      <c r="DJ5" t="s">
        <v>233</v>
      </c>
      <c r="DK5" t="s">
        <v>235</v>
      </c>
      <c r="DO5" t="s">
        <v>166</v>
      </c>
      <c r="DP5" t="s">
        <v>233</v>
      </c>
      <c r="DQ5" t="s">
        <v>235</v>
      </c>
      <c r="DR5" t="s">
        <v>166</v>
      </c>
      <c r="DS5" t="s">
        <v>233</v>
      </c>
      <c r="DT5" t="s">
        <v>235</v>
      </c>
      <c r="DU5" t="s">
        <v>166</v>
      </c>
      <c r="DV5" t="s">
        <v>233</v>
      </c>
      <c r="DW5" t="s">
        <v>235</v>
      </c>
      <c r="EA5" t="s">
        <v>166</v>
      </c>
      <c r="EB5" t="s">
        <v>233</v>
      </c>
      <c r="EC5" t="s">
        <v>235</v>
      </c>
      <c r="ED5" t="s">
        <v>166</v>
      </c>
      <c r="EE5" t="s">
        <v>233</v>
      </c>
      <c r="EF5" t="s">
        <v>235</v>
      </c>
      <c r="EG5" t="s">
        <v>166</v>
      </c>
      <c r="EH5" t="s">
        <v>233</v>
      </c>
      <c r="EI5" t="s">
        <v>235</v>
      </c>
      <c r="EM5" t="s">
        <v>166</v>
      </c>
      <c r="EN5" t="s">
        <v>233</v>
      </c>
      <c r="EO5" t="s">
        <v>235</v>
      </c>
      <c r="EP5" t="s">
        <v>166</v>
      </c>
      <c r="EQ5" t="s">
        <v>233</v>
      </c>
      <c r="ER5" t="s">
        <v>235</v>
      </c>
      <c r="ES5" t="s">
        <v>166</v>
      </c>
      <c r="ET5" t="s">
        <v>233</v>
      </c>
      <c r="EU5" t="s">
        <v>235</v>
      </c>
      <c r="EY5" t="s">
        <v>166</v>
      </c>
      <c r="EZ5" t="s">
        <v>233</v>
      </c>
      <c r="FA5" t="s">
        <v>235</v>
      </c>
      <c r="FB5" t="s">
        <v>166</v>
      </c>
      <c r="FC5" t="s">
        <v>233</v>
      </c>
      <c r="FD5" t="s">
        <v>235</v>
      </c>
      <c r="FE5" t="s">
        <v>166</v>
      </c>
      <c r="FF5" t="s">
        <v>233</v>
      </c>
      <c r="FG5" t="s">
        <v>235</v>
      </c>
      <c r="FK5" t="s">
        <v>166</v>
      </c>
      <c r="FL5" t="s">
        <v>233</v>
      </c>
      <c r="FM5" t="s">
        <v>235</v>
      </c>
      <c r="FN5" t="s">
        <v>166</v>
      </c>
      <c r="FO5" t="s">
        <v>233</v>
      </c>
      <c r="FP5" t="s">
        <v>235</v>
      </c>
      <c r="FQ5" t="s">
        <v>166</v>
      </c>
      <c r="FR5" t="s">
        <v>233</v>
      </c>
      <c r="FS5" t="s">
        <v>235</v>
      </c>
      <c r="FW5" t="s">
        <v>166</v>
      </c>
      <c r="FX5" t="s">
        <v>233</v>
      </c>
      <c r="FY5" t="s">
        <v>235</v>
      </c>
      <c r="FZ5" t="s">
        <v>166</v>
      </c>
      <c r="GA5" t="s">
        <v>233</v>
      </c>
      <c r="GB5" t="s">
        <v>235</v>
      </c>
      <c r="GC5" t="s">
        <v>166</v>
      </c>
      <c r="GD5" t="s">
        <v>233</v>
      </c>
      <c r="GE5" t="s">
        <v>235</v>
      </c>
      <c r="GI5" t="s">
        <v>166</v>
      </c>
      <c r="GJ5" t="s">
        <v>233</v>
      </c>
      <c r="GK5" t="s">
        <v>235</v>
      </c>
      <c r="GL5" t="s">
        <v>166</v>
      </c>
      <c r="GM5" t="s">
        <v>233</v>
      </c>
      <c r="GN5" t="s">
        <v>235</v>
      </c>
      <c r="GO5" t="s">
        <v>166</v>
      </c>
      <c r="GP5" t="s">
        <v>233</v>
      </c>
      <c r="GQ5" t="s">
        <v>235</v>
      </c>
      <c r="GU5" t="s">
        <v>166</v>
      </c>
      <c r="GV5" t="s">
        <v>233</v>
      </c>
      <c r="GW5" t="s">
        <v>235</v>
      </c>
      <c r="GX5" t="s">
        <v>166</v>
      </c>
      <c r="GY5" t="s">
        <v>233</v>
      </c>
      <c r="GZ5" t="s">
        <v>235</v>
      </c>
      <c r="HA5" t="s">
        <v>166</v>
      </c>
      <c r="HB5" t="s">
        <v>233</v>
      </c>
      <c r="HC5" t="s">
        <v>235</v>
      </c>
      <c r="HG5" t="s">
        <v>166</v>
      </c>
      <c r="HH5" t="s">
        <v>233</v>
      </c>
      <c r="HI5" t="s">
        <v>235</v>
      </c>
      <c r="HJ5" t="s">
        <v>166</v>
      </c>
      <c r="HK5" t="s">
        <v>233</v>
      </c>
      <c r="HL5" t="s">
        <v>235</v>
      </c>
      <c r="HP5" t="s">
        <v>166</v>
      </c>
      <c r="HQ5" t="s">
        <v>233</v>
      </c>
      <c r="HR5" t="s">
        <v>235</v>
      </c>
      <c r="HS5" t="s">
        <v>166</v>
      </c>
      <c r="HT5" t="s">
        <v>233</v>
      </c>
      <c r="HU5" t="s">
        <v>235</v>
      </c>
      <c r="IB5" t="s">
        <v>166</v>
      </c>
      <c r="IC5" t="s">
        <v>233</v>
      </c>
      <c r="ID5" t="s">
        <v>235</v>
      </c>
      <c r="IE5" t="s">
        <v>166</v>
      </c>
      <c r="IF5" t="s">
        <v>233</v>
      </c>
      <c r="IG5" t="s">
        <v>235</v>
      </c>
      <c r="IK5" t="s">
        <v>166</v>
      </c>
      <c r="IL5" t="s">
        <v>233</v>
      </c>
      <c r="IM5" t="s">
        <v>235</v>
      </c>
      <c r="IN5" t="s">
        <v>166</v>
      </c>
      <c r="IO5" t="s">
        <v>233</v>
      </c>
      <c r="IP5" t="s">
        <v>235</v>
      </c>
      <c r="IT5" t="s">
        <v>166</v>
      </c>
      <c r="IU5" t="s">
        <v>233</v>
      </c>
      <c r="IV5" t="s">
        <v>235</v>
      </c>
      <c r="IW5" t="s">
        <v>166</v>
      </c>
      <c r="IX5" t="s">
        <v>233</v>
      </c>
      <c r="IY5" t="s">
        <v>235</v>
      </c>
      <c r="JC5" t="s">
        <v>166</v>
      </c>
      <c r="JD5" t="s">
        <v>233</v>
      </c>
      <c r="JE5" t="s">
        <v>235</v>
      </c>
      <c r="JF5" t="s">
        <v>166</v>
      </c>
      <c r="JG5" t="s">
        <v>233</v>
      </c>
      <c r="JH5" t="s">
        <v>235</v>
      </c>
      <c r="JL5" t="s">
        <v>166</v>
      </c>
      <c r="JM5" t="s">
        <v>233</v>
      </c>
      <c r="JN5" t="s">
        <v>235</v>
      </c>
      <c r="JO5" t="s">
        <v>166</v>
      </c>
      <c r="JP5" t="s">
        <v>233</v>
      </c>
      <c r="JQ5" t="s">
        <v>235</v>
      </c>
      <c r="JU5" t="s">
        <v>166</v>
      </c>
      <c r="JV5" t="s">
        <v>233</v>
      </c>
      <c r="JW5" t="s">
        <v>235</v>
      </c>
      <c r="JX5" t="s">
        <v>166</v>
      </c>
      <c r="JY5" t="s">
        <v>233</v>
      </c>
      <c r="JZ5" t="s">
        <v>235</v>
      </c>
      <c r="KD5" t="s">
        <v>166</v>
      </c>
      <c r="KE5" t="s">
        <v>233</v>
      </c>
      <c r="KF5" t="s">
        <v>235</v>
      </c>
      <c r="KG5" t="s">
        <v>166</v>
      </c>
      <c r="KH5" t="s">
        <v>233</v>
      </c>
      <c r="KI5" t="s">
        <v>235</v>
      </c>
      <c r="KM5" t="s">
        <v>166</v>
      </c>
      <c r="KN5" t="s">
        <v>233</v>
      </c>
      <c r="KO5" t="s">
        <v>235</v>
      </c>
      <c r="KP5" t="s">
        <v>166</v>
      </c>
      <c r="KQ5" t="s">
        <v>233</v>
      </c>
      <c r="KR5" t="s">
        <v>235</v>
      </c>
      <c r="KV5" t="s">
        <v>166</v>
      </c>
      <c r="KW5" t="s">
        <v>233</v>
      </c>
      <c r="KX5" t="s">
        <v>235</v>
      </c>
      <c r="KY5" t="s">
        <v>166</v>
      </c>
      <c r="KZ5" t="s">
        <v>233</v>
      </c>
      <c r="LA5" t="s">
        <v>235</v>
      </c>
      <c r="LE5" t="s">
        <v>166</v>
      </c>
      <c r="LF5" t="s">
        <v>233</v>
      </c>
      <c r="LG5" t="s">
        <v>235</v>
      </c>
      <c r="LH5" t="s">
        <v>166</v>
      </c>
      <c r="LI5" t="s">
        <v>233</v>
      </c>
      <c r="LJ5" t="s">
        <v>235</v>
      </c>
      <c r="LN5" t="s">
        <v>166</v>
      </c>
      <c r="LO5" t="s">
        <v>233</v>
      </c>
      <c r="LP5" t="s">
        <v>235</v>
      </c>
      <c r="LQ5" t="s">
        <v>166</v>
      </c>
      <c r="LR5" t="s">
        <v>233</v>
      </c>
      <c r="LS5" t="s">
        <v>235</v>
      </c>
      <c r="LW5" t="s">
        <v>166</v>
      </c>
      <c r="LX5" t="s">
        <v>233</v>
      </c>
      <c r="LY5" t="s">
        <v>235</v>
      </c>
      <c r="LZ5" t="s">
        <v>166</v>
      </c>
      <c r="MA5" t="s">
        <v>233</v>
      </c>
      <c r="MB5" t="s">
        <v>235</v>
      </c>
      <c r="MF5" t="s">
        <v>166</v>
      </c>
      <c r="MG5" t="s">
        <v>233</v>
      </c>
      <c r="MH5" t="s">
        <v>235</v>
      </c>
      <c r="MO5" t="s">
        <v>166</v>
      </c>
      <c r="MP5" t="s">
        <v>233</v>
      </c>
      <c r="MQ5" t="s">
        <v>235</v>
      </c>
      <c r="MU5" t="s">
        <v>166</v>
      </c>
      <c r="MV5" t="s">
        <v>233</v>
      </c>
      <c r="MW5" t="s">
        <v>235</v>
      </c>
      <c r="NA5" t="s">
        <v>166</v>
      </c>
      <c r="NB5" t="s">
        <v>233</v>
      </c>
      <c r="NC5" t="s">
        <v>235</v>
      </c>
      <c r="NG5" t="s">
        <v>166</v>
      </c>
      <c r="NH5" t="s">
        <v>233</v>
      </c>
      <c r="NI5" t="s">
        <v>235</v>
      </c>
      <c r="NM5" t="s">
        <v>166</v>
      </c>
      <c r="NN5" t="s">
        <v>233</v>
      </c>
      <c r="NO5" t="s">
        <v>235</v>
      </c>
      <c r="NS5" t="s">
        <v>166</v>
      </c>
      <c r="NT5" t="s">
        <v>233</v>
      </c>
      <c r="NU5" t="s">
        <v>235</v>
      </c>
      <c r="NY5" t="s">
        <v>166</v>
      </c>
      <c r="NZ5" t="s">
        <v>233</v>
      </c>
      <c r="OA5" t="s">
        <v>235</v>
      </c>
      <c r="OE5" t="s">
        <v>166</v>
      </c>
      <c r="OF5" t="s">
        <v>233</v>
      </c>
      <c r="OG5" t="s">
        <v>235</v>
      </c>
      <c r="OK5" t="s">
        <v>166</v>
      </c>
      <c r="OL5" t="s">
        <v>233</v>
      </c>
      <c r="OM5" t="s">
        <v>235</v>
      </c>
      <c r="OQ5" t="s">
        <v>166</v>
      </c>
      <c r="OR5" t="s">
        <v>233</v>
      </c>
      <c r="OS5" t="s">
        <v>235</v>
      </c>
      <c r="OW5" t="s">
        <v>166</v>
      </c>
      <c r="OX5" t="s">
        <v>233</v>
      </c>
      <c r="OY5" t="s">
        <v>235</v>
      </c>
      <c r="PC5" t="s">
        <v>166</v>
      </c>
      <c r="PD5" t="s">
        <v>233</v>
      </c>
      <c r="PE5" t="s">
        <v>235</v>
      </c>
    </row>
    <row r="6" spans="1:427" x14ac:dyDescent="0.25">
      <c r="A6" s="3" t="s">
        <v>160</v>
      </c>
      <c r="B6" s="29">
        <v>36774.559999999998</v>
      </c>
      <c r="C6" s="29">
        <v>49745</v>
      </c>
      <c r="D6" s="29">
        <v>86519.56</v>
      </c>
      <c r="E6" s="29">
        <v>36774.559999999998</v>
      </c>
      <c r="F6" s="29">
        <v>49745</v>
      </c>
      <c r="G6" s="29">
        <v>86519.56</v>
      </c>
      <c r="H6" s="29">
        <v>41565.320000000007</v>
      </c>
      <c r="I6" s="29">
        <v>36918.28</v>
      </c>
      <c r="J6" s="29">
        <v>78483.600000000006</v>
      </c>
      <c r="K6" s="29">
        <v>41565.320000000007</v>
      </c>
      <c r="L6" s="29">
        <v>36918.28</v>
      </c>
      <c r="M6" s="29">
        <v>78483.600000000006</v>
      </c>
      <c r="N6" s="29">
        <v>22863.870000000006</v>
      </c>
      <c r="O6" s="29">
        <v>29607.179999999997</v>
      </c>
      <c r="P6" s="29">
        <v>52471.049999999996</v>
      </c>
      <c r="Q6" s="29">
        <v>22863.870000000006</v>
      </c>
      <c r="R6" s="29">
        <v>29607.179999999997</v>
      </c>
      <c r="S6" s="29">
        <v>52471.049999999996</v>
      </c>
      <c r="T6" s="29">
        <v>57012.009999999995</v>
      </c>
      <c r="U6" s="29">
        <v>31795.54</v>
      </c>
      <c r="V6" s="29">
        <v>88807.55</v>
      </c>
      <c r="W6" s="29">
        <v>57012.009999999995</v>
      </c>
      <c r="X6" s="29">
        <v>31795.54</v>
      </c>
      <c r="Y6" s="29">
        <v>88807.55</v>
      </c>
      <c r="Z6" s="29">
        <v>-143598.24</v>
      </c>
      <c r="AA6" s="29">
        <v>235244.31999999998</v>
      </c>
      <c r="AB6" s="29">
        <v>91646.080000000002</v>
      </c>
      <c r="AC6" s="29">
        <v>-143598.24</v>
      </c>
      <c r="AD6" s="29">
        <v>235244.31999999998</v>
      </c>
      <c r="AE6" s="29">
        <v>91646.080000000002</v>
      </c>
      <c r="AF6" s="29">
        <v>-6732.1700000000055</v>
      </c>
      <c r="AG6" s="29">
        <v>78827.450000000012</v>
      </c>
      <c r="AH6" s="29">
        <v>72095.28</v>
      </c>
      <c r="AI6" s="29">
        <v>-6732.1700000000055</v>
      </c>
      <c r="AJ6" s="29">
        <v>78827.450000000012</v>
      </c>
      <c r="AK6" s="29">
        <v>72095.28</v>
      </c>
      <c r="AL6" s="29">
        <v>7811.3100000000049</v>
      </c>
      <c r="AM6" s="29">
        <v>77416.53</v>
      </c>
      <c r="AN6" s="29">
        <v>85227.839999999997</v>
      </c>
      <c r="AO6" s="29">
        <v>7811.3100000000049</v>
      </c>
      <c r="AP6" s="29">
        <v>77416.53</v>
      </c>
      <c r="AQ6" s="29">
        <v>85227.839999999997</v>
      </c>
      <c r="AR6" s="29">
        <v>75403.759999999995</v>
      </c>
      <c r="AS6" s="29">
        <v>51854.599999999991</v>
      </c>
      <c r="AT6" s="29">
        <v>127258.36</v>
      </c>
      <c r="AU6" s="29">
        <v>75403.759999999995</v>
      </c>
      <c r="AV6" s="29">
        <v>51854.599999999991</v>
      </c>
      <c r="AW6" s="29">
        <v>127258.36</v>
      </c>
      <c r="AX6" s="29">
        <v>39515.760000000002</v>
      </c>
      <c r="AY6" s="29">
        <v>27358.99</v>
      </c>
      <c r="AZ6" s="29">
        <v>66874.75</v>
      </c>
      <c r="BA6" s="29">
        <v>39515.760000000002</v>
      </c>
      <c r="BB6" s="29">
        <v>27358.99</v>
      </c>
      <c r="BC6" s="29">
        <v>66874.75</v>
      </c>
      <c r="BD6" s="29">
        <v>138769.87000000002</v>
      </c>
      <c r="BE6" s="29">
        <v>260571.58</v>
      </c>
      <c r="BF6" s="29">
        <v>399341.45</v>
      </c>
      <c r="BG6" s="29">
        <v>138769.87000000002</v>
      </c>
      <c r="BH6" s="29">
        <v>260571.58</v>
      </c>
      <c r="BI6" s="29">
        <v>399341.45</v>
      </c>
      <c r="BJ6" s="29">
        <v>-3370981.2899999996</v>
      </c>
      <c r="BK6" s="29">
        <v>4010613.9299999997</v>
      </c>
      <c r="BL6" s="29">
        <v>639632.64000000001</v>
      </c>
      <c r="BM6" s="29">
        <v>-3370981.2899999996</v>
      </c>
      <c r="BN6" s="29">
        <v>4010613.9299999997</v>
      </c>
      <c r="BO6" s="29">
        <v>639632.64000000001</v>
      </c>
      <c r="BP6" s="29">
        <v>175868.07</v>
      </c>
      <c r="BQ6" s="29">
        <v>126258.92000000001</v>
      </c>
      <c r="BR6" s="29">
        <v>302126.99</v>
      </c>
      <c r="BS6" s="29">
        <v>175868.07</v>
      </c>
      <c r="BT6" s="29">
        <v>126258.92000000001</v>
      </c>
      <c r="BU6" s="29">
        <v>302126.99</v>
      </c>
      <c r="BV6" s="29">
        <v>-1964161.46</v>
      </c>
      <c r="BW6" s="29">
        <v>1964161.46</v>
      </c>
      <c r="BX6" s="29">
        <v>0</v>
      </c>
      <c r="BY6" s="29">
        <v>-1964161.46</v>
      </c>
      <c r="BZ6" s="29">
        <v>1964161.46</v>
      </c>
      <c r="CA6" s="29">
        <v>0</v>
      </c>
      <c r="CB6" s="29">
        <v>-4889888.63</v>
      </c>
      <c r="CC6" s="29">
        <v>6980373.7799999993</v>
      </c>
      <c r="CD6" s="29">
        <v>2090485.15</v>
      </c>
      <c r="CE6" s="29">
        <v>31502.53</v>
      </c>
      <c r="CF6" s="29">
        <v>130726.83000000002</v>
      </c>
      <c r="CG6" s="29">
        <v>162229.35999999999</v>
      </c>
      <c r="CH6" s="29">
        <v>610.29999999999995</v>
      </c>
      <c r="CI6" s="29">
        <v>239.4</v>
      </c>
      <c r="CJ6" s="29">
        <v>849.7</v>
      </c>
      <c r="CK6" s="29">
        <v>32118.880000000005</v>
      </c>
      <c r="CL6" s="29">
        <v>116459.40000000001</v>
      </c>
      <c r="CM6" s="29">
        <v>148578.28</v>
      </c>
      <c r="CN6" s="29">
        <v>64231.71</v>
      </c>
      <c r="CO6" s="29">
        <v>247425.63</v>
      </c>
      <c r="CP6" s="29">
        <v>311657.33999999997</v>
      </c>
      <c r="CQ6" s="29">
        <v>-315943.54000000004</v>
      </c>
      <c r="CR6" s="29">
        <v>533096.03</v>
      </c>
      <c r="CS6" s="29">
        <v>217152.49000000002</v>
      </c>
      <c r="CT6" s="29">
        <v>69149.42</v>
      </c>
      <c r="CU6" s="29">
        <v>13968.640000000001</v>
      </c>
      <c r="CV6" s="29">
        <v>83118.06</v>
      </c>
      <c r="CW6" s="29">
        <v>-319411.41000000003</v>
      </c>
      <c r="CX6" s="29">
        <v>537903.60000000009</v>
      </c>
      <c r="CY6" s="29">
        <v>218492.18999999997</v>
      </c>
      <c r="CZ6" s="29">
        <v>-566205.52999999991</v>
      </c>
      <c r="DA6" s="29">
        <v>1084968.27</v>
      </c>
      <c r="DB6" s="29">
        <v>518762.74</v>
      </c>
      <c r="DC6" s="29">
        <v>286910.11</v>
      </c>
      <c r="DD6" s="29">
        <v>98280.15</v>
      </c>
      <c r="DE6" s="29">
        <v>385190.26</v>
      </c>
      <c r="DF6" s="29">
        <v>69406.58</v>
      </c>
      <c r="DG6" s="29">
        <v>13310.69</v>
      </c>
      <c r="DH6" s="29">
        <v>82717.27</v>
      </c>
      <c r="DI6" s="29">
        <v>287026.11</v>
      </c>
      <c r="DJ6" s="29">
        <v>65803.569999999992</v>
      </c>
      <c r="DK6" s="29">
        <v>352829.68</v>
      </c>
      <c r="DL6" s="29">
        <v>643342.80000000005</v>
      </c>
      <c r="DM6" s="29">
        <v>177394.40999999997</v>
      </c>
      <c r="DN6" s="29">
        <v>820737.21</v>
      </c>
      <c r="DO6" s="29">
        <v>14905.329999999987</v>
      </c>
      <c r="DP6" s="29">
        <v>265850.96999999997</v>
      </c>
      <c r="DQ6" s="29">
        <v>280756.3</v>
      </c>
      <c r="DR6" s="29">
        <v>32941.360000000001</v>
      </c>
      <c r="DS6" s="29">
        <v>20900.84</v>
      </c>
      <c r="DT6" s="29">
        <v>53842.2</v>
      </c>
      <c r="DU6" s="29">
        <v>18724.429999999993</v>
      </c>
      <c r="DV6" s="29">
        <v>256566.73</v>
      </c>
      <c r="DW6" s="29">
        <v>275291.16000000003</v>
      </c>
      <c r="DX6" s="29">
        <v>66571.120000000083</v>
      </c>
      <c r="DY6" s="29">
        <v>543318.54</v>
      </c>
      <c r="DZ6" s="29">
        <v>609889.66</v>
      </c>
      <c r="EA6" s="29">
        <v>136528.78</v>
      </c>
      <c r="EB6" s="29">
        <v>121861.20000000001</v>
      </c>
      <c r="EC6" s="29">
        <v>258389.97999999998</v>
      </c>
      <c r="ED6" s="29">
        <v>7295.5499999999993</v>
      </c>
      <c r="EE6" s="29">
        <v>47116.65</v>
      </c>
      <c r="EF6" s="29">
        <v>54412.2</v>
      </c>
      <c r="EG6" s="29">
        <v>137765.78</v>
      </c>
      <c r="EH6" s="29">
        <v>130375.94</v>
      </c>
      <c r="EI6" s="29">
        <v>268141.71999999997</v>
      </c>
      <c r="EJ6" s="29">
        <v>281590.11</v>
      </c>
      <c r="EK6" s="29">
        <v>299353.79000000004</v>
      </c>
      <c r="EL6" s="29">
        <v>580943.89999999991</v>
      </c>
      <c r="EM6" s="29">
        <v>-39257.80000000001</v>
      </c>
      <c r="EN6" s="29">
        <v>137351.22</v>
      </c>
      <c r="EO6" s="29">
        <v>98093.42</v>
      </c>
      <c r="EP6" s="29">
        <v>31613.070000000003</v>
      </c>
      <c r="EQ6" s="29">
        <v>20326.8</v>
      </c>
      <c r="ER6" s="29">
        <v>51939.869999999995</v>
      </c>
      <c r="ES6" s="29">
        <v>9938.0899999999965</v>
      </c>
      <c r="ET6" s="29">
        <v>154136.99000000002</v>
      </c>
      <c r="EU6" s="29">
        <v>164075.08000000002</v>
      </c>
      <c r="EV6" s="29">
        <v>2293.3600000000151</v>
      </c>
      <c r="EW6" s="29">
        <v>311815.01</v>
      </c>
      <c r="EX6" s="29">
        <v>314108.37</v>
      </c>
      <c r="EY6" s="29">
        <v>143109.22999999998</v>
      </c>
      <c r="EZ6" s="29">
        <v>77963.98</v>
      </c>
      <c r="FA6" s="29">
        <v>221073.21</v>
      </c>
      <c r="FB6" s="29">
        <v>150332.51</v>
      </c>
      <c r="FC6" s="29">
        <v>55761.61</v>
      </c>
      <c r="FD6" s="29">
        <v>206094.12000000002</v>
      </c>
      <c r="FE6" s="29">
        <v>125779.82999999999</v>
      </c>
      <c r="FF6" s="29">
        <v>272483.92</v>
      </c>
      <c r="FG6" s="29">
        <v>398263.75</v>
      </c>
      <c r="FH6" s="29">
        <v>419221.56999999989</v>
      </c>
      <c r="FI6" s="29">
        <v>406209.51</v>
      </c>
      <c r="FJ6" s="29">
        <v>825431.08000000007</v>
      </c>
      <c r="FK6" s="29">
        <v>-10923.510000000009</v>
      </c>
      <c r="FL6" s="29">
        <v>116077.87000000002</v>
      </c>
      <c r="FM6" s="29">
        <v>105154.36</v>
      </c>
      <c r="FN6" s="29">
        <v>138876.76999999999</v>
      </c>
      <c r="FO6" s="29">
        <v>77301.850000000006</v>
      </c>
      <c r="FP6" s="29">
        <v>216178.62000000002</v>
      </c>
      <c r="FQ6" s="29">
        <v>66992.170000000042</v>
      </c>
      <c r="FR6" s="29">
        <v>302376.27</v>
      </c>
      <c r="FS6" s="29">
        <v>369368.44</v>
      </c>
      <c r="FT6" s="29">
        <v>194945.43</v>
      </c>
      <c r="FU6" s="29">
        <v>495755.99000000005</v>
      </c>
      <c r="FV6" s="29">
        <v>690701.42</v>
      </c>
      <c r="FW6" s="29">
        <v>81656.91</v>
      </c>
      <c r="FX6" s="29">
        <v>205592.63000000003</v>
      </c>
      <c r="FY6" s="29">
        <v>287249.54000000004</v>
      </c>
      <c r="FZ6" s="29">
        <v>67922.940000000061</v>
      </c>
      <c r="GA6" s="29">
        <v>601993.72</v>
      </c>
      <c r="GB6" s="29">
        <v>669916.66</v>
      </c>
      <c r="GC6" s="29">
        <v>83396.530000000028</v>
      </c>
      <c r="GD6" s="29">
        <v>331757.44</v>
      </c>
      <c r="GE6" s="29">
        <v>415153.97000000003</v>
      </c>
      <c r="GF6" s="29">
        <v>232976.38000000012</v>
      </c>
      <c r="GG6" s="29">
        <v>1139343.7899999998</v>
      </c>
      <c r="GH6" s="29">
        <v>1372320.1700000002</v>
      </c>
      <c r="GI6" s="29">
        <v>76438.44</v>
      </c>
      <c r="GJ6" s="29">
        <v>161469.09</v>
      </c>
      <c r="GK6" s="29">
        <v>237907.53</v>
      </c>
      <c r="GL6" s="29">
        <v>38719.54999999993</v>
      </c>
      <c r="GM6" s="29">
        <v>892900.28</v>
      </c>
      <c r="GN6" s="29">
        <v>931619.83000000007</v>
      </c>
      <c r="GO6" s="29">
        <v>108746.15999999997</v>
      </c>
      <c r="GP6" s="29">
        <v>350922.98</v>
      </c>
      <c r="GQ6" s="29">
        <v>459669.14</v>
      </c>
      <c r="GR6" s="29">
        <v>223904.15000000031</v>
      </c>
      <c r="GS6" s="29">
        <v>1405292.3499999999</v>
      </c>
      <c r="GT6" s="29">
        <v>1629196.5</v>
      </c>
      <c r="GU6" s="29">
        <v>-87433.09000000004</v>
      </c>
      <c r="GV6" s="29">
        <v>282541.21000000008</v>
      </c>
      <c r="GW6" s="29">
        <v>195108.12</v>
      </c>
      <c r="GX6" s="29">
        <v>-134263.77999999991</v>
      </c>
      <c r="GY6" s="29">
        <v>1199274.67</v>
      </c>
      <c r="GZ6" s="29">
        <v>1065010.8899999999</v>
      </c>
      <c r="HA6" s="29">
        <v>46172.78</v>
      </c>
      <c r="HB6" s="29">
        <v>305495.61</v>
      </c>
      <c r="HC6" s="29">
        <v>351668.39</v>
      </c>
      <c r="HD6" s="29">
        <v>-175524.09000000037</v>
      </c>
      <c r="HE6" s="29">
        <v>1787311.4900000002</v>
      </c>
      <c r="HF6" s="29">
        <v>1611787.4000000001</v>
      </c>
      <c r="HG6" s="29">
        <v>109826.17000000016</v>
      </c>
      <c r="HH6" s="29">
        <v>1346654.4900000002</v>
      </c>
      <c r="HI6" s="29">
        <v>1456480.66</v>
      </c>
      <c r="HJ6" s="29">
        <v>79628.160000000003</v>
      </c>
      <c r="HK6" s="29">
        <v>287730.13</v>
      </c>
      <c r="HL6" s="29">
        <v>367358.29000000004</v>
      </c>
      <c r="HM6" s="29">
        <v>189454.33000000007</v>
      </c>
      <c r="HN6" s="29">
        <v>1634384.62</v>
      </c>
      <c r="HO6" s="29">
        <v>1823838.95</v>
      </c>
      <c r="HP6" s="29">
        <v>-4690069.459999999</v>
      </c>
      <c r="HQ6" s="29">
        <v>4690069.459999999</v>
      </c>
      <c r="HR6" s="29">
        <v>0</v>
      </c>
      <c r="HS6" s="29">
        <v>-4690069.459999999</v>
      </c>
      <c r="HT6" s="29">
        <v>4690069.459999999</v>
      </c>
      <c r="HU6" s="29">
        <v>0</v>
      </c>
      <c r="HV6" s="29">
        <v>-9380138.9199999981</v>
      </c>
      <c r="HW6" s="29">
        <v>9380138.9199999981</v>
      </c>
      <c r="HX6" s="29">
        <v>0</v>
      </c>
      <c r="HY6" s="29">
        <v>-7803337.5799999982</v>
      </c>
      <c r="HZ6" s="29">
        <v>18912712.32</v>
      </c>
      <c r="IA6" s="29">
        <v>11109374.739999998</v>
      </c>
      <c r="IB6" s="29">
        <v>-45149.369999999995</v>
      </c>
      <c r="IC6" s="29">
        <v>687609.78999999992</v>
      </c>
      <c r="ID6" s="29">
        <v>642460.41999999993</v>
      </c>
      <c r="IE6" s="29">
        <v>-109239.84000000003</v>
      </c>
      <c r="IF6" s="29">
        <v>714355.62</v>
      </c>
      <c r="IG6" s="29">
        <v>605115.78</v>
      </c>
      <c r="IH6" s="29">
        <v>-154389.20999999996</v>
      </c>
      <c r="II6" s="29">
        <v>1401965.4100000001</v>
      </c>
      <c r="IJ6" s="29">
        <v>1247576.2</v>
      </c>
      <c r="IK6" s="29">
        <v>65115.799999999988</v>
      </c>
      <c r="IL6" s="29">
        <v>467899.91000000003</v>
      </c>
      <c r="IM6" s="29">
        <v>533015.71000000008</v>
      </c>
      <c r="IN6" s="29">
        <v>-103606.60999999999</v>
      </c>
      <c r="IO6" s="29">
        <v>407678.48</v>
      </c>
      <c r="IP6" s="29">
        <v>304071.87</v>
      </c>
      <c r="IQ6" s="29">
        <v>-38490.81</v>
      </c>
      <c r="IR6" s="29">
        <v>875578.39</v>
      </c>
      <c r="IS6" s="29">
        <v>837087.58000000007</v>
      </c>
      <c r="IT6" s="29">
        <v>119712.32000000001</v>
      </c>
      <c r="IU6" s="29">
        <v>408395.24</v>
      </c>
      <c r="IV6" s="29">
        <v>528107.56000000006</v>
      </c>
      <c r="IW6" s="29">
        <v>48612.650000000023</v>
      </c>
      <c r="IX6" s="29">
        <v>319639.74</v>
      </c>
      <c r="IY6" s="29">
        <v>368252.38999999996</v>
      </c>
      <c r="IZ6" s="29">
        <v>168324.97000000009</v>
      </c>
      <c r="JA6" s="29">
        <v>728034.98</v>
      </c>
      <c r="JB6" s="29">
        <v>896359.95000000007</v>
      </c>
      <c r="JC6" s="29">
        <v>241168.33000000002</v>
      </c>
      <c r="JD6" s="29">
        <v>236691.52999999997</v>
      </c>
      <c r="JE6" s="29">
        <v>477859.86</v>
      </c>
      <c r="JF6" s="29">
        <v>28846.760000000009</v>
      </c>
      <c r="JG6" s="29">
        <v>279482.76</v>
      </c>
      <c r="JH6" s="29">
        <v>308329.52</v>
      </c>
      <c r="JI6" s="29">
        <v>270015.09000000003</v>
      </c>
      <c r="JJ6" s="29">
        <v>516174.29</v>
      </c>
      <c r="JK6" s="29">
        <v>786189.38</v>
      </c>
      <c r="JL6" s="29">
        <v>-373297.26</v>
      </c>
      <c r="JM6" s="29">
        <v>690537.95000000007</v>
      </c>
      <c r="JN6" s="29">
        <v>317240.68999999994</v>
      </c>
      <c r="JO6" s="29">
        <v>37475.520000000019</v>
      </c>
      <c r="JP6" s="29">
        <v>265563.36</v>
      </c>
      <c r="JQ6" s="29">
        <v>303038.88</v>
      </c>
      <c r="JR6" s="29">
        <v>-335821.74</v>
      </c>
      <c r="JS6" s="29">
        <v>956101.31</v>
      </c>
      <c r="JT6" s="29">
        <v>620279.56999999995</v>
      </c>
      <c r="JU6" s="29">
        <v>-710.53999999997905</v>
      </c>
      <c r="JV6" s="29">
        <v>281648.64000000001</v>
      </c>
      <c r="JW6" s="29">
        <v>280938.09999999998</v>
      </c>
      <c r="JX6" s="29">
        <v>88555.300000000017</v>
      </c>
      <c r="JY6" s="29">
        <v>280633.94</v>
      </c>
      <c r="JZ6" s="29">
        <v>369189.24</v>
      </c>
      <c r="KA6" s="29">
        <v>87844.760000000009</v>
      </c>
      <c r="KB6" s="29">
        <v>562282.57999999996</v>
      </c>
      <c r="KC6" s="29">
        <v>650127.34</v>
      </c>
      <c r="KD6" s="29">
        <v>98491.520000000019</v>
      </c>
      <c r="KE6" s="29">
        <v>291959.46999999997</v>
      </c>
      <c r="KF6" s="29">
        <v>390450.99</v>
      </c>
      <c r="KG6" s="29">
        <v>44135.260000000009</v>
      </c>
      <c r="KH6" s="29">
        <v>277897.71999999997</v>
      </c>
      <c r="KI6" s="29">
        <v>322032.98</v>
      </c>
      <c r="KJ6" s="29">
        <v>142626.78000000003</v>
      </c>
      <c r="KK6" s="29">
        <v>569857.18999999994</v>
      </c>
      <c r="KL6" s="29">
        <v>712483.97000000009</v>
      </c>
      <c r="KM6" s="29">
        <v>122276.16</v>
      </c>
      <c r="KN6" s="29">
        <v>333626.8</v>
      </c>
      <c r="KO6" s="29">
        <v>455902.96</v>
      </c>
      <c r="KP6" s="29">
        <v>36075.080000000016</v>
      </c>
      <c r="KQ6" s="29">
        <v>266974.36</v>
      </c>
      <c r="KR6" s="29">
        <v>303049.44</v>
      </c>
      <c r="KS6" s="29">
        <v>158351.24</v>
      </c>
      <c r="KT6" s="29">
        <v>600601.15999999992</v>
      </c>
      <c r="KU6" s="29">
        <v>758952.4</v>
      </c>
      <c r="KV6" s="29">
        <v>137808.27000000002</v>
      </c>
      <c r="KW6" s="29">
        <v>188129.18</v>
      </c>
      <c r="KX6" s="29">
        <v>325937.44999999995</v>
      </c>
      <c r="KY6" s="29">
        <v>92135.780000000028</v>
      </c>
      <c r="KZ6" s="29">
        <v>276363.65999999997</v>
      </c>
      <c r="LA6" s="29">
        <v>368499.44</v>
      </c>
      <c r="LB6" s="29">
        <v>229944.05000000005</v>
      </c>
      <c r="LC6" s="29">
        <v>464492.84</v>
      </c>
      <c r="LD6" s="29">
        <v>694436.89</v>
      </c>
      <c r="LE6" s="29">
        <v>168115.63999999998</v>
      </c>
      <c r="LF6" s="29">
        <v>162326.31999999998</v>
      </c>
      <c r="LG6" s="29">
        <v>330441.95999999996</v>
      </c>
      <c r="LH6" s="29">
        <v>15636.080000000016</v>
      </c>
      <c r="LI6" s="29">
        <v>273163.36</v>
      </c>
      <c r="LJ6" s="29">
        <v>288799.44</v>
      </c>
      <c r="LK6" s="29">
        <v>183751.72000000003</v>
      </c>
      <c r="LL6" s="29">
        <v>435489.68</v>
      </c>
      <c r="LM6" s="29">
        <v>619241.4</v>
      </c>
      <c r="LN6" s="29">
        <v>140547.75</v>
      </c>
      <c r="LO6" s="29">
        <v>136198.44</v>
      </c>
      <c r="LP6" s="29">
        <v>276746.19</v>
      </c>
      <c r="LQ6" s="29">
        <v>25336.080000000016</v>
      </c>
      <c r="LR6" s="29">
        <v>259863.36</v>
      </c>
      <c r="LS6" s="29">
        <v>285199.44</v>
      </c>
      <c r="LT6" s="29">
        <v>165883.83000000002</v>
      </c>
      <c r="LU6" s="29">
        <v>396061.80000000005</v>
      </c>
      <c r="LV6" s="29">
        <v>561945.63</v>
      </c>
      <c r="LW6" s="29">
        <v>52360.98000000001</v>
      </c>
      <c r="LX6" s="29">
        <v>250737.69999999998</v>
      </c>
      <c r="LY6" s="29">
        <v>303098.68</v>
      </c>
      <c r="LZ6" s="29">
        <v>171346.86</v>
      </c>
      <c r="MA6" s="29">
        <v>142214.50999999998</v>
      </c>
      <c r="MB6" s="29">
        <v>313561.37</v>
      </c>
      <c r="MC6" s="29">
        <v>223707.84000000003</v>
      </c>
      <c r="MD6" s="29">
        <v>392952.21</v>
      </c>
      <c r="ME6" s="29">
        <v>616660.05000000005</v>
      </c>
      <c r="MF6" s="29">
        <v>-1504442.66</v>
      </c>
      <c r="MG6" s="29">
        <v>1504442.66</v>
      </c>
      <c r="MH6" s="29">
        <v>0</v>
      </c>
      <c r="MI6" s="29">
        <v>-1504442.66</v>
      </c>
      <c r="MJ6" s="29">
        <v>1504442.66</v>
      </c>
      <c r="MK6" s="29">
        <v>0</v>
      </c>
      <c r="ML6" s="29">
        <v>-402694.13999999966</v>
      </c>
      <c r="MM6" s="29">
        <v>9404034.5000000019</v>
      </c>
      <c r="MN6" s="29">
        <v>9001340.3600000013</v>
      </c>
      <c r="MO6" s="29">
        <v>224297.45</v>
      </c>
      <c r="MP6" s="29">
        <v>133108.67000000001</v>
      </c>
      <c r="MQ6" s="29">
        <v>357406.12</v>
      </c>
      <c r="MR6" s="29">
        <v>224297.45</v>
      </c>
      <c r="MS6" s="29">
        <v>133108.67000000001</v>
      </c>
      <c r="MT6" s="29">
        <v>357406.12</v>
      </c>
      <c r="MU6" s="29">
        <v>148646.28</v>
      </c>
      <c r="MV6" s="29">
        <v>81728.040000000008</v>
      </c>
      <c r="MW6" s="29">
        <v>230374.32</v>
      </c>
      <c r="MX6" s="29">
        <v>148646.28</v>
      </c>
      <c r="MY6" s="29">
        <v>81728.040000000008</v>
      </c>
      <c r="MZ6" s="29">
        <v>230374.32</v>
      </c>
      <c r="NA6" s="29">
        <v>180736.37</v>
      </c>
      <c r="NB6" s="29">
        <v>30941.170000000006</v>
      </c>
      <c r="NC6" s="29">
        <v>211677.54</v>
      </c>
      <c r="ND6" s="29">
        <v>180736.37</v>
      </c>
      <c r="NE6" s="29">
        <v>30941.170000000006</v>
      </c>
      <c r="NF6" s="29">
        <v>211677.54</v>
      </c>
      <c r="NG6" s="29">
        <v>59227.17</v>
      </c>
      <c r="NH6" s="29">
        <v>203212.87</v>
      </c>
      <c r="NI6" s="29">
        <v>262440.04000000004</v>
      </c>
      <c r="NJ6" s="29">
        <v>59227.17</v>
      </c>
      <c r="NK6" s="29">
        <v>203212.87</v>
      </c>
      <c r="NL6" s="29">
        <v>262440.04000000004</v>
      </c>
      <c r="NM6" s="29">
        <v>191033.20999999996</v>
      </c>
      <c r="NN6" s="29">
        <v>146649.34</v>
      </c>
      <c r="NO6" s="29">
        <v>337682.55</v>
      </c>
      <c r="NP6" s="29">
        <v>191033.20999999996</v>
      </c>
      <c r="NQ6" s="29">
        <v>146649.34</v>
      </c>
      <c r="NR6" s="29">
        <v>337682.55</v>
      </c>
      <c r="NS6" s="29">
        <v>218542.83</v>
      </c>
      <c r="NT6" s="29">
        <v>70422.929999999993</v>
      </c>
      <c r="NU6" s="29">
        <v>288965.76000000001</v>
      </c>
      <c r="NV6" s="29">
        <v>218542.83</v>
      </c>
      <c r="NW6" s="29">
        <v>70422.929999999993</v>
      </c>
      <c r="NX6" s="29">
        <v>288965.76000000001</v>
      </c>
      <c r="NY6" s="29">
        <v>182950.09999999998</v>
      </c>
      <c r="NZ6" s="29">
        <v>62382.159999999996</v>
      </c>
      <c r="OA6" s="29">
        <v>245332.25999999998</v>
      </c>
      <c r="OB6" s="29">
        <v>182950.09999999998</v>
      </c>
      <c r="OC6" s="29">
        <v>62382.159999999996</v>
      </c>
      <c r="OD6" s="29">
        <v>245332.25999999998</v>
      </c>
      <c r="OE6" s="29">
        <v>177657.86</v>
      </c>
      <c r="OF6" s="29">
        <v>24464.18</v>
      </c>
      <c r="OG6" s="29">
        <v>202122.04</v>
      </c>
      <c r="OH6" s="29">
        <v>177657.86</v>
      </c>
      <c r="OI6" s="29">
        <v>24464.18</v>
      </c>
      <c r="OJ6" s="29">
        <v>202122.04</v>
      </c>
      <c r="OK6" s="29">
        <v>173085.1</v>
      </c>
      <c r="OL6" s="29">
        <v>22692.44</v>
      </c>
      <c r="OM6" s="29">
        <v>195777.54</v>
      </c>
      <c r="ON6" s="29">
        <v>173085.1</v>
      </c>
      <c r="OO6" s="29">
        <v>22692.44</v>
      </c>
      <c r="OP6" s="29">
        <v>195777.54</v>
      </c>
      <c r="OQ6" s="29">
        <v>-116777.90000000001</v>
      </c>
      <c r="OR6" s="29">
        <v>312725.44</v>
      </c>
      <c r="OS6" s="29">
        <v>195947.54</v>
      </c>
      <c r="OT6" s="29">
        <v>-116777.90000000001</v>
      </c>
      <c r="OU6" s="29">
        <v>312725.44</v>
      </c>
      <c r="OV6" s="29">
        <v>195947.54</v>
      </c>
      <c r="OW6" s="29">
        <v>174270.97999999998</v>
      </c>
      <c r="OX6" s="29">
        <v>112720.06</v>
      </c>
      <c r="OY6" s="29">
        <v>286991.04000000004</v>
      </c>
      <c r="OZ6" s="29">
        <v>174270.97999999998</v>
      </c>
      <c r="PA6" s="29">
        <v>112720.06</v>
      </c>
      <c r="PB6" s="29">
        <v>286991.04000000004</v>
      </c>
      <c r="PC6" s="29">
        <v>262711.84000000003</v>
      </c>
      <c r="PD6" s="29">
        <v>21920.559999999998</v>
      </c>
      <c r="PE6" s="29">
        <v>284632.40000000002</v>
      </c>
      <c r="PF6" s="29">
        <v>262711.84000000003</v>
      </c>
      <c r="PG6" s="29">
        <v>21920.559999999998</v>
      </c>
      <c r="PH6" s="29">
        <v>284632.40000000002</v>
      </c>
      <c r="PI6" s="29">
        <v>1876381.2899999996</v>
      </c>
      <c r="PJ6" s="29">
        <v>1222967.8599999999</v>
      </c>
      <c r="PK6" s="29">
        <v>3099349.1500000004</v>
      </c>
    </row>
    <row r="7" spans="1:427" x14ac:dyDescent="0.25">
      <c r="A7" s="4" t="s">
        <v>34</v>
      </c>
      <c r="B7" s="29">
        <v>8191.42</v>
      </c>
      <c r="C7" s="29">
        <v>0</v>
      </c>
      <c r="D7" s="29">
        <v>8191.42</v>
      </c>
      <c r="E7" s="29">
        <v>8191.42</v>
      </c>
      <c r="F7" s="29">
        <v>0</v>
      </c>
      <c r="G7" s="29">
        <v>8191.42</v>
      </c>
      <c r="H7" s="29"/>
      <c r="I7" s="29"/>
      <c r="J7" s="29"/>
      <c r="K7" s="29"/>
      <c r="L7" s="29"/>
      <c r="M7" s="29"/>
      <c r="N7" s="29"/>
      <c r="O7" s="29"/>
      <c r="P7" s="29"/>
      <c r="Q7" s="29"/>
      <c r="R7" s="29"/>
      <c r="S7" s="29"/>
      <c r="T7" s="29">
        <v>-1710.62</v>
      </c>
      <c r="U7" s="29">
        <v>1710.62</v>
      </c>
      <c r="V7" s="29">
        <v>0</v>
      </c>
      <c r="W7" s="29">
        <v>-1710.62</v>
      </c>
      <c r="X7" s="29">
        <v>1710.62</v>
      </c>
      <c r="Y7" s="29">
        <v>0</v>
      </c>
      <c r="Z7" s="29">
        <v>-4477</v>
      </c>
      <c r="AA7" s="29">
        <v>4477</v>
      </c>
      <c r="AB7" s="29">
        <v>0</v>
      </c>
      <c r="AC7" s="29">
        <v>-4477</v>
      </c>
      <c r="AD7" s="29">
        <v>4477</v>
      </c>
      <c r="AE7" s="29">
        <v>0</v>
      </c>
      <c r="AF7" s="29"/>
      <c r="AG7" s="29"/>
      <c r="AH7" s="29"/>
      <c r="AI7" s="29"/>
      <c r="AJ7" s="29"/>
      <c r="AK7" s="29"/>
      <c r="AL7" s="29"/>
      <c r="AM7" s="29"/>
      <c r="AN7" s="29"/>
      <c r="AO7" s="29"/>
      <c r="AP7" s="29"/>
      <c r="AQ7" s="29"/>
      <c r="AR7" s="29"/>
      <c r="AS7" s="29"/>
      <c r="AT7" s="29"/>
      <c r="AU7" s="29"/>
      <c r="AV7" s="29"/>
      <c r="AW7" s="29"/>
      <c r="AX7" s="29"/>
      <c r="AY7" s="29"/>
      <c r="AZ7" s="29"/>
      <c r="BA7" s="29"/>
      <c r="BB7" s="29"/>
      <c r="BC7" s="29"/>
      <c r="BD7" s="29">
        <v>4477</v>
      </c>
      <c r="BE7" s="29">
        <v>0</v>
      </c>
      <c r="BF7" s="29">
        <v>4477</v>
      </c>
      <c r="BG7" s="29">
        <v>4477</v>
      </c>
      <c r="BH7" s="29">
        <v>0</v>
      </c>
      <c r="BI7" s="29">
        <v>4477</v>
      </c>
      <c r="BJ7" s="29"/>
      <c r="BK7" s="29"/>
      <c r="BL7" s="29"/>
      <c r="BM7" s="29"/>
      <c r="BN7" s="29"/>
      <c r="BO7" s="29"/>
      <c r="BP7" s="29">
        <v>-6150.58</v>
      </c>
      <c r="BQ7" s="29">
        <v>6150.58</v>
      </c>
      <c r="BR7" s="29">
        <v>0</v>
      </c>
      <c r="BS7" s="29">
        <v>-6150.58</v>
      </c>
      <c r="BT7" s="29">
        <v>6150.58</v>
      </c>
      <c r="BU7" s="29">
        <v>0</v>
      </c>
      <c r="BV7" s="29">
        <v>-8191.42</v>
      </c>
      <c r="BW7" s="29">
        <v>8191.42</v>
      </c>
      <c r="BX7" s="29">
        <v>0</v>
      </c>
      <c r="BY7" s="29">
        <v>-8191.42</v>
      </c>
      <c r="BZ7" s="29">
        <v>8191.42</v>
      </c>
      <c r="CA7" s="29">
        <v>0</v>
      </c>
      <c r="CB7" s="29">
        <v>-7861.2</v>
      </c>
      <c r="CC7" s="29">
        <v>20529.620000000003</v>
      </c>
      <c r="CD7" s="29">
        <v>12668.42</v>
      </c>
      <c r="CE7" s="29">
        <v>7861.2</v>
      </c>
      <c r="CF7" s="29">
        <v>0</v>
      </c>
      <c r="CG7" s="29">
        <v>7861.2</v>
      </c>
      <c r="CH7" s="29"/>
      <c r="CI7" s="29"/>
      <c r="CJ7" s="29"/>
      <c r="CK7" s="29">
        <v>7861.2</v>
      </c>
      <c r="CL7" s="29">
        <v>0</v>
      </c>
      <c r="CM7" s="29">
        <v>7861.2</v>
      </c>
      <c r="CN7" s="29">
        <v>15722.4</v>
      </c>
      <c r="CO7" s="29">
        <v>0</v>
      </c>
      <c r="CP7" s="29">
        <v>15722.4</v>
      </c>
      <c r="CQ7" s="29"/>
      <c r="CR7" s="29"/>
      <c r="CS7" s="29"/>
      <c r="CT7" s="29"/>
      <c r="CU7" s="29"/>
      <c r="CV7" s="29"/>
      <c r="CW7" s="29"/>
      <c r="CX7" s="29"/>
      <c r="CY7" s="29"/>
      <c r="CZ7" s="29"/>
      <c r="DA7" s="29"/>
      <c r="DB7" s="29"/>
      <c r="DC7" s="29"/>
      <c r="DD7" s="29"/>
      <c r="DE7" s="29"/>
      <c r="DF7" s="29"/>
      <c r="DG7" s="29"/>
      <c r="DH7" s="29"/>
      <c r="DI7" s="29"/>
      <c r="DJ7" s="29"/>
      <c r="DK7" s="29"/>
      <c r="DL7" s="29"/>
      <c r="DM7" s="29"/>
      <c r="DN7" s="29"/>
      <c r="DO7" s="29">
        <v>-1710.62</v>
      </c>
      <c r="DP7" s="29">
        <v>1710.62</v>
      </c>
      <c r="DQ7" s="29">
        <v>0</v>
      </c>
      <c r="DR7" s="29"/>
      <c r="DS7" s="29"/>
      <c r="DT7" s="29"/>
      <c r="DU7" s="29"/>
      <c r="DV7" s="29"/>
      <c r="DW7" s="29"/>
      <c r="DX7" s="29">
        <v>-1710.62</v>
      </c>
      <c r="DY7" s="29">
        <v>1710.62</v>
      </c>
      <c r="DZ7" s="29">
        <v>0</v>
      </c>
      <c r="EA7" s="29"/>
      <c r="EB7" s="29"/>
      <c r="EC7" s="29"/>
      <c r="ED7" s="29"/>
      <c r="EE7" s="29"/>
      <c r="EF7" s="29"/>
      <c r="EG7" s="29"/>
      <c r="EH7" s="29"/>
      <c r="EI7" s="29"/>
      <c r="EJ7" s="29"/>
      <c r="EK7" s="29"/>
      <c r="EL7" s="29"/>
      <c r="EM7" s="29"/>
      <c r="EN7" s="29"/>
      <c r="EO7" s="29"/>
      <c r="EP7" s="29">
        <v>-3763.83</v>
      </c>
      <c r="EQ7" s="29">
        <v>4106</v>
      </c>
      <c r="ER7" s="29">
        <v>342.17</v>
      </c>
      <c r="ES7" s="29">
        <v>-3763.83</v>
      </c>
      <c r="ET7" s="29">
        <v>4106</v>
      </c>
      <c r="EU7" s="29">
        <v>342.17</v>
      </c>
      <c r="EV7" s="29">
        <v>-7527.66</v>
      </c>
      <c r="EW7" s="29">
        <v>8212</v>
      </c>
      <c r="EX7" s="29">
        <v>684.34</v>
      </c>
      <c r="EY7" s="29"/>
      <c r="EZ7" s="29"/>
      <c r="FA7" s="29"/>
      <c r="FB7" s="29">
        <v>342.17</v>
      </c>
      <c r="FC7" s="29">
        <v>0</v>
      </c>
      <c r="FD7" s="29">
        <v>342.17</v>
      </c>
      <c r="FE7" s="29">
        <v>232.65</v>
      </c>
      <c r="FF7" s="29">
        <v>119.48</v>
      </c>
      <c r="FG7" s="29">
        <v>352.13</v>
      </c>
      <c r="FH7" s="29">
        <v>574.82000000000005</v>
      </c>
      <c r="FI7" s="29">
        <v>119.48</v>
      </c>
      <c r="FJ7" s="29">
        <v>694.3</v>
      </c>
      <c r="FK7" s="29"/>
      <c r="FL7" s="29"/>
      <c r="FM7" s="29"/>
      <c r="FN7" s="29">
        <v>342.17</v>
      </c>
      <c r="FO7" s="29">
        <v>0</v>
      </c>
      <c r="FP7" s="29">
        <v>342.17</v>
      </c>
      <c r="FQ7" s="29">
        <v>352.13</v>
      </c>
      <c r="FR7" s="29">
        <v>0</v>
      </c>
      <c r="FS7" s="29">
        <v>352.13</v>
      </c>
      <c r="FT7" s="29">
        <v>694.3</v>
      </c>
      <c r="FU7" s="29">
        <v>0</v>
      </c>
      <c r="FV7" s="29">
        <v>694.3</v>
      </c>
      <c r="FW7" s="29"/>
      <c r="FX7" s="29"/>
      <c r="FY7" s="29"/>
      <c r="FZ7" s="29">
        <v>342.17</v>
      </c>
      <c r="GA7" s="29">
        <v>0</v>
      </c>
      <c r="GB7" s="29">
        <v>342.17</v>
      </c>
      <c r="GC7" s="29">
        <v>352.13</v>
      </c>
      <c r="GD7" s="29">
        <v>0</v>
      </c>
      <c r="GE7" s="29">
        <v>352.13</v>
      </c>
      <c r="GF7" s="29">
        <v>694.3</v>
      </c>
      <c r="GG7" s="29">
        <v>0</v>
      </c>
      <c r="GH7" s="29">
        <v>694.3</v>
      </c>
      <c r="GI7" s="29"/>
      <c r="GJ7" s="29"/>
      <c r="GK7" s="29"/>
      <c r="GL7" s="29">
        <v>342.17</v>
      </c>
      <c r="GM7" s="29">
        <v>0</v>
      </c>
      <c r="GN7" s="29">
        <v>342.17</v>
      </c>
      <c r="GO7" s="29">
        <v>352.13</v>
      </c>
      <c r="GP7" s="29">
        <v>0</v>
      </c>
      <c r="GQ7" s="29">
        <v>352.13</v>
      </c>
      <c r="GR7" s="29">
        <v>694.3</v>
      </c>
      <c r="GS7" s="29">
        <v>0</v>
      </c>
      <c r="GT7" s="29">
        <v>694.3</v>
      </c>
      <c r="GU7" s="29">
        <v>-769.4</v>
      </c>
      <c r="GV7" s="29">
        <v>769.4</v>
      </c>
      <c r="GW7" s="29">
        <v>0</v>
      </c>
      <c r="GX7" s="29">
        <v>342.17</v>
      </c>
      <c r="GY7" s="29">
        <v>0</v>
      </c>
      <c r="GZ7" s="29">
        <v>342.17</v>
      </c>
      <c r="HA7" s="29">
        <v>352.13</v>
      </c>
      <c r="HB7" s="29">
        <v>0</v>
      </c>
      <c r="HC7" s="29">
        <v>352.13</v>
      </c>
      <c r="HD7" s="29">
        <v>-75.099999999999966</v>
      </c>
      <c r="HE7" s="29">
        <v>769.4</v>
      </c>
      <c r="HF7" s="29">
        <v>694.3</v>
      </c>
      <c r="HG7" s="29">
        <v>-2610.09</v>
      </c>
      <c r="HH7" s="29">
        <v>2952.26</v>
      </c>
      <c r="HI7" s="29">
        <v>342.17</v>
      </c>
      <c r="HJ7" s="29">
        <v>-5814.03</v>
      </c>
      <c r="HK7" s="29">
        <v>6166.16</v>
      </c>
      <c r="HL7" s="29">
        <v>352.13</v>
      </c>
      <c r="HM7" s="29">
        <v>-8424.119999999999</v>
      </c>
      <c r="HN7" s="29">
        <v>9118.42</v>
      </c>
      <c r="HO7" s="29">
        <v>694.3</v>
      </c>
      <c r="HP7" s="29">
        <v>-7861.2</v>
      </c>
      <c r="HQ7" s="29">
        <v>7861.2</v>
      </c>
      <c r="HR7" s="29">
        <v>0</v>
      </c>
      <c r="HS7" s="29">
        <v>-7861.2</v>
      </c>
      <c r="HT7" s="29">
        <v>7861.2</v>
      </c>
      <c r="HU7" s="29">
        <v>0</v>
      </c>
      <c r="HV7" s="29">
        <v>-15722.4</v>
      </c>
      <c r="HW7" s="29">
        <v>15722.4</v>
      </c>
      <c r="HX7" s="29">
        <v>0</v>
      </c>
      <c r="HY7" s="29">
        <v>-15079.780000000002</v>
      </c>
      <c r="HZ7" s="29">
        <v>35652.32</v>
      </c>
      <c r="IA7" s="29">
        <v>20572.539999999994</v>
      </c>
      <c r="IB7" s="29">
        <v>-10549.83</v>
      </c>
      <c r="IC7" s="29">
        <v>12150.57</v>
      </c>
      <c r="ID7" s="29">
        <v>1600.74</v>
      </c>
      <c r="IE7" s="29">
        <v>865.98</v>
      </c>
      <c r="IF7" s="29">
        <v>0</v>
      </c>
      <c r="IG7" s="29">
        <v>865.98</v>
      </c>
      <c r="IH7" s="29">
        <v>-9683.85</v>
      </c>
      <c r="II7" s="29">
        <v>12150.57</v>
      </c>
      <c r="IJ7" s="29">
        <v>2466.7200000000003</v>
      </c>
      <c r="IK7" s="29">
        <v>-507.59</v>
      </c>
      <c r="IL7" s="29">
        <v>2300</v>
      </c>
      <c r="IM7" s="29">
        <v>1792.41</v>
      </c>
      <c r="IN7" s="29">
        <v>865.98</v>
      </c>
      <c r="IO7" s="29">
        <v>0</v>
      </c>
      <c r="IP7" s="29">
        <v>865.98</v>
      </c>
      <c r="IQ7" s="29">
        <v>358.39000000000004</v>
      </c>
      <c r="IR7" s="29">
        <v>2300</v>
      </c>
      <c r="IS7" s="29">
        <v>2658.3900000000003</v>
      </c>
      <c r="IT7" s="29">
        <v>1325.83</v>
      </c>
      <c r="IU7" s="29">
        <v>509</v>
      </c>
      <c r="IV7" s="29">
        <v>1834.83</v>
      </c>
      <c r="IW7" s="29">
        <v>865.98</v>
      </c>
      <c r="IX7" s="29">
        <v>0</v>
      </c>
      <c r="IY7" s="29">
        <v>865.98</v>
      </c>
      <c r="IZ7" s="29">
        <v>2191.81</v>
      </c>
      <c r="JA7" s="29">
        <v>509</v>
      </c>
      <c r="JB7" s="29">
        <v>2700.81</v>
      </c>
      <c r="JC7" s="29">
        <v>1834.83</v>
      </c>
      <c r="JD7" s="29">
        <v>0</v>
      </c>
      <c r="JE7" s="29">
        <v>1834.83</v>
      </c>
      <c r="JF7" s="29">
        <v>865.98</v>
      </c>
      <c r="JG7" s="29">
        <v>0</v>
      </c>
      <c r="JH7" s="29">
        <v>865.98</v>
      </c>
      <c r="JI7" s="29">
        <v>2700.81</v>
      </c>
      <c r="JJ7" s="29">
        <v>0</v>
      </c>
      <c r="JK7" s="29">
        <v>2700.81</v>
      </c>
      <c r="JL7" s="29">
        <v>1834.83</v>
      </c>
      <c r="JM7" s="29">
        <v>0</v>
      </c>
      <c r="JN7" s="29">
        <v>1834.83</v>
      </c>
      <c r="JO7" s="29">
        <v>865.98</v>
      </c>
      <c r="JP7" s="29">
        <v>0</v>
      </c>
      <c r="JQ7" s="29">
        <v>865.98</v>
      </c>
      <c r="JR7" s="29">
        <v>2700.81</v>
      </c>
      <c r="JS7" s="29">
        <v>0</v>
      </c>
      <c r="JT7" s="29">
        <v>2700.81</v>
      </c>
      <c r="JU7" s="29">
        <v>-6900.14</v>
      </c>
      <c r="JV7" s="29">
        <v>9155.7800000000007</v>
      </c>
      <c r="JW7" s="29">
        <v>2255.64</v>
      </c>
      <c r="JX7" s="29">
        <v>-3352.94</v>
      </c>
      <c r="JY7" s="29">
        <v>4229.18</v>
      </c>
      <c r="JZ7" s="29">
        <v>876.24</v>
      </c>
      <c r="KA7" s="29">
        <v>-10253.08</v>
      </c>
      <c r="KB7" s="29">
        <v>13384.960000000001</v>
      </c>
      <c r="KC7" s="29">
        <v>3131.88</v>
      </c>
      <c r="KD7" s="29">
        <v>1418.29</v>
      </c>
      <c r="KE7" s="29">
        <v>913.48</v>
      </c>
      <c r="KF7" s="29">
        <v>2331.77</v>
      </c>
      <c r="KG7" s="29">
        <v>753.48</v>
      </c>
      <c r="KH7" s="29">
        <v>123.06</v>
      </c>
      <c r="KI7" s="29">
        <v>876.54</v>
      </c>
      <c r="KJ7" s="29">
        <v>2171.77</v>
      </c>
      <c r="KK7" s="29">
        <v>1036.54</v>
      </c>
      <c r="KL7" s="29">
        <v>3208.31</v>
      </c>
      <c r="KM7" s="29">
        <v>2331.77</v>
      </c>
      <c r="KN7" s="29">
        <v>0</v>
      </c>
      <c r="KO7" s="29">
        <v>2331.77</v>
      </c>
      <c r="KP7" s="29">
        <v>876.54</v>
      </c>
      <c r="KQ7" s="29">
        <v>0</v>
      </c>
      <c r="KR7" s="29">
        <v>876.54</v>
      </c>
      <c r="KS7" s="29">
        <v>3208.31</v>
      </c>
      <c r="KT7" s="29">
        <v>0</v>
      </c>
      <c r="KU7" s="29">
        <v>3208.31</v>
      </c>
      <c r="KV7" s="29">
        <v>2331.77</v>
      </c>
      <c r="KW7" s="29">
        <v>0</v>
      </c>
      <c r="KX7" s="29">
        <v>2331.77</v>
      </c>
      <c r="KY7" s="29">
        <v>876.54</v>
      </c>
      <c r="KZ7" s="29">
        <v>0</v>
      </c>
      <c r="LA7" s="29">
        <v>876.54</v>
      </c>
      <c r="LB7" s="29">
        <v>3208.31</v>
      </c>
      <c r="LC7" s="29">
        <v>0</v>
      </c>
      <c r="LD7" s="29">
        <v>3208.31</v>
      </c>
      <c r="LE7" s="29">
        <v>2331.77</v>
      </c>
      <c r="LF7" s="29">
        <v>0</v>
      </c>
      <c r="LG7" s="29">
        <v>2331.77</v>
      </c>
      <c r="LH7" s="29">
        <v>876.54</v>
      </c>
      <c r="LI7" s="29">
        <v>0</v>
      </c>
      <c r="LJ7" s="29">
        <v>876.54</v>
      </c>
      <c r="LK7" s="29">
        <v>3208.31</v>
      </c>
      <c r="LL7" s="29">
        <v>0</v>
      </c>
      <c r="LM7" s="29">
        <v>3208.31</v>
      </c>
      <c r="LN7" s="29">
        <v>2331.77</v>
      </c>
      <c r="LO7" s="29">
        <v>0</v>
      </c>
      <c r="LP7" s="29">
        <v>2331.77</v>
      </c>
      <c r="LQ7" s="29">
        <v>876.54</v>
      </c>
      <c r="LR7" s="29">
        <v>0</v>
      </c>
      <c r="LS7" s="29">
        <v>876.54</v>
      </c>
      <c r="LT7" s="29">
        <v>3208.31</v>
      </c>
      <c r="LU7" s="29">
        <v>0</v>
      </c>
      <c r="LV7" s="29">
        <v>3208.31</v>
      </c>
      <c r="LW7" s="29">
        <v>-709.06</v>
      </c>
      <c r="LX7" s="29">
        <v>3040.83</v>
      </c>
      <c r="LY7" s="29">
        <v>2331.77</v>
      </c>
      <c r="LZ7" s="29">
        <v>-5474.61</v>
      </c>
      <c r="MA7" s="29">
        <v>6351.15</v>
      </c>
      <c r="MB7" s="29">
        <v>876.54</v>
      </c>
      <c r="MC7" s="29">
        <v>-6183.67</v>
      </c>
      <c r="MD7" s="29">
        <v>9391.98</v>
      </c>
      <c r="ME7" s="29">
        <v>3208.31</v>
      </c>
      <c r="MF7" s="29"/>
      <c r="MG7" s="29"/>
      <c r="MH7" s="29"/>
      <c r="MI7" s="29"/>
      <c r="MJ7" s="29"/>
      <c r="MK7" s="29"/>
      <c r="ML7" s="29">
        <v>-3163.7700000000036</v>
      </c>
      <c r="MM7" s="29">
        <v>38773.050000000003</v>
      </c>
      <c r="MN7" s="29">
        <v>35609.280000000006</v>
      </c>
      <c r="MO7" s="29">
        <v>-10417.25</v>
      </c>
      <c r="MP7" s="29">
        <v>12150.57</v>
      </c>
      <c r="MQ7" s="29">
        <v>1733.32</v>
      </c>
      <c r="MR7" s="29">
        <v>-10417.25</v>
      </c>
      <c r="MS7" s="29">
        <v>12150.57</v>
      </c>
      <c r="MT7" s="29">
        <v>1733.32</v>
      </c>
      <c r="MU7" s="29">
        <v>-566.67999999999995</v>
      </c>
      <c r="MV7" s="29">
        <v>2300</v>
      </c>
      <c r="MW7" s="29">
        <v>1733.32</v>
      </c>
      <c r="MX7" s="29">
        <v>-566.67999999999995</v>
      </c>
      <c r="MY7" s="29">
        <v>2300</v>
      </c>
      <c r="MZ7" s="29">
        <v>1733.32</v>
      </c>
      <c r="NA7" s="29">
        <v>1224.32</v>
      </c>
      <c r="NB7" s="29">
        <v>509</v>
      </c>
      <c r="NC7" s="29">
        <v>1733.32</v>
      </c>
      <c r="ND7" s="29">
        <v>1224.32</v>
      </c>
      <c r="NE7" s="29">
        <v>509</v>
      </c>
      <c r="NF7" s="29">
        <v>1733.32</v>
      </c>
      <c r="NG7" s="29">
        <v>1733.32</v>
      </c>
      <c r="NH7" s="29">
        <v>0</v>
      </c>
      <c r="NI7" s="29">
        <v>1733.32</v>
      </c>
      <c r="NJ7" s="29">
        <v>1733.32</v>
      </c>
      <c r="NK7" s="29">
        <v>0</v>
      </c>
      <c r="NL7" s="29">
        <v>1733.32</v>
      </c>
      <c r="NM7" s="29">
        <v>1733.32</v>
      </c>
      <c r="NN7" s="29">
        <v>0</v>
      </c>
      <c r="NO7" s="29">
        <v>1733.32</v>
      </c>
      <c r="NP7" s="29">
        <v>1733.32</v>
      </c>
      <c r="NQ7" s="29">
        <v>0</v>
      </c>
      <c r="NR7" s="29">
        <v>1733.32</v>
      </c>
      <c r="NS7" s="29">
        <v>-3193.28</v>
      </c>
      <c r="NT7" s="29">
        <v>4926.6000000000004</v>
      </c>
      <c r="NU7" s="29">
        <v>1733.32</v>
      </c>
      <c r="NV7" s="29">
        <v>-3193.28</v>
      </c>
      <c r="NW7" s="29">
        <v>4926.6000000000004</v>
      </c>
      <c r="NX7" s="29">
        <v>1733.32</v>
      </c>
      <c r="NY7" s="29">
        <v>819.84</v>
      </c>
      <c r="NZ7" s="29">
        <v>913.48</v>
      </c>
      <c r="OA7" s="29">
        <v>1733.32</v>
      </c>
      <c r="OB7" s="29">
        <v>819.84</v>
      </c>
      <c r="OC7" s="29">
        <v>913.48</v>
      </c>
      <c r="OD7" s="29">
        <v>1733.32</v>
      </c>
      <c r="OE7" s="29">
        <v>1733.32</v>
      </c>
      <c r="OF7" s="29">
        <v>0</v>
      </c>
      <c r="OG7" s="29">
        <v>1733.32</v>
      </c>
      <c r="OH7" s="29">
        <v>1733.32</v>
      </c>
      <c r="OI7" s="29">
        <v>0</v>
      </c>
      <c r="OJ7" s="29">
        <v>1733.32</v>
      </c>
      <c r="OK7" s="29">
        <v>1733.32</v>
      </c>
      <c r="OL7" s="29">
        <v>0</v>
      </c>
      <c r="OM7" s="29">
        <v>1733.32</v>
      </c>
      <c r="ON7" s="29">
        <v>1733.32</v>
      </c>
      <c r="OO7" s="29">
        <v>0</v>
      </c>
      <c r="OP7" s="29">
        <v>1733.32</v>
      </c>
      <c r="OQ7" s="29">
        <v>1733.32</v>
      </c>
      <c r="OR7" s="29">
        <v>0</v>
      </c>
      <c r="OS7" s="29">
        <v>1733.32</v>
      </c>
      <c r="OT7" s="29">
        <v>1733.32</v>
      </c>
      <c r="OU7" s="29">
        <v>0</v>
      </c>
      <c r="OV7" s="29">
        <v>1733.32</v>
      </c>
      <c r="OW7" s="29">
        <v>1733.32</v>
      </c>
      <c r="OX7" s="29">
        <v>0</v>
      </c>
      <c r="OY7" s="29">
        <v>1733.32</v>
      </c>
      <c r="OZ7" s="29">
        <v>1733.32</v>
      </c>
      <c r="PA7" s="29">
        <v>0</v>
      </c>
      <c r="PB7" s="29">
        <v>1733.32</v>
      </c>
      <c r="PC7" s="29">
        <v>1733.32</v>
      </c>
      <c r="PD7" s="29">
        <v>0</v>
      </c>
      <c r="PE7" s="29">
        <v>1733.32</v>
      </c>
      <c r="PF7" s="29">
        <v>1733.32</v>
      </c>
      <c r="PG7" s="29">
        <v>0</v>
      </c>
      <c r="PH7" s="29">
        <v>1733.32</v>
      </c>
      <c r="PI7" s="29">
        <v>0.18999999999732609</v>
      </c>
      <c r="PJ7" s="29">
        <v>20799.649999999998</v>
      </c>
      <c r="PK7" s="29">
        <v>20799.84</v>
      </c>
    </row>
    <row r="8" spans="1:427" x14ac:dyDescent="0.25">
      <c r="A8" s="5" t="s">
        <v>34</v>
      </c>
      <c r="B8" s="29">
        <v>8191.42</v>
      </c>
      <c r="C8" s="29">
        <v>0</v>
      </c>
      <c r="D8" s="29">
        <v>8191.42</v>
      </c>
      <c r="E8" s="29">
        <v>8191.42</v>
      </c>
      <c r="F8" s="29">
        <v>0</v>
      </c>
      <c r="G8" s="29">
        <v>8191.42</v>
      </c>
      <c r="H8" s="29"/>
      <c r="I8" s="29"/>
      <c r="J8" s="29"/>
      <c r="K8" s="29"/>
      <c r="L8" s="29"/>
      <c r="M8" s="29"/>
      <c r="N8" s="29"/>
      <c r="O8" s="29"/>
      <c r="P8" s="29"/>
      <c r="Q8" s="29"/>
      <c r="R8" s="29"/>
      <c r="S8" s="29"/>
      <c r="T8" s="29">
        <v>-1710.62</v>
      </c>
      <c r="U8" s="29">
        <v>1710.62</v>
      </c>
      <c r="V8" s="29">
        <v>0</v>
      </c>
      <c r="W8" s="29">
        <v>-1710.62</v>
      </c>
      <c r="X8" s="29">
        <v>1710.62</v>
      </c>
      <c r="Y8" s="29">
        <v>0</v>
      </c>
      <c r="Z8" s="29">
        <v>-4477</v>
      </c>
      <c r="AA8" s="29">
        <v>4477</v>
      </c>
      <c r="AB8" s="29">
        <v>0</v>
      </c>
      <c r="AC8" s="29">
        <v>-4477</v>
      </c>
      <c r="AD8" s="29">
        <v>4477</v>
      </c>
      <c r="AE8" s="29">
        <v>0</v>
      </c>
      <c r="AF8" s="29"/>
      <c r="AG8" s="29"/>
      <c r="AH8" s="29"/>
      <c r="AI8" s="29"/>
      <c r="AJ8" s="29"/>
      <c r="AK8" s="29"/>
      <c r="AL8" s="29"/>
      <c r="AM8" s="29"/>
      <c r="AN8" s="29"/>
      <c r="AO8" s="29"/>
      <c r="AP8" s="29"/>
      <c r="AQ8" s="29"/>
      <c r="AR8" s="29"/>
      <c r="AS8" s="29"/>
      <c r="AT8" s="29"/>
      <c r="AU8" s="29"/>
      <c r="AV8" s="29"/>
      <c r="AW8" s="29"/>
      <c r="AX8" s="29"/>
      <c r="AY8" s="29"/>
      <c r="AZ8" s="29"/>
      <c r="BA8" s="29"/>
      <c r="BB8" s="29"/>
      <c r="BC8" s="29"/>
      <c r="BD8" s="29">
        <v>4477</v>
      </c>
      <c r="BE8" s="29">
        <v>0</v>
      </c>
      <c r="BF8" s="29">
        <v>4477</v>
      </c>
      <c r="BG8" s="29">
        <v>4477</v>
      </c>
      <c r="BH8" s="29">
        <v>0</v>
      </c>
      <c r="BI8" s="29">
        <v>4477</v>
      </c>
      <c r="BJ8" s="29"/>
      <c r="BK8" s="29"/>
      <c r="BL8" s="29"/>
      <c r="BM8" s="29"/>
      <c r="BN8" s="29"/>
      <c r="BO8" s="29"/>
      <c r="BP8" s="29">
        <v>-6150.58</v>
      </c>
      <c r="BQ8" s="29">
        <v>6150.58</v>
      </c>
      <c r="BR8" s="29">
        <v>0</v>
      </c>
      <c r="BS8" s="29">
        <v>-6150.58</v>
      </c>
      <c r="BT8" s="29">
        <v>6150.58</v>
      </c>
      <c r="BU8" s="29">
        <v>0</v>
      </c>
      <c r="BV8" s="29">
        <v>-8191.42</v>
      </c>
      <c r="BW8" s="29">
        <v>8191.42</v>
      </c>
      <c r="BX8" s="29">
        <v>0</v>
      </c>
      <c r="BY8" s="29">
        <v>-8191.42</v>
      </c>
      <c r="BZ8" s="29">
        <v>8191.42</v>
      </c>
      <c r="CA8" s="29">
        <v>0</v>
      </c>
      <c r="CB8" s="29">
        <v>-7861.2</v>
      </c>
      <c r="CC8" s="29">
        <v>20529.620000000003</v>
      </c>
      <c r="CD8" s="29">
        <v>12668.42</v>
      </c>
      <c r="CE8" s="29">
        <v>7861.2</v>
      </c>
      <c r="CF8" s="29">
        <v>0</v>
      </c>
      <c r="CG8" s="29">
        <v>7861.2</v>
      </c>
      <c r="CH8" s="29"/>
      <c r="CI8" s="29"/>
      <c r="CJ8" s="29"/>
      <c r="CK8" s="29">
        <v>7861.2</v>
      </c>
      <c r="CL8" s="29">
        <v>0</v>
      </c>
      <c r="CM8" s="29">
        <v>7861.2</v>
      </c>
      <c r="CN8" s="29">
        <v>15722.4</v>
      </c>
      <c r="CO8" s="29">
        <v>0</v>
      </c>
      <c r="CP8" s="29">
        <v>15722.4</v>
      </c>
      <c r="CQ8" s="29"/>
      <c r="CR8" s="29"/>
      <c r="CS8" s="29"/>
      <c r="CT8" s="29"/>
      <c r="CU8" s="29"/>
      <c r="CV8" s="29"/>
      <c r="CW8" s="29"/>
      <c r="CX8" s="29"/>
      <c r="CY8" s="29"/>
      <c r="CZ8" s="29"/>
      <c r="DA8" s="29"/>
      <c r="DB8" s="29"/>
      <c r="DC8" s="29"/>
      <c r="DD8" s="29"/>
      <c r="DE8" s="29"/>
      <c r="DF8" s="29"/>
      <c r="DG8" s="29"/>
      <c r="DH8" s="29"/>
      <c r="DI8" s="29"/>
      <c r="DJ8" s="29"/>
      <c r="DK8" s="29"/>
      <c r="DL8" s="29"/>
      <c r="DM8" s="29"/>
      <c r="DN8" s="29"/>
      <c r="DO8" s="29">
        <v>-1710.62</v>
      </c>
      <c r="DP8" s="29">
        <v>1710.62</v>
      </c>
      <c r="DQ8" s="29">
        <v>0</v>
      </c>
      <c r="DR8" s="29"/>
      <c r="DS8" s="29"/>
      <c r="DT8" s="29"/>
      <c r="DU8" s="29"/>
      <c r="DV8" s="29"/>
      <c r="DW8" s="29"/>
      <c r="DX8" s="29">
        <v>-1710.62</v>
      </c>
      <c r="DY8" s="29">
        <v>1710.62</v>
      </c>
      <c r="DZ8" s="29">
        <v>0</v>
      </c>
      <c r="EA8" s="29"/>
      <c r="EB8" s="29"/>
      <c r="EC8" s="29"/>
      <c r="ED8" s="29"/>
      <c r="EE8" s="29"/>
      <c r="EF8" s="29"/>
      <c r="EG8" s="29"/>
      <c r="EH8" s="29"/>
      <c r="EI8" s="29"/>
      <c r="EJ8" s="29"/>
      <c r="EK8" s="29"/>
      <c r="EL8" s="29"/>
      <c r="EM8" s="29"/>
      <c r="EN8" s="29"/>
      <c r="EO8" s="29"/>
      <c r="EP8" s="29">
        <v>-3763.83</v>
      </c>
      <c r="EQ8" s="29">
        <v>4106</v>
      </c>
      <c r="ER8" s="29">
        <v>342.17</v>
      </c>
      <c r="ES8" s="29">
        <v>-3763.83</v>
      </c>
      <c r="ET8" s="29">
        <v>4106</v>
      </c>
      <c r="EU8" s="29">
        <v>342.17</v>
      </c>
      <c r="EV8" s="29">
        <v>-7527.66</v>
      </c>
      <c r="EW8" s="29">
        <v>8212</v>
      </c>
      <c r="EX8" s="29">
        <v>684.34</v>
      </c>
      <c r="EY8" s="29"/>
      <c r="EZ8" s="29"/>
      <c r="FA8" s="29"/>
      <c r="FB8" s="29">
        <v>342.17</v>
      </c>
      <c r="FC8" s="29">
        <v>0</v>
      </c>
      <c r="FD8" s="29">
        <v>342.17</v>
      </c>
      <c r="FE8" s="29">
        <v>232.65</v>
      </c>
      <c r="FF8" s="29">
        <v>119.48</v>
      </c>
      <c r="FG8" s="29">
        <v>352.13</v>
      </c>
      <c r="FH8" s="29">
        <v>574.82000000000005</v>
      </c>
      <c r="FI8" s="29">
        <v>119.48</v>
      </c>
      <c r="FJ8" s="29">
        <v>694.3</v>
      </c>
      <c r="FK8" s="29"/>
      <c r="FL8" s="29"/>
      <c r="FM8" s="29"/>
      <c r="FN8" s="29">
        <v>342.17</v>
      </c>
      <c r="FO8" s="29">
        <v>0</v>
      </c>
      <c r="FP8" s="29">
        <v>342.17</v>
      </c>
      <c r="FQ8" s="29">
        <v>352.13</v>
      </c>
      <c r="FR8" s="29">
        <v>0</v>
      </c>
      <c r="FS8" s="29">
        <v>352.13</v>
      </c>
      <c r="FT8" s="29">
        <v>694.3</v>
      </c>
      <c r="FU8" s="29">
        <v>0</v>
      </c>
      <c r="FV8" s="29">
        <v>694.3</v>
      </c>
      <c r="FW8" s="29"/>
      <c r="FX8" s="29"/>
      <c r="FY8" s="29"/>
      <c r="FZ8" s="29">
        <v>342.17</v>
      </c>
      <c r="GA8" s="29">
        <v>0</v>
      </c>
      <c r="GB8" s="29">
        <v>342.17</v>
      </c>
      <c r="GC8" s="29">
        <v>352.13</v>
      </c>
      <c r="GD8" s="29">
        <v>0</v>
      </c>
      <c r="GE8" s="29">
        <v>352.13</v>
      </c>
      <c r="GF8" s="29">
        <v>694.3</v>
      </c>
      <c r="GG8" s="29">
        <v>0</v>
      </c>
      <c r="GH8" s="29">
        <v>694.3</v>
      </c>
      <c r="GI8" s="29"/>
      <c r="GJ8" s="29"/>
      <c r="GK8" s="29"/>
      <c r="GL8" s="29">
        <v>342.17</v>
      </c>
      <c r="GM8" s="29">
        <v>0</v>
      </c>
      <c r="GN8" s="29">
        <v>342.17</v>
      </c>
      <c r="GO8" s="29">
        <v>352.13</v>
      </c>
      <c r="GP8" s="29">
        <v>0</v>
      </c>
      <c r="GQ8" s="29">
        <v>352.13</v>
      </c>
      <c r="GR8" s="29">
        <v>694.3</v>
      </c>
      <c r="GS8" s="29">
        <v>0</v>
      </c>
      <c r="GT8" s="29">
        <v>694.3</v>
      </c>
      <c r="GU8" s="29">
        <v>-769.4</v>
      </c>
      <c r="GV8" s="29">
        <v>769.4</v>
      </c>
      <c r="GW8" s="29">
        <v>0</v>
      </c>
      <c r="GX8" s="29">
        <v>342.17</v>
      </c>
      <c r="GY8" s="29">
        <v>0</v>
      </c>
      <c r="GZ8" s="29">
        <v>342.17</v>
      </c>
      <c r="HA8" s="29">
        <v>352.13</v>
      </c>
      <c r="HB8" s="29">
        <v>0</v>
      </c>
      <c r="HC8" s="29">
        <v>352.13</v>
      </c>
      <c r="HD8" s="29">
        <v>-75.099999999999966</v>
      </c>
      <c r="HE8" s="29">
        <v>769.4</v>
      </c>
      <c r="HF8" s="29">
        <v>694.3</v>
      </c>
      <c r="HG8" s="29">
        <v>-2610.09</v>
      </c>
      <c r="HH8" s="29">
        <v>2952.26</v>
      </c>
      <c r="HI8" s="29">
        <v>342.17</v>
      </c>
      <c r="HJ8" s="29">
        <v>-5814.03</v>
      </c>
      <c r="HK8" s="29">
        <v>6166.16</v>
      </c>
      <c r="HL8" s="29">
        <v>352.13</v>
      </c>
      <c r="HM8" s="29">
        <v>-8424.119999999999</v>
      </c>
      <c r="HN8" s="29">
        <v>9118.42</v>
      </c>
      <c r="HO8" s="29">
        <v>694.3</v>
      </c>
      <c r="HP8" s="29">
        <v>-7861.2</v>
      </c>
      <c r="HQ8" s="29">
        <v>7861.2</v>
      </c>
      <c r="HR8" s="29">
        <v>0</v>
      </c>
      <c r="HS8" s="29">
        <v>-7861.2</v>
      </c>
      <c r="HT8" s="29">
        <v>7861.2</v>
      </c>
      <c r="HU8" s="29">
        <v>0</v>
      </c>
      <c r="HV8" s="29">
        <v>-15722.4</v>
      </c>
      <c r="HW8" s="29">
        <v>15722.4</v>
      </c>
      <c r="HX8" s="29">
        <v>0</v>
      </c>
      <c r="HY8" s="29">
        <v>-15079.780000000002</v>
      </c>
      <c r="HZ8" s="29">
        <v>35652.32</v>
      </c>
      <c r="IA8" s="29">
        <v>20572.539999999994</v>
      </c>
      <c r="IB8" s="29">
        <v>-10549.83</v>
      </c>
      <c r="IC8" s="29">
        <v>12150.57</v>
      </c>
      <c r="ID8" s="29">
        <v>1600.74</v>
      </c>
      <c r="IE8" s="29">
        <v>865.98</v>
      </c>
      <c r="IF8" s="29">
        <v>0</v>
      </c>
      <c r="IG8" s="29">
        <v>865.98</v>
      </c>
      <c r="IH8" s="29">
        <v>-9683.85</v>
      </c>
      <c r="II8" s="29">
        <v>12150.57</v>
      </c>
      <c r="IJ8" s="29">
        <v>2466.7200000000003</v>
      </c>
      <c r="IK8" s="29">
        <v>-507.59</v>
      </c>
      <c r="IL8" s="29">
        <v>2300</v>
      </c>
      <c r="IM8" s="29">
        <v>1792.41</v>
      </c>
      <c r="IN8" s="29">
        <v>865.98</v>
      </c>
      <c r="IO8" s="29">
        <v>0</v>
      </c>
      <c r="IP8" s="29">
        <v>865.98</v>
      </c>
      <c r="IQ8" s="29">
        <v>358.39000000000004</v>
      </c>
      <c r="IR8" s="29">
        <v>2300</v>
      </c>
      <c r="IS8" s="29">
        <v>2658.3900000000003</v>
      </c>
      <c r="IT8" s="29">
        <v>1325.83</v>
      </c>
      <c r="IU8" s="29">
        <v>509</v>
      </c>
      <c r="IV8" s="29">
        <v>1834.83</v>
      </c>
      <c r="IW8" s="29">
        <v>865.98</v>
      </c>
      <c r="IX8" s="29">
        <v>0</v>
      </c>
      <c r="IY8" s="29">
        <v>865.98</v>
      </c>
      <c r="IZ8" s="29">
        <v>2191.81</v>
      </c>
      <c r="JA8" s="29">
        <v>509</v>
      </c>
      <c r="JB8" s="29">
        <v>2700.81</v>
      </c>
      <c r="JC8" s="29">
        <v>1834.83</v>
      </c>
      <c r="JD8" s="29">
        <v>0</v>
      </c>
      <c r="JE8" s="29">
        <v>1834.83</v>
      </c>
      <c r="JF8" s="29">
        <v>865.98</v>
      </c>
      <c r="JG8" s="29">
        <v>0</v>
      </c>
      <c r="JH8" s="29">
        <v>865.98</v>
      </c>
      <c r="JI8" s="29">
        <v>2700.81</v>
      </c>
      <c r="JJ8" s="29">
        <v>0</v>
      </c>
      <c r="JK8" s="29">
        <v>2700.81</v>
      </c>
      <c r="JL8" s="29">
        <v>1834.83</v>
      </c>
      <c r="JM8" s="29">
        <v>0</v>
      </c>
      <c r="JN8" s="29">
        <v>1834.83</v>
      </c>
      <c r="JO8" s="29">
        <v>865.98</v>
      </c>
      <c r="JP8" s="29">
        <v>0</v>
      </c>
      <c r="JQ8" s="29">
        <v>865.98</v>
      </c>
      <c r="JR8" s="29">
        <v>2700.81</v>
      </c>
      <c r="JS8" s="29">
        <v>0</v>
      </c>
      <c r="JT8" s="29">
        <v>2700.81</v>
      </c>
      <c r="JU8" s="29">
        <v>-6900.14</v>
      </c>
      <c r="JV8" s="29">
        <v>9155.7800000000007</v>
      </c>
      <c r="JW8" s="29">
        <v>2255.64</v>
      </c>
      <c r="JX8" s="29">
        <v>-3352.94</v>
      </c>
      <c r="JY8" s="29">
        <v>4229.18</v>
      </c>
      <c r="JZ8" s="29">
        <v>876.24</v>
      </c>
      <c r="KA8" s="29">
        <v>-10253.08</v>
      </c>
      <c r="KB8" s="29">
        <v>13384.960000000001</v>
      </c>
      <c r="KC8" s="29">
        <v>3131.88</v>
      </c>
      <c r="KD8" s="29">
        <v>1418.29</v>
      </c>
      <c r="KE8" s="29">
        <v>913.48</v>
      </c>
      <c r="KF8" s="29">
        <v>2331.77</v>
      </c>
      <c r="KG8" s="29">
        <v>753.48</v>
      </c>
      <c r="KH8" s="29">
        <v>123.06</v>
      </c>
      <c r="KI8" s="29">
        <v>876.54</v>
      </c>
      <c r="KJ8" s="29">
        <v>2171.77</v>
      </c>
      <c r="KK8" s="29">
        <v>1036.54</v>
      </c>
      <c r="KL8" s="29">
        <v>3208.31</v>
      </c>
      <c r="KM8" s="29">
        <v>2331.77</v>
      </c>
      <c r="KN8" s="29">
        <v>0</v>
      </c>
      <c r="KO8" s="29">
        <v>2331.77</v>
      </c>
      <c r="KP8" s="29">
        <v>876.54</v>
      </c>
      <c r="KQ8" s="29">
        <v>0</v>
      </c>
      <c r="KR8" s="29">
        <v>876.54</v>
      </c>
      <c r="KS8" s="29">
        <v>3208.31</v>
      </c>
      <c r="KT8" s="29">
        <v>0</v>
      </c>
      <c r="KU8" s="29">
        <v>3208.31</v>
      </c>
      <c r="KV8" s="29">
        <v>2331.77</v>
      </c>
      <c r="KW8" s="29">
        <v>0</v>
      </c>
      <c r="KX8" s="29">
        <v>2331.77</v>
      </c>
      <c r="KY8" s="29">
        <v>876.54</v>
      </c>
      <c r="KZ8" s="29">
        <v>0</v>
      </c>
      <c r="LA8" s="29">
        <v>876.54</v>
      </c>
      <c r="LB8" s="29">
        <v>3208.31</v>
      </c>
      <c r="LC8" s="29">
        <v>0</v>
      </c>
      <c r="LD8" s="29">
        <v>3208.31</v>
      </c>
      <c r="LE8" s="29">
        <v>2331.77</v>
      </c>
      <c r="LF8" s="29">
        <v>0</v>
      </c>
      <c r="LG8" s="29">
        <v>2331.77</v>
      </c>
      <c r="LH8" s="29">
        <v>876.54</v>
      </c>
      <c r="LI8" s="29">
        <v>0</v>
      </c>
      <c r="LJ8" s="29">
        <v>876.54</v>
      </c>
      <c r="LK8" s="29">
        <v>3208.31</v>
      </c>
      <c r="LL8" s="29">
        <v>0</v>
      </c>
      <c r="LM8" s="29">
        <v>3208.31</v>
      </c>
      <c r="LN8" s="29">
        <v>2331.77</v>
      </c>
      <c r="LO8" s="29">
        <v>0</v>
      </c>
      <c r="LP8" s="29">
        <v>2331.77</v>
      </c>
      <c r="LQ8" s="29">
        <v>876.54</v>
      </c>
      <c r="LR8" s="29">
        <v>0</v>
      </c>
      <c r="LS8" s="29">
        <v>876.54</v>
      </c>
      <c r="LT8" s="29">
        <v>3208.31</v>
      </c>
      <c r="LU8" s="29">
        <v>0</v>
      </c>
      <c r="LV8" s="29">
        <v>3208.31</v>
      </c>
      <c r="LW8" s="29">
        <v>-709.06</v>
      </c>
      <c r="LX8" s="29">
        <v>3040.83</v>
      </c>
      <c r="LY8" s="29">
        <v>2331.77</v>
      </c>
      <c r="LZ8" s="29">
        <v>-5474.61</v>
      </c>
      <c r="MA8" s="29">
        <v>6351.15</v>
      </c>
      <c r="MB8" s="29">
        <v>876.54</v>
      </c>
      <c r="MC8" s="29">
        <v>-6183.67</v>
      </c>
      <c r="MD8" s="29">
        <v>9391.98</v>
      </c>
      <c r="ME8" s="29">
        <v>3208.31</v>
      </c>
      <c r="MF8" s="29"/>
      <c r="MG8" s="29"/>
      <c r="MH8" s="29"/>
      <c r="MI8" s="29"/>
      <c r="MJ8" s="29"/>
      <c r="MK8" s="29"/>
      <c r="ML8" s="29">
        <v>-3163.7700000000036</v>
      </c>
      <c r="MM8" s="29">
        <v>38773.050000000003</v>
      </c>
      <c r="MN8" s="29">
        <v>35609.280000000006</v>
      </c>
      <c r="MO8" s="29">
        <v>-10417.25</v>
      </c>
      <c r="MP8" s="29">
        <v>12150.57</v>
      </c>
      <c r="MQ8" s="29">
        <v>1733.32</v>
      </c>
      <c r="MR8" s="29">
        <v>-10417.25</v>
      </c>
      <c r="MS8" s="29">
        <v>12150.57</v>
      </c>
      <c r="MT8" s="29">
        <v>1733.32</v>
      </c>
      <c r="MU8" s="29">
        <v>-566.67999999999995</v>
      </c>
      <c r="MV8" s="29">
        <v>2300</v>
      </c>
      <c r="MW8" s="29">
        <v>1733.32</v>
      </c>
      <c r="MX8" s="29">
        <v>-566.67999999999995</v>
      </c>
      <c r="MY8" s="29">
        <v>2300</v>
      </c>
      <c r="MZ8" s="29">
        <v>1733.32</v>
      </c>
      <c r="NA8" s="29">
        <v>1224.32</v>
      </c>
      <c r="NB8" s="29">
        <v>509</v>
      </c>
      <c r="NC8" s="29">
        <v>1733.32</v>
      </c>
      <c r="ND8" s="29">
        <v>1224.32</v>
      </c>
      <c r="NE8" s="29">
        <v>509</v>
      </c>
      <c r="NF8" s="29">
        <v>1733.32</v>
      </c>
      <c r="NG8" s="29">
        <v>1733.32</v>
      </c>
      <c r="NH8" s="29">
        <v>0</v>
      </c>
      <c r="NI8" s="29">
        <v>1733.32</v>
      </c>
      <c r="NJ8" s="29">
        <v>1733.32</v>
      </c>
      <c r="NK8" s="29">
        <v>0</v>
      </c>
      <c r="NL8" s="29">
        <v>1733.32</v>
      </c>
      <c r="NM8" s="29">
        <v>1733.32</v>
      </c>
      <c r="NN8" s="29">
        <v>0</v>
      </c>
      <c r="NO8" s="29">
        <v>1733.32</v>
      </c>
      <c r="NP8" s="29">
        <v>1733.32</v>
      </c>
      <c r="NQ8" s="29">
        <v>0</v>
      </c>
      <c r="NR8" s="29">
        <v>1733.32</v>
      </c>
      <c r="NS8" s="29">
        <v>-3193.28</v>
      </c>
      <c r="NT8" s="29">
        <v>4926.6000000000004</v>
      </c>
      <c r="NU8" s="29">
        <v>1733.32</v>
      </c>
      <c r="NV8" s="29">
        <v>-3193.28</v>
      </c>
      <c r="NW8" s="29">
        <v>4926.6000000000004</v>
      </c>
      <c r="NX8" s="29">
        <v>1733.32</v>
      </c>
      <c r="NY8" s="29">
        <v>819.84</v>
      </c>
      <c r="NZ8" s="29">
        <v>913.48</v>
      </c>
      <c r="OA8" s="29">
        <v>1733.32</v>
      </c>
      <c r="OB8" s="29">
        <v>819.84</v>
      </c>
      <c r="OC8" s="29">
        <v>913.48</v>
      </c>
      <c r="OD8" s="29">
        <v>1733.32</v>
      </c>
      <c r="OE8" s="29">
        <v>1733.32</v>
      </c>
      <c r="OF8" s="29">
        <v>0</v>
      </c>
      <c r="OG8" s="29">
        <v>1733.32</v>
      </c>
      <c r="OH8" s="29">
        <v>1733.32</v>
      </c>
      <c r="OI8" s="29">
        <v>0</v>
      </c>
      <c r="OJ8" s="29">
        <v>1733.32</v>
      </c>
      <c r="OK8" s="29">
        <v>1733.32</v>
      </c>
      <c r="OL8" s="29">
        <v>0</v>
      </c>
      <c r="OM8" s="29">
        <v>1733.32</v>
      </c>
      <c r="ON8" s="29">
        <v>1733.32</v>
      </c>
      <c r="OO8" s="29">
        <v>0</v>
      </c>
      <c r="OP8" s="29">
        <v>1733.32</v>
      </c>
      <c r="OQ8" s="29">
        <v>1733.32</v>
      </c>
      <c r="OR8" s="29">
        <v>0</v>
      </c>
      <c r="OS8" s="29">
        <v>1733.32</v>
      </c>
      <c r="OT8" s="29">
        <v>1733.32</v>
      </c>
      <c r="OU8" s="29">
        <v>0</v>
      </c>
      <c r="OV8" s="29">
        <v>1733.32</v>
      </c>
      <c r="OW8" s="29">
        <v>1733.32</v>
      </c>
      <c r="OX8" s="29">
        <v>0</v>
      </c>
      <c r="OY8" s="29">
        <v>1733.32</v>
      </c>
      <c r="OZ8" s="29">
        <v>1733.32</v>
      </c>
      <c r="PA8" s="29">
        <v>0</v>
      </c>
      <c r="PB8" s="29">
        <v>1733.32</v>
      </c>
      <c r="PC8" s="29">
        <v>1733.32</v>
      </c>
      <c r="PD8" s="29">
        <v>0</v>
      </c>
      <c r="PE8" s="29">
        <v>1733.32</v>
      </c>
      <c r="PF8" s="29">
        <v>1733.32</v>
      </c>
      <c r="PG8" s="29">
        <v>0</v>
      </c>
      <c r="PH8" s="29">
        <v>1733.32</v>
      </c>
      <c r="PI8" s="29">
        <v>0.18999999999732609</v>
      </c>
      <c r="PJ8" s="29">
        <v>20799.649999999998</v>
      </c>
      <c r="PK8" s="29">
        <v>20799.84</v>
      </c>
    </row>
    <row r="9" spans="1:427" x14ac:dyDescent="0.25">
      <c r="A9" s="6" t="s">
        <v>34</v>
      </c>
      <c r="B9" s="29">
        <v>8191.42</v>
      </c>
      <c r="C9" s="29">
        <v>0</v>
      </c>
      <c r="D9" s="29">
        <v>8191.42</v>
      </c>
      <c r="E9" s="29">
        <v>8191.42</v>
      </c>
      <c r="F9" s="29">
        <v>0</v>
      </c>
      <c r="G9" s="29">
        <v>8191.42</v>
      </c>
      <c r="H9" s="29"/>
      <c r="I9" s="29"/>
      <c r="J9" s="29"/>
      <c r="K9" s="29"/>
      <c r="L9" s="29"/>
      <c r="M9" s="29"/>
      <c r="N9" s="29"/>
      <c r="O9" s="29"/>
      <c r="P9" s="29"/>
      <c r="Q9" s="29"/>
      <c r="R9" s="29"/>
      <c r="S9" s="29"/>
      <c r="T9" s="29">
        <v>-1710.62</v>
      </c>
      <c r="U9" s="29">
        <v>1710.62</v>
      </c>
      <c r="V9" s="29">
        <v>0</v>
      </c>
      <c r="W9" s="29">
        <v>-1710.62</v>
      </c>
      <c r="X9" s="29">
        <v>1710.62</v>
      </c>
      <c r="Y9" s="29">
        <v>0</v>
      </c>
      <c r="Z9" s="29">
        <v>-4477</v>
      </c>
      <c r="AA9" s="29">
        <v>4477</v>
      </c>
      <c r="AB9" s="29">
        <v>0</v>
      </c>
      <c r="AC9" s="29">
        <v>-4477</v>
      </c>
      <c r="AD9" s="29">
        <v>4477</v>
      </c>
      <c r="AE9" s="29">
        <v>0</v>
      </c>
      <c r="AF9" s="29"/>
      <c r="AG9" s="29"/>
      <c r="AH9" s="29"/>
      <c r="AI9" s="29"/>
      <c r="AJ9" s="29"/>
      <c r="AK9" s="29"/>
      <c r="AL9" s="29"/>
      <c r="AM9" s="29"/>
      <c r="AN9" s="29"/>
      <c r="AO9" s="29"/>
      <c r="AP9" s="29"/>
      <c r="AQ9" s="29"/>
      <c r="AR9" s="29"/>
      <c r="AS9" s="29"/>
      <c r="AT9" s="29"/>
      <c r="AU9" s="29"/>
      <c r="AV9" s="29"/>
      <c r="AW9" s="29"/>
      <c r="AX9" s="29"/>
      <c r="AY9" s="29"/>
      <c r="AZ9" s="29"/>
      <c r="BA9" s="29"/>
      <c r="BB9" s="29"/>
      <c r="BC9" s="29"/>
      <c r="BD9" s="29">
        <v>4477</v>
      </c>
      <c r="BE9" s="29">
        <v>0</v>
      </c>
      <c r="BF9" s="29">
        <v>4477</v>
      </c>
      <c r="BG9" s="29">
        <v>4477</v>
      </c>
      <c r="BH9" s="29">
        <v>0</v>
      </c>
      <c r="BI9" s="29">
        <v>4477</v>
      </c>
      <c r="BJ9" s="29"/>
      <c r="BK9" s="29"/>
      <c r="BL9" s="29"/>
      <c r="BM9" s="29"/>
      <c r="BN9" s="29"/>
      <c r="BO9" s="29"/>
      <c r="BP9" s="29">
        <v>-6150.58</v>
      </c>
      <c r="BQ9" s="29">
        <v>6150.58</v>
      </c>
      <c r="BR9" s="29">
        <v>0</v>
      </c>
      <c r="BS9" s="29">
        <v>-6150.58</v>
      </c>
      <c r="BT9" s="29">
        <v>6150.58</v>
      </c>
      <c r="BU9" s="29">
        <v>0</v>
      </c>
      <c r="BV9" s="29">
        <v>-8191.42</v>
      </c>
      <c r="BW9" s="29">
        <v>8191.42</v>
      </c>
      <c r="BX9" s="29">
        <v>0</v>
      </c>
      <c r="BY9" s="29">
        <v>-8191.42</v>
      </c>
      <c r="BZ9" s="29">
        <v>8191.42</v>
      </c>
      <c r="CA9" s="29">
        <v>0</v>
      </c>
      <c r="CB9" s="29">
        <v>-7861.2</v>
      </c>
      <c r="CC9" s="29">
        <v>20529.620000000003</v>
      </c>
      <c r="CD9" s="29">
        <v>12668.42</v>
      </c>
      <c r="CE9" s="29">
        <v>7861.2</v>
      </c>
      <c r="CF9" s="29">
        <v>0</v>
      </c>
      <c r="CG9" s="29">
        <v>7861.2</v>
      </c>
      <c r="CH9" s="29"/>
      <c r="CI9" s="29"/>
      <c r="CJ9" s="29"/>
      <c r="CK9" s="29">
        <v>7861.2</v>
      </c>
      <c r="CL9" s="29">
        <v>0</v>
      </c>
      <c r="CM9" s="29">
        <v>7861.2</v>
      </c>
      <c r="CN9" s="29">
        <v>15722.4</v>
      </c>
      <c r="CO9" s="29">
        <v>0</v>
      </c>
      <c r="CP9" s="29">
        <v>15722.4</v>
      </c>
      <c r="CQ9" s="29"/>
      <c r="CR9" s="29"/>
      <c r="CS9" s="29"/>
      <c r="CT9" s="29"/>
      <c r="CU9" s="29"/>
      <c r="CV9" s="29"/>
      <c r="CW9" s="29"/>
      <c r="CX9" s="29"/>
      <c r="CY9" s="29"/>
      <c r="CZ9" s="29"/>
      <c r="DA9" s="29"/>
      <c r="DB9" s="29"/>
      <c r="DC9" s="29"/>
      <c r="DD9" s="29"/>
      <c r="DE9" s="29"/>
      <c r="DF9" s="29"/>
      <c r="DG9" s="29"/>
      <c r="DH9" s="29"/>
      <c r="DI9" s="29"/>
      <c r="DJ9" s="29"/>
      <c r="DK9" s="29"/>
      <c r="DL9" s="29"/>
      <c r="DM9" s="29"/>
      <c r="DN9" s="29"/>
      <c r="DO9" s="29">
        <v>-1710.62</v>
      </c>
      <c r="DP9" s="29">
        <v>1710.62</v>
      </c>
      <c r="DQ9" s="29">
        <v>0</v>
      </c>
      <c r="DR9" s="29"/>
      <c r="DS9" s="29"/>
      <c r="DT9" s="29"/>
      <c r="DU9" s="29"/>
      <c r="DV9" s="29"/>
      <c r="DW9" s="29"/>
      <c r="DX9" s="29">
        <v>-1710.62</v>
      </c>
      <c r="DY9" s="29">
        <v>1710.62</v>
      </c>
      <c r="DZ9" s="29">
        <v>0</v>
      </c>
      <c r="EA9" s="29"/>
      <c r="EB9" s="29"/>
      <c r="EC9" s="29"/>
      <c r="ED9" s="29"/>
      <c r="EE9" s="29"/>
      <c r="EF9" s="29"/>
      <c r="EG9" s="29"/>
      <c r="EH9" s="29"/>
      <c r="EI9" s="29"/>
      <c r="EJ9" s="29"/>
      <c r="EK9" s="29"/>
      <c r="EL9" s="29"/>
      <c r="EM9" s="29"/>
      <c r="EN9" s="29"/>
      <c r="EO9" s="29"/>
      <c r="EP9" s="29">
        <v>-3763.83</v>
      </c>
      <c r="EQ9" s="29">
        <v>4106</v>
      </c>
      <c r="ER9" s="29">
        <v>342.17</v>
      </c>
      <c r="ES9" s="29">
        <v>-3763.83</v>
      </c>
      <c r="ET9" s="29">
        <v>4106</v>
      </c>
      <c r="EU9" s="29">
        <v>342.17</v>
      </c>
      <c r="EV9" s="29">
        <v>-7527.66</v>
      </c>
      <c r="EW9" s="29">
        <v>8212</v>
      </c>
      <c r="EX9" s="29">
        <v>684.34</v>
      </c>
      <c r="EY9" s="29"/>
      <c r="EZ9" s="29"/>
      <c r="FA9" s="29"/>
      <c r="FB9" s="29">
        <v>342.17</v>
      </c>
      <c r="FC9" s="29">
        <v>0</v>
      </c>
      <c r="FD9" s="29">
        <v>342.17</v>
      </c>
      <c r="FE9" s="29">
        <v>232.65</v>
      </c>
      <c r="FF9" s="29">
        <v>119.48</v>
      </c>
      <c r="FG9" s="29">
        <v>352.13</v>
      </c>
      <c r="FH9" s="29">
        <v>574.82000000000005</v>
      </c>
      <c r="FI9" s="29">
        <v>119.48</v>
      </c>
      <c r="FJ9" s="29">
        <v>694.3</v>
      </c>
      <c r="FK9" s="29"/>
      <c r="FL9" s="29"/>
      <c r="FM9" s="29"/>
      <c r="FN9" s="29">
        <v>342.17</v>
      </c>
      <c r="FO9" s="29">
        <v>0</v>
      </c>
      <c r="FP9" s="29">
        <v>342.17</v>
      </c>
      <c r="FQ9" s="29">
        <v>352.13</v>
      </c>
      <c r="FR9" s="29">
        <v>0</v>
      </c>
      <c r="FS9" s="29">
        <v>352.13</v>
      </c>
      <c r="FT9" s="29">
        <v>694.3</v>
      </c>
      <c r="FU9" s="29">
        <v>0</v>
      </c>
      <c r="FV9" s="29">
        <v>694.3</v>
      </c>
      <c r="FW9" s="29"/>
      <c r="FX9" s="29"/>
      <c r="FY9" s="29"/>
      <c r="FZ9" s="29">
        <v>342.17</v>
      </c>
      <c r="GA9" s="29">
        <v>0</v>
      </c>
      <c r="GB9" s="29">
        <v>342.17</v>
      </c>
      <c r="GC9" s="29">
        <v>352.13</v>
      </c>
      <c r="GD9" s="29">
        <v>0</v>
      </c>
      <c r="GE9" s="29">
        <v>352.13</v>
      </c>
      <c r="GF9" s="29">
        <v>694.3</v>
      </c>
      <c r="GG9" s="29">
        <v>0</v>
      </c>
      <c r="GH9" s="29">
        <v>694.3</v>
      </c>
      <c r="GI9" s="29"/>
      <c r="GJ9" s="29"/>
      <c r="GK9" s="29"/>
      <c r="GL9" s="29">
        <v>342.17</v>
      </c>
      <c r="GM9" s="29">
        <v>0</v>
      </c>
      <c r="GN9" s="29">
        <v>342.17</v>
      </c>
      <c r="GO9" s="29">
        <v>352.13</v>
      </c>
      <c r="GP9" s="29">
        <v>0</v>
      </c>
      <c r="GQ9" s="29">
        <v>352.13</v>
      </c>
      <c r="GR9" s="29">
        <v>694.3</v>
      </c>
      <c r="GS9" s="29">
        <v>0</v>
      </c>
      <c r="GT9" s="29">
        <v>694.3</v>
      </c>
      <c r="GU9" s="29">
        <v>-769.4</v>
      </c>
      <c r="GV9" s="29">
        <v>769.4</v>
      </c>
      <c r="GW9" s="29">
        <v>0</v>
      </c>
      <c r="GX9" s="29">
        <v>342.17</v>
      </c>
      <c r="GY9" s="29">
        <v>0</v>
      </c>
      <c r="GZ9" s="29">
        <v>342.17</v>
      </c>
      <c r="HA9" s="29">
        <v>352.13</v>
      </c>
      <c r="HB9" s="29">
        <v>0</v>
      </c>
      <c r="HC9" s="29">
        <v>352.13</v>
      </c>
      <c r="HD9" s="29">
        <v>-75.099999999999966</v>
      </c>
      <c r="HE9" s="29">
        <v>769.4</v>
      </c>
      <c r="HF9" s="29">
        <v>694.3</v>
      </c>
      <c r="HG9" s="29">
        <v>-2610.09</v>
      </c>
      <c r="HH9" s="29">
        <v>2952.26</v>
      </c>
      <c r="HI9" s="29">
        <v>342.17</v>
      </c>
      <c r="HJ9" s="29">
        <v>-5814.03</v>
      </c>
      <c r="HK9" s="29">
        <v>6166.16</v>
      </c>
      <c r="HL9" s="29">
        <v>352.13</v>
      </c>
      <c r="HM9" s="29">
        <v>-8424.119999999999</v>
      </c>
      <c r="HN9" s="29">
        <v>9118.42</v>
      </c>
      <c r="HO9" s="29">
        <v>694.3</v>
      </c>
      <c r="HP9" s="29">
        <v>-7861.2</v>
      </c>
      <c r="HQ9" s="29">
        <v>7861.2</v>
      </c>
      <c r="HR9" s="29">
        <v>0</v>
      </c>
      <c r="HS9" s="29">
        <v>-7861.2</v>
      </c>
      <c r="HT9" s="29">
        <v>7861.2</v>
      </c>
      <c r="HU9" s="29">
        <v>0</v>
      </c>
      <c r="HV9" s="29">
        <v>-15722.4</v>
      </c>
      <c r="HW9" s="29">
        <v>15722.4</v>
      </c>
      <c r="HX9" s="29">
        <v>0</v>
      </c>
      <c r="HY9" s="29">
        <v>-15079.780000000002</v>
      </c>
      <c r="HZ9" s="29">
        <v>35652.32</v>
      </c>
      <c r="IA9" s="29">
        <v>20572.539999999994</v>
      </c>
      <c r="IB9" s="29">
        <v>-10549.83</v>
      </c>
      <c r="IC9" s="29">
        <v>12150.57</v>
      </c>
      <c r="ID9" s="29">
        <v>1600.74</v>
      </c>
      <c r="IE9" s="29">
        <v>865.98</v>
      </c>
      <c r="IF9" s="29">
        <v>0</v>
      </c>
      <c r="IG9" s="29">
        <v>865.98</v>
      </c>
      <c r="IH9" s="29">
        <v>-9683.85</v>
      </c>
      <c r="II9" s="29">
        <v>12150.57</v>
      </c>
      <c r="IJ9" s="29">
        <v>2466.7200000000003</v>
      </c>
      <c r="IK9" s="29">
        <v>-507.59</v>
      </c>
      <c r="IL9" s="29">
        <v>2300</v>
      </c>
      <c r="IM9" s="29">
        <v>1792.41</v>
      </c>
      <c r="IN9" s="29">
        <v>865.98</v>
      </c>
      <c r="IO9" s="29">
        <v>0</v>
      </c>
      <c r="IP9" s="29">
        <v>865.98</v>
      </c>
      <c r="IQ9" s="29">
        <v>358.39000000000004</v>
      </c>
      <c r="IR9" s="29">
        <v>2300</v>
      </c>
      <c r="IS9" s="29">
        <v>2658.3900000000003</v>
      </c>
      <c r="IT9" s="29">
        <v>1325.83</v>
      </c>
      <c r="IU9" s="29">
        <v>509</v>
      </c>
      <c r="IV9" s="29">
        <v>1834.83</v>
      </c>
      <c r="IW9" s="29">
        <v>865.98</v>
      </c>
      <c r="IX9" s="29">
        <v>0</v>
      </c>
      <c r="IY9" s="29">
        <v>865.98</v>
      </c>
      <c r="IZ9" s="29">
        <v>2191.81</v>
      </c>
      <c r="JA9" s="29">
        <v>509</v>
      </c>
      <c r="JB9" s="29">
        <v>2700.81</v>
      </c>
      <c r="JC9" s="29">
        <v>1834.83</v>
      </c>
      <c r="JD9" s="29">
        <v>0</v>
      </c>
      <c r="JE9" s="29">
        <v>1834.83</v>
      </c>
      <c r="JF9" s="29">
        <v>865.98</v>
      </c>
      <c r="JG9" s="29">
        <v>0</v>
      </c>
      <c r="JH9" s="29">
        <v>865.98</v>
      </c>
      <c r="JI9" s="29">
        <v>2700.81</v>
      </c>
      <c r="JJ9" s="29">
        <v>0</v>
      </c>
      <c r="JK9" s="29">
        <v>2700.81</v>
      </c>
      <c r="JL9" s="29">
        <v>1834.83</v>
      </c>
      <c r="JM9" s="29">
        <v>0</v>
      </c>
      <c r="JN9" s="29">
        <v>1834.83</v>
      </c>
      <c r="JO9" s="29">
        <v>865.98</v>
      </c>
      <c r="JP9" s="29">
        <v>0</v>
      </c>
      <c r="JQ9" s="29">
        <v>865.98</v>
      </c>
      <c r="JR9" s="29">
        <v>2700.81</v>
      </c>
      <c r="JS9" s="29">
        <v>0</v>
      </c>
      <c r="JT9" s="29">
        <v>2700.81</v>
      </c>
      <c r="JU9" s="29">
        <v>-6900.14</v>
      </c>
      <c r="JV9" s="29">
        <v>9155.7800000000007</v>
      </c>
      <c r="JW9" s="29">
        <v>2255.64</v>
      </c>
      <c r="JX9" s="29">
        <v>-3352.94</v>
      </c>
      <c r="JY9" s="29">
        <v>4229.18</v>
      </c>
      <c r="JZ9" s="29">
        <v>876.24</v>
      </c>
      <c r="KA9" s="29">
        <v>-10253.08</v>
      </c>
      <c r="KB9" s="29">
        <v>13384.960000000001</v>
      </c>
      <c r="KC9" s="29">
        <v>3131.88</v>
      </c>
      <c r="KD9" s="29">
        <v>1418.29</v>
      </c>
      <c r="KE9" s="29">
        <v>913.48</v>
      </c>
      <c r="KF9" s="29">
        <v>2331.77</v>
      </c>
      <c r="KG9" s="29">
        <v>753.48</v>
      </c>
      <c r="KH9" s="29">
        <v>123.06</v>
      </c>
      <c r="KI9" s="29">
        <v>876.54</v>
      </c>
      <c r="KJ9" s="29">
        <v>2171.77</v>
      </c>
      <c r="KK9" s="29">
        <v>1036.54</v>
      </c>
      <c r="KL9" s="29">
        <v>3208.31</v>
      </c>
      <c r="KM9" s="29">
        <v>2331.77</v>
      </c>
      <c r="KN9" s="29">
        <v>0</v>
      </c>
      <c r="KO9" s="29">
        <v>2331.77</v>
      </c>
      <c r="KP9" s="29">
        <v>876.54</v>
      </c>
      <c r="KQ9" s="29">
        <v>0</v>
      </c>
      <c r="KR9" s="29">
        <v>876.54</v>
      </c>
      <c r="KS9" s="29">
        <v>3208.31</v>
      </c>
      <c r="KT9" s="29">
        <v>0</v>
      </c>
      <c r="KU9" s="29">
        <v>3208.31</v>
      </c>
      <c r="KV9" s="29">
        <v>2331.77</v>
      </c>
      <c r="KW9" s="29">
        <v>0</v>
      </c>
      <c r="KX9" s="29">
        <v>2331.77</v>
      </c>
      <c r="KY9" s="29">
        <v>876.54</v>
      </c>
      <c r="KZ9" s="29">
        <v>0</v>
      </c>
      <c r="LA9" s="29">
        <v>876.54</v>
      </c>
      <c r="LB9" s="29">
        <v>3208.31</v>
      </c>
      <c r="LC9" s="29">
        <v>0</v>
      </c>
      <c r="LD9" s="29">
        <v>3208.31</v>
      </c>
      <c r="LE9" s="29">
        <v>2331.77</v>
      </c>
      <c r="LF9" s="29">
        <v>0</v>
      </c>
      <c r="LG9" s="29">
        <v>2331.77</v>
      </c>
      <c r="LH9" s="29">
        <v>876.54</v>
      </c>
      <c r="LI9" s="29">
        <v>0</v>
      </c>
      <c r="LJ9" s="29">
        <v>876.54</v>
      </c>
      <c r="LK9" s="29">
        <v>3208.31</v>
      </c>
      <c r="LL9" s="29">
        <v>0</v>
      </c>
      <c r="LM9" s="29">
        <v>3208.31</v>
      </c>
      <c r="LN9" s="29">
        <v>2331.77</v>
      </c>
      <c r="LO9" s="29">
        <v>0</v>
      </c>
      <c r="LP9" s="29">
        <v>2331.77</v>
      </c>
      <c r="LQ9" s="29">
        <v>876.54</v>
      </c>
      <c r="LR9" s="29">
        <v>0</v>
      </c>
      <c r="LS9" s="29">
        <v>876.54</v>
      </c>
      <c r="LT9" s="29">
        <v>3208.31</v>
      </c>
      <c r="LU9" s="29">
        <v>0</v>
      </c>
      <c r="LV9" s="29">
        <v>3208.31</v>
      </c>
      <c r="LW9" s="29">
        <v>-709.06</v>
      </c>
      <c r="LX9" s="29">
        <v>3040.83</v>
      </c>
      <c r="LY9" s="29">
        <v>2331.77</v>
      </c>
      <c r="LZ9" s="29">
        <v>-5474.61</v>
      </c>
      <c r="MA9" s="29">
        <v>6351.15</v>
      </c>
      <c r="MB9" s="29">
        <v>876.54</v>
      </c>
      <c r="MC9" s="29">
        <v>-6183.67</v>
      </c>
      <c r="MD9" s="29">
        <v>9391.98</v>
      </c>
      <c r="ME9" s="29">
        <v>3208.31</v>
      </c>
      <c r="MF9" s="29"/>
      <c r="MG9" s="29"/>
      <c r="MH9" s="29"/>
      <c r="MI9" s="29"/>
      <c r="MJ9" s="29"/>
      <c r="MK9" s="29"/>
      <c r="ML9" s="29">
        <v>-3163.7700000000036</v>
      </c>
      <c r="MM9" s="29">
        <v>38773.050000000003</v>
      </c>
      <c r="MN9" s="29">
        <v>35609.280000000006</v>
      </c>
      <c r="MO9" s="29">
        <v>-10417.25</v>
      </c>
      <c r="MP9" s="29">
        <v>12150.57</v>
      </c>
      <c r="MQ9" s="29">
        <v>1733.32</v>
      </c>
      <c r="MR9" s="29">
        <v>-10417.25</v>
      </c>
      <c r="MS9" s="29">
        <v>12150.57</v>
      </c>
      <c r="MT9" s="29">
        <v>1733.32</v>
      </c>
      <c r="MU9" s="29">
        <v>-566.67999999999995</v>
      </c>
      <c r="MV9" s="29">
        <v>2300</v>
      </c>
      <c r="MW9" s="29">
        <v>1733.32</v>
      </c>
      <c r="MX9" s="29">
        <v>-566.67999999999995</v>
      </c>
      <c r="MY9" s="29">
        <v>2300</v>
      </c>
      <c r="MZ9" s="29">
        <v>1733.32</v>
      </c>
      <c r="NA9" s="29">
        <v>1224.32</v>
      </c>
      <c r="NB9" s="29">
        <v>509</v>
      </c>
      <c r="NC9" s="29">
        <v>1733.32</v>
      </c>
      <c r="ND9" s="29">
        <v>1224.32</v>
      </c>
      <c r="NE9" s="29">
        <v>509</v>
      </c>
      <c r="NF9" s="29">
        <v>1733.32</v>
      </c>
      <c r="NG9" s="29">
        <v>1733.32</v>
      </c>
      <c r="NH9" s="29">
        <v>0</v>
      </c>
      <c r="NI9" s="29">
        <v>1733.32</v>
      </c>
      <c r="NJ9" s="29">
        <v>1733.32</v>
      </c>
      <c r="NK9" s="29">
        <v>0</v>
      </c>
      <c r="NL9" s="29">
        <v>1733.32</v>
      </c>
      <c r="NM9" s="29">
        <v>1733.32</v>
      </c>
      <c r="NN9" s="29">
        <v>0</v>
      </c>
      <c r="NO9" s="29">
        <v>1733.32</v>
      </c>
      <c r="NP9" s="29">
        <v>1733.32</v>
      </c>
      <c r="NQ9" s="29">
        <v>0</v>
      </c>
      <c r="NR9" s="29">
        <v>1733.32</v>
      </c>
      <c r="NS9" s="29">
        <v>-3193.28</v>
      </c>
      <c r="NT9" s="29">
        <v>4926.6000000000004</v>
      </c>
      <c r="NU9" s="29">
        <v>1733.32</v>
      </c>
      <c r="NV9" s="29">
        <v>-3193.28</v>
      </c>
      <c r="NW9" s="29">
        <v>4926.6000000000004</v>
      </c>
      <c r="NX9" s="29">
        <v>1733.32</v>
      </c>
      <c r="NY9" s="29">
        <v>819.84</v>
      </c>
      <c r="NZ9" s="29">
        <v>913.48</v>
      </c>
      <c r="OA9" s="29">
        <v>1733.32</v>
      </c>
      <c r="OB9" s="29">
        <v>819.84</v>
      </c>
      <c r="OC9" s="29">
        <v>913.48</v>
      </c>
      <c r="OD9" s="29">
        <v>1733.32</v>
      </c>
      <c r="OE9" s="29">
        <v>1733.32</v>
      </c>
      <c r="OF9" s="29">
        <v>0</v>
      </c>
      <c r="OG9" s="29">
        <v>1733.32</v>
      </c>
      <c r="OH9" s="29">
        <v>1733.32</v>
      </c>
      <c r="OI9" s="29">
        <v>0</v>
      </c>
      <c r="OJ9" s="29">
        <v>1733.32</v>
      </c>
      <c r="OK9" s="29">
        <v>1733.32</v>
      </c>
      <c r="OL9" s="29">
        <v>0</v>
      </c>
      <c r="OM9" s="29">
        <v>1733.32</v>
      </c>
      <c r="ON9" s="29">
        <v>1733.32</v>
      </c>
      <c r="OO9" s="29">
        <v>0</v>
      </c>
      <c r="OP9" s="29">
        <v>1733.32</v>
      </c>
      <c r="OQ9" s="29">
        <v>1733.32</v>
      </c>
      <c r="OR9" s="29">
        <v>0</v>
      </c>
      <c r="OS9" s="29">
        <v>1733.32</v>
      </c>
      <c r="OT9" s="29">
        <v>1733.32</v>
      </c>
      <c r="OU9" s="29">
        <v>0</v>
      </c>
      <c r="OV9" s="29">
        <v>1733.32</v>
      </c>
      <c r="OW9" s="29">
        <v>1733.32</v>
      </c>
      <c r="OX9" s="29">
        <v>0</v>
      </c>
      <c r="OY9" s="29">
        <v>1733.32</v>
      </c>
      <c r="OZ9" s="29">
        <v>1733.32</v>
      </c>
      <c r="PA9" s="29">
        <v>0</v>
      </c>
      <c r="PB9" s="29">
        <v>1733.32</v>
      </c>
      <c r="PC9" s="29">
        <v>1733.32</v>
      </c>
      <c r="PD9" s="29">
        <v>0</v>
      </c>
      <c r="PE9" s="29">
        <v>1733.32</v>
      </c>
      <c r="PF9" s="29">
        <v>1733.32</v>
      </c>
      <c r="PG9" s="29">
        <v>0</v>
      </c>
      <c r="PH9" s="29">
        <v>1733.32</v>
      </c>
      <c r="PI9" s="29">
        <v>0.18999999999732609</v>
      </c>
      <c r="PJ9" s="29">
        <v>20799.649999999998</v>
      </c>
      <c r="PK9" s="29">
        <v>20799.84</v>
      </c>
    </row>
    <row r="10" spans="1:427" x14ac:dyDescent="0.25">
      <c r="A10" s="7" t="s">
        <v>302</v>
      </c>
      <c r="B10" s="29">
        <v>8191.42</v>
      </c>
      <c r="C10" s="29">
        <v>0</v>
      </c>
      <c r="D10" s="29">
        <v>8191.42</v>
      </c>
      <c r="E10" s="29">
        <v>8191.42</v>
      </c>
      <c r="F10" s="29">
        <v>0</v>
      </c>
      <c r="G10" s="29">
        <v>8191.42</v>
      </c>
      <c r="H10" s="29"/>
      <c r="I10" s="29"/>
      <c r="J10" s="29"/>
      <c r="K10" s="29"/>
      <c r="L10" s="29"/>
      <c r="M10" s="29"/>
      <c r="N10" s="29"/>
      <c r="O10" s="29"/>
      <c r="P10" s="29"/>
      <c r="Q10" s="29"/>
      <c r="R10" s="29"/>
      <c r="S10" s="29"/>
      <c r="T10" s="29">
        <v>-1710.62</v>
      </c>
      <c r="U10" s="29">
        <v>1710.62</v>
      </c>
      <c r="V10" s="29">
        <v>0</v>
      </c>
      <c r="W10" s="29">
        <v>-1710.62</v>
      </c>
      <c r="X10" s="29">
        <v>1710.62</v>
      </c>
      <c r="Y10" s="29">
        <v>0</v>
      </c>
      <c r="Z10" s="29">
        <v>-4477</v>
      </c>
      <c r="AA10" s="29">
        <v>4477</v>
      </c>
      <c r="AB10" s="29">
        <v>0</v>
      </c>
      <c r="AC10" s="29">
        <v>-4477</v>
      </c>
      <c r="AD10" s="29">
        <v>4477</v>
      </c>
      <c r="AE10" s="29">
        <v>0</v>
      </c>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v>4477</v>
      </c>
      <c r="BE10" s="29">
        <v>0</v>
      </c>
      <c r="BF10" s="29">
        <v>4477</v>
      </c>
      <c r="BG10" s="29">
        <v>4477</v>
      </c>
      <c r="BH10" s="29">
        <v>0</v>
      </c>
      <c r="BI10" s="29">
        <v>4477</v>
      </c>
      <c r="BJ10" s="29"/>
      <c r="BK10" s="29"/>
      <c r="BL10" s="29"/>
      <c r="BM10" s="29"/>
      <c r="BN10" s="29"/>
      <c r="BO10" s="29"/>
      <c r="BP10" s="29">
        <v>-6150.58</v>
      </c>
      <c r="BQ10" s="29">
        <v>6150.58</v>
      </c>
      <c r="BR10" s="29">
        <v>0</v>
      </c>
      <c r="BS10" s="29">
        <v>-6150.58</v>
      </c>
      <c r="BT10" s="29">
        <v>6150.58</v>
      </c>
      <c r="BU10" s="29">
        <v>0</v>
      </c>
      <c r="BV10" s="29">
        <v>-8191.42</v>
      </c>
      <c r="BW10" s="29">
        <v>8191.42</v>
      </c>
      <c r="BX10" s="29">
        <v>0</v>
      </c>
      <c r="BY10" s="29">
        <v>-8191.42</v>
      </c>
      <c r="BZ10" s="29">
        <v>8191.42</v>
      </c>
      <c r="CA10" s="29">
        <v>0</v>
      </c>
      <c r="CB10" s="29">
        <v>-7861.2</v>
      </c>
      <c r="CC10" s="29">
        <v>20529.620000000003</v>
      </c>
      <c r="CD10" s="29">
        <v>12668.42</v>
      </c>
      <c r="CE10" s="29">
        <v>7861.2</v>
      </c>
      <c r="CF10" s="29">
        <v>0</v>
      </c>
      <c r="CG10" s="29">
        <v>7861.2</v>
      </c>
      <c r="CH10" s="29"/>
      <c r="CI10" s="29"/>
      <c r="CJ10" s="29"/>
      <c r="CK10" s="29">
        <v>7861.2</v>
      </c>
      <c r="CL10" s="29">
        <v>0</v>
      </c>
      <c r="CM10" s="29">
        <v>7861.2</v>
      </c>
      <c r="CN10" s="29">
        <v>15722.4</v>
      </c>
      <c r="CO10" s="29">
        <v>0</v>
      </c>
      <c r="CP10" s="29">
        <v>15722.4</v>
      </c>
      <c r="CQ10" s="29"/>
      <c r="CR10" s="29"/>
      <c r="CS10" s="29"/>
      <c r="CT10" s="29"/>
      <c r="CU10" s="29"/>
      <c r="CV10" s="29"/>
      <c r="CW10" s="29"/>
      <c r="CX10" s="29"/>
      <c r="CY10" s="29"/>
      <c r="CZ10" s="29"/>
      <c r="DA10" s="29"/>
      <c r="DB10" s="29"/>
      <c r="DC10" s="29"/>
      <c r="DD10" s="29"/>
      <c r="DE10" s="29"/>
      <c r="DF10" s="29"/>
      <c r="DG10" s="29"/>
      <c r="DH10" s="29"/>
      <c r="DI10" s="29"/>
      <c r="DJ10" s="29"/>
      <c r="DK10" s="29"/>
      <c r="DL10" s="29"/>
      <c r="DM10" s="29"/>
      <c r="DN10" s="29"/>
      <c r="DO10" s="29">
        <v>-1710.62</v>
      </c>
      <c r="DP10" s="29">
        <v>1710.62</v>
      </c>
      <c r="DQ10" s="29">
        <v>0</v>
      </c>
      <c r="DR10" s="29"/>
      <c r="DS10" s="29"/>
      <c r="DT10" s="29"/>
      <c r="DU10" s="29"/>
      <c r="DV10" s="29"/>
      <c r="DW10" s="29"/>
      <c r="DX10" s="29">
        <v>-1710.62</v>
      </c>
      <c r="DY10" s="29">
        <v>1710.62</v>
      </c>
      <c r="DZ10" s="29">
        <v>0</v>
      </c>
      <c r="EA10" s="29"/>
      <c r="EB10" s="29"/>
      <c r="EC10" s="29"/>
      <c r="ED10" s="29"/>
      <c r="EE10" s="29"/>
      <c r="EF10" s="29"/>
      <c r="EG10" s="29"/>
      <c r="EH10" s="29"/>
      <c r="EI10" s="29"/>
      <c r="EJ10" s="29"/>
      <c r="EK10" s="29"/>
      <c r="EL10" s="29"/>
      <c r="EM10" s="29"/>
      <c r="EN10" s="29"/>
      <c r="EO10" s="29"/>
      <c r="EP10" s="29">
        <v>-3763.83</v>
      </c>
      <c r="EQ10" s="29">
        <v>4106</v>
      </c>
      <c r="ER10" s="29">
        <v>342.17</v>
      </c>
      <c r="ES10" s="29">
        <v>-3763.83</v>
      </c>
      <c r="ET10" s="29">
        <v>4106</v>
      </c>
      <c r="EU10" s="29">
        <v>342.17</v>
      </c>
      <c r="EV10" s="29">
        <v>-7527.66</v>
      </c>
      <c r="EW10" s="29">
        <v>8212</v>
      </c>
      <c r="EX10" s="29">
        <v>684.34</v>
      </c>
      <c r="EY10" s="29"/>
      <c r="EZ10" s="29"/>
      <c r="FA10" s="29"/>
      <c r="FB10" s="29">
        <v>342.17</v>
      </c>
      <c r="FC10" s="29">
        <v>0</v>
      </c>
      <c r="FD10" s="29">
        <v>342.17</v>
      </c>
      <c r="FE10" s="29">
        <v>232.65</v>
      </c>
      <c r="FF10" s="29">
        <v>119.48</v>
      </c>
      <c r="FG10" s="29">
        <v>352.13</v>
      </c>
      <c r="FH10" s="29">
        <v>574.82000000000005</v>
      </c>
      <c r="FI10" s="29">
        <v>119.48</v>
      </c>
      <c r="FJ10" s="29">
        <v>694.3</v>
      </c>
      <c r="FK10" s="29"/>
      <c r="FL10" s="29"/>
      <c r="FM10" s="29"/>
      <c r="FN10" s="29">
        <v>342.17</v>
      </c>
      <c r="FO10" s="29">
        <v>0</v>
      </c>
      <c r="FP10" s="29">
        <v>342.17</v>
      </c>
      <c r="FQ10" s="29">
        <v>352.13</v>
      </c>
      <c r="FR10" s="29">
        <v>0</v>
      </c>
      <c r="FS10" s="29">
        <v>352.13</v>
      </c>
      <c r="FT10" s="29">
        <v>694.3</v>
      </c>
      <c r="FU10" s="29">
        <v>0</v>
      </c>
      <c r="FV10" s="29">
        <v>694.3</v>
      </c>
      <c r="FW10" s="29"/>
      <c r="FX10" s="29"/>
      <c r="FY10" s="29"/>
      <c r="FZ10" s="29">
        <v>342.17</v>
      </c>
      <c r="GA10" s="29">
        <v>0</v>
      </c>
      <c r="GB10" s="29">
        <v>342.17</v>
      </c>
      <c r="GC10" s="29">
        <v>352.13</v>
      </c>
      <c r="GD10" s="29">
        <v>0</v>
      </c>
      <c r="GE10" s="29">
        <v>352.13</v>
      </c>
      <c r="GF10" s="29">
        <v>694.3</v>
      </c>
      <c r="GG10" s="29">
        <v>0</v>
      </c>
      <c r="GH10" s="29">
        <v>694.3</v>
      </c>
      <c r="GI10" s="29"/>
      <c r="GJ10" s="29"/>
      <c r="GK10" s="29"/>
      <c r="GL10" s="29">
        <v>342.17</v>
      </c>
      <c r="GM10" s="29">
        <v>0</v>
      </c>
      <c r="GN10" s="29">
        <v>342.17</v>
      </c>
      <c r="GO10" s="29">
        <v>352.13</v>
      </c>
      <c r="GP10" s="29">
        <v>0</v>
      </c>
      <c r="GQ10" s="29">
        <v>352.13</v>
      </c>
      <c r="GR10" s="29">
        <v>694.3</v>
      </c>
      <c r="GS10" s="29">
        <v>0</v>
      </c>
      <c r="GT10" s="29">
        <v>694.3</v>
      </c>
      <c r="GU10" s="29">
        <v>-769.4</v>
      </c>
      <c r="GV10" s="29">
        <v>769.4</v>
      </c>
      <c r="GW10" s="29">
        <v>0</v>
      </c>
      <c r="GX10" s="29">
        <v>342.17</v>
      </c>
      <c r="GY10" s="29">
        <v>0</v>
      </c>
      <c r="GZ10" s="29">
        <v>342.17</v>
      </c>
      <c r="HA10" s="29">
        <v>352.13</v>
      </c>
      <c r="HB10" s="29">
        <v>0</v>
      </c>
      <c r="HC10" s="29">
        <v>352.13</v>
      </c>
      <c r="HD10" s="29">
        <v>-75.099999999999966</v>
      </c>
      <c r="HE10" s="29">
        <v>769.4</v>
      </c>
      <c r="HF10" s="29">
        <v>694.3</v>
      </c>
      <c r="HG10" s="29">
        <v>-2610.09</v>
      </c>
      <c r="HH10" s="29">
        <v>2952.26</v>
      </c>
      <c r="HI10" s="29">
        <v>342.17</v>
      </c>
      <c r="HJ10" s="29">
        <v>-5814.03</v>
      </c>
      <c r="HK10" s="29">
        <v>6166.16</v>
      </c>
      <c r="HL10" s="29">
        <v>352.13</v>
      </c>
      <c r="HM10" s="29">
        <v>-8424.119999999999</v>
      </c>
      <c r="HN10" s="29">
        <v>9118.42</v>
      </c>
      <c r="HO10" s="29">
        <v>694.3</v>
      </c>
      <c r="HP10" s="29">
        <v>-7861.2</v>
      </c>
      <c r="HQ10" s="29">
        <v>7861.2</v>
      </c>
      <c r="HR10" s="29">
        <v>0</v>
      </c>
      <c r="HS10" s="29">
        <v>-7861.2</v>
      </c>
      <c r="HT10" s="29">
        <v>7861.2</v>
      </c>
      <c r="HU10" s="29">
        <v>0</v>
      </c>
      <c r="HV10" s="29">
        <v>-15722.4</v>
      </c>
      <c r="HW10" s="29">
        <v>15722.4</v>
      </c>
      <c r="HX10" s="29">
        <v>0</v>
      </c>
      <c r="HY10" s="29">
        <v>-15079.780000000002</v>
      </c>
      <c r="HZ10" s="29">
        <v>35652.32</v>
      </c>
      <c r="IA10" s="29">
        <v>20572.539999999994</v>
      </c>
      <c r="IB10" s="29">
        <v>-10549.83</v>
      </c>
      <c r="IC10" s="29">
        <v>12150.57</v>
      </c>
      <c r="ID10" s="29">
        <v>1600.74</v>
      </c>
      <c r="IE10" s="29">
        <v>865.98</v>
      </c>
      <c r="IF10" s="29">
        <v>0</v>
      </c>
      <c r="IG10" s="29">
        <v>865.98</v>
      </c>
      <c r="IH10" s="29">
        <v>-9683.85</v>
      </c>
      <c r="II10" s="29">
        <v>12150.57</v>
      </c>
      <c r="IJ10" s="29">
        <v>2466.7200000000003</v>
      </c>
      <c r="IK10" s="29">
        <v>-507.59</v>
      </c>
      <c r="IL10" s="29">
        <v>2300</v>
      </c>
      <c r="IM10" s="29">
        <v>1792.41</v>
      </c>
      <c r="IN10" s="29">
        <v>865.98</v>
      </c>
      <c r="IO10" s="29">
        <v>0</v>
      </c>
      <c r="IP10" s="29">
        <v>865.98</v>
      </c>
      <c r="IQ10" s="29">
        <v>358.39000000000004</v>
      </c>
      <c r="IR10" s="29">
        <v>2300</v>
      </c>
      <c r="IS10" s="29">
        <v>2658.3900000000003</v>
      </c>
      <c r="IT10" s="29">
        <v>1325.83</v>
      </c>
      <c r="IU10" s="29">
        <v>509</v>
      </c>
      <c r="IV10" s="29">
        <v>1834.83</v>
      </c>
      <c r="IW10" s="29">
        <v>865.98</v>
      </c>
      <c r="IX10" s="29">
        <v>0</v>
      </c>
      <c r="IY10" s="29">
        <v>865.98</v>
      </c>
      <c r="IZ10" s="29">
        <v>2191.81</v>
      </c>
      <c r="JA10" s="29">
        <v>509</v>
      </c>
      <c r="JB10" s="29">
        <v>2700.81</v>
      </c>
      <c r="JC10" s="29">
        <v>1834.83</v>
      </c>
      <c r="JD10" s="29">
        <v>0</v>
      </c>
      <c r="JE10" s="29">
        <v>1834.83</v>
      </c>
      <c r="JF10" s="29">
        <v>865.98</v>
      </c>
      <c r="JG10" s="29">
        <v>0</v>
      </c>
      <c r="JH10" s="29">
        <v>865.98</v>
      </c>
      <c r="JI10" s="29">
        <v>2700.81</v>
      </c>
      <c r="JJ10" s="29">
        <v>0</v>
      </c>
      <c r="JK10" s="29">
        <v>2700.81</v>
      </c>
      <c r="JL10" s="29">
        <v>1834.83</v>
      </c>
      <c r="JM10" s="29">
        <v>0</v>
      </c>
      <c r="JN10" s="29">
        <v>1834.83</v>
      </c>
      <c r="JO10" s="29">
        <v>865.98</v>
      </c>
      <c r="JP10" s="29">
        <v>0</v>
      </c>
      <c r="JQ10" s="29">
        <v>865.98</v>
      </c>
      <c r="JR10" s="29">
        <v>2700.81</v>
      </c>
      <c r="JS10" s="29">
        <v>0</v>
      </c>
      <c r="JT10" s="29">
        <v>2700.81</v>
      </c>
      <c r="JU10" s="29">
        <v>-6900.14</v>
      </c>
      <c r="JV10" s="29">
        <v>9155.7800000000007</v>
      </c>
      <c r="JW10" s="29">
        <v>2255.64</v>
      </c>
      <c r="JX10" s="29">
        <v>-3352.94</v>
      </c>
      <c r="JY10" s="29">
        <v>4229.18</v>
      </c>
      <c r="JZ10" s="29">
        <v>876.24</v>
      </c>
      <c r="KA10" s="29">
        <v>-10253.08</v>
      </c>
      <c r="KB10" s="29">
        <v>13384.960000000001</v>
      </c>
      <c r="KC10" s="29">
        <v>3131.88</v>
      </c>
      <c r="KD10" s="29">
        <v>1418.29</v>
      </c>
      <c r="KE10" s="29">
        <v>913.48</v>
      </c>
      <c r="KF10" s="29">
        <v>2331.77</v>
      </c>
      <c r="KG10" s="29">
        <v>753.48</v>
      </c>
      <c r="KH10" s="29">
        <v>123.06</v>
      </c>
      <c r="KI10" s="29">
        <v>876.54</v>
      </c>
      <c r="KJ10" s="29">
        <v>2171.77</v>
      </c>
      <c r="KK10" s="29">
        <v>1036.54</v>
      </c>
      <c r="KL10" s="29">
        <v>3208.31</v>
      </c>
      <c r="KM10" s="29">
        <v>2331.77</v>
      </c>
      <c r="KN10" s="29">
        <v>0</v>
      </c>
      <c r="KO10" s="29">
        <v>2331.77</v>
      </c>
      <c r="KP10" s="29">
        <v>876.54</v>
      </c>
      <c r="KQ10" s="29">
        <v>0</v>
      </c>
      <c r="KR10" s="29">
        <v>876.54</v>
      </c>
      <c r="KS10" s="29">
        <v>3208.31</v>
      </c>
      <c r="KT10" s="29">
        <v>0</v>
      </c>
      <c r="KU10" s="29">
        <v>3208.31</v>
      </c>
      <c r="KV10" s="29">
        <v>2331.77</v>
      </c>
      <c r="KW10" s="29">
        <v>0</v>
      </c>
      <c r="KX10" s="29">
        <v>2331.77</v>
      </c>
      <c r="KY10" s="29">
        <v>876.54</v>
      </c>
      <c r="KZ10" s="29">
        <v>0</v>
      </c>
      <c r="LA10" s="29">
        <v>876.54</v>
      </c>
      <c r="LB10" s="29">
        <v>3208.31</v>
      </c>
      <c r="LC10" s="29">
        <v>0</v>
      </c>
      <c r="LD10" s="29">
        <v>3208.31</v>
      </c>
      <c r="LE10" s="29">
        <v>2331.77</v>
      </c>
      <c r="LF10" s="29">
        <v>0</v>
      </c>
      <c r="LG10" s="29">
        <v>2331.77</v>
      </c>
      <c r="LH10" s="29">
        <v>876.54</v>
      </c>
      <c r="LI10" s="29">
        <v>0</v>
      </c>
      <c r="LJ10" s="29">
        <v>876.54</v>
      </c>
      <c r="LK10" s="29">
        <v>3208.31</v>
      </c>
      <c r="LL10" s="29">
        <v>0</v>
      </c>
      <c r="LM10" s="29">
        <v>3208.31</v>
      </c>
      <c r="LN10" s="29">
        <v>2331.77</v>
      </c>
      <c r="LO10" s="29">
        <v>0</v>
      </c>
      <c r="LP10" s="29">
        <v>2331.77</v>
      </c>
      <c r="LQ10" s="29">
        <v>876.54</v>
      </c>
      <c r="LR10" s="29">
        <v>0</v>
      </c>
      <c r="LS10" s="29">
        <v>876.54</v>
      </c>
      <c r="LT10" s="29">
        <v>3208.31</v>
      </c>
      <c r="LU10" s="29">
        <v>0</v>
      </c>
      <c r="LV10" s="29">
        <v>3208.31</v>
      </c>
      <c r="LW10" s="29">
        <v>-709.06</v>
      </c>
      <c r="LX10" s="29">
        <v>3040.83</v>
      </c>
      <c r="LY10" s="29">
        <v>2331.77</v>
      </c>
      <c r="LZ10" s="29">
        <v>-5474.61</v>
      </c>
      <c r="MA10" s="29">
        <v>6351.15</v>
      </c>
      <c r="MB10" s="29">
        <v>876.54</v>
      </c>
      <c r="MC10" s="29">
        <v>-6183.67</v>
      </c>
      <c r="MD10" s="29">
        <v>9391.98</v>
      </c>
      <c r="ME10" s="29">
        <v>3208.31</v>
      </c>
      <c r="MF10" s="29"/>
      <c r="MG10" s="29"/>
      <c r="MH10" s="29"/>
      <c r="MI10" s="29"/>
      <c r="MJ10" s="29"/>
      <c r="MK10" s="29"/>
      <c r="ML10" s="29">
        <v>-3163.7700000000036</v>
      </c>
      <c r="MM10" s="29">
        <v>38773.050000000003</v>
      </c>
      <c r="MN10" s="29">
        <v>35609.280000000006</v>
      </c>
      <c r="MO10" s="29">
        <v>-10417.25</v>
      </c>
      <c r="MP10" s="29">
        <v>12150.57</v>
      </c>
      <c r="MQ10" s="29">
        <v>1733.32</v>
      </c>
      <c r="MR10" s="29">
        <v>-10417.25</v>
      </c>
      <c r="MS10" s="29">
        <v>12150.57</v>
      </c>
      <c r="MT10" s="29">
        <v>1733.32</v>
      </c>
      <c r="MU10" s="29">
        <v>-566.67999999999995</v>
      </c>
      <c r="MV10" s="29">
        <v>2300</v>
      </c>
      <c r="MW10" s="29">
        <v>1733.32</v>
      </c>
      <c r="MX10" s="29">
        <v>-566.67999999999995</v>
      </c>
      <c r="MY10" s="29">
        <v>2300</v>
      </c>
      <c r="MZ10" s="29">
        <v>1733.32</v>
      </c>
      <c r="NA10" s="29">
        <v>1224.32</v>
      </c>
      <c r="NB10" s="29">
        <v>509</v>
      </c>
      <c r="NC10" s="29">
        <v>1733.32</v>
      </c>
      <c r="ND10" s="29">
        <v>1224.32</v>
      </c>
      <c r="NE10" s="29">
        <v>509</v>
      </c>
      <c r="NF10" s="29">
        <v>1733.32</v>
      </c>
      <c r="NG10" s="29">
        <v>1733.32</v>
      </c>
      <c r="NH10" s="29">
        <v>0</v>
      </c>
      <c r="NI10" s="29">
        <v>1733.32</v>
      </c>
      <c r="NJ10" s="29">
        <v>1733.32</v>
      </c>
      <c r="NK10" s="29">
        <v>0</v>
      </c>
      <c r="NL10" s="29">
        <v>1733.32</v>
      </c>
      <c r="NM10" s="29">
        <v>1733.32</v>
      </c>
      <c r="NN10" s="29">
        <v>0</v>
      </c>
      <c r="NO10" s="29">
        <v>1733.32</v>
      </c>
      <c r="NP10" s="29">
        <v>1733.32</v>
      </c>
      <c r="NQ10" s="29">
        <v>0</v>
      </c>
      <c r="NR10" s="29">
        <v>1733.32</v>
      </c>
      <c r="NS10" s="29">
        <v>-3193.28</v>
      </c>
      <c r="NT10" s="29">
        <v>4926.6000000000004</v>
      </c>
      <c r="NU10" s="29">
        <v>1733.32</v>
      </c>
      <c r="NV10" s="29">
        <v>-3193.28</v>
      </c>
      <c r="NW10" s="29">
        <v>4926.6000000000004</v>
      </c>
      <c r="NX10" s="29">
        <v>1733.32</v>
      </c>
      <c r="NY10" s="29">
        <v>819.84</v>
      </c>
      <c r="NZ10" s="29">
        <v>913.48</v>
      </c>
      <c r="OA10" s="29">
        <v>1733.32</v>
      </c>
      <c r="OB10" s="29">
        <v>819.84</v>
      </c>
      <c r="OC10" s="29">
        <v>913.48</v>
      </c>
      <c r="OD10" s="29">
        <v>1733.32</v>
      </c>
      <c r="OE10" s="29">
        <v>1733.32</v>
      </c>
      <c r="OF10" s="29">
        <v>0</v>
      </c>
      <c r="OG10" s="29">
        <v>1733.32</v>
      </c>
      <c r="OH10" s="29">
        <v>1733.32</v>
      </c>
      <c r="OI10" s="29">
        <v>0</v>
      </c>
      <c r="OJ10" s="29">
        <v>1733.32</v>
      </c>
      <c r="OK10" s="29">
        <v>1733.32</v>
      </c>
      <c r="OL10" s="29">
        <v>0</v>
      </c>
      <c r="OM10" s="29">
        <v>1733.32</v>
      </c>
      <c r="ON10" s="29">
        <v>1733.32</v>
      </c>
      <c r="OO10" s="29">
        <v>0</v>
      </c>
      <c r="OP10" s="29">
        <v>1733.32</v>
      </c>
      <c r="OQ10" s="29">
        <v>1733.32</v>
      </c>
      <c r="OR10" s="29">
        <v>0</v>
      </c>
      <c r="OS10" s="29">
        <v>1733.32</v>
      </c>
      <c r="OT10" s="29">
        <v>1733.32</v>
      </c>
      <c r="OU10" s="29">
        <v>0</v>
      </c>
      <c r="OV10" s="29">
        <v>1733.32</v>
      </c>
      <c r="OW10" s="29">
        <v>1733.32</v>
      </c>
      <c r="OX10" s="29">
        <v>0</v>
      </c>
      <c r="OY10" s="29">
        <v>1733.32</v>
      </c>
      <c r="OZ10" s="29">
        <v>1733.32</v>
      </c>
      <c r="PA10" s="29">
        <v>0</v>
      </c>
      <c r="PB10" s="29">
        <v>1733.32</v>
      </c>
      <c r="PC10" s="29">
        <v>1733.32</v>
      </c>
      <c r="PD10" s="29">
        <v>0</v>
      </c>
      <c r="PE10" s="29">
        <v>1733.32</v>
      </c>
      <c r="PF10" s="29">
        <v>1733.32</v>
      </c>
      <c r="PG10" s="29">
        <v>0</v>
      </c>
      <c r="PH10" s="29">
        <v>1733.32</v>
      </c>
      <c r="PI10" s="29">
        <v>0.18999999999732609</v>
      </c>
      <c r="PJ10" s="29">
        <v>20799.649999999998</v>
      </c>
      <c r="PK10" s="29">
        <v>20799.84</v>
      </c>
    </row>
    <row r="11" spans="1:427" x14ac:dyDescent="0.25">
      <c r="A11" s="4" t="s">
        <v>9</v>
      </c>
      <c r="B11" s="29">
        <v>-17718.16</v>
      </c>
      <c r="C11" s="29">
        <v>17718.16</v>
      </c>
      <c r="D11" s="29">
        <v>0</v>
      </c>
      <c r="E11" s="29">
        <v>-17718.16</v>
      </c>
      <c r="F11" s="29">
        <v>17718.16</v>
      </c>
      <c r="G11" s="29">
        <v>0</v>
      </c>
      <c r="H11" s="29">
        <v>-15279.16</v>
      </c>
      <c r="I11" s="29">
        <v>15279.16</v>
      </c>
      <c r="J11" s="29">
        <v>0</v>
      </c>
      <c r="K11" s="29">
        <v>-15279.16</v>
      </c>
      <c r="L11" s="29">
        <v>15279.16</v>
      </c>
      <c r="M11" s="29">
        <v>0</v>
      </c>
      <c r="N11" s="29">
        <v>-13364.61</v>
      </c>
      <c r="O11" s="29">
        <v>13364.61</v>
      </c>
      <c r="P11" s="29">
        <v>0</v>
      </c>
      <c r="Q11" s="29">
        <v>-13364.61</v>
      </c>
      <c r="R11" s="29">
        <v>13364.61</v>
      </c>
      <c r="S11" s="29">
        <v>0</v>
      </c>
      <c r="T11" s="29">
        <v>-8819.5400000000009</v>
      </c>
      <c r="U11" s="29">
        <v>8819.5400000000009</v>
      </c>
      <c r="V11" s="29">
        <v>0</v>
      </c>
      <c r="W11" s="29">
        <v>-8819.5400000000009</v>
      </c>
      <c r="X11" s="29">
        <v>8819.5400000000009</v>
      </c>
      <c r="Y11" s="29">
        <v>0</v>
      </c>
      <c r="Z11" s="29">
        <v>-13507.78</v>
      </c>
      <c r="AA11" s="29">
        <v>13507.78</v>
      </c>
      <c r="AB11" s="29">
        <v>0</v>
      </c>
      <c r="AC11" s="29">
        <v>-13507.78</v>
      </c>
      <c r="AD11" s="29">
        <v>13507.78</v>
      </c>
      <c r="AE11" s="29">
        <v>0</v>
      </c>
      <c r="AF11" s="29">
        <v>-33130.89</v>
      </c>
      <c r="AG11" s="29">
        <v>33130.89</v>
      </c>
      <c r="AH11" s="29">
        <v>0</v>
      </c>
      <c r="AI11" s="29">
        <v>-33130.89</v>
      </c>
      <c r="AJ11" s="29">
        <v>33130.89</v>
      </c>
      <c r="AK11" s="29">
        <v>0</v>
      </c>
      <c r="AL11" s="29">
        <v>-38425.56</v>
      </c>
      <c r="AM11" s="29">
        <v>38425.56</v>
      </c>
      <c r="AN11" s="29">
        <v>0</v>
      </c>
      <c r="AO11" s="29">
        <v>-38425.56</v>
      </c>
      <c r="AP11" s="29">
        <v>38425.56</v>
      </c>
      <c r="AQ11" s="29">
        <v>0</v>
      </c>
      <c r="AR11" s="29">
        <v>-26563.78</v>
      </c>
      <c r="AS11" s="29">
        <v>26563.78</v>
      </c>
      <c r="AT11" s="29">
        <v>0</v>
      </c>
      <c r="AU11" s="29">
        <v>-26563.78</v>
      </c>
      <c r="AV11" s="29">
        <v>26563.78</v>
      </c>
      <c r="AW11" s="29">
        <v>0</v>
      </c>
      <c r="AX11" s="29">
        <v>-13562.58</v>
      </c>
      <c r="AY11" s="29">
        <v>13562.58</v>
      </c>
      <c r="AZ11" s="29">
        <v>0</v>
      </c>
      <c r="BA11" s="29">
        <v>-13562.58</v>
      </c>
      <c r="BB11" s="29">
        <v>13562.58</v>
      </c>
      <c r="BC11" s="29">
        <v>0</v>
      </c>
      <c r="BD11" s="29">
        <v>-7735.02</v>
      </c>
      <c r="BE11" s="29">
        <v>7735.02</v>
      </c>
      <c r="BF11" s="29">
        <v>0</v>
      </c>
      <c r="BG11" s="29">
        <v>-7735.02</v>
      </c>
      <c r="BH11" s="29">
        <v>7735.02</v>
      </c>
      <c r="BI11" s="29">
        <v>0</v>
      </c>
      <c r="BJ11" s="29">
        <v>-37698.25</v>
      </c>
      <c r="BK11" s="29">
        <v>37698.25</v>
      </c>
      <c r="BL11" s="29">
        <v>0</v>
      </c>
      <c r="BM11" s="29">
        <v>-37698.25</v>
      </c>
      <c r="BN11" s="29">
        <v>37698.25</v>
      </c>
      <c r="BO11" s="29">
        <v>0</v>
      </c>
      <c r="BP11" s="29">
        <v>6431.36</v>
      </c>
      <c r="BQ11" s="29">
        <v>55863.68</v>
      </c>
      <c r="BR11" s="29">
        <v>62295.040000000001</v>
      </c>
      <c r="BS11" s="29">
        <v>6431.36</v>
      </c>
      <c r="BT11" s="29">
        <v>55863.68</v>
      </c>
      <c r="BU11" s="29">
        <v>62295.040000000001</v>
      </c>
      <c r="BV11" s="29">
        <v>-916305.03</v>
      </c>
      <c r="BW11" s="29">
        <v>916305.03</v>
      </c>
      <c r="BX11" s="29">
        <v>0</v>
      </c>
      <c r="BY11" s="29">
        <v>-916305.03</v>
      </c>
      <c r="BZ11" s="29">
        <v>916305.03</v>
      </c>
      <c r="CA11" s="29">
        <v>0</v>
      </c>
      <c r="CB11" s="29">
        <v>-1135679</v>
      </c>
      <c r="CC11" s="29">
        <v>1197974.04</v>
      </c>
      <c r="CD11" s="29">
        <v>62295.040000000001</v>
      </c>
      <c r="CE11" s="29">
        <v>-12905.630000000001</v>
      </c>
      <c r="CF11" s="29">
        <v>18439.490000000002</v>
      </c>
      <c r="CG11" s="29">
        <v>5533.86</v>
      </c>
      <c r="CH11" s="29"/>
      <c r="CI11" s="29"/>
      <c r="CJ11" s="29"/>
      <c r="CK11" s="29">
        <v>-12905.630000000001</v>
      </c>
      <c r="CL11" s="29">
        <v>18019.41</v>
      </c>
      <c r="CM11" s="29">
        <v>5113.78</v>
      </c>
      <c r="CN11" s="29">
        <v>-25811.260000000002</v>
      </c>
      <c r="CO11" s="29">
        <v>36458.9</v>
      </c>
      <c r="CP11" s="29">
        <v>10647.64</v>
      </c>
      <c r="CQ11" s="29">
        <v>-86930.23000000001</v>
      </c>
      <c r="CR11" s="29">
        <v>92340.670000000013</v>
      </c>
      <c r="CS11" s="29">
        <v>5410.44</v>
      </c>
      <c r="CT11" s="29">
        <v>-954</v>
      </c>
      <c r="CU11" s="29">
        <v>954</v>
      </c>
      <c r="CV11" s="29">
        <v>0</v>
      </c>
      <c r="CW11" s="29">
        <v>-86994.81</v>
      </c>
      <c r="CX11" s="29">
        <v>92405.25</v>
      </c>
      <c r="CY11" s="29">
        <v>5410.44</v>
      </c>
      <c r="CZ11" s="29">
        <v>-174879.04</v>
      </c>
      <c r="DA11" s="29">
        <v>185699.91999999998</v>
      </c>
      <c r="DB11" s="29">
        <v>10820.88</v>
      </c>
      <c r="DC11" s="29">
        <v>-25994.739999999998</v>
      </c>
      <c r="DD11" s="29">
        <v>36149.21</v>
      </c>
      <c r="DE11" s="29">
        <v>10154.469999999999</v>
      </c>
      <c r="DF11" s="29"/>
      <c r="DG11" s="29"/>
      <c r="DH11" s="29"/>
      <c r="DI11" s="29">
        <v>-25994.739999999998</v>
      </c>
      <c r="DJ11" s="29">
        <v>32518.53</v>
      </c>
      <c r="DK11" s="29">
        <v>6523.79</v>
      </c>
      <c r="DL11" s="29">
        <v>-51989.479999999996</v>
      </c>
      <c r="DM11" s="29">
        <v>68667.739999999991</v>
      </c>
      <c r="DN11" s="29">
        <v>16678.259999999998</v>
      </c>
      <c r="DO11" s="29">
        <v>-156642.50999999998</v>
      </c>
      <c r="DP11" s="29">
        <v>163706.53</v>
      </c>
      <c r="DQ11" s="29">
        <v>7064.02</v>
      </c>
      <c r="DR11" s="29"/>
      <c r="DS11" s="29"/>
      <c r="DT11" s="29"/>
      <c r="DU11" s="29">
        <v>-156432.47</v>
      </c>
      <c r="DV11" s="29">
        <v>163496.49</v>
      </c>
      <c r="DW11" s="29">
        <v>7064.02</v>
      </c>
      <c r="DX11" s="29">
        <v>-313074.98</v>
      </c>
      <c r="DY11" s="29">
        <v>327203.02</v>
      </c>
      <c r="DZ11" s="29">
        <v>14128.04</v>
      </c>
      <c r="EA11" s="29">
        <v>-53854.19</v>
      </c>
      <c r="EB11" s="29">
        <v>60870.270000000004</v>
      </c>
      <c r="EC11" s="29">
        <v>7016.08</v>
      </c>
      <c r="ED11" s="29"/>
      <c r="EE11" s="29"/>
      <c r="EF11" s="29"/>
      <c r="EG11" s="29">
        <v>-54064.229999999996</v>
      </c>
      <c r="EH11" s="29">
        <v>60493.829999999994</v>
      </c>
      <c r="EI11" s="29">
        <v>6429.6</v>
      </c>
      <c r="EJ11" s="29">
        <v>-107918.42</v>
      </c>
      <c r="EK11" s="29">
        <v>121364.1</v>
      </c>
      <c r="EL11" s="29">
        <v>13445.68</v>
      </c>
      <c r="EM11" s="29">
        <v>-56848.93</v>
      </c>
      <c r="EN11" s="29">
        <v>63377.67</v>
      </c>
      <c r="EO11" s="29">
        <v>6528.74</v>
      </c>
      <c r="EP11" s="29"/>
      <c r="EQ11" s="29"/>
      <c r="ER11" s="29"/>
      <c r="ES11" s="29">
        <v>-81293.58</v>
      </c>
      <c r="ET11" s="29">
        <v>87793.58</v>
      </c>
      <c r="EU11" s="29">
        <v>6500</v>
      </c>
      <c r="EV11" s="29">
        <v>-138142.50999999998</v>
      </c>
      <c r="EW11" s="29">
        <v>151171.25</v>
      </c>
      <c r="EX11" s="29">
        <v>13028.74</v>
      </c>
      <c r="EY11" s="29">
        <v>-15644.750000000002</v>
      </c>
      <c r="EZ11" s="29">
        <v>26972.280000000002</v>
      </c>
      <c r="FA11" s="29">
        <v>11327.53</v>
      </c>
      <c r="FB11" s="29">
        <v>-5250</v>
      </c>
      <c r="FC11" s="29">
        <v>5250</v>
      </c>
      <c r="FD11" s="29">
        <v>0</v>
      </c>
      <c r="FE11" s="29">
        <v>-194605.78</v>
      </c>
      <c r="FF11" s="29">
        <v>201105.78</v>
      </c>
      <c r="FG11" s="29">
        <v>6500</v>
      </c>
      <c r="FH11" s="29">
        <v>-215500.53</v>
      </c>
      <c r="FI11" s="29">
        <v>233328.06</v>
      </c>
      <c r="FJ11" s="29">
        <v>17827.53</v>
      </c>
      <c r="FK11" s="29">
        <v>-73727.850000000006</v>
      </c>
      <c r="FL11" s="29">
        <v>79801.88</v>
      </c>
      <c r="FM11" s="29">
        <v>6074.03</v>
      </c>
      <c r="FN11" s="29">
        <v>-5250</v>
      </c>
      <c r="FO11" s="29">
        <v>5250</v>
      </c>
      <c r="FP11" s="29">
        <v>0</v>
      </c>
      <c r="FQ11" s="29">
        <v>-203160.78</v>
      </c>
      <c r="FR11" s="29">
        <v>209660.78</v>
      </c>
      <c r="FS11" s="29">
        <v>6500</v>
      </c>
      <c r="FT11" s="29">
        <v>-282138.63</v>
      </c>
      <c r="FU11" s="29">
        <v>294712.66000000003</v>
      </c>
      <c r="FV11" s="29">
        <v>12574.030000000002</v>
      </c>
      <c r="FW11" s="29">
        <v>-140255.47</v>
      </c>
      <c r="FX11" s="29">
        <v>146867.24000000002</v>
      </c>
      <c r="FY11" s="29">
        <v>6611.77</v>
      </c>
      <c r="FZ11" s="29">
        <v>-423081.78</v>
      </c>
      <c r="GA11" s="29">
        <v>423081.78</v>
      </c>
      <c r="GB11" s="29">
        <v>0</v>
      </c>
      <c r="GC11" s="29">
        <v>-207811.78</v>
      </c>
      <c r="GD11" s="29">
        <v>214311.78</v>
      </c>
      <c r="GE11" s="29">
        <v>6500</v>
      </c>
      <c r="GF11" s="29">
        <v>-771149.03</v>
      </c>
      <c r="GG11" s="29">
        <v>784260.8</v>
      </c>
      <c r="GH11" s="29">
        <v>13111.77</v>
      </c>
      <c r="GI11" s="29">
        <v>-107358.36</v>
      </c>
      <c r="GJ11" s="29">
        <v>120439.19</v>
      </c>
      <c r="GK11" s="29">
        <v>13080.83</v>
      </c>
      <c r="GL11" s="29">
        <v>-654926.06000000006</v>
      </c>
      <c r="GM11" s="29">
        <v>654926.06000000006</v>
      </c>
      <c r="GN11" s="29">
        <v>0</v>
      </c>
      <c r="GO11" s="29">
        <v>-235761.78</v>
      </c>
      <c r="GP11" s="29">
        <v>242261.78</v>
      </c>
      <c r="GQ11" s="29">
        <v>6500</v>
      </c>
      <c r="GR11" s="29">
        <v>-998046.2</v>
      </c>
      <c r="GS11" s="29">
        <v>1017627.03</v>
      </c>
      <c r="GT11" s="29">
        <v>19580.829999999998</v>
      </c>
      <c r="GU11" s="29">
        <v>-209870.68</v>
      </c>
      <c r="GV11" s="29">
        <v>218043.82</v>
      </c>
      <c r="GW11" s="29">
        <v>8173.1399999999994</v>
      </c>
      <c r="GX11" s="29">
        <v>-800270.34</v>
      </c>
      <c r="GY11" s="29">
        <v>800270.34</v>
      </c>
      <c r="GZ11" s="29">
        <v>0</v>
      </c>
      <c r="HA11" s="29">
        <v>-171049.28</v>
      </c>
      <c r="HB11" s="29">
        <v>177549.28</v>
      </c>
      <c r="HC11" s="29">
        <v>6500</v>
      </c>
      <c r="HD11" s="29">
        <v>-1181190.3</v>
      </c>
      <c r="HE11" s="29">
        <v>1195863.44</v>
      </c>
      <c r="HF11" s="29">
        <v>14673.14</v>
      </c>
      <c r="HG11" s="29">
        <v>-877063.88</v>
      </c>
      <c r="HH11" s="29">
        <v>877063.88</v>
      </c>
      <c r="HI11" s="29">
        <v>0</v>
      </c>
      <c r="HJ11" s="29">
        <v>-171830.78</v>
      </c>
      <c r="HK11" s="29">
        <v>178330.78</v>
      </c>
      <c r="HL11" s="29">
        <v>6500</v>
      </c>
      <c r="HM11" s="29">
        <v>-1048894.6600000001</v>
      </c>
      <c r="HN11" s="29">
        <v>1055394.6600000001</v>
      </c>
      <c r="HO11" s="29">
        <v>6500</v>
      </c>
      <c r="HP11" s="29">
        <v>-1135679</v>
      </c>
      <c r="HQ11" s="29">
        <v>1135679</v>
      </c>
      <c r="HR11" s="29">
        <v>0</v>
      </c>
      <c r="HS11" s="29">
        <v>-1135679</v>
      </c>
      <c r="HT11" s="29">
        <v>1135679</v>
      </c>
      <c r="HU11" s="29">
        <v>0</v>
      </c>
      <c r="HV11" s="29">
        <v>-2271358</v>
      </c>
      <c r="HW11" s="29">
        <v>2271358</v>
      </c>
      <c r="HX11" s="29">
        <v>0</v>
      </c>
      <c r="HY11" s="29">
        <v>-7580093.04</v>
      </c>
      <c r="HZ11" s="29">
        <v>7743109.5800000001</v>
      </c>
      <c r="IA11" s="29">
        <v>163016.54</v>
      </c>
      <c r="IB11" s="29">
        <v>-484075.38</v>
      </c>
      <c r="IC11" s="29">
        <v>492496.21</v>
      </c>
      <c r="ID11" s="29">
        <v>8420.83</v>
      </c>
      <c r="IE11" s="29">
        <v>-353470.5</v>
      </c>
      <c r="IF11" s="29">
        <v>359970.5</v>
      </c>
      <c r="IG11" s="29">
        <v>6500</v>
      </c>
      <c r="IH11" s="29">
        <v>-837545.88</v>
      </c>
      <c r="II11" s="29">
        <v>852466.71</v>
      </c>
      <c r="IJ11" s="29">
        <v>14920.83</v>
      </c>
      <c r="IK11" s="29">
        <v>-289962.88</v>
      </c>
      <c r="IL11" s="29">
        <v>298383.71000000002</v>
      </c>
      <c r="IM11" s="29">
        <v>8420.83</v>
      </c>
      <c r="IN11" s="29">
        <v>-133858</v>
      </c>
      <c r="IO11" s="29">
        <v>140358</v>
      </c>
      <c r="IP11" s="29">
        <v>6500</v>
      </c>
      <c r="IQ11" s="29">
        <v>-423820.88</v>
      </c>
      <c r="IR11" s="29">
        <v>438741.71</v>
      </c>
      <c r="IS11" s="29">
        <v>14920.83</v>
      </c>
      <c r="IT11" s="29">
        <v>-206941.29</v>
      </c>
      <c r="IU11" s="29">
        <v>215362.12</v>
      </c>
      <c r="IV11" s="29">
        <v>8420.83</v>
      </c>
      <c r="IW11" s="29">
        <v>-133858</v>
      </c>
      <c r="IX11" s="29">
        <v>140358</v>
      </c>
      <c r="IY11" s="29">
        <v>6500</v>
      </c>
      <c r="IZ11" s="29">
        <v>-340799.29000000004</v>
      </c>
      <c r="JA11" s="29">
        <v>355720.12</v>
      </c>
      <c r="JB11" s="29">
        <v>14920.83</v>
      </c>
      <c r="JC11" s="29">
        <v>-111962.88</v>
      </c>
      <c r="JD11" s="29">
        <v>120383.70999999999</v>
      </c>
      <c r="JE11" s="29">
        <v>8420.83</v>
      </c>
      <c r="JF11" s="29">
        <v>-133858</v>
      </c>
      <c r="JG11" s="29">
        <v>140358</v>
      </c>
      <c r="JH11" s="29">
        <v>6500</v>
      </c>
      <c r="JI11" s="29">
        <v>-245820.88</v>
      </c>
      <c r="JJ11" s="29">
        <v>260741.71</v>
      </c>
      <c r="JK11" s="29">
        <v>14920.83</v>
      </c>
      <c r="JL11" s="29">
        <v>-63962.879999999997</v>
      </c>
      <c r="JM11" s="29">
        <v>72383.709999999992</v>
      </c>
      <c r="JN11" s="29">
        <v>8420.83</v>
      </c>
      <c r="JO11" s="29">
        <v>-133858</v>
      </c>
      <c r="JP11" s="29">
        <v>140358</v>
      </c>
      <c r="JQ11" s="29">
        <v>6500</v>
      </c>
      <c r="JR11" s="29">
        <v>-197820.88</v>
      </c>
      <c r="JS11" s="29">
        <v>212741.71</v>
      </c>
      <c r="JT11" s="29">
        <v>14920.83</v>
      </c>
      <c r="JU11" s="29">
        <v>-133941.29</v>
      </c>
      <c r="JV11" s="29">
        <v>142362.12</v>
      </c>
      <c r="JW11" s="29">
        <v>8420.83</v>
      </c>
      <c r="JX11" s="29">
        <v>-133858</v>
      </c>
      <c r="JY11" s="29">
        <v>140358</v>
      </c>
      <c r="JZ11" s="29">
        <v>6500</v>
      </c>
      <c r="KA11" s="29">
        <v>-267799.29000000004</v>
      </c>
      <c r="KB11" s="29">
        <v>282720.12</v>
      </c>
      <c r="KC11" s="29">
        <v>14920.83</v>
      </c>
      <c r="KD11" s="29">
        <v>-63962.879999999997</v>
      </c>
      <c r="KE11" s="29">
        <v>72383.709999999992</v>
      </c>
      <c r="KF11" s="29">
        <v>8420.83</v>
      </c>
      <c r="KG11" s="29">
        <v>-133858</v>
      </c>
      <c r="KH11" s="29">
        <v>140358</v>
      </c>
      <c r="KI11" s="29">
        <v>6500</v>
      </c>
      <c r="KJ11" s="29">
        <v>-197820.88</v>
      </c>
      <c r="KK11" s="29">
        <v>212741.71</v>
      </c>
      <c r="KL11" s="29">
        <v>14920.83</v>
      </c>
      <c r="KM11" s="29">
        <v>-64677.17</v>
      </c>
      <c r="KN11" s="29">
        <v>73098</v>
      </c>
      <c r="KO11" s="29">
        <v>8420.83</v>
      </c>
      <c r="KP11" s="29">
        <v>-133858</v>
      </c>
      <c r="KQ11" s="29">
        <v>140358</v>
      </c>
      <c r="KR11" s="29">
        <v>6500</v>
      </c>
      <c r="KS11" s="29">
        <v>-198535.16999999998</v>
      </c>
      <c r="KT11" s="29">
        <v>213456</v>
      </c>
      <c r="KU11" s="29">
        <v>14920.83</v>
      </c>
      <c r="KV11" s="29">
        <v>-84655.58</v>
      </c>
      <c r="KW11" s="29">
        <v>93076.41</v>
      </c>
      <c r="KX11" s="29">
        <v>8420.83</v>
      </c>
      <c r="KY11" s="29">
        <v>-133858</v>
      </c>
      <c r="KZ11" s="29">
        <v>140358</v>
      </c>
      <c r="LA11" s="29">
        <v>6500</v>
      </c>
      <c r="LB11" s="29">
        <v>-218513.58000000002</v>
      </c>
      <c r="LC11" s="29">
        <v>233434.41</v>
      </c>
      <c r="LD11" s="29">
        <v>14920.83</v>
      </c>
      <c r="LE11" s="29">
        <v>-64748.6</v>
      </c>
      <c r="LF11" s="29">
        <v>73169.429999999993</v>
      </c>
      <c r="LG11" s="29">
        <v>8420.83</v>
      </c>
      <c r="LH11" s="29">
        <v>-133858</v>
      </c>
      <c r="LI11" s="29">
        <v>140358</v>
      </c>
      <c r="LJ11" s="29">
        <v>6500</v>
      </c>
      <c r="LK11" s="29">
        <v>-198606.6</v>
      </c>
      <c r="LL11" s="29">
        <v>213527.43</v>
      </c>
      <c r="LM11" s="29">
        <v>14920.83</v>
      </c>
      <c r="LN11" s="29">
        <v>-64748.6</v>
      </c>
      <c r="LO11" s="29">
        <v>73169.429999999993</v>
      </c>
      <c r="LP11" s="29">
        <v>8420.83</v>
      </c>
      <c r="LQ11" s="29">
        <v>-133858</v>
      </c>
      <c r="LR11" s="29">
        <v>140358</v>
      </c>
      <c r="LS11" s="29">
        <v>6500</v>
      </c>
      <c r="LT11" s="29">
        <v>-198606.6</v>
      </c>
      <c r="LU11" s="29">
        <v>213527.43</v>
      </c>
      <c r="LV11" s="29">
        <v>14920.83</v>
      </c>
      <c r="LW11" s="29">
        <v>-84727.010000000009</v>
      </c>
      <c r="LX11" s="29">
        <v>93147.839999999997</v>
      </c>
      <c r="LY11" s="29">
        <v>8420.83</v>
      </c>
      <c r="LZ11" s="29">
        <v>-9858</v>
      </c>
      <c r="MA11" s="29">
        <v>16358</v>
      </c>
      <c r="MB11" s="29">
        <v>6500</v>
      </c>
      <c r="MC11" s="29">
        <v>-94585.010000000009</v>
      </c>
      <c r="MD11" s="29">
        <v>109505.84</v>
      </c>
      <c r="ME11" s="29">
        <v>14920.83</v>
      </c>
      <c r="MF11" s="29"/>
      <c r="MG11" s="29"/>
      <c r="MH11" s="29"/>
      <c r="MI11" s="29"/>
      <c r="MJ11" s="29"/>
      <c r="MK11" s="29"/>
      <c r="ML11" s="29">
        <v>-3420274.94</v>
      </c>
      <c r="MM11" s="29">
        <v>3599324.9</v>
      </c>
      <c r="MN11" s="29">
        <v>179049.96</v>
      </c>
      <c r="MO11" s="29">
        <v>4549.3999999999996</v>
      </c>
      <c r="MP11" s="29">
        <v>3871.4300000000003</v>
      </c>
      <c r="MQ11" s="29">
        <v>8420.83</v>
      </c>
      <c r="MR11" s="29">
        <v>4549.3999999999996</v>
      </c>
      <c r="MS11" s="29">
        <v>3871.4300000000003</v>
      </c>
      <c r="MT11" s="29">
        <v>8420.83</v>
      </c>
      <c r="MU11" s="29">
        <v>4549.3999999999996</v>
      </c>
      <c r="MV11" s="29">
        <v>3871.4300000000003</v>
      </c>
      <c r="MW11" s="29">
        <v>8420.83</v>
      </c>
      <c r="MX11" s="29">
        <v>4549.3999999999996</v>
      </c>
      <c r="MY11" s="29">
        <v>3871.4300000000003</v>
      </c>
      <c r="MZ11" s="29">
        <v>8420.83</v>
      </c>
      <c r="NA11" s="29">
        <v>4549.3999999999996</v>
      </c>
      <c r="NB11" s="29">
        <v>3871.4300000000003</v>
      </c>
      <c r="NC11" s="29">
        <v>8420.83</v>
      </c>
      <c r="ND11" s="29">
        <v>4549.3999999999996</v>
      </c>
      <c r="NE11" s="29">
        <v>3871.4300000000003</v>
      </c>
      <c r="NF11" s="29">
        <v>8420.83</v>
      </c>
      <c r="NG11" s="29">
        <v>4549.3999999999996</v>
      </c>
      <c r="NH11" s="29">
        <v>3871.4300000000003</v>
      </c>
      <c r="NI11" s="29">
        <v>8420.83</v>
      </c>
      <c r="NJ11" s="29">
        <v>4549.3999999999996</v>
      </c>
      <c r="NK11" s="29">
        <v>3871.4300000000003</v>
      </c>
      <c r="NL11" s="29">
        <v>8420.83</v>
      </c>
      <c r="NM11" s="29">
        <v>5620.83</v>
      </c>
      <c r="NN11" s="29">
        <v>2800</v>
      </c>
      <c r="NO11" s="29">
        <v>8420.83</v>
      </c>
      <c r="NP11" s="29">
        <v>5620.83</v>
      </c>
      <c r="NQ11" s="29">
        <v>2800</v>
      </c>
      <c r="NR11" s="29">
        <v>8420.83</v>
      </c>
      <c r="NS11" s="29">
        <v>5620.83</v>
      </c>
      <c r="NT11" s="29">
        <v>2800</v>
      </c>
      <c r="NU11" s="29">
        <v>8420.83</v>
      </c>
      <c r="NV11" s="29">
        <v>5620.83</v>
      </c>
      <c r="NW11" s="29">
        <v>2800</v>
      </c>
      <c r="NX11" s="29">
        <v>8420.83</v>
      </c>
      <c r="NY11" s="29">
        <v>5620.83</v>
      </c>
      <c r="NZ11" s="29">
        <v>2800</v>
      </c>
      <c r="OA11" s="29">
        <v>8420.83</v>
      </c>
      <c r="OB11" s="29">
        <v>5620.83</v>
      </c>
      <c r="OC11" s="29">
        <v>2800</v>
      </c>
      <c r="OD11" s="29">
        <v>8420.83</v>
      </c>
      <c r="OE11" s="29">
        <v>5620.83</v>
      </c>
      <c r="OF11" s="29">
        <v>2800</v>
      </c>
      <c r="OG11" s="29">
        <v>8420.83</v>
      </c>
      <c r="OH11" s="29">
        <v>5620.83</v>
      </c>
      <c r="OI11" s="29">
        <v>2800</v>
      </c>
      <c r="OJ11" s="29">
        <v>8420.83</v>
      </c>
      <c r="OK11" s="29">
        <v>5620.83</v>
      </c>
      <c r="OL11" s="29">
        <v>2800</v>
      </c>
      <c r="OM11" s="29">
        <v>8420.83</v>
      </c>
      <c r="ON11" s="29">
        <v>5620.83</v>
      </c>
      <c r="OO11" s="29">
        <v>2800</v>
      </c>
      <c r="OP11" s="29">
        <v>8420.83</v>
      </c>
      <c r="OQ11" s="29">
        <v>5620.83</v>
      </c>
      <c r="OR11" s="29">
        <v>2800</v>
      </c>
      <c r="OS11" s="29">
        <v>8420.83</v>
      </c>
      <c r="OT11" s="29">
        <v>5620.83</v>
      </c>
      <c r="OU11" s="29">
        <v>2800</v>
      </c>
      <c r="OV11" s="29">
        <v>8420.83</v>
      </c>
      <c r="OW11" s="29">
        <v>5620.83</v>
      </c>
      <c r="OX11" s="29">
        <v>2800</v>
      </c>
      <c r="OY11" s="29">
        <v>8420.83</v>
      </c>
      <c r="OZ11" s="29">
        <v>5620.83</v>
      </c>
      <c r="PA11" s="29">
        <v>2800</v>
      </c>
      <c r="PB11" s="29">
        <v>8420.83</v>
      </c>
      <c r="PC11" s="29">
        <v>5620.83</v>
      </c>
      <c r="PD11" s="29">
        <v>2800</v>
      </c>
      <c r="PE11" s="29">
        <v>8420.83</v>
      </c>
      <c r="PF11" s="29">
        <v>5620.83</v>
      </c>
      <c r="PG11" s="29">
        <v>2800</v>
      </c>
      <c r="PH11" s="29">
        <v>8420.83</v>
      </c>
      <c r="PI11" s="29">
        <v>63164.240000000005</v>
      </c>
      <c r="PJ11" s="29">
        <v>37885.72</v>
      </c>
      <c r="PK11" s="29">
        <v>101049.96</v>
      </c>
    </row>
    <row r="12" spans="1:427" x14ac:dyDescent="0.25">
      <c r="A12" s="5" t="s">
        <v>10</v>
      </c>
      <c r="B12" s="29">
        <v>-17352.41</v>
      </c>
      <c r="C12" s="29">
        <v>17352.41</v>
      </c>
      <c r="D12" s="29">
        <v>0</v>
      </c>
      <c r="E12" s="29">
        <v>-17352.41</v>
      </c>
      <c r="F12" s="29">
        <v>17352.41</v>
      </c>
      <c r="G12" s="29">
        <v>0</v>
      </c>
      <c r="H12" s="29">
        <v>-15279.16</v>
      </c>
      <c r="I12" s="29">
        <v>15279.16</v>
      </c>
      <c r="J12" s="29">
        <v>0</v>
      </c>
      <c r="K12" s="29">
        <v>-15279.16</v>
      </c>
      <c r="L12" s="29">
        <v>15279.16</v>
      </c>
      <c r="M12" s="29">
        <v>0</v>
      </c>
      <c r="N12" s="29">
        <v>-13364.61</v>
      </c>
      <c r="O12" s="29">
        <v>13364.61</v>
      </c>
      <c r="P12" s="29">
        <v>0</v>
      </c>
      <c r="Q12" s="29">
        <v>-13364.61</v>
      </c>
      <c r="R12" s="29">
        <v>13364.61</v>
      </c>
      <c r="S12" s="29">
        <v>0</v>
      </c>
      <c r="T12" s="29">
        <v>-8819.5400000000009</v>
      </c>
      <c r="U12" s="29">
        <v>8819.5400000000009</v>
      </c>
      <c r="V12" s="29">
        <v>0</v>
      </c>
      <c r="W12" s="29">
        <v>-8819.5400000000009</v>
      </c>
      <c r="X12" s="29">
        <v>8819.5400000000009</v>
      </c>
      <c r="Y12" s="29">
        <v>0</v>
      </c>
      <c r="Z12" s="29">
        <v>-13507.78</v>
      </c>
      <c r="AA12" s="29">
        <v>13507.78</v>
      </c>
      <c r="AB12" s="29">
        <v>0</v>
      </c>
      <c r="AC12" s="29">
        <v>-13507.78</v>
      </c>
      <c r="AD12" s="29">
        <v>13507.78</v>
      </c>
      <c r="AE12" s="29">
        <v>0</v>
      </c>
      <c r="AF12" s="29">
        <v>-33130.89</v>
      </c>
      <c r="AG12" s="29">
        <v>33130.89</v>
      </c>
      <c r="AH12" s="29">
        <v>0</v>
      </c>
      <c r="AI12" s="29">
        <v>-33130.89</v>
      </c>
      <c r="AJ12" s="29">
        <v>33130.89</v>
      </c>
      <c r="AK12" s="29">
        <v>0</v>
      </c>
      <c r="AL12" s="29">
        <v>-38425.56</v>
      </c>
      <c r="AM12" s="29">
        <v>38425.56</v>
      </c>
      <c r="AN12" s="29">
        <v>0</v>
      </c>
      <c r="AO12" s="29">
        <v>-38425.56</v>
      </c>
      <c r="AP12" s="29">
        <v>38425.56</v>
      </c>
      <c r="AQ12" s="29">
        <v>0</v>
      </c>
      <c r="AR12" s="29">
        <v>-26563.78</v>
      </c>
      <c r="AS12" s="29">
        <v>26563.78</v>
      </c>
      <c r="AT12" s="29">
        <v>0</v>
      </c>
      <c r="AU12" s="29">
        <v>-26563.78</v>
      </c>
      <c r="AV12" s="29">
        <v>26563.78</v>
      </c>
      <c r="AW12" s="29">
        <v>0</v>
      </c>
      <c r="AX12" s="29">
        <v>-13562.58</v>
      </c>
      <c r="AY12" s="29">
        <v>13562.58</v>
      </c>
      <c r="AZ12" s="29">
        <v>0</v>
      </c>
      <c r="BA12" s="29">
        <v>-13562.58</v>
      </c>
      <c r="BB12" s="29">
        <v>13562.58</v>
      </c>
      <c r="BC12" s="29">
        <v>0</v>
      </c>
      <c r="BD12" s="29">
        <v>-7735.02</v>
      </c>
      <c r="BE12" s="29">
        <v>7735.02</v>
      </c>
      <c r="BF12" s="29">
        <v>0</v>
      </c>
      <c r="BG12" s="29">
        <v>-7735.02</v>
      </c>
      <c r="BH12" s="29">
        <v>7735.02</v>
      </c>
      <c r="BI12" s="29">
        <v>0</v>
      </c>
      <c r="BJ12" s="29">
        <v>-37698.25</v>
      </c>
      <c r="BK12" s="29">
        <v>37698.25</v>
      </c>
      <c r="BL12" s="29">
        <v>0</v>
      </c>
      <c r="BM12" s="29">
        <v>-37698.25</v>
      </c>
      <c r="BN12" s="29">
        <v>37698.25</v>
      </c>
      <c r="BO12" s="29">
        <v>0</v>
      </c>
      <c r="BP12" s="29">
        <v>-1286.3900000000001</v>
      </c>
      <c r="BQ12" s="29">
        <v>55863.68</v>
      </c>
      <c r="BR12" s="29">
        <v>54577.29</v>
      </c>
      <c r="BS12" s="29">
        <v>-1286.3900000000001</v>
      </c>
      <c r="BT12" s="29">
        <v>55863.68</v>
      </c>
      <c r="BU12" s="29">
        <v>54577.29</v>
      </c>
      <c r="BV12" s="29">
        <v>-893861.03</v>
      </c>
      <c r="BW12" s="29">
        <v>893861.03</v>
      </c>
      <c r="BX12" s="29">
        <v>0</v>
      </c>
      <c r="BY12" s="29">
        <v>-893861.03</v>
      </c>
      <c r="BZ12" s="29">
        <v>893861.03</v>
      </c>
      <c r="CA12" s="29">
        <v>0</v>
      </c>
      <c r="CB12" s="29">
        <v>-1120587</v>
      </c>
      <c r="CC12" s="29">
        <v>1175164.29</v>
      </c>
      <c r="CD12" s="29">
        <v>54577.29</v>
      </c>
      <c r="CE12" s="29">
        <v>306.41000000000003</v>
      </c>
      <c r="CF12" s="29">
        <v>4333.6400000000003</v>
      </c>
      <c r="CG12" s="29">
        <v>4640.05</v>
      </c>
      <c r="CH12" s="29"/>
      <c r="CI12" s="29"/>
      <c r="CJ12" s="29"/>
      <c r="CK12" s="29">
        <v>-13379.36</v>
      </c>
      <c r="CL12" s="29">
        <v>18019.41</v>
      </c>
      <c r="CM12" s="29">
        <v>4640.05</v>
      </c>
      <c r="CN12" s="29">
        <v>-13072.95</v>
      </c>
      <c r="CO12" s="29">
        <v>22353.05</v>
      </c>
      <c r="CP12" s="29">
        <v>9280.1</v>
      </c>
      <c r="CQ12" s="29">
        <v>3968.39</v>
      </c>
      <c r="CR12" s="29">
        <v>701.4</v>
      </c>
      <c r="CS12" s="29">
        <v>4669.79</v>
      </c>
      <c r="CT12" s="29"/>
      <c r="CU12" s="29"/>
      <c r="CV12" s="29"/>
      <c r="CW12" s="29">
        <v>-84010.46</v>
      </c>
      <c r="CX12" s="29">
        <v>88680.25</v>
      </c>
      <c r="CY12" s="29">
        <v>4669.79</v>
      </c>
      <c r="CZ12" s="29">
        <v>-80042.070000000007</v>
      </c>
      <c r="DA12" s="29">
        <v>89381.65</v>
      </c>
      <c r="DB12" s="29">
        <v>9339.58</v>
      </c>
      <c r="DC12" s="29">
        <v>-13460.67</v>
      </c>
      <c r="DD12" s="29">
        <v>19338.78</v>
      </c>
      <c r="DE12" s="29">
        <v>5878.11</v>
      </c>
      <c r="DF12" s="29"/>
      <c r="DG12" s="29"/>
      <c r="DH12" s="29"/>
      <c r="DI12" s="29">
        <v>-26640.42</v>
      </c>
      <c r="DJ12" s="29">
        <v>32518.53</v>
      </c>
      <c r="DK12" s="29">
        <v>5878.11</v>
      </c>
      <c r="DL12" s="29">
        <v>-40101.089999999997</v>
      </c>
      <c r="DM12" s="29">
        <v>51857.31</v>
      </c>
      <c r="DN12" s="29">
        <v>11756.22</v>
      </c>
      <c r="DO12" s="29">
        <v>-9332.64</v>
      </c>
      <c r="DP12" s="29">
        <v>15750.94</v>
      </c>
      <c r="DQ12" s="29">
        <v>6418.3</v>
      </c>
      <c r="DR12" s="29"/>
      <c r="DS12" s="29"/>
      <c r="DT12" s="29"/>
      <c r="DU12" s="29">
        <v>-157078.19</v>
      </c>
      <c r="DV12" s="29">
        <v>163496.49</v>
      </c>
      <c r="DW12" s="29">
        <v>6418.3</v>
      </c>
      <c r="DX12" s="29">
        <v>-166410.83000000002</v>
      </c>
      <c r="DY12" s="29">
        <v>179247.43</v>
      </c>
      <c r="DZ12" s="29">
        <v>12836.6</v>
      </c>
      <c r="EA12" s="29">
        <v>2378.7600000000002</v>
      </c>
      <c r="EB12" s="29">
        <v>3382.66</v>
      </c>
      <c r="EC12" s="29">
        <v>5761.42</v>
      </c>
      <c r="ED12" s="29"/>
      <c r="EE12" s="29"/>
      <c r="EF12" s="29"/>
      <c r="EG12" s="29">
        <v>-53926.53</v>
      </c>
      <c r="EH12" s="29">
        <v>59687.95</v>
      </c>
      <c r="EI12" s="29">
        <v>5761.42</v>
      </c>
      <c r="EJ12" s="29">
        <v>-51547.77</v>
      </c>
      <c r="EK12" s="29">
        <v>63070.61</v>
      </c>
      <c r="EL12" s="29">
        <v>11522.84</v>
      </c>
      <c r="EM12" s="29">
        <v>2828.5</v>
      </c>
      <c r="EN12" s="29">
        <v>3032.07</v>
      </c>
      <c r="EO12" s="29">
        <v>5860.57</v>
      </c>
      <c r="EP12" s="29"/>
      <c r="EQ12" s="29"/>
      <c r="ER12" s="29"/>
      <c r="ES12" s="29">
        <v>-79993.58</v>
      </c>
      <c r="ET12" s="29">
        <v>85793.58</v>
      </c>
      <c r="EU12" s="29">
        <v>5800</v>
      </c>
      <c r="EV12" s="29">
        <v>-77165.08</v>
      </c>
      <c r="EW12" s="29">
        <v>88825.650000000009</v>
      </c>
      <c r="EX12" s="29">
        <v>11660.57</v>
      </c>
      <c r="EY12" s="29">
        <v>7933.66</v>
      </c>
      <c r="EZ12" s="29">
        <v>747.69</v>
      </c>
      <c r="FA12" s="29">
        <v>8681.35</v>
      </c>
      <c r="FB12" s="29"/>
      <c r="FC12" s="29"/>
      <c r="FD12" s="29"/>
      <c r="FE12" s="29">
        <v>-188055.78</v>
      </c>
      <c r="FF12" s="29">
        <v>193855.78</v>
      </c>
      <c r="FG12" s="29">
        <v>5800</v>
      </c>
      <c r="FH12" s="29">
        <v>-180122.12</v>
      </c>
      <c r="FI12" s="29">
        <v>194603.47</v>
      </c>
      <c r="FJ12" s="29">
        <v>14481.35</v>
      </c>
      <c r="FK12" s="29">
        <v>4992.29</v>
      </c>
      <c r="FL12" s="29">
        <v>360</v>
      </c>
      <c r="FM12" s="29">
        <v>5352.29</v>
      </c>
      <c r="FN12" s="29"/>
      <c r="FO12" s="29"/>
      <c r="FP12" s="29"/>
      <c r="FQ12" s="29">
        <v>-196610.78</v>
      </c>
      <c r="FR12" s="29">
        <v>202410.78</v>
      </c>
      <c r="FS12" s="29">
        <v>5800</v>
      </c>
      <c r="FT12" s="29">
        <v>-191618.49</v>
      </c>
      <c r="FU12" s="29">
        <v>202770.78</v>
      </c>
      <c r="FV12" s="29">
        <v>11152.29</v>
      </c>
      <c r="FW12" s="29">
        <v>4953.0200000000004</v>
      </c>
      <c r="FX12" s="29">
        <v>360</v>
      </c>
      <c r="FY12" s="29">
        <v>5313.02</v>
      </c>
      <c r="FZ12" s="29">
        <v>-243407.5</v>
      </c>
      <c r="GA12" s="29">
        <v>243407.5</v>
      </c>
      <c r="GB12" s="29">
        <v>0</v>
      </c>
      <c r="GC12" s="29">
        <v>-201261.78</v>
      </c>
      <c r="GD12" s="29">
        <v>207061.78</v>
      </c>
      <c r="GE12" s="29">
        <v>5800</v>
      </c>
      <c r="GF12" s="29">
        <v>-439716.26</v>
      </c>
      <c r="GG12" s="29">
        <v>450829.28</v>
      </c>
      <c r="GH12" s="29">
        <v>11113.02</v>
      </c>
      <c r="GI12" s="29">
        <v>5504.76</v>
      </c>
      <c r="GJ12" s="29">
        <v>0</v>
      </c>
      <c r="GK12" s="29">
        <v>5504.76</v>
      </c>
      <c r="GL12" s="29">
        <v>-157687.5</v>
      </c>
      <c r="GM12" s="29">
        <v>157687.5</v>
      </c>
      <c r="GN12" s="29">
        <v>0</v>
      </c>
      <c r="GO12" s="29">
        <v>-229211.78</v>
      </c>
      <c r="GP12" s="29">
        <v>235011.78</v>
      </c>
      <c r="GQ12" s="29">
        <v>5800</v>
      </c>
      <c r="GR12" s="29">
        <v>-381394.52</v>
      </c>
      <c r="GS12" s="29">
        <v>392699.28</v>
      </c>
      <c r="GT12" s="29">
        <v>11304.76</v>
      </c>
      <c r="GU12" s="29">
        <v>-974.17</v>
      </c>
      <c r="GV12" s="29">
        <v>8458.16</v>
      </c>
      <c r="GW12" s="29">
        <v>7483.99</v>
      </c>
      <c r="GX12" s="29">
        <v>-213720</v>
      </c>
      <c r="GY12" s="29">
        <v>213720</v>
      </c>
      <c r="GZ12" s="29">
        <v>0</v>
      </c>
      <c r="HA12" s="29">
        <v>-164499.28</v>
      </c>
      <c r="HB12" s="29">
        <v>170299.28</v>
      </c>
      <c r="HC12" s="29">
        <v>5800</v>
      </c>
      <c r="HD12" s="29">
        <v>-379193.45</v>
      </c>
      <c r="HE12" s="29">
        <v>392477.44</v>
      </c>
      <c r="HF12" s="29">
        <v>13283.99</v>
      </c>
      <c r="HG12" s="29">
        <v>-194004</v>
      </c>
      <c r="HH12" s="29">
        <v>194004</v>
      </c>
      <c r="HI12" s="29">
        <v>0</v>
      </c>
      <c r="HJ12" s="29">
        <v>-165280.78</v>
      </c>
      <c r="HK12" s="29">
        <v>171080.78</v>
      </c>
      <c r="HL12" s="29">
        <v>5800</v>
      </c>
      <c r="HM12" s="29">
        <v>-359284.78</v>
      </c>
      <c r="HN12" s="29">
        <v>365084.78</v>
      </c>
      <c r="HO12" s="29">
        <v>5800</v>
      </c>
      <c r="HP12" s="29">
        <v>-1120587</v>
      </c>
      <c r="HQ12" s="29">
        <v>1120587</v>
      </c>
      <c r="HR12" s="29">
        <v>0</v>
      </c>
      <c r="HS12" s="29">
        <v>-1120587</v>
      </c>
      <c r="HT12" s="29">
        <v>1120587</v>
      </c>
      <c r="HU12" s="29">
        <v>0</v>
      </c>
      <c r="HV12" s="29">
        <v>-2241174</v>
      </c>
      <c r="HW12" s="29">
        <v>2241174</v>
      </c>
      <c r="HX12" s="29">
        <v>0</v>
      </c>
      <c r="HY12" s="29">
        <v>-4600843.41</v>
      </c>
      <c r="HZ12" s="29">
        <v>4734374.7299999995</v>
      </c>
      <c r="IA12" s="29">
        <v>133531.32</v>
      </c>
      <c r="IB12" s="29">
        <v>6000</v>
      </c>
      <c r="IC12" s="29">
        <v>0</v>
      </c>
      <c r="ID12" s="29">
        <v>6000</v>
      </c>
      <c r="IE12" s="29">
        <v>-34200</v>
      </c>
      <c r="IF12" s="29">
        <v>40000</v>
      </c>
      <c r="IG12" s="29">
        <v>5800</v>
      </c>
      <c r="IH12" s="29">
        <v>-28200</v>
      </c>
      <c r="II12" s="29">
        <v>40000</v>
      </c>
      <c r="IJ12" s="29">
        <v>11800</v>
      </c>
      <c r="IK12" s="29">
        <v>6000</v>
      </c>
      <c r="IL12" s="29">
        <v>0</v>
      </c>
      <c r="IM12" s="29">
        <v>6000</v>
      </c>
      <c r="IN12" s="29">
        <v>-34200</v>
      </c>
      <c r="IO12" s="29">
        <v>40000</v>
      </c>
      <c r="IP12" s="29">
        <v>5800</v>
      </c>
      <c r="IQ12" s="29">
        <v>-28200</v>
      </c>
      <c r="IR12" s="29">
        <v>40000</v>
      </c>
      <c r="IS12" s="29">
        <v>11800</v>
      </c>
      <c r="IT12" s="29">
        <v>-13978.41</v>
      </c>
      <c r="IU12" s="29">
        <v>19978.41</v>
      </c>
      <c r="IV12" s="29">
        <v>6000</v>
      </c>
      <c r="IW12" s="29">
        <v>-34200</v>
      </c>
      <c r="IX12" s="29">
        <v>40000</v>
      </c>
      <c r="IY12" s="29">
        <v>5800</v>
      </c>
      <c r="IZ12" s="29">
        <v>-48178.41</v>
      </c>
      <c r="JA12" s="29">
        <v>59978.41</v>
      </c>
      <c r="JB12" s="29">
        <v>11800</v>
      </c>
      <c r="JC12" s="29">
        <v>6000</v>
      </c>
      <c r="JD12" s="29">
        <v>0</v>
      </c>
      <c r="JE12" s="29">
        <v>6000</v>
      </c>
      <c r="JF12" s="29">
        <v>-34200</v>
      </c>
      <c r="JG12" s="29">
        <v>40000</v>
      </c>
      <c r="JH12" s="29">
        <v>5800</v>
      </c>
      <c r="JI12" s="29">
        <v>-28200</v>
      </c>
      <c r="JJ12" s="29">
        <v>40000</v>
      </c>
      <c r="JK12" s="29">
        <v>11800</v>
      </c>
      <c r="JL12" s="29">
        <v>6000</v>
      </c>
      <c r="JM12" s="29">
        <v>0</v>
      </c>
      <c r="JN12" s="29">
        <v>6000</v>
      </c>
      <c r="JO12" s="29">
        <v>-34200</v>
      </c>
      <c r="JP12" s="29">
        <v>40000</v>
      </c>
      <c r="JQ12" s="29">
        <v>5800</v>
      </c>
      <c r="JR12" s="29">
        <v>-28200</v>
      </c>
      <c r="JS12" s="29">
        <v>40000</v>
      </c>
      <c r="JT12" s="29">
        <v>11800</v>
      </c>
      <c r="JU12" s="29">
        <v>-13978.41</v>
      </c>
      <c r="JV12" s="29">
        <v>19978.41</v>
      </c>
      <c r="JW12" s="29">
        <v>6000</v>
      </c>
      <c r="JX12" s="29">
        <v>-34200</v>
      </c>
      <c r="JY12" s="29">
        <v>40000</v>
      </c>
      <c r="JZ12" s="29">
        <v>5800</v>
      </c>
      <c r="KA12" s="29">
        <v>-48178.41</v>
      </c>
      <c r="KB12" s="29">
        <v>59978.41</v>
      </c>
      <c r="KC12" s="29">
        <v>11800</v>
      </c>
      <c r="KD12" s="29">
        <v>6000</v>
      </c>
      <c r="KE12" s="29">
        <v>0</v>
      </c>
      <c r="KF12" s="29">
        <v>6000</v>
      </c>
      <c r="KG12" s="29">
        <v>-34200</v>
      </c>
      <c r="KH12" s="29">
        <v>40000</v>
      </c>
      <c r="KI12" s="29">
        <v>5800</v>
      </c>
      <c r="KJ12" s="29">
        <v>-28200</v>
      </c>
      <c r="KK12" s="29">
        <v>40000</v>
      </c>
      <c r="KL12" s="29">
        <v>11800</v>
      </c>
      <c r="KM12" s="29">
        <v>6000</v>
      </c>
      <c r="KN12" s="29">
        <v>0</v>
      </c>
      <c r="KO12" s="29">
        <v>6000</v>
      </c>
      <c r="KP12" s="29">
        <v>-34200</v>
      </c>
      <c r="KQ12" s="29">
        <v>40000</v>
      </c>
      <c r="KR12" s="29">
        <v>5800</v>
      </c>
      <c r="KS12" s="29">
        <v>-28200</v>
      </c>
      <c r="KT12" s="29">
        <v>40000</v>
      </c>
      <c r="KU12" s="29">
        <v>11800</v>
      </c>
      <c r="KV12" s="29">
        <v>-13978.41</v>
      </c>
      <c r="KW12" s="29">
        <v>19978.41</v>
      </c>
      <c r="KX12" s="29">
        <v>6000</v>
      </c>
      <c r="KY12" s="29">
        <v>-34200</v>
      </c>
      <c r="KZ12" s="29">
        <v>40000</v>
      </c>
      <c r="LA12" s="29">
        <v>5800</v>
      </c>
      <c r="LB12" s="29">
        <v>-48178.41</v>
      </c>
      <c r="LC12" s="29">
        <v>59978.41</v>
      </c>
      <c r="LD12" s="29">
        <v>11800</v>
      </c>
      <c r="LE12" s="29">
        <v>6000</v>
      </c>
      <c r="LF12" s="29">
        <v>0</v>
      </c>
      <c r="LG12" s="29">
        <v>6000</v>
      </c>
      <c r="LH12" s="29">
        <v>-34200</v>
      </c>
      <c r="LI12" s="29">
        <v>40000</v>
      </c>
      <c r="LJ12" s="29">
        <v>5800</v>
      </c>
      <c r="LK12" s="29">
        <v>-28200</v>
      </c>
      <c r="LL12" s="29">
        <v>40000</v>
      </c>
      <c r="LM12" s="29">
        <v>11800</v>
      </c>
      <c r="LN12" s="29">
        <v>6000</v>
      </c>
      <c r="LO12" s="29">
        <v>0</v>
      </c>
      <c r="LP12" s="29">
        <v>6000</v>
      </c>
      <c r="LQ12" s="29">
        <v>-34200</v>
      </c>
      <c r="LR12" s="29">
        <v>40000</v>
      </c>
      <c r="LS12" s="29">
        <v>5800</v>
      </c>
      <c r="LT12" s="29">
        <v>-28200</v>
      </c>
      <c r="LU12" s="29">
        <v>40000</v>
      </c>
      <c r="LV12" s="29">
        <v>11800</v>
      </c>
      <c r="LW12" s="29">
        <v>-13978.41</v>
      </c>
      <c r="LX12" s="29">
        <v>19978.41</v>
      </c>
      <c r="LY12" s="29">
        <v>6000</v>
      </c>
      <c r="LZ12" s="29">
        <v>-3200</v>
      </c>
      <c r="MA12" s="29">
        <v>9000</v>
      </c>
      <c r="MB12" s="29">
        <v>5800</v>
      </c>
      <c r="MC12" s="29">
        <v>-17178.41</v>
      </c>
      <c r="MD12" s="29">
        <v>28978.41</v>
      </c>
      <c r="ME12" s="29">
        <v>11800</v>
      </c>
      <c r="MF12" s="29"/>
      <c r="MG12" s="29"/>
      <c r="MH12" s="29"/>
      <c r="MI12" s="29"/>
      <c r="MJ12" s="29"/>
      <c r="MK12" s="29"/>
      <c r="ML12" s="29">
        <v>-387313.63999999996</v>
      </c>
      <c r="MM12" s="29">
        <v>528913.6399999999</v>
      </c>
      <c r="MN12" s="29">
        <v>141600</v>
      </c>
      <c r="MO12" s="29">
        <v>6000</v>
      </c>
      <c r="MP12" s="29">
        <v>0</v>
      </c>
      <c r="MQ12" s="29">
        <v>6000</v>
      </c>
      <c r="MR12" s="29">
        <v>6000</v>
      </c>
      <c r="MS12" s="29">
        <v>0</v>
      </c>
      <c r="MT12" s="29">
        <v>6000</v>
      </c>
      <c r="MU12" s="29">
        <v>6000</v>
      </c>
      <c r="MV12" s="29">
        <v>0</v>
      </c>
      <c r="MW12" s="29">
        <v>6000</v>
      </c>
      <c r="MX12" s="29">
        <v>6000</v>
      </c>
      <c r="MY12" s="29">
        <v>0</v>
      </c>
      <c r="MZ12" s="29">
        <v>6000</v>
      </c>
      <c r="NA12" s="29">
        <v>6000</v>
      </c>
      <c r="NB12" s="29">
        <v>0</v>
      </c>
      <c r="NC12" s="29">
        <v>6000</v>
      </c>
      <c r="ND12" s="29">
        <v>6000</v>
      </c>
      <c r="NE12" s="29">
        <v>0</v>
      </c>
      <c r="NF12" s="29">
        <v>6000</v>
      </c>
      <c r="NG12" s="29">
        <v>6000</v>
      </c>
      <c r="NH12" s="29">
        <v>0</v>
      </c>
      <c r="NI12" s="29">
        <v>6000</v>
      </c>
      <c r="NJ12" s="29">
        <v>6000</v>
      </c>
      <c r="NK12" s="29">
        <v>0</v>
      </c>
      <c r="NL12" s="29">
        <v>6000</v>
      </c>
      <c r="NM12" s="29">
        <v>6000</v>
      </c>
      <c r="NN12" s="29">
        <v>0</v>
      </c>
      <c r="NO12" s="29">
        <v>6000</v>
      </c>
      <c r="NP12" s="29">
        <v>6000</v>
      </c>
      <c r="NQ12" s="29">
        <v>0</v>
      </c>
      <c r="NR12" s="29">
        <v>6000</v>
      </c>
      <c r="NS12" s="29">
        <v>6000</v>
      </c>
      <c r="NT12" s="29">
        <v>0</v>
      </c>
      <c r="NU12" s="29">
        <v>6000</v>
      </c>
      <c r="NV12" s="29">
        <v>6000</v>
      </c>
      <c r="NW12" s="29">
        <v>0</v>
      </c>
      <c r="NX12" s="29">
        <v>6000</v>
      </c>
      <c r="NY12" s="29">
        <v>6000</v>
      </c>
      <c r="NZ12" s="29">
        <v>0</v>
      </c>
      <c r="OA12" s="29">
        <v>6000</v>
      </c>
      <c r="OB12" s="29">
        <v>6000</v>
      </c>
      <c r="OC12" s="29">
        <v>0</v>
      </c>
      <c r="OD12" s="29">
        <v>6000</v>
      </c>
      <c r="OE12" s="29">
        <v>6000</v>
      </c>
      <c r="OF12" s="29">
        <v>0</v>
      </c>
      <c r="OG12" s="29">
        <v>6000</v>
      </c>
      <c r="OH12" s="29">
        <v>6000</v>
      </c>
      <c r="OI12" s="29">
        <v>0</v>
      </c>
      <c r="OJ12" s="29">
        <v>6000</v>
      </c>
      <c r="OK12" s="29">
        <v>6000</v>
      </c>
      <c r="OL12" s="29">
        <v>0</v>
      </c>
      <c r="OM12" s="29">
        <v>6000</v>
      </c>
      <c r="ON12" s="29">
        <v>6000</v>
      </c>
      <c r="OO12" s="29">
        <v>0</v>
      </c>
      <c r="OP12" s="29">
        <v>6000</v>
      </c>
      <c r="OQ12" s="29">
        <v>6000</v>
      </c>
      <c r="OR12" s="29">
        <v>0</v>
      </c>
      <c r="OS12" s="29">
        <v>6000</v>
      </c>
      <c r="OT12" s="29">
        <v>6000</v>
      </c>
      <c r="OU12" s="29">
        <v>0</v>
      </c>
      <c r="OV12" s="29">
        <v>6000</v>
      </c>
      <c r="OW12" s="29">
        <v>6000</v>
      </c>
      <c r="OX12" s="29">
        <v>0</v>
      </c>
      <c r="OY12" s="29">
        <v>6000</v>
      </c>
      <c r="OZ12" s="29">
        <v>6000</v>
      </c>
      <c r="PA12" s="29">
        <v>0</v>
      </c>
      <c r="PB12" s="29">
        <v>6000</v>
      </c>
      <c r="PC12" s="29">
        <v>6000</v>
      </c>
      <c r="PD12" s="29">
        <v>0</v>
      </c>
      <c r="PE12" s="29">
        <v>6000</v>
      </c>
      <c r="PF12" s="29">
        <v>6000</v>
      </c>
      <c r="PG12" s="29">
        <v>0</v>
      </c>
      <c r="PH12" s="29">
        <v>6000</v>
      </c>
      <c r="PI12" s="29">
        <v>72000</v>
      </c>
      <c r="PJ12" s="29">
        <v>0</v>
      </c>
      <c r="PK12" s="29">
        <v>72000</v>
      </c>
    </row>
    <row r="13" spans="1:427" x14ac:dyDescent="0.25">
      <c r="A13" s="6" t="s">
        <v>11</v>
      </c>
      <c r="B13" s="29">
        <v>-17352.41</v>
      </c>
      <c r="C13" s="29">
        <v>17352.41</v>
      </c>
      <c r="D13" s="29">
        <v>0</v>
      </c>
      <c r="E13" s="29">
        <v>-17352.41</v>
      </c>
      <c r="F13" s="29">
        <v>17352.41</v>
      </c>
      <c r="G13" s="29">
        <v>0</v>
      </c>
      <c r="H13" s="29">
        <v>-15279.16</v>
      </c>
      <c r="I13" s="29">
        <v>15279.16</v>
      </c>
      <c r="J13" s="29">
        <v>0</v>
      </c>
      <c r="K13" s="29">
        <v>-15279.16</v>
      </c>
      <c r="L13" s="29">
        <v>15279.16</v>
      </c>
      <c r="M13" s="29">
        <v>0</v>
      </c>
      <c r="N13" s="29">
        <v>-13364.61</v>
      </c>
      <c r="O13" s="29">
        <v>13364.61</v>
      </c>
      <c r="P13" s="29">
        <v>0</v>
      </c>
      <c r="Q13" s="29">
        <v>-13364.61</v>
      </c>
      <c r="R13" s="29">
        <v>13364.61</v>
      </c>
      <c r="S13" s="29">
        <v>0</v>
      </c>
      <c r="T13" s="29">
        <v>-8819.5400000000009</v>
      </c>
      <c r="U13" s="29">
        <v>8819.5400000000009</v>
      </c>
      <c r="V13" s="29">
        <v>0</v>
      </c>
      <c r="W13" s="29">
        <v>-8819.5400000000009</v>
      </c>
      <c r="X13" s="29">
        <v>8819.5400000000009</v>
      </c>
      <c r="Y13" s="29">
        <v>0</v>
      </c>
      <c r="Z13" s="29">
        <v>-13507.78</v>
      </c>
      <c r="AA13" s="29">
        <v>13507.78</v>
      </c>
      <c r="AB13" s="29">
        <v>0</v>
      </c>
      <c r="AC13" s="29">
        <v>-13507.78</v>
      </c>
      <c r="AD13" s="29">
        <v>13507.78</v>
      </c>
      <c r="AE13" s="29">
        <v>0</v>
      </c>
      <c r="AF13" s="29">
        <v>-33130.89</v>
      </c>
      <c r="AG13" s="29">
        <v>33130.89</v>
      </c>
      <c r="AH13" s="29">
        <v>0</v>
      </c>
      <c r="AI13" s="29">
        <v>-33130.89</v>
      </c>
      <c r="AJ13" s="29">
        <v>33130.89</v>
      </c>
      <c r="AK13" s="29">
        <v>0</v>
      </c>
      <c r="AL13" s="29">
        <v>-38425.56</v>
      </c>
      <c r="AM13" s="29">
        <v>38425.56</v>
      </c>
      <c r="AN13" s="29">
        <v>0</v>
      </c>
      <c r="AO13" s="29">
        <v>-38425.56</v>
      </c>
      <c r="AP13" s="29">
        <v>38425.56</v>
      </c>
      <c r="AQ13" s="29">
        <v>0</v>
      </c>
      <c r="AR13" s="29">
        <v>-26563.78</v>
      </c>
      <c r="AS13" s="29">
        <v>26563.78</v>
      </c>
      <c r="AT13" s="29">
        <v>0</v>
      </c>
      <c r="AU13" s="29">
        <v>-26563.78</v>
      </c>
      <c r="AV13" s="29">
        <v>26563.78</v>
      </c>
      <c r="AW13" s="29">
        <v>0</v>
      </c>
      <c r="AX13" s="29">
        <v>-13562.58</v>
      </c>
      <c r="AY13" s="29">
        <v>13562.58</v>
      </c>
      <c r="AZ13" s="29">
        <v>0</v>
      </c>
      <c r="BA13" s="29">
        <v>-13562.58</v>
      </c>
      <c r="BB13" s="29">
        <v>13562.58</v>
      </c>
      <c r="BC13" s="29">
        <v>0</v>
      </c>
      <c r="BD13" s="29">
        <v>-7735.02</v>
      </c>
      <c r="BE13" s="29">
        <v>7735.02</v>
      </c>
      <c r="BF13" s="29">
        <v>0</v>
      </c>
      <c r="BG13" s="29">
        <v>-7735.02</v>
      </c>
      <c r="BH13" s="29">
        <v>7735.02</v>
      </c>
      <c r="BI13" s="29">
        <v>0</v>
      </c>
      <c r="BJ13" s="29">
        <v>-37698.25</v>
      </c>
      <c r="BK13" s="29">
        <v>37698.25</v>
      </c>
      <c r="BL13" s="29">
        <v>0</v>
      </c>
      <c r="BM13" s="29">
        <v>-37698.25</v>
      </c>
      <c r="BN13" s="29">
        <v>37698.25</v>
      </c>
      <c r="BO13" s="29">
        <v>0</v>
      </c>
      <c r="BP13" s="29">
        <v>-1286.3900000000001</v>
      </c>
      <c r="BQ13" s="29">
        <v>55863.68</v>
      </c>
      <c r="BR13" s="29">
        <v>54577.29</v>
      </c>
      <c r="BS13" s="29">
        <v>-1286.3900000000001</v>
      </c>
      <c r="BT13" s="29">
        <v>55863.68</v>
      </c>
      <c r="BU13" s="29">
        <v>54577.29</v>
      </c>
      <c r="BV13" s="29">
        <v>-893861.03</v>
      </c>
      <c r="BW13" s="29">
        <v>893861.03</v>
      </c>
      <c r="BX13" s="29">
        <v>0</v>
      </c>
      <c r="BY13" s="29">
        <v>-893861.03</v>
      </c>
      <c r="BZ13" s="29">
        <v>893861.03</v>
      </c>
      <c r="CA13" s="29">
        <v>0</v>
      </c>
      <c r="CB13" s="29">
        <v>-1120587</v>
      </c>
      <c r="CC13" s="29">
        <v>1175164.29</v>
      </c>
      <c r="CD13" s="29">
        <v>54577.29</v>
      </c>
      <c r="CE13" s="29">
        <v>306.41000000000003</v>
      </c>
      <c r="CF13" s="29">
        <v>4333.6400000000003</v>
      </c>
      <c r="CG13" s="29">
        <v>4640.05</v>
      </c>
      <c r="CH13" s="29"/>
      <c r="CI13" s="29"/>
      <c r="CJ13" s="29"/>
      <c r="CK13" s="29">
        <v>-13379.36</v>
      </c>
      <c r="CL13" s="29">
        <v>18019.41</v>
      </c>
      <c r="CM13" s="29">
        <v>4640.05</v>
      </c>
      <c r="CN13" s="29">
        <v>-13072.95</v>
      </c>
      <c r="CO13" s="29">
        <v>22353.05</v>
      </c>
      <c r="CP13" s="29">
        <v>9280.1</v>
      </c>
      <c r="CQ13" s="29">
        <v>3968.39</v>
      </c>
      <c r="CR13" s="29">
        <v>701.4</v>
      </c>
      <c r="CS13" s="29">
        <v>4669.79</v>
      </c>
      <c r="CT13" s="29"/>
      <c r="CU13" s="29"/>
      <c r="CV13" s="29"/>
      <c r="CW13" s="29">
        <v>-84010.46</v>
      </c>
      <c r="CX13" s="29">
        <v>88680.25</v>
      </c>
      <c r="CY13" s="29">
        <v>4669.79</v>
      </c>
      <c r="CZ13" s="29">
        <v>-80042.070000000007</v>
      </c>
      <c r="DA13" s="29">
        <v>89381.65</v>
      </c>
      <c r="DB13" s="29">
        <v>9339.58</v>
      </c>
      <c r="DC13" s="29">
        <v>-13460.67</v>
      </c>
      <c r="DD13" s="29">
        <v>19338.78</v>
      </c>
      <c r="DE13" s="29">
        <v>5878.11</v>
      </c>
      <c r="DF13" s="29"/>
      <c r="DG13" s="29"/>
      <c r="DH13" s="29"/>
      <c r="DI13" s="29">
        <v>-26640.42</v>
      </c>
      <c r="DJ13" s="29">
        <v>32518.53</v>
      </c>
      <c r="DK13" s="29">
        <v>5878.11</v>
      </c>
      <c r="DL13" s="29">
        <v>-40101.089999999997</v>
      </c>
      <c r="DM13" s="29">
        <v>51857.31</v>
      </c>
      <c r="DN13" s="29">
        <v>11756.22</v>
      </c>
      <c r="DO13" s="29">
        <v>-9332.64</v>
      </c>
      <c r="DP13" s="29">
        <v>15750.94</v>
      </c>
      <c r="DQ13" s="29">
        <v>6418.3</v>
      </c>
      <c r="DR13" s="29"/>
      <c r="DS13" s="29"/>
      <c r="DT13" s="29"/>
      <c r="DU13" s="29">
        <v>-157078.19</v>
      </c>
      <c r="DV13" s="29">
        <v>163496.49</v>
      </c>
      <c r="DW13" s="29">
        <v>6418.3</v>
      </c>
      <c r="DX13" s="29">
        <v>-166410.83000000002</v>
      </c>
      <c r="DY13" s="29">
        <v>179247.43</v>
      </c>
      <c r="DZ13" s="29">
        <v>12836.6</v>
      </c>
      <c r="EA13" s="29">
        <v>2378.7600000000002</v>
      </c>
      <c r="EB13" s="29">
        <v>3382.66</v>
      </c>
      <c r="EC13" s="29">
        <v>5761.42</v>
      </c>
      <c r="ED13" s="29"/>
      <c r="EE13" s="29"/>
      <c r="EF13" s="29"/>
      <c r="EG13" s="29">
        <v>-53926.53</v>
      </c>
      <c r="EH13" s="29">
        <v>59687.95</v>
      </c>
      <c r="EI13" s="29">
        <v>5761.42</v>
      </c>
      <c r="EJ13" s="29">
        <v>-51547.77</v>
      </c>
      <c r="EK13" s="29">
        <v>63070.61</v>
      </c>
      <c r="EL13" s="29">
        <v>11522.84</v>
      </c>
      <c r="EM13" s="29">
        <v>2828.5</v>
      </c>
      <c r="EN13" s="29">
        <v>3032.07</v>
      </c>
      <c r="EO13" s="29">
        <v>5860.57</v>
      </c>
      <c r="EP13" s="29"/>
      <c r="EQ13" s="29"/>
      <c r="ER13" s="29"/>
      <c r="ES13" s="29">
        <v>-79993.58</v>
      </c>
      <c r="ET13" s="29">
        <v>85793.58</v>
      </c>
      <c r="EU13" s="29">
        <v>5800</v>
      </c>
      <c r="EV13" s="29">
        <v>-77165.08</v>
      </c>
      <c r="EW13" s="29">
        <v>88825.650000000009</v>
      </c>
      <c r="EX13" s="29">
        <v>11660.57</v>
      </c>
      <c r="EY13" s="29">
        <v>7933.66</v>
      </c>
      <c r="EZ13" s="29">
        <v>747.69</v>
      </c>
      <c r="FA13" s="29">
        <v>8681.35</v>
      </c>
      <c r="FB13" s="29"/>
      <c r="FC13" s="29"/>
      <c r="FD13" s="29"/>
      <c r="FE13" s="29">
        <v>-188055.78</v>
      </c>
      <c r="FF13" s="29">
        <v>193855.78</v>
      </c>
      <c r="FG13" s="29">
        <v>5800</v>
      </c>
      <c r="FH13" s="29">
        <v>-180122.12</v>
      </c>
      <c r="FI13" s="29">
        <v>194603.47</v>
      </c>
      <c r="FJ13" s="29">
        <v>14481.35</v>
      </c>
      <c r="FK13" s="29">
        <v>4992.29</v>
      </c>
      <c r="FL13" s="29">
        <v>360</v>
      </c>
      <c r="FM13" s="29">
        <v>5352.29</v>
      </c>
      <c r="FN13" s="29"/>
      <c r="FO13" s="29"/>
      <c r="FP13" s="29"/>
      <c r="FQ13" s="29">
        <v>-196610.78</v>
      </c>
      <c r="FR13" s="29">
        <v>202410.78</v>
      </c>
      <c r="FS13" s="29">
        <v>5800</v>
      </c>
      <c r="FT13" s="29">
        <v>-191618.49</v>
      </c>
      <c r="FU13" s="29">
        <v>202770.78</v>
      </c>
      <c r="FV13" s="29">
        <v>11152.29</v>
      </c>
      <c r="FW13" s="29">
        <v>4953.0200000000004</v>
      </c>
      <c r="FX13" s="29">
        <v>360</v>
      </c>
      <c r="FY13" s="29">
        <v>5313.02</v>
      </c>
      <c r="FZ13" s="29">
        <v>-243407.5</v>
      </c>
      <c r="GA13" s="29">
        <v>243407.5</v>
      </c>
      <c r="GB13" s="29">
        <v>0</v>
      </c>
      <c r="GC13" s="29">
        <v>-201261.78</v>
      </c>
      <c r="GD13" s="29">
        <v>207061.78</v>
      </c>
      <c r="GE13" s="29">
        <v>5800</v>
      </c>
      <c r="GF13" s="29">
        <v>-439716.26</v>
      </c>
      <c r="GG13" s="29">
        <v>450829.28</v>
      </c>
      <c r="GH13" s="29">
        <v>11113.02</v>
      </c>
      <c r="GI13" s="29">
        <v>5504.76</v>
      </c>
      <c r="GJ13" s="29">
        <v>0</v>
      </c>
      <c r="GK13" s="29">
        <v>5504.76</v>
      </c>
      <c r="GL13" s="29">
        <v>-157687.5</v>
      </c>
      <c r="GM13" s="29">
        <v>157687.5</v>
      </c>
      <c r="GN13" s="29">
        <v>0</v>
      </c>
      <c r="GO13" s="29">
        <v>-229211.78</v>
      </c>
      <c r="GP13" s="29">
        <v>235011.78</v>
      </c>
      <c r="GQ13" s="29">
        <v>5800</v>
      </c>
      <c r="GR13" s="29">
        <v>-381394.52</v>
      </c>
      <c r="GS13" s="29">
        <v>392699.28</v>
      </c>
      <c r="GT13" s="29">
        <v>11304.76</v>
      </c>
      <c r="GU13" s="29">
        <v>-974.17</v>
      </c>
      <c r="GV13" s="29">
        <v>8458.16</v>
      </c>
      <c r="GW13" s="29">
        <v>7483.99</v>
      </c>
      <c r="GX13" s="29">
        <v>-213720</v>
      </c>
      <c r="GY13" s="29">
        <v>213720</v>
      </c>
      <c r="GZ13" s="29">
        <v>0</v>
      </c>
      <c r="HA13" s="29">
        <v>-164499.28</v>
      </c>
      <c r="HB13" s="29">
        <v>170299.28</v>
      </c>
      <c r="HC13" s="29">
        <v>5800</v>
      </c>
      <c r="HD13" s="29">
        <v>-379193.45</v>
      </c>
      <c r="HE13" s="29">
        <v>392477.44</v>
      </c>
      <c r="HF13" s="29">
        <v>13283.99</v>
      </c>
      <c r="HG13" s="29">
        <v>-194004</v>
      </c>
      <c r="HH13" s="29">
        <v>194004</v>
      </c>
      <c r="HI13" s="29">
        <v>0</v>
      </c>
      <c r="HJ13" s="29">
        <v>-165280.78</v>
      </c>
      <c r="HK13" s="29">
        <v>171080.78</v>
      </c>
      <c r="HL13" s="29">
        <v>5800</v>
      </c>
      <c r="HM13" s="29">
        <v>-359284.78</v>
      </c>
      <c r="HN13" s="29">
        <v>365084.78</v>
      </c>
      <c r="HO13" s="29">
        <v>5800</v>
      </c>
      <c r="HP13" s="29">
        <v>-1120587</v>
      </c>
      <c r="HQ13" s="29">
        <v>1120587</v>
      </c>
      <c r="HR13" s="29">
        <v>0</v>
      </c>
      <c r="HS13" s="29">
        <v>-1120587</v>
      </c>
      <c r="HT13" s="29">
        <v>1120587</v>
      </c>
      <c r="HU13" s="29">
        <v>0</v>
      </c>
      <c r="HV13" s="29">
        <v>-2241174</v>
      </c>
      <c r="HW13" s="29">
        <v>2241174</v>
      </c>
      <c r="HX13" s="29">
        <v>0</v>
      </c>
      <c r="HY13" s="29">
        <v>-4600843.41</v>
      </c>
      <c r="HZ13" s="29">
        <v>4734374.7299999995</v>
      </c>
      <c r="IA13" s="29">
        <v>133531.32</v>
      </c>
      <c r="IB13" s="29">
        <v>6000</v>
      </c>
      <c r="IC13" s="29">
        <v>0</v>
      </c>
      <c r="ID13" s="29">
        <v>6000</v>
      </c>
      <c r="IE13" s="29">
        <v>-34200</v>
      </c>
      <c r="IF13" s="29">
        <v>40000</v>
      </c>
      <c r="IG13" s="29">
        <v>5800</v>
      </c>
      <c r="IH13" s="29">
        <v>-28200</v>
      </c>
      <c r="II13" s="29">
        <v>40000</v>
      </c>
      <c r="IJ13" s="29">
        <v>11800</v>
      </c>
      <c r="IK13" s="29">
        <v>6000</v>
      </c>
      <c r="IL13" s="29">
        <v>0</v>
      </c>
      <c r="IM13" s="29">
        <v>6000</v>
      </c>
      <c r="IN13" s="29">
        <v>-34200</v>
      </c>
      <c r="IO13" s="29">
        <v>40000</v>
      </c>
      <c r="IP13" s="29">
        <v>5800</v>
      </c>
      <c r="IQ13" s="29">
        <v>-28200</v>
      </c>
      <c r="IR13" s="29">
        <v>40000</v>
      </c>
      <c r="IS13" s="29">
        <v>11800</v>
      </c>
      <c r="IT13" s="29">
        <v>-13978.41</v>
      </c>
      <c r="IU13" s="29">
        <v>19978.41</v>
      </c>
      <c r="IV13" s="29">
        <v>6000</v>
      </c>
      <c r="IW13" s="29">
        <v>-34200</v>
      </c>
      <c r="IX13" s="29">
        <v>40000</v>
      </c>
      <c r="IY13" s="29">
        <v>5800</v>
      </c>
      <c r="IZ13" s="29">
        <v>-48178.41</v>
      </c>
      <c r="JA13" s="29">
        <v>59978.41</v>
      </c>
      <c r="JB13" s="29">
        <v>11800</v>
      </c>
      <c r="JC13" s="29">
        <v>6000</v>
      </c>
      <c r="JD13" s="29">
        <v>0</v>
      </c>
      <c r="JE13" s="29">
        <v>6000</v>
      </c>
      <c r="JF13" s="29">
        <v>-34200</v>
      </c>
      <c r="JG13" s="29">
        <v>40000</v>
      </c>
      <c r="JH13" s="29">
        <v>5800</v>
      </c>
      <c r="JI13" s="29">
        <v>-28200</v>
      </c>
      <c r="JJ13" s="29">
        <v>40000</v>
      </c>
      <c r="JK13" s="29">
        <v>11800</v>
      </c>
      <c r="JL13" s="29">
        <v>6000</v>
      </c>
      <c r="JM13" s="29">
        <v>0</v>
      </c>
      <c r="JN13" s="29">
        <v>6000</v>
      </c>
      <c r="JO13" s="29">
        <v>-34200</v>
      </c>
      <c r="JP13" s="29">
        <v>40000</v>
      </c>
      <c r="JQ13" s="29">
        <v>5800</v>
      </c>
      <c r="JR13" s="29">
        <v>-28200</v>
      </c>
      <c r="JS13" s="29">
        <v>40000</v>
      </c>
      <c r="JT13" s="29">
        <v>11800</v>
      </c>
      <c r="JU13" s="29">
        <v>-13978.41</v>
      </c>
      <c r="JV13" s="29">
        <v>19978.41</v>
      </c>
      <c r="JW13" s="29">
        <v>6000</v>
      </c>
      <c r="JX13" s="29">
        <v>-34200</v>
      </c>
      <c r="JY13" s="29">
        <v>40000</v>
      </c>
      <c r="JZ13" s="29">
        <v>5800</v>
      </c>
      <c r="KA13" s="29">
        <v>-48178.41</v>
      </c>
      <c r="KB13" s="29">
        <v>59978.41</v>
      </c>
      <c r="KC13" s="29">
        <v>11800</v>
      </c>
      <c r="KD13" s="29">
        <v>6000</v>
      </c>
      <c r="KE13" s="29">
        <v>0</v>
      </c>
      <c r="KF13" s="29">
        <v>6000</v>
      </c>
      <c r="KG13" s="29">
        <v>-34200</v>
      </c>
      <c r="KH13" s="29">
        <v>40000</v>
      </c>
      <c r="KI13" s="29">
        <v>5800</v>
      </c>
      <c r="KJ13" s="29">
        <v>-28200</v>
      </c>
      <c r="KK13" s="29">
        <v>40000</v>
      </c>
      <c r="KL13" s="29">
        <v>11800</v>
      </c>
      <c r="KM13" s="29">
        <v>6000</v>
      </c>
      <c r="KN13" s="29">
        <v>0</v>
      </c>
      <c r="KO13" s="29">
        <v>6000</v>
      </c>
      <c r="KP13" s="29">
        <v>-34200</v>
      </c>
      <c r="KQ13" s="29">
        <v>40000</v>
      </c>
      <c r="KR13" s="29">
        <v>5800</v>
      </c>
      <c r="KS13" s="29">
        <v>-28200</v>
      </c>
      <c r="KT13" s="29">
        <v>40000</v>
      </c>
      <c r="KU13" s="29">
        <v>11800</v>
      </c>
      <c r="KV13" s="29">
        <v>-13978.41</v>
      </c>
      <c r="KW13" s="29">
        <v>19978.41</v>
      </c>
      <c r="KX13" s="29">
        <v>6000</v>
      </c>
      <c r="KY13" s="29">
        <v>-34200</v>
      </c>
      <c r="KZ13" s="29">
        <v>40000</v>
      </c>
      <c r="LA13" s="29">
        <v>5800</v>
      </c>
      <c r="LB13" s="29">
        <v>-48178.41</v>
      </c>
      <c r="LC13" s="29">
        <v>59978.41</v>
      </c>
      <c r="LD13" s="29">
        <v>11800</v>
      </c>
      <c r="LE13" s="29">
        <v>6000</v>
      </c>
      <c r="LF13" s="29">
        <v>0</v>
      </c>
      <c r="LG13" s="29">
        <v>6000</v>
      </c>
      <c r="LH13" s="29">
        <v>-34200</v>
      </c>
      <c r="LI13" s="29">
        <v>40000</v>
      </c>
      <c r="LJ13" s="29">
        <v>5800</v>
      </c>
      <c r="LK13" s="29">
        <v>-28200</v>
      </c>
      <c r="LL13" s="29">
        <v>40000</v>
      </c>
      <c r="LM13" s="29">
        <v>11800</v>
      </c>
      <c r="LN13" s="29">
        <v>6000</v>
      </c>
      <c r="LO13" s="29">
        <v>0</v>
      </c>
      <c r="LP13" s="29">
        <v>6000</v>
      </c>
      <c r="LQ13" s="29">
        <v>-34200</v>
      </c>
      <c r="LR13" s="29">
        <v>40000</v>
      </c>
      <c r="LS13" s="29">
        <v>5800</v>
      </c>
      <c r="LT13" s="29">
        <v>-28200</v>
      </c>
      <c r="LU13" s="29">
        <v>40000</v>
      </c>
      <c r="LV13" s="29">
        <v>11800</v>
      </c>
      <c r="LW13" s="29">
        <v>-13978.41</v>
      </c>
      <c r="LX13" s="29">
        <v>19978.41</v>
      </c>
      <c r="LY13" s="29">
        <v>6000</v>
      </c>
      <c r="LZ13" s="29">
        <v>-3200</v>
      </c>
      <c r="MA13" s="29">
        <v>9000</v>
      </c>
      <c r="MB13" s="29">
        <v>5800</v>
      </c>
      <c r="MC13" s="29">
        <v>-17178.41</v>
      </c>
      <c r="MD13" s="29">
        <v>28978.41</v>
      </c>
      <c r="ME13" s="29">
        <v>11800</v>
      </c>
      <c r="MF13" s="29"/>
      <c r="MG13" s="29"/>
      <c r="MH13" s="29"/>
      <c r="MI13" s="29"/>
      <c r="MJ13" s="29"/>
      <c r="MK13" s="29"/>
      <c r="ML13" s="29">
        <v>-387313.63999999996</v>
      </c>
      <c r="MM13" s="29">
        <v>528913.6399999999</v>
      </c>
      <c r="MN13" s="29">
        <v>141600</v>
      </c>
      <c r="MO13" s="29">
        <v>6000</v>
      </c>
      <c r="MP13" s="29">
        <v>0</v>
      </c>
      <c r="MQ13" s="29">
        <v>6000</v>
      </c>
      <c r="MR13" s="29">
        <v>6000</v>
      </c>
      <c r="MS13" s="29">
        <v>0</v>
      </c>
      <c r="MT13" s="29">
        <v>6000</v>
      </c>
      <c r="MU13" s="29">
        <v>6000</v>
      </c>
      <c r="MV13" s="29">
        <v>0</v>
      </c>
      <c r="MW13" s="29">
        <v>6000</v>
      </c>
      <c r="MX13" s="29">
        <v>6000</v>
      </c>
      <c r="MY13" s="29">
        <v>0</v>
      </c>
      <c r="MZ13" s="29">
        <v>6000</v>
      </c>
      <c r="NA13" s="29">
        <v>6000</v>
      </c>
      <c r="NB13" s="29">
        <v>0</v>
      </c>
      <c r="NC13" s="29">
        <v>6000</v>
      </c>
      <c r="ND13" s="29">
        <v>6000</v>
      </c>
      <c r="NE13" s="29">
        <v>0</v>
      </c>
      <c r="NF13" s="29">
        <v>6000</v>
      </c>
      <c r="NG13" s="29">
        <v>6000</v>
      </c>
      <c r="NH13" s="29">
        <v>0</v>
      </c>
      <c r="NI13" s="29">
        <v>6000</v>
      </c>
      <c r="NJ13" s="29">
        <v>6000</v>
      </c>
      <c r="NK13" s="29">
        <v>0</v>
      </c>
      <c r="NL13" s="29">
        <v>6000</v>
      </c>
      <c r="NM13" s="29">
        <v>6000</v>
      </c>
      <c r="NN13" s="29">
        <v>0</v>
      </c>
      <c r="NO13" s="29">
        <v>6000</v>
      </c>
      <c r="NP13" s="29">
        <v>6000</v>
      </c>
      <c r="NQ13" s="29">
        <v>0</v>
      </c>
      <c r="NR13" s="29">
        <v>6000</v>
      </c>
      <c r="NS13" s="29">
        <v>6000</v>
      </c>
      <c r="NT13" s="29">
        <v>0</v>
      </c>
      <c r="NU13" s="29">
        <v>6000</v>
      </c>
      <c r="NV13" s="29">
        <v>6000</v>
      </c>
      <c r="NW13" s="29">
        <v>0</v>
      </c>
      <c r="NX13" s="29">
        <v>6000</v>
      </c>
      <c r="NY13" s="29">
        <v>6000</v>
      </c>
      <c r="NZ13" s="29">
        <v>0</v>
      </c>
      <c r="OA13" s="29">
        <v>6000</v>
      </c>
      <c r="OB13" s="29">
        <v>6000</v>
      </c>
      <c r="OC13" s="29">
        <v>0</v>
      </c>
      <c r="OD13" s="29">
        <v>6000</v>
      </c>
      <c r="OE13" s="29">
        <v>6000</v>
      </c>
      <c r="OF13" s="29">
        <v>0</v>
      </c>
      <c r="OG13" s="29">
        <v>6000</v>
      </c>
      <c r="OH13" s="29">
        <v>6000</v>
      </c>
      <c r="OI13" s="29">
        <v>0</v>
      </c>
      <c r="OJ13" s="29">
        <v>6000</v>
      </c>
      <c r="OK13" s="29">
        <v>6000</v>
      </c>
      <c r="OL13" s="29">
        <v>0</v>
      </c>
      <c r="OM13" s="29">
        <v>6000</v>
      </c>
      <c r="ON13" s="29">
        <v>6000</v>
      </c>
      <c r="OO13" s="29">
        <v>0</v>
      </c>
      <c r="OP13" s="29">
        <v>6000</v>
      </c>
      <c r="OQ13" s="29">
        <v>6000</v>
      </c>
      <c r="OR13" s="29">
        <v>0</v>
      </c>
      <c r="OS13" s="29">
        <v>6000</v>
      </c>
      <c r="OT13" s="29">
        <v>6000</v>
      </c>
      <c r="OU13" s="29">
        <v>0</v>
      </c>
      <c r="OV13" s="29">
        <v>6000</v>
      </c>
      <c r="OW13" s="29">
        <v>6000</v>
      </c>
      <c r="OX13" s="29">
        <v>0</v>
      </c>
      <c r="OY13" s="29">
        <v>6000</v>
      </c>
      <c r="OZ13" s="29">
        <v>6000</v>
      </c>
      <c r="PA13" s="29">
        <v>0</v>
      </c>
      <c r="PB13" s="29">
        <v>6000</v>
      </c>
      <c r="PC13" s="29">
        <v>6000</v>
      </c>
      <c r="PD13" s="29">
        <v>0</v>
      </c>
      <c r="PE13" s="29">
        <v>6000</v>
      </c>
      <c r="PF13" s="29">
        <v>6000</v>
      </c>
      <c r="PG13" s="29">
        <v>0</v>
      </c>
      <c r="PH13" s="29">
        <v>6000</v>
      </c>
      <c r="PI13" s="29">
        <v>72000</v>
      </c>
      <c r="PJ13" s="29">
        <v>0</v>
      </c>
      <c r="PK13" s="29">
        <v>72000</v>
      </c>
    </row>
    <row r="14" spans="1:427" x14ac:dyDescent="0.25">
      <c r="A14" s="7" t="s">
        <v>286</v>
      </c>
      <c r="B14" s="29">
        <v>-17352.41</v>
      </c>
      <c r="C14" s="29">
        <v>17352.41</v>
      </c>
      <c r="D14" s="29">
        <v>0</v>
      </c>
      <c r="E14" s="29">
        <v>-17352.41</v>
      </c>
      <c r="F14" s="29">
        <v>17352.41</v>
      </c>
      <c r="G14" s="29">
        <v>0</v>
      </c>
      <c r="H14" s="29">
        <v>-15279.16</v>
      </c>
      <c r="I14" s="29">
        <v>15279.16</v>
      </c>
      <c r="J14" s="29">
        <v>0</v>
      </c>
      <c r="K14" s="29">
        <v>-15279.16</v>
      </c>
      <c r="L14" s="29">
        <v>15279.16</v>
      </c>
      <c r="M14" s="29">
        <v>0</v>
      </c>
      <c r="N14" s="29">
        <v>-13364.61</v>
      </c>
      <c r="O14" s="29">
        <v>13364.61</v>
      </c>
      <c r="P14" s="29">
        <v>0</v>
      </c>
      <c r="Q14" s="29">
        <v>-13364.61</v>
      </c>
      <c r="R14" s="29">
        <v>13364.61</v>
      </c>
      <c r="S14" s="29">
        <v>0</v>
      </c>
      <c r="T14" s="29">
        <v>-8819.5400000000009</v>
      </c>
      <c r="U14" s="29">
        <v>8819.5400000000009</v>
      </c>
      <c r="V14" s="29">
        <v>0</v>
      </c>
      <c r="W14" s="29">
        <v>-8819.5400000000009</v>
      </c>
      <c r="X14" s="29">
        <v>8819.5400000000009</v>
      </c>
      <c r="Y14" s="29">
        <v>0</v>
      </c>
      <c r="Z14" s="29">
        <v>-13507.78</v>
      </c>
      <c r="AA14" s="29">
        <v>13507.78</v>
      </c>
      <c r="AB14" s="29">
        <v>0</v>
      </c>
      <c r="AC14" s="29">
        <v>-13507.78</v>
      </c>
      <c r="AD14" s="29">
        <v>13507.78</v>
      </c>
      <c r="AE14" s="29">
        <v>0</v>
      </c>
      <c r="AF14" s="29">
        <v>-33130.89</v>
      </c>
      <c r="AG14" s="29">
        <v>33130.89</v>
      </c>
      <c r="AH14" s="29">
        <v>0</v>
      </c>
      <c r="AI14" s="29">
        <v>-33130.89</v>
      </c>
      <c r="AJ14" s="29">
        <v>33130.89</v>
      </c>
      <c r="AK14" s="29">
        <v>0</v>
      </c>
      <c r="AL14" s="29">
        <v>-38425.56</v>
      </c>
      <c r="AM14" s="29">
        <v>38425.56</v>
      </c>
      <c r="AN14" s="29">
        <v>0</v>
      </c>
      <c r="AO14" s="29">
        <v>-38425.56</v>
      </c>
      <c r="AP14" s="29">
        <v>38425.56</v>
      </c>
      <c r="AQ14" s="29">
        <v>0</v>
      </c>
      <c r="AR14" s="29">
        <v>-26563.78</v>
      </c>
      <c r="AS14" s="29">
        <v>26563.78</v>
      </c>
      <c r="AT14" s="29">
        <v>0</v>
      </c>
      <c r="AU14" s="29">
        <v>-26563.78</v>
      </c>
      <c r="AV14" s="29">
        <v>26563.78</v>
      </c>
      <c r="AW14" s="29">
        <v>0</v>
      </c>
      <c r="AX14" s="29">
        <v>-13562.58</v>
      </c>
      <c r="AY14" s="29">
        <v>13562.58</v>
      </c>
      <c r="AZ14" s="29">
        <v>0</v>
      </c>
      <c r="BA14" s="29">
        <v>-13562.58</v>
      </c>
      <c r="BB14" s="29">
        <v>13562.58</v>
      </c>
      <c r="BC14" s="29">
        <v>0</v>
      </c>
      <c r="BD14" s="29">
        <v>-7735.02</v>
      </c>
      <c r="BE14" s="29">
        <v>7735.02</v>
      </c>
      <c r="BF14" s="29">
        <v>0</v>
      </c>
      <c r="BG14" s="29">
        <v>-7735.02</v>
      </c>
      <c r="BH14" s="29">
        <v>7735.02</v>
      </c>
      <c r="BI14" s="29">
        <v>0</v>
      </c>
      <c r="BJ14" s="29">
        <v>-37698.25</v>
      </c>
      <c r="BK14" s="29">
        <v>37698.25</v>
      </c>
      <c r="BL14" s="29">
        <v>0</v>
      </c>
      <c r="BM14" s="29">
        <v>-37698.25</v>
      </c>
      <c r="BN14" s="29">
        <v>37698.25</v>
      </c>
      <c r="BO14" s="29">
        <v>0</v>
      </c>
      <c r="BP14" s="29">
        <v>-1286.3900000000001</v>
      </c>
      <c r="BQ14" s="29">
        <v>55863.68</v>
      </c>
      <c r="BR14" s="29">
        <v>54577.29</v>
      </c>
      <c r="BS14" s="29">
        <v>-1286.3900000000001</v>
      </c>
      <c r="BT14" s="29">
        <v>55863.68</v>
      </c>
      <c r="BU14" s="29">
        <v>54577.29</v>
      </c>
      <c r="BV14" s="29">
        <v>-893861.03</v>
      </c>
      <c r="BW14" s="29">
        <v>893861.03</v>
      </c>
      <c r="BX14" s="29">
        <v>0</v>
      </c>
      <c r="BY14" s="29">
        <v>-893861.03</v>
      </c>
      <c r="BZ14" s="29">
        <v>893861.03</v>
      </c>
      <c r="CA14" s="29">
        <v>0</v>
      </c>
      <c r="CB14" s="29">
        <v>-1120587</v>
      </c>
      <c r="CC14" s="29">
        <v>1175164.29</v>
      </c>
      <c r="CD14" s="29">
        <v>54577.29</v>
      </c>
      <c r="CE14" s="29">
        <v>306.41000000000003</v>
      </c>
      <c r="CF14" s="29">
        <v>4333.6400000000003</v>
      </c>
      <c r="CG14" s="29">
        <v>4640.05</v>
      </c>
      <c r="CH14" s="29"/>
      <c r="CI14" s="29"/>
      <c r="CJ14" s="29"/>
      <c r="CK14" s="29">
        <v>-13379.36</v>
      </c>
      <c r="CL14" s="29">
        <v>18019.41</v>
      </c>
      <c r="CM14" s="29">
        <v>4640.05</v>
      </c>
      <c r="CN14" s="29">
        <v>-13072.95</v>
      </c>
      <c r="CO14" s="29">
        <v>22353.05</v>
      </c>
      <c r="CP14" s="29">
        <v>9280.1</v>
      </c>
      <c r="CQ14" s="29">
        <v>3968.39</v>
      </c>
      <c r="CR14" s="29">
        <v>701.4</v>
      </c>
      <c r="CS14" s="29">
        <v>4669.79</v>
      </c>
      <c r="CT14" s="29"/>
      <c r="CU14" s="29"/>
      <c r="CV14" s="29"/>
      <c r="CW14" s="29">
        <v>-84010.46</v>
      </c>
      <c r="CX14" s="29">
        <v>88680.25</v>
      </c>
      <c r="CY14" s="29">
        <v>4669.79</v>
      </c>
      <c r="CZ14" s="29">
        <v>-80042.070000000007</v>
      </c>
      <c r="DA14" s="29">
        <v>89381.65</v>
      </c>
      <c r="DB14" s="29">
        <v>9339.58</v>
      </c>
      <c r="DC14" s="29">
        <v>-13460.67</v>
      </c>
      <c r="DD14" s="29">
        <v>19338.78</v>
      </c>
      <c r="DE14" s="29">
        <v>5878.11</v>
      </c>
      <c r="DF14" s="29"/>
      <c r="DG14" s="29"/>
      <c r="DH14" s="29"/>
      <c r="DI14" s="29">
        <v>-26640.42</v>
      </c>
      <c r="DJ14" s="29">
        <v>32518.53</v>
      </c>
      <c r="DK14" s="29">
        <v>5878.11</v>
      </c>
      <c r="DL14" s="29">
        <v>-40101.089999999997</v>
      </c>
      <c r="DM14" s="29">
        <v>51857.31</v>
      </c>
      <c r="DN14" s="29">
        <v>11756.22</v>
      </c>
      <c r="DO14" s="29">
        <v>-9332.64</v>
      </c>
      <c r="DP14" s="29">
        <v>15750.94</v>
      </c>
      <c r="DQ14" s="29">
        <v>6418.3</v>
      </c>
      <c r="DR14" s="29"/>
      <c r="DS14" s="29"/>
      <c r="DT14" s="29"/>
      <c r="DU14" s="29">
        <v>-157078.19</v>
      </c>
      <c r="DV14" s="29">
        <v>163496.49</v>
      </c>
      <c r="DW14" s="29">
        <v>6418.3</v>
      </c>
      <c r="DX14" s="29">
        <v>-166410.83000000002</v>
      </c>
      <c r="DY14" s="29">
        <v>179247.43</v>
      </c>
      <c r="DZ14" s="29">
        <v>12836.6</v>
      </c>
      <c r="EA14" s="29">
        <v>2378.7600000000002</v>
      </c>
      <c r="EB14" s="29">
        <v>3382.66</v>
      </c>
      <c r="EC14" s="29">
        <v>5761.42</v>
      </c>
      <c r="ED14" s="29"/>
      <c r="EE14" s="29"/>
      <c r="EF14" s="29"/>
      <c r="EG14" s="29">
        <v>-53926.53</v>
      </c>
      <c r="EH14" s="29">
        <v>59687.95</v>
      </c>
      <c r="EI14" s="29">
        <v>5761.42</v>
      </c>
      <c r="EJ14" s="29">
        <v>-51547.77</v>
      </c>
      <c r="EK14" s="29">
        <v>63070.61</v>
      </c>
      <c r="EL14" s="29">
        <v>11522.84</v>
      </c>
      <c r="EM14" s="29">
        <v>2828.5</v>
      </c>
      <c r="EN14" s="29">
        <v>3032.07</v>
      </c>
      <c r="EO14" s="29">
        <v>5860.57</v>
      </c>
      <c r="EP14" s="29"/>
      <c r="EQ14" s="29"/>
      <c r="ER14" s="29"/>
      <c r="ES14" s="29">
        <v>-79993.58</v>
      </c>
      <c r="ET14" s="29">
        <v>85793.58</v>
      </c>
      <c r="EU14" s="29">
        <v>5800</v>
      </c>
      <c r="EV14" s="29">
        <v>-77165.08</v>
      </c>
      <c r="EW14" s="29">
        <v>88825.650000000009</v>
      </c>
      <c r="EX14" s="29">
        <v>11660.57</v>
      </c>
      <c r="EY14" s="29">
        <v>7933.66</v>
      </c>
      <c r="EZ14" s="29">
        <v>747.69</v>
      </c>
      <c r="FA14" s="29">
        <v>8681.35</v>
      </c>
      <c r="FB14" s="29"/>
      <c r="FC14" s="29"/>
      <c r="FD14" s="29"/>
      <c r="FE14" s="29">
        <v>-188055.78</v>
      </c>
      <c r="FF14" s="29">
        <v>193855.78</v>
      </c>
      <c r="FG14" s="29">
        <v>5800</v>
      </c>
      <c r="FH14" s="29">
        <v>-180122.12</v>
      </c>
      <c r="FI14" s="29">
        <v>194603.47</v>
      </c>
      <c r="FJ14" s="29">
        <v>14481.35</v>
      </c>
      <c r="FK14" s="29">
        <v>4992.29</v>
      </c>
      <c r="FL14" s="29">
        <v>360</v>
      </c>
      <c r="FM14" s="29">
        <v>5352.29</v>
      </c>
      <c r="FN14" s="29"/>
      <c r="FO14" s="29"/>
      <c r="FP14" s="29"/>
      <c r="FQ14" s="29">
        <v>-196610.78</v>
      </c>
      <c r="FR14" s="29">
        <v>202410.78</v>
      </c>
      <c r="FS14" s="29">
        <v>5800</v>
      </c>
      <c r="FT14" s="29">
        <v>-191618.49</v>
      </c>
      <c r="FU14" s="29">
        <v>202770.78</v>
      </c>
      <c r="FV14" s="29">
        <v>11152.29</v>
      </c>
      <c r="FW14" s="29">
        <v>4953.0200000000004</v>
      </c>
      <c r="FX14" s="29">
        <v>360</v>
      </c>
      <c r="FY14" s="29">
        <v>5313.02</v>
      </c>
      <c r="FZ14" s="29">
        <v>-243407.5</v>
      </c>
      <c r="GA14" s="29">
        <v>243407.5</v>
      </c>
      <c r="GB14" s="29">
        <v>0</v>
      </c>
      <c r="GC14" s="29">
        <v>-201261.78</v>
      </c>
      <c r="GD14" s="29">
        <v>207061.78</v>
      </c>
      <c r="GE14" s="29">
        <v>5800</v>
      </c>
      <c r="GF14" s="29">
        <v>-439716.26</v>
      </c>
      <c r="GG14" s="29">
        <v>450829.28</v>
      </c>
      <c r="GH14" s="29">
        <v>11113.02</v>
      </c>
      <c r="GI14" s="29">
        <v>5504.76</v>
      </c>
      <c r="GJ14" s="29">
        <v>0</v>
      </c>
      <c r="GK14" s="29">
        <v>5504.76</v>
      </c>
      <c r="GL14" s="29">
        <v>-157687.5</v>
      </c>
      <c r="GM14" s="29">
        <v>157687.5</v>
      </c>
      <c r="GN14" s="29">
        <v>0</v>
      </c>
      <c r="GO14" s="29">
        <v>-229211.78</v>
      </c>
      <c r="GP14" s="29">
        <v>235011.78</v>
      </c>
      <c r="GQ14" s="29">
        <v>5800</v>
      </c>
      <c r="GR14" s="29">
        <v>-381394.52</v>
      </c>
      <c r="GS14" s="29">
        <v>392699.28</v>
      </c>
      <c r="GT14" s="29">
        <v>11304.76</v>
      </c>
      <c r="GU14" s="29">
        <v>-974.17</v>
      </c>
      <c r="GV14" s="29">
        <v>8458.16</v>
      </c>
      <c r="GW14" s="29">
        <v>7483.99</v>
      </c>
      <c r="GX14" s="29">
        <v>-213720</v>
      </c>
      <c r="GY14" s="29">
        <v>213720</v>
      </c>
      <c r="GZ14" s="29">
        <v>0</v>
      </c>
      <c r="HA14" s="29">
        <v>-164499.28</v>
      </c>
      <c r="HB14" s="29">
        <v>170299.28</v>
      </c>
      <c r="HC14" s="29">
        <v>5800</v>
      </c>
      <c r="HD14" s="29">
        <v>-379193.45</v>
      </c>
      <c r="HE14" s="29">
        <v>392477.44</v>
      </c>
      <c r="HF14" s="29">
        <v>13283.99</v>
      </c>
      <c r="HG14" s="29">
        <v>-194004</v>
      </c>
      <c r="HH14" s="29">
        <v>194004</v>
      </c>
      <c r="HI14" s="29">
        <v>0</v>
      </c>
      <c r="HJ14" s="29">
        <v>-165280.78</v>
      </c>
      <c r="HK14" s="29">
        <v>171080.78</v>
      </c>
      <c r="HL14" s="29">
        <v>5800</v>
      </c>
      <c r="HM14" s="29">
        <v>-359284.78</v>
      </c>
      <c r="HN14" s="29">
        <v>365084.78</v>
      </c>
      <c r="HO14" s="29">
        <v>5800</v>
      </c>
      <c r="HP14" s="29">
        <v>-1120587</v>
      </c>
      <c r="HQ14" s="29">
        <v>1120587</v>
      </c>
      <c r="HR14" s="29">
        <v>0</v>
      </c>
      <c r="HS14" s="29">
        <v>-1120587</v>
      </c>
      <c r="HT14" s="29">
        <v>1120587</v>
      </c>
      <c r="HU14" s="29">
        <v>0</v>
      </c>
      <c r="HV14" s="29">
        <v>-2241174</v>
      </c>
      <c r="HW14" s="29">
        <v>2241174</v>
      </c>
      <c r="HX14" s="29">
        <v>0</v>
      </c>
      <c r="HY14" s="29">
        <v>-4600843.41</v>
      </c>
      <c r="HZ14" s="29">
        <v>4734374.7299999995</v>
      </c>
      <c r="IA14" s="29">
        <v>133531.32</v>
      </c>
      <c r="IB14" s="29">
        <v>6000</v>
      </c>
      <c r="IC14" s="29">
        <v>0</v>
      </c>
      <c r="ID14" s="29">
        <v>6000</v>
      </c>
      <c r="IE14" s="29">
        <v>-34200</v>
      </c>
      <c r="IF14" s="29">
        <v>40000</v>
      </c>
      <c r="IG14" s="29">
        <v>5800</v>
      </c>
      <c r="IH14" s="29">
        <v>-28200</v>
      </c>
      <c r="II14" s="29">
        <v>40000</v>
      </c>
      <c r="IJ14" s="29">
        <v>11800</v>
      </c>
      <c r="IK14" s="29">
        <v>6000</v>
      </c>
      <c r="IL14" s="29">
        <v>0</v>
      </c>
      <c r="IM14" s="29">
        <v>6000</v>
      </c>
      <c r="IN14" s="29">
        <v>-34200</v>
      </c>
      <c r="IO14" s="29">
        <v>40000</v>
      </c>
      <c r="IP14" s="29">
        <v>5800</v>
      </c>
      <c r="IQ14" s="29">
        <v>-28200</v>
      </c>
      <c r="IR14" s="29">
        <v>40000</v>
      </c>
      <c r="IS14" s="29">
        <v>11800</v>
      </c>
      <c r="IT14" s="29">
        <v>-13978.41</v>
      </c>
      <c r="IU14" s="29">
        <v>19978.41</v>
      </c>
      <c r="IV14" s="29">
        <v>6000</v>
      </c>
      <c r="IW14" s="29">
        <v>-34200</v>
      </c>
      <c r="IX14" s="29">
        <v>40000</v>
      </c>
      <c r="IY14" s="29">
        <v>5800</v>
      </c>
      <c r="IZ14" s="29">
        <v>-48178.41</v>
      </c>
      <c r="JA14" s="29">
        <v>59978.41</v>
      </c>
      <c r="JB14" s="29">
        <v>11800</v>
      </c>
      <c r="JC14" s="29">
        <v>6000</v>
      </c>
      <c r="JD14" s="29">
        <v>0</v>
      </c>
      <c r="JE14" s="29">
        <v>6000</v>
      </c>
      <c r="JF14" s="29">
        <v>-34200</v>
      </c>
      <c r="JG14" s="29">
        <v>40000</v>
      </c>
      <c r="JH14" s="29">
        <v>5800</v>
      </c>
      <c r="JI14" s="29">
        <v>-28200</v>
      </c>
      <c r="JJ14" s="29">
        <v>40000</v>
      </c>
      <c r="JK14" s="29">
        <v>11800</v>
      </c>
      <c r="JL14" s="29">
        <v>6000</v>
      </c>
      <c r="JM14" s="29">
        <v>0</v>
      </c>
      <c r="JN14" s="29">
        <v>6000</v>
      </c>
      <c r="JO14" s="29">
        <v>-34200</v>
      </c>
      <c r="JP14" s="29">
        <v>40000</v>
      </c>
      <c r="JQ14" s="29">
        <v>5800</v>
      </c>
      <c r="JR14" s="29">
        <v>-28200</v>
      </c>
      <c r="JS14" s="29">
        <v>40000</v>
      </c>
      <c r="JT14" s="29">
        <v>11800</v>
      </c>
      <c r="JU14" s="29">
        <v>-13978.41</v>
      </c>
      <c r="JV14" s="29">
        <v>19978.41</v>
      </c>
      <c r="JW14" s="29">
        <v>6000</v>
      </c>
      <c r="JX14" s="29">
        <v>-34200</v>
      </c>
      <c r="JY14" s="29">
        <v>40000</v>
      </c>
      <c r="JZ14" s="29">
        <v>5800</v>
      </c>
      <c r="KA14" s="29">
        <v>-48178.41</v>
      </c>
      <c r="KB14" s="29">
        <v>59978.41</v>
      </c>
      <c r="KC14" s="29">
        <v>11800</v>
      </c>
      <c r="KD14" s="29">
        <v>6000</v>
      </c>
      <c r="KE14" s="29">
        <v>0</v>
      </c>
      <c r="KF14" s="29">
        <v>6000</v>
      </c>
      <c r="KG14" s="29">
        <v>-34200</v>
      </c>
      <c r="KH14" s="29">
        <v>40000</v>
      </c>
      <c r="KI14" s="29">
        <v>5800</v>
      </c>
      <c r="KJ14" s="29">
        <v>-28200</v>
      </c>
      <c r="KK14" s="29">
        <v>40000</v>
      </c>
      <c r="KL14" s="29">
        <v>11800</v>
      </c>
      <c r="KM14" s="29">
        <v>6000</v>
      </c>
      <c r="KN14" s="29">
        <v>0</v>
      </c>
      <c r="KO14" s="29">
        <v>6000</v>
      </c>
      <c r="KP14" s="29">
        <v>-34200</v>
      </c>
      <c r="KQ14" s="29">
        <v>40000</v>
      </c>
      <c r="KR14" s="29">
        <v>5800</v>
      </c>
      <c r="KS14" s="29">
        <v>-28200</v>
      </c>
      <c r="KT14" s="29">
        <v>40000</v>
      </c>
      <c r="KU14" s="29">
        <v>11800</v>
      </c>
      <c r="KV14" s="29">
        <v>-13978.41</v>
      </c>
      <c r="KW14" s="29">
        <v>19978.41</v>
      </c>
      <c r="KX14" s="29">
        <v>6000</v>
      </c>
      <c r="KY14" s="29">
        <v>-34200</v>
      </c>
      <c r="KZ14" s="29">
        <v>40000</v>
      </c>
      <c r="LA14" s="29">
        <v>5800</v>
      </c>
      <c r="LB14" s="29">
        <v>-48178.41</v>
      </c>
      <c r="LC14" s="29">
        <v>59978.41</v>
      </c>
      <c r="LD14" s="29">
        <v>11800</v>
      </c>
      <c r="LE14" s="29">
        <v>6000</v>
      </c>
      <c r="LF14" s="29">
        <v>0</v>
      </c>
      <c r="LG14" s="29">
        <v>6000</v>
      </c>
      <c r="LH14" s="29">
        <v>-34200</v>
      </c>
      <c r="LI14" s="29">
        <v>40000</v>
      </c>
      <c r="LJ14" s="29">
        <v>5800</v>
      </c>
      <c r="LK14" s="29">
        <v>-28200</v>
      </c>
      <c r="LL14" s="29">
        <v>40000</v>
      </c>
      <c r="LM14" s="29">
        <v>11800</v>
      </c>
      <c r="LN14" s="29">
        <v>6000</v>
      </c>
      <c r="LO14" s="29">
        <v>0</v>
      </c>
      <c r="LP14" s="29">
        <v>6000</v>
      </c>
      <c r="LQ14" s="29">
        <v>-34200</v>
      </c>
      <c r="LR14" s="29">
        <v>40000</v>
      </c>
      <c r="LS14" s="29">
        <v>5800</v>
      </c>
      <c r="LT14" s="29">
        <v>-28200</v>
      </c>
      <c r="LU14" s="29">
        <v>40000</v>
      </c>
      <c r="LV14" s="29">
        <v>11800</v>
      </c>
      <c r="LW14" s="29">
        <v>-13978.41</v>
      </c>
      <c r="LX14" s="29">
        <v>19978.41</v>
      </c>
      <c r="LY14" s="29">
        <v>6000</v>
      </c>
      <c r="LZ14" s="29">
        <v>-3200</v>
      </c>
      <c r="MA14" s="29">
        <v>9000</v>
      </c>
      <c r="MB14" s="29">
        <v>5800</v>
      </c>
      <c r="MC14" s="29">
        <v>-17178.41</v>
      </c>
      <c r="MD14" s="29">
        <v>28978.41</v>
      </c>
      <c r="ME14" s="29">
        <v>11800</v>
      </c>
      <c r="MF14" s="29"/>
      <c r="MG14" s="29"/>
      <c r="MH14" s="29"/>
      <c r="MI14" s="29"/>
      <c r="MJ14" s="29"/>
      <c r="MK14" s="29"/>
      <c r="ML14" s="29">
        <v>-387313.63999999996</v>
      </c>
      <c r="MM14" s="29">
        <v>528913.6399999999</v>
      </c>
      <c r="MN14" s="29">
        <v>141600</v>
      </c>
      <c r="MO14" s="29">
        <v>6000</v>
      </c>
      <c r="MP14" s="29">
        <v>0</v>
      </c>
      <c r="MQ14" s="29">
        <v>6000</v>
      </c>
      <c r="MR14" s="29">
        <v>6000</v>
      </c>
      <c r="MS14" s="29">
        <v>0</v>
      </c>
      <c r="MT14" s="29">
        <v>6000</v>
      </c>
      <c r="MU14" s="29">
        <v>6000</v>
      </c>
      <c r="MV14" s="29">
        <v>0</v>
      </c>
      <c r="MW14" s="29">
        <v>6000</v>
      </c>
      <c r="MX14" s="29">
        <v>6000</v>
      </c>
      <c r="MY14" s="29">
        <v>0</v>
      </c>
      <c r="MZ14" s="29">
        <v>6000</v>
      </c>
      <c r="NA14" s="29">
        <v>6000</v>
      </c>
      <c r="NB14" s="29">
        <v>0</v>
      </c>
      <c r="NC14" s="29">
        <v>6000</v>
      </c>
      <c r="ND14" s="29">
        <v>6000</v>
      </c>
      <c r="NE14" s="29">
        <v>0</v>
      </c>
      <c r="NF14" s="29">
        <v>6000</v>
      </c>
      <c r="NG14" s="29">
        <v>6000</v>
      </c>
      <c r="NH14" s="29">
        <v>0</v>
      </c>
      <c r="NI14" s="29">
        <v>6000</v>
      </c>
      <c r="NJ14" s="29">
        <v>6000</v>
      </c>
      <c r="NK14" s="29">
        <v>0</v>
      </c>
      <c r="NL14" s="29">
        <v>6000</v>
      </c>
      <c r="NM14" s="29">
        <v>6000</v>
      </c>
      <c r="NN14" s="29">
        <v>0</v>
      </c>
      <c r="NO14" s="29">
        <v>6000</v>
      </c>
      <c r="NP14" s="29">
        <v>6000</v>
      </c>
      <c r="NQ14" s="29">
        <v>0</v>
      </c>
      <c r="NR14" s="29">
        <v>6000</v>
      </c>
      <c r="NS14" s="29">
        <v>6000</v>
      </c>
      <c r="NT14" s="29">
        <v>0</v>
      </c>
      <c r="NU14" s="29">
        <v>6000</v>
      </c>
      <c r="NV14" s="29">
        <v>6000</v>
      </c>
      <c r="NW14" s="29">
        <v>0</v>
      </c>
      <c r="NX14" s="29">
        <v>6000</v>
      </c>
      <c r="NY14" s="29">
        <v>6000</v>
      </c>
      <c r="NZ14" s="29">
        <v>0</v>
      </c>
      <c r="OA14" s="29">
        <v>6000</v>
      </c>
      <c r="OB14" s="29">
        <v>6000</v>
      </c>
      <c r="OC14" s="29">
        <v>0</v>
      </c>
      <c r="OD14" s="29">
        <v>6000</v>
      </c>
      <c r="OE14" s="29">
        <v>6000</v>
      </c>
      <c r="OF14" s="29">
        <v>0</v>
      </c>
      <c r="OG14" s="29">
        <v>6000</v>
      </c>
      <c r="OH14" s="29">
        <v>6000</v>
      </c>
      <c r="OI14" s="29">
        <v>0</v>
      </c>
      <c r="OJ14" s="29">
        <v>6000</v>
      </c>
      <c r="OK14" s="29">
        <v>6000</v>
      </c>
      <c r="OL14" s="29">
        <v>0</v>
      </c>
      <c r="OM14" s="29">
        <v>6000</v>
      </c>
      <c r="ON14" s="29">
        <v>6000</v>
      </c>
      <c r="OO14" s="29">
        <v>0</v>
      </c>
      <c r="OP14" s="29">
        <v>6000</v>
      </c>
      <c r="OQ14" s="29">
        <v>6000</v>
      </c>
      <c r="OR14" s="29">
        <v>0</v>
      </c>
      <c r="OS14" s="29">
        <v>6000</v>
      </c>
      <c r="OT14" s="29">
        <v>6000</v>
      </c>
      <c r="OU14" s="29">
        <v>0</v>
      </c>
      <c r="OV14" s="29">
        <v>6000</v>
      </c>
      <c r="OW14" s="29">
        <v>6000</v>
      </c>
      <c r="OX14" s="29">
        <v>0</v>
      </c>
      <c r="OY14" s="29">
        <v>6000</v>
      </c>
      <c r="OZ14" s="29">
        <v>6000</v>
      </c>
      <c r="PA14" s="29">
        <v>0</v>
      </c>
      <c r="PB14" s="29">
        <v>6000</v>
      </c>
      <c r="PC14" s="29">
        <v>6000</v>
      </c>
      <c r="PD14" s="29">
        <v>0</v>
      </c>
      <c r="PE14" s="29">
        <v>6000</v>
      </c>
      <c r="PF14" s="29">
        <v>6000</v>
      </c>
      <c r="PG14" s="29">
        <v>0</v>
      </c>
      <c r="PH14" s="29">
        <v>6000</v>
      </c>
      <c r="PI14" s="29">
        <v>72000</v>
      </c>
      <c r="PJ14" s="29">
        <v>0</v>
      </c>
      <c r="PK14" s="29">
        <v>72000</v>
      </c>
    </row>
    <row r="15" spans="1:427" x14ac:dyDescent="0.25">
      <c r="A15" s="5" t="s">
        <v>13</v>
      </c>
      <c r="B15" s="29">
        <v>-365.75</v>
      </c>
      <c r="C15" s="29">
        <v>365.75</v>
      </c>
      <c r="D15" s="29">
        <v>0</v>
      </c>
      <c r="E15" s="29">
        <v>-365.75</v>
      </c>
      <c r="F15" s="29">
        <v>365.75</v>
      </c>
      <c r="G15" s="29">
        <v>0</v>
      </c>
      <c r="H15" s="29"/>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v>7717.75</v>
      </c>
      <c r="BQ15" s="29">
        <v>0</v>
      </c>
      <c r="BR15" s="29">
        <v>7717.75</v>
      </c>
      <c r="BS15" s="29">
        <v>7717.75</v>
      </c>
      <c r="BT15" s="29">
        <v>0</v>
      </c>
      <c r="BU15" s="29">
        <v>7717.75</v>
      </c>
      <c r="BV15" s="29">
        <v>-22444</v>
      </c>
      <c r="BW15" s="29">
        <v>22444</v>
      </c>
      <c r="BX15" s="29">
        <v>0</v>
      </c>
      <c r="BY15" s="29">
        <v>-22444</v>
      </c>
      <c r="BZ15" s="29">
        <v>22444</v>
      </c>
      <c r="CA15" s="29">
        <v>0</v>
      </c>
      <c r="CB15" s="29">
        <v>-15092</v>
      </c>
      <c r="CC15" s="29">
        <v>22809.75</v>
      </c>
      <c r="CD15" s="29">
        <v>7717.75</v>
      </c>
      <c r="CE15" s="29">
        <v>-13212.04</v>
      </c>
      <c r="CF15" s="29">
        <v>14105.85</v>
      </c>
      <c r="CG15" s="29">
        <v>893.81</v>
      </c>
      <c r="CH15" s="29"/>
      <c r="CI15" s="29"/>
      <c r="CJ15" s="29"/>
      <c r="CK15" s="29">
        <v>473.73</v>
      </c>
      <c r="CL15" s="29">
        <v>0</v>
      </c>
      <c r="CM15" s="29">
        <v>473.73</v>
      </c>
      <c r="CN15" s="29">
        <v>-12738.310000000001</v>
      </c>
      <c r="CO15" s="29">
        <v>14105.85</v>
      </c>
      <c r="CP15" s="29">
        <v>1367.54</v>
      </c>
      <c r="CQ15" s="29">
        <v>-90898.62000000001</v>
      </c>
      <c r="CR15" s="29">
        <v>91639.27</v>
      </c>
      <c r="CS15" s="29">
        <v>740.65000000000009</v>
      </c>
      <c r="CT15" s="29">
        <v>-954</v>
      </c>
      <c r="CU15" s="29">
        <v>954</v>
      </c>
      <c r="CV15" s="29">
        <v>0</v>
      </c>
      <c r="CW15" s="29">
        <v>-2984.35</v>
      </c>
      <c r="CX15" s="29">
        <v>3725</v>
      </c>
      <c r="CY15" s="29">
        <v>740.65000000000009</v>
      </c>
      <c r="CZ15" s="29">
        <v>-94836.97</v>
      </c>
      <c r="DA15" s="29">
        <v>96318.27</v>
      </c>
      <c r="DB15" s="29">
        <v>1481.3000000000002</v>
      </c>
      <c r="DC15" s="29">
        <v>-12534.07</v>
      </c>
      <c r="DD15" s="29">
        <v>16810.43</v>
      </c>
      <c r="DE15" s="29">
        <v>4276.3599999999997</v>
      </c>
      <c r="DF15" s="29"/>
      <c r="DG15" s="29"/>
      <c r="DH15" s="29"/>
      <c r="DI15" s="29">
        <v>645.68000000000006</v>
      </c>
      <c r="DJ15" s="29">
        <v>0</v>
      </c>
      <c r="DK15" s="29">
        <v>645.68000000000006</v>
      </c>
      <c r="DL15" s="29">
        <v>-11888.39</v>
      </c>
      <c r="DM15" s="29">
        <v>16810.43</v>
      </c>
      <c r="DN15" s="29">
        <v>4922.04</v>
      </c>
      <c r="DO15" s="29">
        <v>-147309.87</v>
      </c>
      <c r="DP15" s="29">
        <v>147955.59</v>
      </c>
      <c r="DQ15" s="29">
        <v>645.72</v>
      </c>
      <c r="DR15" s="29"/>
      <c r="DS15" s="29"/>
      <c r="DT15" s="29"/>
      <c r="DU15" s="29">
        <v>645.72</v>
      </c>
      <c r="DV15" s="29">
        <v>0</v>
      </c>
      <c r="DW15" s="29">
        <v>645.72</v>
      </c>
      <c r="DX15" s="29">
        <v>-146664.15</v>
      </c>
      <c r="DY15" s="29">
        <v>147955.59</v>
      </c>
      <c r="DZ15" s="29">
        <v>1291.44</v>
      </c>
      <c r="EA15" s="29">
        <v>-56232.950000000004</v>
      </c>
      <c r="EB15" s="29">
        <v>57487.61</v>
      </c>
      <c r="EC15" s="29">
        <v>1254.6600000000001</v>
      </c>
      <c r="ED15" s="29"/>
      <c r="EE15" s="29"/>
      <c r="EF15" s="29"/>
      <c r="EG15" s="29">
        <v>-137.70000000000005</v>
      </c>
      <c r="EH15" s="29">
        <v>805.88</v>
      </c>
      <c r="EI15" s="29">
        <v>668.18000000000006</v>
      </c>
      <c r="EJ15" s="29">
        <v>-56370.65</v>
      </c>
      <c r="EK15" s="29">
        <v>58293.49</v>
      </c>
      <c r="EL15" s="29">
        <v>1922.8400000000001</v>
      </c>
      <c r="EM15" s="29">
        <v>-59677.43</v>
      </c>
      <c r="EN15" s="29">
        <v>60345.599999999999</v>
      </c>
      <c r="EO15" s="29">
        <v>668.17000000000007</v>
      </c>
      <c r="EP15" s="29"/>
      <c r="EQ15" s="29"/>
      <c r="ER15" s="29"/>
      <c r="ES15" s="29">
        <v>-1300</v>
      </c>
      <c r="ET15" s="29">
        <v>2000</v>
      </c>
      <c r="EU15" s="29">
        <v>700</v>
      </c>
      <c r="EV15" s="29">
        <v>-60977.43</v>
      </c>
      <c r="EW15" s="29">
        <v>62345.599999999999</v>
      </c>
      <c r="EX15" s="29">
        <v>1368.17</v>
      </c>
      <c r="EY15" s="29">
        <v>-23578.41</v>
      </c>
      <c r="EZ15" s="29">
        <v>26224.59</v>
      </c>
      <c r="FA15" s="29">
        <v>2646.1800000000003</v>
      </c>
      <c r="FB15" s="29">
        <v>-5250</v>
      </c>
      <c r="FC15" s="29">
        <v>5250</v>
      </c>
      <c r="FD15" s="29">
        <v>0</v>
      </c>
      <c r="FE15" s="29">
        <v>-6550</v>
      </c>
      <c r="FF15" s="29">
        <v>7250</v>
      </c>
      <c r="FG15" s="29">
        <v>700</v>
      </c>
      <c r="FH15" s="29">
        <v>-35378.410000000003</v>
      </c>
      <c r="FI15" s="29">
        <v>38724.589999999997</v>
      </c>
      <c r="FJ15" s="29">
        <v>3346.1800000000003</v>
      </c>
      <c r="FK15" s="29">
        <v>-78720.14</v>
      </c>
      <c r="FL15" s="29">
        <v>79441.88</v>
      </c>
      <c r="FM15" s="29">
        <v>721.74</v>
      </c>
      <c r="FN15" s="29">
        <v>-5250</v>
      </c>
      <c r="FO15" s="29">
        <v>5250</v>
      </c>
      <c r="FP15" s="29">
        <v>0</v>
      </c>
      <c r="FQ15" s="29">
        <v>-6550</v>
      </c>
      <c r="FR15" s="29">
        <v>7250</v>
      </c>
      <c r="FS15" s="29">
        <v>700</v>
      </c>
      <c r="FT15" s="29">
        <v>-90520.14</v>
      </c>
      <c r="FU15" s="29">
        <v>91941.88</v>
      </c>
      <c r="FV15" s="29">
        <v>1421.74</v>
      </c>
      <c r="FW15" s="29">
        <v>-145208.49000000002</v>
      </c>
      <c r="FX15" s="29">
        <v>146507.24000000002</v>
      </c>
      <c r="FY15" s="29">
        <v>1298.75</v>
      </c>
      <c r="FZ15" s="29">
        <v>-179674.28</v>
      </c>
      <c r="GA15" s="29">
        <v>179674.28</v>
      </c>
      <c r="GB15" s="29">
        <v>0</v>
      </c>
      <c r="GC15" s="29">
        <v>-6550</v>
      </c>
      <c r="GD15" s="29">
        <v>7250</v>
      </c>
      <c r="GE15" s="29">
        <v>700</v>
      </c>
      <c r="GF15" s="29">
        <v>-331432.76999999996</v>
      </c>
      <c r="GG15" s="29">
        <v>333431.51999999996</v>
      </c>
      <c r="GH15" s="29">
        <v>1998.75</v>
      </c>
      <c r="GI15" s="29">
        <v>-112863.12000000001</v>
      </c>
      <c r="GJ15" s="29">
        <v>120439.19</v>
      </c>
      <c r="GK15" s="29">
        <v>7576.07</v>
      </c>
      <c r="GL15" s="29">
        <v>-497238.56</v>
      </c>
      <c r="GM15" s="29">
        <v>497238.56</v>
      </c>
      <c r="GN15" s="29">
        <v>0</v>
      </c>
      <c r="GO15" s="29">
        <v>-6550</v>
      </c>
      <c r="GP15" s="29">
        <v>7250</v>
      </c>
      <c r="GQ15" s="29">
        <v>700</v>
      </c>
      <c r="GR15" s="29">
        <v>-616651.67999999993</v>
      </c>
      <c r="GS15" s="29">
        <v>624927.75</v>
      </c>
      <c r="GT15" s="29">
        <v>8276.07</v>
      </c>
      <c r="GU15" s="29">
        <v>-208896.51</v>
      </c>
      <c r="GV15" s="29">
        <v>209585.66</v>
      </c>
      <c r="GW15" s="29">
        <v>689.15000000000009</v>
      </c>
      <c r="GX15" s="29">
        <v>-586550.34</v>
      </c>
      <c r="GY15" s="29">
        <v>586550.34</v>
      </c>
      <c r="GZ15" s="29">
        <v>0</v>
      </c>
      <c r="HA15" s="29">
        <v>-6550</v>
      </c>
      <c r="HB15" s="29">
        <v>7250</v>
      </c>
      <c r="HC15" s="29">
        <v>700</v>
      </c>
      <c r="HD15" s="29">
        <v>-801996.85</v>
      </c>
      <c r="HE15" s="29">
        <v>803386</v>
      </c>
      <c r="HF15" s="29">
        <v>1389.15</v>
      </c>
      <c r="HG15" s="29">
        <v>-683059.88</v>
      </c>
      <c r="HH15" s="29">
        <v>683059.88</v>
      </c>
      <c r="HI15" s="29">
        <v>0</v>
      </c>
      <c r="HJ15" s="29">
        <v>-6550</v>
      </c>
      <c r="HK15" s="29">
        <v>7250</v>
      </c>
      <c r="HL15" s="29">
        <v>700</v>
      </c>
      <c r="HM15" s="29">
        <v>-689609.88</v>
      </c>
      <c r="HN15" s="29">
        <v>690309.88</v>
      </c>
      <c r="HO15" s="29">
        <v>700</v>
      </c>
      <c r="HP15" s="29">
        <v>-15092</v>
      </c>
      <c r="HQ15" s="29">
        <v>15092</v>
      </c>
      <c r="HR15" s="29">
        <v>0</v>
      </c>
      <c r="HS15" s="29">
        <v>-15092</v>
      </c>
      <c r="HT15" s="29">
        <v>15092</v>
      </c>
      <c r="HU15" s="29">
        <v>0</v>
      </c>
      <c r="HV15" s="29">
        <v>-30184</v>
      </c>
      <c r="HW15" s="29">
        <v>30184</v>
      </c>
      <c r="HX15" s="29">
        <v>0</v>
      </c>
      <c r="HY15" s="29">
        <v>-2979249.6299999994</v>
      </c>
      <c r="HZ15" s="29">
        <v>3008734.8499999996</v>
      </c>
      <c r="IA15" s="29">
        <v>29485.22</v>
      </c>
      <c r="IB15" s="29">
        <v>-490075.38</v>
      </c>
      <c r="IC15" s="29">
        <v>492496.21</v>
      </c>
      <c r="ID15" s="29">
        <v>2420.83</v>
      </c>
      <c r="IE15" s="29">
        <v>-319270.5</v>
      </c>
      <c r="IF15" s="29">
        <v>319970.5</v>
      </c>
      <c r="IG15" s="29">
        <v>700</v>
      </c>
      <c r="IH15" s="29">
        <v>-809345.88</v>
      </c>
      <c r="II15" s="29">
        <v>812466.71</v>
      </c>
      <c r="IJ15" s="29">
        <v>3120.83</v>
      </c>
      <c r="IK15" s="29">
        <v>-295962.88</v>
      </c>
      <c r="IL15" s="29">
        <v>298383.71000000002</v>
      </c>
      <c r="IM15" s="29">
        <v>2420.83</v>
      </c>
      <c r="IN15" s="29">
        <v>-99658</v>
      </c>
      <c r="IO15" s="29">
        <v>100358</v>
      </c>
      <c r="IP15" s="29">
        <v>700</v>
      </c>
      <c r="IQ15" s="29">
        <v>-395620.88</v>
      </c>
      <c r="IR15" s="29">
        <v>398741.71</v>
      </c>
      <c r="IS15" s="29">
        <v>3120.83</v>
      </c>
      <c r="IT15" s="29">
        <v>-192962.88</v>
      </c>
      <c r="IU15" s="29">
        <v>195383.71</v>
      </c>
      <c r="IV15" s="29">
        <v>2420.83</v>
      </c>
      <c r="IW15" s="29">
        <v>-99658</v>
      </c>
      <c r="IX15" s="29">
        <v>100358</v>
      </c>
      <c r="IY15" s="29">
        <v>700</v>
      </c>
      <c r="IZ15" s="29">
        <v>-292620.88</v>
      </c>
      <c r="JA15" s="29">
        <v>295741.71000000002</v>
      </c>
      <c r="JB15" s="29">
        <v>3120.83</v>
      </c>
      <c r="JC15" s="29">
        <v>-117962.88</v>
      </c>
      <c r="JD15" s="29">
        <v>120383.70999999999</v>
      </c>
      <c r="JE15" s="29">
        <v>2420.83</v>
      </c>
      <c r="JF15" s="29">
        <v>-99658</v>
      </c>
      <c r="JG15" s="29">
        <v>100358</v>
      </c>
      <c r="JH15" s="29">
        <v>700</v>
      </c>
      <c r="JI15" s="29">
        <v>-217620.88</v>
      </c>
      <c r="JJ15" s="29">
        <v>220741.71</v>
      </c>
      <c r="JK15" s="29">
        <v>3120.83</v>
      </c>
      <c r="JL15" s="29">
        <v>-69962.880000000005</v>
      </c>
      <c r="JM15" s="29">
        <v>72383.709999999992</v>
      </c>
      <c r="JN15" s="29">
        <v>2420.83</v>
      </c>
      <c r="JO15" s="29">
        <v>-99658</v>
      </c>
      <c r="JP15" s="29">
        <v>100358</v>
      </c>
      <c r="JQ15" s="29">
        <v>700</v>
      </c>
      <c r="JR15" s="29">
        <v>-169620.88</v>
      </c>
      <c r="JS15" s="29">
        <v>172741.71</v>
      </c>
      <c r="JT15" s="29">
        <v>3120.83</v>
      </c>
      <c r="JU15" s="29">
        <v>-119962.88</v>
      </c>
      <c r="JV15" s="29">
        <v>122383.70999999999</v>
      </c>
      <c r="JW15" s="29">
        <v>2420.83</v>
      </c>
      <c r="JX15" s="29">
        <v>-99658</v>
      </c>
      <c r="JY15" s="29">
        <v>100358</v>
      </c>
      <c r="JZ15" s="29">
        <v>700</v>
      </c>
      <c r="KA15" s="29">
        <v>-219620.88</v>
      </c>
      <c r="KB15" s="29">
        <v>222741.71</v>
      </c>
      <c r="KC15" s="29">
        <v>3120.83</v>
      </c>
      <c r="KD15" s="29">
        <v>-69962.880000000005</v>
      </c>
      <c r="KE15" s="29">
        <v>72383.709999999992</v>
      </c>
      <c r="KF15" s="29">
        <v>2420.83</v>
      </c>
      <c r="KG15" s="29">
        <v>-99658</v>
      </c>
      <c r="KH15" s="29">
        <v>100358</v>
      </c>
      <c r="KI15" s="29">
        <v>700</v>
      </c>
      <c r="KJ15" s="29">
        <v>-169620.88</v>
      </c>
      <c r="KK15" s="29">
        <v>172741.71</v>
      </c>
      <c r="KL15" s="29">
        <v>3120.83</v>
      </c>
      <c r="KM15" s="29">
        <v>-70677.17</v>
      </c>
      <c r="KN15" s="29">
        <v>73098</v>
      </c>
      <c r="KO15" s="29">
        <v>2420.83</v>
      </c>
      <c r="KP15" s="29">
        <v>-99658</v>
      </c>
      <c r="KQ15" s="29">
        <v>100358</v>
      </c>
      <c r="KR15" s="29">
        <v>700</v>
      </c>
      <c r="KS15" s="29">
        <v>-170335.17</v>
      </c>
      <c r="KT15" s="29">
        <v>173456</v>
      </c>
      <c r="KU15" s="29">
        <v>3120.83</v>
      </c>
      <c r="KV15" s="29">
        <v>-70677.17</v>
      </c>
      <c r="KW15" s="29">
        <v>73098</v>
      </c>
      <c r="KX15" s="29">
        <v>2420.83</v>
      </c>
      <c r="KY15" s="29">
        <v>-99658</v>
      </c>
      <c r="KZ15" s="29">
        <v>100358</v>
      </c>
      <c r="LA15" s="29">
        <v>700</v>
      </c>
      <c r="LB15" s="29">
        <v>-170335.17</v>
      </c>
      <c r="LC15" s="29">
        <v>173456</v>
      </c>
      <c r="LD15" s="29">
        <v>3120.83</v>
      </c>
      <c r="LE15" s="29">
        <v>-70748.600000000006</v>
      </c>
      <c r="LF15" s="29">
        <v>73169.429999999993</v>
      </c>
      <c r="LG15" s="29">
        <v>2420.83</v>
      </c>
      <c r="LH15" s="29">
        <v>-99658</v>
      </c>
      <c r="LI15" s="29">
        <v>100358</v>
      </c>
      <c r="LJ15" s="29">
        <v>700</v>
      </c>
      <c r="LK15" s="29">
        <v>-170406.6</v>
      </c>
      <c r="LL15" s="29">
        <v>173527.43</v>
      </c>
      <c r="LM15" s="29">
        <v>3120.83</v>
      </c>
      <c r="LN15" s="29">
        <v>-70748.600000000006</v>
      </c>
      <c r="LO15" s="29">
        <v>73169.429999999993</v>
      </c>
      <c r="LP15" s="29">
        <v>2420.83</v>
      </c>
      <c r="LQ15" s="29">
        <v>-99658</v>
      </c>
      <c r="LR15" s="29">
        <v>100358</v>
      </c>
      <c r="LS15" s="29">
        <v>700</v>
      </c>
      <c r="LT15" s="29">
        <v>-170406.6</v>
      </c>
      <c r="LU15" s="29">
        <v>173527.43</v>
      </c>
      <c r="LV15" s="29">
        <v>3120.83</v>
      </c>
      <c r="LW15" s="29">
        <v>-70748.600000000006</v>
      </c>
      <c r="LX15" s="29">
        <v>73169.429999999993</v>
      </c>
      <c r="LY15" s="29">
        <v>2420.83</v>
      </c>
      <c r="LZ15" s="29">
        <v>-6658</v>
      </c>
      <c r="MA15" s="29">
        <v>7358</v>
      </c>
      <c r="MB15" s="29">
        <v>700</v>
      </c>
      <c r="MC15" s="29">
        <v>-77406.600000000006</v>
      </c>
      <c r="MD15" s="29">
        <v>80527.429999999993</v>
      </c>
      <c r="ME15" s="29">
        <v>3120.83</v>
      </c>
      <c r="MF15" s="29"/>
      <c r="MG15" s="29"/>
      <c r="MH15" s="29"/>
      <c r="MI15" s="29"/>
      <c r="MJ15" s="29"/>
      <c r="MK15" s="29"/>
      <c r="ML15" s="29">
        <v>-3032961.3</v>
      </c>
      <c r="MM15" s="29">
        <v>3070411.26</v>
      </c>
      <c r="MN15" s="29">
        <v>37449.96</v>
      </c>
      <c r="MO15" s="29">
        <v>-1450.6</v>
      </c>
      <c r="MP15" s="29">
        <v>3871.4300000000003</v>
      </c>
      <c r="MQ15" s="29">
        <v>2420.83</v>
      </c>
      <c r="MR15" s="29">
        <v>-1450.6</v>
      </c>
      <c r="MS15" s="29">
        <v>3871.4300000000003</v>
      </c>
      <c r="MT15" s="29">
        <v>2420.83</v>
      </c>
      <c r="MU15" s="29">
        <v>-1450.6</v>
      </c>
      <c r="MV15" s="29">
        <v>3871.4300000000003</v>
      </c>
      <c r="MW15" s="29">
        <v>2420.83</v>
      </c>
      <c r="MX15" s="29">
        <v>-1450.6</v>
      </c>
      <c r="MY15" s="29">
        <v>3871.4300000000003</v>
      </c>
      <c r="MZ15" s="29">
        <v>2420.83</v>
      </c>
      <c r="NA15" s="29">
        <v>-1450.6</v>
      </c>
      <c r="NB15" s="29">
        <v>3871.4300000000003</v>
      </c>
      <c r="NC15" s="29">
        <v>2420.83</v>
      </c>
      <c r="ND15" s="29">
        <v>-1450.6</v>
      </c>
      <c r="NE15" s="29">
        <v>3871.4300000000003</v>
      </c>
      <c r="NF15" s="29">
        <v>2420.83</v>
      </c>
      <c r="NG15" s="29">
        <v>-1450.6</v>
      </c>
      <c r="NH15" s="29">
        <v>3871.4300000000003</v>
      </c>
      <c r="NI15" s="29">
        <v>2420.83</v>
      </c>
      <c r="NJ15" s="29">
        <v>-1450.6</v>
      </c>
      <c r="NK15" s="29">
        <v>3871.4300000000003</v>
      </c>
      <c r="NL15" s="29">
        <v>2420.83</v>
      </c>
      <c r="NM15" s="29">
        <v>-379.16999999999996</v>
      </c>
      <c r="NN15" s="29">
        <v>2800</v>
      </c>
      <c r="NO15" s="29">
        <v>2420.83</v>
      </c>
      <c r="NP15" s="29">
        <v>-379.16999999999996</v>
      </c>
      <c r="NQ15" s="29">
        <v>2800</v>
      </c>
      <c r="NR15" s="29">
        <v>2420.83</v>
      </c>
      <c r="NS15" s="29">
        <v>-379.16999999999996</v>
      </c>
      <c r="NT15" s="29">
        <v>2800</v>
      </c>
      <c r="NU15" s="29">
        <v>2420.83</v>
      </c>
      <c r="NV15" s="29">
        <v>-379.16999999999996</v>
      </c>
      <c r="NW15" s="29">
        <v>2800</v>
      </c>
      <c r="NX15" s="29">
        <v>2420.83</v>
      </c>
      <c r="NY15" s="29">
        <v>-379.16999999999996</v>
      </c>
      <c r="NZ15" s="29">
        <v>2800</v>
      </c>
      <c r="OA15" s="29">
        <v>2420.83</v>
      </c>
      <c r="OB15" s="29">
        <v>-379.16999999999996</v>
      </c>
      <c r="OC15" s="29">
        <v>2800</v>
      </c>
      <c r="OD15" s="29">
        <v>2420.83</v>
      </c>
      <c r="OE15" s="29">
        <v>-379.16999999999996</v>
      </c>
      <c r="OF15" s="29">
        <v>2800</v>
      </c>
      <c r="OG15" s="29">
        <v>2420.83</v>
      </c>
      <c r="OH15" s="29">
        <v>-379.16999999999996</v>
      </c>
      <c r="OI15" s="29">
        <v>2800</v>
      </c>
      <c r="OJ15" s="29">
        <v>2420.83</v>
      </c>
      <c r="OK15" s="29">
        <v>-379.16999999999996</v>
      </c>
      <c r="OL15" s="29">
        <v>2800</v>
      </c>
      <c r="OM15" s="29">
        <v>2420.83</v>
      </c>
      <c r="ON15" s="29">
        <v>-379.16999999999996</v>
      </c>
      <c r="OO15" s="29">
        <v>2800</v>
      </c>
      <c r="OP15" s="29">
        <v>2420.83</v>
      </c>
      <c r="OQ15" s="29">
        <v>-379.16999999999996</v>
      </c>
      <c r="OR15" s="29">
        <v>2800</v>
      </c>
      <c r="OS15" s="29">
        <v>2420.83</v>
      </c>
      <c r="OT15" s="29">
        <v>-379.16999999999996</v>
      </c>
      <c r="OU15" s="29">
        <v>2800</v>
      </c>
      <c r="OV15" s="29">
        <v>2420.83</v>
      </c>
      <c r="OW15" s="29">
        <v>-379.16999999999996</v>
      </c>
      <c r="OX15" s="29">
        <v>2800</v>
      </c>
      <c r="OY15" s="29">
        <v>2420.83</v>
      </c>
      <c r="OZ15" s="29">
        <v>-379.16999999999996</v>
      </c>
      <c r="PA15" s="29">
        <v>2800</v>
      </c>
      <c r="PB15" s="29">
        <v>2420.83</v>
      </c>
      <c r="PC15" s="29">
        <v>-379.16999999999996</v>
      </c>
      <c r="PD15" s="29">
        <v>2800</v>
      </c>
      <c r="PE15" s="29">
        <v>2420.83</v>
      </c>
      <c r="PF15" s="29">
        <v>-379.16999999999996</v>
      </c>
      <c r="PG15" s="29">
        <v>2800</v>
      </c>
      <c r="PH15" s="29">
        <v>2420.83</v>
      </c>
      <c r="PI15" s="29">
        <v>-8835.76</v>
      </c>
      <c r="PJ15" s="29">
        <v>37885.72</v>
      </c>
      <c r="PK15" s="29">
        <v>29049.96</v>
      </c>
    </row>
    <row r="16" spans="1:427" x14ac:dyDescent="0.25">
      <c r="A16" s="6" t="s">
        <v>14</v>
      </c>
      <c r="B16" s="29">
        <v>-365.75</v>
      </c>
      <c r="C16" s="29">
        <v>365.75</v>
      </c>
      <c r="D16" s="29">
        <v>0</v>
      </c>
      <c r="E16" s="29">
        <v>-365.75</v>
      </c>
      <c r="F16" s="29">
        <v>365.75</v>
      </c>
      <c r="G16" s="29">
        <v>0</v>
      </c>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v>7717.75</v>
      </c>
      <c r="BQ16" s="29">
        <v>0</v>
      </c>
      <c r="BR16" s="29">
        <v>7717.75</v>
      </c>
      <c r="BS16" s="29">
        <v>7717.75</v>
      </c>
      <c r="BT16" s="29">
        <v>0</v>
      </c>
      <c r="BU16" s="29">
        <v>7717.75</v>
      </c>
      <c r="BV16" s="29">
        <v>-22444</v>
      </c>
      <c r="BW16" s="29">
        <v>22444</v>
      </c>
      <c r="BX16" s="29">
        <v>0</v>
      </c>
      <c r="BY16" s="29">
        <v>-22444</v>
      </c>
      <c r="BZ16" s="29">
        <v>22444</v>
      </c>
      <c r="CA16" s="29">
        <v>0</v>
      </c>
      <c r="CB16" s="29">
        <v>-15092</v>
      </c>
      <c r="CC16" s="29">
        <v>22809.75</v>
      </c>
      <c r="CD16" s="29">
        <v>7717.75</v>
      </c>
      <c r="CE16" s="29">
        <v>473.73</v>
      </c>
      <c r="CF16" s="29">
        <v>420.08</v>
      </c>
      <c r="CG16" s="29">
        <v>893.81</v>
      </c>
      <c r="CH16" s="29"/>
      <c r="CI16" s="29"/>
      <c r="CJ16" s="29"/>
      <c r="CK16" s="29">
        <v>473.73</v>
      </c>
      <c r="CL16" s="29">
        <v>0</v>
      </c>
      <c r="CM16" s="29">
        <v>473.73</v>
      </c>
      <c r="CN16" s="29">
        <v>947.46</v>
      </c>
      <c r="CO16" s="29">
        <v>420.08</v>
      </c>
      <c r="CP16" s="29">
        <v>1367.54</v>
      </c>
      <c r="CQ16" s="29">
        <v>-2979.77</v>
      </c>
      <c r="CR16" s="29">
        <v>3720.42</v>
      </c>
      <c r="CS16" s="29">
        <v>740.65000000000009</v>
      </c>
      <c r="CT16" s="29">
        <v>-954</v>
      </c>
      <c r="CU16" s="29">
        <v>954</v>
      </c>
      <c r="CV16" s="29">
        <v>0</v>
      </c>
      <c r="CW16" s="29">
        <v>-2984.35</v>
      </c>
      <c r="CX16" s="29">
        <v>3725</v>
      </c>
      <c r="CY16" s="29">
        <v>740.65000000000009</v>
      </c>
      <c r="CZ16" s="29">
        <v>-6918.12</v>
      </c>
      <c r="DA16" s="29">
        <v>8399.42</v>
      </c>
      <c r="DB16" s="29">
        <v>1481.3000000000002</v>
      </c>
      <c r="DC16" s="29">
        <v>645.68000000000006</v>
      </c>
      <c r="DD16" s="29">
        <v>3630.68</v>
      </c>
      <c r="DE16" s="29">
        <v>4276.3599999999997</v>
      </c>
      <c r="DF16" s="29"/>
      <c r="DG16" s="29"/>
      <c r="DH16" s="29"/>
      <c r="DI16" s="29">
        <v>645.68000000000006</v>
      </c>
      <c r="DJ16" s="29">
        <v>0</v>
      </c>
      <c r="DK16" s="29">
        <v>645.68000000000006</v>
      </c>
      <c r="DL16" s="29">
        <v>1291.3600000000001</v>
      </c>
      <c r="DM16" s="29">
        <v>3630.68</v>
      </c>
      <c r="DN16" s="29">
        <v>4922.04</v>
      </c>
      <c r="DO16" s="29">
        <v>435.68000000000006</v>
      </c>
      <c r="DP16" s="29">
        <v>210.04</v>
      </c>
      <c r="DQ16" s="29">
        <v>645.72</v>
      </c>
      <c r="DR16" s="29"/>
      <c r="DS16" s="29"/>
      <c r="DT16" s="29"/>
      <c r="DU16" s="29">
        <v>645.72</v>
      </c>
      <c r="DV16" s="29">
        <v>0</v>
      </c>
      <c r="DW16" s="29">
        <v>645.72</v>
      </c>
      <c r="DX16" s="29">
        <v>1081.4000000000001</v>
      </c>
      <c r="DY16" s="29">
        <v>210.04</v>
      </c>
      <c r="DZ16" s="29">
        <v>1291.44</v>
      </c>
      <c r="EA16" s="29">
        <v>72.339999999999947</v>
      </c>
      <c r="EB16" s="29">
        <v>1182.32</v>
      </c>
      <c r="EC16" s="29">
        <v>1254.6600000000001</v>
      </c>
      <c r="ED16" s="29"/>
      <c r="EE16" s="29"/>
      <c r="EF16" s="29"/>
      <c r="EG16" s="29">
        <v>-137.70000000000005</v>
      </c>
      <c r="EH16" s="29">
        <v>805.88</v>
      </c>
      <c r="EI16" s="29">
        <v>668.18000000000006</v>
      </c>
      <c r="EJ16" s="29">
        <v>-65.360000000000099</v>
      </c>
      <c r="EK16" s="29">
        <v>1988.2</v>
      </c>
      <c r="EL16" s="29">
        <v>1922.8400000000001</v>
      </c>
      <c r="EM16" s="29">
        <v>668.17000000000007</v>
      </c>
      <c r="EN16" s="29">
        <v>0</v>
      </c>
      <c r="EO16" s="29">
        <v>668.17000000000007</v>
      </c>
      <c r="EP16" s="29"/>
      <c r="EQ16" s="29"/>
      <c r="ER16" s="29"/>
      <c r="ES16" s="29">
        <v>-1300</v>
      </c>
      <c r="ET16" s="29">
        <v>2000</v>
      </c>
      <c r="EU16" s="29">
        <v>700</v>
      </c>
      <c r="EV16" s="29">
        <v>-631.82999999999993</v>
      </c>
      <c r="EW16" s="29">
        <v>2000</v>
      </c>
      <c r="EX16" s="29">
        <v>1368.17</v>
      </c>
      <c r="EY16" s="29">
        <v>-1201.5300000000002</v>
      </c>
      <c r="EZ16" s="29">
        <v>3847.71</v>
      </c>
      <c r="FA16" s="29">
        <v>2646.1800000000003</v>
      </c>
      <c r="FB16" s="29">
        <v>-5250</v>
      </c>
      <c r="FC16" s="29">
        <v>5250</v>
      </c>
      <c r="FD16" s="29">
        <v>0</v>
      </c>
      <c r="FE16" s="29">
        <v>-6550</v>
      </c>
      <c r="FF16" s="29">
        <v>7250</v>
      </c>
      <c r="FG16" s="29">
        <v>700</v>
      </c>
      <c r="FH16" s="29">
        <v>-13001.53</v>
      </c>
      <c r="FI16" s="29">
        <v>16347.71</v>
      </c>
      <c r="FJ16" s="29">
        <v>3346.1800000000003</v>
      </c>
      <c r="FK16" s="29">
        <v>721.74</v>
      </c>
      <c r="FL16" s="29">
        <v>0</v>
      </c>
      <c r="FM16" s="29">
        <v>721.74</v>
      </c>
      <c r="FN16" s="29">
        <v>-5250</v>
      </c>
      <c r="FO16" s="29">
        <v>5250</v>
      </c>
      <c r="FP16" s="29">
        <v>0</v>
      </c>
      <c r="FQ16" s="29">
        <v>-6550</v>
      </c>
      <c r="FR16" s="29">
        <v>7250</v>
      </c>
      <c r="FS16" s="29">
        <v>700</v>
      </c>
      <c r="FT16" s="29">
        <v>-11078.26</v>
      </c>
      <c r="FU16" s="29">
        <v>12500</v>
      </c>
      <c r="FV16" s="29">
        <v>1421.74</v>
      </c>
      <c r="FW16" s="29">
        <v>-662.67</v>
      </c>
      <c r="FX16" s="29">
        <v>1961.42</v>
      </c>
      <c r="FY16" s="29">
        <v>1298.75</v>
      </c>
      <c r="FZ16" s="29">
        <v>-5250</v>
      </c>
      <c r="GA16" s="29">
        <v>5250</v>
      </c>
      <c r="GB16" s="29">
        <v>0</v>
      </c>
      <c r="GC16" s="29">
        <v>-6550</v>
      </c>
      <c r="GD16" s="29">
        <v>7250</v>
      </c>
      <c r="GE16" s="29">
        <v>700</v>
      </c>
      <c r="GF16" s="29">
        <v>-12462.67</v>
      </c>
      <c r="GG16" s="29">
        <v>14461.42</v>
      </c>
      <c r="GH16" s="29">
        <v>1998.75</v>
      </c>
      <c r="GI16" s="29">
        <v>-19.70999999999998</v>
      </c>
      <c r="GJ16" s="29">
        <v>5302.75</v>
      </c>
      <c r="GK16" s="29">
        <v>5283.04</v>
      </c>
      <c r="GL16" s="29">
        <v>-5250</v>
      </c>
      <c r="GM16" s="29">
        <v>5250</v>
      </c>
      <c r="GN16" s="29">
        <v>0</v>
      </c>
      <c r="GO16" s="29">
        <v>-6550</v>
      </c>
      <c r="GP16" s="29">
        <v>7250</v>
      </c>
      <c r="GQ16" s="29">
        <v>700</v>
      </c>
      <c r="GR16" s="29">
        <v>-11819.71</v>
      </c>
      <c r="GS16" s="29">
        <v>17802.75</v>
      </c>
      <c r="GT16" s="29">
        <v>5983.04</v>
      </c>
      <c r="GU16" s="29">
        <v>689.15000000000009</v>
      </c>
      <c r="GV16" s="29">
        <v>0</v>
      </c>
      <c r="GW16" s="29">
        <v>689.15000000000009</v>
      </c>
      <c r="GX16" s="29">
        <v>-5250</v>
      </c>
      <c r="GY16" s="29">
        <v>5250</v>
      </c>
      <c r="GZ16" s="29">
        <v>0</v>
      </c>
      <c r="HA16" s="29">
        <v>-6550</v>
      </c>
      <c r="HB16" s="29">
        <v>7250</v>
      </c>
      <c r="HC16" s="29">
        <v>700</v>
      </c>
      <c r="HD16" s="29">
        <v>-11110.85</v>
      </c>
      <c r="HE16" s="29">
        <v>12500</v>
      </c>
      <c r="HF16" s="29">
        <v>1389.15</v>
      </c>
      <c r="HG16" s="29">
        <v>-5250</v>
      </c>
      <c r="HH16" s="29">
        <v>5250</v>
      </c>
      <c r="HI16" s="29">
        <v>0</v>
      </c>
      <c r="HJ16" s="29">
        <v>-6550</v>
      </c>
      <c r="HK16" s="29">
        <v>7250</v>
      </c>
      <c r="HL16" s="29">
        <v>700</v>
      </c>
      <c r="HM16" s="29">
        <v>-11800</v>
      </c>
      <c r="HN16" s="29">
        <v>12500</v>
      </c>
      <c r="HO16" s="29">
        <v>700</v>
      </c>
      <c r="HP16" s="29">
        <v>-15092</v>
      </c>
      <c r="HQ16" s="29">
        <v>15092</v>
      </c>
      <c r="HR16" s="29">
        <v>0</v>
      </c>
      <c r="HS16" s="29">
        <v>-15092</v>
      </c>
      <c r="HT16" s="29">
        <v>15092</v>
      </c>
      <c r="HU16" s="29">
        <v>0</v>
      </c>
      <c r="HV16" s="29">
        <v>-30184</v>
      </c>
      <c r="HW16" s="29">
        <v>30184</v>
      </c>
      <c r="HX16" s="29">
        <v>0</v>
      </c>
      <c r="HY16" s="29">
        <v>-105752.11</v>
      </c>
      <c r="HZ16" s="29">
        <v>132944.29999999999</v>
      </c>
      <c r="IA16" s="29">
        <v>27192.190000000002</v>
      </c>
      <c r="IB16" s="29">
        <v>-12462.88</v>
      </c>
      <c r="IC16" s="29">
        <v>14883.71</v>
      </c>
      <c r="ID16" s="29">
        <v>2420.83</v>
      </c>
      <c r="IE16" s="29">
        <v>-6658</v>
      </c>
      <c r="IF16" s="29">
        <v>7358</v>
      </c>
      <c r="IG16" s="29">
        <v>700</v>
      </c>
      <c r="IH16" s="29">
        <v>-19120.879999999997</v>
      </c>
      <c r="II16" s="29">
        <v>22241.71</v>
      </c>
      <c r="IJ16" s="29">
        <v>3120.83</v>
      </c>
      <c r="IK16" s="29">
        <v>-9962.880000000001</v>
      </c>
      <c r="IL16" s="29">
        <v>12383.71</v>
      </c>
      <c r="IM16" s="29">
        <v>2420.83</v>
      </c>
      <c r="IN16" s="29">
        <v>-6658</v>
      </c>
      <c r="IO16" s="29">
        <v>7358</v>
      </c>
      <c r="IP16" s="29">
        <v>700</v>
      </c>
      <c r="IQ16" s="29">
        <v>-16620.88</v>
      </c>
      <c r="IR16" s="29">
        <v>19741.71</v>
      </c>
      <c r="IS16" s="29">
        <v>3120.83</v>
      </c>
      <c r="IT16" s="29">
        <v>-9962.880000000001</v>
      </c>
      <c r="IU16" s="29">
        <v>12383.71</v>
      </c>
      <c r="IV16" s="29">
        <v>2420.83</v>
      </c>
      <c r="IW16" s="29">
        <v>-6658</v>
      </c>
      <c r="IX16" s="29">
        <v>7358</v>
      </c>
      <c r="IY16" s="29">
        <v>700</v>
      </c>
      <c r="IZ16" s="29">
        <v>-16620.88</v>
      </c>
      <c r="JA16" s="29">
        <v>19741.71</v>
      </c>
      <c r="JB16" s="29">
        <v>3120.83</v>
      </c>
      <c r="JC16" s="29">
        <v>-8962.880000000001</v>
      </c>
      <c r="JD16" s="29">
        <v>11383.71</v>
      </c>
      <c r="JE16" s="29">
        <v>2420.83</v>
      </c>
      <c r="JF16" s="29">
        <v>-6658</v>
      </c>
      <c r="JG16" s="29">
        <v>7358</v>
      </c>
      <c r="JH16" s="29">
        <v>700</v>
      </c>
      <c r="JI16" s="29">
        <v>-15620.880000000001</v>
      </c>
      <c r="JJ16" s="29">
        <v>18741.71</v>
      </c>
      <c r="JK16" s="29">
        <v>3120.83</v>
      </c>
      <c r="JL16" s="29">
        <v>-8962.880000000001</v>
      </c>
      <c r="JM16" s="29">
        <v>11383.71</v>
      </c>
      <c r="JN16" s="29">
        <v>2420.83</v>
      </c>
      <c r="JO16" s="29">
        <v>-6658</v>
      </c>
      <c r="JP16" s="29">
        <v>7358</v>
      </c>
      <c r="JQ16" s="29">
        <v>700</v>
      </c>
      <c r="JR16" s="29">
        <v>-15620.880000000001</v>
      </c>
      <c r="JS16" s="29">
        <v>18741.71</v>
      </c>
      <c r="JT16" s="29">
        <v>3120.83</v>
      </c>
      <c r="JU16" s="29">
        <v>-11962.88</v>
      </c>
      <c r="JV16" s="29">
        <v>14383.71</v>
      </c>
      <c r="JW16" s="29">
        <v>2420.83</v>
      </c>
      <c r="JX16" s="29">
        <v>-6658</v>
      </c>
      <c r="JY16" s="29">
        <v>7358</v>
      </c>
      <c r="JZ16" s="29">
        <v>700</v>
      </c>
      <c r="KA16" s="29">
        <v>-18620.879999999997</v>
      </c>
      <c r="KB16" s="29">
        <v>21741.71</v>
      </c>
      <c r="KC16" s="29">
        <v>3120.83</v>
      </c>
      <c r="KD16" s="29">
        <v>-8962.880000000001</v>
      </c>
      <c r="KE16" s="29">
        <v>11383.71</v>
      </c>
      <c r="KF16" s="29">
        <v>2420.83</v>
      </c>
      <c r="KG16" s="29">
        <v>-6658</v>
      </c>
      <c r="KH16" s="29">
        <v>7358</v>
      </c>
      <c r="KI16" s="29">
        <v>700</v>
      </c>
      <c r="KJ16" s="29">
        <v>-15620.880000000001</v>
      </c>
      <c r="KK16" s="29">
        <v>18741.71</v>
      </c>
      <c r="KL16" s="29">
        <v>3120.83</v>
      </c>
      <c r="KM16" s="29">
        <v>-9677.17</v>
      </c>
      <c r="KN16" s="29">
        <v>12098</v>
      </c>
      <c r="KO16" s="29">
        <v>2420.83</v>
      </c>
      <c r="KP16" s="29">
        <v>-6658</v>
      </c>
      <c r="KQ16" s="29">
        <v>7358</v>
      </c>
      <c r="KR16" s="29">
        <v>700</v>
      </c>
      <c r="KS16" s="29">
        <v>-16335.17</v>
      </c>
      <c r="KT16" s="29">
        <v>19456</v>
      </c>
      <c r="KU16" s="29">
        <v>3120.83</v>
      </c>
      <c r="KV16" s="29">
        <v>-9677.17</v>
      </c>
      <c r="KW16" s="29">
        <v>12098</v>
      </c>
      <c r="KX16" s="29">
        <v>2420.83</v>
      </c>
      <c r="KY16" s="29">
        <v>-6658</v>
      </c>
      <c r="KZ16" s="29">
        <v>7358</v>
      </c>
      <c r="LA16" s="29">
        <v>700</v>
      </c>
      <c r="LB16" s="29">
        <v>-16335.17</v>
      </c>
      <c r="LC16" s="29">
        <v>19456</v>
      </c>
      <c r="LD16" s="29">
        <v>3120.83</v>
      </c>
      <c r="LE16" s="29">
        <v>-9748.6</v>
      </c>
      <c r="LF16" s="29">
        <v>12169.43</v>
      </c>
      <c r="LG16" s="29">
        <v>2420.83</v>
      </c>
      <c r="LH16" s="29">
        <v>-6658</v>
      </c>
      <c r="LI16" s="29">
        <v>7358</v>
      </c>
      <c r="LJ16" s="29">
        <v>700</v>
      </c>
      <c r="LK16" s="29">
        <v>-16406.599999999999</v>
      </c>
      <c r="LL16" s="29">
        <v>19527.43</v>
      </c>
      <c r="LM16" s="29">
        <v>3120.83</v>
      </c>
      <c r="LN16" s="29">
        <v>-9748.6</v>
      </c>
      <c r="LO16" s="29">
        <v>12169.43</v>
      </c>
      <c r="LP16" s="29">
        <v>2420.83</v>
      </c>
      <c r="LQ16" s="29">
        <v>-6658</v>
      </c>
      <c r="LR16" s="29">
        <v>7358</v>
      </c>
      <c r="LS16" s="29">
        <v>700</v>
      </c>
      <c r="LT16" s="29">
        <v>-16406.599999999999</v>
      </c>
      <c r="LU16" s="29">
        <v>19527.43</v>
      </c>
      <c r="LV16" s="29">
        <v>3120.83</v>
      </c>
      <c r="LW16" s="29">
        <v>-9748.6</v>
      </c>
      <c r="LX16" s="29">
        <v>12169.43</v>
      </c>
      <c r="LY16" s="29">
        <v>2420.83</v>
      </c>
      <c r="LZ16" s="29">
        <v>-6658</v>
      </c>
      <c r="MA16" s="29">
        <v>7358</v>
      </c>
      <c r="MB16" s="29">
        <v>700</v>
      </c>
      <c r="MC16" s="29">
        <v>-16406.599999999999</v>
      </c>
      <c r="MD16" s="29">
        <v>19527.43</v>
      </c>
      <c r="ME16" s="29">
        <v>3120.83</v>
      </c>
      <c r="MF16" s="29"/>
      <c r="MG16" s="29"/>
      <c r="MH16" s="29"/>
      <c r="MI16" s="29"/>
      <c r="MJ16" s="29"/>
      <c r="MK16" s="29"/>
      <c r="ML16" s="29">
        <v>-199736.3</v>
      </c>
      <c r="MM16" s="29">
        <v>237186.25999999998</v>
      </c>
      <c r="MN16" s="29">
        <v>37449.96</v>
      </c>
      <c r="MO16" s="29">
        <v>-1450.6</v>
      </c>
      <c r="MP16" s="29">
        <v>3871.4300000000003</v>
      </c>
      <c r="MQ16" s="29">
        <v>2420.83</v>
      </c>
      <c r="MR16" s="29">
        <v>-1450.6</v>
      </c>
      <c r="MS16" s="29">
        <v>3871.4300000000003</v>
      </c>
      <c r="MT16" s="29">
        <v>2420.83</v>
      </c>
      <c r="MU16" s="29">
        <v>-1450.6</v>
      </c>
      <c r="MV16" s="29">
        <v>3871.4300000000003</v>
      </c>
      <c r="MW16" s="29">
        <v>2420.83</v>
      </c>
      <c r="MX16" s="29">
        <v>-1450.6</v>
      </c>
      <c r="MY16" s="29">
        <v>3871.4300000000003</v>
      </c>
      <c r="MZ16" s="29">
        <v>2420.83</v>
      </c>
      <c r="NA16" s="29">
        <v>-1450.6</v>
      </c>
      <c r="NB16" s="29">
        <v>3871.4300000000003</v>
      </c>
      <c r="NC16" s="29">
        <v>2420.83</v>
      </c>
      <c r="ND16" s="29">
        <v>-1450.6</v>
      </c>
      <c r="NE16" s="29">
        <v>3871.4300000000003</v>
      </c>
      <c r="NF16" s="29">
        <v>2420.83</v>
      </c>
      <c r="NG16" s="29">
        <v>-1450.6</v>
      </c>
      <c r="NH16" s="29">
        <v>3871.4300000000003</v>
      </c>
      <c r="NI16" s="29">
        <v>2420.83</v>
      </c>
      <c r="NJ16" s="29">
        <v>-1450.6</v>
      </c>
      <c r="NK16" s="29">
        <v>3871.4300000000003</v>
      </c>
      <c r="NL16" s="29">
        <v>2420.83</v>
      </c>
      <c r="NM16" s="29">
        <v>-379.16999999999996</v>
      </c>
      <c r="NN16" s="29">
        <v>2800</v>
      </c>
      <c r="NO16" s="29">
        <v>2420.83</v>
      </c>
      <c r="NP16" s="29">
        <v>-379.16999999999996</v>
      </c>
      <c r="NQ16" s="29">
        <v>2800</v>
      </c>
      <c r="NR16" s="29">
        <v>2420.83</v>
      </c>
      <c r="NS16" s="29">
        <v>-379.16999999999996</v>
      </c>
      <c r="NT16" s="29">
        <v>2800</v>
      </c>
      <c r="NU16" s="29">
        <v>2420.83</v>
      </c>
      <c r="NV16" s="29">
        <v>-379.16999999999996</v>
      </c>
      <c r="NW16" s="29">
        <v>2800</v>
      </c>
      <c r="NX16" s="29">
        <v>2420.83</v>
      </c>
      <c r="NY16" s="29">
        <v>-379.16999999999996</v>
      </c>
      <c r="NZ16" s="29">
        <v>2800</v>
      </c>
      <c r="OA16" s="29">
        <v>2420.83</v>
      </c>
      <c r="OB16" s="29">
        <v>-379.16999999999996</v>
      </c>
      <c r="OC16" s="29">
        <v>2800</v>
      </c>
      <c r="OD16" s="29">
        <v>2420.83</v>
      </c>
      <c r="OE16" s="29">
        <v>-379.16999999999996</v>
      </c>
      <c r="OF16" s="29">
        <v>2800</v>
      </c>
      <c r="OG16" s="29">
        <v>2420.83</v>
      </c>
      <c r="OH16" s="29">
        <v>-379.16999999999996</v>
      </c>
      <c r="OI16" s="29">
        <v>2800</v>
      </c>
      <c r="OJ16" s="29">
        <v>2420.83</v>
      </c>
      <c r="OK16" s="29">
        <v>-379.16999999999996</v>
      </c>
      <c r="OL16" s="29">
        <v>2800</v>
      </c>
      <c r="OM16" s="29">
        <v>2420.83</v>
      </c>
      <c r="ON16" s="29">
        <v>-379.16999999999996</v>
      </c>
      <c r="OO16" s="29">
        <v>2800</v>
      </c>
      <c r="OP16" s="29">
        <v>2420.83</v>
      </c>
      <c r="OQ16" s="29">
        <v>-379.16999999999996</v>
      </c>
      <c r="OR16" s="29">
        <v>2800</v>
      </c>
      <c r="OS16" s="29">
        <v>2420.83</v>
      </c>
      <c r="OT16" s="29">
        <v>-379.16999999999996</v>
      </c>
      <c r="OU16" s="29">
        <v>2800</v>
      </c>
      <c r="OV16" s="29">
        <v>2420.83</v>
      </c>
      <c r="OW16" s="29">
        <v>-379.16999999999996</v>
      </c>
      <c r="OX16" s="29">
        <v>2800</v>
      </c>
      <c r="OY16" s="29">
        <v>2420.83</v>
      </c>
      <c r="OZ16" s="29">
        <v>-379.16999999999996</v>
      </c>
      <c r="PA16" s="29">
        <v>2800</v>
      </c>
      <c r="PB16" s="29">
        <v>2420.83</v>
      </c>
      <c r="PC16" s="29">
        <v>-379.16999999999996</v>
      </c>
      <c r="PD16" s="29">
        <v>2800</v>
      </c>
      <c r="PE16" s="29">
        <v>2420.83</v>
      </c>
      <c r="PF16" s="29">
        <v>-379.16999999999996</v>
      </c>
      <c r="PG16" s="29">
        <v>2800</v>
      </c>
      <c r="PH16" s="29">
        <v>2420.83</v>
      </c>
      <c r="PI16" s="29">
        <v>-8835.76</v>
      </c>
      <c r="PJ16" s="29">
        <v>37885.72</v>
      </c>
      <c r="PK16" s="29">
        <v>29049.96</v>
      </c>
    </row>
    <row r="17" spans="1:427" x14ac:dyDescent="0.25">
      <c r="A17" s="7" t="s">
        <v>288</v>
      </c>
      <c r="B17" s="29"/>
      <c r="C17" s="29"/>
      <c r="D17" s="29"/>
      <c r="E17" s="29"/>
      <c r="F17" s="29"/>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v>0</v>
      </c>
      <c r="BW17" s="29">
        <v>0</v>
      </c>
      <c r="BX17" s="29">
        <v>0</v>
      </c>
      <c r="BY17" s="29">
        <v>0</v>
      </c>
      <c r="BZ17" s="29">
        <v>0</v>
      </c>
      <c r="CA17" s="29">
        <v>0</v>
      </c>
      <c r="CB17" s="29">
        <v>0</v>
      </c>
      <c r="CC17" s="29">
        <v>0</v>
      </c>
      <c r="CD17" s="29">
        <v>0</v>
      </c>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row>
    <row r="18" spans="1:427" x14ac:dyDescent="0.25">
      <c r="A18" s="7" t="s">
        <v>289</v>
      </c>
      <c r="B18" s="29"/>
      <c r="C18" s="29"/>
      <c r="D18" s="29"/>
      <c r="E18" s="29"/>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v>5623</v>
      </c>
      <c r="BQ18" s="29">
        <v>0</v>
      </c>
      <c r="BR18" s="29">
        <v>5623</v>
      </c>
      <c r="BS18" s="29">
        <v>5623</v>
      </c>
      <c r="BT18" s="29">
        <v>0</v>
      </c>
      <c r="BU18" s="29">
        <v>5623</v>
      </c>
      <c r="BV18" s="29">
        <v>-11780</v>
      </c>
      <c r="BW18" s="29">
        <v>11780</v>
      </c>
      <c r="BX18" s="29">
        <v>0</v>
      </c>
      <c r="BY18" s="29">
        <v>-11780</v>
      </c>
      <c r="BZ18" s="29">
        <v>11780</v>
      </c>
      <c r="CA18" s="29">
        <v>0</v>
      </c>
      <c r="CB18" s="29">
        <v>-6157</v>
      </c>
      <c r="CC18" s="29">
        <v>11780</v>
      </c>
      <c r="CD18" s="29">
        <v>5623</v>
      </c>
      <c r="CE18" s="29">
        <v>329.65</v>
      </c>
      <c r="CF18" s="29">
        <v>0</v>
      </c>
      <c r="CG18" s="29">
        <v>329.65</v>
      </c>
      <c r="CH18" s="29"/>
      <c r="CI18" s="29"/>
      <c r="CJ18" s="29"/>
      <c r="CK18" s="29">
        <v>329.65</v>
      </c>
      <c r="CL18" s="29">
        <v>0</v>
      </c>
      <c r="CM18" s="29">
        <v>329.65</v>
      </c>
      <c r="CN18" s="29">
        <v>659.3</v>
      </c>
      <c r="CO18" s="29">
        <v>0</v>
      </c>
      <c r="CP18" s="29">
        <v>659.3</v>
      </c>
      <c r="CQ18" s="29">
        <v>-429.85</v>
      </c>
      <c r="CR18" s="29">
        <v>949.42</v>
      </c>
      <c r="CS18" s="29">
        <v>519.57000000000005</v>
      </c>
      <c r="CT18" s="29">
        <v>-954</v>
      </c>
      <c r="CU18" s="29">
        <v>954</v>
      </c>
      <c r="CV18" s="29">
        <v>0</v>
      </c>
      <c r="CW18" s="29">
        <v>-434.43</v>
      </c>
      <c r="CX18" s="29">
        <v>954</v>
      </c>
      <c r="CY18" s="29">
        <v>519.57000000000005</v>
      </c>
      <c r="CZ18" s="29">
        <v>-1818.28</v>
      </c>
      <c r="DA18" s="29">
        <v>2857.42</v>
      </c>
      <c r="DB18" s="29">
        <v>1039.1400000000001</v>
      </c>
      <c r="DC18" s="29">
        <v>424.6</v>
      </c>
      <c r="DD18" s="29">
        <v>0</v>
      </c>
      <c r="DE18" s="29">
        <v>424.6</v>
      </c>
      <c r="DF18" s="29"/>
      <c r="DG18" s="29"/>
      <c r="DH18" s="29"/>
      <c r="DI18" s="29">
        <v>424.6</v>
      </c>
      <c r="DJ18" s="29">
        <v>0</v>
      </c>
      <c r="DK18" s="29">
        <v>424.6</v>
      </c>
      <c r="DL18" s="29">
        <v>849.2</v>
      </c>
      <c r="DM18" s="29">
        <v>0</v>
      </c>
      <c r="DN18" s="29">
        <v>849.2</v>
      </c>
      <c r="DO18" s="29">
        <v>424.63</v>
      </c>
      <c r="DP18" s="29">
        <v>0</v>
      </c>
      <c r="DQ18" s="29">
        <v>424.63</v>
      </c>
      <c r="DR18" s="29"/>
      <c r="DS18" s="29"/>
      <c r="DT18" s="29"/>
      <c r="DU18" s="29">
        <v>424.63</v>
      </c>
      <c r="DV18" s="29">
        <v>0</v>
      </c>
      <c r="DW18" s="29">
        <v>424.63</v>
      </c>
      <c r="DX18" s="29">
        <v>849.26</v>
      </c>
      <c r="DY18" s="29">
        <v>0</v>
      </c>
      <c r="DZ18" s="29">
        <v>849.26</v>
      </c>
      <c r="EA18" s="29">
        <v>424.62</v>
      </c>
      <c r="EB18" s="29">
        <v>0</v>
      </c>
      <c r="EC18" s="29">
        <v>424.62</v>
      </c>
      <c r="ED18" s="29"/>
      <c r="EE18" s="29"/>
      <c r="EF18" s="29"/>
      <c r="EG18" s="29">
        <v>424.62</v>
      </c>
      <c r="EH18" s="29">
        <v>0</v>
      </c>
      <c r="EI18" s="29">
        <v>424.62</v>
      </c>
      <c r="EJ18" s="29">
        <v>849.24</v>
      </c>
      <c r="EK18" s="29">
        <v>0</v>
      </c>
      <c r="EL18" s="29">
        <v>849.24</v>
      </c>
      <c r="EM18" s="29">
        <v>424.6</v>
      </c>
      <c r="EN18" s="29">
        <v>0</v>
      </c>
      <c r="EO18" s="29">
        <v>424.6</v>
      </c>
      <c r="EP18" s="29"/>
      <c r="EQ18" s="29"/>
      <c r="ER18" s="29"/>
      <c r="ES18" s="29">
        <v>450</v>
      </c>
      <c r="ET18" s="29">
        <v>0</v>
      </c>
      <c r="EU18" s="29">
        <v>450</v>
      </c>
      <c r="EV18" s="29">
        <v>874.6</v>
      </c>
      <c r="EW18" s="29">
        <v>0</v>
      </c>
      <c r="EX18" s="29">
        <v>874.6</v>
      </c>
      <c r="EY18" s="29">
        <v>424.64</v>
      </c>
      <c r="EZ18" s="29">
        <v>0</v>
      </c>
      <c r="FA18" s="29">
        <v>424.64</v>
      </c>
      <c r="FB18" s="29">
        <v>-3650</v>
      </c>
      <c r="FC18" s="29">
        <v>3650</v>
      </c>
      <c r="FD18" s="29">
        <v>0</v>
      </c>
      <c r="FE18" s="29">
        <v>-3200</v>
      </c>
      <c r="FF18" s="29">
        <v>3650</v>
      </c>
      <c r="FG18" s="29">
        <v>450</v>
      </c>
      <c r="FH18" s="29">
        <v>-6425.3600000000006</v>
      </c>
      <c r="FI18" s="29">
        <v>7300</v>
      </c>
      <c r="FJ18" s="29">
        <v>874.64</v>
      </c>
      <c r="FK18" s="29">
        <v>424.62</v>
      </c>
      <c r="FL18" s="29">
        <v>0</v>
      </c>
      <c r="FM18" s="29">
        <v>424.62</v>
      </c>
      <c r="FN18" s="29">
        <v>-3650</v>
      </c>
      <c r="FO18" s="29">
        <v>3650</v>
      </c>
      <c r="FP18" s="29">
        <v>0</v>
      </c>
      <c r="FQ18" s="29">
        <v>-3200</v>
      </c>
      <c r="FR18" s="29">
        <v>3650</v>
      </c>
      <c r="FS18" s="29">
        <v>450</v>
      </c>
      <c r="FT18" s="29">
        <v>-6425.38</v>
      </c>
      <c r="FU18" s="29">
        <v>7300</v>
      </c>
      <c r="FV18" s="29">
        <v>874.62</v>
      </c>
      <c r="FW18" s="29">
        <v>424.6</v>
      </c>
      <c r="FX18" s="29">
        <v>0</v>
      </c>
      <c r="FY18" s="29">
        <v>424.6</v>
      </c>
      <c r="FZ18" s="29">
        <v>-3650</v>
      </c>
      <c r="GA18" s="29">
        <v>3650</v>
      </c>
      <c r="GB18" s="29">
        <v>0</v>
      </c>
      <c r="GC18" s="29">
        <v>-3200</v>
      </c>
      <c r="GD18" s="29">
        <v>3650</v>
      </c>
      <c r="GE18" s="29">
        <v>450</v>
      </c>
      <c r="GF18" s="29">
        <v>-6425.4</v>
      </c>
      <c r="GG18" s="29">
        <v>7300</v>
      </c>
      <c r="GH18" s="29">
        <v>874.6</v>
      </c>
      <c r="GI18" s="29">
        <v>424.54</v>
      </c>
      <c r="GJ18" s="29">
        <v>4000</v>
      </c>
      <c r="GK18" s="29">
        <v>4424.54</v>
      </c>
      <c r="GL18" s="29">
        <v>-3650</v>
      </c>
      <c r="GM18" s="29">
        <v>3650</v>
      </c>
      <c r="GN18" s="29">
        <v>0</v>
      </c>
      <c r="GO18" s="29">
        <v>-3200</v>
      </c>
      <c r="GP18" s="29">
        <v>3650</v>
      </c>
      <c r="GQ18" s="29">
        <v>450</v>
      </c>
      <c r="GR18" s="29">
        <v>-6425.46</v>
      </c>
      <c r="GS18" s="29">
        <v>11300</v>
      </c>
      <c r="GT18" s="29">
        <v>4874.54</v>
      </c>
      <c r="GU18" s="29">
        <v>329.67</v>
      </c>
      <c r="GV18" s="29">
        <v>0</v>
      </c>
      <c r="GW18" s="29">
        <v>329.67</v>
      </c>
      <c r="GX18" s="29">
        <v>-3650</v>
      </c>
      <c r="GY18" s="29">
        <v>3650</v>
      </c>
      <c r="GZ18" s="29">
        <v>0</v>
      </c>
      <c r="HA18" s="29">
        <v>-3200</v>
      </c>
      <c r="HB18" s="29">
        <v>3650</v>
      </c>
      <c r="HC18" s="29">
        <v>450</v>
      </c>
      <c r="HD18" s="29">
        <v>-6520.33</v>
      </c>
      <c r="HE18" s="29">
        <v>7300</v>
      </c>
      <c r="HF18" s="29">
        <v>779.67000000000007</v>
      </c>
      <c r="HG18" s="29">
        <v>-3650</v>
      </c>
      <c r="HH18" s="29">
        <v>3650</v>
      </c>
      <c r="HI18" s="29">
        <v>0</v>
      </c>
      <c r="HJ18" s="29">
        <v>-3200</v>
      </c>
      <c r="HK18" s="29">
        <v>3650</v>
      </c>
      <c r="HL18" s="29">
        <v>450</v>
      </c>
      <c r="HM18" s="29">
        <v>-6850</v>
      </c>
      <c r="HN18" s="29">
        <v>7300</v>
      </c>
      <c r="HO18" s="29">
        <v>450</v>
      </c>
      <c r="HP18" s="29">
        <v>-6157</v>
      </c>
      <c r="HQ18" s="29">
        <v>6157</v>
      </c>
      <c r="HR18" s="29">
        <v>0</v>
      </c>
      <c r="HS18" s="29">
        <v>-6157</v>
      </c>
      <c r="HT18" s="29">
        <v>6157</v>
      </c>
      <c r="HU18" s="29">
        <v>0</v>
      </c>
      <c r="HV18" s="29">
        <v>-12314</v>
      </c>
      <c r="HW18" s="29">
        <v>12314</v>
      </c>
      <c r="HX18" s="29">
        <v>0</v>
      </c>
      <c r="HY18" s="29">
        <v>-49122.61</v>
      </c>
      <c r="HZ18" s="29">
        <v>62971.42</v>
      </c>
      <c r="IA18" s="29">
        <v>13848.810000000001</v>
      </c>
      <c r="IB18" s="29">
        <v>-8914.8799999999992</v>
      </c>
      <c r="IC18" s="29">
        <v>9435.7099999999991</v>
      </c>
      <c r="ID18" s="29">
        <v>520.83000000000004</v>
      </c>
      <c r="IE18" s="29">
        <v>-3200</v>
      </c>
      <c r="IF18" s="29">
        <v>3650</v>
      </c>
      <c r="IG18" s="29">
        <v>450</v>
      </c>
      <c r="IH18" s="29">
        <v>-12114.88</v>
      </c>
      <c r="II18" s="29">
        <v>13085.71</v>
      </c>
      <c r="IJ18" s="29">
        <v>970.83</v>
      </c>
      <c r="IK18" s="29">
        <v>-6414.88</v>
      </c>
      <c r="IL18" s="29">
        <v>6935.71</v>
      </c>
      <c r="IM18" s="29">
        <v>520.83000000000004</v>
      </c>
      <c r="IN18" s="29">
        <v>-3200</v>
      </c>
      <c r="IO18" s="29">
        <v>3650</v>
      </c>
      <c r="IP18" s="29">
        <v>450</v>
      </c>
      <c r="IQ18" s="29">
        <v>-9614.880000000001</v>
      </c>
      <c r="IR18" s="29">
        <v>10585.71</v>
      </c>
      <c r="IS18" s="29">
        <v>970.83</v>
      </c>
      <c r="IT18" s="29">
        <v>-6414.88</v>
      </c>
      <c r="IU18" s="29">
        <v>6935.71</v>
      </c>
      <c r="IV18" s="29">
        <v>520.83000000000004</v>
      </c>
      <c r="IW18" s="29">
        <v>-3200</v>
      </c>
      <c r="IX18" s="29">
        <v>3650</v>
      </c>
      <c r="IY18" s="29">
        <v>450</v>
      </c>
      <c r="IZ18" s="29">
        <v>-9614.880000000001</v>
      </c>
      <c r="JA18" s="29">
        <v>10585.71</v>
      </c>
      <c r="JB18" s="29">
        <v>970.83</v>
      </c>
      <c r="JC18" s="29">
        <v>-6414.88</v>
      </c>
      <c r="JD18" s="29">
        <v>6935.71</v>
      </c>
      <c r="JE18" s="29">
        <v>520.83000000000004</v>
      </c>
      <c r="JF18" s="29">
        <v>-3200</v>
      </c>
      <c r="JG18" s="29">
        <v>3650</v>
      </c>
      <c r="JH18" s="29">
        <v>450</v>
      </c>
      <c r="JI18" s="29">
        <v>-9614.880000000001</v>
      </c>
      <c r="JJ18" s="29">
        <v>10585.71</v>
      </c>
      <c r="JK18" s="29">
        <v>970.83</v>
      </c>
      <c r="JL18" s="29">
        <v>-6414.88</v>
      </c>
      <c r="JM18" s="29">
        <v>6935.71</v>
      </c>
      <c r="JN18" s="29">
        <v>520.83000000000004</v>
      </c>
      <c r="JO18" s="29">
        <v>-3200</v>
      </c>
      <c r="JP18" s="29">
        <v>3650</v>
      </c>
      <c r="JQ18" s="29">
        <v>450</v>
      </c>
      <c r="JR18" s="29">
        <v>-9614.880000000001</v>
      </c>
      <c r="JS18" s="29">
        <v>10585.71</v>
      </c>
      <c r="JT18" s="29">
        <v>970.83</v>
      </c>
      <c r="JU18" s="29">
        <v>-9414.8799999999992</v>
      </c>
      <c r="JV18" s="29">
        <v>9935.7099999999991</v>
      </c>
      <c r="JW18" s="29">
        <v>520.83000000000004</v>
      </c>
      <c r="JX18" s="29">
        <v>-3200</v>
      </c>
      <c r="JY18" s="29">
        <v>3650</v>
      </c>
      <c r="JZ18" s="29">
        <v>450</v>
      </c>
      <c r="KA18" s="29">
        <v>-12614.88</v>
      </c>
      <c r="KB18" s="29">
        <v>13585.71</v>
      </c>
      <c r="KC18" s="29">
        <v>970.83</v>
      </c>
      <c r="KD18" s="29">
        <v>-6414.88</v>
      </c>
      <c r="KE18" s="29">
        <v>6935.71</v>
      </c>
      <c r="KF18" s="29">
        <v>520.83000000000004</v>
      </c>
      <c r="KG18" s="29">
        <v>-3200</v>
      </c>
      <c r="KH18" s="29">
        <v>3650</v>
      </c>
      <c r="KI18" s="29">
        <v>450</v>
      </c>
      <c r="KJ18" s="29">
        <v>-9614.880000000001</v>
      </c>
      <c r="KK18" s="29">
        <v>10585.71</v>
      </c>
      <c r="KL18" s="29">
        <v>970.83</v>
      </c>
      <c r="KM18" s="29">
        <v>-7129.17</v>
      </c>
      <c r="KN18" s="29">
        <v>7650</v>
      </c>
      <c r="KO18" s="29">
        <v>520.83000000000004</v>
      </c>
      <c r="KP18" s="29">
        <v>-3200</v>
      </c>
      <c r="KQ18" s="29">
        <v>3650</v>
      </c>
      <c r="KR18" s="29">
        <v>450</v>
      </c>
      <c r="KS18" s="29">
        <v>-10329.17</v>
      </c>
      <c r="KT18" s="29">
        <v>11300</v>
      </c>
      <c r="KU18" s="29">
        <v>970.83</v>
      </c>
      <c r="KV18" s="29">
        <v>-7129.17</v>
      </c>
      <c r="KW18" s="29">
        <v>7650</v>
      </c>
      <c r="KX18" s="29">
        <v>520.83000000000004</v>
      </c>
      <c r="KY18" s="29">
        <v>-3200</v>
      </c>
      <c r="KZ18" s="29">
        <v>3650</v>
      </c>
      <c r="LA18" s="29">
        <v>450</v>
      </c>
      <c r="LB18" s="29">
        <v>-10329.17</v>
      </c>
      <c r="LC18" s="29">
        <v>11300</v>
      </c>
      <c r="LD18" s="29">
        <v>970.83</v>
      </c>
      <c r="LE18" s="29">
        <v>-7200.6</v>
      </c>
      <c r="LF18" s="29">
        <v>7721.43</v>
      </c>
      <c r="LG18" s="29">
        <v>520.83000000000004</v>
      </c>
      <c r="LH18" s="29">
        <v>-3200</v>
      </c>
      <c r="LI18" s="29">
        <v>3650</v>
      </c>
      <c r="LJ18" s="29">
        <v>450</v>
      </c>
      <c r="LK18" s="29">
        <v>-10400.6</v>
      </c>
      <c r="LL18" s="29">
        <v>11371.43</v>
      </c>
      <c r="LM18" s="29">
        <v>970.83</v>
      </c>
      <c r="LN18" s="29">
        <v>-7200.6</v>
      </c>
      <c r="LO18" s="29">
        <v>7721.43</v>
      </c>
      <c r="LP18" s="29">
        <v>520.83000000000004</v>
      </c>
      <c r="LQ18" s="29">
        <v>-3200</v>
      </c>
      <c r="LR18" s="29">
        <v>3650</v>
      </c>
      <c r="LS18" s="29">
        <v>450</v>
      </c>
      <c r="LT18" s="29">
        <v>-10400.6</v>
      </c>
      <c r="LU18" s="29">
        <v>11371.43</v>
      </c>
      <c r="LV18" s="29">
        <v>970.83</v>
      </c>
      <c r="LW18" s="29">
        <v>-7200.6</v>
      </c>
      <c r="LX18" s="29">
        <v>7721.43</v>
      </c>
      <c r="LY18" s="29">
        <v>520.83000000000004</v>
      </c>
      <c r="LZ18" s="29">
        <v>-3200</v>
      </c>
      <c r="MA18" s="29">
        <v>3650</v>
      </c>
      <c r="MB18" s="29">
        <v>450</v>
      </c>
      <c r="MC18" s="29">
        <v>-10400.6</v>
      </c>
      <c r="MD18" s="29">
        <v>11371.43</v>
      </c>
      <c r="ME18" s="29">
        <v>970.83</v>
      </c>
      <c r="MF18" s="29"/>
      <c r="MG18" s="29"/>
      <c r="MH18" s="29"/>
      <c r="MI18" s="29"/>
      <c r="MJ18" s="29"/>
      <c r="MK18" s="29"/>
      <c r="ML18" s="29">
        <v>-124664.3</v>
      </c>
      <c r="MM18" s="29">
        <v>136314.25999999998</v>
      </c>
      <c r="MN18" s="29">
        <v>11649.960000000001</v>
      </c>
      <c r="MO18" s="29">
        <v>-550.6</v>
      </c>
      <c r="MP18" s="29">
        <v>1071.43</v>
      </c>
      <c r="MQ18" s="29">
        <v>520.83000000000004</v>
      </c>
      <c r="MR18" s="29">
        <v>-550.6</v>
      </c>
      <c r="MS18" s="29">
        <v>1071.43</v>
      </c>
      <c r="MT18" s="29">
        <v>520.83000000000004</v>
      </c>
      <c r="MU18" s="29">
        <v>-550.6</v>
      </c>
      <c r="MV18" s="29">
        <v>1071.43</v>
      </c>
      <c r="MW18" s="29">
        <v>520.83000000000004</v>
      </c>
      <c r="MX18" s="29">
        <v>-550.6</v>
      </c>
      <c r="MY18" s="29">
        <v>1071.43</v>
      </c>
      <c r="MZ18" s="29">
        <v>520.83000000000004</v>
      </c>
      <c r="NA18" s="29">
        <v>-550.6</v>
      </c>
      <c r="NB18" s="29">
        <v>1071.43</v>
      </c>
      <c r="NC18" s="29">
        <v>520.83000000000004</v>
      </c>
      <c r="ND18" s="29">
        <v>-550.6</v>
      </c>
      <c r="NE18" s="29">
        <v>1071.43</v>
      </c>
      <c r="NF18" s="29">
        <v>520.83000000000004</v>
      </c>
      <c r="NG18" s="29">
        <v>-550.6</v>
      </c>
      <c r="NH18" s="29">
        <v>1071.43</v>
      </c>
      <c r="NI18" s="29">
        <v>520.83000000000004</v>
      </c>
      <c r="NJ18" s="29">
        <v>-550.6</v>
      </c>
      <c r="NK18" s="29">
        <v>1071.43</v>
      </c>
      <c r="NL18" s="29">
        <v>520.83000000000004</v>
      </c>
      <c r="NM18" s="29">
        <v>520.83000000000004</v>
      </c>
      <c r="NN18" s="29">
        <v>0</v>
      </c>
      <c r="NO18" s="29">
        <v>520.83000000000004</v>
      </c>
      <c r="NP18" s="29">
        <v>520.83000000000004</v>
      </c>
      <c r="NQ18" s="29">
        <v>0</v>
      </c>
      <c r="NR18" s="29">
        <v>520.83000000000004</v>
      </c>
      <c r="NS18" s="29">
        <v>520.83000000000004</v>
      </c>
      <c r="NT18" s="29">
        <v>0</v>
      </c>
      <c r="NU18" s="29">
        <v>520.83000000000004</v>
      </c>
      <c r="NV18" s="29">
        <v>520.83000000000004</v>
      </c>
      <c r="NW18" s="29">
        <v>0</v>
      </c>
      <c r="NX18" s="29">
        <v>520.83000000000004</v>
      </c>
      <c r="NY18" s="29">
        <v>520.83000000000004</v>
      </c>
      <c r="NZ18" s="29">
        <v>0</v>
      </c>
      <c r="OA18" s="29">
        <v>520.83000000000004</v>
      </c>
      <c r="OB18" s="29">
        <v>520.83000000000004</v>
      </c>
      <c r="OC18" s="29">
        <v>0</v>
      </c>
      <c r="OD18" s="29">
        <v>520.83000000000004</v>
      </c>
      <c r="OE18" s="29">
        <v>520.83000000000004</v>
      </c>
      <c r="OF18" s="29">
        <v>0</v>
      </c>
      <c r="OG18" s="29">
        <v>520.83000000000004</v>
      </c>
      <c r="OH18" s="29">
        <v>520.83000000000004</v>
      </c>
      <c r="OI18" s="29">
        <v>0</v>
      </c>
      <c r="OJ18" s="29">
        <v>520.83000000000004</v>
      </c>
      <c r="OK18" s="29">
        <v>520.83000000000004</v>
      </c>
      <c r="OL18" s="29">
        <v>0</v>
      </c>
      <c r="OM18" s="29">
        <v>520.83000000000004</v>
      </c>
      <c r="ON18" s="29">
        <v>520.83000000000004</v>
      </c>
      <c r="OO18" s="29">
        <v>0</v>
      </c>
      <c r="OP18" s="29">
        <v>520.83000000000004</v>
      </c>
      <c r="OQ18" s="29">
        <v>520.83000000000004</v>
      </c>
      <c r="OR18" s="29">
        <v>0</v>
      </c>
      <c r="OS18" s="29">
        <v>520.83000000000004</v>
      </c>
      <c r="OT18" s="29">
        <v>520.83000000000004</v>
      </c>
      <c r="OU18" s="29">
        <v>0</v>
      </c>
      <c r="OV18" s="29">
        <v>520.83000000000004</v>
      </c>
      <c r="OW18" s="29">
        <v>520.83000000000004</v>
      </c>
      <c r="OX18" s="29">
        <v>0</v>
      </c>
      <c r="OY18" s="29">
        <v>520.83000000000004</v>
      </c>
      <c r="OZ18" s="29">
        <v>520.83000000000004</v>
      </c>
      <c r="PA18" s="29">
        <v>0</v>
      </c>
      <c r="PB18" s="29">
        <v>520.83000000000004</v>
      </c>
      <c r="PC18" s="29">
        <v>520.83000000000004</v>
      </c>
      <c r="PD18" s="29">
        <v>0</v>
      </c>
      <c r="PE18" s="29">
        <v>520.83000000000004</v>
      </c>
      <c r="PF18" s="29">
        <v>520.83000000000004</v>
      </c>
      <c r="PG18" s="29">
        <v>0</v>
      </c>
      <c r="PH18" s="29">
        <v>520.83000000000004</v>
      </c>
      <c r="PI18" s="29">
        <v>1964.2399999999998</v>
      </c>
      <c r="PJ18" s="29">
        <v>4285.72</v>
      </c>
      <c r="PK18" s="29">
        <v>6249.96</v>
      </c>
    </row>
    <row r="19" spans="1:427" x14ac:dyDescent="0.25">
      <c r="A19" s="7" t="s">
        <v>290</v>
      </c>
      <c r="B19" s="29"/>
      <c r="C19" s="29"/>
      <c r="D19" s="29"/>
      <c r="E19" s="29"/>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v>1729</v>
      </c>
      <c r="BQ19" s="29">
        <v>0</v>
      </c>
      <c r="BR19" s="29">
        <v>1729</v>
      </c>
      <c r="BS19" s="29">
        <v>1729</v>
      </c>
      <c r="BT19" s="29">
        <v>0</v>
      </c>
      <c r="BU19" s="29">
        <v>1729</v>
      </c>
      <c r="BV19" s="29">
        <v>-10664</v>
      </c>
      <c r="BW19" s="29">
        <v>10664</v>
      </c>
      <c r="BX19" s="29">
        <v>0</v>
      </c>
      <c r="BY19" s="29">
        <v>-10664</v>
      </c>
      <c r="BZ19" s="29">
        <v>10664</v>
      </c>
      <c r="CA19" s="29">
        <v>0</v>
      </c>
      <c r="CB19" s="29">
        <v>-8935</v>
      </c>
      <c r="CC19" s="29">
        <v>10664</v>
      </c>
      <c r="CD19" s="29">
        <v>1729</v>
      </c>
      <c r="CE19" s="29">
        <v>144.08000000000001</v>
      </c>
      <c r="CF19" s="29">
        <v>0</v>
      </c>
      <c r="CG19" s="29">
        <v>144.08000000000001</v>
      </c>
      <c r="CH19" s="29"/>
      <c r="CI19" s="29"/>
      <c r="CJ19" s="29"/>
      <c r="CK19" s="29">
        <v>144.08000000000001</v>
      </c>
      <c r="CL19" s="29">
        <v>0</v>
      </c>
      <c r="CM19" s="29">
        <v>144.08000000000001</v>
      </c>
      <c r="CN19" s="29">
        <v>288.16000000000003</v>
      </c>
      <c r="CO19" s="29">
        <v>0</v>
      </c>
      <c r="CP19" s="29">
        <v>288.16000000000003</v>
      </c>
      <c r="CQ19" s="29">
        <v>-2549.92</v>
      </c>
      <c r="CR19" s="29">
        <v>2771</v>
      </c>
      <c r="CS19" s="29">
        <v>221.08</v>
      </c>
      <c r="CT19" s="29"/>
      <c r="CU19" s="29"/>
      <c r="CV19" s="29"/>
      <c r="CW19" s="29">
        <v>-2549.92</v>
      </c>
      <c r="CX19" s="29">
        <v>2771</v>
      </c>
      <c r="CY19" s="29">
        <v>221.08</v>
      </c>
      <c r="CZ19" s="29">
        <v>-5099.84</v>
      </c>
      <c r="DA19" s="29">
        <v>5542</v>
      </c>
      <c r="DB19" s="29">
        <v>442.16</v>
      </c>
      <c r="DC19" s="29">
        <v>221.08</v>
      </c>
      <c r="DD19" s="29">
        <v>0</v>
      </c>
      <c r="DE19" s="29">
        <v>221.08</v>
      </c>
      <c r="DF19" s="29"/>
      <c r="DG19" s="29"/>
      <c r="DH19" s="29"/>
      <c r="DI19" s="29">
        <v>221.08</v>
      </c>
      <c r="DJ19" s="29">
        <v>0</v>
      </c>
      <c r="DK19" s="29">
        <v>221.08</v>
      </c>
      <c r="DL19" s="29">
        <v>442.16</v>
      </c>
      <c r="DM19" s="29">
        <v>0</v>
      </c>
      <c r="DN19" s="29">
        <v>442.16</v>
      </c>
      <c r="DO19" s="29">
        <v>221.09</v>
      </c>
      <c r="DP19" s="29">
        <v>0</v>
      </c>
      <c r="DQ19" s="29">
        <v>221.09</v>
      </c>
      <c r="DR19" s="29"/>
      <c r="DS19" s="29"/>
      <c r="DT19" s="29"/>
      <c r="DU19" s="29">
        <v>221.09</v>
      </c>
      <c r="DV19" s="29">
        <v>0</v>
      </c>
      <c r="DW19" s="29">
        <v>221.09</v>
      </c>
      <c r="DX19" s="29">
        <v>442.18</v>
      </c>
      <c r="DY19" s="29">
        <v>0</v>
      </c>
      <c r="DZ19" s="29">
        <v>442.18</v>
      </c>
      <c r="EA19" s="29">
        <v>-562.32000000000005</v>
      </c>
      <c r="EB19" s="29">
        <v>805.88</v>
      </c>
      <c r="EC19" s="29">
        <v>243.56</v>
      </c>
      <c r="ED19" s="29"/>
      <c r="EE19" s="29"/>
      <c r="EF19" s="29"/>
      <c r="EG19" s="29">
        <v>-562.32000000000005</v>
      </c>
      <c r="EH19" s="29">
        <v>805.88</v>
      </c>
      <c r="EI19" s="29">
        <v>243.56</v>
      </c>
      <c r="EJ19" s="29">
        <v>-1124.6400000000001</v>
      </c>
      <c r="EK19" s="29">
        <v>1611.76</v>
      </c>
      <c r="EL19" s="29">
        <v>487.12</v>
      </c>
      <c r="EM19" s="29">
        <v>243.57</v>
      </c>
      <c r="EN19" s="29">
        <v>0</v>
      </c>
      <c r="EO19" s="29">
        <v>243.57</v>
      </c>
      <c r="EP19" s="29"/>
      <c r="EQ19" s="29"/>
      <c r="ER19" s="29"/>
      <c r="ES19" s="29">
        <v>250</v>
      </c>
      <c r="ET19" s="29">
        <v>0</v>
      </c>
      <c r="EU19" s="29">
        <v>250</v>
      </c>
      <c r="EV19" s="29">
        <v>493.57</v>
      </c>
      <c r="EW19" s="29">
        <v>0</v>
      </c>
      <c r="EX19" s="29">
        <v>493.57</v>
      </c>
      <c r="EY19" s="29">
        <v>-1626.17</v>
      </c>
      <c r="EZ19" s="29">
        <v>1923.28</v>
      </c>
      <c r="FA19" s="29">
        <v>297.11</v>
      </c>
      <c r="FB19" s="29">
        <v>-1600</v>
      </c>
      <c r="FC19" s="29">
        <v>1600</v>
      </c>
      <c r="FD19" s="29">
        <v>0</v>
      </c>
      <c r="FE19" s="29">
        <v>-1350</v>
      </c>
      <c r="FF19" s="29">
        <v>1600</v>
      </c>
      <c r="FG19" s="29">
        <v>250</v>
      </c>
      <c r="FH19" s="29">
        <v>-4576.17</v>
      </c>
      <c r="FI19" s="29">
        <v>5123.28</v>
      </c>
      <c r="FJ19" s="29">
        <v>547.11</v>
      </c>
      <c r="FK19" s="29">
        <v>297.12</v>
      </c>
      <c r="FL19" s="29">
        <v>0</v>
      </c>
      <c r="FM19" s="29">
        <v>297.12</v>
      </c>
      <c r="FN19" s="29">
        <v>-1600</v>
      </c>
      <c r="FO19" s="29">
        <v>1600</v>
      </c>
      <c r="FP19" s="29">
        <v>0</v>
      </c>
      <c r="FQ19" s="29">
        <v>-1350</v>
      </c>
      <c r="FR19" s="29">
        <v>1600</v>
      </c>
      <c r="FS19" s="29">
        <v>250</v>
      </c>
      <c r="FT19" s="29">
        <v>-2652.88</v>
      </c>
      <c r="FU19" s="29">
        <v>3200</v>
      </c>
      <c r="FV19" s="29">
        <v>547.12</v>
      </c>
      <c r="FW19" s="29">
        <v>-1087.27</v>
      </c>
      <c r="FX19" s="29">
        <v>1424.15</v>
      </c>
      <c r="FY19" s="29">
        <v>336.88</v>
      </c>
      <c r="FZ19" s="29">
        <v>-1600</v>
      </c>
      <c r="GA19" s="29">
        <v>1600</v>
      </c>
      <c r="GB19" s="29">
        <v>0</v>
      </c>
      <c r="GC19" s="29">
        <v>-1350</v>
      </c>
      <c r="GD19" s="29">
        <v>1600</v>
      </c>
      <c r="GE19" s="29">
        <v>250</v>
      </c>
      <c r="GF19" s="29">
        <v>-4037.27</v>
      </c>
      <c r="GG19" s="29">
        <v>4624.1499999999996</v>
      </c>
      <c r="GH19" s="29">
        <v>586.88</v>
      </c>
      <c r="GI19" s="29">
        <v>-444.25</v>
      </c>
      <c r="GJ19" s="29">
        <v>803.75</v>
      </c>
      <c r="GK19" s="29">
        <v>359.5</v>
      </c>
      <c r="GL19" s="29">
        <v>-1600</v>
      </c>
      <c r="GM19" s="29">
        <v>1600</v>
      </c>
      <c r="GN19" s="29">
        <v>0</v>
      </c>
      <c r="GO19" s="29">
        <v>-1350</v>
      </c>
      <c r="GP19" s="29">
        <v>1600</v>
      </c>
      <c r="GQ19" s="29">
        <v>250</v>
      </c>
      <c r="GR19" s="29">
        <v>-3394.25</v>
      </c>
      <c r="GS19" s="29">
        <v>4003.75</v>
      </c>
      <c r="GT19" s="29">
        <v>609.5</v>
      </c>
      <c r="GU19" s="29">
        <v>359.48</v>
      </c>
      <c r="GV19" s="29">
        <v>0</v>
      </c>
      <c r="GW19" s="29">
        <v>359.48</v>
      </c>
      <c r="GX19" s="29">
        <v>-1600</v>
      </c>
      <c r="GY19" s="29">
        <v>1600</v>
      </c>
      <c r="GZ19" s="29">
        <v>0</v>
      </c>
      <c r="HA19" s="29">
        <v>-1350</v>
      </c>
      <c r="HB19" s="29">
        <v>1600</v>
      </c>
      <c r="HC19" s="29">
        <v>250</v>
      </c>
      <c r="HD19" s="29">
        <v>-2590.52</v>
      </c>
      <c r="HE19" s="29">
        <v>3200</v>
      </c>
      <c r="HF19" s="29">
        <v>609.48</v>
      </c>
      <c r="HG19" s="29">
        <v>-1600</v>
      </c>
      <c r="HH19" s="29">
        <v>1600</v>
      </c>
      <c r="HI19" s="29">
        <v>0</v>
      </c>
      <c r="HJ19" s="29">
        <v>-1350</v>
      </c>
      <c r="HK19" s="29">
        <v>1600</v>
      </c>
      <c r="HL19" s="29">
        <v>250</v>
      </c>
      <c r="HM19" s="29">
        <v>-2950</v>
      </c>
      <c r="HN19" s="29">
        <v>3200</v>
      </c>
      <c r="HO19" s="29">
        <v>250</v>
      </c>
      <c r="HP19" s="29">
        <v>-8935</v>
      </c>
      <c r="HQ19" s="29">
        <v>8935</v>
      </c>
      <c r="HR19" s="29">
        <v>0</v>
      </c>
      <c r="HS19" s="29">
        <v>-8935</v>
      </c>
      <c r="HT19" s="29">
        <v>8935</v>
      </c>
      <c r="HU19" s="29">
        <v>0</v>
      </c>
      <c r="HV19" s="29">
        <v>-17870</v>
      </c>
      <c r="HW19" s="29">
        <v>17870</v>
      </c>
      <c r="HX19" s="29">
        <v>0</v>
      </c>
      <c r="HY19" s="29">
        <v>-42629.5</v>
      </c>
      <c r="HZ19" s="29">
        <v>48374.94</v>
      </c>
      <c r="IA19" s="29">
        <v>5745.4400000000005</v>
      </c>
      <c r="IB19" s="29">
        <v>-3548</v>
      </c>
      <c r="IC19" s="29">
        <v>4648</v>
      </c>
      <c r="ID19" s="29">
        <v>1100</v>
      </c>
      <c r="IE19" s="29">
        <v>-1398</v>
      </c>
      <c r="IF19" s="29">
        <v>1648</v>
      </c>
      <c r="IG19" s="29">
        <v>250</v>
      </c>
      <c r="IH19" s="29">
        <v>-4946</v>
      </c>
      <c r="II19" s="29">
        <v>6296</v>
      </c>
      <c r="IJ19" s="29">
        <v>1350</v>
      </c>
      <c r="IK19" s="29">
        <v>-3548</v>
      </c>
      <c r="IL19" s="29">
        <v>4648</v>
      </c>
      <c r="IM19" s="29">
        <v>1100</v>
      </c>
      <c r="IN19" s="29">
        <v>-1398</v>
      </c>
      <c r="IO19" s="29">
        <v>1648</v>
      </c>
      <c r="IP19" s="29">
        <v>250</v>
      </c>
      <c r="IQ19" s="29">
        <v>-4946</v>
      </c>
      <c r="IR19" s="29">
        <v>6296</v>
      </c>
      <c r="IS19" s="29">
        <v>1350</v>
      </c>
      <c r="IT19" s="29">
        <v>-3548</v>
      </c>
      <c r="IU19" s="29">
        <v>4648</v>
      </c>
      <c r="IV19" s="29">
        <v>1100</v>
      </c>
      <c r="IW19" s="29">
        <v>-1398</v>
      </c>
      <c r="IX19" s="29">
        <v>1648</v>
      </c>
      <c r="IY19" s="29">
        <v>250</v>
      </c>
      <c r="IZ19" s="29">
        <v>-4946</v>
      </c>
      <c r="JA19" s="29">
        <v>6296</v>
      </c>
      <c r="JB19" s="29">
        <v>1350</v>
      </c>
      <c r="JC19" s="29">
        <v>-2548</v>
      </c>
      <c r="JD19" s="29">
        <v>3648</v>
      </c>
      <c r="JE19" s="29">
        <v>1100</v>
      </c>
      <c r="JF19" s="29">
        <v>-1398</v>
      </c>
      <c r="JG19" s="29">
        <v>1648</v>
      </c>
      <c r="JH19" s="29">
        <v>250</v>
      </c>
      <c r="JI19" s="29">
        <v>-3946</v>
      </c>
      <c r="JJ19" s="29">
        <v>5296</v>
      </c>
      <c r="JK19" s="29">
        <v>1350</v>
      </c>
      <c r="JL19" s="29">
        <v>-2548</v>
      </c>
      <c r="JM19" s="29">
        <v>3648</v>
      </c>
      <c r="JN19" s="29">
        <v>1100</v>
      </c>
      <c r="JO19" s="29">
        <v>-1398</v>
      </c>
      <c r="JP19" s="29">
        <v>1648</v>
      </c>
      <c r="JQ19" s="29">
        <v>250</v>
      </c>
      <c r="JR19" s="29">
        <v>-3946</v>
      </c>
      <c r="JS19" s="29">
        <v>5296</v>
      </c>
      <c r="JT19" s="29">
        <v>1350</v>
      </c>
      <c r="JU19" s="29">
        <v>-2548</v>
      </c>
      <c r="JV19" s="29">
        <v>3648</v>
      </c>
      <c r="JW19" s="29">
        <v>1100</v>
      </c>
      <c r="JX19" s="29">
        <v>-1398</v>
      </c>
      <c r="JY19" s="29">
        <v>1648</v>
      </c>
      <c r="JZ19" s="29">
        <v>250</v>
      </c>
      <c r="KA19" s="29">
        <v>-3946</v>
      </c>
      <c r="KB19" s="29">
        <v>5296</v>
      </c>
      <c r="KC19" s="29">
        <v>1350</v>
      </c>
      <c r="KD19" s="29">
        <v>-2548</v>
      </c>
      <c r="KE19" s="29">
        <v>3648</v>
      </c>
      <c r="KF19" s="29">
        <v>1100</v>
      </c>
      <c r="KG19" s="29">
        <v>-1398</v>
      </c>
      <c r="KH19" s="29">
        <v>1648</v>
      </c>
      <c r="KI19" s="29">
        <v>250</v>
      </c>
      <c r="KJ19" s="29">
        <v>-3946</v>
      </c>
      <c r="KK19" s="29">
        <v>5296</v>
      </c>
      <c r="KL19" s="29">
        <v>1350</v>
      </c>
      <c r="KM19" s="29">
        <v>-2548</v>
      </c>
      <c r="KN19" s="29">
        <v>3648</v>
      </c>
      <c r="KO19" s="29">
        <v>1100</v>
      </c>
      <c r="KP19" s="29">
        <v>-1398</v>
      </c>
      <c r="KQ19" s="29">
        <v>1648</v>
      </c>
      <c r="KR19" s="29">
        <v>250</v>
      </c>
      <c r="KS19" s="29">
        <v>-3946</v>
      </c>
      <c r="KT19" s="29">
        <v>5296</v>
      </c>
      <c r="KU19" s="29">
        <v>1350</v>
      </c>
      <c r="KV19" s="29">
        <v>-2548</v>
      </c>
      <c r="KW19" s="29">
        <v>3648</v>
      </c>
      <c r="KX19" s="29">
        <v>1100</v>
      </c>
      <c r="KY19" s="29">
        <v>-1398</v>
      </c>
      <c r="KZ19" s="29">
        <v>1648</v>
      </c>
      <c r="LA19" s="29">
        <v>250</v>
      </c>
      <c r="LB19" s="29">
        <v>-3946</v>
      </c>
      <c r="LC19" s="29">
        <v>5296</v>
      </c>
      <c r="LD19" s="29">
        <v>1350</v>
      </c>
      <c r="LE19" s="29">
        <v>-2548</v>
      </c>
      <c r="LF19" s="29">
        <v>3648</v>
      </c>
      <c r="LG19" s="29">
        <v>1100</v>
      </c>
      <c r="LH19" s="29">
        <v>-1398</v>
      </c>
      <c r="LI19" s="29">
        <v>1648</v>
      </c>
      <c r="LJ19" s="29">
        <v>250</v>
      </c>
      <c r="LK19" s="29">
        <v>-3946</v>
      </c>
      <c r="LL19" s="29">
        <v>5296</v>
      </c>
      <c r="LM19" s="29">
        <v>1350</v>
      </c>
      <c r="LN19" s="29">
        <v>-2548</v>
      </c>
      <c r="LO19" s="29">
        <v>3648</v>
      </c>
      <c r="LP19" s="29">
        <v>1100</v>
      </c>
      <c r="LQ19" s="29">
        <v>-1398</v>
      </c>
      <c r="LR19" s="29">
        <v>1648</v>
      </c>
      <c r="LS19" s="29">
        <v>250</v>
      </c>
      <c r="LT19" s="29">
        <v>-3946</v>
      </c>
      <c r="LU19" s="29">
        <v>5296</v>
      </c>
      <c r="LV19" s="29">
        <v>1350</v>
      </c>
      <c r="LW19" s="29">
        <v>-2548</v>
      </c>
      <c r="LX19" s="29">
        <v>3648</v>
      </c>
      <c r="LY19" s="29">
        <v>1100</v>
      </c>
      <c r="LZ19" s="29">
        <v>-1398</v>
      </c>
      <c r="MA19" s="29">
        <v>1648</v>
      </c>
      <c r="MB19" s="29">
        <v>250</v>
      </c>
      <c r="MC19" s="29">
        <v>-3946</v>
      </c>
      <c r="MD19" s="29">
        <v>5296</v>
      </c>
      <c r="ME19" s="29">
        <v>1350</v>
      </c>
      <c r="MF19" s="29"/>
      <c r="MG19" s="29"/>
      <c r="MH19" s="29"/>
      <c r="MI19" s="29"/>
      <c r="MJ19" s="29"/>
      <c r="MK19" s="29"/>
      <c r="ML19" s="29">
        <v>-50352</v>
      </c>
      <c r="MM19" s="29">
        <v>66552</v>
      </c>
      <c r="MN19" s="29">
        <v>16200</v>
      </c>
      <c r="MO19" s="29">
        <v>-900</v>
      </c>
      <c r="MP19" s="29">
        <v>2000</v>
      </c>
      <c r="MQ19" s="29">
        <v>1100</v>
      </c>
      <c r="MR19" s="29">
        <v>-900</v>
      </c>
      <c r="MS19" s="29">
        <v>2000</v>
      </c>
      <c r="MT19" s="29">
        <v>1100</v>
      </c>
      <c r="MU19" s="29">
        <v>-900</v>
      </c>
      <c r="MV19" s="29">
        <v>2000</v>
      </c>
      <c r="MW19" s="29">
        <v>1100</v>
      </c>
      <c r="MX19" s="29">
        <v>-900</v>
      </c>
      <c r="MY19" s="29">
        <v>2000</v>
      </c>
      <c r="MZ19" s="29">
        <v>1100</v>
      </c>
      <c r="NA19" s="29">
        <v>-900</v>
      </c>
      <c r="NB19" s="29">
        <v>2000</v>
      </c>
      <c r="NC19" s="29">
        <v>1100</v>
      </c>
      <c r="ND19" s="29">
        <v>-900</v>
      </c>
      <c r="NE19" s="29">
        <v>2000</v>
      </c>
      <c r="NF19" s="29">
        <v>1100</v>
      </c>
      <c r="NG19" s="29">
        <v>-900</v>
      </c>
      <c r="NH19" s="29">
        <v>2000</v>
      </c>
      <c r="NI19" s="29">
        <v>1100</v>
      </c>
      <c r="NJ19" s="29">
        <v>-900</v>
      </c>
      <c r="NK19" s="29">
        <v>2000</v>
      </c>
      <c r="NL19" s="29">
        <v>1100</v>
      </c>
      <c r="NM19" s="29">
        <v>-900</v>
      </c>
      <c r="NN19" s="29">
        <v>2000</v>
      </c>
      <c r="NO19" s="29">
        <v>1100</v>
      </c>
      <c r="NP19" s="29">
        <v>-900</v>
      </c>
      <c r="NQ19" s="29">
        <v>2000</v>
      </c>
      <c r="NR19" s="29">
        <v>1100</v>
      </c>
      <c r="NS19" s="29">
        <v>-900</v>
      </c>
      <c r="NT19" s="29">
        <v>2000</v>
      </c>
      <c r="NU19" s="29">
        <v>1100</v>
      </c>
      <c r="NV19" s="29">
        <v>-900</v>
      </c>
      <c r="NW19" s="29">
        <v>2000</v>
      </c>
      <c r="NX19" s="29">
        <v>1100</v>
      </c>
      <c r="NY19" s="29">
        <v>-900</v>
      </c>
      <c r="NZ19" s="29">
        <v>2000</v>
      </c>
      <c r="OA19" s="29">
        <v>1100</v>
      </c>
      <c r="OB19" s="29">
        <v>-900</v>
      </c>
      <c r="OC19" s="29">
        <v>2000</v>
      </c>
      <c r="OD19" s="29">
        <v>1100</v>
      </c>
      <c r="OE19" s="29">
        <v>-900</v>
      </c>
      <c r="OF19" s="29">
        <v>2000</v>
      </c>
      <c r="OG19" s="29">
        <v>1100</v>
      </c>
      <c r="OH19" s="29">
        <v>-900</v>
      </c>
      <c r="OI19" s="29">
        <v>2000</v>
      </c>
      <c r="OJ19" s="29">
        <v>1100</v>
      </c>
      <c r="OK19" s="29">
        <v>-900</v>
      </c>
      <c r="OL19" s="29">
        <v>2000</v>
      </c>
      <c r="OM19" s="29">
        <v>1100</v>
      </c>
      <c r="ON19" s="29">
        <v>-900</v>
      </c>
      <c r="OO19" s="29">
        <v>2000</v>
      </c>
      <c r="OP19" s="29">
        <v>1100</v>
      </c>
      <c r="OQ19" s="29">
        <v>-900</v>
      </c>
      <c r="OR19" s="29">
        <v>2000</v>
      </c>
      <c r="OS19" s="29">
        <v>1100</v>
      </c>
      <c r="OT19" s="29">
        <v>-900</v>
      </c>
      <c r="OU19" s="29">
        <v>2000</v>
      </c>
      <c r="OV19" s="29">
        <v>1100</v>
      </c>
      <c r="OW19" s="29">
        <v>-900</v>
      </c>
      <c r="OX19" s="29">
        <v>2000</v>
      </c>
      <c r="OY19" s="29">
        <v>1100</v>
      </c>
      <c r="OZ19" s="29">
        <v>-900</v>
      </c>
      <c r="PA19" s="29">
        <v>2000</v>
      </c>
      <c r="PB19" s="29">
        <v>1100</v>
      </c>
      <c r="PC19" s="29">
        <v>-900</v>
      </c>
      <c r="PD19" s="29">
        <v>2000</v>
      </c>
      <c r="PE19" s="29">
        <v>1100</v>
      </c>
      <c r="PF19" s="29">
        <v>-900</v>
      </c>
      <c r="PG19" s="29">
        <v>2000</v>
      </c>
      <c r="PH19" s="29">
        <v>1100</v>
      </c>
      <c r="PI19" s="29">
        <v>-10800</v>
      </c>
      <c r="PJ19" s="29">
        <v>24000</v>
      </c>
      <c r="PK19" s="29">
        <v>13200</v>
      </c>
    </row>
    <row r="20" spans="1:427" x14ac:dyDescent="0.25">
      <c r="A20" s="7" t="s">
        <v>291</v>
      </c>
      <c r="B20" s="29">
        <v>-365.75</v>
      </c>
      <c r="C20" s="29">
        <v>365.75</v>
      </c>
      <c r="D20" s="29">
        <v>0</v>
      </c>
      <c r="E20" s="29">
        <v>-365.75</v>
      </c>
      <c r="F20" s="29">
        <v>365.75</v>
      </c>
      <c r="G20" s="29">
        <v>0</v>
      </c>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v>365.75</v>
      </c>
      <c r="BQ20" s="29">
        <v>0</v>
      </c>
      <c r="BR20" s="29">
        <v>365.75</v>
      </c>
      <c r="BS20" s="29">
        <v>365.75</v>
      </c>
      <c r="BT20" s="29">
        <v>0</v>
      </c>
      <c r="BU20" s="29">
        <v>365.75</v>
      </c>
      <c r="BV20" s="29"/>
      <c r="BW20" s="29"/>
      <c r="BX20" s="29"/>
      <c r="BY20" s="29"/>
      <c r="BZ20" s="29"/>
      <c r="CA20" s="29"/>
      <c r="CB20" s="29">
        <v>0</v>
      </c>
      <c r="CC20" s="29">
        <v>365.75</v>
      </c>
      <c r="CD20" s="29">
        <v>365.75</v>
      </c>
      <c r="CE20" s="29">
        <v>0</v>
      </c>
      <c r="CF20" s="29">
        <v>420.08</v>
      </c>
      <c r="CG20" s="29">
        <v>420.08</v>
      </c>
      <c r="CH20" s="29"/>
      <c r="CI20" s="29"/>
      <c r="CJ20" s="29"/>
      <c r="CK20" s="29"/>
      <c r="CL20" s="29"/>
      <c r="CM20" s="29"/>
      <c r="CN20" s="29">
        <v>0</v>
      </c>
      <c r="CO20" s="29">
        <v>420.08</v>
      </c>
      <c r="CP20" s="29">
        <v>420.08</v>
      </c>
      <c r="CQ20" s="29"/>
      <c r="CR20" s="29"/>
      <c r="CS20" s="29"/>
      <c r="CT20" s="29"/>
      <c r="CU20" s="29"/>
      <c r="CV20" s="29"/>
      <c r="CW20" s="29"/>
      <c r="CX20" s="29"/>
      <c r="CY20" s="29"/>
      <c r="CZ20" s="29"/>
      <c r="DA20" s="29"/>
      <c r="DB20" s="29"/>
      <c r="DC20" s="29">
        <v>0</v>
      </c>
      <c r="DD20" s="29">
        <v>3630.68</v>
      </c>
      <c r="DE20" s="29">
        <v>3630.68</v>
      </c>
      <c r="DF20" s="29"/>
      <c r="DG20" s="29"/>
      <c r="DH20" s="29"/>
      <c r="DI20" s="29"/>
      <c r="DJ20" s="29"/>
      <c r="DK20" s="29"/>
      <c r="DL20" s="29">
        <v>0</v>
      </c>
      <c r="DM20" s="29">
        <v>3630.68</v>
      </c>
      <c r="DN20" s="29">
        <v>3630.68</v>
      </c>
      <c r="DO20" s="29">
        <v>-210.04</v>
      </c>
      <c r="DP20" s="29">
        <v>210.04</v>
      </c>
      <c r="DQ20" s="29">
        <v>0</v>
      </c>
      <c r="DR20" s="29"/>
      <c r="DS20" s="29"/>
      <c r="DT20" s="29"/>
      <c r="DU20" s="29"/>
      <c r="DV20" s="29"/>
      <c r="DW20" s="29"/>
      <c r="DX20" s="29">
        <v>-210.04</v>
      </c>
      <c r="DY20" s="29">
        <v>210.04</v>
      </c>
      <c r="DZ20" s="29">
        <v>0</v>
      </c>
      <c r="EA20" s="29">
        <v>210.04</v>
      </c>
      <c r="EB20" s="29">
        <v>376.44</v>
      </c>
      <c r="EC20" s="29">
        <v>586.48</v>
      </c>
      <c r="ED20" s="29"/>
      <c r="EE20" s="29"/>
      <c r="EF20" s="29"/>
      <c r="EG20" s="29"/>
      <c r="EH20" s="29"/>
      <c r="EI20" s="29"/>
      <c r="EJ20" s="29">
        <v>210.04</v>
      </c>
      <c r="EK20" s="29">
        <v>376.44</v>
      </c>
      <c r="EL20" s="29">
        <v>586.48</v>
      </c>
      <c r="EM20" s="29"/>
      <c r="EN20" s="29"/>
      <c r="EO20" s="29"/>
      <c r="EP20" s="29"/>
      <c r="EQ20" s="29"/>
      <c r="ER20" s="29"/>
      <c r="ES20" s="29">
        <v>-2000</v>
      </c>
      <c r="ET20" s="29">
        <v>2000</v>
      </c>
      <c r="EU20" s="29">
        <v>0</v>
      </c>
      <c r="EV20" s="29">
        <v>-2000</v>
      </c>
      <c r="EW20" s="29">
        <v>2000</v>
      </c>
      <c r="EX20" s="29">
        <v>0</v>
      </c>
      <c r="EY20" s="29">
        <v>0</v>
      </c>
      <c r="EZ20" s="29">
        <v>1924.43</v>
      </c>
      <c r="FA20" s="29">
        <v>1924.43</v>
      </c>
      <c r="FB20" s="29"/>
      <c r="FC20" s="29"/>
      <c r="FD20" s="29"/>
      <c r="FE20" s="29">
        <v>-2000</v>
      </c>
      <c r="FF20" s="29">
        <v>2000</v>
      </c>
      <c r="FG20" s="29">
        <v>0</v>
      </c>
      <c r="FH20" s="29">
        <v>-2000</v>
      </c>
      <c r="FI20" s="29">
        <v>3924.4300000000003</v>
      </c>
      <c r="FJ20" s="29">
        <v>1924.43</v>
      </c>
      <c r="FK20" s="29"/>
      <c r="FL20" s="29"/>
      <c r="FM20" s="29"/>
      <c r="FN20" s="29"/>
      <c r="FO20" s="29"/>
      <c r="FP20" s="29"/>
      <c r="FQ20" s="29">
        <v>-2000</v>
      </c>
      <c r="FR20" s="29">
        <v>2000</v>
      </c>
      <c r="FS20" s="29">
        <v>0</v>
      </c>
      <c r="FT20" s="29">
        <v>-2000</v>
      </c>
      <c r="FU20" s="29">
        <v>2000</v>
      </c>
      <c r="FV20" s="29">
        <v>0</v>
      </c>
      <c r="FW20" s="29">
        <v>0</v>
      </c>
      <c r="FX20" s="29">
        <v>537.27</v>
      </c>
      <c r="FY20" s="29">
        <v>537.27</v>
      </c>
      <c r="FZ20" s="29"/>
      <c r="GA20" s="29"/>
      <c r="GB20" s="29"/>
      <c r="GC20" s="29">
        <v>-2000</v>
      </c>
      <c r="GD20" s="29">
        <v>2000</v>
      </c>
      <c r="GE20" s="29">
        <v>0</v>
      </c>
      <c r="GF20" s="29">
        <v>-2000</v>
      </c>
      <c r="GG20" s="29">
        <v>2537.27</v>
      </c>
      <c r="GH20" s="29">
        <v>537.27</v>
      </c>
      <c r="GI20" s="29">
        <v>0</v>
      </c>
      <c r="GJ20" s="29">
        <v>499</v>
      </c>
      <c r="GK20" s="29">
        <v>499</v>
      </c>
      <c r="GL20" s="29"/>
      <c r="GM20" s="29"/>
      <c r="GN20" s="29"/>
      <c r="GO20" s="29">
        <v>-2000</v>
      </c>
      <c r="GP20" s="29">
        <v>2000</v>
      </c>
      <c r="GQ20" s="29">
        <v>0</v>
      </c>
      <c r="GR20" s="29">
        <v>-2000</v>
      </c>
      <c r="GS20" s="29">
        <v>2499</v>
      </c>
      <c r="GT20" s="29">
        <v>499</v>
      </c>
      <c r="GU20" s="29"/>
      <c r="GV20" s="29"/>
      <c r="GW20" s="29"/>
      <c r="GX20" s="29"/>
      <c r="GY20" s="29"/>
      <c r="GZ20" s="29"/>
      <c r="HA20" s="29">
        <v>-2000</v>
      </c>
      <c r="HB20" s="29">
        <v>2000</v>
      </c>
      <c r="HC20" s="29">
        <v>0</v>
      </c>
      <c r="HD20" s="29">
        <v>-2000</v>
      </c>
      <c r="HE20" s="29">
        <v>2000</v>
      </c>
      <c r="HF20" s="29">
        <v>0</v>
      </c>
      <c r="HG20" s="29"/>
      <c r="HH20" s="29"/>
      <c r="HI20" s="29"/>
      <c r="HJ20" s="29">
        <v>-2000</v>
      </c>
      <c r="HK20" s="29">
        <v>2000</v>
      </c>
      <c r="HL20" s="29">
        <v>0</v>
      </c>
      <c r="HM20" s="29">
        <v>-2000</v>
      </c>
      <c r="HN20" s="29">
        <v>2000</v>
      </c>
      <c r="HO20" s="29">
        <v>0</v>
      </c>
      <c r="HP20" s="29"/>
      <c r="HQ20" s="29"/>
      <c r="HR20" s="29"/>
      <c r="HS20" s="29"/>
      <c r="HT20" s="29"/>
      <c r="HU20" s="29"/>
      <c r="HV20" s="29"/>
      <c r="HW20" s="29"/>
      <c r="HX20" s="29"/>
      <c r="HY20" s="29">
        <v>-14000</v>
      </c>
      <c r="HZ20" s="29">
        <v>21597.940000000002</v>
      </c>
      <c r="IA20" s="29">
        <v>7597.9400000000005</v>
      </c>
      <c r="IB20" s="29">
        <v>0</v>
      </c>
      <c r="IC20" s="29">
        <v>800</v>
      </c>
      <c r="ID20" s="29">
        <v>800</v>
      </c>
      <c r="IE20" s="29">
        <v>-2060</v>
      </c>
      <c r="IF20" s="29">
        <v>2060</v>
      </c>
      <c r="IG20" s="29">
        <v>0</v>
      </c>
      <c r="IH20" s="29">
        <v>-2060</v>
      </c>
      <c r="II20" s="29">
        <v>2860</v>
      </c>
      <c r="IJ20" s="29">
        <v>800</v>
      </c>
      <c r="IK20" s="29">
        <v>0</v>
      </c>
      <c r="IL20" s="29">
        <v>800</v>
      </c>
      <c r="IM20" s="29">
        <v>800</v>
      </c>
      <c r="IN20" s="29">
        <v>-2060</v>
      </c>
      <c r="IO20" s="29">
        <v>2060</v>
      </c>
      <c r="IP20" s="29">
        <v>0</v>
      </c>
      <c r="IQ20" s="29">
        <v>-2060</v>
      </c>
      <c r="IR20" s="29">
        <v>2860</v>
      </c>
      <c r="IS20" s="29">
        <v>800</v>
      </c>
      <c r="IT20" s="29">
        <v>0</v>
      </c>
      <c r="IU20" s="29">
        <v>800</v>
      </c>
      <c r="IV20" s="29">
        <v>800</v>
      </c>
      <c r="IW20" s="29">
        <v>-2060</v>
      </c>
      <c r="IX20" s="29">
        <v>2060</v>
      </c>
      <c r="IY20" s="29">
        <v>0</v>
      </c>
      <c r="IZ20" s="29">
        <v>-2060</v>
      </c>
      <c r="JA20" s="29">
        <v>2860</v>
      </c>
      <c r="JB20" s="29">
        <v>800</v>
      </c>
      <c r="JC20" s="29">
        <v>0</v>
      </c>
      <c r="JD20" s="29">
        <v>800</v>
      </c>
      <c r="JE20" s="29">
        <v>800</v>
      </c>
      <c r="JF20" s="29">
        <v>-2060</v>
      </c>
      <c r="JG20" s="29">
        <v>2060</v>
      </c>
      <c r="JH20" s="29">
        <v>0</v>
      </c>
      <c r="JI20" s="29">
        <v>-2060</v>
      </c>
      <c r="JJ20" s="29">
        <v>2860</v>
      </c>
      <c r="JK20" s="29">
        <v>800</v>
      </c>
      <c r="JL20" s="29">
        <v>0</v>
      </c>
      <c r="JM20" s="29">
        <v>800</v>
      </c>
      <c r="JN20" s="29">
        <v>800</v>
      </c>
      <c r="JO20" s="29">
        <v>-2060</v>
      </c>
      <c r="JP20" s="29">
        <v>2060</v>
      </c>
      <c r="JQ20" s="29">
        <v>0</v>
      </c>
      <c r="JR20" s="29">
        <v>-2060</v>
      </c>
      <c r="JS20" s="29">
        <v>2860</v>
      </c>
      <c r="JT20" s="29">
        <v>800</v>
      </c>
      <c r="JU20" s="29">
        <v>0</v>
      </c>
      <c r="JV20" s="29">
        <v>800</v>
      </c>
      <c r="JW20" s="29">
        <v>800</v>
      </c>
      <c r="JX20" s="29">
        <v>-2060</v>
      </c>
      <c r="JY20" s="29">
        <v>2060</v>
      </c>
      <c r="JZ20" s="29">
        <v>0</v>
      </c>
      <c r="KA20" s="29">
        <v>-2060</v>
      </c>
      <c r="KB20" s="29">
        <v>2860</v>
      </c>
      <c r="KC20" s="29">
        <v>800</v>
      </c>
      <c r="KD20" s="29">
        <v>0</v>
      </c>
      <c r="KE20" s="29">
        <v>800</v>
      </c>
      <c r="KF20" s="29">
        <v>800</v>
      </c>
      <c r="KG20" s="29">
        <v>-2060</v>
      </c>
      <c r="KH20" s="29">
        <v>2060</v>
      </c>
      <c r="KI20" s="29">
        <v>0</v>
      </c>
      <c r="KJ20" s="29">
        <v>-2060</v>
      </c>
      <c r="KK20" s="29">
        <v>2860</v>
      </c>
      <c r="KL20" s="29">
        <v>800</v>
      </c>
      <c r="KM20" s="29">
        <v>0</v>
      </c>
      <c r="KN20" s="29">
        <v>800</v>
      </c>
      <c r="KO20" s="29">
        <v>800</v>
      </c>
      <c r="KP20" s="29">
        <v>-2060</v>
      </c>
      <c r="KQ20" s="29">
        <v>2060</v>
      </c>
      <c r="KR20" s="29">
        <v>0</v>
      </c>
      <c r="KS20" s="29">
        <v>-2060</v>
      </c>
      <c r="KT20" s="29">
        <v>2860</v>
      </c>
      <c r="KU20" s="29">
        <v>800</v>
      </c>
      <c r="KV20" s="29">
        <v>0</v>
      </c>
      <c r="KW20" s="29">
        <v>800</v>
      </c>
      <c r="KX20" s="29">
        <v>800</v>
      </c>
      <c r="KY20" s="29">
        <v>-2060</v>
      </c>
      <c r="KZ20" s="29">
        <v>2060</v>
      </c>
      <c r="LA20" s="29">
        <v>0</v>
      </c>
      <c r="LB20" s="29">
        <v>-2060</v>
      </c>
      <c r="LC20" s="29">
        <v>2860</v>
      </c>
      <c r="LD20" s="29">
        <v>800</v>
      </c>
      <c r="LE20" s="29">
        <v>0</v>
      </c>
      <c r="LF20" s="29">
        <v>800</v>
      </c>
      <c r="LG20" s="29">
        <v>800</v>
      </c>
      <c r="LH20" s="29">
        <v>-2060</v>
      </c>
      <c r="LI20" s="29">
        <v>2060</v>
      </c>
      <c r="LJ20" s="29">
        <v>0</v>
      </c>
      <c r="LK20" s="29">
        <v>-2060</v>
      </c>
      <c r="LL20" s="29">
        <v>2860</v>
      </c>
      <c r="LM20" s="29">
        <v>800</v>
      </c>
      <c r="LN20" s="29">
        <v>0</v>
      </c>
      <c r="LO20" s="29">
        <v>800</v>
      </c>
      <c r="LP20" s="29">
        <v>800</v>
      </c>
      <c r="LQ20" s="29">
        <v>-2060</v>
      </c>
      <c r="LR20" s="29">
        <v>2060</v>
      </c>
      <c r="LS20" s="29">
        <v>0</v>
      </c>
      <c r="LT20" s="29">
        <v>-2060</v>
      </c>
      <c r="LU20" s="29">
        <v>2860</v>
      </c>
      <c r="LV20" s="29">
        <v>800</v>
      </c>
      <c r="LW20" s="29">
        <v>0</v>
      </c>
      <c r="LX20" s="29">
        <v>800</v>
      </c>
      <c r="LY20" s="29">
        <v>800</v>
      </c>
      <c r="LZ20" s="29">
        <v>-2060</v>
      </c>
      <c r="MA20" s="29">
        <v>2060</v>
      </c>
      <c r="MB20" s="29">
        <v>0</v>
      </c>
      <c r="MC20" s="29">
        <v>-2060</v>
      </c>
      <c r="MD20" s="29">
        <v>2860</v>
      </c>
      <c r="ME20" s="29">
        <v>800</v>
      </c>
      <c r="MF20" s="29"/>
      <c r="MG20" s="29"/>
      <c r="MH20" s="29"/>
      <c r="MI20" s="29"/>
      <c r="MJ20" s="29"/>
      <c r="MK20" s="29"/>
      <c r="ML20" s="29">
        <v>-24720</v>
      </c>
      <c r="MM20" s="29">
        <v>34320</v>
      </c>
      <c r="MN20" s="29">
        <v>9600</v>
      </c>
      <c r="MO20" s="29">
        <v>0</v>
      </c>
      <c r="MP20" s="29">
        <v>800</v>
      </c>
      <c r="MQ20" s="29">
        <v>800</v>
      </c>
      <c r="MR20" s="29">
        <v>0</v>
      </c>
      <c r="MS20" s="29">
        <v>800</v>
      </c>
      <c r="MT20" s="29">
        <v>800</v>
      </c>
      <c r="MU20" s="29">
        <v>0</v>
      </c>
      <c r="MV20" s="29">
        <v>800</v>
      </c>
      <c r="MW20" s="29">
        <v>800</v>
      </c>
      <c r="MX20" s="29">
        <v>0</v>
      </c>
      <c r="MY20" s="29">
        <v>800</v>
      </c>
      <c r="MZ20" s="29">
        <v>800</v>
      </c>
      <c r="NA20" s="29">
        <v>0</v>
      </c>
      <c r="NB20" s="29">
        <v>800</v>
      </c>
      <c r="NC20" s="29">
        <v>800</v>
      </c>
      <c r="ND20" s="29">
        <v>0</v>
      </c>
      <c r="NE20" s="29">
        <v>800</v>
      </c>
      <c r="NF20" s="29">
        <v>800</v>
      </c>
      <c r="NG20" s="29">
        <v>0</v>
      </c>
      <c r="NH20" s="29">
        <v>800</v>
      </c>
      <c r="NI20" s="29">
        <v>800</v>
      </c>
      <c r="NJ20" s="29">
        <v>0</v>
      </c>
      <c r="NK20" s="29">
        <v>800</v>
      </c>
      <c r="NL20" s="29">
        <v>800</v>
      </c>
      <c r="NM20" s="29">
        <v>0</v>
      </c>
      <c r="NN20" s="29">
        <v>800</v>
      </c>
      <c r="NO20" s="29">
        <v>800</v>
      </c>
      <c r="NP20" s="29">
        <v>0</v>
      </c>
      <c r="NQ20" s="29">
        <v>800</v>
      </c>
      <c r="NR20" s="29">
        <v>800</v>
      </c>
      <c r="NS20" s="29">
        <v>0</v>
      </c>
      <c r="NT20" s="29">
        <v>800</v>
      </c>
      <c r="NU20" s="29">
        <v>800</v>
      </c>
      <c r="NV20" s="29">
        <v>0</v>
      </c>
      <c r="NW20" s="29">
        <v>800</v>
      </c>
      <c r="NX20" s="29">
        <v>800</v>
      </c>
      <c r="NY20" s="29">
        <v>0</v>
      </c>
      <c r="NZ20" s="29">
        <v>800</v>
      </c>
      <c r="OA20" s="29">
        <v>800</v>
      </c>
      <c r="OB20" s="29">
        <v>0</v>
      </c>
      <c r="OC20" s="29">
        <v>800</v>
      </c>
      <c r="OD20" s="29">
        <v>800</v>
      </c>
      <c r="OE20" s="29">
        <v>0</v>
      </c>
      <c r="OF20" s="29">
        <v>800</v>
      </c>
      <c r="OG20" s="29">
        <v>800</v>
      </c>
      <c r="OH20" s="29">
        <v>0</v>
      </c>
      <c r="OI20" s="29">
        <v>800</v>
      </c>
      <c r="OJ20" s="29">
        <v>800</v>
      </c>
      <c r="OK20" s="29">
        <v>0</v>
      </c>
      <c r="OL20" s="29">
        <v>800</v>
      </c>
      <c r="OM20" s="29">
        <v>800</v>
      </c>
      <c r="ON20" s="29">
        <v>0</v>
      </c>
      <c r="OO20" s="29">
        <v>800</v>
      </c>
      <c r="OP20" s="29">
        <v>800</v>
      </c>
      <c r="OQ20" s="29">
        <v>0</v>
      </c>
      <c r="OR20" s="29">
        <v>800</v>
      </c>
      <c r="OS20" s="29">
        <v>800</v>
      </c>
      <c r="OT20" s="29">
        <v>0</v>
      </c>
      <c r="OU20" s="29">
        <v>800</v>
      </c>
      <c r="OV20" s="29">
        <v>800</v>
      </c>
      <c r="OW20" s="29">
        <v>0</v>
      </c>
      <c r="OX20" s="29">
        <v>800</v>
      </c>
      <c r="OY20" s="29">
        <v>800</v>
      </c>
      <c r="OZ20" s="29">
        <v>0</v>
      </c>
      <c r="PA20" s="29">
        <v>800</v>
      </c>
      <c r="PB20" s="29">
        <v>800</v>
      </c>
      <c r="PC20" s="29">
        <v>0</v>
      </c>
      <c r="PD20" s="29">
        <v>800</v>
      </c>
      <c r="PE20" s="29">
        <v>800</v>
      </c>
      <c r="PF20" s="29">
        <v>0</v>
      </c>
      <c r="PG20" s="29">
        <v>800</v>
      </c>
      <c r="PH20" s="29">
        <v>800</v>
      </c>
      <c r="PI20" s="29">
        <v>0</v>
      </c>
      <c r="PJ20" s="29">
        <v>9600</v>
      </c>
      <c r="PK20" s="29">
        <v>9600</v>
      </c>
    </row>
    <row r="21" spans="1:427" x14ac:dyDescent="0.25">
      <c r="A21" s="6" t="s">
        <v>664</v>
      </c>
      <c r="B21" s="29"/>
      <c r="C21" s="29"/>
      <c r="D21" s="29"/>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v>-13685.77</v>
      </c>
      <c r="CF21" s="29">
        <v>13685.77</v>
      </c>
      <c r="CG21" s="29">
        <v>0</v>
      </c>
      <c r="CH21" s="29"/>
      <c r="CI21" s="29"/>
      <c r="CJ21" s="29"/>
      <c r="CK21" s="29"/>
      <c r="CL21" s="29"/>
      <c r="CM21" s="29"/>
      <c r="CN21" s="29">
        <v>-13685.77</v>
      </c>
      <c r="CO21" s="29">
        <v>13685.77</v>
      </c>
      <c r="CP21" s="29">
        <v>0</v>
      </c>
      <c r="CQ21" s="29">
        <v>-87918.85</v>
      </c>
      <c r="CR21" s="29">
        <v>87918.85</v>
      </c>
      <c r="CS21" s="29">
        <v>0</v>
      </c>
      <c r="CT21" s="29"/>
      <c r="CU21" s="29"/>
      <c r="CV21" s="29"/>
      <c r="CW21" s="29"/>
      <c r="CX21" s="29"/>
      <c r="CY21" s="29"/>
      <c r="CZ21" s="29">
        <v>-87918.85</v>
      </c>
      <c r="DA21" s="29">
        <v>87918.85</v>
      </c>
      <c r="DB21" s="29">
        <v>0</v>
      </c>
      <c r="DC21" s="29">
        <v>-13179.75</v>
      </c>
      <c r="DD21" s="29">
        <v>13179.75</v>
      </c>
      <c r="DE21" s="29">
        <v>0</v>
      </c>
      <c r="DF21" s="29"/>
      <c r="DG21" s="29"/>
      <c r="DH21" s="29"/>
      <c r="DI21" s="29"/>
      <c r="DJ21" s="29"/>
      <c r="DK21" s="29"/>
      <c r="DL21" s="29">
        <v>-13179.75</v>
      </c>
      <c r="DM21" s="29">
        <v>13179.75</v>
      </c>
      <c r="DN21" s="29">
        <v>0</v>
      </c>
      <c r="DO21" s="29">
        <v>-147745.54999999999</v>
      </c>
      <c r="DP21" s="29">
        <v>147745.54999999999</v>
      </c>
      <c r="DQ21" s="29">
        <v>0</v>
      </c>
      <c r="DR21" s="29"/>
      <c r="DS21" s="29"/>
      <c r="DT21" s="29"/>
      <c r="DU21" s="29"/>
      <c r="DV21" s="29"/>
      <c r="DW21" s="29"/>
      <c r="DX21" s="29">
        <v>-147745.54999999999</v>
      </c>
      <c r="DY21" s="29">
        <v>147745.54999999999</v>
      </c>
      <c r="DZ21" s="29">
        <v>0</v>
      </c>
      <c r="EA21" s="29">
        <v>-56305.29</v>
      </c>
      <c r="EB21" s="29">
        <v>56305.29</v>
      </c>
      <c r="EC21" s="29">
        <v>0</v>
      </c>
      <c r="ED21" s="29"/>
      <c r="EE21" s="29"/>
      <c r="EF21" s="29"/>
      <c r="EG21" s="29"/>
      <c r="EH21" s="29"/>
      <c r="EI21" s="29"/>
      <c r="EJ21" s="29">
        <v>-56305.29</v>
      </c>
      <c r="EK21" s="29">
        <v>56305.29</v>
      </c>
      <c r="EL21" s="29">
        <v>0</v>
      </c>
      <c r="EM21" s="29">
        <v>-60345.599999999999</v>
      </c>
      <c r="EN21" s="29">
        <v>60345.599999999999</v>
      </c>
      <c r="EO21" s="29">
        <v>0</v>
      </c>
      <c r="EP21" s="29"/>
      <c r="EQ21" s="29"/>
      <c r="ER21" s="29"/>
      <c r="ES21" s="29"/>
      <c r="ET21" s="29"/>
      <c r="EU21" s="29"/>
      <c r="EV21" s="29">
        <v>-60345.599999999999</v>
      </c>
      <c r="EW21" s="29">
        <v>60345.599999999999</v>
      </c>
      <c r="EX21" s="29">
        <v>0</v>
      </c>
      <c r="EY21" s="29">
        <v>-22376.880000000001</v>
      </c>
      <c r="EZ21" s="29">
        <v>22376.880000000001</v>
      </c>
      <c r="FA21" s="29">
        <v>0</v>
      </c>
      <c r="FB21" s="29"/>
      <c r="FC21" s="29"/>
      <c r="FD21" s="29"/>
      <c r="FE21" s="29"/>
      <c r="FF21" s="29"/>
      <c r="FG21" s="29"/>
      <c r="FH21" s="29">
        <v>-22376.880000000001</v>
      </c>
      <c r="FI21" s="29">
        <v>22376.880000000001</v>
      </c>
      <c r="FJ21" s="29">
        <v>0</v>
      </c>
      <c r="FK21" s="29">
        <v>-79441.88</v>
      </c>
      <c r="FL21" s="29">
        <v>79441.88</v>
      </c>
      <c r="FM21" s="29">
        <v>0</v>
      </c>
      <c r="FN21" s="29"/>
      <c r="FO21" s="29"/>
      <c r="FP21" s="29"/>
      <c r="FQ21" s="29"/>
      <c r="FR21" s="29"/>
      <c r="FS21" s="29"/>
      <c r="FT21" s="29">
        <v>-79441.88</v>
      </c>
      <c r="FU21" s="29">
        <v>79441.88</v>
      </c>
      <c r="FV21" s="29">
        <v>0</v>
      </c>
      <c r="FW21" s="29">
        <v>-144545.82</v>
      </c>
      <c r="FX21" s="29">
        <v>144545.82</v>
      </c>
      <c r="FY21" s="29">
        <v>0</v>
      </c>
      <c r="FZ21" s="29">
        <v>-174424.28</v>
      </c>
      <c r="GA21" s="29">
        <v>174424.28</v>
      </c>
      <c r="GB21" s="29">
        <v>0</v>
      </c>
      <c r="GC21" s="29"/>
      <c r="GD21" s="29"/>
      <c r="GE21" s="29"/>
      <c r="GF21" s="29">
        <v>-318970.09999999998</v>
      </c>
      <c r="GG21" s="29">
        <v>318970.09999999998</v>
      </c>
      <c r="GH21" s="29">
        <v>0</v>
      </c>
      <c r="GI21" s="29">
        <v>-112843.41</v>
      </c>
      <c r="GJ21" s="29">
        <v>115136.44</v>
      </c>
      <c r="GK21" s="29">
        <v>2293.0300000000002</v>
      </c>
      <c r="GL21" s="29">
        <v>-491988.56</v>
      </c>
      <c r="GM21" s="29">
        <v>491988.56</v>
      </c>
      <c r="GN21" s="29">
        <v>0</v>
      </c>
      <c r="GO21" s="29"/>
      <c r="GP21" s="29"/>
      <c r="GQ21" s="29"/>
      <c r="GR21" s="29">
        <v>-604831.97</v>
      </c>
      <c r="GS21" s="29">
        <v>607125</v>
      </c>
      <c r="GT21" s="29">
        <v>2293.0300000000002</v>
      </c>
      <c r="GU21" s="29">
        <v>-209585.66</v>
      </c>
      <c r="GV21" s="29">
        <v>209585.66</v>
      </c>
      <c r="GW21" s="29">
        <v>0</v>
      </c>
      <c r="GX21" s="29">
        <v>-581300.34</v>
      </c>
      <c r="GY21" s="29">
        <v>581300.34</v>
      </c>
      <c r="GZ21" s="29">
        <v>0</v>
      </c>
      <c r="HA21" s="29"/>
      <c r="HB21" s="29"/>
      <c r="HC21" s="29"/>
      <c r="HD21" s="29">
        <v>-790886</v>
      </c>
      <c r="HE21" s="29">
        <v>790886</v>
      </c>
      <c r="HF21" s="29">
        <v>0</v>
      </c>
      <c r="HG21" s="29">
        <v>-677809.88</v>
      </c>
      <c r="HH21" s="29">
        <v>677809.88</v>
      </c>
      <c r="HI21" s="29">
        <v>0</v>
      </c>
      <c r="HJ21" s="29"/>
      <c r="HK21" s="29"/>
      <c r="HL21" s="29"/>
      <c r="HM21" s="29">
        <v>-677809.88</v>
      </c>
      <c r="HN21" s="29">
        <v>677809.88</v>
      </c>
      <c r="HO21" s="29">
        <v>0</v>
      </c>
      <c r="HP21" s="29"/>
      <c r="HQ21" s="29"/>
      <c r="HR21" s="29"/>
      <c r="HS21" s="29"/>
      <c r="HT21" s="29"/>
      <c r="HU21" s="29"/>
      <c r="HV21" s="29"/>
      <c r="HW21" s="29"/>
      <c r="HX21" s="29"/>
      <c r="HY21" s="29">
        <v>-2873497.5199999996</v>
      </c>
      <c r="HZ21" s="29">
        <v>2875790.55</v>
      </c>
      <c r="IA21" s="29">
        <v>2293.0300000000002</v>
      </c>
      <c r="IB21" s="29">
        <v>-477612.5</v>
      </c>
      <c r="IC21" s="29">
        <v>477612.5</v>
      </c>
      <c r="ID21" s="29">
        <v>0</v>
      </c>
      <c r="IE21" s="29">
        <v>-312612.5</v>
      </c>
      <c r="IF21" s="29">
        <v>312612.5</v>
      </c>
      <c r="IG21" s="29">
        <v>0</v>
      </c>
      <c r="IH21" s="29">
        <v>-790225</v>
      </c>
      <c r="II21" s="29">
        <v>790225</v>
      </c>
      <c r="IJ21" s="29">
        <v>0</v>
      </c>
      <c r="IK21" s="29">
        <v>-286000</v>
      </c>
      <c r="IL21" s="29">
        <v>286000</v>
      </c>
      <c r="IM21" s="29">
        <v>0</v>
      </c>
      <c r="IN21" s="29">
        <v>-93000</v>
      </c>
      <c r="IO21" s="29">
        <v>93000</v>
      </c>
      <c r="IP21" s="29">
        <v>0</v>
      </c>
      <c r="IQ21" s="29">
        <v>-379000</v>
      </c>
      <c r="IR21" s="29">
        <v>379000</v>
      </c>
      <c r="IS21" s="29">
        <v>0</v>
      </c>
      <c r="IT21" s="29">
        <v>-183000</v>
      </c>
      <c r="IU21" s="29">
        <v>183000</v>
      </c>
      <c r="IV21" s="29">
        <v>0</v>
      </c>
      <c r="IW21" s="29">
        <v>-93000</v>
      </c>
      <c r="IX21" s="29">
        <v>93000</v>
      </c>
      <c r="IY21" s="29">
        <v>0</v>
      </c>
      <c r="IZ21" s="29">
        <v>-276000</v>
      </c>
      <c r="JA21" s="29">
        <v>276000</v>
      </c>
      <c r="JB21" s="29">
        <v>0</v>
      </c>
      <c r="JC21" s="29">
        <v>-109000</v>
      </c>
      <c r="JD21" s="29">
        <v>109000</v>
      </c>
      <c r="JE21" s="29">
        <v>0</v>
      </c>
      <c r="JF21" s="29">
        <v>-93000</v>
      </c>
      <c r="JG21" s="29">
        <v>93000</v>
      </c>
      <c r="JH21" s="29">
        <v>0</v>
      </c>
      <c r="JI21" s="29">
        <v>-202000</v>
      </c>
      <c r="JJ21" s="29">
        <v>202000</v>
      </c>
      <c r="JK21" s="29">
        <v>0</v>
      </c>
      <c r="JL21" s="29">
        <v>-61000</v>
      </c>
      <c r="JM21" s="29">
        <v>61000</v>
      </c>
      <c r="JN21" s="29">
        <v>0</v>
      </c>
      <c r="JO21" s="29">
        <v>-93000</v>
      </c>
      <c r="JP21" s="29">
        <v>93000</v>
      </c>
      <c r="JQ21" s="29">
        <v>0</v>
      </c>
      <c r="JR21" s="29">
        <v>-154000</v>
      </c>
      <c r="JS21" s="29">
        <v>154000</v>
      </c>
      <c r="JT21" s="29">
        <v>0</v>
      </c>
      <c r="JU21" s="29">
        <v>-108000</v>
      </c>
      <c r="JV21" s="29">
        <v>108000</v>
      </c>
      <c r="JW21" s="29">
        <v>0</v>
      </c>
      <c r="JX21" s="29">
        <v>-93000</v>
      </c>
      <c r="JY21" s="29">
        <v>93000</v>
      </c>
      <c r="JZ21" s="29">
        <v>0</v>
      </c>
      <c r="KA21" s="29">
        <v>-201000</v>
      </c>
      <c r="KB21" s="29">
        <v>201000</v>
      </c>
      <c r="KC21" s="29">
        <v>0</v>
      </c>
      <c r="KD21" s="29">
        <v>-61000</v>
      </c>
      <c r="KE21" s="29">
        <v>61000</v>
      </c>
      <c r="KF21" s="29">
        <v>0</v>
      </c>
      <c r="KG21" s="29">
        <v>-93000</v>
      </c>
      <c r="KH21" s="29">
        <v>93000</v>
      </c>
      <c r="KI21" s="29">
        <v>0</v>
      </c>
      <c r="KJ21" s="29">
        <v>-154000</v>
      </c>
      <c r="KK21" s="29">
        <v>154000</v>
      </c>
      <c r="KL21" s="29">
        <v>0</v>
      </c>
      <c r="KM21" s="29">
        <v>-61000</v>
      </c>
      <c r="KN21" s="29">
        <v>61000</v>
      </c>
      <c r="KO21" s="29">
        <v>0</v>
      </c>
      <c r="KP21" s="29">
        <v>-93000</v>
      </c>
      <c r="KQ21" s="29">
        <v>93000</v>
      </c>
      <c r="KR21" s="29">
        <v>0</v>
      </c>
      <c r="KS21" s="29">
        <v>-154000</v>
      </c>
      <c r="KT21" s="29">
        <v>154000</v>
      </c>
      <c r="KU21" s="29">
        <v>0</v>
      </c>
      <c r="KV21" s="29">
        <v>-61000</v>
      </c>
      <c r="KW21" s="29">
        <v>61000</v>
      </c>
      <c r="KX21" s="29">
        <v>0</v>
      </c>
      <c r="KY21" s="29">
        <v>-93000</v>
      </c>
      <c r="KZ21" s="29">
        <v>93000</v>
      </c>
      <c r="LA21" s="29">
        <v>0</v>
      </c>
      <c r="LB21" s="29">
        <v>-154000</v>
      </c>
      <c r="LC21" s="29">
        <v>154000</v>
      </c>
      <c r="LD21" s="29">
        <v>0</v>
      </c>
      <c r="LE21" s="29">
        <v>-61000</v>
      </c>
      <c r="LF21" s="29">
        <v>61000</v>
      </c>
      <c r="LG21" s="29">
        <v>0</v>
      </c>
      <c r="LH21" s="29">
        <v>-93000</v>
      </c>
      <c r="LI21" s="29">
        <v>93000</v>
      </c>
      <c r="LJ21" s="29">
        <v>0</v>
      </c>
      <c r="LK21" s="29">
        <v>-154000</v>
      </c>
      <c r="LL21" s="29">
        <v>154000</v>
      </c>
      <c r="LM21" s="29">
        <v>0</v>
      </c>
      <c r="LN21" s="29">
        <v>-61000</v>
      </c>
      <c r="LO21" s="29">
        <v>61000</v>
      </c>
      <c r="LP21" s="29">
        <v>0</v>
      </c>
      <c r="LQ21" s="29">
        <v>-93000</v>
      </c>
      <c r="LR21" s="29">
        <v>93000</v>
      </c>
      <c r="LS21" s="29">
        <v>0</v>
      </c>
      <c r="LT21" s="29">
        <v>-154000</v>
      </c>
      <c r="LU21" s="29">
        <v>154000</v>
      </c>
      <c r="LV21" s="29">
        <v>0</v>
      </c>
      <c r="LW21" s="29">
        <v>-61000</v>
      </c>
      <c r="LX21" s="29">
        <v>61000</v>
      </c>
      <c r="LY21" s="29">
        <v>0</v>
      </c>
      <c r="LZ21" s="29"/>
      <c r="MA21" s="29"/>
      <c r="MB21" s="29"/>
      <c r="MC21" s="29">
        <v>-61000</v>
      </c>
      <c r="MD21" s="29">
        <v>61000</v>
      </c>
      <c r="ME21" s="29">
        <v>0</v>
      </c>
      <c r="MF21" s="29"/>
      <c r="MG21" s="29"/>
      <c r="MH21" s="29"/>
      <c r="MI21" s="29"/>
      <c r="MJ21" s="29"/>
      <c r="MK21" s="29"/>
      <c r="ML21" s="29">
        <v>-2833225</v>
      </c>
      <c r="MM21" s="29">
        <v>2833225</v>
      </c>
      <c r="MN21" s="29">
        <v>0</v>
      </c>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row>
    <row r="22" spans="1:427" x14ac:dyDescent="0.25">
      <c r="A22" s="7" t="s">
        <v>663</v>
      </c>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v>-13685.77</v>
      </c>
      <c r="CF22" s="29">
        <v>13685.77</v>
      </c>
      <c r="CG22" s="29">
        <v>0</v>
      </c>
      <c r="CH22" s="29"/>
      <c r="CI22" s="29"/>
      <c r="CJ22" s="29"/>
      <c r="CK22" s="29"/>
      <c r="CL22" s="29"/>
      <c r="CM22" s="29"/>
      <c r="CN22" s="29">
        <v>-13685.77</v>
      </c>
      <c r="CO22" s="29">
        <v>13685.77</v>
      </c>
      <c r="CP22" s="29">
        <v>0</v>
      </c>
      <c r="CQ22" s="29">
        <v>-87918.85</v>
      </c>
      <c r="CR22" s="29">
        <v>87918.85</v>
      </c>
      <c r="CS22" s="29">
        <v>0</v>
      </c>
      <c r="CT22" s="29"/>
      <c r="CU22" s="29"/>
      <c r="CV22" s="29"/>
      <c r="CW22" s="29"/>
      <c r="CX22" s="29"/>
      <c r="CY22" s="29"/>
      <c r="CZ22" s="29">
        <v>-87918.85</v>
      </c>
      <c r="DA22" s="29">
        <v>87918.85</v>
      </c>
      <c r="DB22" s="29">
        <v>0</v>
      </c>
      <c r="DC22" s="29">
        <v>-13179.75</v>
      </c>
      <c r="DD22" s="29">
        <v>13179.75</v>
      </c>
      <c r="DE22" s="29">
        <v>0</v>
      </c>
      <c r="DF22" s="29"/>
      <c r="DG22" s="29"/>
      <c r="DH22" s="29"/>
      <c r="DI22" s="29"/>
      <c r="DJ22" s="29"/>
      <c r="DK22" s="29"/>
      <c r="DL22" s="29">
        <v>-13179.75</v>
      </c>
      <c r="DM22" s="29">
        <v>13179.75</v>
      </c>
      <c r="DN22" s="29">
        <v>0</v>
      </c>
      <c r="DO22" s="29">
        <v>-147745.54999999999</v>
      </c>
      <c r="DP22" s="29">
        <v>147745.54999999999</v>
      </c>
      <c r="DQ22" s="29">
        <v>0</v>
      </c>
      <c r="DR22" s="29"/>
      <c r="DS22" s="29"/>
      <c r="DT22" s="29"/>
      <c r="DU22" s="29"/>
      <c r="DV22" s="29"/>
      <c r="DW22" s="29"/>
      <c r="DX22" s="29">
        <v>-147745.54999999999</v>
      </c>
      <c r="DY22" s="29">
        <v>147745.54999999999</v>
      </c>
      <c r="DZ22" s="29">
        <v>0</v>
      </c>
      <c r="EA22" s="29">
        <v>-56305.29</v>
      </c>
      <c r="EB22" s="29">
        <v>56305.29</v>
      </c>
      <c r="EC22" s="29">
        <v>0</v>
      </c>
      <c r="ED22" s="29"/>
      <c r="EE22" s="29"/>
      <c r="EF22" s="29"/>
      <c r="EG22" s="29"/>
      <c r="EH22" s="29"/>
      <c r="EI22" s="29"/>
      <c r="EJ22" s="29">
        <v>-56305.29</v>
      </c>
      <c r="EK22" s="29">
        <v>56305.29</v>
      </c>
      <c r="EL22" s="29">
        <v>0</v>
      </c>
      <c r="EM22" s="29">
        <v>-60345.599999999999</v>
      </c>
      <c r="EN22" s="29">
        <v>60345.599999999999</v>
      </c>
      <c r="EO22" s="29">
        <v>0</v>
      </c>
      <c r="EP22" s="29"/>
      <c r="EQ22" s="29"/>
      <c r="ER22" s="29"/>
      <c r="ES22" s="29"/>
      <c r="ET22" s="29"/>
      <c r="EU22" s="29"/>
      <c r="EV22" s="29">
        <v>-60345.599999999999</v>
      </c>
      <c r="EW22" s="29">
        <v>60345.599999999999</v>
      </c>
      <c r="EX22" s="29">
        <v>0</v>
      </c>
      <c r="EY22" s="29">
        <v>-22376.880000000001</v>
      </c>
      <c r="EZ22" s="29">
        <v>22376.880000000001</v>
      </c>
      <c r="FA22" s="29">
        <v>0</v>
      </c>
      <c r="FB22" s="29"/>
      <c r="FC22" s="29"/>
      <c r="FD22" s="29"/>
      <c r="FE22" s="29"/>
      <c r="FF22" s="29"/>
      <c r="FG22" s="29"/>
      <c r="FH22" s="29">
        <v>-22376.880000000001</v>
      </c>
      <c r="FI22" s="29">
        <v>22376.880000000001</v>
      </c>
      <c r="FJ22" s="29">
        <v>0</v>
      </c>
      <c r="FK22" s="29">
        <v>-79441.88</v>
      </c>
      <c r="FL22" s="29">
        <v>79441.88</v>
      </c>
      <c r="FM22" s="29">
        <v>0</v>
      </c>
      <c r="FN22" s="29"/>
      <c r="FO22" s="29"/>
      <c r="FP22" s="29"/>
      <c r="FQ22" s="29"/>
      <c r="FR22" s="29"/>
      <c r="FS22" s="29"/>
      <c r="FT22" s="29">
        <v>-79441.88</v>
      </c>
      <c r="FU22" s="29">
        <v>79441.88</v>
      </c>
      <c r="FV22" s="29">
        <v>0</v>
      </c>
      <c r="FW22" s="29">
        <v>-144545.82</v>
      </c>
      <c r="FX22" s="29">
        <v>144545.82</v>
      </c>
      <c r="FY22" s="29">
        <v>0</v>
      </c>
      <c r="FZ22" s="29">
        <v>-174424.28</v>
      </c>
      <c r="GA22" s="29">
        <v>174424.28</v>
      </c>
      <c r="GB22" s="29">
        <v>0</v>
      </c>
      <c r="GC22" s="29"/>
      <c r="GD22" s="29"/>
      <c r="GE22" s="29"/>
      <c r="GF22" s="29">
        <v>-318970.09999999998</v>
      </c>
      <c r="GG22" s="29">
        <v>318970.09999999998</v>
      </c>
      <c r="GH22" s="29">
        <v>0</v>
      </c>
      <c r="GI22" s="29">
        <v>-112843.41</v>
      </c>
      <c r="GJ22" s="29">
        <v>115136.44</v>
      </c>
      <c r="GK22" s="29">
        <v>2293.0300000000002</v>
      </c>
      <c r="GL22" s="29">
        <v>-491988.56</v>
      </c>
      <c r="GM22" s="29">
        <v>491988.56</v>
      </c>
      <c r="GN22" s="29">
        <v>0</v>
      </c>
      <c r="GO22" s="29"/>
      <c r="GP22" s="29"/>
      <c r="GQ22" s="29"/>
      <c r="GR22" s="29">
        <v>-604831.97</v>
      </c>
      <c r="GS22" s="29">
        <v>607125</v>
      </c>
      <c r="GT22" s="29">
        <v>2293.0300000000002</v>
      </c>
      <c r="GU22" s="29">
        <v>-209585.66</v>
      </c>
      <c r="GV22" s="29">
        <v>209585.66</v>
      </c>
      <c r="GW22" s="29">
        <v>0</v>
      </c>
      <c r="GX22" s="29">
        <v>-581300.34</v>
      </c>
      <c r="GY22" s="29">
        <v>581300.34</v>
      </c>
      <c r="GZ22" s="29">
        <v>0</v>
      </c>
      <c r="HA22" s="29"/>
      <c r="HB22" s="29"/>
      <c r="HC22" s="29"/>
      <c r="HD22" s="29">
        <v>-790886</v>
      </c>
      <c r="HE22" s="29">
        <v>790886</v>
      </c>
      <c r="HF22" s="29">
        <v>0</v>
      </c>
      <c r="HG22" s="29">
        <v>-677809.88</v>
      </c>
      <c r="HH22" s="29">
        <v>677809.88</v>
      </c>
      <c r="HI22" s="29">
        <v>0</v>
      </c>
      <c r="HJ22" s="29"/>
      <c r="HK22" s="29"/>
      <c r="HL22" s="29"/>
      <c r="HM22" s="29">
        <v>-677809.88</v>
      </c>
      <c r="HN22" s="29">
        <v>677809.88</v>
      </c>
      <c r="HO22" s="29">
        <v>0</v>
      </c>
      <c r="HP22" s="29"/>
      <c r="HQ22" s="29"/>
      <c r="HR22" s="29"/>
      <c r="HS22" s="29"/>
      <c r="HT22" s="29"/>
      <c r="HU22" s="29"/>
      <c r="HV22" s="29"/>
      <c r="HW22" s="29"/>
      <c r="HX22" s="29"/>
      <c r="HY22" s="29">
        <v>-2873497.5199999996</v>
      </c>
      <c r="HZ22" s="29">
        <v>2875790.55</v>
      </c>
      <c r="IA22" s="29">
        <v>2293.0300000000002</v>
      </c>
      <c r="IB22" s="29">
        <v>-477612.5</v>
      </c>
      <c r="IC22" s="29">
        <v>477612.5</v>
      </c>
      <c r="ID22" s="29">
        <v>0</v>
      </c>
      <c r="IE22" s="29">
        <v>-312612.5</v>
      </c>
      <c r="IF22" s="29">
        <v>312612.5</v>
      </c>
      <c r="IG22" s="29">
        <v>0</v>
      </c>
      <c r="IH22" s="29">
        <v>-790225</v>
      </c>
      <c r="II22" s="29">
        <v>790225</v>
      </c>
      <c r="IJ22" s="29">
        <v>0</v>
      </c>
      <c r="IK22" s="29">
        <v>-286000</v>
      </c>
      <c r="IL22" s="29">
        <v>286000</v>
      </c>
      <c r="IM22" s="29">
        <v>0</v>
      </c>
      <c r="IN22" s="29">
        <v>-93000</v>
      </c>
      <c r="IO22" s="29">
        <v>93000</v>
      </c>
      <c r="IP22" s="29">
        <v>0</v>
      </c>
      <c r="IQ22" s="29">
        <v>-379000</v>
      </c>
      <c r="IR22" s="29">
        <v>379000</v>
      </c>
      <c r="IS22" s="29">
        <v>0</v>
      </c>
      <c r="IT22" s="29">
        <v>-183000</v>
      </c>
      <c r="IU22" s="29">
        <v>183000</v>
      </c>
      <c r="IV22" s="29">
        <v>0</v>
      </c>
      <c r="IW22" s="29">
        <v>-93000</v>
      </c>
      <c r="IX22" s="29">
        <v>93000</v>
      </c>
      <c r="IY22" s="29">
        <v>0</v>
      </c>
      <c r="IZ22" s="29">
        <v>-276000</v>
      </c>
      <c r="JA22" s="29">
        <v>276000</v>
      </c>
      <c r="JB22" s="29">
        <v>0</v>
      </c>
      <c r="JC22" s="29">
        <v>-109000</v>
      </c>
      <c r="JD22" s="29">
        <v>109000</v>
      </c>
      <c r="JE22" s="29">
        <v>0</v>
      </c>
      <c r="JF22" s="29">
        <v>-93000</v>
      </c>
      <c r="JG22" s="29">
        <v>93000</v>
      </c>
      <c r="JH22" s="29">
        <v>0</v>
      </c>
      <c r="JI22" s="29">
        <v>-202000</v>
      </c>
      <c r="JJ22" s="29">
        <v>202000</v>
      </c>
      <c r="JK22" s="29">
        <v>0</v>
      </c>
      <c r="JL22" s="29">
        <v>-61000</v>
      </c>
      <c r="JM22" s="29">
        <v>61000</v>
      </c>
      <c r="JN22" s="29">
        <v>0</v>
      </c>
      <c r="JO22" s="29">
        <v>-93000</v>
      </c>
      <c r="JP22" s="29">
        <v>93000</v>
      </c>
      <c r="JQ22" s="29">
        <v>0</v>
      </c>
      <c r="JR22" s="29">
        <v>-154000</v>
      </c>
      <c r="JS22" s="29">
        <v>154000</v>
      </c>
      <c r="JT22" s="29">
        <v>0</v>
      </c>
      <c r="JU22" s="29">
        <v>-108000</v>
      </c>
      <c r="JV22" s="29">
        <v>108000</v>
      </c>
      <c r="JW22" s="29">
        <v>0</v>
      </c>
      <c r="JX22" s="29">
        <v>-93000</v>
      </c>
      <c r="JY22" s="29">
        <v>93000</v>
      </c>
      <c r="JZ22" s="29">
        <v>0</v>
      </c>
      <c r="KA22" s="29">
        <v>-201000</v>
      </c>
      <c r="KB22" s="29">
        <v>201000</v>
      </c>
      <c r="KC22" s="29">
        <v>0</v>
      </c>
      <c r="KD22" s="29">
        <v>-61000</v>
      </c>
      <c r="KE22" s="29">
        <v>61000</v>
      </c>
      <c r="KF22" s="29">
        <v>0</v>
      </c>
      <c r="KG22" s="29">
        <v>-93000</v>
      </c>
      <c r="KH22" s="29">
        <v>93000</v>
      </c>
      <c r="KI22" s="29">
        <v>0</v>
      </c>
      <c r="KJ22" s="29">
        <v>-154000</v>
      </c>
      <c r="KK22" s="29">
        <v>154000</v>
      </c>
      <c r="KL22" s="29">
        <v>0</v>
      </c>
      <c r="KM22" s="29">
        <v>-61000</v>
      </c>
      <c r="KN22" s="29">
        <v>61000</v>
      </c>
      <c r="KO22" s="29">
        <v>0</v>
      </c>
      <c r="KP22" s="29">
        <v>-93000</v>
      </c>
      <c r="KQ22" s="29">
        <v>93000</v>
      </c>
      <c r="KR22" s="29">
        <v>0</v>
      </c>
      <c r="KS22" s="29">
        <v>-154000</v>
      </c>
      <c r="KT22" s="29">
        <v>154000</v>
      </c>
      <c r="KU22" s="29">
        <v>0</v>
      </c>
      <c r="KV22" s="29">
        <v>-61000</v>
      </c>
      <c r="KW22" s="29">
        <v>61000</v>
      </c>
      <c r="KX22" s="29">
        <v>0</v>
      </c>
      <c r="KY22" s="29">
        <v>-93000</v>
      </c>
      <c r="KZ22" s="29">
        <v>93000</v>
      </c>
      <c r="LA22" s="29">
        <v>0</v>
      </c>
      <c r="LB22" s="29">
        <v>-154000</v>
      </c>
      <c r="LC22" s="29">
        <v>154000</v>
      </c>
      <c r="LD22" s="29">
        <v>0</v>
      </c>
      <c r="LE22" s="29">
        <v>-61000</v>
      </c>
      <c r="LF22" s="29">
        <v>61000</v>
      </c>
      <c r="LG22" s="29">
        <v>0</v>
      </c>
      <c r="LH22" s="29">
        <v>-93000</v>
      </c>
      <c r="LI22" s="29">
        <v>93000</v>
      </c>
      <c r="LJ22" s="29">
        <v>0</v>
      </c>
      <c r="LK22" s="29">
        <v>-154000</v>
      </c>
      <c r="LL22" s="29">
        <v>154000</v>
      </c>
      <c r="LM22" s="29">
        <v>0</v>
      </c>
      <c r="LN22" s="29">
        <v>-61000</v>
      </c>
      <c r="LO22" s="29">
        <v>61000</v>
      </c>
      <c r="LP22" s="29">
        <v>0</v>
      </c>
      <c r="LQ22" s="29">
        <v>-93000</v>
      </c>
      <c r="LR22" s="29">
        <v>93000</v>
      </c>
      <c r="LS22" s="29">
        <v>0</v>
      </c>
      <c r="LT22" s="29">
        <v>-154000</v>
      </c>
      <c r="LU22" s="29">
        <v>154000</v>
      </c>
      <c r="LV22" s="29">
        <v>0</v>
      </c>
      <c r="LW22" s="29">
        <v>-61000</v>
      </c>
      <c r="LX22" s="29">
        <v>61000</v>
      </c>
      <c r="LY22" s="29">
        <v>0</v>
      </c>
      <c r="LZ22" s="29"/>
      <c r="MA22" s="29"/>
      <c r="MB22" s="29"/>
      <c r="MC22" s="29">
        <v>-61000</v>
      </c>
      <c r="MD22" s="29">
        <v>61000</v>
      </c>
      <c r="ME22" s="29">
        <v>0</v>
      </c>
      <c r="MF22" s="29"/>
      <c r="MG22" s="29"/>
      <c r="MH22" s="29"/>
      <c r="MI22" s="29"/>
      <c r="MJ22" s="29"/>
      <c r="MK22" s="29"/>
      <c r="ML22" s="29">
        <v>-2833225</v>
      </c>
      <c r="MM22" s="29">
        <v>2833225</v>
      </c>
      <c r="MN22" s="29">
        <v>0</v>
      </c>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row>
    <row r="23" spans="1:427" x14ac:dyDescent="0.25">
      <c r="A23" s="4" t="s">
        <v>19</v>
      </c>
      <c r="B23" s="29">
        <v>46301.3</v>
      </c>
      <c r="C23" s="29">
        <v>32026.839999999997</v>
      </c>
      <c r="D23" s="29">
        <v>78328.14</v>
      </c>
      <c r="E23" s="29">
        <v>46301.3</v>
      </c>
      <c r="F23" s="29">
        <v>32026.839999999997</v>
      </c>
      <c r="G23" s="29">
        <v>78328.14</v>
      </c>
      <c r="H23" s="29">
        <v>56844.480000000003</v>
      </c>
      <c r="I23" s="29">
        <v>21639.120000000003</v>
      </c>
      <c r="J23" s="29">
        <v>78483.600000000006</v>
      </c>
      <c r="K23" s="29">
        <v>56844.480000000003</v>
      </c>
      <c r="L23" s="29">
        <v>21639.120000000003</v>
      </c>
      <c r="M23" s="29">
        <v>78483.600000000006</v>
      </c>
      <c r="N23" s="29">
        <v>36228.480000000003</v>
      </c>
      <c r="O23" s="29">
        <v>16242.57</v>
      </c>
      <c r="P23" s="29">
        <v>52471.049999999996</v>
      </c>
      <c r="Q23" s="29">
        <v>36228.480000000003</v>
      </c>
      <c r="R23" s="29">
        <v>16242.57</v>
      </c>
      <c r="S23" s="29">
        <v>52471.049999999996</v>
      </c>
      <c r="T23" s="29">
        <v>67542.17</v>
      </c>
      <c r="U23" s="29">
        <v>21265.38</v>
      </c>
      <c r="V23" s="29">
        <v>88807.55</v>
      </c>
      <c r="W23" s="29">
        <v>67542.17</v>
      </c>
      <c r="X23" s="29">
        <v>21265.38</v>
      </c>
      <c r="Y23" s="29">
        <v>88807.55</v>
      </c>
      <c r="Z23" s="29">
        <v>-125613.46</v>
      </c>
      <c r="AA23" s="29">
        <v>217259.53999999998</v>
      </c>
      <c r="AB23" s="29">
        <v>91646.080000000002</v>
      </c>
      <c r="AC23" s="29">
        <v>-125613.46</v>
      </c>
      <c r="AD23" s="29">
        <v>217259.53999999998</v>
      </c>
      <c r="AE23" s="29">
        <v>91646.080000000002</v>
      </c>
      <c r="AF23" s="29">
        <v>26398.720000000001</v>
      </c>
      <c r="AG23" s="29">
        <v>45696.56</v>
      </c>
      <c r="AH23" s="29">
        <v>72095.28</v>
      </c>
      <c r="AI23" s="29">
        <v>26398.720000000001</v>
      </c>
      <c r="AJ23" s="29">
        <v>45696.56</v>
      </c>
      <c r="AK23" s="29">
        <v>72095.28</v>
      </c>
      <c r="AL23" s="29">
        <v>46236.869999999995</v>
      </c>
      <c r="AM23" s="29">
        <v>38990.97</v>
      </c>
      <c r="AN23" s="29">
        <v>85227.839999999997</v>
      </c>
      <c r="AO23" s="29">
        <v>46236.869999999995</v>
      </c>
      <c r="AP23" s="29">
        <v>38990.97</v>
      </c>
      <c r="AQ23" s="29">
        <v>85227.839999999997</v>
      </c>
      <c r="AR23" s="29">
        <v>101967.54</v>
      </c>
      <c r="AS23" s="29">
        <v>25290.82</v>
      </c>
      <c r="AT23" s="29">
        <v>127258.36</v>
      </c>
      <c r="AU23" s="29">
        <v>101967.54</v>
      </c>
      <c r="AV23" s="29">
        <v>25290.82</v>
      </c>
      <c r="AW23" s="29">
        <v>127258.36</v>
      </c>
      <c r="AX23" s="29">
        <v>53078.34</v>
      </c>
      <c r="AY23" s="29">
        <v>13796.41</v>
      </c>
      <c r="AZ23" s="29">
        <v>66874.75</v>
      </c>
      <c r="BA23" s="29">
        <v>53078.34</v>
      </c>
      <c r="BB23" s="29">
        <v>13796.41</v>
      </c>
      <c r="BC23" s="29">
        <v>66874.75</v>
      </c>
      <c r="BD23" s="29">
        <v>142027.89000000001</v>
      </c>
      <c r="BE23" s="29">
        <v>252836.56</v>
      </c>
      <c r="BF23" s="29">
        <v>394864.45</v>
      </c>
      <c r="BG23" s="29">
        <v>142027.89000000001</v>
      </c>
      <c r="BH23" s="29">
        <v>252836.56</v>
      </c>
      <c r="BI23" s="29">
        <v>394864.45</v>
      </c>
      <c r="BJ23" s="29">
        <v>-3333283.0399999996</v>
      </c>
      <c r="BK23" s="29">
        <v>3972915.6799999997</v>
      </c>
      <c r="BL23" s="29">
        <v>639632.64000000001</v>
      </c>
      <c r="BM23" s="29">
        <v>-3333283.0399999996</v>
      </c>
      <c r="BN23" s="29">
        <v>3972915.6799999997</v>
      </c>
      <c r="BO23" s="29">
        <v>639632.64000000001</v>
      </c>
      <c r="BP23" s="29">
        <v>175587.28999999998</v>
      </c>
      <c r="BQ23" s="29">
        <v>64244.659999999996</v>
      </c>
      <c r="BR23" s="29">
        <v>239831.94999999998</v>
      </c>
      <c r="BS23" s="29">
        <v>175587.28999999998</v>
      </c>
      <c r="BT23" s="29">
        <v>64244.659999999996</v>
      </c>
      <c r="BU23" s="29">
        <v>239831.94999999998</v>
      </c>
      <c r="BV23" s="29">
        <v>-1039665.01</v>
      </c>
      <c r="BW23" s="29">
        <v>1039665.01</v>
      </c>
      <c r="BX23" s="29">
        <v>0</v>
      </c>
      <c r="BY23" s="29">
        <v>-1039665.01</v>
      </c>
      <c r="BZ23" s="29">
        <v>1039665.01</v>
      </c>
      <c r="CA23" s="29">
        <v>0</v>
      </c>
      <c r="CB23" s="29">
        <v>-3746348.4299999997</v>
      </c>
      <c r="CC23" s="29">
        <v>5761870.1199999992</v>
      </c>
      <c r="CD23" s="29">
        <v>2015521.6899999997</v>
      </c>
      <c r="CE23" s="29">
        <v>36546.959999999992</v>
      </c>
      <c r="CF23" s="29">
        <v>112287.34</v>
      </c>
      <c r="CG23" s="29">
        <v>148834.29999999999</v>
      </c>
      <c r="CH23" s="29">
        <v>610.29999999999995</v>
      </c>
      <c r="CI23" s="29">
        <v>239.4</v>
      </c>
      <c r="CJ23" s="29">
        <v>849.7</v>
      </c>
      <c r="CK23" s="29">
        <v>37163.310000000005</v>
      </c>
      <c r="CL23" s="29">
        <v>98439.99</v>
      </c>
      <c r="CM23" s="29">
        <v>135603.29999999999</v>
      </c>
      <c r="CN23" s="29">
        <v>74320.570000000007</v>
      </c>
      <c r="CO23" s="29">
        <v>210966.73</v>
      </c>
      <c r="CP23" s="29">
        <v>285287.3</v>
      </c>
      <c r="CQ23" s="29">
        <v>-229013.31</v>
      </c>
      <c r="CR23" s="29">
        <v>440755.36000000004</v>
      </c>
      <c r="CS23" s="29">
        <v>211742.05000000002</v>
      </c>
      <c r="CT23" s="29">
        <v>70103.42</v>
      </c>
      <c r="CU23" s="29">
        <v>13014.640000000001</v>
      </c>
      <c r="CV23" s="29">
        <v>83118.06</v>
      </c>
      <c r="CW23" s="29">
        <v>-232416.59999999998</v>
      </c>
      <c r="CX23" s="29">
        <v>445498.35000000003</v>
      </c>
      <c r="CY23" s="29">
        <v>213081.74999999997</v>
      </c>
      <c r="CZ23" s="29">
        <v>-391326.49</v>
      </c>
      <c r="DA23" s="29">
        <v>899268.35000000009</v>
      </c>
      <c r="DB23" s="29">
        <v>507941.86</v>
      </c>
      <c r="DC23" s="29">
        <v>312904.84999999998</v>
      </c>
      <c r="DD23" s="29">
        <v>62130.939999999995</v>
      </c>
      <c r="DE23" s="29">
        <v>375035.79</v>
      </c>
      <c r="DF23" s="29">
        <v>69406.58</v>
      </c>
      <c r="DG23" s="29">
        <v>13310.69</v>
      </c>
      <c r="DH23" s="29">
        <v>82717.27</v>
      </c>
      <c r="DI23" s="29">
        <v>313020.85000000003</v>
      </c>
      <c r="DJ23" s="29">
        <v>33285.040000000001</v>
      </c>
      <c r="DK23" s="29">
        <v>346305.89</v>
      </c>
      <c r="DL23" s="29">
        <v>695332.28</v>
      </c>
      <c r="DM23" s="29">
        <v>108726.67</v>
      </c>
      <c r="DN23" s="29">
        <v>804058.95</v>
      </c>
      <c r="DO23" s="29">
        <v>173258.46</v>
      </c>
      <c r="DP23" s="29">
        <v>100433.82</v>
      </c>
      <c r="DQ23" s="29">
        <v>273692.27999999997</v>
      </c>
      <c r="DR23" s="29">
        <v>32941.360000000001</v>
      </c>
      <c r="DS23" s="29">
        <v>20900.84</v>
      </c>
      <c r="DT23" s="29">
        <v>53842.2</v>
      </c>
      <c r="DU23" s="29">
        <v>175156.9</v>
      </c>
      <c r="DV23" s="29">
        <v>93070.24</v>
      </c>
      <c r="DW23" s="29">
        <v>268227.14</v>
      </c>
      <c r="DX23" s="29">
        <v>381356.72000000003</v>
      </c>
      <c r="DY23" s="29">
        <v>214404.9</v>
      </c>
      <c r="DZ23" s="29">
        <v>595761.62</v>
      </c>
      <c r="EA23" s="29">
        <v>190382.97</v>
      </c>
      <c r="EB23" s="29">
        <v>60990.93</v>
      </c>
      <c r="EC23" s="29">
        <v>251373.9</v>
      </c>
      <c r="ED23" s="29">
        <v>7295.5499999999993</v>
      </c>
      <c r="EE23" s="29">
        <v>47116.65</v>
      </c>
      <c r="EF23" s="29">
        <v>54412.2</v>
      </c>
      <c r="EG23" s="29">
        <v>191830.00999999998</v>
      </c>
      <c r="EH23" s="29">
        <v>69882.11</v>
      </c>
      <c r="EI23" s="29">
        <v>261712.12</v>
      </c>
      <c r="EJ23" s="29">
        <v>389508.53</v>
      </c>
      <c r="EK23" s="29">
        <v>177989.69</v>
      </c>
      <c r="EL23" s="29">
        <v>567498.22</v>
      </c>
      <c r="EM23" s="29">
        <v>17591.13</v>
      </c>
      <c r="EN23" s="29">
        <v>73973.549999999988</v>
      </c>
      <c r="EO23" s="29">
        <v>91564.68</v>
      </c>
      <c r="EP23" s="29">
        <v>35376.9</v>
      </c>
      <c r="EQ23" s="29">
        <v>16220.8</v>
      </c>
      <c r="ER23" s="29">
        <v>51597.7</v>
      </c>
      <c r="ES23" s="29">
        <v>94995.5</v>
      </c>
      <c r="ET23" s="29">
        <v>62237.41</v>
      </c>
      <c r="EU23" s="29">
        <v>157232.91</v>
      </c>
      <c r="EV23" s="29">
        <v>147963.53</v>
      </c>
      <c r="EW23" s="29">
        <v>152431.76</v>
      </c>
      <c r="EX23" s="29">
        <v>300395.28999999998</v>
      </c>
      <c r="EY23" s="29">
        <v>158753.98000000001</v>
      </c>
      <c r="EZ23" s="29">
        <v>50991.7</v>
      </c>
      <c r="FA23" s="29">
        <v>209745.68</v>
      </c>
      <c r="FB23" s="29">
        <v>155240.34000000003</v>
      </c>
      <c r="FC23" s="29">
        <v>50511.61</v>
      </c>
      <c r="FD23" s="29">
        <v>205751.95</v>
      </c>
      <c r="FE23" s="29">
        <v>320152.95999999996</v>
      </c>
      <c r="FF23" s="29">
        <v>71258.66</v>
      </c>
      <c r="FG23" s="29">
        <v>391411.62</v>
      </c>
      <c r="FH23" s="29">
        <v>634147.27999999991</v>
      </c>
      <c r="FI23" s="29">
        <v>172761.97000000003</v>
      </c>
      <c r="FJ23" s="29">
        <v>806909.25</v>
      </c>
      <c r="FK23" s="29">
        <v>62804.34</v>
      </c>
      <c r="FL23" s="29">
        <v>36275.99</v>
      </c>
      <c r="FM23" s="29">
        <v>99080.33</v>
      </c>
      <c r="FN23" s="29">
        <v>143784.59999999998</v>
      </c>
      <c r="FO23" s="29">
        <v>72051.850000000006</v>
      </c>
      <c r="FP23" s="29">
        <v>215836.45</v>
      </c>
      <c r="FQ23" s="29">
        <v>269800.82</v>
      </c>
      <c r="FR23" s="29">
        <v>92715.489999999991</v>
      </c>
      <c r="FS23" s="29">
        <v>362516.31</v>
      </c>
      <c r="FT23" s="29">
        <v>476389.76</v>
      </c>
      <c r="FU23" s="29">
        <v>201043.33000000002</v>
      </c>
      <c r="FV23" s="29">
        <v>677433.09000000008</v>
      </c>
      <c r="FW23" s="29">
        <v>221912.38</v>
      </c>
      <c r="FX23" s="29">
        <v>58725.39</v>
      </c>
      <c r="FY23" s="29">
        <v>280637.77</v>
      </c>
      <c r="FZ23" s="29">
        <v>490662.55000000005</v>
      </c>
      <c r="GA23" s="29">
        <v>178911.94</v>
      </c>
      <c r="GB23" s="29">
        <v>669574.49</v>
      </c>
      <c r="GC23" s="29">
        <v>290856.18000000005</v>
      </c>
      <c r="GD23" s="29">
        <v>117445.66</v>
      </c>
      <c r="GE23" s="29">
        <v>408301.84</v>
      </c>
      <c r="GF23" s="29">
        <v>1003431.1100000001</v>
      </c>
      <c r="GG23" s="29">
        <v>355082.99</v>
      </c>
      <c r="GH23" s="29">
        <v>1358514.1</v>
      </c>
      <c r="GI23" s="29">
        <v>183796.8</v>
      </c>
      <c r="GJ23" s="29">
        <v>41029.9</v>
      </c>
      <c r="GK23" s="29">
        <v>224826.7</v>
      </c>
      <c r="GL23" s="29">
        <v>693303.44</v>
      </c>
      <c r="GM23" s="29">
        <v>237974.22</v>
      </c>
      <c r="GN23" s="29">
        <v>931277.66</v>
      </c>
      <c r="GO23" s="29">
        <v>344155.81</v>
      </c>
      <c r="GP23" s="29">
        <v>108661.2</v>
      </c>
      <c r="GQ23" s="29">
        <v>452817.01</v>
      </c>
      <c r="GR23" s="29">
        <v>1221256.05</v>
      </c>
      <c r="GS23" s="29">
        <v>387665.32</v>
      </c>
      <c r="GT23" s="29">
        <v>1608921.3699999999</v>
      </c>
      <c r="GU23" s="29">
        <v>123206.99</v>
      </c>
      <c r="GV23" s="29">
        <v>63727.989999999991</v>
      </c>
      <c r="GW23" s="29">
        <v>186934.97999999998</v>
      </c>
      <c r="GX23" s="29">
        <v>665664.39</v>
      </c>
      <c r="GY23" s="29">
        <v>399004.33</v>
      </c>
      <c r="GZ23" s="29">
        <v>1064668.72</v>
      </c>
      <c r="HA23" s="29">
        <v>216869.93</v>
      </c>
      <c r="HB23" s="29">
        <v>127946.33000000002</v>
      </c>
      <c r="HC23" s="29">
        <v>344816.26</v>
      </c>
      <c r="HD23" s="29">
        <v>1005741.3099999999</v>
      </c>
      <c r="HE23" s="29">
        <v>590678.65</v>
      </c>
      <c r="HF23" s="29">
        <v>1596419.96</v>
      </c>
      <c r="HG23" s="29">
        <v>989500.14000000013</v>
      </c>
      <c r="HH23" s="29">
        <v>466638.35</v>
      </c>
      <c r="HI23" s="29">
        <v>1456138.49</v>
      </c>
      <c r="HJ23" s="29">
        <v>257272.97</v>
      </c>
      <c r="HK23" s="29">
        <v>103233.19</v>
      </c>
      <c r="HL23" s="29">
        <v>360506.16000000003</v>
      </c>
      <c r="HM23" s="29">
        <v>1246773.1100000001</v>
      </c>
      <c r="HN23" s="29">
        <v>569871.54</v>
      </c>
      <c r="HO23" s="29">
        <v>1816644.65</v>
      </c>
      <c r="HP23" s="29">
        <v>-3546529.26</v>
      </c>
      <c r="HQ23" s="29">
        <v>3546529.26</v>
      </c>
      <c r="HR23" s="29">
        <v>0</v>
      </c>
      <c r="HS23" s="29">
        <v>-3546529.26</v>
      </c>
      <c r="HT23" s="29">
        <v>3546529.26</v>
      </c>
      <c r="HU23" s="29">
        <v>0</v>
      </c>
      <c r="HV23" s="29">
        <v>-7093058.5199999996</v>
      </c>
      <c r="HW23" s="29">
        <v>7093058.5199999996</v>
      </c>
      <c r="HX23" s="29">
        <v>0</v>
      </c>
      <c r="HY23" s="29">
        <v>-208164.75999999847</v>
      </c>
      <c r="HZ23" s="29">
        <v>11133950.419999998</v>
      </c>
      <c r="IA23" s="29">
        <v>10925785.659999998</v>
      </c>
      <c r="IB23" s="29">
        <v>449475.84000000003</v>
      </c>
      <c r="IC23" s="29">
        <v>182963.01</v>
      </c>
      <c r="ID23" s="29">
        <v>632438.85</v>
      </c>
      <c r="IE23" s="29">
        <v>243364.68</v>
      </c>
      <c r="IF23" s="29">
        <v>354385.12</v>
      </c>
      <c r="IG23" s="29">
        <v>597749.80000000005</v>
      </c>
      <c r="IH23" s="29">
        <v>692840.52</v>
      </c>
      <c r="II23" s="29">
        <v>537348.13</v>
      </c>
      <c r="IJ23" s="29">
        <v>1230188.6499999999</v>
      </c>
      <c r="IK23" s="29">
        <v>355586.26999999996</v>
      </c>
      <c r="IL23" s="29">
        <v>167216.20000000001</v>
      </c>
      <c r="IM23" s="29">
        <v>522802.47000000003</v>
      </c>
      <c r="IN23" s="29">
        <v>29385.409999999996</v>
      </c>
      <c r="IO23" s="29">
        <v>267320.48</v>
      </c>
      <c r="IP23" s="29">
        <v>296705.89</v>
      </c>
      <c r="IQ23" s="29">
        <v>384971.68</v>
      </c>
      <c r="IR23" s="29">
        <v>434536.68</v>
      </c>
      <c r="IS23" s="29">
        <v>819508.3600000001</v>
      </c>
      <c r="IT23" s="29">
        <v>325327.78000000003</v>
      </c>
      <c r="IU23" s="29">
        <v>192524.12</v>
      </c>
      <c r="IV23" s="29">
        <v>517851.9</v>
      </c>
      <c r="IW23" s="29">
        <v>181604.67</v>
      </c>
      <c r="IX23" s="29">
        <v>179281.74</v>
      </c>
      <c r="IY23" s="29">
        <v>360886.41</v>
      </c>
      <c r="IZ23" s="29">
        <v>506932.45000000007</v>
      </c>
      <c r="JA23" s="29">
        <v>371805.86</v>
      </c>
      <c r="JB23" s="29">
        <v>878738.31</v>
      </c>
      <c r="JC23" s="29">
        <v>351296.38</v>
      </c>
      <c r="JD23" s="29">
        <v>116307.81999999999</v>
      </c>
      <c r="JE23" s="29">
        <v>467604.2</v>
      </c>
      <c r="JF23" s="29">
        <v>161838.78</v>
      </c>
      <c r="JG23" s="29">
        <v>139124.76</v>
      </c>
      <c r="JH23" s="29">
        <v>300963.54000000004</v>
      </c>
      <c r="JI23" s="29">
        <v>513135.16000000003</v>
      </c>
      <c r="JJ23" s="29">
        <v>255432.58000000002</v>
      </c>
      <c r="JK23" s="29">
        <v>768567.74</v>
      </c>
      <c r="JL23" s="29">
        <v>-311169.21000000002</v>
      </c>
      <c r="JM23" s="29">
        <v>618154.23999999999</v>
      </c>
      <c r="JN23" s="29">
        <v>306985.02999999997</v>
      </c>
      <c r="JO23" s="29">
        <v>170467.54</v>
      </c>
      <c r="JP23" s="29">
        <v>125205.36</v>
      </c>
      <c r="JQ23" s="29">
        <v>295672.90000000002</v>
      </c>
      <c r="JR23" s="29">
        <v>-140701.67000000001</v>
      </c>
      <c r="JS23" s="29">
        <v>743359.60000000009</v>
      </c>
      <c r="JT23" s="29">
        <v>602657.92999999993</v>
      </c>
      <c r="JU23" s="29">
        <v>140130.89000000001</v>
      </c>
      <c r="JV23" s="29">
        <v>130130.73999999999</v>
      </c>
      <c r="JW23" s="29">
        <v>270261.63</v>
      </c>
      <c r="JX23" s="29">
        <v>225766.24000000002</v>
      </c>
      <c r="JY23" s="29">
        <v>136046.76</v>
      </c>
      <c r="JZ23" s="29">
        <v>361813</v>
      </c>
      <c r="KA23" s="29">
        <v>365897.13</v>
      </c>
      <c r="KB23" s="29">
        <v>266177.5</v>
      </c>
      <c r="KC23" s="29">
        <v>632074.63</v>
      </c>
      <c r="KD23" s="29">
        <v>161036.11000000002</v>
      </c>
      <c r="KE23" s="29">
        <v>218662.28</v>
      </c>
      <c r="KF23" s="29">
        <v>379698.39</v>
      </c>
      <c r="KG23" s="29">
        <v>177239.78</v>
      </c>
      <c r="KH23" s="29">
        <v>137416.65999999997</v>
      </c>
      <c r="KI23" s="29">
        <v>314656.44</v>
      </c>
      <c r="KJ23" s="29">
        <v>338275.89</v>
      </c>
      <c r="KK23" s="29">
        <v>356078.94</v>
      </c>
      <c r="KL23" s="29">
        <v>694354.83000000007</v>
      </c>
      <c r="KM23" s="29">
        <v>184621.56</v>
      </c>
      <c r="KN23" s="29">
        <v>260528.8</v>
      </c>
      <c r="KO23" s="29">
        <v>445150.36</v>
      </c>
      <c r="KP23" s="29">
        <v>169056.54</v>
      </c>
      <c r="KQ23" s="29">
        <v>126616.36</v>
      </c>
      <c r="KR23" s="29">
        <v>295672.90000000002</v>
      </c>
      <c r="KS23" s="29">
        <v>353678.1</v>
      </c>
      <c r="KT23" s="29">
        <v>387145.16</v>
      </c>
      <c r="KU23" s="29">
        <v>740823.26</v>
      </c>
      <c r="KV23" s="29">
        <v>220132.08000000002</v>
      </c>
      <c r="KW23" s="29">
        <v>95052.77</v>
      </c>
      <c r="KX23" s="29">
        <v>315184.84999999998</v>
      </c>
      <c r="KY23" s="29">
        <v>225117.24000000002</v>
      </c>
      <c r="KZ23" s="29">
        <v>136005.66</v>
      </c>
      <c r="LA23" s="29">
        <v>361122.9</v>
      </c>
      <c r="LB23" s="29">
        <v>445249.32000000007</v>
      </c>
      <c r="LC23" s="29">
        <v>231058.43</v>
      </c>
      <c r="LD23" s="29">
        <v>676307.75</v>
      </c>
      <c r="LE23" s="29">
        <v>230532.47</v>
      </c>
      <c r="LF23" s="29">
        <v>89156.89</v>
      </c>
      <c r="LG23" s="29">
        <v>319689.36</v>
      </c>
      <c r="LH23" s="29">
        <v>148617.54</v>
      </c>
      <c r="LI23" s="29">
        <v>132805.35999999999</v>
      </c>
      <c r="LJ23" s="29">
        <v>281422.90000000002</v>
      </c>
      <c r="LK23" s="29">
        <v>379150.01</v>
      </c>
      <c r="LL23" s="29">
        <v>221962.25</v>
      </c>
      <c r="LM23" s="29">
        <v>601112.26</v>
      </c>
      <c r="LN23" s="29">
        <v>202964.58000000002</v>
      </c>
      <c r="LO23" s="29">
        <v>63029.01</v>
      </c>
      <c r="LP23" s="29">
        <v>265993.58999999997</v>
      </c>
      <c r="LQ23" s="29">
        <v>158317.54</v>
      </c>
      <c r="LR23" s="29">
        <v>119505.36</v>
      </c>
      <c r="LS23" s="29">
        <v>277822.90000000002</v>
      </c>
      <c r="LT23" s="29">
        <v>361282.12</v>
      </c>
      <c r="LU23" s="29">
        <v>182534.37</v>
      </c>
      <c r="LV23" s="29">
        <v>543816.49</v>
      </c>
      <c r="LW23" s="29">
        <v>137797.05000000002</v>
      </c>
      <c r="LX23" s="29">
        <v>154549.03</v>
      </c>
      <c r="LY23" s="29">
        <v>292346.08</v>
      </c>
      <c r="LZ23" s="29">
        <v>186679.47</v>
      </c>
      <c r="MA23" s="29">
        <v>119505.36</v>
      </c>
      <c r="MB23" s="29">
        <v>306184.82999999996</v>
      </c>
      <c r="MC23" s="29">
        <v>324476.52</v>
      </c>
      <c r="MD23" s="29">
        <v>274054.39</v>
      </c>
      <c r="ME23" s="29">
        <v>598530.91</v>
      </c>
      <c r="MF23" s="29">
        <v>-1504442.66</v>
      </c>
      <c r="MG23" s="29">
        <v>1504442.66</v>
      </c>
      <c r="MH23" s="29">
        <v>0</v>
      </c>
      <c r="MI23" s="29">
        <v>-1504442.66</v>
      </c>
      <c r="MJ23" s="29">
        <v>1504442.66</v>
      </c>
      <c r="MK23" s="29">
        <v>0</v>
      </c>
      <c r="ML23" s="29">
        <v>3020744.5700000008</v>
      </c>
      <c r="MM23" s="29">
        <v>5765936.5500000007</v>
      </c>
      <c r="MN23" s="29">
        <v>8786681.120000001</v>
      </c>
      <c r="MO23" s="29">
        <v>230165.3</v>
      </c>
      <c r="MP23" s="29">
        <v>117086.67</v>
      </c>
      <c r="MQ23" s="29">
        <v>347251.97000000003</v>
      </c>
      <c r="MR23" s="29">
        <v>230165.3</v>
      </c>
      <c r="MS23" s="29">
        <v>117086.67</v>
      </c>
      <c r="MT23" s="29">
        <v>347251.97000000003</v>
      </c>
      <c r="MU23" s="29">
        <v>144663.56</v>
      </c>
      <c r="MV23" s="29">
        <v>75556.61</v>
      </c>
      <c r="MW23" s="29">
        <v>220220.17</v>
      </c>
      <c r="MX23" s="29">
        <v>144663.56</v>
      </c>
      <c r="MY23" s="29">
        <v>75556.61</v>
      </c>
      <c r="MZ23" s="29">
        <v>220220.17</v>
      </c>
      <c r="NA23" s="29">
        <v>174962.65</v>
      </c>
      <c r="NB23" s="29">
        <v>26560.74</v>
      </c>
      <c r="NC23" s="29">
        <v>201523.39</v>
      </c>
      <c r="ND23" s="29">
        <v>174962.65</v>
      </c>
      <c r="NE23" s="29">
        <v>26560.74</v>
      </c>
      <c r="NF23" s="29">
        <v>201523.39</v>
      </c>
      <c r="NG23" s="29">
        <v>52944.45</v>
      </c>
      <c r="NH23" s="29">
        <v>199341.44</v>
      </c>
      <c r="NI23" s="29">
        <v>252285.89</v>
      </c>
      <c r="NJ23" s="29">
        <v>52944.45</v>
      </c>
      <c r="NK23" s="29">
        <v>199341.44</v>
      </c>
      <c r="NL23" s="29">
        <v>252285.89</v>
      </c>
      <c r="NM23" s="29">
        <v>183679.06</v>
      </c>
      <c r="NN23" s="29">
        <v>143849.34</v>
      </c>
      <c r="NO23" s="29">
        <v>327528.40000000002</v>
      </c>
      <c r="NP23" s="29">
        <v>183679.06</v>
      </c>
      <c r="NQ23" s="29">
        <v>143849.34</v>
      </c>
      <c r="NR23" s="29">
        <v>327528.40000000002</v>
      </c>
      <c r="NS23" s="29">
        <v>216115.28</v>
      </c>
      <c r="NT23" s="29">
        <v>62696.33</v>
      </c>
      <c r="NU23" s="29">
        <v>278811.61</v>
      </c>
      <c r="NV23" s="29">
        <v>216115.28</v>
      </c>
      <c r="NW23" s="29">
        <v>62696.33</v>
      </c>
      <c r="NX23" s="29">
        <v>278811.61</v>
      </c>
      <c r="NY23" s="29">
        <v>176509.43</v>
      </c>
      <c r="NZ23" s="29">
        <v>58668.68</v>
      </c>
      <c r="OA23" s="29">
        <v>235178.11</v>
      </c>
      <c r="OB23" s="29">
        <v>176509.43</v>
      </c>
      <c r="OC23" s="29">
        <v>58668.68</v>
      </c>
      <c r="OD23" s="29">
        <v>235178.11</v>
      </c>
      <c r="OE23" s="29">
        <v>170303.71</v>
      </c>
      <c r="OF23" s="29">
        <v>21664.18</v>
      </c>
      <c r="OG23" s="29">
        <v>191967.89</v>
      </c>
      <c r="OH23" s="29">
        <v>170303.71</v>
      </c>
      <c r="OI23" s="29">
        <v>21664.18</v>
      </c>
      <c r="OJ23" s="29">
        <v>191967.89</v>
      </c>
      <c r="OK23" s="29">
        <v>165730.95000000001</v>
      </c>
      <c r="OL23" s="29">
        <v>19892.439999999999</v>
      </c>
      <c r="OM23" s="29">
        <v>185623.39</v>
      </c>
      <c r="ON23" s="29">
        <v>165730.95000000001</v>
      </c>
      <c r="OO23" s="29">
        <v>19892.439999999999</v>
      </c>
      <c r="OP23" s="29">
        <v>185623.39</v>
      </c>
      <c r="OQ23" s="29">
        <v>-124132.05</v>
      </c>
      <c r="OR23" s="29">
        <v>309925.44</v>
      </c>
      <c r="OS23" s="29">
        <v>185793.39</v>
      </c>
      <c r="OT23" s="29">
        <v>-124132.05</v>
      </c>
      <c r="OU23" s="29">
        <v>309925.44</v>
      </c>
      <c r="OV23" s="29">
        <v>185793.39</v>
      </c>
      <c r="OW23" s="29">
        <v>166916.83000000002</v>
      </c>
      <c r="OX23" s="29">
        <v>109920.06</v>
      </c>
      <c r="OY23" s="29">
        <v>276836.89</v>
      </c>
      <c r="OZ23" s="29">
        <v>166916.83000000002</v>
      </c>
      <c r="PA23" s="29">
        <v>109920.06</v>
      </c>
      <c r="PB23" s="29">
        <v>276836.89</v>
      </c>
      <c r="PC23" s="29">
        <v>255357.69000000003</v>
      </c>
      <c r="PD23" s="29">
        <v>19120.559999999998</v>
      </c>
      <c r="PE23" s="29">
        <v>274478.25</v>
      </c>
      <c r="PF23" s="29">
        <v>255357.69000000003</v>
      </c>
      <c r="PG23" s="29">
        <v>19120.559999999998</v>
      </c>
      <c r="PH23" s="29">
        <v>274478.25</v>
      </c>
      <c r="PI23" s="29">
        <v>1813216.8599999996</v>
      </c>
      <c r="PJ23" s="29">
        <v>1164282.4899999998</v>
      </c>
      <c r="PK23" s="29">
        <v>2977499.3500000006</v>
      </c>
    </row>
    <row r="24" spans="1:427" x14ac:dyDescent="0.25">
      <c r="A24" s="5" t="s">
        <v>23</v>
      </c>
      <c r="B24" s="29">
        <v>-3167.71</v>
      </c>
      <c r="C24" s="29">
        <v>16676.009999999998</v>
      </c>
      <c r="D24" s="29">
        <v>13508.3</v>
      </c>
      <c r="E24" s="29">
        <v>-3167.71</v>
      </c>
      <c r="F24" s="29">
        <v>16676.009999999998</v>
      </c>
      <c r="G24" s="29">
        <v>13508.3</v>
      </c>
      <c r="H24" s="29">
        <v>-9290.07</v>
      </c>
      <c r="I24" s="29">
        <v>9862</v>
      </c>
      <c r="J24" s="29">
        <v>571.92999999999995</v>
      </c>
      <c r="K24" s="29">
        <v>-9290.07</v>
      </c>
      <c r="L24" s="29">
        <v>9862</v>
      </c>
      <c r="M24" s="29">
        <v>571.92999999999995</v>
      </c>
      <c r="N24" s="29">
        <v>-9208.4</v>
      </c>
      <c r="O24" s="29">
        <v>9988.5199999999986</v>
      </c>
      <c r="P24" s="29">
        <v>780.12</v>
      </c>
      <c r="Q24" s="29">
        <v>-9208.4</v>
      </c>
      <c r="R24" s="29">
        <v>9988.5199999999986</v>
      </c>
      <c r="S24" s="29">
        <v>780.12</v>
      </c>
      <c r="T24" s="29">
        <v>-2426.2100000000009</v>
      </c>
      <c r="U24" s="29">
        <v>8861.18</v>
      </c>
      <c r="V24" s="29">
        <v>6434.97</v>
      </c>
      <c r="W24" s="29">
        <v>-2426.2100000000009</v>
      </c>
      <c r="X24" s="29">
        <v>8861.18</v>
      </c>
      <c r="Y24" s="29">
        <v>6434.97</v>
      </c>
      <c r="Z24" s="29">
        <v>-13746.010000000002</v>
      </c>
      <c r="AA24" s="29">
        <v>14139.89</v>
      </c>
      <c r="AB24" s="29">
        <v>393.88</v>
      </c>
      <c r="AC24" s="29">
        <v>-13746.010000000002</v>
      </c>
      <c r="AD24" s="29">
        <v>14139.89</v>
      </c>
      <c r="AE24" s="29">
        <v>393.88</v>
      </c>
      <c r="AF24" s="29">
        <v>-20152.259999999998</v>
      </c>
      <c r="AG24" s="29">
        <v>35695.82</v>
      </c>
      <c r="AH24" s="29">
        <v>15543.56</v>
      </c>
      <c r="AI24" s="29">
        <v>-20152.259999999998</v>
      </c>
      <c r="AJ24" s="29">
        <v>35695.82</v>
      </c>
      <c r="AK24" s="29">
        <v>15543.56</v>
      </c>
      <c r="AL24" s="29">
        <v>-7835.8700000000026</v>
      </c>
      <c r="AM24" s="29">
        <v>22942.240000000002</v>
      </c>
      <c r="AN24" s="29">
        <v>15106.369999999999</v>
      </c>
      <c r="AO24" s="29">
        <v>-7835.8700000000026</v>
      </c>
      <c r="AP24" s="29">
        <v>22942.240000000002</v>
      </c>
      <c r="AQ24" s="29">
        <v>15106.369999999999</v>
      </c>
      <c r="AR24" s="29">
        <v>-4559.6900000000005</v>
      </c>
      <c r="AS24" s="29">
        <v>15176.01</v>
      </c>
      <c r="AT24" s="29">
        <v>10616.32</v>
      </c>
      <c r="AU24" s="29">
        <v>-4559.6900000000005</v>
      </c>
      <c r="AV24" s="29">
        <v>15176.01</v>
      </c>
      <c r="AW24" s="29">
        <v>10616.32</v>
      </c>
      <c r="AX24" s="29">
        <v>-2508.8100000000004</v>
      </c>
      <c r="AY24" s="29">
        <v>5295.7999999999993</v>
      </c>
      <c r="AZ24" s="29">
        <v>2786.9900000000002</v>
      </c>
      <c r="BA24" s="29">
        <v>-2508.8100000000004</v>
      </c>
      <c r="BB24" s="29">
        <v>5295.7999999999993</v>
      </c>
      <c r="BC24" s="29">
        <v>2786.9900000000002</v>
      </c>
      <c r="BD24" s="29">
        <v>-11476.85</v>
      </c>
      <c r="BE24" s="29">
        <v>12180.980000000001</v>
      </c>
      <c r="BF24" s="29">
        <v>704.12999999999988</v>
      </c>
      <c r="BG24" s="29">
        <v>-11476.85</v>
      </c>
      <c r="BH24" s="29">
        <v>12180.980000000001</v>
      </c>
      <c r="BI24" s="29">
        <v>704.12999999999988</v>
      </c>
      <c r="BJ24" s="29">
        <v>-102848.53000000001</v>
      </c>
      <c r="BK24" s="29">
        <v>127995.15</v>
      </c>
      <c r="BL24" s="29">
        <v>25146.62</v>
      </c>
      <c r="BM24" s="29">
        <v>-102848.53000000001</v>
      </c>
      <c r="BN24" s="29">
        <v>127995.15</v>
      </c>
      <c r="BO24" s="29">
        <v>25146.62</v>
      </c>
      <c r="BP24" s="29">
        <v>-26132.98</v>
      </c>
      <c r="BQ24" s="29">
        <v>52415.969999999994</v>
      </c>
      <c r="BR24" s="29">
        <v>26282.989999999998</v>
      </c>
      <c r="BS24" s="29">
        <v>-26132.98</v>
      </c>
      <c r="BT24" s="29">
        <v>52415.969999999994</v>
      </c>
      <c r="BU24" s="29">
        <v>26282.989999999998</v>
      </c>
      <c r="BV24" s="29">
        <v>-8519.7799999999988</v>
      </c>
      <c r="BW24" s="29">
        <v>8519.7799999999988</v>
      </c>
      <c r="BX24" s="29">
        <v>0</v>
      </c>
      <c r="BY24" s="29">
        <v>-8519.7799999999988</v>
      </c>
      <c r="BZ24" s="29">
        <v>8519.7799999999988</v>
      </c>
      <c r="CA24" s="29">
        <v>0</v>
      </c>
      <c r="CB24" s="29">
        <v>-221873.17</v>
      </c>
      <c r="CC24" s="29">
        <v>339749.35</v>
      </c>
      <c r="CD24" s="29">
        <v>117876.18000000002</v>
      </c>
      <c r="CE24" s="29">
        <v>-4490.4600000000037</v>
      </c>
      <c r="CF24" s="29">
        <v>22226.760000000002</v>
      </c>
      <c r="CG24" s="29">
        <v>17736.3</v>
      </c>
      <c r="CH24" s="29">
        <v>-119.7</v>
      </c>
      <c r="CI24" s="29">
        <v>119.7</v>
      </c>
      <c r="CJ24" s="29">
        <v>0</v>
      </c>
      <c r="CK24" s="29">
        <v>-5717.6800000000021</v>
      </c>
      <c r="CL24" s="29">
        <v>5717.6800000000021</v>
      </c>
      <c r="CM24" s="29">
        <v>0</v>
      </c>
      <c r="CN24" s="29">
        <v>-10327.840000000004</v>
      </c>
      <c r="CO24" s="29">
        <v>28064.140000000007</v>
      </c>
      <c r="CP24" s="29">
        <v>17736.3</v>
      </c>
      <c r="CQ24" s="29">
        <v>-44405.77</v>
      </c>
      <c r="CR24" s="29">
        <v>46100.780000000006</v>
      </c>
      <c r="CS24" s="29">
        <v>1695.0100000000002</v>
      </c>
      <c r="CT24" s="29">
        <v>-12894.94</v>
      </c>
      <c r="CU24" s="29">
        <v>12894.94</v>
      </c>
      <c r="CV24" s="29">
        <v>0</v>
      </c>
      <c r="CW24" s="29">
        <v>-44323.199999999997</v>
      </c>
      <c r="CX24" s="29">
        <v>44451.6</v>
      </c>
      <c r="CY24" s="29">
        <v>128.4</v>
      </c>
      <c r="CZ24" s="29">
        <v>-101623.90999999999</v>
      </c>
      <c r="DA24" s="29">
        <v>103447.32</v>
      </c>
      <c r="DB24" s="29">
        <v>1823.41</v>
      </c>
      <c r="DC24" s="29">
        <v>-32015.199999999997</v>
      </c>
      <c r="DD24" s="29">
        <v>41076.269999999997</v>
      </c>
      <c r="DE24" s="29">
        <v>9061.0700000000015</v>
      </c>
      <c r="DF24" s="29">
        <v>-13190.99</v>
      </c>
      <c r="DG24" s="29">
        <v>13190.99</v>
      </c>
      <c r="DH24" s="29">
        <v>0</v>
      </c>
      <c r="DI24" s="29">
        <v>-28745.1</v>
      </c>
      <c r="DJ24" s="29">
        <v>28745.1</v>
      </c>
      <c r="DK24" s="29">
        <v>0</v>
      </c>
      <c r="DL24" s="29">
        <v>-73951.289999999994</v>
      </c>
      <c r="DM24" s="29">
        <v>83012.36</v>
      </c>
      <c r="DN24" s="29">
        <v>9061.0700000000015</v>
      </c>
      <c r="DO24" s="29">
        <v>-46354.400000000001</v>
      </c>
      <c r="DP24" s="29">
        <v>56157.020000000004</v>
      </c>
      <c r="DQ24" s="29">
        <v>9802.619999999999</v>
      </c>
      <c r="DR24" s="29">
        <v>-8005.9</v>
      </c>
      <c r="DS24" s="29">
        <v>8005.9</v>
      </c>
      <c r="DT24" s="29">
        <v>0</v>
      </c>
      <c r="DU24" s="29">
        <v>-49106.520000000004</v>
      </c>
      <c r="DV24" s="29">
        <v>49106.520000000004</v>
      </c>
      <c r="DW24" s="29">
        <v>0</v>
      </c>
      <c r="DX24" s="29">
        <v>-103466.81999999999</v>
      </c>
      <c r="DY24" s="29">
        <v>113269.43999999999</v>
      </c>
      <c r="DZ24" s="29">
        <v>9802.619999999999</v>
      </c>
      <c r="EA24" s="29">
        <v>-10650.529999999999</v>
      </c>
      <c r="EB24" s="29">
        <v>25013.82</v>
      </c>
      <c r="EC24" s="29">
        <v>14363.289999999999</v>
      </c>
      <c r="ED24" s="29">
        <v>-6428.66</v>
      </c>
      <c r="EE24" s="29">
        <v>20177.16</v>
      </c>
      <c r="EF24" s="29">
        <v>13748.5</v>
      </c>
      <c r="EG24" s="29">
        <v>-10576.86</v>
      </c>
      <c r="EH24" s="29">
        <v>24325.359999999997</v>
      </c>
      <c r="EI24" s="29">
        <v>13748.5</v>
      </c>
      <c r="EJ24" s="29">
        <v>-27656.049999999996</v>
      </c>
      <c r="EK24" s="29">
        <v>69516.339999999982</v>
      </c>
      <c r="EL24" s="29">
        <v>41860.29</v>
      </c>
      <c r="EM24" s="29">
        <v>-18112.829999999998</v>
      </c>
      <c r="EN24" s="29">
        <v>18606.589999999997</v>
      </c>
      <c r="EO24" s="29">
        <v>493.76</v>
      </c>
      <c r="EP24" s="29">
        <v>-8214.9</v>
      </c>
      <c r="EQ24" s="29">
        <v>8214.9</v>
      </c>
      <c r="ER24" s="29">
        <v>0</v>
      </c>
      <c r="ES24" s="29">
        <v>-17089.900000000001</v>
      </c>
      <c r="ET24" s="29">
        <v>17089.900000000001</v>
      </c>
      <c r="EU24" s="29">
        <v>0</v>
      </c>
      <c r="EV24" s="29">
        <v>-43417.630000000012</v>
      </c>
      <c r="EW24" s="29">
        <v>43911.390000000007</v>
      </c>
      <c r="EX24" s="29">
        <v>493.76</v>
      </c>
      <c r="EY24" s="29">
        <v>-6895.6799999999994</v>
      </c>
      <c r="EZ24" s="29">
        <v>20507.11</v>
      </c>
      <c r="FA24" s="29">
        <v>13611.430000000002</v>
      </c>
      <c r="FB24" s="29">
        <v>-44082.95</v>
      </c>
      <c r="FC24" s="29">
        <v>44082.95</v>
      </c>
      <c r="FD24" s="29">
        <v>0</v>
      </c>
      <c r="FE24" s="29">
        <v>-58865.71</v>
      </c>
      <c r="FF24" s="29">
        <v>58865.71</v>
      </c>
      <c r="FG24" s="29">
        <v>0</v>
      </c>
      <c r="FH24" s="29">
        <v>-109844.34000000001</v>
      </c>
      <c r="FI24" s="29">
        <v>123455.77</v>
      </c>
      <c r="FJ24" s="29">
        <v>13611.430000000002</v>
      </c>
      <c r="FK24" s="29">
        <v>-14389.39</v>
      </c>
      <c r="FL24" s="29">
        <v>25166.14</v>
      </c>
      <c r="FM24" s="29">
        <v>10776.75</v>
      </c>
      <c r="FN24" s="29">
        <v>-31825.95</v>
      </c>
      <c r="FO24" s="29">
        <v>47831.45</v>
      </c>
      <c r="FP24" s="29">
        <v>16005.5</v>
      </c>
      <c r="FQ24" s="29">
        <v>-42134.21</v>
      </c>
      <c r="FR24" s="29">
        <v>58139.71</v>
      </c>
      <c r="FS24" s="29">
        <v>16005.5</v>
      </c>
      <c r="FT24" s="29">
        <v>-88349.55</v>
      </c>
      <c r="FU24" s="29">
        <v>131137.30000000002</v>
      </c>
      <c r="FV24" s="29">
        <v>42787.75</v>
      </c>
      <c r="FW24" s="29">
        <v>-21367.99</v>
      </c>
      <c r="FX24" s="29">
        <v>32733.62</v>
      </c>
      <c r="FY24" s="29">
        <v>11365.63</v>
      </c>
      <c r="FZ24" s="29">
        <v>-105592.49</v>
      </c>
      <c r="GA24" s="29">
        <v>125346.49</v>
      </c>
      <c r="GB24" s="29">
        <v>19754</v>
      </c>
      <c r="GC24" s="29">
        <v>-47426.85</v>
      </c>
      <c r="GD24" s="29">
        <v>59683.85</v>
      </c>
      <c r="GE24" s="29">
        <v>12257</v>
      </c>
      <c r="GF24" s="29">
        <v>-174387.33000000002</v>
      </c>
      <c r="GG24" s="29">
        <v>217763.96000000002</v>
      </c>
      <c r="GH24" s="29">
        <v>43376.62999999999</v>
      </c>
      <c r="GI24" s="29">
        <v>-15678.01</v>
      </c>
      <c r="GJ24" s="29">
        <v>22891.16</v>
      </c>
      <c r="GK24" s="29">
        <v>7213.15</v>
      </c>
      <c r="GL24" s="29">
        <v>-138862.91</v>
      </c>
      <c r="GM24" s="29">
        <v>151119.91</v>
      </c>
      <c r="GN24" s="29">
        <v>12257</v>
      </c>
      <c r="GO24" s="29">
        <v>-42315.85</v>
      </c>
      <c r="GP24" s="29">
        <v>54572.85</v>
      </c>
      <c r="GQ24" s="29">
        <v>12257</v>
      </c>
      <c r="GR24" s="29">
        <v>-196856.77000000002</v>
      </c>
      <c r="GS24" s="29">
        <v>228583.92</v>
      </c>
      <c r="GT24" s="29">
        <v>31727.149999999998</v>
      </c>
      <c r="GU24" s="29">
        <v>-38286.42</v>
      </c>
      <c r="GV24" s="29">
        <v>42830.649999999994</v>
      </c>
      <c r="GW24" s="29">
        <v>4544.2299999999996</v>
      </c>
      <c r="GX24" s="29">
        <v>-219908.6</v>
      </c>
      <c r="GY24" s="29">
        <v>242165.6</v>
      </c>
      <c r="GZ24" s="29">
        <v>22257</v>
      </c>
      <c r="HA24" s="29">
        <v>-35720.480000000003</v>
      </c>
      <c r="HB24" s="29">
        <v>57977.48</v>
      </c>
      <c r="HC24" s="29">
        <v>22257</v>
      </c>
      <c r="HD24" s="29">
        <v>-293915.5</v>
      </c>
      <c r="HE24" s="29">
        <v>342973.73</v>
      </c>
      <c r="HF24" s="29">
        <v>49058.23</v>
      </c>
      <c r="HG24" s="29">
        <v>-180670.46</v>
      </c>
      <c r="HH24" s="29">
        <v>229698.46</v>
      </c>
      <c r="HI24" s="29">
        <v>49028</v>
      </c>
      <c r="HJ24" s="29">
        <v>-35868.959999999999</v>
      </c>
      <c r="HK24" s="29">
        <v>48125.96</v>
      </c>
      <c r="HL24" s="29">
        <v>12257</v>
      </c>
      <c r="HM24" s="29">
        <v>-216539.41999999998</v>
      </c>
      <c r="HN24" s="29">
        <v>277824.42</v>
      </c>
      <c r="HO24" s="29">
        <v>61285</v>
      </c>
      <c r="HP24" s="29">
        <v>-22054</v>
      </c>
      <c r="HQ24" s="29">
        <v>22054</v>
      </c>
      <c r="HR24" s="29">
        <v>0</v>
      </c>
      <c r="HS24" s="29">
        <v>-22054</v>
      </c>
      <c r="HT24" s="29">
        <v>22054</v>
      </c>
      <c r="HU24" s="29">
        <v>0</v>
      </c>
      <c r="HV24" s="29">
        <v>-44108</v>
      </c>
      <c r="HW24" s="29">
        <v>44108</v>
      </c>
      <c r="HX24" s="29">
        <v>0</v>
      </c>
      <c r="HY24" s="29">
        <v>-1484444.4500000002</v>
      </c>
      <c r="HZ24" s="29">
        <v>1807068.0900000003</v>
      </c>
      <c r="IA24" s="29">
        <v>322623.63999999996</v>
      </c>
      <c r="IB24" s="29">
        <v>-96602.19</v>
      </c>
      <c r="IC24" s="29">
        <v>108859.19</v>
      </c>
      <c r="ID24" s="29">
        <v>12257</v>
      </c>
      <c r="IE24" s="29">
        <v>-35580.559999999998</v>
      </c>
      <c r="IF24" s="29">
        <v>104329.06</v>
      </c>
      <c r="IG24" s="29">
        <v>68748.5</v>
      </c>
      <c r="IH24" s="29">
        <v>-132182.75</v>
      </c>
      <c r="II24" s="29">
        <v>213188.25</v>
      </c>
      <c r="IJ24" s="29">
        <v>81005.5</v>
      </c>
      <c r="IK24" s="29">
        <v>-40679.01</v>
      </c>
      <c r="IL24" s="29">
        <v>52936.01</v>
      </c>
      <c r="IM24" s="29">
        <v>12257</v>
      </c>
      <c r="IN24" s="29">
        <v>-13574.68</v>
      </c>
      <c r="IO24" s="29">
        <v>62602.68</v>
      </c>
      <c r="IP24" s="29">
        <v>49028</v>
      </c>
      <c r="IQ24" s="29">
        <v>-54253.69</v>
      </c>
      <c r="IR24" s="29">
        <v>115538.69</v>
      </c>
      <c r="IS24" s="29">
        <v>61285</v>
      </c>
      <c r="IT24" s="29">
        <v>-70457.929999999993</v>
      </c>
      <c r="IU24" s="29">
        <v>82714.929999999993</v>
      </c>
      <c r="IV24" s="29">
        <v>12257</v>
      </c>
      <c r="IW24" s="29">
        <v>-24024.68</v>
      </c>
      <c r="IX24" s="29">
        <v>73052.679999999993</v>
      </c>
      <c r="IY24" s="29">
        <v>49028</v>
      </c>
      <c r="IZ24" s="29">
        <v>-94482.61</v>
      </c>
      <c r="JA24" s="29">
        <v>155767.60999999999</v>
      </c>
      <c r="JB24" s="29">
        <v>61285</v>
      </c>
      <c r="JC24" s="29">
        <v>-5389.3100000000013</v>
      </c>
      <c r="JD24" s="29">
        <v>36476.31</v>
      </c>
      <c r="JE24" s="29">
        <v>31087</v>
      </c>
      <c r="JF24" s="29">
        <v>-13966.08</v>
      </c>
      <c r="JG24" s="29">
        <v>62994.080000000002</v>
      </c>
      <c r="JH24" s="29">
        <v>49028</v>
      </c>
      <c r="JI24" s="29">
        <v>-19355.39</v>
      </c>
      <c r="JJ24" s="29">
        <v>99470.39</v>
      </c>
      <c r="JK24" s="29">
        <v>80115</v>
      </c>
      <c r="JL24" s="29">
        <v>-12344.31</v>
      </c>
      <c r="JM24" s="29">
        <v>24601.309999999998</v>
      </c>
      <c r="JN24" s="29">
        <v>12257</v>
      </c>
      <c r="JO24" s="29">
        <v>-13574.68</v>
      </c>
      <c r="JP24" s="29">
        <v>62602.68</v>
      </c>
      <c r="JQ24" s="29">
        <v>49028</v>
      </c>
      <c r="JR24" s="29">
        <v>-25918.989999999998</v>
      </c>
      <c r="JS24" s="29">
        <v>87203.989999999991</v>
      </c>
      <c r="JT24" s="29">
        <v>61285</v>
      </c>
      <c r="JU24" s="29">
        <v>-81397.429999999993</v>
      </c>
      <c r="JV24" s="29">
        <v>93654.43</v>
      </c>
      <c r="JW24" s="29">
        <v>12257</v>
      </c>
      <c r="JX24" s="29">
        <v>-24024.68</v>
      </c>
      <c r="JY24" s="29">
        <v>73052.679999999993</v>
      </c>
      <c r="JZ24" s="29">
        <v>49028</v>
      </c>
      <c r="KA24" s="29">
        <v>-105422.11</v>
      </c>
      <c r="KB24" s="29">
        <v>166707.10999999999</v>
      </c>
      <c r="KC24" s="29">
        <v>61285</v>
      </c>
      <c r="KD24" s="29">
        <v>-155982.47</v>
      </c>
      <c r="KE24" s="29">
        <v>168239.47</v>
      </c>
      <c r="KF24" s="29">
        <v>12257</v>
      </c>
      <c r="KG24" s="29">
        <v>-15335.98</v>
      </c>
      <c r="KH24" s="29">
        <v>64363.979999999996</v>
      </c>
      <c r="KI24" s="29">
        <v>49028</v>
      </c>
      <c r="KJ24" s="29">
        <v>-171318.45</v>
      </c>
      <c r="KK24" s="29">
        <v>232603.45</v>
      </c>
      <c r="KL24" s="29">
        <v>61285</v>
      </c>
      <c r="KM24" s="29">
        <v>169026.32</v>
      </c>
      <c r="KN24" s="29">
        <v>28534.68</v>
      </c>
      <c r="KO24" s="29">
        <v>197561</v>
      </c>
      <c r="KP24" s="29">
        <v>-13574.68</v>
      </c>
      <c r="KQ24" s="29">
        <v>62602.68</v>
      </c>
      <c r="KR24" s="29">
        <v>49028</v>
      </c>
      <c r="KS24" s="29">
        <v>155451.64000000001</v>
      </c>
      <c r="KT24" s="29">
        <v>91137.36</v>
      </c>
      <c r="KU24" s="29">
        <v>246589</v>
      </c>
      <c r="KV24" s="29">
        <v>-53845.8</v>
      </c>
      <c r="KW24" s="29">
        <v>66102.8</v>
      </c>
      <c r="KX24" s="29">
        <v>12257</v>
      </c>
      <c r="KY24" s="29">
        <v>-24024.68</v>
      </c>
      <c r="KZ24" s="29">
        <v>73052.679999999993</v>
      </c>
      <c r="LA24" s="29">
        <v>49028</v>
      </c>
      <c r="LB24" s="29">
        <v>-77870.48</v>
      </c>
      <c r="LC24" s="29">
        <v>139155.47999999998</v>
      </c>
      <c r="LD24" s="29">
        <v>61285</v>
      </c>
      <c r="LE24" s="29">
        <v>8148.7900000000009</v>
      </c>
      <c r="LF24" s="29">
        <v>29752.71</v>
      </c>
      <c r="LG24" s="29">
        <v>37901.5</v>
      </c>
      <c r="LH24" s="29">
        <v>-10724.68</v>
      </c>
      <c r="LI24" s="29">
        <v>59752.68</v>
      </c>
      <c r="LJ24" s="29">
        <v>49028</v>
      </c>
      <c r="LK24" s="29">
        <v>-2575.8899999999994</v>
      </c>
      <c r="LL24" s="29">
        <v>89505.39</v>
      </c>
      <c r="LM24" s="29">
        <v>86929.5</v>
      </c>
      <c r="LN24" s="29">
        <v>-16963.71</v>
      </c>
      <c r="LO24" s="29">
        <v>29220.71</v>
      </c>
      <c r="LP24" s="29">
        <v>12257</v>
      </c>
      <c r="LQ24" s="29">
        <v>-10724.68</v>
      </c>
      <c r="LR24" s="29">
        <v>59752.68</v>
      </c>
      <c r="LS24" s="29">
        <v>49028</v>
      </c>
      <c r="LT24" s="29">
        <v>-27688.39</v>
      </c>
      <c r="LU24" s="29">
        <v>88973.39</v>
      </c>
      <c r="LV24" s="29">
        <v>61285</v>
      </c>
      <c r="LW24" s="29">
        <v>-112539.32</v>
      </c>
      <c r="LX24" s="29">
        <v>124796.32</v>
      </c>
      <c r="LY24" s="29">
        <v>12257</v>
      </c>
      <c r="LZ24" s="29">
        <v>-10724.68</v>
      </c>
      <c r="MA24" s="29">
        <v>59752.68</v>
      </c>
      <c r="MB24" s="29">
        <v>49028</v>
      </c>
      <c r="MC24" s="29">
        <v>-123264</v>
      </c>
      <c r="MD24" s="29">
        <v>184549</v>
      </c>
      <c r="ME24" s="29">
        <v>61285</v>
      </c>
      <c r="MF24" s="29"/>
      <c r="MG24" s="29"/>
      <c r="MH24" s="29"/>
      <c r="MI24" s="29"/>
      <c r="MJ24" s="29"/>
      <c r="MK24" s="29"/>
      <c r="ML24" s="29">
        <v>-678881.11</v>
      </c>
      <c r="MM24" s="29">
        <v>1663800.1099999999</v>
      </c>
      <c r="MN24" s="29">
        <v>984919</v>
      </c>
      <c r="MO24" s="29">
        <v>75943.37000000001</v>
      </c>
      <c r="MP24" s="29">
        <v>13408.62</v>
      </c>
      <c r="MQ24" s="29">
        <v>89351.99</v>
      </c>
      <c r="MR24" s="29">
        <v>75943.37000000001</v>
      </c>
      <c r="MS24" s="29">
        <v>13408.62</v>
      </c>
      <c r="MT24" s="29">
        <v>89351.99</v>
      </c>
      <c r="MU24" s="29">
        <v>-60697.62</v>
      </c>
      <c r="MV24" s="29">
        <v>60697.62</v>
      </c>
      <c r="MW24" s="29">
        <v>0</v>
      </c>
      <c r="MX24" s="29">
        <v>-60697.62</v>
      </c>
      <c r="MY24" s="29">
        <v>60697.62</v>
      </c>
      <c r="MZ24" s="29">
        <v>0</v>
      </c>
      <c r="NA24" s="29">
        <v>-13152.12</v>
      </c>
      <c r="NB24" s="29">
        <v>13152.12</v>
      </c>
      <c r="NC24" s="29">
        <v>0</v>
      </c>
      <c r="ND24" s="29">
        <v>-13152.12</v>
      </c>
      <c r="NE24" s="29">
        <v>13152.12</v>
      </c>
      <c r="NF24" s="29">
        <v>0</v>
      </c>
      <c r="NG24" s="29">
        <v>-84894.62999999999</v>
      </c>
      <c r="NH24" s="29">
        <v>132953.13</v>
      </c>
      <c r="NI24" s="29">
        <v>48058.5</v>
      </c>
      <c r="NJ24" s="29">
        <v>-84894.62999999999</v>
      </c>
      <c r="NK24" s="29">
        <v>132953.13</v>
      </c>
      <c r="NL24" s="29">
        <v>48058.5</v>
      </c>
      <c r="NM24" s="29">
        <v>107574.79999999999</v>
      </c>
      <c r="NN24" s="29">
        <v>11561.21</v>
      </c>
      <c r="NO24" s="29">
        <v>119136.01</v>
      </c>
      <c r="NP24" s="29">
        <v>107574.79999999999</v>
      </c>
      <c r="NQ24" s="29">
        <v>11561.21</v>
      </c>
      <c r="NR24" s="29">
        <v>119136.01</v>
      </c>
      <c r="NS24" s="29">
        <v>-48879.21</v>
      </c>
      <c r="NT24" s="29">
        <v>48879.21</v>
      </c>
      <c r="NU24" s="29">
        <v>0</v>
      </c>
      <c r="NV24" s="29">
        <v>-48879.21</v>
      </c>
      <c r="NW24" s="29">
        <v>48879.21</v>
      </c>
      <c r="NX24" s="29">
        <v>0</v>
      </c>
      <c r="NY24" s="29">
        <v>27148.53</v>
      </c>
      <c r="NZ24" s="29">
        <v>9979.4699999999993</v>
      </c>
      <c r="OA24" s="29">
        <v>37128</v>
      </c>
      <c r="OB24" s="29">
        <v>27148.53</v>
      </c>
      <c r="OC24" s="29">
        <v>9979.4699999999993</v>
      </c>
      <c r="OD24" s="29">
        <v>37128</v>
      </c>
      <c r="OE24" s="29">
        <v>-9912.9699999999993</v>
      </c>
      <c r="OF24" s="29">
        <v>9912.9699999999993</v>
      </c>
      <c r="OG24" s="29">
        <v>0</v>
      </c>
      <c r="OH24" s="29">
        <v>-9912.9699999999993</v>
      </c>
      <c r="OI24" s="29">
        <v>9912.9699999999993</v>
      </c>
      <c r="OJ24" s="29">
        <v>0</v>
      </c>
      <c r="OK24" s="29">
        <v>-9912.9699999999993</v>
      </c>
      <c r="OL24" s="29">
        <v>9912.9699999999993</v>
      </c>
      <c r="OM24" s="29">
        <v>0</v>
      </c>
      <c r="ON24" s="29">
        <v>-9912.9699999999993</v>
      </c>
      <c r="OO24" s="29">
        <v>9912.9699999999993</v>
      </c>
      <c r="OP24" s="29">
        <v>0</v>
      </c>
      <c r="OQ24" s="29">
        <v>-100826.47</v>
      </c>
      <c r="OR24" s="29">
        <v>100826.47</v>
      </c>
      <c r="OS24" s="29">
        <v>0</v>
      </c>
      <c r="OT24" s="29">
        <v>-100826.47</v>
      </c>
      <c r="OU24" s="29">
        <v>100826.47</v>
      </c>
      <c r="OV24" s="29">
        <v>0</v>
      </c>
      <c r="OW24" s="29">
        <v>81705.91</v>
      </c>
      <c r="OX24" s="29">
        <v>9150.59</v>
      </c>
      <c r="OY24" s="29">
        <v>90856.5</v>
      </c>
      <c r="OZ24" s="29">
        <v>81705.91</v>
      </c>
      <c r="PA24" s="29">
        <v>9150.59</v>
      </c>
      <c r="PB24" s="29">
        <v>90856.5</v>
      </c>
      <c r="PC24" s="29">
        <v>-9150.59</v>
      </c>
      <c r="PD24" s="29">
        <v>9150.59</v>
      </c>
      <c r="PE24" s="29">
        <v>0</v>
      </c>
      <c r="PF24" s="29">
        <v>-9150.59</v>
      </c>
      <c r="PG24" s="29">
        <v>9150.59</v>
      </c>
      <c r="PH24" s="29">
        <v>0</v>
      </c>
      <c r="PI24" s="29">
        <v>-45053.969999999987</v>
      </c>
      <c r="PJ24" s="29">
        <v>429584.97</v>
      </c>
      <c r="PK24" s="29">
        <v>384531</v>
      </c>
    </row>
    <row r="25" spans="1:427" x14ac:dyDescent="0.25">
      <c r="A25" s="6" t="s">
        <v>148</v>
      </c>
      <c r="B25" s="29">
        <v>4707.29</v>
      </c>
      <c r="C25" s="29">
        <v>7284.96</v>
      </c>
      <c r="D25" s="29">
        <v>11992.25</v>
      </c>
      <c r="E25" s="29">
        <v>4707.29</v>
      </c>
      <c r="F25" s="29">
        <v>7284.96</v>
      </c>
      <c r="G25" s="29">
        <v>11992.25</v>
      </c>
      <c r="H25" s="29"/>
      <c r="I25" s="29"/>
      <c r="J25" s="29"/>
      <c r="K25" s="29"/>
      <c r="L25" s="29"/>
      <c r="M25" s="29"/>
      <c r="N25" s="29"/>
      <c r="O25" s="29"/>
      <c r="P25" s="29"/>
      <c r="Q25" s="29"/>
      <c r="R25" s="29"/>
      <c r="S25" s="29"/>
      <c r="T25" s="29"/>
      <c r="U25" s="29"/>
      <c r="V25" s="29"/>
      <c r="W25" s="29"/>
      <c r="X25" s="29"/>
      <c r="Y25" s="29"/>
      <c r="Z25" s="29">
        <v>-3469.73</v>
      </c>
      <c r="AA25" s="29">
        <v>3469.73</v>
      </c>
      <c r="AB25" s="29">
        <v>0</v>
      </c>
      <c r="AC25" s="29">
        <v>-3469.73</v>
      </c>
      <c r="AD25" s="29">
        <v>3469.73</v>
      </c>
      <c r="AE25" s="29">
        <v>0</v>
      </c>
      <c r="AF25" s="29">
        <v>669.73</v>
      </c>
      <c r="AG25" s="29">
        <v>0</v>
      </c>
      <c r="AH25" s="29">
        <v>669.73</v>
      </c>
      <c r="AI25" s="29">
        <v>669.73</v>
      </c>
      <c r="AJ25" s="29">
        <v>0</v>
      </c>
      <c r="AK25" s="29">
        <v>669.73</v>
      </c>
      <c r="AL25" s="29"/>
      <c r="AM25" s="29"/>
      <c r="AN25" s="29"/>
      <c r="AO25" s="29"/>
      <c r="AP25" s="29"/>
      <c r="AQ25" s="29"/>
      <c r="AR25" s="29">
        <v>9814.81</v>
      </c>
      <c r="AS25" s="29">
        <v>0</v>
      </c>
      <c r="AT25" s="29">
        <v>9814.81</v>
      </c>
      <c r="AU25" s="29">
        <v>9814.81</v>
      </c>
      <c r="AV25" s="29">
        <v>0</v>
      </c>
      <c r="AW25" s="29">
        <v>9814.81</v>
      </c>
      <c r="AX25" s="29">
        <v>1073.5999999999999</v>
      </c>
      <c r="AY25" s="29">
        <v>126.4</v>
      </c>
      <c r="AZ25" s="29">
        <v>1200</v>
      </c>
      <c r="BA25" s="29">
        <v>1073.5999999999999</v>
      </c>
      <c r="BB25" s="29">
        <v>126.4</v>
      </c>
      <c r="BC25" s="29">
        <v>1200</v>
      </c>
      <c r="BD25" s="29">
        <v>-5579.65</v>
      </c>
      <c r="BE25" s="29">
        <v>5706.05</v>
      </c>
      <c r="BF25" s="29">
        <v>126.4</v>
      </c>
      <c r="BG25" s="29">
        <v>-5579.65</v>
      </c>
      <c r="BH25" s="29">
        <v>5706.05</v>
      </c>
      <c r="BI25" s="29">
        <v>126.4</v>
      </c>
      <c r="BJ25" s="29">
        <v>5706.05</v>
      </c>
      <c r="BK25" s="29">
        <v>0</v>
      </c>
      <c r="BL25" s="29">
        <v>5706.05</v>
      </c>
      <c r="BM25" s="29">
        <v>5706.05</v>
      </c>
      <c r="BN25" s="29">
        <v>0</v>
      </c>
      <c r="BO25" s="29">
        <v>5706.05</v>
      </c>
      <c r="BP25" s="29">
        <v>-128.4</v>
      </c>
      <c r="BQ25" s="29">
        <v>4412.3999999999996</v>
      </c>
      <c r="BR25" s="29">
        <v>4284</v>
      </c>
      <c r="BS25" s="29">
        <v>-128.4</v>
      </c>
      <c r="BT25" s="29">
        <v>4412.3999999999996</v>
      </c>
      <c r="BU25" s="29">
        <v>4284</v>
      </c>
      <c r="BV25" s="29">
        <v>-4707.29</v>
      </c>
      <c r="BW25" s="29">
        <v>4707.29</v>
      </c>
      <c r="BX25" s="29">
        <v>0</v>
      </c>
      <c r="BY25" s="29">
        <v>-4707.29</v>
      </c>
      <c r="BZ25" s="29">
        <v>4707.29</v>
      </c>
      <c r="CA25" s="29">
        <v>0</v>
      </c>
      <c r="CB25" s="29">
        <v>8086.4099999999989</v>
      </c>
      <c r="CC25" s="29">
        <v>25706.83</v>
      </c>
      <c r="CD25" s="29">
        <v>33793.240000000005</v>
      </c>
      <c r="CE25" s="29"/>
      <c r="CF25" s="29"/>
      <c r="CG25" s="29"/>
      <c r="CH25" s="29"/>
      <c r="CI25" s="29"/>
      <c r="CJ25" s="29"/>
      <c r="CK25" s="29"/>
      <c r="CL25" s="29"/>
      <c r="CM25" s="29"/>
      <c r="CN25" s="29"/>
      <c r="CO25" s="29"/>
      <c r="CP25" s="29"/>
      <c r="CQ25" s="29">
        <v>128.4</v>
      </c>
      <c r="CR25" s="29">
        <v>0</v>
      </c>
      <c r="CS25" s="29">
        <v>128.4</v>
      </c>
      <c r="CT25" s="29"/>
      <c r="CU25" s="29"/>
      <c r="CV25" s="29"/>
      <c r="CW25" s="29">
        <v>128.4</v>
      </c>
      <c r="CX25" s="29">
        <v>0</v>
      </c>
      <c r="CY25" s="29">
        <v>128.4</v>
      </c>
      <c r="CZ25" s="29">
        <v>256.8</v>
      </c>
      <c r="DA25" s="29">
        <v>0</v>
      </c>
      <c r="DB25" s="29">
        <v>256.8</v>
      </c>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v>0</v>
      </c>
      <c r="EB25" s="29">
        <v>13748.5</v>
      </c>
      <c r="EC25" s="29">
        <v>13748.5</v>
      </c>
      <c r="ED25" s="29">
        <v>0</v>
      </c>
      <c r="EE25" s="29">
        <v>13748.5</v>
      </c>
      <c r="EF25" s="29">
        <v>13748.5</v>
      </c>
      <c r="EG25" s="29">
        <v>0</v>
      </c>
      <c r="EH25" s="29">
        <v>13748.5</v>
      </c>
      <c r="EI25" s="29">
        <v>13748.5</v>
      </c>
      <c r="EJ25" s="29">
        <v>0</v>
      </c>
      <c r="EK25" s="29">
        <v>41245.5</v>
      </c>
      <c r="EL25" s="29">
        <v>41245.5</v>
      </c>
      <c r="EM25" s="29"/>
      <c r="EN25" s="29"/>
      <c r="EO25" s="29"/>
      <c r="EP25" s="29"/>
      <c r="EQ25" s="29"/>
      <c r="ER25" s="29"/>
      <c r="ES25" s="29"/>
      <c r="ET25" s="29"/>
      <c r="EU25" s="29"/>
      <c r="EV25" s="29"/>
      <c r="EW25" s="29"/>
      <c r="EX25" s="29"/>
      <c r="EY25" s="29"/>
      <c r="EZ25" s="29"/>
      <c r="FA25" s="29"/>
      <c r="FB25" s="29">
        <v>-12257</v>
      </c>
      <c r="FC25" s="29">
        <v>12257</v>
      </c>
      <c r="FD25" s="29">
        <v>0</v>
      </c>
      <c r="FE25" s="29">
        <v>-12257</v>
      </c>
      <c r="FF25" s="29">
        <v>12257</v>
      </c>
      <c r="FG25" s="29">
        <v>0</v>
      </c>
      <c r="FH25" s="29">
        <v>-24514</v>
      </c>
      <c r="FI25" s="29">
        <v>24514</v>
      </c>
      <c r="FJ25" s="29">
        <v>0</v>
      </c>
      <c r="FK25" s="29"/>
      <c r="FL25" s="29"/>
      <c r="FM25" s="29"/>
      <c r="FN25" s="29">
        <v>0</v>
      </c>
      <c r="FO25" s="29">
        <v>16005.5</v>
      </c>
      <c r="FP25" s="29">
        <v>16005.5</v>
      </c>
      <c r="FQ25" s="29">
        <v>0</v>
      </c>
      <c r="FR25" s="29">
        <v>16005.5</v>
      </c>
      <c r="FS25" s="29">
        <v>16005.5</v>
      </c>
      <c r="FT25" s="29">
        <v>0</v>
      </c>
      <c r="FU25" s="29">
        <v>32011</v>
      </c>
      <c r="FV25" s="29">
        <v>32011</v>
      </c>
      <c r="FW25" s="29">
        <v>-3654</v>
      </c>
      <c r="FX25" s="29">
        <v>13654</v>
      </c>
      <c r="FY25" s="29">
        <v>10000</v>
      </c>
      <c r="FZ25" s="29">
        <v>0</v>
      </c>
      <c r="GA25" s="29">
        <v>19754</v>
      </c>
      <c r="GB25" s="29">
        <v>19754</v>
      </c>
      <c r="GC25" s="29">
        <v>0</v>
      </c>
      <c r="GD25" s="29">
        <v>12257</v>
      </c>
      <c r="GE25" s="29">
        <v>12257</v>
      </c>
      <c r="GF25" s="29">
        <v>-3654</v>
      </c>
      <c r="GG25" s="29">
        <v>45665</v>
      </c>
      <c r="GH25" s="29">
        <v>42011</v>
      </c>
      <c r="GI25" s="29">
        <v>3654</v>
      </c>
      <c r="GJ25" s="29">
        <v>0</v>
      </c>
      <c r="GK25" s="29">
        <v>3654</v>
      </c>
      <c r="GL25" s="29">
        <v>0</v>
      </c>
      <c r="GM25" s="29">
        <v>12257</v>
      </c>
      <c r="GN25" s="29">
        <v>12257</v>
      </c>
      <c r="GO25" s="29">
        <v>0</v>
      </c>
      <c r="GP25" s="29">
        <v>12257</v>
      </c>
      <c r="GQ25" s="29">
        <v>12257</v>
      </c>
      <c r="GR25" s="29">
        <v>3654</v>
      </c>
      <c r="GS25" s="29">
        <v>24514</v>
      </c>
      <c r="GT25" s="29">
        <v>28168</v>
      </c>
      <c r="GU25" s="29"/>
      <c r="GV25" s="29"/>
      <c r="GW25" s="29"/>
      <c r="GX25" s="29">
        <v>-56491.5</v>
      </c>
      <c r="GY25" s="29">
        <v>78748.5</v>
      </c>
      <c r="GZ25" s="29">
        <v>22257</v>
      </c>
      <c r="HA25" s="29">
        <v>0</v>
      </c>
      <c r="HB25" s="29">
        <v>22257</v>
      </c>
      <c r="HC25" s="29">
        <v>22257</v>
      </c>
      <c r="HD25" s="29">
        <v>-56491.5</v>
      </c>
      <c r="HE25" s="29">
        <v>101005.5</v>
      </c>
      <c r="HF25" s="29">
        <v>44514</v>
      </c>
      <c r="HG25" s="29">
        <v>0</v>
      </c>
      <c r="HH25" s="29">
        <v>49028</v>
      </c>
      <c r="HI25" s="29">
        <v>49028</v>
      </c>
      <c r="HJ25" s="29">
        <v>0</v>
      </c>
      <c r="HK25" s="29">
        <v>12257</v>
      </c>
      <c r="HL25" s="29">
        <v>12257</v>
      </c>
      <c r="HM25" s="29">
        <v>0</v>
      </c>
      <c r="HN25" s="29">
        <v>61285</v>
      </c>
      <c r="HO25" s="29">
        <v>61285</v>
      </c>
      <c r="HP25" s="29">
        <v>-128.4</v>
      </c>
      <c r="HQ25" s="29">
        <v>128.4</v>
      </c>
      <c r="HR25" s="29">
        <v>0</v>
      </c>
      <c r="HS25" s="29">
        <v>-128.4</v>
      </c>
      <c r="HT25" s="29">
        <v>128.4</v>
      </c>
      <c r="HU25" s="29">
        <v>0</v>
      </c>
      <c r="HV25" s="29">
        <v>-256.8</v>
      </c>
      <c r="HW25" s="29">
        <v>256.8</v>
      </c>
      <c r="HX25" s="29">
        <v>0</v>
      </c>
      <c r="HY25" s="29">
        <v>-81005.499999999985</v>
      </c>
      <c r="HZ25" s="29">
        <v>330496.80000000005</v>
      </c>
      <c r="IA25" s="29">
        <v>249491.3</v>
      </c>
      <c r="IB25" s="29">
        <v>0</v>
      </c>
      <c r="IC25" s="29">
        <v>12257</v>
      </c>
      <c r="ID25" s="29">
        <v>12257</v>
      </c>
      <c r="IE25" s="29">
        <v>19720.5</v>
      </c>
      <c r="IF25" s="29">
        <v>49028</v>
      </c>
      <c r="IG25" s="29">
        <v>68748.5</v>
      </c>
      <c r="IH25" s="29">
        <v>19720.5</v>
      </c>
      <c r="II25" s="29">
        <v>61285</v>
      </c>
      <c r="IJ25" s="29">
        <v>81005.5</v>
      </c>
      <c r="IK25" s="29">
        <v>0</v>
      </c>
      <c r="IL25" s="29">
        <v>12257</v>
      </c>
      <c r="IM25" s="29">
        <v>12257</v>
      </c>
      <c r="IN25" s="29">
        <v>0</v>
      </c>
      <c r="IO25" s="29">
        <v>49028</v>
      </c>
      <c r="IP25" s="29">
        <v>49028</v>
      </c>
      <c r="IQ25" s="29">
        <v>0</v>
      </c>
      <c r="IR25" s="29">
        <v>61285</v>
      </c>
      <c r="IS25" s="29">
        <v>61285</v>
      </c>
      <c r="IT25" s="29">
        <v>-18830</v>
      </c>
      <c r="IU25" s="29">
        <v>31087</v>
      </c>
      <c r="IV25" s="29">
        <v>12257</v>
      </c>
      <c r="IW25" s="29">
        <v>0</v>
      </c>
      <c r="IX25" s="29">
        <v>49028</v>
      </c>
      <c r="IY25" s="29">
        <v>49028</v>
      </c>
      <c r="IZ25" s="29">
        <v>-18830</v>
      </c>
      <c r="JA25" s="29">
        <v>80115</v>
      </c>
      <c r="JB25" s="29">
        <v>61285</v>
      </c>
      <c r="JC25" s="29">
        <v>18830</v>
      </c>
      <c r="JD25" s="29">
        <v>12257</v>
      </c>
      <c r="JE25" s="29">
        <v>31087</v>
      </c>
      <c r="JF25" s="29">
        <v>0</v>
      </c>
      <c r="JG25" s="29">
        <v>49028</v>
      </c>
      <c r="JH25" s="29">
        <v>49028</v>
      </c>
      <c r="JI25" s="29">
        <v>18830</v>
      </c>
      <c r="JJ25" s="29">
        <v>61285</v>
      </c>
      <c r="JK25" s="29">
        <v>80115</v>
      </c>
      <c r="JL25" s="29">
        <v>0</v>
      </c>
      <c r="JM25" s="29">
        <v>12257</v>
      </c>
      <c r="JN25" s="29">
        <v>12257</v>
      </c>
      <c r="JO25" s="29">
        <v>0</v>
      </c>
      <c r="JP25" s="29">
        <v>49028</v>
      </c>
      <c r="JQ25" s="29">
        <v>49028</v>
      </c>
      <c r="JR25" s="29">
        <v>0</v>
      </c>
      <c r="JS25" s="29">
        <v>61285</v>
      </c>
      <c r="JT25" s="29">
        <v>61285</v>
      </c>
      <c r="JU25" s="29">
        <v>-46014.5</v>
      </c>
      <c r="JV25" s="29">
        <v>58271.5</v>
      </c>
      <c r="JW25" s="29">
        <v>12257</v>
      </c>
      <c r="JX25" s="29">
        <v>0</v>
      </c>
      <c r="JY25" s="29">
        <v>49028</v>
      </c>
      <c r="JZ25" s="29">
        <v>49028</v>
      </c>
      <c r="KA25" s="29">
        <v>-46014.5</v>
      </c>
      <c r="KB25" s="29">
        <v>107299.5</v>
      </c>
      <c r="KC25" s="29">
        <v>61285</v>
      </c>
      <c r="KD25" s="29">
        <v>-139289.5</v>
      </c>
      <c r="KE25" s="29">
        <v>151546.5</v>
      </c>
      <c r="KF25" s="29">
        <v>12257</v>
      </c>
      <c r="KG25" s="29">
        <v>0</v>
      </c>
      <c r="KH25" s="29">
        <v>49028</v>
      </c>
      <c r="KI25" s="29">
        <v>49028</v>
      </c>
      <c r="KJ25" s="29">
        <v>-139289.5</v>
      </c>
      <c r="KK25" s="29">
        <v>200574.5</v>
      </c>
      <c r="KL25" s="29">
        <v>61285</v>
      </c>
      <c r="KM25" s="29">
        <v>185304</v>
      </c>
      <c r="KN25" s="29">
        <v>12257</v>
      </c>
      <c r="KO25" s="29">
        <v>197561</v>
      </c>
      <c r="KP25" s="29">
        <v>0</v>
      </c>
      <c r="KQ25" s="29">
        <v>49028</v>
      </c>
      <c r="KR25" s="29">
        <v>49028</v>
      </c>
      <c r="KS25" s="29">
        <v>185304</v>
      </c>
      <c r="KT25" s="29">
        <v>61285</v>
      </c>
      <c r="KU25" s="29">
        <v>246589</v>
      </c>
      <c r="KV25" s="29">
        <v>-25644.5</v>
      </c>
      <c r="KW25" s="29">
        <v>37901.5</v>
      </c>
      <c r="KX25" s="29">
        <v>12257</v>
      </c>
      <c r="KY25" s="29">
        <v>0</v>
      </c>
      <c r="KZ25" s="29">
        <v>49028</v>
      </c>
      <c r="LA25" s="29">
        <v>49028</v>
      </c>
      <c r="LB25" s="29">
        <v>-25644.5</v>
      </c>
      <c r="LC25" s="29">
        <v>86929.5</v>
      </c>
      <c r="LD25" s="29">
        <v>61285</v>
      </c>
      <c r="LE25" s="29">
        <v>25644.5</v>
      </c>
      <c r="LF25" s="29">
        <v>12257</v>
      </c>
      <c r="LG25" s="29">
        <v>37901.5</v>
      </c>
      <c r="LH25" s="29">
        <v>0</v>
      </c>
      <c r="LI25" s="29">
        <v>49028</v>
      </c>
      <c r="LJ25" s="29">
        <v>49028</v>
      </c>
      <c r="LK25" s="29">
        <v>25644.5</v>
      </c>
      <c r="LL25" s="29">
        <v>61285</v>
      </c>
      <c r="LM25" s="29">
        <v>86929.5</v>
      </c>
      <c r="LN25" s="29">
        <v>0</v>
      </c>
      <c r="LO25" s="29">
        <v>12257</v>
      </c>
      <c r="LP25" s="29">
        <v>12257</v>
      </c>
      <c r="LQ25" s="29">
        <v>0</v>
      </c>
      <c r="LR25" s="29">
        <v>49028</v>
      </c>
      <c r="LS25" s="29">
        <v>49028</v>
      </c>
      <c r="LT25" s="29">
        <v>0</v>
      </c>
      <c r="LU25" s="29">
        <v>61285</v>
      </c>
      <c r="LV25" s="29">
        <v>61285</v>
      </c>
      <c r="LW25" s="29">
        <v>-89351.99</v>
      </c>
      <c r="LX25" s="29">
        <v>101608.99</v>
      </c>
      <c r="LY25" s="29">
        <v>12257</v>
      </c>
      <c r="LZ25" s="29">
        <v>0</v>
      </c>
      <c r="MA25" s="29">
        <v>49028</v>
      </c>
      <c r="MB25" s="29">
        <v>49028</v>
      </c>
      <c r="MC25" s="29">
        <v>-89351.99</v>
      </c>
      <c r="MD25" s="29">
        <v>150636.99</v>
      </c>
      <c r="ME25" s="29">
        <v>61285</v>
      </c>
      <c r="MF25" s="29"/>
      <c r="MG25" s="29"/>
      <c r="MH25" s="29"/>
      <c r="MI25" s="29"/>
      <c r="MJ25" s="29"/>
      <c r="MK25" s="29"/>
      <c r="ML25" s="29">
        <v>-69631.490000000005</v>
      </c>
      <c r="MM25" s="29">
        <v>1054550.49</v>
      </c>
      <c r="MN25" s="29">
        <v>984919</v>
      </c>
      <c r="MO25" s="29">
        <v>89351.99</v>
      </c>
      <c r="MP25" s="29">
        <v>0</v>
      </c>
      <c r="MQ25" s="29">
        <v>89351.99</v>
      </c>
      <c r="MR25" s="29">
        <v>89351.99</v>
      </c>
      <c r="MS25" s="29">
        <v>0</v>
      </c>
      <c r="MT25" s="29">
        <v>89351.99</v>
      </c>
      <c r="MU25" s="29">
        <v>-48058.5</v>
      </c>
      <c r="MV25" s="29">
        <v>48058.5</v>
      </c>
      <c r="MW25" s="29">
        <v>0</v>
      </c>
      <c r="MX25" s="29">
        <v>-48058.5</v>
      </c>
      <c r="MY25" s="29">
        <v>48058.5</v>
      </c>
      <c r="MZ25" s="29">
        <v>0</v>
      </c>
      <c r="NA25" s="29"/>
      <c r="NB25" s="29"/>
      <c r="NC25" s="29"/>
      <c r="ND25" s="29"/>
      <c r="NE25" s="29"/>
      <c r="NF25" s="29"/>
      <c r="NG25" s="29">
        <v>-71077.509999999995</v>
      </c>
      <c r="NH25" s="29">
        <v>119136.01</v>
      </c>
      <c r="NI25" s="29">
        <v>48058.5</v>
      </c>
      <c r="NJ25" s="29">
        <v>-71077.509999999995</v>
      </c>
      <c r="NK25" s="29">
        <v>119136.01</v>
      </c>
      <c r="NL25" s="29">
        <v>48058.5</v>
      </c>
      <c r="NM25" s="29">
        <v>119136.01</v>
      </c>
      <c r="NN25" s="29">
        <v>0</v>
      </c>
      <c r="NO25" s="29">
        <v>119136.01</v>
      </c>
      <c r="NP25" s="29">
        <v>119136.01</v>
      </c>
      <c r="NQ25" s="29">
        <v>0</v>
      </c>
      <c r="NR25" s="29">
        <v>119136.01</v>
      </c>
      <c r="NS25" s="29">
        <v>-37128</v>
      </c>
      <c r="NT25" s="29">
        <v>37128</v>
      </c>
      <c r="NU25" s="29">
        <v>0</v>
      </c>
      <c r="NV25" s="29">
        <v>-37128</v>
      </c>
      <c r="NW25" s="29">
        <v>37128</v>
      </c>
      <c r="NX25" s="29">
        <v>0</v>
      </c>
      <c r="NY25" s="29">
        <v>37128</v>
      </c>
      <c r="NZ25" s="29">
        <v>0</v>
      </c>
      <c r="OA25" s="29">
        <v>37128</v>
      </c>
      <c r="OB25" s="29">
        <v>37128</v>
      </c>
      <c r="OC25" s="29">
        <v>0</v>
      </c>
      <c r="OD25" s="29">
        <v>37128</v>
      </c>
      <c r="OE25" s="29"/>
      <c r="OF25" s="29"/>
      <c r="OG25" s="29"/>
      <c r="OH25" s="29"/>
      <c r="OI25" s="29"/>
      <c r="OJ25" s="29"/>
      <c r="OK25" s="29"/>
      <c r="OL25" s="29"/>
      <c r="OM25" s="29"/>
      <c r="ON25" s="29"/>
      <c r="OO25" s="29"/>
      <c r="OP25" s="29"/>
      <c r="OQ25" s="29">
        <v>-90856.5</v>
      </c>
      <c r="OR25" s="29">
        <v>90856.5</v>
      </c>
      <c r="OS25" s="29">
        <v>0</v>
      </c>
      <c r="OT25" s="29">
        <v>-90856.5</v>
      </c>
      <c r="OU25" s="29">
        <v>90856.5</v>
      </c>
      <c r="OV25" s="29">
        <v>0</v>
      </c>
      <c r="OW25" s="29">
        <v>90856.5</v>
      </c>
      <c r="OX25" s="29">
        <v>0</v>
      </c>
      <c r="OY25" s="29">
        <v>90856.5</v>
      </c>
      <c r="OZ25" s="29">
        <v>90856.5</v>
      </c>
      <c r="PA25" s="29">
        <v>0</v>
      </c>
      <c r="PB25" s="29">
        <v>90856.5</v>
      </c>
      <c r="PC25" s="29"/>
      <c r="PD25" s="29"/>
      <c r="PE25" s="29"/>
      <c r="PF25" s="29"/>
      <c r="PG25" s="29"/>
      <c r="PH25" s="29"/>
      <c r="PI25" s="29">
        <v>89351.99</v>
      </c>
      <c r="PJ25" s="29">
        <v>295179.01</v>
      </c>
      <c r="PK25" s="29">
        <v>384531</v>
      </c>
    </row>
    <row r="26" spans="1:427" x14ac:dyDescent="0.25">
      <c r="A26" s="7" t="s">
        <v>293</v>
      </c>
      <c r="B26" s="29">
        <v>4707.29</v>
      </c>
      <c r="C26" s="29">
        <v>7284.96</v>
      </c>
      <c r="D26" s="29">
        <v>11992.25</v>
      </c>
      <c r="E26" s="29">
        <v>4707.29</v>
      </c>
      <c r="F26" s="29">
        <v>7284.96</v>
      </c>
      <c r="G26" s="29">
        <v>11992.25</v>
      </c>
      <c r="H26" s="29"/>
      <c r="I26" s="29"/>
      <c r="J26" s="29"/>
      <c r="K26" s="29"/>
      <c r="L26" s="29"/>
      <c r="M26" s="29"/>
      <c r="N26" s="29"/>
      <c r="O26" s="29"/>
      <c r="P26" s="29"/>
      <c r="Q26" s="29"/>
      <c r="R26" s="29"/>
      <c r="S26" s="29"/>
      <c r="T26" s="29"/>
      <c r="U26" s="29"/>
      <c r="V26" s="29"/>
      <c r="W26" s="29"/>
      <c r="X26" s="29"/>
      <c r="Y26" s="29"/>
      <c r="Z26" s="29">
        <v>-3469.73</v>
      </c>
      <c r="AA26" s="29">
        <v>3469.73</v>
      </c>
      <c r="AB26" s="29">
        <v>0</v>
      </c>
      <c r="AC26" s="29">
        <v>-3469.73</v>
      </c>
      <c r="AD26" s="29">
        <v>3469.73</v>
      </c>
      <c r="AE26" s="29">
        <v>0</v>
      </c>
      <c r="AF26" s="29">
        <v>669.73</v>
      </c>
      <c r="AG26" s="29">
        <v>0</v>
      </c>
      <c r="AH26" s="29">
        <v>669.73</v>
      </c>
      <c r="AI26" s="29">
        <v>669.73</v>
      </c>
      <c r="AJ26" s="29">
        <v>0</v>
      </c>
      <c r="AK26" s="29">
        <v>669.73</v>
      </c>
      <c r="AL26" s="29"/>
      <c r="AM26" s="29"/>
      <c r="AN26" s="29"/>
      <c r="AO26" s="29"/>
      <c r="AP26" s="29"/>
      <c r="AQ26" s="29"/>
      <c r="AR26" s="29">
        <v>9814.81</v>
      </c>
      <c r="AS26" s="29">
        <v>0</v>
      </c>
      <c r="AT26" s="29">
        <v>9814.81</v>
      </c>
      <c r="AU26" s="29">
        <v>9814.81</v>
      </c>
      <c r="AV26" s="29">
        <v>0</v>
      </c>
      <c r="AW26" s="29">
        <v>9814.81</v>
      </c>
      <c r="AX26" s="29">
        <v>1073.5999999999999</v>
      </c>
      <c r="AY26" s="29">
        <v>126.4</v>
      </c>
      <c r="AZ26" s="29">
        <v>1200</v>
      </c>
      <c r="BA26" s="29">
        <v>1073.5999999999999</v>
      </c>
      <c r="BB26" s="29">
        <v>126.4</v>
      </c>
      <c r="BC26" s="29">
        <v>1200</v>
      </c>
      <c r="BD26" s="29">
        <v>-5579.65</v>
      </c>
      <c r="BE26" s="29">
        <v>5706.05</v>
      </c>
      <c r="BF26" s="29">
        <v>126.4</v>
      </c>
      <c r="BG26" s="29">
        <v>-5579.65</v>
      </c>
      <c r="BH26" s="29">
        <v>5706.05</v>
      </c>
      <c r="BI26" s="29">
        <v>126.4</v>
      </c>
      <c r="BJ26" s="29">
        <v>5706.05</v>
      </c>
      <c r="BK26" s="29">
        <v>0</v>
      </c>
      <c r="BL26" s="29">
        <v>5706.05</v>
      </c>
      <c r="BM26" s="29">
        <v>5706.05</v>
      </c>
      <c r="BN26" s="29">
        <v>0</v>
      </c>
      <c r="BO26" s="29">
        <v>5706.05</v>
      </c>
      <c r="BP26" s="29">
        <v>-128.4</v>
      </c>
      <c r="BQ26" s="29">
        <v>4412.3999999999996</v>
      </c>
      <c r="BR26" s="29">
        <v>4284</v>
      </c>
      <c r="BS26" s="29">
        <v>-128.4</v>
      </c>
      <c r="BT26" s="29">
        <v>4412.3999999999996</v>
      </c>
      <c r="BU26" s="29">
        <v>4284</v>
      </c>
      <c r="BV26" s="29">
        <v>-4707.29</v>
      </c>
      <c r="BW26" s="29">
        <v>4707.29</v>
      </c>
      <c r="BX26" s="29">
        <v>0</v>
      </c>
      <c r="BY26" s="29">
        <v>-4707.29</v>
      </c>
      <c r="BZ26" s="29">
        <v>4707.29</v>
      </c>
      <c r="CA26" s="29">
        <v>0</v>
      </c>
      <c r="CB26" s="29">
        <v>8086.4099999999989</v>
      </c>
      <c r="CC26" s="29">
        <v>25706.83</v>
      </c>
      <c r="CD26" s="29">
        <v>33793.240000000005</v>
      </c>
      <c r="CE26" s="29"/>
      <c r="CF26" s="29"/>
      <c r="CG26" s="29"/>
      <c r="CH26" s="29"/>
      <c r="CI26" s="29"/>
      <c r="CJ26" s="29"/>
      <c r="CK26" s="29"/>
      <c r="CL26" s="29"/>
      <c r="CM26" s="29"/>
      <c r="CN26" s="29"/>
      <c r="CO26" s="29"/>
      <c r="CP26" s="29"/>
      <c r="CQ26" s="29">
        <v>128.4</v>
      </c>
      <c r="CR26" s="29">
        <v>0</v>
      </c>
      <c r="CS26" s="29">
        <v>128.4</v>
      </c>
      <c r="CT26" s="29"/>
      <c r="CU26" s="29"/>
      <c r="CV26" s="29"/>
      <c r="CW26" s="29">
        <v>128.4</v>
      </c>
      <c r="CX26" s="29">
        <v>0</v>
      </c>
      <c r="CY26" s="29">
        <v>128.4</v>
      </c>
      <c r="CZ26" s="29">
        <v>256.8</v>
      </c>
      <c r="DA26" s="29">
        <v>0</v>
      </c>
      <c r="DB26" s="29">
        <v>256.8</v>
      </c>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v>0</v>
      </c>
      <c r="EB26" s="29">
        <v>13748.5</v>
      </c>
      <c r="EC26" s="29">
        <v>13748.5</v>
      </c>
      <c r="ED26" s="29">
        <v>0</v>
      </c>
      <c r="EE26" s="29">
        <v>13748.5</v>
      </c>
      <c r="EF26" s="29">
        <v>13748.5</v>
      </c>
      <c r="EG26" s="29">
        <v>0</v>
      </c>
      <c r="EH26" s="29">
        <v>13748.5</v>
      </c>
      <c r="EI26" s="29">
        <v>13748.5</v>
      </c>
      <c r="EJ26" s="29">
        <v>0</v>
      </c>
      <c r="EK26" s="29">
        <v>41245.5</v>
      </c>
      <c r="EL26" s="29">
        <v>41245.5</v>
      </c>
      <c r="EM26" s="29"/>
      <c r="EN26" s="29"/>
      <c r="EO26" s="29"/>
      <c r="EP26" s="29"/>
      <c r="EQ26" s="29"/>
      <c r="ER26" s="29"/>
      <c r="ES26" s="29"/>
      <c r="ET26" s="29"/>
      <c r="EU26" s="29"/>
      <c r="EV26" s="29"/>
      <c r="EW26" s="29"/>
      <c r="EX26" s="29"/>
      <c r="EY26" s="29"/>
      <c r="EZ26" s="29"/>
      <c r="FA26" s="29"/>
      <c r="FB26" s="29">
        <v>-12257</v>
      </c>
      <c r="FC26" s="29">
        <v>12257</v>
      </c>
      <c r="FD26" s="29">
        <v>0</v>
      </c>
      <c r="FE26" s="29">
        <v>-12257</v>
      </c>
      <c r="FF26" s="29">
        <v>12257</v>
      </c>
      <c r="FG26" s="29">
        <v>0</v>
      </c>
      <c r="FH26" s="29">
        <v>-24514</v>
      </c>
      <c r="FI26" s="29">
        <v>24514</v>
      </c>
      <c r="FJ26" s="29">
        <v>0</v>
      </c>
      <c r="FK26" s="29"/>
      <c r="FL26" s="29"/>
      <c r="FM26" s="29"/>
      <c r="FN26" s="29">
        <v>0</v>
      </c>
      <c r="FO26" s="29">
        <v>16005.5</v>
      </c>
      <c r="FP26" s="29">
        <v>16005.5</v>
      </c>
      <c r="FQ26" s="29">
        <v>0</v>
      </c>
      <c r="FR26" s="29">
        <v>16005.5</v>
      </c>
      <c r="FS26" s="29">
        <v>16005.5</v>
      </c>
      <c r="FT26" s="29">
        <v>0</v>
      </c>
      <c r="FU26" s="29">
        <v>32011</v>
      </c>
      <c r="FV26" s="29">
        <v>32011</v>
      </c>
      <c r="FW26" s="29">
        <v>-3654</v>
      </c>
      <c r="FX26" s="29">
        <v>13654</v>
      </c>
      <c r="FY26" s="29">
        <v>10000</v>
      </c>
      <c r="FZ26" s="29">
        <v>0</v>
      </c>
      <c r="GA26" s="29">
        <v>19754</v>
      </c>
      <c r="GB26" s="29">
        <v>19754</v>
      </c>
      <c r="GC26" s="29">
        <v>0</v>
      </c>
      <c r="GD26" s="29">
        <v>12257</v>
      </c>
      <c r="GE26" s="29">
        <v>12257</v>
      </c>
      <c r="GF26" s="29">
        <v>-3654</v>
      </c>
      <c r="GG26" s="29">
        <v>45665</v>
      </c>
      <c r="GH26" s="29">
        <v>42011</v>
      </c>
      <c r="GI26" s="29">
        <v>3654</v>
      </c>
      <c r="GJ26" s="29">
        <v>0</v>
      </c>
      <c r="GK26" s="29">
        <v>3654</v>
      </c>
      <c r="GL26" s="29">
        <v>0</v>
      </c>
      <c r="GM26" s="29">
        <v>12257</v>
      </c>
      <c r="GN26" s="29">
        <v>12257</v>
      </c>
      <c r="GO26" s="29">
        <v>0</v>
      </c>
      <c r="GP26" s="29">
        <v>12257</v>
      </c>
      <c r="GQ26" s="29">
        <v>12257</v>
      </c>
      <c r="GR26" s="29">
        <v>3654</v>
      </c>
      <c r="GS26" s="29">
        <v>24514</v>
      </c>
      <c r="GT26" s="29">
        <v>28168</v>
      </c>
      <c r="GU26" s="29"/>
      <c r="GV26" s="29"/>
      <c r="GW26" s="29"/>
      <c r="GX26" s="29">
        <v>-56491.5</v>
      </c>
      <c r="GY26" s="29">
        <v>78748.5</v>
      </c>
      <c r="GZ26" s="29">
        <v>22257</v>
      </c>
      <c r="HA26" s="29">
        <v>0</v>
      </c>
      <c r="HB26" s="29">
        <v>22257</v>
      </c>
      <c r="HC26" s="29">
        <v>22257</v>
      </c>
      <c r="HD26" s="29">
        <v>-56491.5</v>
      </c>
      <c r="HE26" s="29">
        <v>101005.5</v>
      </c>
      <c r="HF26" s="29">
        <v>44514</v>
      </c>
      <c r="HG26" s="29">
        <v>0</v>
      </c>
      <c r="HH26" s="29">
        <v>49028</v>
      </c>
      <c r="HI26" s="29">
        <v>49028</v>
      </c>
      <c r="HJ26" s="29">
        <v>0</v>
      </c>
      <c r="HK26" s="29">
        <v>12257</v>
      </c>
      <c r="HL26" s="29">
        <v>12257</v>
      </c>
      <c r="HM26" s="29">
        <v>0</v>
      </c>
      <c r="HN26" s="29">
        <v>61285</v>
      </c>
      <c r="HO26" s="29">
        <v>61285</v>
      </c>
      <c r="HP26" s="29">
        <v>-128.4</v>
      </c>
      <c r="HQ26" s="29">
        <v>128.4</v>
      </c>
      <c r="HR26" s="29">
        <v>0</v>
      </c>
      <c r="HS26" s="29">
        <v>-128.4</v>
      </c>
      <c r="HT26" s="29">
        <v>128.4</v>
      </c>
      <c r="HU26" s="29">
        <v>0</v>
      </c>
      <c r="HV26" s="29">
        <v>-256.8</v>
      </c>
      <c r="HW26" s="29">
        <v>256.8</v>
      </c>
      <c r="HX26" s="29">
        <v>0</v>
      </c>
      <c r="HY26" s="29">
        <v>-81005.499999999985</v>
      </c>
      <c r="HZ26" s="29">
        <v>330496.80000000005</v>
      </c>
      <c r="IA26" s="29">
        <v>249491.3</v>
      </c>
      <c r="IB26" s="29">
        <v>0</v>
      </c>
      <c r="IC26" s="29">
        <v>12257</v>
      </c>
      <c r="ID26" s="29">
        <v>12257</v>
      </c>
      <c r="IE26" s="29">
        <v>19720.5</v>
      </c>
      <c r="IF26" s="29">
        <v>49028</v>
      </c>
      <c r="IG26" s="29">
        <v>68748.5</v>
      </c>
      <c r="IH26" s="29">
        <v>19720.5</v>
      </c>
      <c r="II26" s="29">
        <v>61285</v>
      </c>
      <c r="IJ26" s="29">
        <v>81005.5</v>
      </c>
      <c r="IK26" s="29">
        <v>0</v>
      </c>
      <c r="IL26" s="29">
        <v>12257</v>
      </c>
      <c r="IM26" s="29">
        <v>12257</v>
      </c>
      <c r="IN26" s="29">
        <v>0</v>
      </c>
      <c r="IO26" s="29">
        <v>49028</v>
      </c>
      <c r="IP26" s="29">
        <v>49028</v>
      </c>
      <c r="IQ26" s="29">
        <v>0</v>
      </c>
      <c r="IR26" s="29">
        <v>61285</v>
      </c>
      <c r="IS26" s="29">
        <v>61285</v>
      </c>
      <c r="IT26" s="29">
        <v>-18830</v>
      </c>
      <c r="IU26" s="29">
        <v>31087</v>
      </c>
      <c r="IV26" s="29">
        <v>12257</v>
      </c>
      <c r="IW26" s="29">
        <v>0</v>
      </c>
      <c r="IX26" s="29">
        <v>49028</v>
      </c>
      <c r="IY26" s="29">
        <v>49028</v>
      </c>
      <c r="IZ26" s="29">
        <v>-18830</v>
      </c>
      <c r="JA26" s="29">
        <v>80115</v>
      </c>
      <c r="JB26" s="29">
        <v>61285</v>
      </c>
      <c r="JC26" s="29">
        <v>18830</v>
      </c>
      <c r="JD26" s="29">
        <v>12257</v>
      </c>
      <c r="JE26" s="29">
        <v>31087</v>
      </c>
      <c r="JF26" s="29">
        <v>0</v>
      </c>
      <c r="JG26" s="29">
        <v>49028</v>
      </c>
      <c r="JH26" s="29">
        <v>49028</v>
      </c>
      <c r="JI26" s="29">
        <v>18830</v>
      </c>
      <c r="JJ26" s="29">
        <v>61285</v>
      </c>
      <c r="JK26" s="29">
        <v>80115</v>
      </c>
      <c r="JL26" s="29">
        <v>0</v>
      </c>
      <c r="JM26" s="29">
        <v>12257</v>
      </c>
      <c r="JN26" s="29">
        <v>12257</v>
      </c>
      <c r="JO26" s="29">
        <v>0</v>
      </c>
      <c r="JP26" s="29">
        <v>49028</v>
      </c>
      <c r="JQ26" s="29">
        <v>49028</v>
      </c>
      <c r="JR26" s="29">
        <v>0</v>
      </c>
      <c r="JS26" s="29">
        <v>61285</v>
      </c>
      <c r="JT26" s="29">
        <v>61285</v>
      </c>
      <c r="JU26" s="29">
        <v>-46014.5</v>
      </c>
      <c r="JV26" s="29">
        <v>58271.5</v>
      </c>
      <c r="JW26" s="29">
        <v>12257</v>
      </c>
      <c r="JX26" s="29">
        <v>0</v>
      </c>
      <c r="JY26" s="29">
        <v>49028</v>
      </c>
      <c r="JZ26" s="29">
        <v>49028</v>
      </c>
      <c r="KA26" s="29">
        <v>-46014.5</v>
      </c>
      <c r="KB26" s="29">
        <v>107299.5</v>
      </c>
      <c r="KC26" s="29">
        <v>61285</v>
      </c>
      <c r="KD26" s="29">
        <v>-139289.5</v>
      </c>
      <c r="KE26" s="29">
        <v>151546.5</v>
      </c>
      <c r="KF26" s="29">
        <v>12257</v>
      </c>
      <c r="KG26" s="29">
        <v>0</v>
      </c>
      <c r="KH26" s="29">
        <v>49028</v>
      </c>
      <c r="KI26" s="29">
        <v>49028</v>
      </c>
      <c r="KJ26" s="29">
        <v>-139289.5</v>
      </c>
      <c r="KK26" s="29">
        <v>200574.5</v>
      </c>
      <c r="KL26" s="29">
        <v>61285</v>
      </c>
      <c r="KM26" s="29">
        <v>185304</v>
      </c>
      <c r="KN26" s="29">
        <v>12257</v>
      </c>
      <c r="KO26" s="29">
        <v>197561</v>
      </c>
      <c r="KP26" s="29">
        <v>0</v>
      </c>
      <c r="KQ26" s="29">
        <v>49028</v>
      </c>
      <c r="KR26" s="29">
        <v>49028</v>
      </c>
      <c r="KS26" s="29">
        <v>185304</v>
      </c>
      <c r="KT26" s="29">
        <v>61285</v>
      </c>
      <c r="KU26" s="29">
        <v>246589</v>
      </c>
      <c r="KV26" s="29">
        <v>-25644.5</v>
      </c>
      <c r="KW26" s="29">
        <v>37901.5</v>
      </c>
      <c r="KX26" s="29">
        <v>12257</v>
      </c>
      <c r="KY26" s="29">
        <v>0</v>
      </c>
      <c r="KZ26" s="29">
        <v>49028</v>
      </c>
      <c r="LA26" s="29">
        <v>49028</v>
      </c>
      <c r="LB26" s="29">
        <v>-25644.5</v>
      </c>
      <c r="LC26" s="29">
        <v>86929.5</v>
      </c>
      <c r="LD26" s="29">
        <v>61285</v>
      </c>
      <c r="LE26" s="29">
        <v>25644.5</v>
      </c>
      <c r="LF26" s="29">
        <v>12257</v>
      </c>
      <c r="LG26" s="29">
        <v>37901.5</v>
      </c>
      <c r="LH26" s="29">
        <v>0</v>
      </c>
      <c r="LI26" s="29">
        <v>49028</v>
      </c>
      <c r="LJ26" s="29">
        <v>49028</v>
      </c>
      <c r="LK26" s="29">
        <v>25644.5</v>
      </c>
      <c r="LL26" s="29">
        <v>61285</v>
      </c>
      <c r="LM26" s="29">
        <v>86929.5</v>
      </c>
      <c r="LN26" s="29">
        <v>0</v>
      </c>
      <c r="LO26" s="29">
        <v>12257</v>
      </c>
      <c r="LP26" s="29">
        <v>12257</v>
      </c>
      <c r="LQ26" s="29">
        <v>0</v>
      </c>
      <c r="LR26" s="29">
        <v>49028</v>
      </c>
      <c r="LS26" s="29">
        <v>49028</v>
      </c>
      <c r="LT26" s="29">
        <v>0</v>
      </c>
      <c r="LU26" s="29">
        <v>61285</v>
      </c>
      <c r="LV26" s="29">
        <v>61285</v>
      </c>
      <c r="LW26" s="29">
        <v>-89351.99</v>
      </c>
      <c r="LX26" s="29">
        <v>101608.99</v>
      </c>
      <c r="LY26" s="29">
        <v>12257</v>
      </c>
      <c r="LZ26" s="29">
        <v>0</v>
      </c>
      <c r="MA26" s="29">
        <v>49028</v>
      </c>
      <c r="MB26" s="29">
        <v>49028</v>
      </c>
      <c r="MC26" s="29">
        <v>-89351.99</v>
      </c>
      <c r="MD26" s="29">
        <v>150636.99</v>
      </c>
      <c r="ME26" s="29">
        <v>61285</v>
      </c>
      <c r="MF26" s="29"/>
      <c r="MG26" s="29"/>
      <c r="MH26" s="29"/>
      <c r="MI26" s="29"/>
      <c r="MJ26" s="29"/>
      <c r="MK26" s="29"/>
      <c r="ML26" s="29">
        <v>-69631.490000000005</v>
      </c>
      <c r="MM26" s="29">
        <v>1054550.49</v>
      </c>
      <c r="MN26" s="29">
        <v>984919</v>
      </c>
      <c r="MO26" s="29">
        <v>89351.99</v>
      </c>
      <c r="MP26" s="29">
        <v>0</v>
      </c>
      <c r="MQ26" s="29">
        <v>89351.99</v>
      </c>
      <c r="MR26" s="29">
        <v>89351.99</v>
      </c>
      <c r="MS26" s="29">
        <v>0</v>
      </c>
      <c r="MT26" s="29">
        <v>89351.99</v>
      </c>
      <c r="MU26" s="29">
        <v>-48058.5</v>
      </c>
      <c r="MV26" s="29">
        <v>48058.5</v>
      </c>
      <c r="MW26" s="29">
        <v>0</v>
      </c>
      <c r="MX26" s="29">
        <v>-48058.5</v>
      </c>
      <c r="MY26" s="29">
        <v>48058.5</v>
      </c>
      <c r="MZ26" s="29">
        <v>0</v>
      </c>
      <c r="NA26" s="29"/>
      <c r="NB26" s="29"/>
      <c r="NC26" s="29"/>
      <c r="ND26" s="29"/>
      <c r="NE26" s="29"/>
      <c r="NF26" s="29"/>
      <c r="NG26" s="29">
        <v>-71077.509999999995</v>
      </c>
      <c r="NH26" s="29">
        <v>119136.01</v>
      </c>
      <c r="NI26" s="29">
        <v>48058.5</v>
      </c>
      <c r="NJ26" s="29">
        <v>-71077.509999999995</v>
      </c>
      <c r="NK26" s="29">
        <v>119136.01</v>
      </c>
      <c r="NL26" s="29">
        <v>48058.5</v>
      </c>
      <c r="NM26" s="29">
        <v>119136.01</v>
      </c>
      <c r="NN26" s="29">
        <v>0</v>
      </c>
      <c r="NO26" s="29">
        <v>119136.01</v>
      </c>
      <c r="NP26" s="29">
        <v>119136.01</v>
      </c>
      <c r="NQ26" s="29">
        <v>0</v>
      </c>
      <c r="NR26" s="29">
        <v>119136.01</v>
      </c>
      <c r="NS26" s="29">
        <v>-37128</v>
      </c>
      <c r="NT26" s="29">
        <v>37128</v>
      </c>
      <c r="NU26" s="29">
        <v>0</v>
      </c>
      <c r="NV26" s="29">
        <v>-37128</v>
      </c>
      <c r="NW26" s="29">
        <v>37128</v>
      </c>
      <c r="NX26" s="29">
        <v>0</v>
      </c>
      <c r="NY26" s="29">
        <v>37128</v>
      </c>
      <c r="NZ26" s="29">
        <v>0</v>
      </c>
      <c r="OA26" s="29">
        <v>37128</v>
      </c>
      <c r="OB26" s="29">
        <v>37128</v>
      </c>
      <c r="OC26" s="29">
        <v>0</v>
      </c>
      <c r="OD26" s="29">
        <v>37128</v>
      </c>
      <c r="OE26" s="29"/>
      <c r="OF26" s="29"/>
      <c r="OG26" s="29"/>
      <c r="OH26" s="29"/>
      <c r="OI26" s="29"/>
      <c r="OJ26" s="29"/>
      <c r="OK26" s="29"/>
      <c r="OL26" s="29"/>
      <c r="OM26" s="29"/>
      <c r="ON26" s="29"/>
      <c r="OO26" s="29"/>
      <c r="OP26" s="29"/>
      <c r="OQ26" s="29">
        <v>-90856.5</v>
      </c>
      <c r="OR26" s="29">
        <v>90856.5</v>
      </c>
      <c r="OS26" s="29">
        <v>0</v>
      </c>
      <c r="OT26" s="29">
        <v>-90856.5</v>
      </c>
      <c r="OU26" s="29">
        <v>90856.5</v>
      </c>
      <c r="OV26" s="29">
        <v>0</v>
      </c>
      <c r="OW26" s="29">
        <v>90856.5</v>
      </c>
      <c r="OX26" s="29">
        <v>0</v>
      </c>
      <c r="OY26" s="29">
        <v>90856.5</v>
      </c>
      <c r="OZ26" s="29">
        <v>90856.5</v>
      </c>
      <c r="PA26" s="29">
        <v>0</v>
      </c>
      <c r="PB26" s="29">
        <v>90856.5</v>
      </c>
      <c r="PC26" s="29"/>
      <c r="PD26" s="29"/>
      <c r="PE26" s="29"/>
      <c r="PF26" s="29"/>
      <c r="PG26" s="29"/>
      <c r="PH26" s="29"/>
      <c r="PI26" s="29">
        <v>89351.99</v>
      </c>
      <c r="PJ26" s="29">
        <v>295179.01</v>
      </c>
      <c r="PK26" s="29">
        <v>384531</v>
      </c>
    </row>
    <row r="27" spans="1:427" x14ac:dyDescent="0.25">
      <c r="A27" s="6" t="s">
        <v>24</v>
      </c>
      <c r="B27" s="29">
        <v>-7875</v>
      </c>
      <c r="C27" s="29">
        <v>9391.0500000000011</v>
      </c>
      <c r="D27" s="29">
        <v>1516.05</v>
      </c>
      <c r="E27" s="29">
        <v>-7875</v>
      </c>
      <c r="F27" s="29">
        <v>9391.0500000000011</v>
      </c>
      <c r="G27" s="29">
        <v>1516.05</v>
      </c>
      <c r="H27" s="29">
        <v>-9290.07</v>
      </c>
      <c r="I27" s="29">
        <v>9862</v>
      </c>
      <c r="J27" s="29">
        <v>571.92999999999995</v>
      </c>
      <c r="K27" s="29">
        <v>-9290.07</v>
      </c>
      <c r="L27" s="29">
        <v>9862</v>
      </c>
      <c r="M27" s="29">
        <v>571.92999999999995</v>
      </c>
      <c r="N27" s="29">
        <v>-9208.4</v>
      </c>
      <c r="O27" s="29">
        <v>9988.5199999999986</v>
      </c>
      <c r="P27" s="29">
        <v>780.12</v>
      </c>
      <c r="Q27" s="29">
        <v>-9208.4</v>
      </c>
      <c r="R27" s="29">
        <v>9988.5199999999986</v>
      </c>
      <c r="S27" s="29">
        <v>780.12</v>
      </c>
      <c r="T27" s="29">
        <v>-2426.2100000000009</v>
      </c>
      <c r="U27" s="29">
        <v>8861.18</v>
      </c>
      <c r="V27" s="29">
        <v>6434.97</v>
      </c>
      <c r="W27" s="29">
        <v>-2426.2100000000009</v>
      </c>
      <c r="X27" s="29">
        <v>8861.18</v>
      </c>
      <c r="Y27" s="29">
        <v>6434.97</v>
      </c>
      <c r="Z27" s="29">
        <v>-10276.280000000002</v>
      </c>
      <c r="AA27" s="29">
        <v>10670.16</v>
      </c>
      <c r="AB27" s="29">
        <v>393.88</v>
      </c>
      <c r="AC27" s="29">
        <v>-10276.280000000002</v>
      </c>
      <c r="AD27" s="29">
        <v>10670.16</v>
      </c>
      <c r="AE27" s="29">
        <v>393.88</v>
      </c>
      <c r="AF27" s="29">
        <v>-20821.989999999998</v>
      </c>
      <c r="AG27" s="29">
        <v>35695.82</v>
      </c>
      <c r="AH27" s="29">
        <v>14873.829999999998</v>
      </c>
      <c r="AI27" s="29">
        <v>-20821.989999999998</v>
      </c>
      <c r="AJ27" s="29">
        <v>35695.82</v>
      </c>
      <c r="AK27" s="29">
        <v>14873.829999999998</v>
      </c>
      <c r="AL27" s="29">
        <v>-7835.8700000000026</v>
      </c>
      <c r="AM27" s="29">
        <v>22942.240000000002</v>
      </c>
      <c r="AN27" s="29">
        <v>15106.369999999999</v>
      </c>
      <c r="AO27" s="29">
        <v>-7835.8700000000026</v>
      </c>
      <c r="AP27" s="29">
        <v>22942.240000000002</v>
      </c>
      <c r="AQ27" s="29">
        <v>15106.369999999999</v>
      </c>
      <c r="AR27" s="29">
        <v>-14374.5</v>
      </c>
      <c r="AS27" s="29">
        <v>15176.01</v>
      </c>
      <c r="AT27" s="29">
        <v>801.51</v>
      </c>
      <c r="AU27" s="29">
        <v>-14374.5</v>
      </c>
      <c r="AV27" s="29">
        <v>15176.01</v>
      </c>
      <c r="AW27" s="29">
        <v>801.51</v>
      </c>
      <c r="AX27" s="29">
        <v>-3582.41</v>
      </c>
      <c r="AY27" s="29">
        <v>5169.3999999999996</v>
      </c>
      <c r="AZ27" s="29">
        <v>1586.99</v>
      </c>
      <c r="BA27" s="29">
        <v>-3582.41</v>
      </c>
      <c r="BB27" s="29">
        <v>5169.3999999999996</v>
      </c>
      <c r="BC27" s="29">
        <v>1586.99</v>
      </c>
      <c r="BD27" s="29">
        <v>-5897.2</v>
      </c>
      <c r="BE27" s="29">
        <v>6474.93</v>
      </c>
      <c r="BF27" s="29">
        <v>577.73</v>
      </c>
      <c r="BG27" s="29">
        <v>-5897.2</v>
      </c>
      <c r="BH27" s="29">
        <v>6474.93</v>
      </c>
      <c r="BI27" s="29">
        <v>577.73</v>
      </c>
      <c r="BJ27" s="29">
        <v>-108554.58</v>
      </c>
      <c r="BK27" s="29">
        <v>127995.15</v>
      </c>
      <c r="BL27" s="29">
        <v>19440.57</v>
      </c>
      <c r="BM27" s="29">
        <v>-108554.58</v>
      </c>
      <c r="BN27" s="29">
        <v>127995.15</v>
      </c>
      <c r="BO27" s="29">
        <v>19440.57</v>
      </c>
      <c r="BP27" s="29">
        <v>-26004.579999999998</v>
      </c>
      <c r="BQ27" s="29">
        <v>48003.57</v>
      </c>
      <c r="BR27" s="29">
        <v>21998.99</v>
      </c>
      <c r="BS27" s="29">
        <v>-26004.579999999998</v>
      </c>
      <c r="BT27" s="29">
        <v>48003.57</v>
      </c>
      <c r="BU27" s="29">
        <v>21998.99</v>
      </c>
      <c r="BV27" s="29">
        <v>-3812.4900000000002</v>
      </c>
      <c r="BW27" s="29">
        <v>3812.4900000000002</v>
      </c>
      <c r="BX27" s="29">
        <v>0</v>
      </c>
      <c r="BY27" s="29">
        <v>-3812.4900000000002</v>
      </c>
      <c r="BZ27" s="29">
        <v>3812.4900000000002</v>
      </c>
      <c r="CA27" s="29">
        <v>0</v>
      </c>
      <c r="CB27" s="29">
        <v>-229959.58000000002</v>
      </c>
      <c r="CC27" s="29">
        <v>314042.52</v>
      </c>
      <c r="CD27" s="29">
        <v>84082.94</v>
      </c>
      <c r="CE27" s="29">
        <v>-4490.4600000000037</v>
      </c>
      <c r="CF27" s="29">
        <v>22226.760000000002</v>
      </c>
      <c r="CG27" s="29">
        <v>17736.3</v>
      </c>
      <c r="CH27" s="29">
        <v>-119.7</v>
      </c>
      <c r="CI27" s="29">
        <v>119.7</v>
      </c>
      <c r="CJ27" s="29">
        <v>0</v>
      </c>
      <c r="CK27" s="29">
        <v>-5717.6800000000021</v>
      </c>
      <c r="CL27" s="29">
        <v>5717.6800000000021</v>
      </c>
      <c r="CM27" s="29">
        <v>0</v>
      </c>
      <c r="CN27" s="29">
        <v>-10327.840000000004</v>
      </c>
      <c r="CO27" s="29">
        <v>28064.140000000007</v>
      </c>
      <c r="CP27" s="29">
        <v>17736.3</v>
      </c>
      <c r="CQ27" s="29">
        <v>-44534.17</v>
      </c>
      <c r="CR27" s="29">
        <v>46100.780000000006</v>
      </c>
      <c r="CS27" s="29">
        <v>1566.6100000000001</v>
      </c>
      <c r="CT27" s="29">
        <v>-12894.94</v>
      </c>
      <c r="CU27" s="29">
        <v>12894.94</v>
      </c>
      <c r="CV27" s="29">
        <v>0</v>
      </c>
      <c r="CW27" s="29">
        <v>-44451.6</v>
      </c>
      <c r="CX27" s="29">
        <v>44451.6</v>
      </c>
      <c r="CY27" s="29">
        <v>0</v>
      </c>
      <c r="CZ27" s="29">
        <v>-101880.70999999999</v>
      </c>
      <c r="DA27" s="29">
        <v>103447.32</v>
      </c>
      <c r="DB27" s="29">
        <v>1566.6100000000001</v>
      </c>
      <c r="DC27" s="29">
        <v>-32015.199999999997</v>
      </c>
      <c r="DD27" s="29">
        <v>41076.269999999997</v>
      </c>
      <c r="DE27" s="29">
        <v>9061.0700000000015</v>
      </c>
      <c r="DF27" s="29">
        <v>-13190.99</v>
      </c>
      <c r="DG27" s="29">
        <v>13190.99</v>
      </c>
      <c r="DH27" s="29">
        <v>0</v>
      </c>
      <c r="DI27" s="29">
        <v>-28745.1</v>
      </c>
      <c r="DJ27" s="29">
        <v>28745.1</v>
      </c>
      <c r="DK27" s="29">
        <v>0</v>
      </c>
      <c r="DL27" s="29">
        <v>-73951.289999999994</v>
      </c>
      <c r="DM27" s="29">
        <v>83012.36</v>
      </c>
      <c r="DN27" s="29">
        <v>9061.0700000000015</v>
      </c>
      <c r="DO27" s="29">
        <v>-46354.400000000001</v>
      </c>
      <c r="DP27" s="29">
        <v>56157.020000000004</v>
      </c>
      <c r="DQ27" s="29">
        <v>9802.619999999999</v>
      </c>
      <c r="DR27" s="29">
        <v>-8005.9</v>
      </c>
      <c r="DS27" s="29">
        <v>8005.9</v>
      </c>
      <c r="DT27" s="29">
        <v>0</v>
      </c>
      <c r="DU27" s="29">
        <v>-49106.520000000004</v>
      </c>
      <c r="DV27" s="29">
        <v>49106.520000000004</v>
      </c>
      <c r="DW27" s="29">
        <v>0</v>
      </c>
      <c r="DX27" s="29">
        <v>-103466.81999999999</v>
      </c>
      <c r="DY27" s="29">
        <v>113269.43999999999</v>
      </c>
      <c r="DZ27" s="29">
        <v>9802.619999999999</v>
      </c>
      <c r="EA27" s="29">
        <v>-10650.529999999999</v>
      </c>
      <c r="EB27" s="29">
        <v>11265.32</v>
      </c>
      <c r="EC27" s="29">
        <v>614.79</v>
      </c>
      <c r="ED27" s="29">
        <v>-6428.66</v>
      </c>
      <c r="EE27" s="29">
        <v>6428.66</v>
      </c>
      <c r="EF27" s="29">
        <v>0</v>
      </c>
      <c r="EG27" s="29">
        <v>-10576.86</v>
      </c>
      <c r="EH27" s="29">
        <v>10576.86</v>
      </c>
      <c r="EI27" s="29">
        <v>0</v>
      </c>
      <c r="EJ27" s="29">
        <v>-27656.049999999996</v>
      </c>
      <c r="EK27" s="29">
        <v>28270.839999999997</v>
      </c>
      <c r="EL27" s="29">
        <v>614.79</v>
      </c>
      <c r="EM27" s="29">
        <v>-18112.829999999998</v>
      </c>
      <c r="EN27" s="29">
        <v>18606.589999999997</v>
      </c>
      <c r="EO27" s="29">
        <v>493.76</v>
      </c>
      <c r="EP27" s="29">
        <v>-8214.9</v>
      </c>
      <c r="EQ27" s="29">
        <v>8214.9</v>
      </c>
      <c r="ER27" s="29">
        <v>0</v>
      </c>
      <c r="ES27" s="29">
        <v>-17089.900000000001</v>
      </c>
      <c r="ET27" s="29">
        <v>17089.900000000001</v>
      </c>
      <c r="EU27" s="29">
        <v>0</v>
      </c>
      <c r="EV27" s="29">
        <v>-43417.630000000012</v>
      </c>
      <c r="EW27" s="29">
        <v>43911.390000000007</v>
      </c>
      <c r="EX27" s="29">
        <v>493.76</v>
      </c>
      <c r="EY27" s="29">
        <v>-6895.6799999999994</v>
      </c>
      <c r="EZ27" s="29">
        <v>20507.11</v>
      </c>
      <c r="FA27" s="29">
        <v>13611.430000000002</v>
      </c>
      <c r="FB27" s="29">
        <v>-31825.95</v>
      </c>
      <c r="FC27" s="29">
        <v>31825.95</v>
      </c>
      <c r="FD27" s="29">
        <v>0</v>
      </c>
      <c r="FE27" s="29">
        <v>-46608.71</v>
      </c>
      <c r="FF27" s="29">
        <v>46608.71</v>
      </c>
      <c r="FG27" s="29">
        <v>0</v>
      </c>
      <c r="FH27" s="29">
        <v>-85330.340000000011</v>
      </c>
      <c r="FI27" s="29">
        <v>98941.770000000019</v>
      </c>
      <c r="FJ27" s="29">
        <v>13611.430000000002</v>
      </c>
      <c r="FK27" s="29">
        <v>-14389.39</v>
      </c>
      <c r="FL27" s="29">
        <v>25166.14</v>
      </c>
      <c r="FM27" s="29">
        <v>10776.75</v>
      </c>
      <c r="FN27" s="29">
        <v>-31825.95</v>
      </c>
      <c r="FO27" s="29">
        <v>31825.95</v>
      </c>
      <c r="FP27" s="29">
        <v>0</v>
      </c>
      <c r="FQ27" s="29">
        <v>-42134.21</v>
      </c>
      <c r="FR27" s="29">
        <v>42134.21</v>
      </c>
      <c r="FS27" s="29">
        <v>0</v>
      </c>
      <c r="FT27" s="29">
        <v>-88349.55</v>
      </c>
      <c r="FU27" s="29">
        <v>99126.300000000017</v>
      </c>
      <c r="FV27" s="29">
        <v>10776.75</v>
      </c>
      <c r="FW27" s="29">
        <v>-17713.990000000002</v>
      </c>
      <c r="FX27" s="29">
        <v>19079.62</v>
      </c>
      <c r="FY27" s="29">
        <v>1365.6299999999999</v>
      </c>
      <c r="FZ27" s="29">
        <v>-105592.49</v>
      </c>
      <c r="GA27" s="29">
        <v>105592.49</v>
      </c>
      <c r="GB27" s="29">
        <v>0</v>
      </c>
      <c r="GC27" s="29">
        <v>-47426.85</v>
      </c>
      <c r="GD27" s="29">
        <v>47426.85</v>
      </c>
      <c r="GE27" s="29">
        <v>0</v>
      </c>
      <c r="GF27" s="29">
        <v>-170733.33000000002</v>
      </c>
      <c r="GG27" s="29">
        <v>172098.96000000002</v>
      </c>
      <c r="GH27" s="29">
        <v>1365.6299999999999</v>
      </c>
      <c r="GI27" s="29">
        <v>-19332.010000000002</v>
      </c>
      <c r="GJ27" s="29">
        <v>22891.16</v>
      </c>
      <c r="GK27" s="29">
        <v>3559.15</v>
      </c>
      <c r="GL27" s="29">
        <v>-138862.91</v>
      </c>
      <c r="GM27" s="29">
        <v>138862.91</v>
      </c>
      <c r="GN27" s="29">
        <v>0</v>
      </c>
      <c r="GO27" s="29">
        <v>-42315.85</v>
      </c>
      <c r="GP27" s="29">
        <v>42315.85</v>
      </c>
      <c r="GQ27" s="29">
        <v>0</v>
      </c>
      <c r="GR27" s="29">
        <v>-200510.77000000002</v>
      </c>
      <c r="GS27" s="29">
        <v>204069.92</v>
      </c>
      <c r="GT27" s="29">
        <v>3559.15</v>
      </c>
      <c r="GU27" s="29">
        <v>-38286.42</v>
      </c>
      <c r="GV27" s="29">
        <v>42830.649999999994</v>
      </c>
      <c r="GW27" s="29">
        <v>4544.2299999999996</v>
      </c>
      <c r="GX27" s="29">
        <v>-163417.1</v>
      </c>
      <c r="GY27" s="29">
        <v>163417.1</v>
      </c>
      <c r="GZ27" s="29">
        <v>0</v>
      </c>
      <c r="HA27" s="29">
        <v>-35720.480000000003</v>
      </c>
      <c r="HB27" s="29">
        <v>35720.480000000003</v>
      </c>
      <c r="HC27" s="29">
        <v>0</v>
      </c>
      <c r="HD27" s="29">
        <v>-237424.00000000006</v>
      </c>
      <c r="HE27" s="29">
        <v>241968.23000000004</v>
      </c>
      <c r="HF27" s="29">
        <v>4544.2299999999996</v>
      </c>
      <c r="HG27" s="29">
        <v>-180670.46</v>
      </c>
      <c r="HH27" s="29">
        <v>180670.46</v>
      </c>
      <c r="HI27" s="29">
        <v>0</v>
      </c>
      <c r="HJ27" s="29">
        <v>-35868.959999999999</v>
      </c>
      <c r="HK27" s="29">
        <v>35868.959999999999</v>
      </c>
      <c r="HL27" s="29">
        <v>0</v>
      </c>
      <c r="HM27" s="29">
        <v>-216539.41999999998</v>
      </c>
      <c r="HN27" s="29">
        <v>216539.41999999998</v>
      </c>
      <c r="HO27" s="29">
        <v>0</v>
      </c>
      <c r="HP27" s="29">
        <v>-21925.599999999999</v>
      </c>
      <c r="HQ27" s="29">
        <v>21925.599999999999</v>
      </c>
      <c r="HR27" s="29">
        <v>0</v>
      </c>
      <c r="HS27" s="29">
        <v>-21925.599999999999</v>
      </c>
      <c r="HT27" s="29">
        <v>21925.599999999999</v>
      </c>
      <c r="HU27" s="29">
        <v>0</v>
      </c>
      <c r="HV27" s="29">
        <v>-43851.199999999997</v>
      </c>
      <c r="HW27" s="29">
        <v>43851.199999999997</v>
      </c>
      <c r="HX27" s="29">
        <v>0</v>
      </c>
      <c r="HY27" s="29">
        <v>-1403438.9500000002</v>
      </c>
      <c r="HZ27" s="29">
        <v>1476571.2900000003</v>
      </c>
      <c r="IA27" s="29">
        <v>73132.34</v>
      </c>
      <c r="IB27" s="29">
        <v>-96602.19</v>
      </c>
      <c r="IC27" s="29">
        <v>96602.19</v>
      </c>
      <c r="ID27" s="29">
        <v>0</v>
      </c>
      <c r="IE27" s="29">
        <v>-55301.06</v>
      </c>
      <c r="IF27" s="29">
        <v>55301.06</v>
      </c>
      <c r="IG27" s="29">
        <v>0</v>
      </c>
      <c r="IH27" s="29">
        <v>-151903.25</v>
      </c>
      <c r="II27" s="29">
        <v>151903.25</v>
      </c>
      <c r="IJ27" s="29">
        <v>0</v>
      </c>
      <c r="IK27" s="29">
        <v>-40679.01</v>
      </c>
      <c r="IL27" s="29">
        <v>40679.01</v>
      </c>
      <c r="IM27" s="29">
        <v>0</v>
      </c>
      <c r="IN27" s="29">
        <v>-13574.68</v>
      </c>
      <c r="IO27" s="29">
        <v>13574.68</v>
      </c>
      <c r="IP27" s="29">
        <v>0</v>
      </c>
      <c r="IQ27" s="29">
        <v>-54253.69</v>
      </c>
      <c r="IR27" s="29">
        <v>54253.69</v>
      </c>
      <c r="IS27" s="29">
        <v>0</v>
      </c>
      <c r="IT27" s="29">
        <v>-51627.93</v>
      </c>
      <c r="IU27" s="29">
        <v>51627.93</v>
      </c>
      <c r="IV27" s="29">
        <v>0</v>
      </c>
      <c r="IW27" s="29">
        <v>-24024.68</v>
      </c>
      <c r="IX27" s="29">
        <v>24024.68</v>
      </c>
      <c r="IY27" s="29">
        <v>0</v>
      </c>
      <c r="IZ27" s="29">
        <v>-75652.61</v>
      </c>
      <c r="JA27" s="29">
        <v>75652.61</v>
      </c>
      <c r="JB27" s="29">
        <v>0</v>
      </c>
      <c r="JC27" s="29">
        <v>-24219.31</v>
      </c>
      <c r="JD27" s="29">
        <v>24219.31</v>
      </c>
      <c r="JE27" s="29">
        <v>0</v>
      </c>
      <c r="JF27" s="29">
        <v>-13966.08</v>
      </c>
      <c r="JG27" s="29">
        <v>13966.08</v>
      </c>
      <c r="JH27" s="29">
        <v>0</v>
      </c>
      <c r="JI27" s="29">
        <v>-38185.39</v>
      </c>
      <c r="JJ27" s="29">
        <v>38185.39</v>
      </c>
      <c r="JK27" s="29">
        <v>0</v>
      </c>
      <c r="JL27" s="29">
        <v>-12344.31</v>
      </c>
      <c r="JM27" s="29">
        <v>12344.31</v>
      </c>
      <c r="JN27" s="29">
        <v>0</v>
      </c>
      <c r="JO27" s="29">
        <v>-13574.68</v>
      </c>
      <c r="JP27" s="29">
        <v>13574.68</v>
      </c>
      <c r="JQ27" s="29">
        <v>0</v>
      </c>
      <c r="JR27" s="29">
        <v>-25918.989999999998</v>
      </c>
      <c r="JS27" s="29">
        <v>25918.989999999998</v>
      </c>
      <c r="JT27" s="29">
        <v>0</v>
      </c>
      <c r="JU27" s="29">
        <v>-35382.93</v>
      </c>
      <c r="JV27" s="29">
        <v>35382.93</v>
      </c>
      <c r="JW27" s="29">
        <v>0</v>
      </c>
      <c r="JX27" s="29">
        <v>-24024.68</v>
      </c>
      <c r="JY27" s="29">
        <v>24024.68</v>
      </c>
      <c r="JZ27" s="29">
        <v>0</v>
      </c>
      <c r="KA27" s="29">
        <v>-59407.61</v>
      </c>
      <c r="KB27" s="29">
        <v>59407.61</v>
      </c>
      <c r="KC27" s="29">
        <v>0</v>
      </c>
      <c r="KD27" s="29">
        <v>-16692.97</v>
      </c>
      <c r="KE27" s="29">
        <v>16692.97</v>
      </c>
      <c r="KF27" s="29">
        <v>0</v>
      </c>
      <c r="KG27" s="29">
        <v>-15335.98</v>
      </c>
      <c r="KH27" s="29">
        <v>15335.98</v>
      </c>
      <c r="KI27" s="29">
        <v>0</v>
      </c>
      <c r="KJ27" s="29">
        <v>-32028.95</v>
      </c>
      <c r="KK27" s="29">
        <v>32028.95</v>
      </c>
      <c r="KL27" s="29">
        <v>0</v>
      </c>
      <c r="KM27" s="29">
        <v>-16277.68</v>
      </c>
      <c r="KN27" s="29">
        <v>16277.68</v>
      </c>
      <c r="KO27" s="29">
        <v>0</v>
      </c>
      <c r="KP27" s="29">
        <v>-13574.68</v>
      </c>
      <c r="KQ27" s="29">
        <v>13574.68</v>
      </c>
      <c r="KR27" s="29">
        <v>0</v>
      </c>
      <c r="KS27" s="29">
        <v>-29852.36</v>
      </c>
      <c r="KT27" s="29">
        <v>29852.36</v>
      </c>
      <c r="KU27" s="29">
        <v>0</v>
      </c>
      <c r="KV27" s="29">
        <v>-28201.3</v>
      </c>
      <c r="KW27" s="29">
        <v>28201.3</v>
      </c>
      <c r="KX27" s="29">
        <v>0</v>
      </c>
      <c r="KY27" s="29">
        <v>-24024.68</v>
      </c>
      <c r="KZ27" s="29">
        <v>24024.68</v>
      </c>
      <c r="LA27" s="29">
        <v>0</v>
      </c>
      <c r="LB27" s="29">
        <v>-52225.979999999996</v>
      </c>
      <c r="LC27" s="29">
        <v>52225.979999999996</v>
      </c>
      <c r="LD27" s="29">
        <v>0</v>
      </c>
      <c r="LE27" s="29">
        <v>-17495.71</v>
      </c>
      <c r="LF27" s="29">
        <v>17495.71</v>
      </c>
      <c r="LG27" s="29">
        <v>0</v>
      </c>
      <c r="LH27" s="29">
        <v>-10724.68</v>
      </c>
      <c r="LI27" s="29">
        <v>10724.68</v>
      </c>
      <c r="LJ27" s="29">
        <v>0</v>
      </c>
      <c r="LK27" s="29">
        <v>-28220.39</v>
      </c>
      <c r="LL27" s="29">
        <v>28220.39</v>
      </c>
      <c r="LM27" s="29">
        <v>0</v>
      </c>
      <c r="LN27" s="29">
        <v>-16963.71</v>
      </c>
      <c r="LO27" s="29">
        <v>16963.71</v>
      </c>
      <c r="LP27" s="29">
        <v>0</v>
      </c>
      <c r="LQ27" s="29">
        <v>-10724.68</v>
      </c>
      <c r="LR27" s="29">
        <v>10724.68</v>
      </c>
      <c r="LS27" s="29">
        <v>0</v>
      </c>
      <c r="LT27" s="29">
        <v>-27688.39</v>
      </c>
      <c r="LU27" s="29">
        <v>27688.39</v>
      </c>
      <c r="LV27" s="29">
        <v>0</v>
      </c>
      <c r="LW27" s="29">
        <v>-23187.33</v>
      </c>
      <c r="LX27" s="29">
        <v>23187.33</v>
      </c>
      <c r="LY27" s="29">
        <v>0</v>
      </c>
      <c r="LZ27" s="29">
        <v>-10724.68</v>
      </c>
      <c r="MA27" s="29">
        <v>10724.68</v>
      </c>
      <c r="MB27" s="29">
        <v>0</v>
      </c>
      <c r="MC27" s="29">
        <v>-33912.01</v>
      </c>
      <c r="MD27" s="29">
        <v>33912.01</v>
      </c>
      <c r="ME27" s="29">
        <v>0</v>
      </c>
      <c r="MF27" s="29"/>
      <c r="MG27" s="29"/>
      <c r="MH27" s="29"/>
      <c r="MI27" s="29"/>
      <c r="MJ27" s="29"/>
      <c r="MK27" s="29"/>
      <c r="ML27" s="29">
        <v>-609249.62</v>
      </c>
      <c r="MM27" s="29">
        <v>609249.62</v>
      </c>
      <c r="MN27" s="29">
        <v>0</v>
      </c>
      <c r="MO27" s="29">
        <v>-13408.62</v>
      </c>
      <c r="MP27" s="29">
        <v>13408.62</v>
      </c>
      <c r="MQ27" s="29">
        <v>0</v>
      </c>
      <c r="MR27" s="29">
        <v>-13408.62</v>
      </c>
      <c r="MS27" s="29">
        <v>13408.62</v>
      </c>
      <c r="MT27" s="29">
        <v>0</v>
      </c>
      <c r="MU27" s="29">
        <v>-12639.12</v>
      </c>
      <c r="MV27" s="29">
        <v>12639.12</v>
      </c>
      <c r="MW27" s="29">
        <v>0</v>
      </c>
      <c r="MX27" s="29">
        <v>-12639.12</v>
      </c>
      <c r="MY27" s="29">
        <v>12639.12</v>
      </c>
      <c r="MZ27" s="29">
        <v>0</v>
      </c>
      <c r="NA27" s="29">
        <v>-13152.12</v>
      </c>
      <c r="NB27" s="29">
        <v>13152.12</v>
      </c>
      <c r="NC27" s="29">
        <v>0</v>
      </c>
      <c r="ND27" s="29">
        <v>-13152.12</v>
      </c>
      <c r="NE27" s="29">
        <v>13152.12</v>
      </c>
      <c r="NF27" s="29">
        <v>0</v>
      </c>
      <c r="NG27" s="29">
        <v>-13817.12</v>
      </c>
      <c r="NH27" s="29">
        <v>13817.12</v>
      </c>
      <c r="NI27" s="29">
        <v>0</v>
      </c>
      <c r="NJ27" s="29">
        <v>-13817.12</v>
      </c>
      <c r="NK27" s="29">
        <v>13817.12</v>
      </c>
      <c r="NL27" s="29">
        <v>0</v>
      </c>
      <c r="NM27" s="29">
        <v>-11561.21</v>
      </c>
      <c r="NN27" s="29">
        <v>11561.21</v>
      </c>
      <c r="NO27" s="29">
        <v>0</v>
      </c>
      <c r="NP27" s="29">
        <v>-11561.21</v>
      </c>
      <c r="NQ27" s="29">
        <v>11561.21</v>
      </c>
      <c r="NR27" s="29">
        <v>0</v>
      </c>
      <c r="NS27" s="29">
        <v>-11751.21</v>
      </c>
      <c r="NT27" s="29">
        <v>11751.21</v>
      </c>
      <c r="NU27" s="29">
        <v>0</v>
      </c>
      <c r="NV27" s="29">
        <v>-11751.21</v>
      </c>
      <c r="NW27" s="29">
        <v>11751.21</v>
      </c>
      <c r="NX27" s="29">
        <v>0</v>
      </c>
      <c r="NY27" s="29">
        <v>-9979.4699999999993</v>
      </c>
      <c r="NZ27" s="29">
        <v>9979.4699999999993</v>
      </c>
      <c r="OA27" s="29">
        <v>0</v>
      </c>
      <c r="OB27" s="29">
        <v>-9979.4699999999993</v>
      </c>
      <c r="OC27" s="29">
        <v>9979.4699999999993</v>
      </c>
      <c r="OD27" s="29">
        <v>0</v>
      </c>
      <c r="OE27" s="29">
        <v>-9912.9699999999993</v>
      </c>
      <c r="OF27" s="29">
        <v>9912.9699999999993</v>
      </c>
      <c r="OG27" s="29">
        <v>0</v>
      </c>
      <c r="OH27" s="29">
        <v>-9912.9699999999993</v>
      </c>
      <c r="OI27" s="29">
        <v>9912.9699999999993</v>
      </c>
      <c r="OJ27" s="29">
        <v>0</v>
      </c>
      <c r="OK27" s="29">
        <v>-9912.9699999999993</v>
      </c>
      <c r="OL27" s="29">
        <v>9912.9699999999993</v>
      </c>
      <c r="OM27" s="29">
        <v>0</v>
      </c>
      <c r="ON27" s="29">
        <v>-9912.9699999999993</v>
      </c>
      <c r="OO27" s="29">
        <v>9912.9699999999993</v>
      </c>
      <c r="OP27" s="29">
        <v>0</v>
      </c>
      <c r="OQ27" s="29">
        <v>-9969.9699999999993</v>
      </c>
      <c r="OR27" s="29">
        <v>9969.9699999999993</v>
      </c>
      <c r="OS27" s="29">
        <v>0</v>
      </c>
      <c r="OT27" s="29">
        <v>-9969.9699999999993</v>
      </c>
      <c r="OU27" s="29">
        <v>9969.9699999999993</v>
      </c>
      <c r="OV27" s="29">
        <v>0</v>
      </c>
      <c r="OW27" s="29">
        <v>-9150.59</v>
      </c>
      <c r="OX27" s="29">
        <v>9150.59</v>
      </c>
      <c r="OY27" s="29">
        <v>0</v>
      </c>
      <c r="OZ27" s="29">
        <v>-9150.59</v>
      </c>
      <c r="PA27" s="29">
        <v>9150.59</v>
      </c>
      <c r="PB27" s="29">
        <v>0</v>
      </c>
      <c r="PC27" s="29">
        <v>-9150.59</v>
      </c>
      <c r="PD27" s="29">
        <v>9150.59</v>
      </c>
      <c r="PE27" s="29">
        <v>0</v>
      </c>
      <c r="PF27" s="29">
        <v>-9150.59</v>
      </c>
      <c r="PG27" s="29">
        <v>9150.59</v>
      </c>
      <c r="PH27" s="29">
        <v>0</v>
      </c>
      <c r="PI27" s="29">
        <v>-134405.96</v>
      </c>
      <c r="PJ27" s="29">
        <v>134405.96</v>
      </c>
      <c r="PK27" s="29">
        <v>0</v>
      </c>
    </row>
    <row r="28" spans="1:427" x14ac:dyDescent="0.25">
      <c r="A28" s="7" t="s">
        <v>294</v>
      </c>
      <c r="B28" s="29"/>
      <c r="C28" s="29"/>
      <c r="D28" s="29"/>
      <c r="E28" s="29"/>
      <c r="F28" s="29"/>
      <c r="G28" s="29"/>
      <c r="H28" s="29"/>
      <c r="I28" s="29"/>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29"/>
      <c r="AX28" s="29"/>
      <c r="AY28" s="29"/>
      <c r="AZ28" s="29"/>
      <c r="BA28" s="29"/>
      <c r="BB28" s="29"/>
      <c r="BC28" s="29"/>
      <c r="BD28" s="29">
        <v>-1380</v>
      </c>
      <c r="BE28" s="29">
        <v>1380</v>
      </c>
      <c r="BF28" s="29">
        <v>0</v>
      </c>
      <c r="BG28" s="29">
        <v>-1380</v>
      </c>
      <c r="BH28" s="29">
        <v>1380</v>
      </c>
      <c r="BI28" s="29">
        <v>0</v>
      </c>
      <c r="BJ28" s="29"/>
      <c r="BK28" s="29"/>
      <c r="BL28" s="29"/>
      <c r="BM28" s="29"/>
      <c r="BN28" s="29"/>
      <c r="BO28" s="29"/>
      <c r="BP28" s="29"/>
      <c r="BQ28" s="29"/>
      <c r="BR28" s="29"/>
      <c r="BS28" s="29"/>
      <c r="BT28" s="29"/>
      <c r="BU28" s="29"/>
      <c r="BV28" s="29">
        <v>-3000</v>
      </c>
      <c r="BW28" s="29">
        <v>3000</v>
      </c>
      <c r="BX28" s="29">
        <v>0</v>
      </c>
      <c r="BY28" s="29">
        <v>-3000</v>
      </c>
      <c r="BZ28" s="29">
        <v>3000</v>
      </c>
      <c r="CA28" s="29">
        <v>0</v>
      </c>
      <c r="CB28" s="29">
        <v>-4380</v>
      </c>
      <c r="CC28" s="29">
        <v>4380</v>
      </c>
      <c r="CD28" s="29">
        <v>0</v>
      </c>
      <c r="CE28" s="29"/>
      <c r="CF28" s="29"/>
      <c r="CG28" s="29"/>
      <c r="CH28" s="29"/>
      <c r="CI28" s="29"/>
      <c r="CJ28" s="29"/>
      <c r="CK28" s="29"/>
      <c r="CL28" s="29"/>
      <c r="CM28" s="29"/>
      <c r="CN28" s="29"/>
      <c r="CO28" s="29"/>
      <c r="CP28" s="29"/>
      <c r="CQ28" s="29"/>
      <c r="CR28" s="29"/>
      <c r="CS28" s="29"/>
      <c r="CT28" s="29"/>
      <c r="CU28" s="29"/>
      <c r="CV28" s="29"/>
      <c r="CW28" s="29"/>
      <c r="CX28" s="29"/>
      <c r="CY28" s="29"/>
      <c r="CZ28" s="29"/>
      <c r="DA28" s="29"/>
      <c r="DB28" s="29"/>
      <c r="DC28" s="29"/>
      <c r="DD28" s="29"/>
      <c r="DE28" s="29"/>
      <c r="DF28" s="29"/>
      <c r="DG28" s="29"/>
      <c r="DH28" s="29"/>
      <c r="DI28" s="29"/>
      <c r="DJ28" s="29"/>
      <c r="DK28" s="29"/>
      <c r="DL28" s="29"/>
      <c r="DM28" s="29"/>
      <c r="DN28" s="29"/>
      <c r="DO28" s="29"/>
      <c r="DP28" s="29"/>
      <c r="DQ28" s="29"/>
      <c r="DR28" s="29"/>
      <c r="DS28" s="29"/>
      <c r="DT28" s="29"/>
      <c r="DU28" s="29"/>
      <c r="DV28" s="29"/>
      <c r="DW28" s="29"/>
      <c r="DX28" s="29"/>
      <c r="DY28" s="29"/>
      <c r="DZ28" s="29"/>
      <c r="EA28" s="29"/>
      <c r="EB28" s="29"/>
      <c r="EC28" s="29"/>
      <c r="ED28" s="29"/>
      <c r="EE28" s="29"/>
      <c r="EF28" s="29"/>
      <c r="EG28" s="29"/>
      <c r="EH28" s="29"/>
      <c r="EI28" s="29"/>
      <c r="EJ28" s="29"/>
      <c r="EK28" s="29"/>
      <c r="EL28" s="29"/>
      <c r="EM28" s="29"/>
      <c r="EN28" s="29"/>
      <c r="EO28" s="29"/>
      <c r="EP28" s="29"/>
      <c r="EQ28" s="29"/>
      <c r="ER28" s="29"/>
      <c r="ES28" s="29"/>
      <c r="ET28" s="29"/>
      <c r="EU28" s="29"/>
      <c r="EV28" s="29"/>
      <c r="EW28" s="29"/>
      <c r="EX28" s="29"/>
      <c r="EY28" s="29">
        <v>-100</v>
      </c>
      <c r="EZ28" s="29">
        <v>100</v>
      </c>
      <c r="FA28" s="29">
        <v>0</v>
      </c>
      <c r="FB28" s="29"/>
      <c r="FC28" s="29"/>
      <c r="FD28" s="29"/>
      <c r="FE28" s="29"/>
      <c r="FF28" s="29"/>
      <c r="FG28" s="29"/>
      <c r="FH28" s="29">
        <v>-100</v>
      </c>
      <c r="FI28" s="29">
        <v>100</v>
      </c>
      <c r="FJ28" s="29">
        <v>0</v>
      </c>
      <c r="FK28" s="29"/>
      <c r="FL28" s="29"/>
      <c r="FM28" s="29"/>
      <c r="FN28" s="29"/>
      <c r="FO28" s="29"/>
      <c r="FP28" s="29"/>
      <c r="FQ28" s="29"/>
      <c r="FR28" s="29"/>
      <c r="FS28" s="29"/>
      <c r="FT28" s="29"/>
      <c r="FU28" s="29"/>
      <c r="FV28" s="29"/>
      <c r="FW28" s="29"/>
      <c r="FX28" s="29"/>
      <c r="FY28" s="29"/>
      <c r="FZ28" s="29"/>
      <c r="GA28" s="29"/>
      <c r="GB28" s="29"/>
      <c r="GC28" s="29"/>
      <c r="GD28" s="29"/>
      <c r="GE28" s="29"/>
      <c r="GF28" s="29"/>
      <c r="GG28" s="29"/>
      <c r="GH28" s="29"/>
      <c r="GI28" s="29"/>
      <c r="GJ28" s="29"/>
      <c r="GK28" s="29"/>
      <c r="GL28" s="29"/>
      <c r="GM28" s="29"/>
      <c r="GN28" s="29"/>
      <c r="GO28" s="29"/>
      <c r="GP28" s="29"/>
      <c r="GQ28" s="29"/>
      <c r="GR28" s="29"/>
      <c r="GS28" s="29"/>
      <c r="GT28" s="29"/>
      <c r="GU28" s="29"/>
      <c r="GV28" s="29"/>
      <c r="GW28" s="29"/>
      <c r="GX28" s="29"/>
      <c r="GY28" s="29"/>
      <c r="GZ28" s="29"/>
      <c r="HA28" s="29"/>
      <c r="HB28" s="29"/>
      <c r="HC28" s="29"/>
      <c r="HD28" s="29"/>
      <c r="HE28" s="29"/>
      <c r="HF28" s="29"/>
      <c r="HG28" s="29"/>
      <c r="HH28" s="29"/>
      <c r="HI28" s="29"/>
      <c r="HJ28" s="29"/>
      <c r="HK28" s="29"/>
      <c r="HL28" s="29"/>
      <c r="HM28" s="29"/>
      <c r="HN28" s="29"/>
      <c r="HO28" s="29"/>
      <c r="HP28" s="29">
        <v>-4380</v>
      </c>
      <c r="HQ28" s="29">
        <v>4380</v>
      </c>
      <c r="HR28" s="29">
        <v>0</v>
      </c>
      <c r="HS28" s="29">
        <v>-4380</v>
      </c>
      <c r="HT28" s="29">
        <v>4380</v>
      </c>
      <c r="HU28" s="29">
        <v>0</v>
      </c>
      <c r="HV28" s="29">
        <v>-8760</v>
      </c>
      <c r="HW28" s="29">
        <v>8760</v>
      </c>
      <c r="HX28" s="29">
        <v>0</v>
      </c>
      <c r="HY28" s="29">
        <v>-8860</v>
      </c>
      <c r="HZ28" s="29">
        <v>8860</v>
      </c>
      <c r="IA28" s="29">
        <v>0</v>
      </c>
      <c r="IB28" s="29"/>
      <c r="IC28" s="29"/>
      <c r="ID28" s="29"/>
      <c r="IE28" s="29"/>
      <c r="IF28" s="29"/>
      <c r="IG28" s="29"/>
      <c r="IH28" s="29"/>
      <c r="II28" s="29"/>
      <c r="IJ28" s="29"/>
      <c r="IK28" s="29"/>
      <c r="IL28" s="29"/>
      <c r="IM28" s="29"/>
      <c r="IN28" s="29"/>
      <c r="IO28" s="29"/>
      <c r="IP28" s="29"/>
      <c r="IQ28" s="29"/>
      <c r="IR28" s="29"/>
      <c r="IS28" s="29"/>
      <c r="IT28" s="29"/>
      <c r="IU28" s="29"/>
      <c r="IV28" s="29"/>
      <c r="IW28" s="29"/>
      <c r="IX28" s="29"/>
      <c r="IY28" s="29"/>
      <c r="IZ28" s="29"/>
      <c r="JA28" s="29"/>
      <c r="JB28" s="29"/>
      <c r="JC28" s="29"/>
      <c r="JD28" s="29"/>
      <c r="JE28" s="29"/>
      <c r="JF28" s="29"/>
      <c r="JG28" s="29"/>
      <c r="JH28" s="29"/>
      <c r="JI28" s="29"/>
      <c r="JJ28" s="29"/>
      <c r="JK28" s="29"/>
      <c r="JL28" s="29"/>
      <c r="JM28" s="29"/>
      <c r="JN28" s="29"/>
      <c r="JO28" s="29"/>
      <c r="JP28" s="29"/>
      <c r="JQ28" s="29"/>
      <c r="JR28" s="29"/>
      <c r="JS28" s="29"/>
      <c r="JT28" s="29"/>
      <c r="JU28" s="29"/>
      <c r="JV28" s="29"/>
      <c r="JW28" s="29"/>
      <c r="JX28" s="29"/>
      <c r="JY28" s="29"/>
      <c r="JZ28" s="29"/>
      <c r="KA28" s="29"/>
      <c r="KB28" s="29"/>
      <c r="KC28" s="29"/>
      <c r="KD28" s="29"/>
      <c r="KE28" s="29"/>
      <c r="KF28" s="29"/>
      <c r="KG28" s="29"/>
      <c r="KH28" s="29"/>
      <c r="KI28" s="29"/>
      <c r="KJ28" s="29"/>
      <c r="KK28" s="29"/>
      <c r="KL28" s="29"/>
      <c r="KM28" s="29"/>
      <c r="KN28" s="29"/>
      <c r="KO28" s="29"/>
      <c r="KP28" s="29"/>
      <c r="KQ28" s="29"/>
      <c r="KR28" s="29"/>
      <c r="KS28" s="29"/>
      <c r="KT28" s="29"/>
      <c r="KU28" s="29"/>
      <c r="KV28" s="29"/>
      <c r="KW28" s="29"/>
      <c r="KX28" s="29"/>
      <c r="KY28" s="29"/>
      <c r="KZ28" s="29"/>
      <c r="LA28" s="29"/>
      <c r="LB28" s="29"/>
      <c r="LC28" s="29"/>
      <c r="LD28" s="29"/>
      <c r="LE28" s="29"/>
      <c r="LF28" s="29"/>
      <c r="LG28" s="29"/>
      <c r="LH28" s="29"/>
      <c r="LI28" s="29"/>
      <c r="LJ28" s="29"/>
      <c r="LK28" s="29"/>
      <c r="LL28" s="29"/>
      <c r="LM28" s="29"/>
      <c r="LN28" s="29"/>
      <c r="LO28" s="29"/>
      <c r="LP28" s="29"/>
      <c r="LQ28" s="29"/>
      <c r="LR28" s="29"/>
      <c r="LS28" s="29"/>
      <c r="LT28" s="29"/>
      <c r="LU28" s="29"/>
      <c r="LV28" s="29"/>
      <c r="LW28" s="29"/>
      <c r="LX28" s="29"/>
      <c r="LY28" s="29"/>
      <c r="LZ28" s="29"/>
      <c r="MA28" s="29"/>
      <c r="MB28" s="29"/>
      <c r="MC28" s="29"/>
      <c r="MD28" s="29"/>
      <c r="ME28" s="29"/>
      <c r="MF28" s="29"/>
      <c r="MG28" s="29"/>
      <c r="MH28" s="29"/>
      <c r="MI28" s="29"/>
      <c r="MJ28" s="29"/>
      <c r="MK28" s="29"/>
      <c r="ML28" s="29"/>
      <c r="MM28" s="29"/>
      <c r="MN28" s="29"/>
      <c r="MO28" s="29"/>
      <c r="MP28" s="29"/>
      <c r="MQ28" s="29"/>
      <c r="MR28" s="29"/>
      <c r="MS28" s="29"/>
      <c r="MT28" s="29"/>
      <c r="MU28" s="29"/>
      <c r="MV28" s="29"/>
      <c r="MW28" s="29"/>
      <c r="MX28" s="29"/>
      <c r="MY28" s="29"/>
      <c r="MZ28" s="29"/>
      <c r="NA28" s="29"/>
      <c r="NB28" s="29"/>
      <c r="NC28" s="29"/>
      <c r="ND28" s="29"/>
      <c r="NE28" s="29"/>
      <c r="NF28" s="29"/>
      <c r="NG28" s="29"/>
      <c r="NH28" s="29"/>
      <c r="NI28" s="29"/>
      <c r="NJ28" s="29"/>
      <c r="NK28" s="29"/>
      <c r="NL28" s="29"/>
      <c r="NM28" s="29"/>
      <c r="NN28" s="29"/>
      <c r="NO28" s="29"/>
      <c r="NP28" s="29"/>
      <c r="NQ28" s="29"/>
      <c r="NR28" s="29"/>
      <c r="NS28" s="29"/>
      <c r="NT28" s="29"/>
      <c r="NU28" s="29"/>
      <c r="NV28" s="29"/>
      <c r="NW28" s="29"/>
      <c r="NX28" s="29"/>
      <c r="NY28" s="29"/>
      <c r="NZ28" s="29"/>
      <c r="OA28" s="29"/>
      <c r="OB28" s="29"/>
      <c r="OC28" s="29"/>
      <c r="OD28" s="29"/>
      <c r="OE28" s="29"/>
      <c r="OF28" s="29"/>
      <c r="OG28" s="29"/>
      <c r="OH28" s="29"/>
      <c r="OI28" s="29"/>
      <c r="OJ28" s="29"/>
      <c r="OK28" s="29"/>
      <c r="OL28" s="29"/>
      <c r="OM28" s="29"/>
      <c r="ON28" s="29"/>
      <c r="OO28" s="29"/>
      <c r="OP28" s="29"/>
      <c r="OQ28" s="29"/>
      <c r="OR28" s="29"/>
      <c r="OS28" s="29"/>
      <c r="OT28" s="29"/>
      <c r="OU28" s="29"/>
      <c r="OV28" s="29"/>
      <c r="OW28" s="29"/>
      <c r="OX28" s="29"/>
      <c r="OY28" s="29"/>
      <c r="OZ28" s="29"/>
      <c r="PA28" s="29"/>
      <c r="PB28" s="29"/>
      <c r="PC28" s="29"/>
      <c r="PD28" s="29"/>
      <c r="PE28" s="29"/>
      <c r="PF28" s="29"/>
      <c r="PG28" s="29"/>
      <c r="PH28" s="29"/>
      <c r="PI28" s="29"/>
      <c r="PJ28" s="29"/>
      <c r="PK28" s="29"/>
    </row>
    <row r="29" spans="1:427" x14ac:dyDescent="0.25">
      <c r="A29" s="7" t="s">
        <v>369</v>
      </c>
      <c r="B29" s="29"/>
      <c r="C29" s="29"/>
      <c r="D29" s="29"/>
      <c r="E29" s="29"/>
      <c r="F29" s="29"/>
      <c r="G29" s="29"/>
      <c r="H29" s="29"/>
      <c r="I29" s="29"/>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v>0</v>
      </c>
      <c r="AM29" s="29">
        <v>22</v>
      </c>
      <c r="AN29" s="29">
        <v>22</v>
      </c>
      <c r="AO29" s="29">
        <v>0</v>
      </c>
      <c r="AP29" s="29">
        <v>22</v>
      </c>
      <c r="AQ29" s="29">
        <v>22</v>
      </c>
      <c r="AR29" s="29"/>
      <c r="AS29" s="29"/>
      <c r="AT29" s="29"/>
      <c r="AU29" s="29"/>
      <c r="AV29" s="29"/>
      <c r="AW29" s="29"/>
      <c r="AX29" s="29"/>
      <c r="AY29" s="29"/>
      <c r="AZ29" s="29"/>
      <c r="BA29" s="29"/>
      <c r="BB29" s="29"/>
      <c r="BC29" s="29"/>
      <c r="BD29" s="29"/>
      <c r="BE29" s="29"/>
      <c r="BF29" s="29"/>
      <c r="BG29" s="29"/>
      <c r="BH29" s="29"/>
      <c r="BI29" s="29"/>
      <c r="BJ29" s="29"/>
      <c r="BK29" s="29"/>
      <c r="BL29" s="29"/>
      <c r="BM29" s="29"/>
      <c r="BN29" s="29"/>
      <c r="BO29" s="29"/>
      <c r="BP29" s="29"/>
      <c r="BQ29" s="29"/>
      <c r="BR29" s="29"/>
      <c r="BS29" s="29"/>
      <c r="BT29" s="29"/>
      <c r="BU29" s="29"/>
      <c r="BV29" s="29"/>
      <c r="BW29" s="29"/>
      <c r="BX29" s="29"/>
      <c r="BY29" s="29"/>
      <c r="BZ29" s="29"/>
      <c r="CA29" s="29"/>
      <c r="CB29" s="29">
        <v>0</v>
      </c>
      <c r="CC29" s="29">
        <v>22</v>
      </c>
      <c r="CD29" s="29">
        <v>22</v>
      </c>
      <c r="CE29" s="29"/>
      <c r="CF29" s="29"/>
      <c r="CG29" s="29"/>
      <c r="CH29" s="29"/>
      <c r="CI29" s="29"/>
      <c r="CJ29" s="29"/>
      <c r="CK29" s="29"/>
      <c r="CL29" s="29"/>
      <c r="CM29" s="29"/>
      <c r="CN29" s="29"/>
      <c r="CO29" s="29"/>
      <c r="CP29" s="29"/>
      <c r="CQ29" s="29"/>
      <c r="CR29" s="29"/>
      <c r="CS29" s="29"/>
      <c r="CT29" s="29"/>
      <c r="CU29" s="29"/>
      <c r="CV29" s="29"/>
      <c r="CW29" s="29"/>
      <c r="CX29" s="29"/>
      <c r="CY29" s="29"/>
      <c r="CZ29" s="29"/>
      <c r="DA29" s="29"/>
      <c r="DB29" s="29"/>
      <c r="DC29" s="29"/>
      <c r="DD29" s="29"/>
      <c r="DE29" s="29"/>
      <c r="DF29" s="29"/>
      <c r="DG29" s="29"/>
      <c r="DH29" s="29"/>
      <c r="DI29" s="29"/>
      <c r="DJ29" s="29"/>
      <c r="DK29" s="29"/>
      <c r="DL29" s="29"/>
      <c r="DM29" s="29"/>
      <c r="DN29" s="29"/>
      <c r="DO29" s="29">
        <v>0</v>
      </c>
      <c r="DP29" s="29">
        <v>0</v>
      </c>
      <c r="DQ29" s="29">
        <v>0</v>
      </c>
      <c r="DR29" s="29"/>
      <c r="DS29" s="29"/>
      <c r="DT29" s="29"/>
      <c r="DU29" s="29">
        <v>-1054.98</v>
      </c>
      <c r="DV29" s="29">
        <v>1054.98</v>
      </c>
      <c r="DW29" s="29">
        <v>0</v>
      </c>
      <c r="DX29" s="29">
        <v>-1054.98</v>
      </c>
      <c r="DY29" s="29">
        <v>1054.98</v>
      </c>
      <c r="DZ29" s="29">
        <v>0</v>
      </c>
      <c r="EA29" s="29"/>
      <c r="EB29" s="29"/>
      <c r="EC29" s="29"/>
      <c r="ED29" s="29"/>
      <c r="EE29" s="29"/>
      <c r="EF29" s="29"/>
      <c r="EG29" s="29"/>
      <c r="EH29" s="29"/>
      <c r="EI29" s="29"/>
      <c r="EJ29" s="29"/>
      <c r="EK29" s="29"/>
      <c r="EL29" s="29"/>
      <c r="EM29" s="29"/>
      <c r="EN29" s="29"/>
      <c r="EO29" s="29"/>
      <c r="EP29" s="29"/>
      <c r="EQ29" s="29"/>
      <c r="ER29" s="29"/>
      <c r="ES29" s="29"/>
      <c r="ET29" s="29"/>
      <c r="EU29" s="29"/>
      <c r="EV29" s="29"/>
      <c r="EW29" s="29"/>
      <c r="EX29" s="29"/>
      <c r="EY29" s="29">
        <v>0</v>
      </c>
      <c r="EZ29" s="29">
        <v>0</v>
      </c>
      <c r="FA29" s="29">
        <v>0</v>
      </c>
      <c r="FB29" s="29"/>
      <c r="FC29" s="29"/>
      <c r="FD29" s="29"/>
      <c r="FE29" s="29"/>
      <c r="FF29" s="29"/>
      <c r="FG29" s="29"/>
      <c r="FH29" s="29">
        <v>0</v>
      </c>
      <c r="FI29" s="29">
        <v>0</v>
      </c>
      <c r="FJ29" s="29">
        <v>0</v>
      </c>
      <c r="FK29" s="29"/>
      <c r="FL29" s="29"/>
      <c r="FM29" s="29"/>
      <c r="FN29" s="29"/>
      <c r="FO29" s="29"/>
      <c r="FP29" s="29"/>
      <c r="FQ29" s="29"/>
      <c r="FR29" s="29"/>
      <c r="FS29" s="29"/>
      <c r="FT29" s="29"/>
      <c r="FU29" s="29"/>
      <c r="FV29" s="29"/>
      <c r="FW29" s="29"/>
      <c r="FX29" s="29"/>
      <c r="FY29" s="29"/>
      <c r="FZ29" s="29"/>
      <c r="GA29" s="29"/>
      <c r="GB29" s="29"/>
      <c r="GC29" s="29"/>
      <c r="GD29" s="29"/>
      <c r="GE29" s="29"/>
      <c r="GF29" s="29"/>
      <c r="GG29" s="29"/>
      <c r="GH29" s="29"/>
      <c r="GI29" s="29"/>
      <c r="GJ29" s="29"/>
      <c r="GK29" s="29"/>
      <c r="GL29" s="29"/>
      <c r="GM29" s="29"/>
      <c r="GN29" s="29"/>
      <c r="GO29" s="29"/>
      <c r="GP29" s="29"/>
      <c r="GQ29" s="29"/>
      <c r="GR29" s="29"/>
      <c r="GS29" s="29"/>
      <c r="GT29" s="29"/>
      <c r="GU29" s="29"/>
      <c r="GV29" s="29"/>
      <c r="GW29" s="29"/>
      <c r="GX29" s="29"/>
      <c r="GY29" s="29"/>
      <c r="GZ29" s="29"/>
      <c r="HA29" s="29"/>
      <c r="HB29" s="29"/>
      <c r="HC29" s="29"/>
      <c r="HD29" s="29"/>
      <c r="HE29" s="29"/>
      <c r="HF29" s="29"/>
      <c r="HG29" s="29"/>
      <c r="HH29" s="29"/>
      <c r="HI29" s="29"/>
      <c r="HJ29" s="29"/>
      <c r="HK29" s="29"/>
      <c r="HL29" s="29"/>
      <c r="HM29" s="29"/>
      <c r="HN29" s="29"/>
      <c r="HO29" s="29"/>
      <c r="HP29" s="29"/>
      <c r="HQ29" s="29"/>
      <c r="HR29" s="29"/>
      <c r="HS29" s="29"/>
      <c r="HT29" s="29"/>
      <c r="HU29" s="29"/>
      <c r="HV29" s="29"/>
      <c r="HW29" s="29"/>
      <c r="HX29" s="29"/>
      <c r="HY29" s="29">
        <v>-1054.98</v>
      </c>
      <c r="HZ29" s="29">
        <v>1054.98</v>
      </c>
      <c r="IA29" s="29">
        <v>0</v>
      </c>
      <c r="IB29" s="29"/>
      <c r="IC29" s="29"/>
      <c r="ID29" s="29"/>
      <c r="IE29" s="29"/>
      <c r="IF29" s="29"/>
      <c r="IG29" s="29"/>
      <c r="IH29" s="29"/>
      <c r="II29" s="29"/>
      <c r="IJ29" s="29"/>
      <c r="IK29" s="29"/>
      <c r="IL29" s="29"/>
      <c r="IM29" s="29"/>
      <c r="IN29" s="29"/>
      <c r="IO29" s="29"/>
      <c r="IP29" s="29"/>
      <c r="IQ29" s="29"/>
      <c r="IR29" s="29"/>
      <c r="IS29" s="29"/>
      <c r="IT29" s="29"/>
      <c r="IU29" s="29"/>
      <c r="IV29" s="29"/>
      <c r="IW29" s="29"/>
      <c r="IX29" s="29"/>
      <c r="IY29" s="29"/>
      <c r="IZ29" s="29"/>
      <c r="JA29" s="29"/>
      <c r="JB29" s="29"/>
      <c r="JC29" s="29"/>
      <c r="JD29" s="29"/>
      <c r="JE29" s="29"/>
      <c r="JF29" s="29"/>
      <c r="JG29" s="29"/>
      <c r="JH29" s="29"/>
      <c r="JI29" s="29"/>
      <c r="JJ29" s="29"/>
      <c r="JK29" s="29"/>
      <c r="JL29" s="29"/>
      <c r="JM29" s="29"/>
      <c r="JN29" s="29"/>
      <c r="JO29" s="29"/>
      <c r="JP29" s="29"/>
      <c r="JQ29" s="29"/>
      <c r="JR29" s="29"/>
      <c r="JS29" s="29"/>
      <c r="JT29" s="29"/>
      <c r="JU29" s="29"/>
      <c r="JV29" s="29"/>
      <c r="JW29" s="29"/>
      <c r="JX29" s="29"/>
      <c r="JY29" s="29"/>
      <c r="JZ29" s="29"/>
      <c r="KA29" s="29"/>
      <c r="KB29" s="29"/>
      <c r="KC29" s="29"/>
      <c r="KD29" s="29"/>
      <c r="KE29" s="29"/>
      <c r="KF29" s="29"/>
      <c r="KG29" s="29"/>
      <c r="KH29" s="29"/>
      <c r="KI29" s="29"/>
      <c r="KJ29" s="29"/>
      <c r="KK29" s="29"/>
      <c r="KL29" s="29"/>
      <c r="KM29" s="29"/>
      <c r="KN29" s="29"/>
      <c r="KO29" s="29"/>
      <c r="KP29" s="29"/>
      <c r="KQ29" s="29"/>
      <c r="KR29" s="29"/>
      <c r="KS29" s="29"/>
      <c r="KT29" s="29"/>
      <c r="KU29" s="29"/>
      <c r="KV29" s="29"/>
      <c r="KW29" s="29"/>
      <c r="KX29" s="29"/>
      <c r="KY29" s="29"/>
      <c r="KZ29" s="29"/>
      <c r="LA29" s="29"/>
      <c r="LB29" s="29"/>
      <c r="LC29" s="29"/>
      <c r="LD29" s="29"/>
      <c r="LE29" s="29"/>
      <c r="LF29" s="29"/>
      <c r="LG29" s="29"/>
      <c r="LH29" s="29"/>
      <c r="LI29" s="29"/>
      <c r="LJ29" s="29"/>
      <c r="LK29" s="29"/>
      <c r="LL29" s="29"/>
      <c r="LM29" s="29"/>
      <c r="LN29" s="29"/>
      <c r="LO29" s="29"/>
      <c r="LP29" s="29"/>
      <c r="LQ29" s="29"/>
      <c r="LR29" s="29"/>
      <c r="LS29" s="29"/>
      <c r="LT29" s="29"/>
      <c r="LU29" s="29"/>
      <c r="LV29" s="29"/>
      <c r="LW29" s="29"/>
      <c r="LX29" s="29"/>
      <c r="LY29" s="29"/>
      <c r="LZ29" s="29"/>
      <c r="MA29" s="29"/>
      <c r="MB29" s="29"/>
      <c r="MC29" s="29"/>
      <c r="MD29" s="29"/>
      <c r="ME29" s="29"/>
      <c r="MF29" s="29"/>
      <c r="MG29" s="29"/>
      <c r="MH29" s="29"/>
      <c r="MI29" s="29"/>
      <c r="MJ29" s="29"/>
      <c r="MK29" s="29"/>
      <c r="ML29" s="29"/>
      <c r="MM29" s="29"/>
      <c r="MN29" s="29"/>
      <c r="MO29" s="29"/>
      <c r="MP29" s="29"/>
      <c r="MQ29" s="29"/>
      <c r="MR29" s="29"/>
      <c r="MS29" s="29"/>
      <c r="MT29" s="29"/>
      <c r="MU29" s="29"/>
      <c r="MV29" s="29"/>
      <c r="MW29" s="29"/>
      <c r="MX29" s="29"/>
      <c r="MY29" s="29"/>
      <c r="MZ29" s="29"/>
      <c r="NA29" s="29"/>
      <c r="NB29" s="29"/>
      <c r="NC29" s="29"/>
      <c r="ND29" s="29"/>
      <c r="NE29" s="29"/>
      <c r="NF29" s="29"/>
      <c r="NG29" s="29"/>
      <c r="NH29" s="29"/>
      <c r="NI29" s="29"/>
      <c r="NJ29" s="29"/>
      <c r="NK29" s="29"/>
      <c r="NL29" s="29"/>
      <c r="NM29" s="29"/>
      <c r="NN29" s="29"/>
      <c r="NO29" s="29"/>
      <c r="NP29" s="29"/>
      <c r="NQ29" s="29"/>
      <c r="NR29" s="29"/>
      <c r="NS29" s="29"/>
      <c r="NT29" s="29"/>
      <c r="NU29" s="29"/>
      <c r="NV29" s="29"/>
      <c r="NW29" s="29"/>
      <c r="NX29" s="29"/>
      <c r="NY29" s="29"/>
      <c r="NZ29" s="29"/>
      <c r="OA29" s="29"/>
      <c r="OB29" s="29"/>
      <c r="OC29" s="29"/>
      <c r="OD29" s="29"/>
      <c r="OE29" s="29"/>
      <c r="OF29" s="29"/>
      <c r="OG29" s="29"/>
      <c r="OH29" s="29"/>
      <c r="OI29" s="29"/>
      <c r="OJ29" s="29"/>
      <c r="OK29" s="29"/>
      <c r="OL29" s="29"/>
      <c r="OM29" s="29"/>
      <c r="ON29" s="29"/>
      <c r="OO29" s="29"/>
      <c r="OP29" s="29"/>
      <c r="OQ29" s="29"/>
      <c r="OR29" s="29"/>
      <c r="OS29" s="29"/>
      <c r="OT29" s="29"/>
      <c r="OU29" s="29"/>
      <c r="OV29" s="29"/>
      <c r="OW29" s="29"/>
      <c r="OX29" s="29"/>
      <c r="OY29" s="29"/>
      <c r="OZ29" s="29"/>
      <c r="PA29" s="29"/>
      <c r="PB29" s="29"/>
      <c r="PC29" s="29"/>
      <c r="PD29" s="29"/>
      <c r="PE29" s="29"/>
      <c r="PF29" s="29"/>
      <c r="PG29" s="29"/>
      <c r="PH29" s="29"/>
      <c r="PI29" s="29"/>
      <c r="PJ29" s="29"/>
      <c r="PK29" s="29"/>
    </row>
    <row r="30" spans="1:427" x14ac:dyDescent="0.25">
      <c r="A30" s="7" t="s">
        <v>364</v>
      </c>
      <c r="B30" s="29"/>
      <c r="C30" s="29"/>
      <c r="D30" s="29"/>
      <c r="E30" s="29"/>
      <c r="F30" s="29"/>
      <c r="G30" s="29"/>
      <c r="H30" s="29"/>
      <c r="I30" s="29"/>
      <c r="J30" s="29"/>
      <c r="K30" s="29"/>
      <c r="L30" s="29"/>
      <c r="M30" s="29"/>
      <c r="N30" s="29"/>
      <c r="O30" s="29"/>
      <c r="P30" s="29"/>
      <c r="Q30" s="29"/>
      <c r="R30" s="29"/>
      <c r="S30" s="29"/>
      <c r="T30" s="29">
        <v>0</v>
      </c>
      <c r="U30" s="29">
        <v>9.64</v>
      </c>
      <c r="V30" s="29">
        <v>9.64</v>
      </c>
      <c r="W30" s="29">
        <v>0</v>
      </c>
      <c r="X30" s="29">
        <v>9.64</v>
      </c>
      <c r="Y30" s="29">
        <v>9.64</v>
      </c>
      <c r="Z30" s="29">
        <v>0</v>
      </c>
      <c r="AA30" s="29">
        <v>7.39</v>
      </c>
      <c r="AB30" s="29">
        <v>7.39</v>
      </c>
      <c r="AC30" s="29">
        <v>0</v>
      </c>
      <c r="AD30" s="29">
        <v>7.39</v>
      </c>
      <c r="AE30" s="29">
        <v>7.39</v>
      </c>
      <c r="AF30" s="29">
        <v>0</v>
      </c>
      <c r="AG30" s="29">
        <v>110.8</v>
      </c>
      <c r="AH30" s="29">
        <v>110.8</v>
      </c>
      <c r="AI30" s="29">
        <v>0</v>
      </c>
      <c r="AJ30" s="29">
        <v>110.8</v>
      </c>
      <c r="AK30" s="29">
        <v>110.8</v>
      </c>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c r="BM30" s="29"/>
      <c r="BN30" s="29"/>
      <c r="BO30" s="29"/>
      <c r="BP30" s="29"/>
      <c r="BQ30" s="29"/>
      <c r="BR30" s="29"/>
      <c r="BS30" s="29"/>
      <c r="BT30" s="29"/>
      <c r="BU30" s="29"/>
      <c r="BV30" s="29"/>
      <c r="BW30" s="29"/>
      <c r="BX30" s="29"/>
      <c r="BY30" s="29"/>
      <c r="BZ30" s="29"/>
      <c r="CA30" s="29"/>
      <c r="CB30" s="29">
        <v>0</v>
      </c>
      <c r="CC30" s="29">
        <v>127.83</v>
      </c>
      <c r="CD30" s="29">
        <v>127.83</v>
      </c>
      <c r="CE30" s="29"/>
      <c r="CF30" s="29"/>
      <c r="CG30" s="29"/>
      <c r="CH30" s="29"/>
      <c r="CI30" s="29"/>
      <c r="CJ30" s="29"/>
      <c r="CK30" s="29"/>
      <c r="CL30" s="29"/>
      <c r="CM30" s="29"/>
      <c r="CN30" s="29"/>
      <c r="CO30" s="29"/>
      <c r="CP30" s="29"/>
      <c r="CQ30" s="29"/>
      <c r="CR30" s="29"/>
      <c r="CS30" s="29"/>
      <c r="CT30" s="29"/>
      <c r="CU30" s="29"/>
      <c r="CV30" s="29"/>
      <c r="CW30" s="29"/>
      <c r="CX30" s="29"/>
      <c r="CY30" s="29"/>
      <c r="CZ30" s="29"/>
      <c r="DA30" s="29"/>
      <c r="DB30" s="29"/>
      <c r="DC30" s="29">
        <v>0</v>
      </c>
      <c r="DD30" s="29">
        <v>4318.25</v>
      </c>
      <c r="DE30" s="29">
        <v>4318.25</v>
      </c>
      <c r="DF30" s="29"/>
      <c r="DG30" s="29"/>
      <c r="DH30" s="29"/>
      <c r="DI30" s="29"/>
      <c r="DJ30" s="29"/>
      <c r="DK30" s="29"/>
      <c r="DL30" s="29">
        <v>0</v>
      </c>
      <c r="DM30" s="29">
        <v>4318.25</v>
      </c>
      <c r="DN30" s="29">
        <v>4318.25</v>
      </c>
      <c r="DO30" s="29"/>
      <c r="DP30" s="29"/>
      <c r="DQ30" s="29"/>
      <c r="DR30" s="29"/>
      <c r="DS30" s="29"/>
      <c r="DT30" s="29"/>
      <c r="DU30" s="29"/>
      <c r="DV30" s="29"/>
      <c r="DW30" s="29"/>
      <c r="DX30" s="29"/>
      <c r="DY30" s="29"/>
      <c r="DZ30" s="29"/>
      <c r="EA30" s="29"/>
      <c r="EB30" s="29"/>
      <c r="EC30" s="29"/>
      <c r="ED30" s="29"/>
      <c r="EE30" s="29"/>
      <c r="EF30" s="29"/>
      <c r="EG30" s="29"/>
      <c r="EH30" s="29"/>
      <c r="EI30" s="29"/>
      <c r="EJ30" s="29"/>
      <c r="EK30" s="29"/>
      <c r="EL30" s="29"/>
      <c r="EM30" s="29"/>
      <c r="EN30" s="29"/>
      <c r="EO30" s="29"/>
      <c r="EP30" s="29"/>
      <c r="EQ30" s="29"/>
      <c r="ER30" s="29"/>
      <c r="ES30" s="29"/>
      <c r="ET30" s="29"/>
      <c r="EU30" s="29"/>
      <c r="EV30" s="29"/>
      <c r="EW30" s="29"/>
      <c r="EX30" s="29"/>
      <c r="EY30" s="29">
        <v>0</v>
      </c>
      <c r="EZ30" s="29">
        <v>11884.2</v>
      </c>
      <c r="FA30" s="29">
        <v>11884.2</v>
      </c>
      <c r="FB30" s="29"/>
      <c r="FC30" s="29"/>
      <c r="FD30" s="29"/>
      <c r="FE30" s="29"/>
      <c r="FF30" s="29"/>
      <c r="FG30" s="29"/>
      <c r="FH30" s="29">
        <v>0</v>
      </c>
      <c r="FI30" s="29">
        <v>11884.2</v>
      </c>
      <c r="FJ30" s="29">
        <v>11884.2</v>
      </c>
      <c r="FK30" s="29"/>
      <c r="FL30" s="29"/>
      <c r="FM30" s="29"/>
      <c r="FN30" s="29"/>
      <c r="FO30" s="29"/>
      <c r="FP30" s="29"/>
      <c r="FQ30" s="29"/>
      <c r="FR30" s="29"/>
      <c r="FS30" s="29"/>
      <c r="FT30" s="29"/>
      <c r="FU30" s="29"/>
      <c r="FV30" s="29"/>
      <c r="FW30" s="29">
        <v>0</v>
      </c>
      <c r="FX30" s="29">
        <v>296.97000000000003</v>
      </c>
      <c r="FY30" s="29">
        <v>296.97000000000003</v>
      </c>
      <c r="FZ30" s="29"/>
      <c r="GA30" s="29"/>
      <c r="GB30" s="29"/>
      <c r="GC30" s="29"/>
      <c r="GD30" s="29"/>
      <c r="GE30" s="29"/>
      <c r="GF30" s="29">
        <v>0</v>
      </c>
      <c r="GG30" s="29">
        <v>296.97000000000003</v>
      </c>
      <c r="GH30" s="29">
        <v>296.97000000000003</v>
      </c>
      <c r="GI30" s="29"/>
      <c r="GJ30" s="29"/>
      <c r="GK30" s="29"/>
      <c r="GL30" s="29"/>
      <c r="GM30" s="29"/>
      <c r="GN30" s="29"/>
      <c r="GO30" s="29"/>
      <c r="GP30" s="29"/>
      <c r="GQ30" s="29"/>
      <c r="GR30" s="29"/>
      <c r="GS30" s="29"/>
      <c r="GT30" s="29"/>
      <c r="GU30" s="29">
        <v>0</v>
      </c>
      <c r="GV30" s="29">
        <v>1017.73</v>
      </c>
      <c r="GW30" s="29">
        <v>1017.73</v>
      </c>
      <c r="GX30" s="29"/>
      <c r="GY30" s="29"/>
      <c r="GZ30" s="29"/>
      <c r="HA30" s="29"/>
      <c r="HB30" s="29"/>
      <c r="HC30" s="29"/>
      <c r="HD30" s="29">
        <v>0</v>
      </c>
      <c r="HE30" s="29">
        <v>1017.73</v>
      </c>
      <c r="HF30" s="29">
        <v>1017.73</v>
      </c>
      <c r="HG30" s="29"/>
      <c r="HH30" s="29"/>
      <c r="HI30" s="29"/>
      <c r="HJ30" s="29"/>
      <c r="HK30" s="29"/>
      <c r="HL30" s="29"/>
      <c r="HM30" s="29"/>
      <c r="HN30" s="29"/>
      <c r="HO30" s="29"/>
      <c r="HP30" s="29"/>
      <c r="HQ30" s="29"/>
      <c r="HR30" s="29"/>
      <c r="HS30" s="29"/>
      <c r="HT30" s="29"/>
      <c r="HU30" s="29"/>
      <c r="HV30" s="29"/>
      <c r="HW30" s="29"/>
      <c r="HX30" s="29"/>
      <c r="HY30" s="29">
        <v>0</v>
      </c>
      <c r="HZ30" s="29">
        <v>17517.150000000001</v>
      </c>
      <c r="IA30" s="29">
        <v>17517.150000000001</v>
      </c>
      <c r="IB30" s="29"/>
      <c r="IC30" s="29"/>
      <c r="ID30" s="29"/>
      <c r="IE30" s="29"/>
      <c r="IF30" s="29"/>
      <c r="IG30" s="29"/>
      <c r="IH30" s="29"/>
      <c r="II30" s="29"/>
      <c r="IJ30" s="29"/>
      <c r="IK30" s="29"/>
      <c r="IL30" s="29"/>
      <c r="IM30" s="29"/>
      <c r="IN30" s="29"/>
      <c r="IO30" s="29"/>
      <c r="IP30" s="29"/>
      <c r="IQ30" s="29"/>
      <c r="IR30" s="29"/>
      <c r="IS30" s="29"/>
      <c r="IT30" s="29"/>
      <c r="IU30" s="29"/>
      <c r="IV30" s="29"/>
      <c r="IW30" s="29"/>
      <c r="IX30" s="29"/>
      <c r="IY30" s="29"/>
      <c r="IZ30" s="29"/>
      <c r="JA30" s="29"/>
      <c r="JB30" s="29"/>
      <c r="JC30" s="29"/>
      <c r="JD30" s="29"/>
      <c r="JE30" s="29"/>
      <c r="JF30" s="29"/>
      <c r="JG30" s="29"/>
      <c r="JH30" s="29"/>
      <c r="JI30" s="29"/>
      <c r="JJ30" s="29"/>
      <c r="JK30" s="29"/>
      <c r="JL30" s="29"/>
      <c r="JM30" s="29"/>
      <c r="JN30" s="29"/>
      <c r="JO30" s="29"/>
      <c r="JP30" s="29"/>
      <c r="JQ30" s="29"/>
      <c r="JR30" s="29"/>
      <c r="JS30" s="29"/>
      <c r="JT30" s="29"/>
      <c r="JU30" s="29"/>
      <c r="JV30" s="29"/>
      <c r="JW30" s="29"/>
      <c r="JX30" s="29"/>
      <c r="JY30" s="29"/>
      <c r="JZ30" s="29"/>
      <c r="KA30" s="29"/>
      <c r="KB30" s="29"/>
      <c r="KC30" s="29"/>
      <c r="KD30" s="29"/>
      <c r="KE30" s="29"/>
      <c r="KF30" s="29"/>
      <c r="KG30" s="29"/>
      <c r="KH30" s="29"/>
      <c r="KI30" s="29"/>
      <c r="KJ30" s="29"/>
      <c r="KK30" s="29"/>
      <c r="KL30" s="29"/>
      <c r="KM30" s="29"/>
      <c r="KN30" s="29"/>
      <c r="KO30" s="29"/>
      <c r="KP30" s="29"/>
      <c r="KQ30" s="29"/>
      <c r="KR30" s="29"/>
      <c r="KS30" s="29"/>
      <c r="KT30" s="29"/>
      <c r="KU30" s="29"/>
      <c r="KV30" s="29"/>
      <c r="KW30" s="29"/>
      <c r="KX30" s="29"/>
      <c r="KY30" s="29"/>
      <c r="KZ30" s="29"/>
      <c r="LA30" s="29"/>
      <c r="LB30" s="29"/>
      <c r="LC30" s="29"/>
      <c r="LD30" s="29"/>
      <c r="LE30" s="29"/>
      <c r="LF30" s="29"/>
      <c r="LG30" s="29"/>
      <c r="LH30" s="29"/>
      <c r="LI30" s="29"/>
      <c r="LJ30" s="29"/>
      <c r="LK30" s="29"/>
      <c r="LL30" s="29"/>
      <c r="LM30" s="29"/>
      <c r="LN30" s="29"/>
      <c r="LO30" s="29"/>
      <c r="LP30" s="29"/>
      <c r="LQ30" s="29"/>
      <c r="LR30" s="29"/>
      <c r="LS30" s="29"/>
      <c r="LT30" s="29"/>
      <c r="LU30" s="29"/>
      <c r="LV30" s="29"/>
      <c r="LW30" s="29"/>
      <c r="LX30" s="29"/>
      <c r="LY30" s="29"/>
      <c r="LZ30" s="29"/>
      <c r="MA30" s="29"/>
      <c r="MB30" s="29"/>
      <c r="MC30" s="29"/>
      <c r="MD30" s="29"/>
      <c r="ME30" s="29"/>
      <c r="MF30" s="29"/>
      <c r="MG30" s="29"/>
      <c r="MH30" s="29"/>
      <c r="MI30" s="29"/>
      <c r="MJ30" s="29"/>
      <c r="MK30" s="29"/>
      <c r="ML30" s="29"/>
      <c r="MM30" s="29"/>
      <c r="MN30" s="29"/>
      <c r="MO30" s="29"/>
      <c r="MP30" s="29"/>
      <c r="MQ30" s="29"/>
      <c r="MR30" s="29"/>
      <c r="MS30" s="29"/>
      <c r="MT30" s="29"/>
      <c r="MU30" s="29"/>
      <c r="MV30" s="29"/>
      <c r="MW30" s="29"/>
      <c r="MX30" s="29"/>
      <c r="MY30" s="29"/>
      <c r="MZ30" s="29"/>
      <c r="NA30" s="29"/>
      <c r="NB30" s="29"/>
      <c r="NC30" s="29"/>
      <c r="ND30" s="29"/>
      <c r="NE30" s="29"/>
      <c r="NF30" s="29"/>
      <c r="NG30" s="29"/>
      <c r="NH30" s="29"/>
      <c r="NI30" s="29"/>
      <c r="NJ30" s="29"/>
      <c r="NK30" s="29"/>
      <c r="NL30" s="29"/>
      <c r="NM30" s="29"/>
      <c r="NN30" s="29"/>
      <c r="NO30" s="29"/>
      <c r="NP30" s="29"/>
      <c r="NQ30" s="29"/>
      <c r="NR30" s="29"/>
      <c r="NS30" s="29"/>
      <c r="NT30" s="29"/>
      <c r="NU30" s="29"/>
      <c r="NV30" s="29"/>
      <c r="NW30" s="29"/>
      <c r="NX30" s="29"/>
      <c r="NY30" s="29"/>
      <c r="NZ30" s="29"/>
      <c r="OA30" s="29"/>
      <c r="OB30" s="29"/>
      <c r="OC30" s="29"/>
      <c r="OD30" s="29"/>
      <c r="OE30" s="29"/>
      <c r="OF30" s="29"/>
      <c r="OG30" s="29"/>
      <c r="OH30" s="29"/>
      <c r="OI30" s="29"/>
      <c r="OJ30" s="29"/>
      <c r="OK30" s="29"/>
      <c r="OL30" s="29"/>
      <c r="OM30" s="29"/>
      <c r="ON30" s="29"/>
      <c r="OO30" s="29"/>
      <c r="OP30" s="29"/>
      <c r="OQ30" s="29"/>
      <c r="OR30" s="29"/>
      <c r="OS30" s="29"/>
      <c r="OT30" s="29"/>
      <c r="OU30" s="29"/>
      <c r="OV30" s="29"/>
      <c r="OW30" s="29"/>
      <c r="OX30" s="29"/>
      <c r="OY30" s="29"/>
      <c r="OZ30" s="29"/>
      <c r="PA30" s="29"/>
      <c r="PB30" s="29"/>
      <c r="PC30" s="29"/>
      <c r="PD30" s="29"/>
      <c r="PE30" s="29"/>
      <c r="PF30" s="29"/>
      <c r="PG30" s="29"/>
      <c r="PH30" s="29"/>
      <c r="PI30" s="29"/>
      <c r="PJ30" s="29"/>
      <c r="PK30" s="29"/>
    </row>
    <row r="31" spans="1:427" x14ac:dyDescent="0.25">
      <c r="A31" s="7" t="s">
        <v>295</v>
      </c>
      <c r="B31" s="29">
        <v>-0.77</v>
      </c>
      <c r="C31" s="29">
        <v>0.77</v>
      </c>
      <c r="D31" s="29">
        <v>0</v>
      </c>
      <c r="E31" s="29">
        <v>-0.77</v>
      </c>
      <c r="F31" s="29">
        <v>0.77</v>
      </c>
      <c r="G31" s="29">
        <v>0</v>
      </c>
      <c r="H31" s="29">
        <v>-9.76</v>
      </c>
      <c r="I31" s="29">
        <v>9.76</v>
      </c>
      <c r="J31" s="29">
        <v>0</v>
      </c>
      <c r="K31" s="29">
        <v>-9.76</v>
      </c>
      <c r="L31" s="29">
        <v>9.76</v>
      </c>
      <c r="M31" s="29">
        <v>0</v>
      </c>
      <c r="N31" s="29">
        <v>-2.75</v>
      </c>
      <c r="O31" s="29">
        <v>2.75</v>
      </c>
      <c r="P31" s="29">
        <v>0</v>
      </c>
      <c r="Q31" s="29">
        <v>-2.75</v>
      </c>
      <c r="R31" s="29">
        <v>2.75</v>
      </c>
      <c r="S31" s="29">
        <v>0</v>
      </c>
      <c r="T31" s="29">
        <v>-12.48</v>
      </c>
      <c r="U31" s="29">
        <v>12.48</v>
      </c>
      <c r="V31" s="29">
        <v>0</v>
      </c>
      <c r="W31" s="29">
        <v>-12.48</v>
      </c>
      <c r="X31" s="29">
        <v>12.48</v>
      </c>
      <c r="Y31" s="29">
        <v>0</v>
      </c>
      <c r="Z31" s="29">
        <v>-8.6199999999999992</v>
      </c>
      <c r="AA31" s="29">
        <v>8.6199999999999992</v>
      </c>
      <c r="AB31" s="29">
        <v>0</v>
      </c>
      <c r="AC31" s="29">
        <v>-8.6199999999999992</v>
      </c>
      <c r="AD31" s="29">
        <v>8.6199999999999992</v>
      </c>
      <c r="AE31" s="29">
        <v>0</v>
      </c>
      <c r="AF31" s="29">
        <v>-5.17</v>
      </c>
      <c r="AG31" s="29">
        <v>5.17</v>
      </c>
      <c r="AH31" s="29">
        <v>0</v>
      </c>
      <c r="AI31" s="29">
        <v>-5.17</v>
      </c>
      <c r="AJ31" s="29">
        <v>5.17</v>
      </c>
      <c r="AK31" s="29">
        <v>0</v>
      </c>
      <c r="AL31" s="29">
        <v>-0.9</v>
      </c>
      <c r="AM31" s="29">
        <v>0.9</v>
      </c>
      <c r="AN31" s="29">
        <v>0</v>
      </c>
      <c r="AO31" s="29">
        <v>-0.9</v>
      </c>
      <c r="AP31" s="29">
        <v>0.9</v>
      </c>
      <c r="AQ31" s="29">
        <v>0</v>
      </c>
      <c r="AR31" s="29">
        <v>-5.23</v>
      </c>
      <c r="AS31" s="29">
        <v>5.23</v>
      </c>
      <c r="AT31" s="29">
        <v>0</v>
      </c>
      <c r="AU31" s="29">
        <v>-5.23</v>
      </c>
      <c r="AV31" s="29">
        <v>5.23</v>
      </c>
      <c r="AW31" s="29">
        <v>0</v>
      </c>
      <c r="AX31" s="29">
        <v>-3.97</v>
      </c>
      <c r="AY31" s="29">
        <v>3.97</v>
      </c>
      <c r="AZ31" s="29">
        <v>0</v>
      </c>
      <c r="BA31" s="29">
        <v>-3.97</v>
      </c>
      <c r="BB31" s="29">
        <v>3.97</v>
      </c>
      <c r="BC31" s="29">
        <v>0</v>
      </c>
      <c r="BD31" s="29">
        <v>-27.5</v>
      </c>
      <c r="BE31" s="29">
        <v>27.5</v>
      </c>
      <c r="BF31" s="29">
        <v>0</v>
      </c>
      <c r="BG31" s="29">
        <v>-27.5</v>
      </c>
      <c r="BH31" s="29">
        <v>27.5</v>
      </c>
      <c r="BI31" s="29">
        <v>0</v>
      </c>
      <c r="BJ31" s="29">
        <v>-9.51</v>
      </c>
      <c r="BK31" s="29">
        <v>9.51</v>
      </c>
      <c r="BL31" s="29">
        <v>0</v>
      </c>
      <c r="BM31" s="29">
        <v>-9.51</v>
      </c>
      <c r="BN31" s="29">
        <v>9.51</v>
      </c>
      <c r="BO31" s="29">
        <v>0</v>
      </c>
      <c r="BP31" s="29"/>
      <c r="BQ31" s="29"/>
      <c r="BR31" s="29"/>
      <c r="BS31" s="29"/>
      <c r="BT31" s="29"/>
      <c r="BU31" s="29"/>
      <c r="BV31" s="29"/>
      <c r="BW31" s="29"/>
      <c r="BX31" s="29"/>
      <c r="BY31" s="29"/>
      <c r="BZ31" s="29"/>
      <c r="CA31" s="29"/>
      <c r="CB31" s="29">
        <v>-86.66</v>
      </c>
      <c r="CC31" s="29">
        <v>86.66</v>
      </c>
      <c r="CD31" s="29">
        <v>0</v>
      </c>
      <c r="CE31" s="29">
        <v>-7.33</v>
      </c>
      <c r="CF31" s="29">
        <v>7.33</v>
      </c>
      <c r="CG31" s="29">
        <v>0</v>
      </c>
      <c r="CH31" s="29"/>
      <c r="CI31" s="29"/>
      <c r="CJ31" s="29"/>
      <c r="CK31" s="29">
        <v>-7.33</v>
      </c>
      <c r="CL31" s="29">
        <v>7.33</v>
      </c>
      <c r="CM31" s="29">
        <v>0</v>
      </c>
      <c r="CN31" s="29">
        <v>-14.66</v>
      </c>
      <c r="CO31" s="29">
        <v>14.66</v>
      </c>
      <c r="CP31" s="29">
        <v>0</v>
      </c>
      <c r="CQ31" s="29">
        <v>-5.37</v>
      </c>
      <c r="CR31" s="29">
        <v>5.37</v>
      </c>
      <c r="CS31" s="29">
        <v>0</v>
      </c>
      <c r="CT31" s="29"/>
      <c r="CU31" s="29"/>
      <c r="CV31" s="29"/>
      <c r="CW31" s="29">
        <v>-5.37</v>
      </c>
      <c r="CX31" s="29">
        <v>5.37</v>
      </c>
      <c r="CY31" s="29">
        <v>0</v>
      </c>
      <c r="CZ31" s="29">
        <v>-10.74</v>
      </c>
      <c r="DA31" s="29">
        <v>10.74</v>
      </c>
      <c r="DB31" s="29">
        <v>0</v>
      </c>
      <c r="DC31" s="29">
        <v>-4.51</v>
      </c>
      <c r="DD31" s="29">
        <v>4.51</v>
      </c>
      <c r="DE31" s="29">
        <v>0</v>
      </c>
      <c r="DF31" s="29"/>
      <c r="DG31" s="29"/>
      <c r="DH31" s="29"/>
      <c r="DI31" s="29">
        <v>-4.51</v>
      </c>
      <c r="DJ31" s="29">
        <v>4.51</v>
      </c>
      <c r="DK31" s="29">
        <v>0</v>
      </c>
      <c r="DL31" s="29">
        <v>-9.02</v>
      </c>
      <c r="DM31" s="29">
        <v>9.02</v>
      </c>
      <c r="DN31" s="29">
        <v>0</v>
      </c>
      <c r="DO31" s="29"/>
      <c r="DP31" s="29"/>
      <c r="DQ31" s="29"/>
      <c r="DR31" s="29"/>
      <c r="DS31" s="29"/>
      <c r="DT31" s="29"/>
      <c r="DU31" s="29"/>
      <c r="DV31" s="29"/>
      <c r="DW31" s="29"/>
      <c r="DX31" s="29"/>
      <c r="DY31" s="29"/>
      <c r="DZ31" s="29"/>
      <c r="EA31" s="29">
        <v>-7.32</v>
      </c>
      <c r="EB31" s="29">
        <v>7.32</v>
      </c>
      <c r="EC31" s="29">
        <v>0</v>
      </c>
      <c r="ED31" s="29"/>
      <c r="EE31" s="29"/>
      <c r="EF31" s="29"/>
      <c r="EG31" s="29">
        <v>-7.32</v>
      </c>
      <c r="EH31" s="29">
        <v>7.32</v>
      </c>
      <c r="EI31" s="29">
        <v>0</v>
      </c>
      <c r="EJ31" s="29">
        <v>-14.64</v>
      </c>
      <c r="EK31" s="29">
        <v>14.64</v>
      </c>
      <c r="EL31" s="29">
        <v>0</v>
      </c>
      <c r="EM31" s="29">
        <v>-13.23</v>
      </c>
      <c r="EN31" s="29">
        <v>13.23</v>
      </c>
      <c r="EO31" s="29">
        <v>0</v>
      </c>
      <c r="EP31" s="29"/>
      <c r="EQ31" s="29"/>
      <c r="ER31" s="29"/>
      <c r="ES31" s="29"/>
      <c r="ET31" s="29"/>
      <c r="EU31" s="29"/>
      <c r="EV31" s="29">
        <v>-13.23</v>
      </c>
      <c r="EW31" s="29">
        <v>13.23</v>
      </c>
      <c r="EX31" s="29">
        <v>0</v>
      </c>
      <c r="EY31" s="29">
        <v>-14.38</v>
      </c>
      <c r="EZ31" s="29">
        <v>14.38</v>
      </c>
      <c r="FA31" s="29">
        <v>0</v>
      </c>
      <c r="FB31" s="29"/>
      <c r="FC31" s="29"/>
      <c r="FD31" s="29"/>
      <c r="FE31" s="29"/>
      <c r="FF31" s="29"/>
      <c r="FG31" s="29"/>
      <c r="FH31" s="29">
        <v>-14.38</v>
      </c>
      <c r="FI31" s="29">
        <v>14.38</v>
      </c>
      <c r="FJ31" s="29">
        <v>0</v>
      </c>
      <c r="FK31" s="29"/>
      <c r="FL31" s="29"/>
      <c r="FM31" s="29"/>
      <c r="FN31" s="29"/>
      <c r="FO31" s="29"/>
      <c r="FP31" s="29"/>
      <c r="FQ31" s="29"/>
      <c r="FR31" s="29"/>
      <c r="FS31" s="29"/>
      <c r="FT31" s="29"/>
      <c r="FU31" s="29"/>
      <c r="FV31" s="29"/>
      <c r="FW31" s="29"/>
      <c r="FX31" s="29"/>
      <c r="FY31" s="29"/>
      <c r="FZ31" s="29"/>
      <c r="GA31" s="29"/>
      <c r="GB31" s="29"/>
      <c r="GC31" s="29"/>
      <c r="GD31" s="29"/>
      <c r="GE31" s="29"/>
      <c r="GF31" s="29"/>
      <c r="GG31" s="29"/>
      <c r="GH31" s="29"/>
      <c r="GI31" s="29"/>
      <c r="GJ31" s="29"/>
      <c r="GK31" s="29"/>
      <c r="GL31" s="29"/>
      <c r="GM31" s="29"/>
      <c r="GN31" s="29"/>
      <c r="GO31" s="29"/>
      <c r="GP31" s="29"/>
      <c r="GQ31" s="29"/>
      <c r="GR31" s="29"/>
      <c r="GS31" s="29"/>
      <c r="GT31" s="29"/>
      <c r="GU31" s="29">
        <v>-45.79</v>
      </c>
      <c r="GV31" s="29">
        <v>45.79</v>
      </c>
      <c r="GW31" s="29">
        <v>0</v>
      </c>
      <c r="GX31" s="29"/>
      <c r="GY31" s="29"/>
      <c r="GZ31" s="29"/>
      <c r="HA31" s="29"/>
      <c r="HB31" s="29"/>
      <c r="HC31" s="29"/>
      <c r="HD31" s="29">
        <v>-45.79</v>
      </c>
      <c r="HE31" s="29">
        <v>45.79</v>
      </c>
      <c r="HF31" s="29">
        <v>0</v>
      </c>
      <c r="HG31" s="29"/>
      <c r="HH31" s="29"/>
      <c r="HI31" s="29"/>
      <c r="HJ31" s="29"/>
      <c r="HK31" s="29"/>
      <c r="HL31" s="29"/>
      <c r="HM31" s="29"/>
      <c r="HN31" s="29"/>
      <c r="HO31" s="29"/>
      <c r="HP31" s="29"/>
      <c r="HQ31" s="29"/>
      <c r="HR31" s="29"/>
      <c r="HS31" s="29"/>
      <c r="HT31" s="29"/>
      <c r="HU31" s="29"/>
      <c r="HV31" s="29"/>
      <c r="HW31" s="29"/>
      <c r="HX31" s="29"/>
      <c r="HY31" s="29">
        <v>-122.46000000000001</v>
      </c>
      <c r="HZ31" s="29">
        <v>122.46000000000001</v>
      </c>
      <c r="IA31" s="29">
        <v>0</v>
      </c>
      <c r="IB31" s="29"/>
      <c r="IC31" s="29"/>
      <c r="ID31" s="29"/>
      <c r="IE31" s="29"/>
      <c r="IF31" s="29"/>
      <c r="IG31" s="29"/>
      <c r="IH31" s="29"/>
      <c r="II31" s="29"/>
      <c r="IJ31" s="29"/>
      <c r="IK31" s="29"/>
      <c r="IL31" s="29"/>
      <c r="IM31" s="29"/>
      <c r="IN31" s="29"/>
      <c r="IO31" s="29"/>
      <c r="IP31" s="29"/>
      <c r="IQ31" s="29"/>
      <c r="IR31" s="29"/>
      <c r="IS31" s="29"/>
      <c r="IT31" s="29"/>
      <c r="IU31" s="29"/>
      <c r="IV31" s="29"/>
      <c r="IW31" s="29"/>
      <c r="IX31" s="29"/>
      <c r="IY31" s="29"/>
      <c r="IZ31" s="29"/>
      <c r="JA31" s="29"/>
      <c r="JB31" s="29"/>
      <c r="JC31" s="29"/>
      <c r="JD31" s="29"/>
      <c r="JE31" s="29"/>
      <c r="JF31" s="29"/>
      <c r="JG31" s="29"/>
      <c r="JH31" s="29"/>
      <c r="JI31" s="29"/>
      <c r="JJ31" s="29"/>
      <c r="JK31" s="29"/>
      <c r="JL31" s="29"/>
      <c r="JM31" s="29"/>
      <c r="JN31" s="29"/>
      <c r="JO31" s="29"/>
      <c r="JP31" s="29"/>
      <c r="JQ31" s="29"/>
      <c r="JR31" s="29"/>
      <c r="JS31" s="29"/>
      <c r="JT31" s="29"/>
      <c r="JU31" s="29"/>
      <c r="JV31" s="29"/>
      <c r="JW31" s="29"/>
      <c r="JX31" s="29"/>
      <c r="JY31" s="29"/>
      <c r="JZ31" s="29"/>
      <c r="KA31" s="29"/>
      <c r="KB31" s="29"/>
      <c r="KC31" s="29"/>
      <c r="KD31" s="29"/>
      <c r="KE31" s="29"/>
      <c r="KF31" s="29"/>
      <c r="KG31" s="29"/>
      <c r="KH31" s="29"/>
      <c r="KI31" s="29"/>
      <c r="KJ31" s="29"/>
      <c r="KK31" s="29"/>
      <c r="KL31" s="29"/>
      <c r="KM31" s="29"/>
      <c r="KN31" s="29"/>
      <c r="KO31" s="29"/>
      <c r="KP31" s="29"/>
      <c r="KQ31" s="29"/>
      <c r="KR31" s="29"/>
      <c r="KS31" s="29"/>
      <c r="KT31" s="29"/>
      <c r="KU31" s="29"/>
      <c r="KV31" s="29"/>
      <c r="KW31" s="29"/>
      <c r="KX31" s="29"/>
      <c r="KY31" s="29"/>
      <c r="KZ31" s="29"/>
      <c r="LA31" s="29"/>
      <c r="LB31" s="29"/>
      <c r="LC31" s="29"/>
      <c r="LD31" s="29"/>
      <c r="LE31" s="29"/>
      <c r="LF31" s="29"/>
      <c r="LG31" s="29"/>
      <c r="LH31" s="29"/>
      <c r="LI31" s="29"/>
      <c r="LJ31" s="29"/>
      <c r="LK31" s="29"/>
      <c r="LL31" s="29"/>
      <c r="LM31" s="29"/>
      <c r="LN31" s="29"/>
      <c r="LO31" s="29"/>
      <c r="LP31" s="29"/>
      <c r="LQ31" s="29"/>
      <c r="LR31" s="29"/>
      <c r="LS31" s="29"/>
      <c r="LT31" s="29"/>
      <c r="LU31" s="29"/>
      <c r="LV31" s="29"/>
      <c r="LW31" s="29"/>
      <c r="LX31" s="29"/>
      <c r="LY31" s="29"/>
      <c r="LZ31" s="29"/>
      <c r="MA31" s="29"/>
      <c r="MB31" s="29"/>
      <c r="MC31" s="29"/>
      <c r="MD31" s="29"/>
      <c r="ME31" s="29"/>
      <c r="MF31" s="29"/>
      <c r="MG31" s="29"/>
      <c r="MH31" s="29"/>
      <c r="MI31" s="29"/>
      <c r="MJ31" s="29"/>
      <c r="MK31" s="29"/>
      <c r="ML31" s="29"/>
      <c r="MM31" s="29"/>
      <c r="MN31" s="29"/>
      <c r="MO31" s="29"/>
      <c r="MP31" s="29"/>
      <c r="MQ31" s="29"/>
      <c r="MR31" s="29"/>
      <c r="MS31" s="29"/>
      <c r="MT31" s="29"/>
      <c r="MU31" s="29"/>
      <c r="MV31" s="29"/>
      <c r="MW31" s="29"/>
      <c r="MX31" s="29"/>
      <c r="MY31" s="29"/>
      <c r="MZ31" s="29"/>
      <c r="NA31" s="29"/>
      <c r="NB31" s="29"/>
      <c r="NC31" s="29"/>
      <c r="ND31" s="29"/>
      <c r="NE31" s="29"/>
      <c r="NF31" s="29"/>
      <c r="NG31" s="29"/>
      <c r="NH31" s="29"/>
      <c r="NI31" s="29"/>
      <c r="NJ31" s="29"/>
      <c r="NK31" s="29"/>
      <c r="NL31" s="29"/>
      <c r="NM31" s="29"/>
      <c r="NN31" s="29"/>
      <c r="NO31" s="29"/>
      <c r="NP31" s="29"/>
      <c r="NQ31" s="29"/>
      <c r="NR31" s="29"/>
      <c r="NS31" s="29"/>
      <c r="NT31" s="29"/>
      <c r="NU31" s="29"/>
      <c r="NV31" s="29"/>
      <c r="NW31" s="29"/>
      <c r="NX31" s="29"/>
      <c r="NY31" s="29"/>
      <c r="NZ31" s="29"/>
      <c r="OA31" s="29"/>
      <c r="OB31" s="29"/>
      <c r="OC31" s="29"/>
      <c r="OD31" s="29"/>
      <c r="OE31" s="29"/>
      <c r="OF31" s="29"/>
      <c r="OG31" s="29"/>
      <c r="OH31" s="29"/>
      <c r="OI31" s="29"/>
      <c r="OJ31" s="29"/>
      <c r="OK31" s="29"/>
      <c r="OL31" s="29"/>
      <c r="OM31" s="29"/>
      <c r="ON31" s="29"/>
      <c r="OO31" s="29"/>
      <c r="OP31" s="29"/>
      <c r="OQ31" s="29"/>
      <c r="OR31" s="29"/>
      <c r="OS31" s="29"/>
      <c r="OT31" s="29"/>
      <c r="OU31" s="29"/>
      <c r="OV31" s="29"/>
      <c r="OW31" s="29"/>
      <c r="OX31" s="29"/>
      <c r="OY31" s="29"/>
      <c r="OZ31" s="29"/>
      <c r="PA31" s="29"/>
      <c r="PB31" s="29"/>
      <c r="PC31" s="29"/>
      <c r="PD31" s="29"/>
      <c r="PE31" s="29"/>
      <c r="PF31" s="29"/>
      <c r="PG31" s="29"/>
      <c r="PH31" s="29"/>
      <c r="PI31" s="29"/>
      <c r="PJ31" s="29"/>
      <c r="PK31" s="29"/>
    </row>
    <row r="32" spans="1:427" x14ac:dyDescent="0.25">
      <c r="A32" s="7" t="s">
        <v>296</v>
      </c>
      <c r="B32" s="29">
        <v>-8412.65</v>
      </c>
      <c r="C32" s="29">
        <v>9116.2099999999991</v>
      </c>
      <c r="D32" s="29">
        <v>703.56</v>
      </c>
      <c r="E32" s="29">
        <v>-8412.65</v>
      </c>
      <c r="F32" s="29">
        <v>9116.2099999999991</v>
      </c>
      <c r="G32" s="29">
        <v>703.56</v>
      </c>
      <c r="H32" s="29">
        <v>-9390.57</v>
      </c>
      <c r="I32" s="29">
        <v>9632.5499999999993</v>
      </c>
      <c r="J32" s="29">
        <v>241.98</v>
      </c>
      <c r="K32" s="29">
        <v>-9390.57</v>
      </c>
      <c r="L32" s="29">
        <v>9632.5499999999993</v>
      </c>
      <c r="M32" s="29">
        <v>241.98</v>
      </c>
      <c r="N32" s="29">
        <v>-3115.92</v>
      </c>
      <c r="O32" s="29">
        <v>3676.35</v>
      </c>
      <c r="P32" s="29">
        <v>560.42999999999995</v>
      </c>
      <c r="Q32" s="29">
        <v>-3115.92</v>
      </c>
      <c r="R32" s="29">
        <v>3676.35</v>
      </c>
      <c r="S32" s="29">
        <v>560.42999999999995</v>
      </c>
      <c r="T32" s="29">
        <v>-8560.2900000000009</v>
      </c>
      <c r="U32" s="29">
        <v>8673.48</v>
      </c>
      <c r="V32" s="29">
        <v>113.19</v>
      </c>
      <c r="W32" s="29">
        <v>-8560.2900000000009</v>
      </c>
      <c r="X32" s="29">
        <v>8673.48</v>
      </c>
      <c r="Y32" s="29">
        <v>113.19</v>
      </c>
      <c r="Z32" s="29">
        <v>-10212.33</v>
      </c>
      <c r="AA32" s="29">
        <v>10433.24</v>
      </c>
      <c r="AB32" s="29">
        <v>220.91</v>
      </c>
      <c r="AC32" s="29">
        <v>-10212.33</v>
      </c>
      <c r="AD32" s="29">
        <v>10433.24</v>
      </c>
      <c r="AE32" s="29">
        <v>220.91</v>
      </c>
      <c r="AF32" s="29">
        <v>-5973.7</v>
      </c>
      <c r="AG32" s="29">
        <v>20574.419999999998</v>
      </c>
      <c r="AH32" s="29">
        <v>14600.72</v>
      </c>
      <c r="AI32" s="29">
        <v>-5973.7</v>
      </c>
      <c r="AJ32" s="29">
        <v>20574.419999999998</v>
      </c>
      <c r="AK32" s="29">
        <v>14600.72</v>
      </c>
      <c r="AL32" s="29">
        <v>-22647.63</v>
      </c>
      <c r="AM32" s="29">
        <v>22726.57</v>
      </c>
      <c r="AN32" s="29">
        <v>78.94</v>
      </c>
      <c r="AO32" s="29">
        <v>-22647.63</v>
      </c>
      <c r="AP32" s="29">
        <v>22726.57</v>
      </c>
      <c r="AQ32" s="29">
        <v>78.94</v>
      </c>
      <c r="AR32" s="29">
        <v>-14189.27</v>
      </c>
      <c r="AS32" s="29">
        <v>14498.01</v>
      </c>
      <c r="AT32" s="29">
        <v>308.74</v>
      </c>
      <c r="AU32" s="29">
        <v>-14189.27</v>
      </c>
      <c r="AV32" s="29">
        <v>14498.01</v>
      </c>
      <c r="AW32" s="29">
        <v>308.74</v>
      </c>
      <c r="AX32" s="29">
        <v>-3518.77</v>
      </c>
      <c r="AY32" s="29">
        <v>4732.99</v>
      </c>
      <c r="AZ32" s="29">
        <v>1214.22</v>
      </c>
      <c r="BA32" s="29">
        <v>-3518.77</v>
      </c>
      <c r="BB32" s="29">
        <v>4732.99</v>
      </c>
      <c r="BC32" s="29">
        <v>1214.22</v>
      </c>
      <c r="BD32" s="29">
        <v>-4903</v>
      </c>
      <c r="BE32" s="29">
        <v>4981.79</v>
      </c>
      <c r="BF32" s="29">
        <v>78.790000000000006</v>
      </c>
      <c r="BG32" s="29">
        <v>-4903</v>
      </c>
      <c r="BH32" s="29">
        <v>4981.79</v>
      </c>
      <c r="BI32" s="29">
        <v>78.790000000000006</v>
      </c>
      <c r="BJ32" s="29">
        <v>-89330.45</v>
      </c>
      <c r="BK32" s="29">
        <v>108485.38</v>
      </c>
      <c r="BL32" s="29">
        <v>19154.93</v>
      </c>
      <c r="BM32" s="29">
        <v>-89330.45</v>
      </c>
      <c r="BN32" s="29">
        <v>108485.38</v>
      </c>
      <c r="BO32" s="29">
        <v>19154.93</v>
      </c>
      <c r="BP32" s="29">
        <v>-27546.32</v>
      </c>
      <c r="BQ32" s="29">
        <v>29002.05</v>
      </c>
      <c r="BR32" s="29">
        <v>1455.73</v>
      </c>
      <c r="BS32" s="29">
        <v>-27546.32</v>
      </c>
      <c r="BT32" s="29">
        <v>29002.05</v>
      </c>
      <c r="BU32" s="29">
        <v>1455.73</v>
      </c>
      <c r="BV32" s="29"/>
      <c r="BW32" s="29"/>
      <c r="BX32" s="29"/>
      <c r="BY32" s="29"/>
      <c r="BZ32" s="29"/>
      <c r="CA32" s="29"/>
      <c r="CB32" s="29">
        <v>-207800.90000000002</v>
      </c>
      <c r="CC32" s="29">
        <v>246533.03999999998</v>
      </c>
      <c r="CD32" s="29">
        <v>38732.140000000007</v>
      </c>
      <c r="CE32" s="29">
        <v>-21778.06</v>
      </c>
      <c r="CF32" s="29">
        <v>21966.86</v>
      </c>
      <c r="CG32" s="29">
        <v>188.8</v>
      </c>
      <c r="CH32" s="29">
        <v>-119.7</v>
      </c>
      <c r="CI32" s="29">
        <v>119.7</v>
      </c>
      <c r="CJ32" s="29">
        <v>0</v>
      </c>
      <c r="CK32" s="29">
        <v>-21738.16</v>
      </c>
      <c r="CL32" s="29">
        <v>21738.16</v>
      </c>
      <c r="CM32" s="29">
        <v>0</v>
      </c>
      <c r="CN32" s="29">
        <v>-43635.92</v>
      </c>
      <c r="CO32" s="29">
        <v>43824.72</v>
      </c>
      <c r="CP32" s="29">
        <v>188.8</v>
      </c>
      <c r="CQ32" s="29">
        <v>-44258.96</v>
      </c>
      <c r="CR32" s="29">
        <v>45574.9</v>
      </c>
      <c r="CS32" s="29">
        <v>1315.94</v>
      </c>
      <c r="CT32" s="29">
        <v>-12894.94</v>
      </c>
      <c r="CU32" s="29">
        <v>12894.94</v>
      </c>
      <c r="CV32" s="29">
        <v>0</v>
      </c>
      <c r="CW32" s="29">
        <v>-44219.06</v>
      </c>
      <c r="CX32" s="29">
        <v>44219.06</v>
      </c>
      <c r="CY32" s="29">
        <v>0</v>
      </c>
      <c r="CZ32" s="29">
        <v>-101372.95999999999</v>
      </c>
      <c r="DA32" s="29">
        <v>102688.9</v>
      </c>
      <c r="DB32" s="29">
        <v>1315.94</v>
      </c>
      <c r="DC32" s="29">
        <v>-21671.78</v>
      </c>
      <c r="DD32" s="29">
        <v>26123.66</v>
      </c>
      <c r="DE32" s="29">
        <v>4451.88</v>
      </c>
      <c r="DF32" s="29">
        <v>-13190.99</v>
      </c>
      <c r="DG32" s="29">
        <v>13190.99</v>
      </c>
      <c r="DH32" s="29">
        <v>0</v>
      </c>
      <c r="DI32" s="29">
        <v>-21631.88</v>
      </c>
      <c r="DJ32" s="29">
        <v>21631.88</v>
      </c>
      <c r="DK32" s="29">
        <v>0</v>
      </c>
      <c r="DL32" s="29">
        <v>-56494.649999999994</v>
      </c>
      <c r="DM32" s="29">
        <v>60946.53</v>
      </c>
      <c r="DN32" s="29">
        <v>4451.88</v>
      </c>
      <c r="DO32" s="29">
        <v>-55395.86</v>
      </c>
      <c r="DP32" s="29">
        <v>55793.08</v>
      </c>
      <c r="DQ32" s="29">
        <v>397.22</v>
      </c>
      <c r="DR32" s="29">
        <v>-8005.9</v>
      </c>
      <c r="DS32" s="29">
        <v>8005.9</v>
      </c>
      <c r="DT32" s="29">
        <v>0</v>
      </c>
      <c r="DU32" s="29">
        <v>-55193.79</v>
      </c>
      <c r="DV32" s="29">
        <v>55193.79</v>
      </c>
      <c r="DW32" s="29">
        <v>0</v>
      </c>
      <c r="DX32" s="29">
        <v>-118595.55</v>
      </c>
      <c r="DY32" s="29">
        <v>118992.77</v>
      </c>
      <c r="DZ32" s="29">
        <v>397.22</v>
      </c>
      <c r="EA32" s="29">
        <v>-10748.9</v>
      </c>
      <c r="EB32" s="29">
        <v>11025.62</v>
      </c>
      <c r="EC32" s="29">
        <v>276.72000000000003</v>
      </c>
      <c r="ED32" s="29">
        <v>-6428.66</v>
      </c>
      <c r="EE32" s="29">
        <v>6428.66</v>
      </c>
      <c r="EF32" s="29">
        <v>0</v>
      </c>
      <c r="EG32" s="29">
        <v>-10562.35</v>
      </c>
      <c r="EH32" s="29">
        <v>10562.35</v>
      </c>
      <c r="EI32" s="29">
        <v>0</v>
      </c>
      <c r="EJ32" s="29">
        <v>-27739.909999999996</v>
      </c>
      <c r="EK32" s="29">
        <v>28016.629999999997</v>
      </c>
      <c r="EL32" s="29">
        <v>276.72000000000003</v>
      </c>
      <c r="EM32" s="29">
        <v>-17637.57</v>
      </c>
      <c r="EN32" s="29">
        <v>17971.669999999998</v>
      </c>
      <c r="EO32" s="29">
        <v>334.1</v>
      </c>
      <c r="EP32" s="29">
        <v>-8214.9</v>
      </c>
      <c r="EQ32" s="29">
        <v>8214.9</v>
      </c>
      <c r="ER32" s="29">
        <v>0</v>
      </c>
      <c r="ES32" s="29">
        <v>-17089.900000000001</v>
      </c>
      <c r="ET32" s="29">
        <v>17089.900000000001</v>
      </c>
      <c r="EU32" s="29">
        <v>0</v>
      </c>
      <c r="EV32" s="29">
        <v>-42942.37</v>
      </c>
      <c r="EW32" s="29">
        <v>43276.47</v>
      </c>
      <c r="EX32" s="29">
        <v>334.1</v>
      </c>
      <c r="EY32" s="29">
        <v>-70.83</v>
      </c>
      <c r="EZ32" s="29">
        <v>1210.5999999999999</v>
      </c>
      <c r="FA32" s="29">
        <v>1139.77</v>
      </c>
      <c r="FB32" s="29">
        <v>-31825.95</v>
      </c>
      <c r="FC32" s="29">
        <v>31825.95</v>
      </c>
      <c r="FD32" s="29">
        <v>0</v>
      </c>
      <c r="FE32" s="29">
        <v>-46608.71</v>
      </c>
      <c r="FF32" s="29">
        <v>46608.71</v>
      </c>
      <c r="FG32" s="29">
        <v>0</v>
      </c>
      <c r="FH32" s="29">
        <v>-78505.490000000005</v>
      </c>
      <c r="FI32" s="29">
        <v>79645.260000000009</v>
      </c>
      <c r="FJ32" s="29">
        <v>1139.77</v>
      </c>
      <c r="FK32" s="29">
        <v>143.25</v>
      </c>
      <c r="FL32" s="29">
        <v>20.38</v>
      </c>
      <c r="FM32" s="29">
        <v>163.63</v>
      </c>
      <c r="FN32" s="29">
        <v>-31825.95</v>
      </c>
      <c r="FO32" s="29">
        <v>31825.95</v>
      </c>
      <c r="FP32" s="29">
        <v>0</v>
      </c>
      <c r="FQ32" s="29">
        <v>-42134.21</v>
      </c>
      <c r="FR32" s="29">
        <v>42134.21</v>
      </c>
      <c r="FS32" s="29">
        <v>0</v>
      </c>
      <c r="FT32" s="29">
        <v>-73816.91</v>
      </c>
      <c r="FU32" s="29">
        <v>73980.540000000008</v>
      </c>
      <c r="FV32" s="29">
        <v>163.63</v>
      </c>
      <c r="FW32" s="29">
        <v>422.89</v>
      </c>
      <c r="FX32" s="29">
        <v>163.63</v>
      </c>
      <c r="FY32" s="29">
        <v>586.52</v>
      </c>
      <c r="FZ32" s="29">
        <v>-105592.49</v>
      </c>
      <c r="GA32" s="29">
        <v>105592.49</v>
      </c>
      <c r="GB32" s="29">
        <v>0</v>
      </c>
      <c r="GC32" s="29">
        <v>-47426.85</v>
      </c>
      <c r="GD32" s="29">
        <v>47426.85</v>
      </c>
      <c r="GE32" s="29">
        <v>0</v>
      </c>
      <c r="GF32" s="29">
        <v>-152596.45000000001</v>
      </c>
      <c r="GG32" s="29">
        <v>153182.97</v>
      </c>
      <c r="GH32" s="29">
        <v>586.52</v>
      </c>
      <c r="GI32" s="29">
        <v>-71.28</v>
      </c>
      <c r="GJ32" s="29">
        <v>118.94</v>
      </c>
      <c r="GK32" s="29">
        <v>47.66</v>
      </c>
      <c r="GL32" s="29">
        <v>-138862.91</v>
      </c>
      <c r="GM32" s="29">
        <v>138862.91</v>
      </c>
      <c r="GN32" s="29">
        <v>0</v>
      </c>
      <c r="GO32" s="29">
        <v>-42315.85</v>
      </c>
      <c r="GP32" s="29">
        <v>42315.85</v>
      </c>
      <c r="GQ32" s="29">
        <v>0</v>
      </c>
      <c r="GR32" s="29">
        <v>-181250.04</v>
      </c>
      <c r="GS32" s="29">
        <v>181297.7</v>
      </c>
      <c r="GT32" s="29">
        <v>47.66</v>
      </c>
      <c r="GU32" s="29">
        <v>103.22</v>
      </c>
      <c r="GV32" s="29">
        <v>40.67</v>
      </c>
      <c r="GW32" s="29">
        <v>143.88999999999999</v>
      </c>
      <c r="GX32" s="29">
        <v>-163417.1</v>
      </c>
      <c r="GY32" s="29">
        <v>163417.1</v>
      </c>
      <c r="GZ32" s="29">
        <v>0</v>
      </c>
      <c r="HA32" s="29">
        <v>-35720.480000000003</v>
      </c>
      <c r="HB32" s="29">
        <v>35720.480000000003</v>
      </c>
      <c r="HC32" s="29">
        <v>0</v>
      </c>
      <c r="HD32" s="29">
        <v>-199034.36000000002</v>
      </c>
      <c r="HE32" s="29">
        <v>199178.25000000003</v>
      </c>
      <c r="HF32" s="29">
        <v>143.88999999999999</v>
      </c>
      <c r="HG32" s="29">
        <v>-180670.46</v>
      </c>
      <c r="HH32" s="29">
        <v>180670.46</v>
      </c>
      <c r="HI32" s="29">
        <v>0</v>
      </c>
      <c r="HJ32" s="29">
        <v>-35868.959999999999</v>
      </c>
      <c r="HK32" s="29">
        <v>35868.959999999999</v>
      </c>
      <c r="HL32" s="29">
        <v>0</v>
      </c>
      <c r="HM32" s="29">
        <v>-216539.41999999998</v>
      </c>
      <c r="HN32" s="29">
        <v>216539.41999999998</v>
      </c>
      <c r="HO32" s="29">
        <v>0</v>
      </c>
      <c r="HP32" s="29"/>
      <c r="HQ32" s="29"/>
      <c r="HR32" s="29"/>
      <c r="HS32" s="29"/>
      <c r="HT32" s="29"/>
      <c r="HU32" s="29"/>
      <c r="HV32" s="29"/>
      <c r="HW32" s="29"/>
      <c r="HX32" s="29"/>
      <c r="HY32" s="29">
        <v>-1292524.03</v>
      </c>
      <c r="HZ32" s="29">
        <v>1301570.1599999999</v>
      </c>
      <c r="IA32" s="29">
        <v>9046.1299999999992</v>
      </c>
      <c r="IB32" s="29">
        <v>-96602.19</v>
      </c>
      <c r="IC32" s="29">
        <v>96602.19</v>
      </c>
      <c r="ID32" s="29">
        <v>0</v>
      </c>
      <c r="IE32" s="29">
        <v>-55301.06</v>
      </c>
      <c r="IF32" s="29">
        <v>55301.06</v>
      </c>
      <c r="IG32" s="29">
        <v>0</v>
      </c>
      <c r="IH32" s="29">
        <v>-151903.25</v>
      </c>
      <c r="II32" s="29">
        <v>151903.25</v>
      </c>
      <c r="IJ32" s="29">
        <v>0</v>
      </c>
      <c r="IK32" s="29">
        <v>-40679.01</v>
      </c>
      <c r="IL32" s="29">
        <v>40679.01</v>
      </c>
      <c r="IM32" s="29">
        <v>0</v>
      </c>
      <c r="IN32" s="29">
        <v>-13574.68</v>
      </c>
      <c r="IO32" s="29">
        <v>13574.68</v>
      </c>
      <c r="IP32" s="29">
        <v>0</v>
      </c>
      <c r="IQ32" s="29">
        <v>-54253.69</v>
      </c>
      <c r="IR32" s="29">
        <v>54253.69</v>
      </c>
      <c r="IS32" s="29">
        <v>0</v>
      </c>
      <c r="IT32" s="29">
        <v>-51627.93</v>
      </c>
      <c r="IU32" s="29">
        <v>51627.93</v>
      </c>
      <c r="IV32" s="29">
        <v>0</v>
      </c>
      <c r="IW32" s="29">
        <v>-24024.68</v>
      </c>
      <c r="IX32" s="29">
        <v>24024.68</v>
      </c>
      <c r="IY32" s="29">
        <v>0</v>
      </c>
      <c r="IZ32" s="29">
        <v>-75652.61</v>
      </c>
      <c r="JA32" s="29">
        <v>75652.61</v>
      </c>
      <c r="JB32" s="29">
        <v>0</v>
      </c>
      <c r="JC32" s="29">
        <v>-24219.31</v>
      </c>
      <c r="JD32" s="29">
        <v>24219.31</v>
      </c>
      <c r="JE32" s="29">
        <v>0</v>
      </c>
      <c r="JF32" s="29">
        <v>-13966.08</v>
      </c>
      <c r="JG32" s="29">
        <v>13966.08</v>
      </c>
      <c r="JH32" s="29">
        <v>0</v>
      </c>
      <c r="JI32" s="29">
        <v>-38185.39</v>
      </c>
      <c r="JJ32" s="29">
        <v>38185.39</v>
      </c>
      <c r="JK32" s="29">
        <v>0</v>
      </c>
      <c r="JL32" s="29">
        <v>-12344.31</v>
      </c>
      <c r="JM32" s="29">
        <v>12344.31</v>
      </c>
      <c r="JN32" s="29">
        <v>0</v>
      </c>
      <c r="JO32" s="29">
        <v>-13574.68</v>
      </c>
      <c r="JP32" s="29">
        <v>13574.68</v>
      </c>
      <c r="JQ32" s="29">
        <v>0</v>
      </c>
      <c r="JR32" s="29">
        <v>-25918.989999999998</v>
      </c>
      <c r="JS32" s="29">
        <v>25918.989999999998</v>
      </c>
      <c r="JT32" s="29">
        <v>0</v>
      </c>
      <c r="JU32" s="29">
        <v>-35382.93</v>
      </c>
      <c r="JV32" s="29">
        <v>35382.93</v>
      </c>
      <c r="JW32" s="29">
        <v>0</v>
      </c>
      <c r="JX32" s="29">
        <v>-24024.68</v>
      </c>
      <c r="JY32" s="29">
        <v>24024.68</v>
      </c>
      <c r="JZ32" s="29">
        <v>0</v>
      </c>
      <c r="KA32" s="29">
        <v>-59407.61</v>
      </c>
      <c r="KB32" s="29">
        <v>59407.61</v>
      </c>
      <c r="KC32" s="29">
        <v>0</v>
      </c>
      <c r="KD32" s="29">
        <v>-16692.97</v>
      </c>
      <c r="KE32" s="29">
        <v>16692.97</v>
      </c>
      <c r="KF32" s="29">
        <v>0</v>
      </c>
      <c r="KG32" s="29">
        <v>-15335.98</v>
      </c>
      <c r="KH32" s="29">
        <v>15335.98</v>
      </c>
      <c r="KI32" s="29">
        <v>0</v>
      </c>
      <c r="KJ32" s="29">
        <v>-32028.95</v>
      </c>
      <c r="KK32" s="29">
        <v>32028.95</v>
      </c>
      <c r="KL32" s="29">
        <v>0</v>
      </c>
      <c r="KM32" s="29">
        <v>-16277.68</v>
      </c>
      <c r="KN32" s="29">
        <v>16277.68</v>
      </c>
      <c r="KO32" s="29">
        <v>0</v>
      </c>
      <c r="KP32" s="29">
        <v>-13574.68</v>
      </c>
      <c r="KQ32" s="29">
        <v>13574.68</v>
      </c>
      <c r="KR32" s="29">
        <v>0</v>
      </c>
      <c r="KS32" s="29">
        <v>-29852.36</v>
      </c>
      <c r="KT32" s="29">
        <v>29852.36</v>
      </c>
      <c r="KU32" s="29">
        <v>0</v>
      </c>
      <c r="KV32" s="29">
        <v>-28201.3</v>
      </c>
      <c r="KW32" s="29">
        <v>28201.3</v>
      </c>
      <c r="KX32" s="29">
        <v>0</v>
      </c>
      <c r="KY32" s="29">
        <v>-24024.68</v>
      </c>
      <c r="KZ32" s="29">
        <v>24024.68</v>
      </c>
      <c r="LA32" s="29">
        <v>0</v>
      </c>
      <c r="LB32" s="29">
        <v>-52225.979999999996</v>
      </c>
      <c r="LC32" s="29">
        <v>52225.979999999996</v>
      </c>
      <c r="LD32" s="29">
        <v>0</v>
      </c>
      <c r="LE32" s="29">
        <v>-17495.71</v>
      </c>
      <c r="LF32" s="29">
        <v>17495.71</v>
      </c>
      <c r="LG32" s="29">
        <v>0</v>
      </c>
      <c r="LH32" s="29">
        <v>-10724.68</v>
      </c>
      <c r="LI32" s="29">
        <v>10724.68</v>
      </c>
      <c r="LJ32" s="29">
        <v>0</v>
      </c>
      <c r="LK32" s="29">
        <v>-28220.39</v>
      </c>
      <c r="LL32" s="29">
        <v>28220.39</v>
      </c>
      <c r="LM32" s="29">
        <v>0</v>
      </c>
      <c r="LN32" s="29">
        <v>-16963.71</v>
      </c>
      <c r="LO32" s="29">
        <v>16963.71</v>
      </c>
      <c r="LP32" s="29">
        <v>0</v>
      </c>
      <c r="LQ32" s="29">
        <v>-10724.68</v>
      </c>
      <c r="LR32" s="29">
        <v>10724.68</v>
      </c>
      <c r="LS32" s="29">
        <v>0</v>
      </c>
      <c r="LT32" s="29">
        <v>-27688.39</v>
      </c>
      <c r="LU32" s="29">
        <v>27688.39</v>
      </c>
      <c r="LV32" s="29">
        <v>0</v>
      </c>
      <c r="LW32" s="29">
        <v>-23187.33</v>
      </c>
      <c r="LX32" s="29">
        <v>23187.33</v>
      </c>
      <c r="LY32" s="29">
        <v>0</v>
      </c>
      <c r="LZ32" s="29">
        <v>-10724.68</v>
      </c>
      <c r="MA32" s="29">
        <v>10724.68</v>
      </c>
      <c r="MB32" s="29">
        <v>0</v>
      </c>
      <c r="MC32" s="29">
        <v>-33912.01</v>
      </c>
      <c r="MD32" s="29">
        <v>33912.01</v>
      </c>
      <c r="ME32" s="29">
        <v>0</v>
      </c>
      <c r="MF32" s="29"/>
      <c r="MG32" s="29"/>
      <c r="MH32" s="29"/>
      <c r="MI32" s="29"/>
      <c r="MJ32" s="29"/>
      <c r="MK32" s="29"/>
      <c r="ML32" s="29">
        <v>-609249.62</v>
      </c>
      <c r="MM32" s="29">
        <v>609249.62</v>
      </c>
      <c r="MN32" s="29">
        <v>0</v>
      </c>
      <c r="MO32" s="29">
        <v>-13408.62</v>
      </c>
      <c r="MP32" s="29">
        <v>13408.62</v>
      </c>
      <c r="MQ32" s="29">
        <v>0</v>
      </c>
      <c r="MR32" s="29">
        <v>-13408.62</v>
      </c>
      <c r="MS32" s="29">
        <v>13408.62</v>
      </c>
      <c r="MT32" s="29">
        <v>0</v>
      </c>
      <c r="MU32" s="29">
        <v>-12639.12</v>
      </c>
      <c r="MV32" s="29">
        <v>12639.12</v>
      </c>
      <c r="MW32" s="29">
        <v>0</v>
      </c>
      <c r="MX32" s="29">
        <v>-12639.12</v>
      </c>
      <c r="MY32" s="29">
        <v>12639.12</v>
      </c>
      <c r="MZ32" s="29">
        <v>0</v>
      </c>
      <c r="NA32" s="29">
        <v>-13152.12</v>
      </c>
      <c r="NB32" s="29">
        <v>13152.12</v>
      </c>
      <c r="NC32" s="29">
        <v>0</v>
      </c>
      <c r="ND32" s="29">
        <v>-13152.12</v>
      </c>
      <c r="NE32" s="29">
        <v>13152.12</v>
      </c>
      <c r="NF32" s="29">
        <v>0</v>
      </c>
      <c r="NG32" s="29">
        <v>-13817.12</v>
      </c>
      <c r="NH32" s="29">
        <v>13817.12</v>
      </c>
      <c r="NI32" s="29">
        <v>0</v>
      </c>
      <c r="NJ32" s="29">
        <v>-13817.12</v>
      </c>
      <c r="NK32" s="29">
        <v>13817.12</v>
      </c>
      <c r="NL32" s="29">
        <v>0</v>
      </c>
      <c r="NM32" s="29">
        <v>-11561.21</v>
      </c>
      <c r="NN32" s="29">
        <v>11561.21</v>
      </c>
      <c r="NO32" s="29">
        <v>0</v>
      </c>
      <c r="NP32" s="29">
        <v>-11561.21</v>
      </c>
      <c r="NQ32" s="29">
        <v>11561.21</v>
      </c>
      <c r="NR32" s="29">
        <v>0</v>
      </c>
      <c r="NS32" s="29">
        <v>-11751.21</v>
      </c>
      <c r="NT32" s="29">
        <v>11751.21</v>
      </c>
      <c r="NU32" s="29">
        <v>0</v>
      </c>
      <c r="NV32" s="29">
        <v>-11751.21</v>
      </c>
      <c r="NW32" s="29">
        <v>11751.21</v>
      </c>
      <c r="NX32" s="29">
        <v>0</v>
      </c>
      <c r="NY32" s="29">
        <v>-9979.4699999999993</v>
      </c>
      <c r="NZ32" s="29">
        <v>9979.4699999999993</v>
      </c>
      <c r="OA32" s="29">
        <v>0</v>
      </c>
      <c r="OB32" s="29">
        <v>-9979.4699999999993</v>
      </c>
      <c r="OC32" s="29">
        <v>9979.4699999999993</v>
      </c>
      <c r="OD32" s="29">
        <v>0</v>
      </c>
      <c r="OE32" s="29">
        <v>-9912.9699999999993</v>
      </c>
      <c r="OF32" s="29">
        <v>9912.9699999999993</v>
      </c>
      <c r="OG32" s="29">
        <v>0</v>
      </c>
      <c r="OH32" s="29">
        <v>-9912.9699999999993</v>
      </c>
      <c r="OI32" s="29">
        <v>9912.9699999999993</v>
      </c>
      <c r="OJ32" s="29">
        <v>0</v>
      </c>
      <c r="OK32" s="29">
        <v>-9912.9699999999993</v>
      </c>
      <c r="OL32" s="29">
        <v>9912.9699999999993</v>
      </c>
      <c r="OM32" s="29">
        <v>0</v>
      </c>
      <c r="ON32" s="29">
        <v>-9912.9699999999993</v>
      </c>
      <c r="OO32" s="29">
        <v>9912.9699999999993</v>
      </c>
      <c r="OP32" s="29">
        <v>0</v>
      </c>
      <c r="OQ32" s="29">
        <v>-9969.9699999999993</v>
      </c>
      <c r="OR32" s="29">
        <v>9969.9699999999993</v>
      </c>
      <c r="OS32" s="29">
        <v>0</v>
      </c>
      <c r="OT32" s="29">
        <v>-9969.9699999999993</v>
      </c>
      <c r="OU32" s="29">
        <v>9969.9699999999993</v>
      </c>
      <c r="OV32" s="29">
        <v>0</v>
      </c>
      <c r="OW32" s="29">
        <v>-9150.59</v>
      </c>
      <c r="OX32" s="29">
        <v>9150.59</v>
      </c>
      <c r="OY32" s="29">
        <v>0</v>
      </c>
      <c r="OZ32" s="29">
        <v>-9150.59</v>
      </c>
      <c r="PA32" s="29">
        <v>9150.59</v>
      </c>
      <c r="PB32" s="29">
        <v>0</v>
      </c>
      <c r="PC32" s="29">
        <v>-9150.59</v>
      </c>
      <c r="PD32" s="29">
        <v>9150.59</v>
      </c>
      <c r="PE32" s="29">
        <v>0</v>
      </c>
      <c r="PF32" s="29">
        <v>-9150.59</v>
      </c>
      <c r="PG32" s="29">
        <v>9150.59</v>
      </c>
      <c r="PH32" s="29">
        <v>0</v>
      </c>
      <c r="PI32" s="29">
        <v>-134405.96</v>
      </c>
      <c r="PJ32" s="29">
        <v>134405.96</v>
      </c>
      <c r="PK32" s="29">
        <v>0</v>
      </c>
    </row>
    <row r="33" spans="1:427" x14ac:dyDescent="0.25">
      <c r="A33" s="7" t="s">
        <v>382</v>
      </c>
      <c r="B33" s="29"/>
      <c r="C33" s="29"/>
      <c r="D33" s="29"/>
      <c r="E33" s="29"/>
      <c r="F33" s="29"/>
      <c r="G33" s="29"/>
      <c r="H33" s="29"/>
      <c r="I33" s="29"/>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c r="BM33" s="29"/>
      <c r="BN33" s="29"/>
      <c r="BO33" s="29"/>
      <c r="BP33" s="29"/>
      <c r="BQ33" s="29"/>
      <c r="BR33" s="29"/>
      <c r="BS33" s="29"/>
      <c r="BT33" s="29"/>
      <c r="BU33" s="29"/>
      <c r="BV33" s="29"/>
      <c r="BW33" s="29"/>
      <c r="BX33" s="29"/>
      <c r="BY33" s="29"/>
      <c r="BZ33" s="29"/>
      <c r="CA33" s="29"/>
      <c r="CB33" s="29"/>
      <c r="CC33" s="29"/>
      <c r="CD33" s="29"/>
      <c r="CE33" s="29"/>
      <c r="CF33" s="29"/>
      <c r="CG33" s="29"/>
      <c r="CH33" s="29"/>
      <c r="CI33" s="29"/>
      <c r="CJ33" s="29"/>
      <c r="CK33" s="29"/>
      <c r="CL33" s="29"/>
      <c r="CM33" s="29"/>
      <c r="CN33" s="29"/>
      <c r="CO33" s="29"/>
      <c r="CP33" s="29"/>
      <c r="CQ33" s="29"/>
      <c r="CR33" s="29"/>
      <c r="CS33" s="29"/>
      <c r="CT33" s="29"/>
      <c r="CU33" s="29"/>
      <c r="CV33" s="29"/>
      <c r="CW33" s="29"/>
      <c r="CX33" s="29"/>
      <c r="CY33" s="29"/>
      <c r="CZ33" s="29"/>
      <c r="DA33" s="29"/>
      <c r="DB33" s="29"/>
      <c r="DC33" s="29"/>
      <c r="DD33" s="29"/>
      <c r="DE33" s="29"/>
      <c r="DF33" s="29"/>
      <c r="DG33" s="29"/>
      <c r="DH33" s="29"/>
      <c r="DI33" s="29"/>
      <c r="DJ33" s="29"/>
      <c r="DK33" s="29"/>
      <c r="DL33" s="29"/>
      <c r="DM33" s="29"/>
      <c r="DN33" s="29"/>
      <c r="DO33" s="29">
        <v>-25.87</v>
      </c>
      <c r="DP33" s="29">
        <v>25.87</v>
      </c>
      <c r="DQ33" s="29">
        <v>0</v>
      </c>
      <c r="DR33" s="29"/>
      <c r="DS33" s="29"/>
      <c r="DT33" s="29"/>
      <c r="DU33" s="29"/>
      <c r="DV33" s="29"/>
      <c r="DW33" s="29"/>
      <c r="DX33" s="29">
        <v>-25.87</v>
      </c>
      <c r="DY33" s="29">
        <v>25.87</v>
      </c>
      <c r="DZ33" s="29">
        <v>0</v>
      </c>
      <c r="EA33" s="29"/>
      <c r="EB33" s="29"/>
      <c r="EC33" s="29"/>
      <c r="ED33" s="29"/>
      <c r="EE33" s="29"/>
      <c r="EF33" s="29"/>
      <c r="EG33" s="29"/>
      <c r="EH33" s="29"/>
      <c r="EI33" s="29"/>
      <c r="EJ33" s="29"/>
      <c r="EK33" s="29"/>
      <c r="EL33" s="29"/>
      <c r="EM33" s="29">
        <v>-13.97</v>
      </c>
      <c r="EN33" s="29">
        <v>13.97</v>
      </c>
      <c r="EO33" s="29">
        <v>0</v>
      </c>
      <c r="EP33" s="29"/>
      <c r="EQ33" s="29"/>
      <c r="ER33" s="29"/>
      <c r="ES33" s="29"/>
      <c r="ET33" s="29"/>
      <c r="EU33" s="29"/>
      <c r="EV33" s="29">
        <v>-13.97</v>
      </c>
      <c r="EW33" s="29">
        <v>13.97</v>
      </c>
      <c r="EX33" s="29">
        <v>0</v>
      </c>
      <c r="EY33" s="29"/>
      <c r="EZ33" s="29"/>
      <c r="FA33" s="29"/>
      <c r="FB33" s="29"/>
      <c r="FC33" s="29"/>
      <c r="FD33" s="29"/>
      <c r="FE33" s="29"/>
      <c r="FF33" s="29"/>
      <c r="FG33" s="29"/>
      <c r="FH33" s="29"/>
      <c r="FI33" s="29"/>
      <c r="FJ33" s="29"/>
      <c r="FK33" s="29"/>
      <c r="FL33" s="29"/>
      <c r="FM33" s="29"/>
      <c r="FN33" s="29"/>
      <c r="FO33" s="29"/>
      <c r="FP33" s="29"/>
      <c r="FQ33" s="29"/>
      <c r="FR33" s="29"/>
      <c r="FS33" s="29"/>
      <c r="FT33" s="29"/>
      <c r="FU33" s="29"/>
      <c r="FV33" s="29"/>
      <c r="FW33" s="29"/>
      <c r="FX33" s="29"/>
      <c r="FY33" s="29"/>
      <c r="FZ33" s="29"/>
      <c r="GA33" s="29"/>
      <c r="GB33" s="29"/>
      <c r="GC33" s="29"/>
      <c r="GD33" s="29"/>
      <c r="GE33" s="29"/>
      <c r="GF33" s="29"/>
      <c r="GG33" s="29"/>
      <c r="GH33" s="29"/>
      <c r="GI33" s="29"/>
      <c r="GJ33" s="29"/>
      <c r="GK33" s="29"/>
      <c r="GL33" s="29"/>
      <c r="GM33" s="29"/>
      <c r="GN33" s="29"/>
      <c r="GO33" s="29"/>
      <c r="GP33" s="29"/>
      <c r="GQ33" s="29"/>
      <c r="GR33" s="29"/>
      <c r="GS33" s="29"/>
      <c r="GT33" s="29"/>
      <c r="GU33" s="29"/>
      <c r="GV33" s="29"/>
      <c r="GW33" s="29"/>
      <c r="GX33" s="29"/>
      <c r="GY33" s="29"/>
      <c r="GZ33" s="29"/>
      <c r="HA33" s="29"/>
      <c r="HB33" s="29"/>
      <c r="HC33" s="29"/>
      <c r="HD33" s="29"/>
      <c r="HE33" s="29"/>
      <c r="HF33" s="29"/>
      <c r="HG33" s="29"/>
      <c r="HH33" s="29"/>
      <c r="HI33" s="29"/>
      <c r="HJ33" s="29"/>
      <c r="HK33" s="29"/>
      <c r="HL33" s="29"/>
      <c r="HM33" s="29"/>
      <c r="HN33" s="29"/>
      <c r="HO33" s="29"/>
      <c r="HP33" s="29"/>
      <c r="HQ33" s="29"/>
      <c r="HR33" s="29"/>
      <c r="HS33" s="29"/>
      <c r="HT33" s="29"/>
      <c r="HU33" s="29"/>
      <c r="HV33" s="29"/>
      <c r="HW33" s="29"/>
      <c r="HX33" s="29"/>
      <c r="HY33" s="29">
        <v>-39.840000000000003</v>
      </c>
      <c r="HZ33" s="29">
        <v>39.840000000000003</v>
      </c>
      <c r="IA33" s="29">
        <v>0</v>
      </c>
      <c r="IB33" s="29"/>
      <c r="IC33" s="29"/>
      <c r="ID33" s="29"/>
      <c r="IE33" s="29"/>
      <c r="IF33" s="29"/>
      <c r="IG33" s="29"/>
      <c r="IH33" s="29"/>
      <c r="II33" s="29"/>
      <c r="IJ33" s="29"/>
      <c r="IK33" s="29"/>
      <c r="IL33" s="29"/>
      <c r="IM33" s="29"/>
      <c r="IN33" s="29"/>
      <c r="IO33" s="29"/>
      <c r="IP33" s="29"/>
      <c r="IQ33" s="29"/>
      <c r="IR33" s="29"/>
      <c r="IS33" s="29"/>
      <c r="IT33" s="29"/>
      <c r="IU33" s="29"/>
      <c r="IV33" s="29"/>
      <c r="IW33" s="29"/>
      <c r="IX33" s="29"/>
      <c r="IY33" s="29"/>
      <c r="IZ33" s="29"/>
      <c r="JA33" s="29"/>
      <c r="JB33" s="29"/>
      <c r="JC33" s="29"/>
      <c r="JD33" s="29"/>
      <c r="JE33" s="29"/>
      <c r="JF33" s="29"/>
      <c r="JG33" s="29"/>
      <c r="JH33" s="29"/>
      <c r="JI33" s="29"/>
      <c r="JJ33" s="29"/>
      <c r="JK33" s="29"/>
      <c r="JL33" s="29"/>
      <c r="JM33" s="29"/>
      <c r="JN33" s="29"/>
      <c r="JO33" s="29"/>
      <c r="JP33" s="29"/>
      <c r="JQ33" s="29"/>
      <c r="JR33" s="29"/>
      <c r="JS33" s="29"/>
      <c r="JT33" s="29"/>
      <c r="JU33" s="29"/>
      <c r="JV33" s="29"/>
      <c r="JW33" s="29"/>
      <c r="JX33" s="29"/>
      <c r="JY33" s="29"/>
      <c r="JZ33" s="29"/>
      <c r="KA33" s="29"/>
      <c r="KB33" s="29"/>
      <c r="KC33" s="29"/>
      <c r="KD33" s="29"/>
      <c r="KE33" s="29"/>
      <c r="KF33" s="29"/>
      <c r="KG33" s="29"/>
      <c r="KH33" s="29"/>
      <c r="KI33" s="29"/>
      <c r="KJ33" s="29"/>
      <c r="KK33" s="29"/>
      <c r="KL33" s="29"/>
      <c r="KM33" s="29"/>
      <c r="KN33" s="29"/>
      <c r="KO33" s="29"/>
      <c r="KP33" s="29"/>
      <c r="KQ33" s="29"/>
      <c r="KR33" s="29"/>
      <c r="KS33" s="29"/>
      <c r="KT33" s="29"/>
      <c r="KU33" s="29"/>
      <c r="KV33" s="29"/>
      <c r="KW33" s="29"/>
      <c r="KX33" s="29"/>
      <c r="KY33" s="29"/>
      <c r="KZ33" s="29"/>
      <c r="LA33" s="29"/>
      <c r="LB33" s="29"/>
      <c r="LC33" s="29"/>
      <c r="LD33" s="29"/>
      <c r="LE33" s="29"/>
      <c r="LF33" s="29"/>
      <c r="LG33" s="29"/>
      <c r="LH33" s="29"/>
      <c r="LI33" s="29"/>
      <c r="LJ33" s="29"/>
      <c r="LK33" s="29"/>
      <c r="LL33" s="29"/>
      <c r="LM33" s="29"/>
      <c r="LN33" s="29"/>
      <c r="LO33" s="29"/>
      <c r="LP33" s="29"/>
      <c r="LQ33" s="29"/>
      <c r="LR33" s="29"/>
      <c r="LS33" s="29"/>
      <c r="LT33" s="29"/>
      <c r="LU33" s="29"/>
      <c r="LV33" s="29"/>
      <c r="LW33" s="29"/>
      <c r="LX33" s="29"/>
      <c r="LY33" s="29"/>
      <c r="LZ33" s="29"/>
      <c r="MA33" s="29"/>
      <c r="MB33" s="29"/>
      <c r="MC33" s="29"/>
      <c r="MD33" s="29"/>
      <c r="ME33" s="29"/>
      <c r="MF33" s="29"/>
      <c r="MG33" s="29"/>
      <c r="MH33" s="29"/>
      <c r="MI33" s="29"/>
      <c r="MJ33" s="29"/>
      <c r="MK33" s="29"/>
      <c r="ML33" s="29"/>
      <c r="MM33" s="29"/>
      <c r="MN33" s="29"/>
      <c r="MO33" s="29"/>
      <c r="MP33" s="29"/>
      <c r="MQ33" s="29"/>
      <c r="MR33" s="29"/>
      <c r="MS33" s="29"/>
      <c r="MT33" s="29"/>
      <c r="MU33" s="29"/>
      <c r="MV33" s="29"/>
      <c r="MW33" s="29"/>
      <c r="MX33" s="29"/>
      <c r="MY33" s="29"/>
      <c r="MZ33" s="29"/>
      <c r="NA33" s="29"/>
      <c r="NB33" s="29"/>
      <c r="NC33" s="29"/>
      <c r="ND33" s="29"/>
      <c r="NE33" s="29"/>
      <c r="NF33" s="29"/>
      <c r="NG33" s="29"/>
      <c r="NH33" s="29"/>
      <c r="NI33" s="29"/>
      <c r="NJ33" s="29"/>
      <c r="NK33" s="29"/>
      <c r="NL33" s="29"/>
      <c r="NM33" s="29"/>
      <c r="NN33" s="29"/>
      <c r="NO33" s="29"/>
      <c r="NP33" s="29"/>
      <c r="NQ33" s="29"/>
      <c r="NR33" s="29"/>
      <c r="NS33" s="29"/>
      <c r="NT33" s="29"/>
      <c r="NU33" s="29"/>
      <c r="NV33" s="29"/>
      <c r="NW33" s="29"/>
      <c r="NX33" s="29"/>
      <c r="NY33" s="29"/>
      <c r="NZ33" s="29"/>
      <c r="OA33" s="29"/>
      <c r="OB33" s="29"/>
      <c r="OC33" s="29"/>
      <c r="OD33" s="29"/>
      <c r="OE33" s="29"/>
      <c r="OF33" s="29"/>
      <c r="OG33" s="29"/>
      <c r="OH33" s="29"/>
      <c r="OI33" s="29"/>
      <c r="OJ33" s="29"/>
      <c r="OK33" s="29"/>
      <c r="OL33" s="29"/>
      <c r="OM33" s="29"/>
      <c r="ON33" s="29"/>
      <c r="OO33" s="29"/>
      <c r="OP33" s="29"/>
      <c r="OQ33" s="29"/>
      <c r="OR33" s="29"/>
      <c r="OS33" s="29"/>
      <c r="OT33" s="29"/>
      <c r="OU33" s="29"/>
      <c r="OV33" s="29"/>
      <c r="OW33" s="29"/>
      <c r="OX33" s="29"/>
      <c r="OY33" s="29"/>
      <c r="OZ33" s="29"/>
      <c r="PA33" s="29"/>
      <c r="PB33" s="29"/>
      <c r="PC33" s="29"/>
      <c r="PD33" s="29"/>
      <c r="PE33" s="29"/>
      <c r="PF33" s="29"/>
      <c r="PG33" s="29"/>
      <c r="PH33" s="29"/>
      <c r="PI33" s="29"/>
      <c r="PJ33" s="29"/>
      <c r="PK33" s="29"/>
    </row>
    <row r="34" spans="1:427" x14ac:dyDescent="0.25">
      <c r="A34" s="7" t="s">
        <v>297</v>
      </c>
      <c r="B34" s="29">
        <v>-90</v>
      </c>
      <c r="C34" s="29">
        <v>195.28</v>
      </c>
      <c r="D34" s="29">
        <v>105.28</v>
      </c>
      <c r="E34" s="29">
        <v>-90</v>
      </c>
      <c r="F34" s="29">
        <v>195.28</v>
      </c>
      <c r="G34" s="29">
        <v>105.28</v>
      </c>
      <c r="H34" s="29">
        <v>188.43</v>
      </c>
      <c r="I34" s="29">
        <v>6.85</v>
      </c>
      <c r="J34" s="29">
        <v>195.28</v>
      </c>
      <c r="K34" s="29">
        <v>188.43</v>
      </c>
      <c r="L34" s="29">
        <v>6.85</v>
      </c>
      <c r="M34" s="29">
        <v>195.28</v>
      </c>
      <c r="N34" s="29">
        <v>-5743.68</v>
      </c>
      <c r="O34" s="29">
        <v>5750.53</v>
      </c>
      <c r="P34" s="29">
        <v>6.85</v>
      </c>
      <c r="Q34" s="29">
        <v>-5743.68</v>
      </c>
      <c r="R34" s="29">
        <v>5750.53</v>
      </c>
      <c r="S34" s="29">
        <v>6.85</v>
      </c>
      <c r="T34" s="29">
        <v>5676.57</v>
      </c>
      <c r="U34" s="29">
        <v>76.680000000000007</v>
      </c>
      <c r="V34" s="29">
        <v>5753.25</v>
      </c>
      <c r="W34" s="29">
        <v>5676.57</v>
      </c>
      <c r="X34" s="29">
        <v>76.680000000000007</v>
      </c>
      <c r="Y34" s="29">
        <v>5753.25</v>
      </c>
      <c r="Z34" s="29">
        <v>73.959999999999994</v>
      </c>
      <c r="AA34" s="29">
        <v>2.72</v>
      </c>
      <c r="AB34" s="29">
        <v>76.680000000000007</v>
      </c>
      <c r="AC34" s="29">
        <v>73.959999999999994</v>
      </c>
      <c r="AD34" s="29">
        <v>2.72</v>
      </c>
      <c r="AE34" s="29">
        <v>76.680000000000007</v>
      </c>
      <c r="AF34" s="29">
        <v>-430.3</v>
      </c>
      <c r="AG34" s="29">
        <v>430.3</v>
      </c>
      <c r="AH34" s="29">
        <v>0</v>
      </c>
      <c r="AI34" s="29">
        <v>-430.3</v>
      </c>
      <c r="AJ34" s="29">
        <v>430.3</v>
      </c>
      <c r="AK34" s="29">
        <v>0</v>
      </c>
      <c r="AL34" s="29">
        <v>316.32</v>
      </c>
      <c r="AM34" s="29">
        <v>113.98</v>
      </c>
      <c r="AN34" s="29">
        <v>430.3</v>
      </c>
      <c r="AO34" s="29">
        <v>316.32</v>
      </c>
      <c r="AP34" s="29">
        <v>113.98</v>
      </c>
      <c r="AQ34" s="29">
        <v>430.3</v>
      </c>
      <c r="AR34" s="29">
        <v>37.299999999999997</v>
      </c>
      <c r="AS34" s="29">
        <v>76.680000000000007</v>
      </c>
      <c r="AT34" s="29">
        <v>113.98</v>
      </c>
      <c r="AU34" s="29">
        <v>37.299999999999997</v>
      </c>
      <c r="AV34" s="29">
        <v>76.680000000000007</v>
      </c>
      <c r="AW34" s="29">
        <v>113.98</v>
      </c>
      <c r="AX34" s="29">
        <v>-276.97000000000003</v>
      </c>
      <c r="AY34" s="29">
        <v>353.65</v>
      </c>
      <c r="AZ34" s="29">
        <v>76.680000000000007</v>
      </c>
      <c r="BA34" s="29">
        <v>-276.97000000000003</v>
      </c>
      <c r="BB34" s="29">
        <v>353.65</v>
      </c>
      <c r="BC34" s="29">
        <v>76.680000000000007</v>
      </c>
      <c r="BD34" s="29">
        <v>413.3</v>
      </c>
      <c r="BE34" s="29">
        <v>6.85</v>
      </c>
      <c r="BF34" s="29">
        <v>420.15</v>
      </c>
      <c r="BG34" s="29">
        <v>413.3</v>
      </c>
      <c r="BH34" s="29">
        <v>6.85</v>
      </c>
      <c r="BI34" s="29">
        <v>420.15</v>
      </c>
      <c r="BJ34" s="29">
        <v>-206.07</v>
      </c>
      <c r="BK34" s="29">
        <v>212.92</v>
      </c>
      <c r="BL34" s="29">
        <v>6.85</v>
      </c>
      <c r="BM34" s="29">
        <v>-206.07</v>
      </c>
      <c r="BN34" s="29">
        <v>212.92</v>
      </c>
      <c r="BO34" s="29">
        <v>6.85</v>
      </c>
      <c r="BP34" s="29">
        <v>-17545.599999999999</v>
      </c>
      <c r="BQ34" s="29">
        <v>17547.5</v>
      </c>
      <c r="BR34" s="29">
        <v>1.9</v>
      </c>
      <c r="BS34" s="29">
        <v>-17545.599999999999</v>
      </c>
      <c r="BT34" s="29">
        <v>17547.5</v>
      </c>
      <c r="BU34" s="29">
        <v>1.9</v>
      </c>
      <c r="BV34" s="29">
        <v>-105.28</v>
      </c>
      <c r="BW34" s="29">
        <v>105.28</v>
      </c>
      <c r="BX34" s="29">
        <v>0</v>
      </c>
      <c r="BY34" s="29">
        <v>-105.28</v>
      </c>
      <c r="BZ34" s="29">
        <v>105.28</v>
      </c>
      <c r="CA34" s="29">
        <v>0</v>
      </c>
      <c r="CB34" s="29">
        <v>-17692.019999999997</v>
      </c>
      <c r="CC34" s="29">
        <v>24879.22</v>
      </c>
      <c r="CD34" s="29">
        <v>7187.2</v>
      </c>
      <c r="CE34" s="29">
        <v>16027.81</v>
      </c>
      <c r="CF34" s="29">
        <v>65.67</v>
      </c>
      <c r="CG34" s="29">
        <v>16093.48</v>
      </c>
      <c r="CH34" s="29"/>
      <c r="CI34" s="29"/>
      <c r="CJ34" s="29"/>
      <c r="CK34" s="29">
        <v>16027.81</v>
      </c>
      <c r="CL34" s="29">
        <v>-16027.81</v>
      </c>
      <c r="CM34" s="29">
        <v>0</v>
      </c>
      <c r="CN34" s="29">
        <v>32055.62</v>
      </c>
      <c r="CO34" s="29">
        <v>-15962.14</v>
      </c>
      <c r="CP34" s="29">
        <v>16093.48</v>
      </c>
      <c r="CQ34" s="29">
        <v>-227.17</v>
      </c>
      <c r="CR34" s="29">
        <v>290.94</v>
      </c>
      <c r="CS34" s="29">
        <v>63.77</v>
      </c>
      <c r="CT34" s="29"/>
      <c r="CU34" s="29"/>
      <c r="CV34" s="29"/>
      <c r="CW34" s="29">
        <v>-227.17</v>
      </c>
      <c r="CX34" s="29">
        <v>227.17</v>
      </c>
      <c r="CY34" s="29">
        <v>0</v>
      </c>
      <c r="CZ34" s="29">
        <v>-454.34</v>
      </c>
      <c r="DA34" s="29">
        <v>518.11</v>
      </c>
      <c r="DB34" s="29">
        <v>63.77</v>
      </c>
      <c r="DC34" s="29">
        <v>-7108.71</v>
      </c>
      <c r="DD34" s="29">
        <v>7399.65</v>
      </c>
      <c r="DE34" s="29">
        <v>290.94</v>
      </c>
      <c r="DF34" s="29"/>
      <c r="DG34" s="29"/>
      <c r="DH34" s="29"/>
      <c r="DI34" s="29">
        <v>-7108.71</v>
      </c>
      <c r="DJ34" s="29">
        <v>7108.71</v>
      </c>
      <c r="DK34" s="29">
        <v>0</v>
      </c>
      <c r="DL34" s="29">
        <v>-14217.42</v>
      </c>
      <c r="DM34" s="29">
        <v>14508.36</v>
      </c>
      <c r="DN34" s="29">
        <v>290.94</v>
      </c>
      <c r="DO34" s="29">
        <v>7142.25</v>
      </c>
      <c r="DP34" s="29">
        <v>257.39999999999998</v>
      </c>
      <c r="DQ34" s="29">
        <v>7399.65</v>
      </c>
      <c r="DR34" s="29"/>
      <c r="DS34" s="29"/>
      <c r="DT34" s="29"/>
      <c r="DU34" s="29">
        <v>7142.25</v>
      </c>
      <c r="DV34" s="29">
        <v>-7142.25</v>
      </c>
      <c r="DW34" s="29">
        <v>0</v>
      </c>
      <c r="DX34" s="29">
        <v>14284.5</v>
      </c>
      <c r="DY34" s="29">
        <v>-6884.85</v>
      </c>
      <c r="DZ34" s="29">
        <v>7399.65</v>
      </c>
      <c r="EA34" s="29">
        <v>105.69</v>
      </c>
      <c r="EB34" s="29">
        <v>151.71</v>
      </c>
      <c r="EC34" s="29">
        <v>257.39999999999998</v>
      </c>
      <c r="ED34" s="29"/>
      <c r="EE34" s="29"/>
      <c r="EF34" s="29"/>
      <c r="EG34" s="29">
        <v>-7.19</v>
      </c>
      <c r="EH34" s="29">
        <v>7.19</v>
      </c>
      <c r="EI34" s="29">
        <v>0</v>
      </c>
      <c r="EJ34" s="29">
        <v>98.5</v>
      </c>
      <c r="EK34" s="29">
        <v>158.9</v>
      </c>
      <c r="EL34" s="29">
        <v>257.39999999999998</v>
      </c>
      <c r="EM34" s="29">
        <v>-163.80000000000001</v>
      </c>
      <c r="EN34" s="29">
        <v>323.45999999999998</v>
      </c>
      <c r="EO34" s="29">
        <v>159.66</v>
      </c>
      <c r="EP34" s="29"/>
      <c r="EQ34" s="29"/>
      <c r="ER34" s="29"/>
      <c r="ES34" s="29"/>
      <c r="ET34" s="29"/>
      <c r="EU34" s="29"/>
      <c r="EV34" s="29">
        <v>-163.80000000000001</v>
      </c>
      <c r="EW34" s="29">
        <v>323.45999999999998</v>
      </c>
      <c r="EX34" s="29">
        <v>159.66</v>
      </c>
      <c r="EY34" s="29">
        <v>-27.79</v>
      </c>
      <c r="EZ34" s="29">
        <v>208.04</v>
      </c>
      <c r="FA34" s="29">
        <v>180.25</v>
      </c>
      <c r="FB34" s="29"/>
      <c r="FC34" s="29"/>
      <c r="FD34" s="29"/>
      <c r="FE34" s="29"/>
      <c r="FF34" s="29"/>
      <c r="FG34" s="29"/>
      <c r="FH34" s="29">
        <v>-27.79</v>
      </c>
      <c r="FI34" s="29">
        <v>208.04</v>
      </c>
      <c r="FJ34" s="29">
        <v>180.25</v>
      </c>
      <c r="FK34" s="29">
        <v>200.09</v>
      </c>
      <c r="FL34" s="29">
        <v>0</v>
      </c>
      <c r="FM34" s="29">
        <v>200.09</v>
      </c>
      <c r="FN34" s="29"/>
      <c r="FO34" s="29"/>
      <c r="FP34" s="29"/>
      <c r="FQ34" s="29"/>
      <c r="FR34" s="29"/>
      <c r="FS34" s="29"/>
      <c r="FT34" s="29">
        <v>200.09</v>
      </c>
      <c r="FU34" s="29">
        <v>0</v>
      </c>
      <c r="FV34" s="29">
        <v>200.09</v>
      </c>
      <c r="FW34" s="29">
        <v>-2733.01</v>
      </c>
      <c r="FX34" s="29">
        <v>2739.07</v>
      </c>
      <c r="FY34" s="29">
        <v>6.06</v>
      </c>
      <c r="FZ34" s="29"/>
      <c r="GA34" s="29"/>
      <c r="GB34" s="29"/>
      <c r="GC34" s="29"/>
      <c r="GD34" s="29"/>
      <c r="GE34" s="29"/>
      <c r="GF34" s="29">
        <v>-2733.01</v>
      </c>
      <c r="GG34" s="29">
        <v>2739.07</v>
      </c>
      <c r="GH34" s="29">
        <v>6.06</v>
      </c>
      <c r="GI34" s="29">
        <v>169.77</v>
      </c>
      <c r="GJ34" s="29">
        <v>2711.8</v>
      </c>
      <c r="GK34" s="29">
        <v>2881.57</v>
      </c>
      <c r="GL34" s="29"/>
      <c r="GM34" s="29"/>
      <c r="GN34" s="29"/>
      <c r="GO34" s="29"/>
      <c r="GP34" s="29"/>
      <c r="GQ34" s="29"/>
      <c r="GR34" s="29">
        <v>169.77</v>
      </c>
      <c r="GS34" s="29">
        <v>2711.8</v>
      </c>
      <c r="GT34" s="29">
        <v>2881.57</v>
      </c>
      <c r="GU34" s="29">
        <v>-1259.07</v>
      </c>
      <c r="GV34" s="29">
        <v>3964.81</v>
      </c>
      <c r="GW34" s="29">
        <v>2705.74</v>
      </c>
      <c r="GX34" s="29"/>
      <c r="GY34" s="29"/>
      <c r="GZ34" s="29"/>
      <c r="HA34" s="29"/>
      <c r="HB34" s="29"/>
      <c r="HC34" s="29"/>
      <c r="HD34" s="29">
        <v>-1259.07</v>
      </c>
      <c r="HE34" s="29">
        <v>3964.81</v>
      </c>
      <c r="HF34" s="29">
        <v>2705.74</v>
      </c>
      <c r="HG34" s="29"/>
      <c r="HH34" s="29"/>
      <c r="HI34" s="29"/>
      <c r="HJ34" s="29"/>
      <c r="HK34" s="29"/>
      <c r="HL34" s="29"/>
      <c r="HM34" s="29"/>
      <c r="HN34" s="29"/>
      <c r="HO34" s="29"/>
      <c r="HP34" s="29">
        <v>-17545.599999999999</v>
      </c>
      <c r="HQ34" s="29">
        <v>17545.599999999999</v>
      </c>
      <c r="HR34" s="29">
        <v>0</v>
      </c>
      <c r="HS34" s="29">
        <v>-17545.599999999999</v>
      </c>
      <c r="HT34" s="29">
        <v>17545.599999999999</v>
      </c>
      <c r="HU34" s="29">
        <v>0</v>
      </c>
      <c r="HV34" s="29">
        <v>-35091.199999999997</v>
      </c>
      <c r="HW34" s="29">
        <v>35091.199999999997</v>
      </c>
      <c r="HX34" s="29">
        <v>0</v>
      </c>
      <c r="HY34" s="29">
        <v>-7138.1499999999905</v>
      </c>
      <c r="HZ34" s="29">
        <v>37376.759999999995</v>
      </c>
      <c r="IA34" s="29">
        <v>30238.61</v>
      </c>
      <c r="IB34" s="29"/>
      <c r="IC34" s="29"/>
      <c r="ID34" s="29"/>
      <c r="IE34" s="29"/>
      <c r="IF34" s="29"/>
      <c r="IG34" s="29"/>
      <c r="IH34" s="29"/>
      <c r="II34" s="29"/>
      <c r="IJ34" s="29"/>
      <c r="IK34" s="29"/>
      <c r="IL34" s="29"/>
      <c r="IM34" s="29"/>
      <c r="IN34" s="29"/>
      <c r="IO34" s="29"/>
      <c r="IP34" s="29"/>
      <c r="IQ34" s="29"/>
      <c r="IR34" s="29"/>
      <c r="IS34" s="29"/>
      <c r="IT34" s="29"/>
      <c r="IU34" s="29"/>
      <c r="IV34" s="29"/>
      <c r="IW34" s="29"/>
      <c r="IX34" s="29"/>
      <c r="IY34" s="29"/>
      <c r="IZ34" s="29"/>
      <c r="JA34" s="29"/>
      <c r="JB34" s="29"/>
      <c r="JC34" s="29"/>
      <c r="JD34" s="29"/>
      <c r="JE34" s="29"/>
      <c r="JF34" s="29"/>
      <c r="JG34" s="29"/>
      <c r="JH34" s="29"/>
      <c r="JI34" s="29"/>
      <c r="JJ34" s="29"/>
      <c r="JK34" s="29"/>
      <c r="JL34" s="29"/>
      <c r="JM34" s="29"/>
      <c r="JN34" s="29"/>
      <c r="JO34" s="29"/>
      <c r="JP34" s="29"/>
      <c r="JQ34" s="29"/>
      <c r="JR34" s="29"/>
      <c r="JS34" s="29"/>
      <c r="JT34" s="29"/>
      <c r="JU34" s="29"/>
      <c r="JV34" s="29"/>
      <c r="JW34" s="29"/>
      <c r="JX34" s="29"/>
      <c r="JY34" s="29"/>
      <c r="JZ34" s="29"/>
      <c r="KA34" s="29"/>
      <c r="KB34" s="29"/>
      <c r="KC34" s="29"/>
      <c r="KD34" s="29"/>
      <c r="KE34" s="29"/>
      <c r="KF34" s="29"/>
      <c r="KG34" s="29"/>
      <c r="KH34" s="29"/>
      <c r="KI34" s="29"/>
      <c r="KJ34" s="29"/>
      <c r="KK34" s="29"/>
      <c r="KL34" s="29"/>
      <c r="KM34" s="29"/>
      <c r="KN34" s="29"/>
      <c r="KO34" s="29"/>
      <c r="KP34" s="29"/>
      <c r="KQ34" s="29"/>
      <c r="KR34" s="29"/>
      <c r="KS34" s="29"/>
      <c r="KT34" s="29"/>
      <c r="KU34" s="29"/>
      <c r="KV34" s="29"/>
      <c r="KW34" s="29"/>
      <c r="KX34" s="29"/>
      <c r="KY34" s="29"/>
      <c r="KZ34" s="29"/>
      <c r="LA34" s="29"/>
      <c r="LB34" s="29"/>
      <c r="LC34" s="29"/>
      <c r="LD34" s="29"/>
      <c r="LE34" s="29"/>
      <c r="LF34" s="29"/>
      <c r="LG34" s="29"/>
      <c r="LH34" s="29"/>
      <c r="LI34" s="29"/>
      <c r="LJ34" s="29"/>
      <c r="LK34" s="29"/>
      <c r="LL34" s="29"/>
      <c r="LM34" s="29"/>
      <c r="LN34" s="29"/>
      <c r="LO34" s="29"/>
      <c r="LP34" s="29"/>
      <c r="LQ34" s="29"/>
      <c r="LR34" s="29"/>
      <c r="LS34" s="29"/>
      <c r="LT34" s="29"/>
      <c r="LU34" s="29"/>
      <c r="LV34" s="29"/>
      <c r="LW34" s="29"/>
      <c r="LX34" s="29"/>
      <c r="LY34" s="29"/>
      <c r="LZ34" s="29"/>
      <c r="MA34" s="29"/>
      <c r="MB34" s="29"/>
      <c r="MC34" s="29"/>
      <c r="MD34" s="29"/>
      <c r="ME34" s="29"/>
      <c r="MF34" s="29"/>
      <c r="MG34" s="29"/>
      <c r="MH34" s="29"/>
      <c r="MI34" s="29"/>
      <c r="MJ34" s="29"/>
      <c r="MK34" s="29"/>
      <c r="ML34" s="29"/>
      <c r="MM34" s="29"/>
      <c r="MN34" s="29"/>
      <c r="MO34" s="29"/>
      <c r="MP34" s="29"/>
      <c r="MQ34" s="29"/>
      <c r="MR34" s="29"/>
      <c r="MS34" s="29"/>
      <c r="MT34" s="29"/>
      <c r="MU34" s="29"/>
      <c r="MV34" s="29"/>
      <c r="MW34" s="29"/>
      <c r="MX34" s="29"/>
      <c r="MY34" s="29"/>
      <c r="MZ34" s="29"/>
      <c r="NA34" s="29"/>
      <c r="NB34" s="29"/>
      <c r="NC34" s="29"/>
      <c r="ND34" s="29"/>
      <c r="NE34" s="29"/>
      <c r="NF34" s="29"/>
      <c r="NG34" s="29"/>
      <c r="NH34" s="29"/>
      <c r="NI34" s="29"/>
      <c r="NJ34" s="29"/>
      <c r="NK34" s="29"/>
      <c r="NL34" s="29"/>
      <c r="NM34" s="29"/>
      <c r="NN34" s="29"/>
      <c r="NO34" s="29"/>
      <c r="NP34" s="29"/>
      <c r="NQ34" s="29"/>
      <c r="NR34" s="29"/>
      <c r="NS34" s="29"/>
      <c r="NT34" s="29"/>
      <c r="NU34" s="29"/>
      <c r="NV34" s="29"/>
      <c r="NW34" s="29"/>
      <c r="NX34" s="29"/>
      <c r="NY34" s="29"/>
      <c r="NZ34" s="29"/>
      <c r="OA34" s="29"/>
      <c r="OB34" s="29"/>
      <c r="OC34" s="29"/>
      <c r="OD34" s="29"/>
      <c r="OE34" s="29"/>
      <c r="OF34" s="29"/>
      <c r="OG34" s="29"/>
      <c r="OH34" s="29"/>
      <c r="OI34" s="29"/>
      <c r="OJ34" s="29"/>
      <c r="OK34" s="29"/>
      <c r="OL34" s="29"/>
      <c r="OM34" s="29"/>
      <c r="ON34" s="29"/>
      <c r="OO34" s="29"/>
      <c r="OP34" s="29"/>
      <c r="OQ34" s="29"/>
      <c r="OR34" s="29"/>
      <c r="OS34" s="29"/>
      <c r="OT34" s="29"/>
      <c r="OU34" s="29"/>
      <c r="OV34" s="29"/>
      <c r="OW34" s="29"/>
      <c r="OX34" s="29"/>
      <c r="OY34" s="29"/>
      <c r="OZ34" s="29"/>
      <c r="PA34" s="29"/>
      <c r="PB34" s="29"/>
      <c r="PC34" s="29"/>
      <c r="PD34" s="29"/>
      <c r="PE34" s="29"/>
      <c r="PF34" s="29"/>
      <c r="PG34" s="29"/>
      <c r="PH34" s="29"/>
      <c r="PI34" s="29"/>
      <c r="PJ34" s="29"/>
      <c r="PK34" s="29"/>
    </row>
    <row r="35" spans="1:427" x14ac:dyDescent="0.25">
      <c r="A35" s="7" t="s">
        <v>298</v>
      </c>
      <c r="B35" s="29">
        <v>628.41999999999996</v>
      </c>
      <c r="C35" s="29">
        <v>78.790000000000006</v>
      </c>
      <c r="D35" s="29">
        <v>707.21</v>
      </c>
      <c r="E35" s="29">
        <v>628.41999999999996</v>
      </c>
      <c r="F35" s="29">
        <v>78.790000000000006</v>
      </c>
      <c r="G35" s="29">
        <v>707.21</v>
      </c>
      <c r="H35" s="29">
        <v>-78.17</v>
      </c>
      <c r="I35" s="29">
        <v>212.84</v>
      </c>
      <c r="J35" s="29">
        <v>134.66999999999999</v>
      </c>
      <c r="K35" s="29">
        <v>-78.17</v>
      </c>
      <c r="L35" s="29">
        <v>212.84</v>
      </c>
      <c r="M35" s="29">
        <v>134.66999999999999</v>
      </c>
      <c r="N35" s="29">
        <v>-346.05</v>
      </c>
      <c r="O35" s="29">
        <v>558.89</v>
      </c>
      <c r="P35" s="29">
        <v>212.84</v>
      </c>
      <c r="Q35" s="29">
        <v>-346.05</v>
      </c>
      <c r="R35" s="29">
        <v>558.89</v>
      </c>
      <c r="S35" s="29">
        <v>212.84</v>
      </c>
      <c r="T35" s="29">
        <v>469.99</v>
      </c>
      <c r="U35" s="29">
        <v>88.9</v>
      </c>
      <c r="V35" s="29">
        <v>558.89</v>
      </c>
      <c r="W35" s="29">
        <v>469.99</v>
      </c>
      <c r="X35" s="29">
        <v>88.9</v>
      </c>
      <c r="Y35" s="29">
        <v>558.89</v>
      </c>
      <c r="Z35" s="29">
        <v>-129.29</v>
      </c>
      <c r="AA35" s="29">
        <v>218.19</v>
      </c>
      <c r="AB35" s="29">
        <v>88.9</v>
      </c>
      <c r="AC35" s="29">
        <v>-129.29</v>
      </c>
      <c r="AD35" s="29">
        <v>218.19</v>
      </c>
      <c r="AE35" s="29">
        <v>88.9</v>
      </c>
      <c r="AF35" s="29">
        <v>-14412.82</v>
      </c>
      <c r="AG35" s="29">
        <v>14575.13</v>
      </c>
      <c r="AH35" s="29">
        <v>162.31</v>
      </c>
      <c r="AI35" s="29">
        <v>-14412.82</v>
      </c>
      <c r="AJ35" s="29">
        <v>14575.13</v>
      </c>
      <c r="AK35" s="29">
        <v>162.31</v>
      </c>
      <c r="AL35" s="29">
        <v>14496.34</v>
      </c>
      <c r="AM35" s="29">
        <v>78.790000000000006</v>
      </c>
      <c r="AN35" s="29">
        <v>14575.13</v>
      </c>
      <c r="AO35" s="29">
        <v>14496.34</v>
      </c>
      <c r="AP35" s="29">
        <v>78.790000000000006</v>
      </c>
      <c r="AQ35" s="29">
        <v>14575.13</v>
      </c>
      <c r="AR35" s="29">
        <v>-217.3</v>
      </c>
      <c r="AS35" s="29">
        <v>296.08999999999997</v>
      </c>
      <c r="AT35" s="29">
        <v>78.790000000000006</v>
      </c>
      <c r="AU35" s="29">
        <v>-217.3</v>
      </c>
      <c r="AV35" s="29">
        <v>296.08999999999997</v>
      </c>
      <c r="AW35" s="29">
        <v>78.790000000000006</v>
      </c>
      <c r="AX35" s="29">
        <v>217.3</v>
      </c>
      <c r="AY35" s="29">
        <v>78.790000000000006</v>
      </c>
      <c r="AZ35" s="29">
        <v>296.08999999999997</v>
      </c>
      <c r="BA35" s="29">
        <v>217.3</v>
      </c>
      <c r="BB35" s="29">
        <v>78.790000000000006</v>
      </c>
      <c r="BC35" s="29">
        <v>296.08999999999997</v>
      </c>
      <c r="BD35" s="29">
        <v>0</v>
      </c>
      <c r="BE35" s="29">
        <v>78.790000000000006</v>
      </c>
      <c r="BF35" s="29">
        <v>78.790000000000006</v>
      </c>
      <c r="BG35" s="29">
        <v>0</v>
      </c>
      <c r="BH35" s="29">
        <v>78.790000000000006</v>
      </c>
      <c r="BI35" s="29">
        <v>78.790000000000006</v>
      </c>
      <c r="BJ35" s="29">
        <v>-19008.55</v>
      </c>
      <c r="BK35" s="29">
        <v>19087.34</v>
      </c>
      <c r="BL35" s="29">
        <v>78.790000000000006</v>
      </c>
      <c r="BM35" s="29">
        <v>-19008.55</v>
      </c>
      <c r="BN35" s="29">
        <v>19087.34</v>
      </c>
      <c r="BO35" s="29">
        <v>78.790000000000006</v>
      </c>
      <c r="BP35" s="29">
        <v>19087.34</v>
      </c>
      <c r="BQ35" s="29">
        <v>1454.02</v>
      </c>
      <c r="BR35" s="29">
        <v>20541.36</v>
      </c>
      <c r="BS35" s="29">
        <v>19087.34</v>
      </c>
      <c r="BT35" s="29">
        <v>1454.02</v>
      </c>
      <c r="BU35" s="29">
        <v>20541.36</v>
      </c>
      <c r="BV35" s="29">
        <v>-707.21</v>
      </c>
      <c r="BW35" s="29">
        <v>707.21</v>
      </c>
      <c r="BX35" s="29">
        <v>0</v>
      </c>
      <c r="BY35" s="29">
        <v>-707.21</v>
      </c>
      <c r="BZ35" s="29">
        <v>707.21</v>
      </c>
      <c r="CA35" s="29">
        <v>0</v>
      </c>
      <c r="CB35" s="29">
        <v>2.7284841053187847E-12</v>
      </c>
      <c r="CC35" s="29">
        <v>37513.769999999997</v>
      </c>
      <c r="CD35" s="29">
        <v>37513.770000000004</v>
      </c>
      <c r="CE35" s="29">
        <v>1267.1199999999999</v>
      </c>
      <c r="CF35" s="29">
        <v>186.9</v>
      </c>
      <c r="CG35" s="29">
        <v>1454.02</v>
      </c>
      <c r="CH35" s="29"/>
      <c r="CI35" s="29"/>
      <c r="CJ35" s="29"/>
      <c r="CK35" s="29"/>
      <c r="CL35" s="29"/>
      <c r="CM35" s="29"/>
      <c r="CN35" s="29">
        <v>1267.1199999999999</v>
      </c>
      <c r="CO35" s="29">
        <v>186.9</v>
      </c>
      <c r="CP35" s="29">
        <v>1454.02</v>
      </c>
      <c r="CQ35" s="29">
        <v>-42.67</v>
      </c>
      <c r="CR35" s="29">
        <v>229.57</v>
      </c>
      <c r="CS35" s="29">
        <v>186.9</v>
      </c>
      <c r="CT35" s="29"/>
      <c r="CU35" s="29"/>
      <c r="CV35" s="29"/>
      <c r="CW35" s="29"/>
      <c r="CX35" s="29"/>
      <c r="CY35" s="29"/>
      <c r="CZ35" s="29">
        <v>-42.67</v>
      </c>
      <c r="DA35" s="29">
        <v>229.57</v>
      </c>
      <c r="DB35" s="29">
        <v>186.9</v>
      </c>
      <c r="DC35" s="29">
        <v>-3230.2</v>
      </c>
      <c r="DD35" s="29">
        <v>3230.2</v>
      </c>
      <c r="DE35" s="29">
        <v>0</v>
      </c>
      <c r="DF35" s="29"/>
      <c r="DG35" s="29"/>
      <c r="DH35" s="29"/>
      <c r="DI35" s="29"/>
      <c r="DJ35" s="29"/>
      <c r="DK35" s="29"/>
      <c r="DL35" s="29">
        <v>-3230.2</v>
      </c>
      <c r="DM35" s="29">
        <v>3230.2</v>
      </c>
      <c r="DN35" s="29">
        <v>0</v>
      </c>
      <c r="DO35" s="29">
        <v>1925.08</v>
      </c>
      <c r="DP35" s="29">
        <v>80.67</v>
      </c>
      <c r="DQ35" s="29">
        <v>2005.75</v>
      </c>
      <c r="DR35" s="29"/>
      <c r="DS35" s="29"/>
      <c r="DT35" s="29"/>
      <c r="DU35" s="29"/>
      <c r="DV35" s="29"/>
      <c r="DW35" s="29"/>
      <c r="DX35" s="29">
        <v>1925.08</v>
      </c>
      <c r="DY35" s="29">
        <v>80.67</v>
      </c>
      <c r="DZ35" s="29">
        <v>2005.75</v>
      </c>
      <c r="EA35" s="29">
        <v>0</v>
      </c>
      <c r="EB35" s="29">
        <v>80.67</v>
      </c>
      <c r="EC35" s="29">
        <v>80.67</v>
      </c>
      <c r="ED35" s="29"/>
      <c r="EE35" s="29"/>
      <c r="EF35" s="29"/>
      <c r="EG35" s="29"/>
      <c r="EH35" s="29"/>
      <c r="EI35" s="29"/>
      <c r="EJ35" s="29">
        <v>0</v>
      </c>
      <c r="EK35" s="29">
        <v>80.67</v>
      </c>
      <c r="EL35" s="29">
        <v>80.67</v>
      </c>
      <c r="EM35" s="29">
        <v>-284.26</v>
      </c>
      <c r="EN35" s="29">
        <v>284.26</v>
      </c>
      <c r="EO35" s="29">
        <v>0</v>
      </c>
      <c r="EP35" s="29"/>
      <c r="EQ35" s="29"/>
      <c r="ER35" s="29"/>
      <c r="ES35" s="29"/>
      <c r="ET35" s="29"/>
      <c r="EU35" s="29"/>
      <c r="EV35" s="29">
        <v>-284.26</v>
      </c>
      <c r="EW35" s="29">
        <v>284.26</v>
      </c>
      <c r="EX35" s="29">
        <v>0</v>
      </c>
      <c r="EY35" s="29">
        <v>292.36</v>
      </c>
      <c r="EZ35" s="29">
        <v>72.569999999999993</v>
      </c>
      <c r="FA35" s="29">
        <v>364.93</v>
      </c>
      <c r="FB35" s="29"/>
      <c r="FC35" s="29"/>
      <c r="FD35" s="29"/>
      <c r="FE35" s="29"/>
      <c r="FF35" s="29"/>
      <c r="FG35" s="29"/>
      <c r="FH35" s="29">
        <v>292.36</v>
      </c>
      <c r="FI35" s="29">
        <v>72.569999999999993</v>
      </c>
      <c r="FJ35" s="29">
        <v>364.93</v>
      </c>
      <c r="FK35" s="29">
        <v>-91.06</v>
      </c>
      <c r="FL35" s="29">
        <v>163.63</v>
      </c>
      <c r="FM35" s="29">
        <v>72.569999999999993</v>
      </c>
      <c r="FN35" s="29"/>
      <c r="FO35" s="29"/>
      <c r="FP35" s="29"/>
      <c r="FQ35" s="29"/>
      <c r="FR35" s="29"/>
      <c r="FS35" s="29"/>
      <c r="FT35" s="29">
        <v>-91.06</v>
      </c>
      <c r="FU35" s="29">
        <v>163.63</v>
      </c>
      <c r="FV35" s="29">
        <v>72.569999999999993</v>
      </c>
      <c r="FW35" s="29">
        <v>163.63</v>
      </c>
      <c r="FX35" s="29">
        <v>0</v>
      </c>
      <c r="FY35" s="29">
        <v>163.63</v>
      </c>
      <c r="FZ35" s="29"/>
      <c r="GA35" s="29"/>
      <c r="GB35" s="29"/>
      <c r="GC35" s="29"/>
      <c r="GD35" s="29"/>
      <c r="GE35" s="29"/>
      <c r="GF35" s="29">
        <v>163.63</v>
      </c>
      <c r="GG35" s="29">
        <v>0</v>
      </c>
      <c r="GH35" s="29">
        <v>163.63</v>
      </c>
      <c r="GI35" s="29"/>
      <c r="GJ35" s="29"/>
      <c r="GK35" s="29"/>
      <c r="GL35" s="29"/>
      <c r="GM35" s="29"/>
      <c r="GN35" s="29"/>
      <c r="GO35" s="29"/>
      <c r="GP35" s="29"/>
      <c r="GQ35" s="29"/>
      <c r="GR35" s="29"/>
      <c r="GS35" s="29"/>
      <c r="GT35" s="29"/>
      <c r="GU35" s="29"/>
      <c r="GV35" s="29"/>
      <c r="GW35" s="29"/>
      <c r="GX35" s="29"/>
      <c r="GY35" s="29"/>
      <c r="GZ35" s="29"/>
      <c r="HA35" s="29"/>
      <c r="HB35" s="29"/>
      <c r="HC35" s="29"/>
      <c r="HD35" s="29"/>
      <c r="HE35" s="29"/>
      <c r="HF35" s="29"/>
      <c r="HG35" s="29"/>
      <c r="HH35" s="29"/>
      <c r="HI35" s="29"/>
      <c r="HJ35" s="29"/>
      <c r="HK35" s="29"/>
      <c r="HL35" s="29"/>
      <c r="HM35" s="29"/>
      <c r="HN35" s="29"/>
      <c r="HO35" s="29"/>
      <c r="HP35" s="29"/>
      <c r="HQ35" s="29"/>
      <c r="HR35" s="29"/>
      <c r="HS35" s="29"/>
      <c r="HT35" s="29"/>
      <c r="HU35" s="29"/>
      <c r="HV35" s="29"/>
      <c r="HW35" s="29"/>
      <c r="HX35" s="29"/>
      <c r="HY35" s="29">
        <v>-5.6843418860808015E-14</v>
      </c>
      <c r="HZ35" s="29">
        <v>4328.47</v>
      </c>
      <c r="IA35" s="29">
        <v>4328.47</v>
      </c>
      <c r="IB35" s="29"/>
      <c r="IC35" s="29"/>
      <c r="ID35" s="29"/>
      <c r="IE35" s="29"/>
      <c r="IF35" s="29"/>
      <c r="IG35" s="29"/>
      <c r="IH35" s="29"/>
      <c r="II35" s="29"/>
      <c r="IJ35" s="29"/>
      <c r="IK35" s="29"/>
      <c r="IL35" s="29"/>
      <c r="IM35" s="29"/>
      <c r="IN35" s="29"/>
      <c r="IO35" s="29"/>
      <c r="IP35" s="29"/>
      <c r="IQ35" s="29"/>
      <c r="IR35" s="29"/>
      <c r="IS35" s="29"/>
      <c r="IT35" s="29"/>
      <c r="IU35" s="29"/>
      <c r="IV35" s="29"/>
      <c r="IW35" s="29"/>
      <c r="IX35" s="29"/>
      <c r="IY35" s="29"/>
      <c r="IZ35" s="29"/>
      <c r="JA35" s="29"/>
      <c r="JB35" s="29"/>
      <c r="JC35" s="29"/>
      <c r="JD35" s="29"/>
      <c r="JE35" s="29"/>
      <c r="JF35" s="29"/>
      <c r="JG35" s="29"/>
      <c r="JH35" s="29"/>
      <c r="JI35" s="29"/>
      <c r="JJ35" s="29"/>
      <c r="JK35" s="29"/>
      <c r="JL35" s="29"/>
      <c r="JM35" s="29"/>
      <c r="JN35" s="29"/>
      <c r="JO35" s="29"/>
      <c r="JP35" s="29"/>
      <c r="JQ35" s="29"/>
      <c r="JR35" s="29"/>
      <c r="JS35" s="29"/>
      <c r="JT35" s="29"/>
      <c r="JU35" s="29"/>
      <c r="JV35" s="29"/>
      <c r="JW35" s="29"/>
      <c r="JX35" s="29"/>
      <c r="JY35" s="29"/>
      <c r="JZ35" s="29"/>
      <c r="KA35" s="29"/>
      <c r="KB35" s="29"/>
      <c r="KC35" s="29"/>
      <c r="KD35" s="29"/>
      <c r="KE35" s="29"/>
      <c r="KF35" s="29"/>
      <c r="KG35" s="29"/>
      <c r="KH35" s="29"/>
      <c r="KI35" s="29"/>
      <c r="KJ35" s="29"/>
      <c r="KK35" s="29"/>
      <c r="KL35" s="29"/>
      <c r="KM35" s="29"/>
      <c r="KN35" s="29"/>
      <c r="KO35" s="29"/>
      <c r="KP35" s="29"/>
      <c r="KQ35" s="29"/>
      <c r="KR35" s="29"/>
      <c r="KS35" s="29"/>
      <c r="KT35" s="29"/>
      <c r="KU35" s="29"/>
      <c r="KV35" s="29"/>
      <c r="KW35" s="29"/>
      <c r="KX35" s="29"/>
      <c r="KY35" s="29"/>
      <c r="KZ35" s="29"/>
      <c r="LA35" s="29"/>
      <c r="LB35" s="29"/>
      <c r="LC35" s="29"/>
      <c r="LD35" s="29"/>
      <c r="LE35" s="29"/>
      <c r="LF35" s="29"/>
      <c r="LG35" s="29"/>
      <c r="LH35" s="29"/>
      <c r="LI35" s="29"/>
      <c r="LJ35" s="29"/>
      <c r="LK35" s="29"/>
      <c r="LL35" s="29"/>
      <c r="LM35" s="29"/>
      <c r="LN35" s="29"/>
      <c r="LO35" s="29"/>
      <c r="LP35" s="29"/>
      <c r="LQ35" s="29"/>
      <c r="LR35" s="29"/>
      <c r="LS35" s="29"/>
      <c r="LT35" s="29"/>
      <c r="LU35" s="29"/>
      <c r="LV35" s="29"/>
      <c r="LW35" s="29"/>
      <c r="LX35" s="29"/>
      <c r="LY35" s="29"/>
      <c r="LZ35" s="29"/>
      <c r="MA35" s="29"/>
      <c r="MB35" s="29"/>
      <c r="MC35" s="29"/>
      <c r="MD35" s="29"/>
      <c r="ME35" s="29"/>
      <c r="MF35" s="29"/>
      <c r="MG35" s="29"/>
      <c r="MH35" s="29"/>
      <c r="MI35" s="29"/>
      <c r="MJ35" s="29"/>
      <c r="MK35" s="29"/>
      <c r="ML35" s="29"/>
      <c r="MM35" s="29"/>
      <c r="MN35" s="29"/>
      <c r="MO35" s="29"/>
      <c r="MP35" s="29"/>
      <c r="MQ35" s="29"/>
      <c r="MR35" s="29"/>
      <c r="MS35" s="29"/>
      <c r="MT35" s="29"/>
      <c r="MU35" s="29"/>
      <c r="MV35" s="29"/>
      <c r="MW35" s="29"/>
      <c r="MX35" s="29"/>
      <c r="MY35" s="29"/>
      <c r="MZ35" s="29"/>
      <c r="NA35" s="29"/>
      <c r="NB35" s="29"/>
      <c r="NC35" s="29"/>
      <c r="ND35" s="29"/>
      <c r="NE35" s="29"/>
      <c r="NF35" s="29"/>
      <c r="NG35" s="29"/>
      <c r="NH35" s="29"/>
      <c r="NI35" s="29"/>
      <c r="NJ35" s="29"/>
      <c r="NK35" s="29"/>
      <c r="NL35" s="29"/>
      <c r="NM35" s="29"/>
      <c r="NN35" s="29"/>
      <c r="NO35" s="29"/>
      <c r="NP35" s="29"/>
      <c r="NQ35" s="29"/>
      <c r="NR35" s="29"/>
      <c r="NS35" s="29"/>
      <c r="NT35" s="29"/>
      <c r="NU35" s="29"/>
      <c r="NV35" s="29"/>
      <c r="NW35" s="29"/>
      <c r="NX35" s="29"/>
      <c r="NY35" s="29"/>
      <c r="NZ35" s="29"/>
      <c r="OA35" s="29"/>
      <c r="OB35" s="29"/>
      <c r="OC35" s="29"/>
      <c r="OD35" s="29"/>
      <c r="OE35" s="29"/>
      <c r="OF35" s="29"/>
      <c r="OG35" s="29"/>
      <c r="OH35" s="29"/>
      <c r="OI35" s="29"/>
      <c r="OJ35" s="29"/>
      <c r="OK35" s="29"/>
      <c r="OL35" s="29"/>
      <c r="OM35" s="29"/>
      <c r="ON35" s="29"/>
      <c r="OO35" s="29"/>
      <c r="OP35" s="29"/>
      <c r="OQ35" s="29"/>
      <c r="OR35" s="29"/>
      <c r="OS35" s="29"/>
      <c r="OT35" s="29"/>
      <c r="OU35" s="29"/>
      <c r="OV35" s="29"/>
      <c r="OW35" s="29"/>
      <c r="OX35" s="29"/>
      <c r="OY35" s="29"/>
      <c r="OZ35" s="29"/>
      <c r="PA35" s="29"/>
      <c r="PB35" s="29"/>
      <c r="PC35" s="29"/>
      <c r="PD35" s="29"/>
      <c r="PE35" s="29"/>
      <c r="PF35" s="29"/>
      <c r="PG35" s="29"/>
      <c r="PH35" s="29"/>
      <c r="PI35" s="29"/>
      <c r="PJ35" s="29"/>
      <c r="PK35" s="29"/>
    </row>
    <row r="36" spans="1:427" x14ac:dyDescent="0.25">
      <c r="A36" s="7" t="s">
        <v>371</v>
      </c>
      <c r="B36" s="29"/>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c r="AR36" s="29">
        <v>0</v>
      </c>
      <c r="AS36" s="29">
        <v>300</v>
      </c>
      <c r="AT36" s="29">
        <v>300</v>
      </c>
      <c r="AU36" s="29">
        <v>0</v>
      </c>
      <c r="AV36" s="29">
        <v>300</v>
      </c>
      <c r="AW36" s="29">
        <v>300</v>
      </c>
      <c r="AX36" s="29"/>
      <c r="AY36" s="29"/>
      <c r="AZ36" s="29"/>
      <c r="BA36" s="29"/>
      <c r="BB36" s="29"/>
      <c r="BC36" s="29"/>
      <c r="BD36" s="29"/>
      <c r="BE36" s="29"/>
      <c r="BF36" s="29"/>
      <c r="BG36" s="29"/>
      <c r="BH36" s="29"/>
      <c r="BI36" s="29"/>
      <c r="BJ36" s="29">
        <v>0</v>
      </c>
      <c r="BK36" s="29">
        <v>200</v>
      </c>
      <c r="BL36" s="29">
        <v>200</v>
      </c>
      <c r="BM36" s="29">
        <v>0</v>
      </c>
      <c r="BN36" s="29">
        <v>200</v>
      </c>
      <c r="BO36" s="29">
        <v>200</v>
      </c>
      <c r="BP36" s="29"/>
      <c r="BQ36" s="29"/>
      <c r="BR36" s="29"/>
      <c r="BS36" s="29"/>
      <c r="BT36" s="29"/>
      <c r="BU36" s="29"/>
      <c r="BV36" s="29"/>
      <c r="BW36" s="29"/>
      <c r="BX36" s="29"/>
      <c r="BY36" s="29"/>
      <c r="BZ36" s="29"/>
      <c r="CA36" s="29"/>
      <c r="CB36" s="29">
        <v>0</v>
      </c>
      <c r="CC36" s="29">
        <v>500</v>
      </c>
      <c r="CD36" s="29">
        <v>500</v>
      </c>
      <c r="CE36" s="29"/>
      <c r="CF36" s="29"/>
      <c r="CG36" s="29"/>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H36" s="29"/>
      <c r="DI36" s="29"/>
      <c r="DJ36" s="29"/>
      <c r="DK36" s="29"/>
      <c r="DL36" s="29"/>
      <c r="DM36" s="29"/>
      <c r="DN36" s="29"/>
      <c r="DO36" s="29"/>
      <c r="DP36" s="29"/>
      <c r="DQ36" s="29"/>
      <c r="DR36" s="29"/>
      <c r="DS36" s="29"/>
      <c r="DT36" s="29"/>
      <c r="DU36" s="29"/>
      <c r="DV36" s="29"/>
      <c r="DW36" s="29"/>
      <c r="DX36" s="29"/>
      <c r="DY36" s="29"/>
      <c r="DZ36" s="29"/>
      <c r="EA36" s="29"/>
      <c r="EB36" s="29"/>
      <c r="EC36" s="29"/>
      <c r="ED36" s="29"/>
      <c r="EE36" s="29"/>
      <c r="EF36" s="29"/>
      <c r="EG36" s="29"/>
      <c r="EH36" s="29"/>
      <c r="EI36" s="29"/>
      <c r="EJ36" s="29"/>
      <c r="EK36" s="29"/>
      <c r="EL36" s="29"/>
      <c r="EM36" s="29"/>
      <c r="EN36" s="29"/>
      <c r="EO36" s="29"/>
      <c r="EP36" s="29"/>
      <c r="EQ36" s="29"/>
      <c r="ER36" s="29"/>
      <c r="ES36" s="29"/>
      <c r="ET36" s="29"/>
      <c r="EU36" s="29"/>
      <c r="EV36" s="29"/>
      <c r="EW36" s="29"/>
      <c r="EX36" s="29"/>
      <c r="EY36" s="29"/>
      <c r="EZ36" s="29"/>
      <c r="FA36" s="29"/>
      <c r="FB36" s="29"/>
      <c r="FC36" s="29"/>
      <c r="FD36" s="29"/>
      <c r="FE36" s="29"/>
      <c r="FF36" s="29"/>
      <c r="FG36" s="29"/>
      <c r="FH36" s="29"/>
      <c r="FI36" s="29"/>
      <c r="FJ36" s="29"/>
      <c r="FK36" s="29">
        <v>0</v>
      </c>
      <c r="FL36" s="29">
        <v>10000</v>
      </c>
      <c r="FM36" s="29">
        <v>10000</v>
      </c>
      <c r="FN36" s="29"/>
      <c r="FO36" s="29"/>
      <c r="FP36" s="29"/>
      <c r="FQ36" s="29"/>
      <c r="FR36" s="29"/>
      <c r="FS36" s="29"/>
      <c r="FT36" s="29">
        <v>0</v>
      </c>
      <c r="FU36" s="29">
        <v>10000</v>
      </c>
      <c r="FV36" s="29">
        <v>10000</v>
      </c>
      <c r="FW36" s="29">
        <v>300</v>
      </c>
      <c r="FX36" s="29">
        <v>0</v>
      </c>
      <c r="FY36" s="29">
        <v>300</v>
      </c>
      <c r="FZ36" s="29"/>
      <c r="GA36" s="29"/>
      <c r="GB36" s="29"/>
      <c r="GC36" s="29"/>
      <c r="GD36" s="29"/>
      <c r="GE36" s="29"/>
      <c r="GF36" s="29">
        <v>300</v>
      </c>
      <c r="GG36" s="29">
        <v>0</v>
      </c>
      <c r="GH36" s="29">
        <v>300</v>
      </c>
      <c r="GI36" s="29">
        <v>-300</v>
      </c>
      <c r="GJ36" s="29">
        <v>300</v>
      </c>
      <c r="GK36" s="29">
        <v>0</v>
      </c>
      <c r="GL36" s="29"/>
      <c r="GM36" s="29"/>
      <c r="GN36" s="29"/>
      <c r="GO36" s="29"/>
      <c r="GP36" s="29"/>
      <c r="GQ36" s="29"/>
      <c r="GR36" s="29">
        <v>-300</v>
      </c>
      <c r="GS36" s="29">
        <v>300</v>
      </c>
      <c r="GT36" s="29">
        <v>0</v>
      </c>
      <c r="GU36" s="29">
        <v>0</v>
      </c>
      <c r="GV36" s="29">
        <v>300</v>
      </c>
      <c r="GW36" s="29">
        <v>300</v>
      </c>
      <c r="GX36" s="29"/>
      <c r="GY36" s="29"/>
      <c r="GZ36" s="29"/>
      <c r="HA36" s="29"/>
      <c r="HB36" s="29"/>
      <c r="HC36" s="29"/>
      <c r="HD36" s="29">
        <v>0</v>
      </c>
      <c r="HE36" s="29">
        <v>300</v>
      </c>
      <c r="HF36" s="29">
        <v>300</v>
      </c>
      <c r="HG36" s="29"/>
      <c r="HH36" s="29"/>
      <c r="HI36" s="29"/>
      <c r="HJ36" s="29"/>
      <c r="HK36" s="29"/>
      <c r="HL36" s="29"/>
      <c r="HM36" s="29"/>
      <c r="HN36" s="29"/>
      <c r="HO36" s="29"/>
      <c r="HP36" s="29"/>
      <c r="HQ36" s="29"/>
      <c r="HR36" s="29"/>
      <c r="HS36" s="29"/>
      <c r="HT36" s="29"/>
      <c r="HU36" s="29"/>
      <c r="HV36" s="29"/>
      <c r="HW36" s="29"/>
      <c r="HX36" s="29"/>
      <c r="HY36" s="29">
        <v>0</v>
      </c>
      <c r="HZ36" s="29">
        <v>10600</v>
      </c>
      <c r="IA36" s="29">
        <v>10600</v>
      </c>
      <c r="IB36" s="29"/>
      <c r="IC36" s="29"/>
      <c r="ID36" s="29"/>
      <c r="IE36" s="29"/>
      <c r="IF36" s="29"/>
      <c r="IG36" s="29"/>
      <c r="IH36" s="29"/>
      <c r="II36" s="29"/>
      <c r="IJ36" s="29"/>
      <c r="IK36" s="29"/>
      <c r="IL36" s="29"/>
      <c r="IM36" s="29"/>
      <c r="IN36" s="29"/>
      <c r="IO36" s="29"/>
      <c r="IP36" s="29"/>
      <c r="IQ36" s="29"/>
      <c r="IR36" s="29"/>
      <c r="IS36" s="29"/>
      <c r="IT36" s="29"/>
      <c r="IU36" s="29"/>
      <c r="IV36" s="29"/>
      <c r="IW36" s="29"/>
      <c r="IX36" s="29"/>
      <c r="IY36" s="29"/>
      <c r="IZ36" s="29"/>
      <c r="JA36" s="29"/>
      <c r="JB36" s="29"/>
      <c r="JC36" s="29"/>
      <c r="JD36" s="29"/>
      <c r="JE36" s="29"/>
      <c r="JF36" s="29"/>
      <c r="JG36" s="29"/>
      <c r="JH36" s="29"/>
      <c r="JI36" s="29"/>
      <c r="JJ36" s="29"/>
      <c r="JK36" s="29"/>
      <c r="JL36" s="29"/>
      <c r="JM36" s="29"/>
      <c r="JN36" s="29"/>
      <c r="JO36" s="29"/>
      <c r="JP36" s="29"/>
      <c r="JQ36" s="29"/>
      <c r="JR36" s="29"/>
      <c r="JS36" s="29"/>
      <c r="JT36" s="29"/>
      <c r="JU36" s="29"/>
      <c r="JV36" s="29"/>
      <c r="JW36" s="29"/>
      <c r="JX36" s="29"/>
      <c r="JY36" s="29"/>
      <c r="JZ36" s="29"/>
      <c r="KA36" s="29"/>
      <c r="KB36" s="29"/>
      <c r="KC36" s="29"/>
      <c r="KD36" s="29"/>
      <c r="KE36" s="29"/>
      <c r="KF36" s="29"/>
      <c r="KG36" s="29"/>
      <c r="KH36" s="29"/>
      <c r="KI36" s="29"/>
      <c r="KJ36" s="29"/>
      <c r="KK36" s="29"/>
      <c r="KL36" s="29"/>
      <c r="KM36" s="29"/>
      <c r="KN36" s="29"/>
      <c r="KO36" s="29"/>
      <c r="KP36" s="29"/>
      <c r="KQ36" s="29"/>
      <c r="KR36" s="29"/>
      <c r="KS36" s="29"/>
      <c r="KT36" s="29"/>
      <c r="KU36" s="29"/>
      <c r="KV36" s="29"/>
      <c r="KW36" s="29"/>
      <c r="KX36" s="29"/>
      <c r="KY36" s="29"/>
      <c r="KZ36" s="29"/>
      <c r="LA36" s="29"/>
      <c r="LB36" s="29"/>
      <c r="LC36" s="29"/>
      <c r="LD36" s="29"/>
      <c r="LE36" s="29"/>
      <c r="LF36" s="29"/>
      <c r="LG36" s="29"/>
      <c r="LH36" s="29"/>
      <c r="LI36" s="29"/>
      <c r="LJ36" s="29"/>
      <c r="LK36" s="29"/>
      <c r="LL36" s="29"/>
      <c r="LM36" s="29"/>
      <c r="LN36" s="29"/>
      <c r="LO36" s="29"/>
      <c r="LP36" s="29"/>
      <c r="LQ36" s="29"/>
      <c r="LR36" s="29"/>
      <c r="LS36" s="29"/>
      <c r="LT36" s="29"/>
      <c r="LU36" s="29"/>
      <c r="LV36" s="29"/>
      <c r="LW36" s="29"/>
      <c r="LX36" s="29"/>
      <c r="LY36" s="29"/>
      <c r="LZ36" s="29"/>
      <c r="MA36" s="29"/>
      <c r="MB36" s="29"/>
      <c r="MC36" s="29"/>
      <c r="MD36" s="29"/>
      <c r="ME36" s="29"/>
      <c r="MF36" s="29"/>
      <c r="MG36" s="29"/>
      <c r="MH36" s="29"/>
      <c r="MI36" s="29"/>
      <c r="MJ36" s="29"/>
      <c r="MK36" s="29"/>
      <c r="ML36" s="29"/>
      <c r="MM36" s="29"/>
      <c r="MN36" s="29"/>
      <c r="MO36" s="29"/>
      <c r="MP36" s="29"/>
      <c r="MQ36" s="29"/>
      <c r="MR36" s="29"/>
      <c r="MS36" s="29"/>
      <c r="MT36" s="29"/>
      <c r="MU36" s="29"/>
      <c r="MV36" s="29"/>
      <c r="MW36" s="29"/>
      <c r="MX36" s="29"/>
      <c r="MY36" s="29"/>
      <c r="MZ36" s="29"/>
      <c r="NA36" s="29"/>
      <c r="NB36" s="29"/>
      <c r="NC36" s="29"/>
      <c r="ND36" s="29"/>
      <c r="NE36" s="29"/>
      <c r="NF36" s="29"/>
      <c r="NG36" s="29"/>
      <c r="NH36" s="29"/>
      <c r="NI36" s="29"/>
      <c r="NJ36" s="29"/>
      <c r="NK36" s="29"/>
      <c r="NL36" s="29"/>
      <c r="NM36" s="29"/>
      <c r="NN36" s="29"/>
      <c r="NO36" s="29"/>
      <c r="NP36" s="29"/>
      <c r="NQ36" s="29"/>
      <c r="NR36" s="29"/>
      <c r="NS36" s="29"/>
      <c r="NT36" s="29"/>
      <c r="NU36" s="29"/>
      <c r="NV36" s="29"/>
      <c r="NW36" s="29"/>
      <c r="NX36" s="29"/>
      <c r="NY36" s="29"/>
      <c r="NZ36" s="29"/>
      <c r="OA36" s="29"/>
      <c r="OB36" s="29"/>
      <c r="OC36" s="29"/>
      <c r="OD36" s="29"/>
      <c r="OE36" s="29"/>
      <c r="OF36" s="29"/>
      <c r="OG36" s="29"/>
      <c r="OH36" s="29"/>
      <c r="OI36" s="29"/>
      <c r="OJ36" s="29"/>
      <c r="OK36" s="29"/>
      <c r="OL36" s="29"/>
      <c r="OM36" s="29"/>
      <c r="ON36" s="29"/>
      <c r="OO36" s="29"/>
      <c r="OP36" s="29"/>
      <c r="OQ36" s="29"/>
      <c r="OR36" s="29"/>
      <c r="OS36" s="29"/>
      <c r="OT36" s="29"/>
      <c r="OU36" s="29"/>
      <c r="OV36" s="29"/>
      <c r="OW36" s="29"/>
      <c r="OX36" s="29"/>
      <c r="OY36" s="29"/>
      <c r="OZ36" s="29"/>
      <c r="PA36" s="29"/>
      <c r="PB36" s="29"/>
      <c r="PC36" s="29"/>
      <c r="PD36" s="29"/>
      <c r="PE36" s="29"/>
      <c r="PF36" s="29"/>
      <c r="PG36" s="29"/>
      <c r="PH36" s="29"/>
      <c r="PI36" s="29"/>
      <c r="PJ36" s="29"/>
      <c r="PK36" s="29"/>
    </row>
    <row r="37" spans="1:427" x14ac:dyDescent="0.25">
      <c r="A37" s="7" t="s">
        <v>608</v>
      </c>
      <c r="B37" s="29"/>
      <c r="C37" s="29"/>
      <c r="D37" s="29"/>
      <c r="E37" s="29"/>
      <c r="F37" s="29"/>
      <c r="G37" s="29"/>
      <c r="H37" s="29"/>
      <c r="I37" s="29"/>
      <c r="J37" s="29"/>
      <c r="K37" s="29"/>
      <c r="L37" s="29"/>
      <c r="M37" s="29"/>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c r="BJ37" s="29"/>
      <c r="BK37" s="29"/>
      <c r="BL37" s="29"/>
      <c r="BM37" s="29"/>
      <c r="BN37" s="29"/>
      <c r="BO37" s="29"/>
      <c r="BP37" s="29"/>
      <c r="BQ37" s="29"/>
      <c r="BR37" s="29"/>
      <c r="BS37" s="29"/>
      <c r="BT37" s="29"/>
      <c r="BU37" s="29"/>
      <c r="BV37" s="29"/>
      <c r="BW37" s="29"/>
      <c r="BX37" s="29"/>
      <c r="BY37" s="29"/>
      <c r="BZ37" s="29"/>
      <c r="CA37" s="29"/>
      <c r="CB37" s="29"/>
      <c r="CC37" s="29"/>
      <c r="CD37" s="29"/>
      <c r="CE37" s="29"/>
      <c r="CF37" s="29"/>
      <c r="CG37" s="29"/>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H37" s="29"/>
      <c r="DI37" s="29"/>
      <c r="DJ37" s="29"/>
      <c r="DK37" s="29"/>
      <c r="DL37" s="29"/>
      <c r="DM37" s="29"/>
      <c r="DN37" s="29"/>
      <c r="DO37" s="29"/>
      <c r="DP37" s="29"/>
      <c r="DQ37" s="29"/>
      <c r="DR37" s="29"/>
      <c r="DS37" s="29"/>
      <c r="DT37" s="29"/>
      <c r="DU37" s="29"/>
      <c r="DV37" s="29"/>
      <c r="DW37" s="29"/>
      <c r="DX37" s="29"/>
      <c r="DY37" s="29"/>
      <c r="DZ37" s="29"/>
      <c r="EA37" s="29"/>
      <c r="EB37" s="29"/>
      <c r="EC37" s="29"/>
      <c r="ED37" s="29"/>
      <c r="EE37" s="29"/>
      <c r="EF37" s="29"/>
      <c r="EG37" s="29"/>
      <c r="EH37" s="29"/>
      <c r="EI37" s="29"/>
      <c r="EJ37" s="29"/>
      <c r="EK37" s="29"/>
      <c r="EL37" s="29"/>
      <c r="EM37" s="29"/>
      <c r="EN37" s="29"/>
      <c r="EO37" s="29"/>
      <c r="EP37" s="29"/>
      <c r="EQ37" s="29"/>
      <c r="ER37" s="29"/>
      <c r="ES37" s="29"/>
      <c r="ET37" s="29"/>
      <c r="EU37" s="29"/>
      <c r="EV37" s="29"/>
      <c r="EW37" s="29"/>
      <c r="EX37" s="29"/>
      <c r="EY37" s="29">
        <v>-19.52</v>
      </c>
      <c r="EZ37" s="29">
        <v>19.52</v>
      </c>
      <c r="FA37" s="29">
        <v>0</v>
      </c>
      <c r="FB37" s="29"/>
      <c r="FC37" s="29"/>
      <c r="FD37" s="29"/>
      <c r="FE37" s="29"/>
      <c r="FF37" s="29"/>
      <c r="FG37" s="29"/>
      <c r="FH37" s="29">
        <v>-19.52</v>
      </c>
      <c r="FI37" s="29">
        <v>19.52</v>
      </c>
      <c r="FJ37" s="29">
        <v>0</v>
      </c>
      <c r="FK37" s="29">
        <v>-34.090000000000003</v>
      </c>
      <c r="FL37" s="29">
        <v>34.090000000000003</v>
      </c>
      <c r="FM37" s="29">
        <v>0</v>
      </c>
      <c r="FN37" s="29"/>
      <c r="FO37" s="29"/>
      <c r="FP37" s="29"/>
      <c r="FQ37" s="29"/>
      <c r="FR37" s="29"/>
      <c r="FS37" s="29"/>
      <c r="FT37" s="29">
        <v>-34.090000000000003</v>
      </c>
      <c r="FU37" s="29">
        <v>34.090000000000003</v>
      </c>
      <c r="FV37" s="29">
        <v>0</v>
      </c>
      <c r="FW37" s="29">
        <v>-38.68</v>
      </c>
      <c r="FX37" s="29">
        <v>38.68</v>
      </c>
      <c r="FY37" s="29">
        <v>0</v>
      </c>
      <c r="FZ37" s="29"/>
      <c r="GA37" s="29"/>
      <c r="GB37" s="29"/>
      <c r="GC37" s="29"/>
      <c r="GD37" s="29"/>
      <c r="GE37" s="29"/>
      <c r="GF37" s="29">
        <v>-38.68</v>
      </c>
      <c r="GG37" s="29">
        <v>38.68</v>
      </c>
      <c r="GH37" s="29">
        <v>0</v>
      </c>
      <c r="GI37" s="29">
        <v>-67.42</v>
      </c>
      <c r="GJ37" s="29">
        <v>67.42</v>
      </c>
      <c r="GK37" s="29">
        <v>0</v>
      </c>
      <c r="GL37" s="29"/>
      <c r="GM37" s="29"/>
      <c r="GN37" s="29"/>
      <c r="GO37" s="29"/>
      <c r="GP37" s="29"/>
      <c r="GQ37" s="29"/>
      <c r="GR37" s="29">
        <v>-67.42</v>
      </c>
      <c r="GS37" s="29">
        <v>67.42</v>
      </c>
      <c r="GT37" s="29">
        <v>0</v>
      </c>
      <c r="GU37" s="29">
        <v>-50.85</v>
      </c>
      <c r="GV37" s="29">
        <v>50.85</v>
      </c>
      <c r="GW37" s="29">
        <v>0</v>
      </c>
      <c r="GX37" s="29"/>
      <c r="GY37" s="29"/>
      <c r="GZ37" s="29"/>
      <c r="HA37" s="29"/>
      <c r="HB37" s="29"/>
      <c r="HC37" s="29"/>
      <c r="HD37" s="29">
        <v>-50.85</v>
      </c>
      <c r="HE37" s="29">
        <v>50.85</v>
      </c>
      <c r="HF37" s="29">
        <v>0</v>
      </c>
      <c r="HG37" s="29"/>
      <c r="HH37" s="29"/>
      <c r="HI37" s="29"/>
      <c r="HJ37" s="29"/>
      <c r="HK37" s="29"/>
      <c r="HL37" s="29"/>
      <c r="HM37" s="29"/>
      <c r="HN37" s="29"/>
      <c r="HO37" s="29"/>
      <c r="HP37" s="29"/>
      <c r="HQ37" s="29"/>
      <c r="HR37" s="29"/>
      <c r="HS37" s="29"/>
      <c r="HT37" s="29"/>
      <c r="HU37" s="29"/>
      <c r="HV37" s="29"/>
      <c r="HW37" s="29"/>
      <c r="HX37" s="29"/>
      <c r="HY37" s="29">
        <v>-210.55999999999997</v>
      </c>
      <c r="HZ37" s="29">
        <v>210.55999999999997</v>
      </c>
      <c r="IA37" s="29">
        <v>0</v>
      </c>
      <c r="IB37" s="29"/>
      <c r="IC37" s="29"/>
      <c r="ID37" s="29"/>
      <c r="IE37" s="29"/>
      <c r="IF37" s="29"/>
      <c r="IG37" s="29"/>
      <c r="IH37" s="29"/>
      <c r="II37" s="29"/>
      <c r="IJ37" s="29"/>
      <c r="IK37" s="29"/>
      <c r="IL37" s="29"/>
      <c r="IM37" s="29"/>
      <c r="IN37" s="29"/>
      <c r="IO37" s="29"/>
      <c r="IP37" s="29"/>
      <c r="IQ37" s="29"/>
      <c r="IR37" s="29"/>
      <c r="IS37" s="29"/>
      <c r="IT37" s="29"/>
      <c r="IU37" s="29"/>
      <c r="IV37" s="29"/>
      <c r="IW37" s="29"/>
      <c r="IX37" s="29"/>
      <c r="IY37" s="29"/>
      <c r="IZ37" s="29"/>
      <c r="JA37" s="29"/>
      <c r="JB37" s="29"/>
      <c r="JC37" s="29"/>
      <c r="JD37" s="29"/>
      <c r="JE37" s="29"/>
      <c r="JF37" s="29"/>
      <c r="JG37" s="29"/>
      <c r="JH37" s="29"/>
      <c r="JI37" s="29"/>
      <c r="JJ37" s="29"/>
      <c r="JK37" s="29"/>
      <c r="JL37" s="29"/>
      <c r="JM37" s="29"/>
      <c r="JN37" s="29"/>
      <c r="JO37" s="29"/>
      <c r="JP37" s="29"/>
      <c r="JQ37" s="29"/>
      <c r="JR37" s="29"/>
      <c r="JS37" s="29"/>
      <c r="JT37" s="29"/>
      <c r="JU37" s="29"/>
      <c r="JV37" s="29"/>
      <c r="JW37" s="29"/>
      <c r="JX37" s="29"/>
      <c r="JY37" s="29"/>
      <c r="JZ37" s="29"/>
      <c r="KA37" s="29"/>
      <c r="KB37" s="29"/>
      <c r="KC37" s="29"/>
      <c r="KD37" s="29"/>
      <c r="KE37" s="29"/>
      <c r="KF37" s="29"/>
      <c r="KG37" s="29"/>
      <c r="KH37" s="29"/>
      <c r="KI37" s="29"/>
      <c r="KJ37" s="29"/>
      <c r="KK37" s="29"/>
      <c r="KL37" s="29"/>
      <c r="KM37" s="29"/>
      <c r="KN37" s="29"/>
      <c r="KO37" s="29"/>
      <c r="KP37" s="29"/>
      <c r="KQ37" s="29"/>
      <c r="KR37" s="29"/>
      <c r="KS37" s="29"/>
      <c r="KT37" s="29"/>
      <c r="KU37" s="29"/>
      <c r="KV37" s="29"/>
      <c r="KW37" s="29"/>
      <c r="KX37" s="29"/>
      <c r="KY37" s="29"/>
      <c r="KZ37" s="29"/>
      <c r="LA37" s="29"/>
      <c r="LB37" s="29"/>
      <c r="LC37" s="29"/>
      <c r="LD37" s="29"/>
      <c r="LE37" s="29"/>
      <c r="LF37" s="29"/>
      <c r="LG37" s="29"/>
      <c r="LH37" s="29"/>
      <c r="LI37" s="29"/>
      <c r="LJ37" s="29"/>
      <c r="LK37" s="29"/>
      <c r="LL37" s="29"/>
      <c r="LM37" s="29"/>
      <c r="LN37" s="29"/>
      <c r="LO37" s="29"/>
      <c r="LP37" s="29"/>
      <c r="LQ37" s="29"/>
      <c r="LR37" s="29"/>
      <c r="LS37" s="29"/>
      <c r="LT37" s="29"/>
      <c r="LU37" s="29"/>
      <c r="LV37" s="29"/>
      <c r="LW37" s="29"/>
      <c r="LX37" s="29"/>
      <c r="LY37" s="29"/>
      <c r="LZ37" s="29"/>
      <c r="MA37" s="29"/>
      <c r="MB37" s="29"/>
      <c r="MC37" s="29"/>
      <c r="MD37" s="29"/>
      <c r="ME37" s="29"/>
      <c r="MF37" s="29"/>
      <c r="MG37" s="29"/>
      <c r="MH37" s="29"/>
      <c r="MI37" s="29"/>
      <c r="MJ37" s="29"/>
      <c r="MK37" s="29"/>
      <c r="ML37" s="29"/>
      <c r="MM37" s="29"/>
      <c r="MN37" s="29"/>
      <c r="MO37" s="29"/>
      <c r="MP37" s="29"/>
      <c r="MQ37" s="29"/>
      <c r="MR37" s="29"/>
      <c r="MS37" s="29"/>
      <c r="MT37" s="29"/>
      <c r="MU37" s="29"/>
      <c r="MV37" s="29"/>
      <c r="MW37" s="29"/>
      <c r="MX37" s="29"/>
      <c r="MY37" s="29"/>
      <c r="MZ37" s="29"/>
      <c r="NA37" s="29"/>
      <c r="NB37" s="29"/>
      <c r="NC37" s="29"/>
      <c r="ND37" s="29"/>
      <c r="NE37" s="29"/>
      <c r="NF37" s="29"/>
      <c r="NG37" s="29"/>
      <c r="NH37" s="29"/>
      <c r="NI37" s="29"/>
      <c r="NJ37" s="29"/>
      <c r="NK37" s="29"/>
      <c r="NL37" s="29"/>
      <c r="NM37" s="29"/>
      <c r="NN37" s="29"/>
      <c r="NO37" s="29"/>
      <c r="NP37" s="29"/>
      <c r="NQ37" s="29"/>
      <c r="NR37" s="29"/>
      <c r="NS37" s="29"/>
      <c r="NT37" s="29"/>
      <c r="NU37" s="29"/>
      <c r="NV37" s="29"/>
      <c r="NW37" s="29"/>
      <c r="NX37" s="29"/>
      <c r="NY37" s="29"/>
      <c r="NZ37" s="29"/>
      <c r="OA37" s="29"/>
      <c r="OB37" s="29"/>
      <c r="OC37" s="29"/>
      <c r="OD37" s="29"/>
      <c r="OE37" s="29"/>
      <c r="OF37" s="29"/>
      <c r="OG37" s="29"/>
      <c r="OH37" s="29"/>
      <c r="OI37" s="29"/>
      <c r="OJ37" s="29"/>
      <c r="OK37" s="29"/>
      <c r="OL37" s="29"/>
      <c r="OM37" s="29"/>
      <c r="ON37" s="29"/>
      <c r="OO37" s="29"/>
      <c r="OP37" s="29"/>
      <c r="OQ37" s="29"/>
      <c r="OR37" s="29"/>
      <c r="OS37" s="29"/>
      <c r="OT37" s="29"/>
      <c r="OU37" s="29"/>
      <c r="OV37" s="29"/>
      <c r="OW37" s="29"/>
      <c r="OX37" s="29"/>
      <c r="OY37" s="29"/>
      <c r="OZ37" s="29"/>
      <c r="PA37" s="29"/>
      <c r="PB37" s="29"/>
      <c r="PC37" s="29"/>
      <c r="PD37" s="29"/>
      <c r="PE37" s="29"/>
      <c r="PF37" s="29"/>
      <c r="PG37" s="29"/>
      <c r="PH37" s="29"/>
      <c r="PI37" s="29"/>
      <c r="PJ37" s="29"/>
      <c r="PK37" s="29"/>
    </row>
    <row r="38" spans="1:427" x14ac:dyDescent="0.25">
      <c r="A38" s="7" t="s">
        <v>609</v>
      </c>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c r="DU38" s="29"/>
      <c r="DV38" s="29"/>
      <c r="DW38" s="29"/>
      <c r="DX38" s="29"/>
      <c r="DY38" s="29"/>
      <c r="DZ38" s="29"/>
      <c r="EA38" s="29"/>
      <c r="EB38" s="29"/>
      <c r="EC38" s="29"/>
      <c r="ED38" s="29"/>
      <c r="EE38" s="29"/>
      <c r="EF38" s="29"/>
      <c r="EG38" s="29"/>
      <c r="EH38" s="29"/>
      <c r="EI38" s="29"/>
      <c r="EJ38" s="29"/>
      <c r="EK38" s="29"/>
      <c r="EL38" s="29"/>
      <c r="EM38" s="29"/>
      <c r="EN38" s="29"/>
      <c r="EO38" s="29"/>
      <c r="EP38" s="29"/>
      <c r="EQ38" s="29"/>
      <c r="ER38" s="29"/>
      <c r="ES38" s="29"/>
      <c r="ET38" s="29"/>
      <c r="EU38" s="29"/>
      <c r="EV38" s="29"/>
      <c r="EW38" s="29"/>
      <c r="EX38" s="29"/>
      <c r="EY38" s="29">
        <v>-6859.58</v>
      </c>
      <c r="EZ38" s="29">
        <v>6901.86</v>
      </c>
      <c r="FA38" s="29">
        <v>42.28</v>
      </c>
      <c r="FB38" s="29"/>
      <c r="FC38" s="29"/>
      <c r="FD38" s="29"/>
      <c r="FE38" s="29"/>
      <c r="FF38" s="29"/>
      <c r="FG38" s="29"/>
      <c r="FH38" s="29">
        <v>-6859.58</v>
      </c>
      <c r="FI38" s="29">
        <v>6901.86</v>
      </c>
      <c r="FJ38" s="29">
        <v>42.28</v>
      </c>
      <c r="FK38" s="29">
        <v>-14607.58</v>
      </c>
      <c r="FL38" s="29">
        <v>14948.04</v>
      </c>
      <c r="FM38" s="29">
        <v>340.46</v>
      </c>
      <c r="FN38" s="29"/>
      <c r="FO38" s="29"/>
      <c r="FP38" s="29"/>
      <c r="FQ38" s="29"/>
      <c r="FR38" s="29"/>
      <c r="FS38" s="29"/>
      <c r="FT38" s="29">
        <v>-14607.58</v>
      </c>
      <c r="FU38" s="29">
        <v>14948.04</v>
      </c>
      <c r="FV38" s="29">
        <v>340.46</v>
      </c>
      <c r="FW38" s="29">
        <v>-15802</v>
      </c>
      <c r="FX38" s="29">
        <v>15814.45</v>
      </c>
      <c r="FY38" s="29">
        <v>12.45</v>
      </c>
      <c r="FZ38" s="29"/>
      <c r="GA38" s="29"/>
      <c r="GB38" s="29"/>
      <c r="GC38" s="29"/>
      <c r="GD38" s="29"/>
      <c r="GE38" s="29"/>
      <c r="GF38" s="29">
        <v>-15802</v>
      </c>
      <c r="GG38" s="29">
        <v>15814.45</v>
      </c>
      <c r="GH38" s="29">
        <v>12.45</v>
      </c>
      <c r="GI38" s="29">
        <v>-19036.43</v>
      </c>
      <c r="GJ38" s="29">
        <v>19666.349999999999</v>
      </c>
      <c r="GK38" s="29">
        <v>629.91999999999996</v>
      </c>
      <c r="GL38" s="29"/>
      <c r="GM38" s="29"/>
      <c r="GN38" s="29"/>
      <c r="GO38" s="29"/>
      <c r="GP38" s="29"/>
      <c r="GQ38" s="29"/>
      <c r="GR38" s="29">
        <v>-19036.43</v>
      </c>
      <c r="GS38" s="29">
        <v>19666.349999999999</v>
      </c>
      <c r="GT38" s="29">
        <v>629.91999999999996</v>
      </c>
      <c r="GU38" s="29">
        <v>-35969.51</v>
      </c>
      <c r="GV38" s="29">
        <v>36346.379999999997</v>
      </c>
      <c r="GW38" s="29">
        <v>376.87</v>
      </c>
      <c r="GX38" s="29"/>
      <c r="GY38" s="29"/>
      <c r="GZ38" s="29"/>
      <c r="HA38" s="29"/>
      <c r="HB38" s="29"/>
      <c r="HC38" s="29"/>
      <c r="HD38" s="29">
        <v>-35969.51</v>
      </c>
      <c r="HE38" s="29">
        <v>36346.379999999997</v>
      </c>
      <c r="HF38" s="29">
        <v>376.87</v>
      </c>
      <c r="HG38" s="29"/>
      <c r="HH38" s="29"/>
      <c r="HI38" s="29"/>
      <c r="HJ38" s="29"/>
      <c r="HK38" s="29"/>
      <c r="HL38" s="29"/>
      <c r="HM38" s="29"/>
      <c r="HN38" s="29"/>
      <c r="HO38" s="29"/>
      <c r="HP38" s="29"/>
      <c r="HQ38" s="29"/>
      <c r="HR38" s="29"/>
      <c r="HS38" s="29"/>
      <c r="HT38" s="29"/>
      <c r="HU38" s="29"/>
      <c r="HV38" s="29"/>
      <c r="HW38" s="29"/>
      <c r="HX38" s="29"/>
      <c r="HY38" s="29">
        <v>-92275.1</v>
      </c>
      <c r="HZ38" s="29">
        <v>93677.08</v>
      </c>
      <c r="IA38" s="29">
        <v>1401.98</v>
      </c>
      <c r="IB38" s="29"/>
      <c r="IC38" s="29"/>
      <c r="ID38" s="29"/>
      <c r="IE38" s="29"/>
      <c r="IF38" s="29"/>
      <c r="IG38" s="29"/>
      <c r="IH38" s="29"/>
      <c r="II38" s="29"/>
      <c r="IJ38" s="29"/>
      <c r="IK38" s="29"/>
      <c r="IL38" s="29"/>
      <c r="IM38" s="29"/>
      <c r="IN38" s="29"/>
      <c r="IO38" s="29"/>
      <c r="IP38" s="29"/>
      <c r="IQ38" s="29"/>
      <c r="IR38" s="29"/>
      <c r="IS38" s="29"/>
      <c r="IT38" s="29"/>
      <c r="IU38" s="29"/>
      <c r="IV38" s="29"/>
      <c r="IW38" s="29"/>
      <c r="IX38" s="29"/>
      <c r="IY38" s="29"/>
      <c r="IZ38" s="29"/>
      <c r="JA38" s="29"/>
      <c r="JB38" s="29"/>
      <c r="JC38" s="29"/>
      <c r="JD38" s="29"/>
      <c r="JE38" s="29"/>
      <c r="JF38" s="29"/>
      <c r="JG38" s="29"/>
      <c r="JH38" s="29"/>
      <c r="JI38" s="29"/>
      <c r="JJ38" s="29"/>
      <c r="JK38" s="29"/>
      <c r="JL38" s="29"/>
      <c r="JM38" s="29"/>
      <c r="JN38" s="29"/>
      <c r="JO38" s="29"/>
      <c r="JP38" s="29"/>
      <c r="JQ38" s="29"/>
      <c r="JR38" s="29"/>
      <c r="JS38" s="29"/>
      <c r="JT38" s="29"/>
      <c r="JU38" s="29"/>
      <c r="JV38" s="29"/>
      <c r="JW38" s="29"/>
      <c r="JX38" s="29"/>
      <c r="JY38" s="29"/>
      <c r="JZ38" s="29"/>
      <c r="KA38" s="29"/>
      <c r="KB38" s="29"/>
      <c r="KC38" s="29"/>
      <c r="KD38" s="29"/>
      <c r="KE38" s="29"/>
      <c r="KF38" s="29"/>
      <c r="KG38" s="29"/>
      <c r="KH38" s="29"/>
      <c r="KI38" s="29"/>
      <c r="KJ38" s="29"/>
      <c r="KK38" s="29"/>
      <c r="KL38" s="29"/>
      <c r="KM38" s="29"/>
      <c r="KN38" s="29"/>
      <c r="KO38" s="29"/>
      <c r="KP38" s="29"/>
      <c r="KQ38" s="29"/>
      <c r="KR38" s="29"/>
      <c r="KS38" s="29"/>
      <c r="KT38" s="29"/>
      <c r="KU38" s="29"/>
      <c r="KV38" s="29"/>
      <c r="KW38" s="29"/>
      <c r="KX38" s="29"/>
      <c r="KY38" s="29"/>
      <c r="KZ38" s="29"/>
      <c r="LA38" s="29"/>
      <c r="LB38" s="29"/>
      <c r="LC38" s="29"/>
      <c r="LD38" s="29"/>
      <c r="LE38" s="29"/>
      <c r="LF38" s="29"/>
      <c r="LG38" s="29"/>
      <c r="LH38" s="29"/>
      <c r="LI38" s="29"/>
      <c r="LJ38" s="29"/>
      <c r="LK38" s="29"/>
      <c r="LL38" s="29"/>
      <c r="LM38" s="29"/>
      <c r="LN38" s="29"/>
      <c r="LO38" s="29"/>
      <c r="LP38" s="29"/>
      <c r="LQ38" s="29"/>
      <c r="LR38" s="29"/>
      <c r="LS38" s="29"/>
      <c r="LT38" s="29"/>
      <c r="LU38" s="29"/>
      <c r="LV38" s="29"/>
      <c r="LW38" s="29"/>
      <c r="LX38" s="29"/>
      <c r="LY38" s="29"/>
      <c r="LZ38" s="29"/>
      <c r="MA38" s="29"/>
      <c r="MB38" s="29"/>
      <c r="MC38" s="29"/>
      <c r="MD38" s="29"/>
      <c r="ME38" s="29"/>
      <c r="MF38" s="29"/>
      <c r="MG38" s="29"/>
      <c r="MH38" s="29"/>
      <c r="MI38" s="29"/>
      <c r="MJ38" s="29"/>
      <c r="MK38" s="29"/>
      <c r="ML38" s="29"/>
      <c r="MM38" s="29"/>
      <c r="MN38" s="29"/>
      <c r="MO38" s="29"/>
      <c r="MP38" s="29"/>
      <c r="MQ38" s="29"/>
      <c r="MR38" s="29"/>
      <c r="MS38" s="29"/>
      <c r="MT38" s="29"/>
      <c r="MU38" s="29"/>
      <c r="MV38" s="29"/>
      <c r="MW38" s="29"/>
      <c r="MX38" s="29"/>
      <c r="MY38" s="29"/>
      <c r="MZ38" s="29"/>
      <c r="NA38" s="29"/>
      <c r="NB38" s="29"/>
      <c r="NC38" s="29"/>
      <c r="ND38" s="29"/>
      <c r="NE38" s="29"/>
      <c r="NF38" s="29"/>
      <c r="NG38" s="29"/>
      <c r="NH38" s="29"/>
      <c r="NI38" s="29"/>
      <c r="NJ38" s="29"/>
      <c r="NK38" s="29"/>
      <c r="NL38" s="29"/>
      <c r="NM38" s="29"/>
      <c r="NN38" s="29"/>
      <c r="NO38" s="29"/>
      <c r="NP38" s="29"/>
      <c r="NQ38" s="29"/>
      <c r="NR38" s="29"/>
      <c r="NS38" s="29"/>
      <c r="NT38" s="29"/>
      <c r="NU38" s="29"/>
      <c r="NV38" s="29"/>
      <c r="NW38" s="29"/>
      <c r="NX38" s="29"/>
      <c r="NY38" s="29"/>
      <c r="NZ38" s="29"/>
      <c r="OA38" s="29"/>
      <c r="OB38" s="29"/>
      <c r="OC38" s="29"/>
      <c r="OD38" s="29"/>
      <c r="OE38" s="29"/>
      <c r="OF38" s="29"/>
      <c r="OG38" s="29"/>
      <c r="OH38" s="29"/>
      <c r="OI38" s="29"/>
      <c r="OJ38" s="29"/>
      <c r="OK38" s="29"/>
      <c r="OL38" s="29"/>
      <c r="OM38" s="29"/>
      <c r="ON38" s="29"/>
      <c r="OO38" s="29"/>
      <c r="OP38" s="29"/>
      <c r="OQ38" s="29"/>
      <c r="OR38" s="29"/>
      <c r="OS38" s="29"/>
      <c r="OT38" s="29"/>
      <c r="OU38" s="29"/>
      <c r="OV38" s="29"/>
      <c r="OW38" s="29"/>
      <c r="OX38" s="29"/>
      <c r="OY38" s="29"/>
      <c r="OZ38" s="29"/>
      <c r="PA38" s="29"/>
      <c r="PB38" s="29"/>
      <c r="PC38" s="29"/>
      <c r="PD38" s="29"/>
      <c r="PE38" s="29"/>
      <c r="PF38" s="29"/>
      <c r="PG38" s="29"/>
      <c r="PH38" s="29"/>
      <c r="PI38" s="29"/>
      <c r="PJ38" s="29"/>
      <c r="PK38" s="29"/>
    </row>
    <row r="39" spans="1:427" x14ac:dyDescent="0.25">
      <c r="A39" s="7" t="s">
        <v>610</v>
      </c>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c r="BK39" s="29"/>
      <c r="BL39" s="29"/>
      <c r="BM39" s="29"/>
      <c r="BN39" s="29"/>
      <c r="BO39" s="29"/>
      <c r="BP39" s="29"/>
      <c r="BQ39" s="29"/>
      <c r="BR39" s="29"/>
      <c r="BS39" s="29"/>
      <c r="BT39" s="29"/>
      <c r="BU39" s="29"/>
      <c r="BV39" s="29"/>
      <c r="BW39" s="29"/>
      <c r="BX39" s="29"/>
      <c r="BY39" s="29"/>
      <c r="BZ39" s="29"/>
      <c r="CA39" s="29"/>
      <c r="CB39" s="29"/>
      <c r="CC39" s="29"/>
      <c r="CD39" s="29"/>
      <c r="CE39" s="29"/>
      <c r="CF39" s="29"/>
      <c r="CG39" s="29"/>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H39" s="29"/>
      <c r="DI39" s="29"/>
      <c r="DJ39" s="29"/>
      <c r="DK39" s="29"/>
      <c r="DL39" s="29"/>
      <c r="DM39" s="29"/>
      <c r="DN39" s="29"/>
      <c r="DO39" s="29"/>
      <c r="DP39" s="29"/>
      <c r="DQ39" s="29"/>
      <c r="DR39" s="29"/>
      <c r="DS39" s="29"/>
      <c r="DT39" s="29"/>
      <c r="DU39" s="29"/>
      <c r="DV39" s="29"/>
      <c r="DW39" s="29"/>
      <c r="DX39" s="29"/>
      <c r="DY39" s="29"/>
      <c r="DZ39" s="29"/>
      <c r="EA39" s="29"/>
      <c r="EB39" s="29"/>
      <c r="EC39" s="29"/>
      <c r="ED39" s="29"/>
      <c r="EE39" s="29"/>
      <c r="EF39" s="29"/>
      <c r="EG39" s="29"/>
      <c r="EH39" s="29"/>
      <c r="EI39" s="29"/>
      <c r="EJ39" s="29"/>
      <c r="EK39" s="29"/>
      <c r="EL39" s="29"/>
      <c r="EM39" s="29"/>
      <c r="EN39" s="29"/>
      <c r="EO39" s="29"/>
      <c r="EP39" s="29"/>
      <c r="EQ39" s="29"/>
      <c r="ER39" s="29"/>
      <c r="ES39" s="29"/>
      <c r="ET39" s="29"/>
      <c r="EU39" s="29"/>
      <c r="EV39" s="29"/>
      <c r="EW39" s="29"/>
      <c r="EX39" s="29"/>
      <c r="EY39" s="29">
        <v>-95.94</v>
      </c>
      <c r="EZ39" s="29">
        <v>95.94</v>
      </c>
      <c r="FA39" s="29">
        <v>0</v>
      </c>
      <c r="FB39" s="29"/>
      <c r="FC39" s="29"/>
      <c r="FD39" s="29"/>
      <c r="FE39" s="29"/>
      <c r="FF39" s="29"/>
      <c r="FG39" s="29"/>
      <c r="FH39" s="29">
        <v>-95.94</v>
      </c>
      <c r="FI39" s="29">
        <v>95.94</v>
      </c>
      <c r="FJ39" s="29">
        <v>0</v>
      </c>
      <c r="FK39" s="29"/>
      <c r="FL39" s="29"/>
      <c r="FM39" s="29"/>
      <c r="FN39" s="29"/>
      <c r="FO39" s="29"/>
      <c r="FP39" s="29"/>
      <c r="FQ39" s="29"/>
      <c r="FR39" s="29"/>
      <c r="FS39" s="29"/>
      <c r="FT39" s="29"/>
      <c r="FU39" s="29"/>
      <c r="FV39" s="29"/>
      <c r="FW39" s="29">
        <v>-26.82</v>
      </c>
      <c r="FX39" s="29">
        <v>26.82</v>
      </c>
      <c r="FY39" s="29">
        <v>0</v>
      </c>
      <c r="FZ39" s="29"/>
      <c r="GA39" s="29"/>
      <c r="GB39" s="29"/>
      <c r="GC39" s="29"/>
      <c r="GD39" s="29"/>
      <c r="GE39" s="29"/>
      <c r="GF39" s="29">
        <v>-26.82</v>
      </c>
      <c r="GG39" s="29">
        <v>26.82</v>
      </c>
      <c r="GH39" s="29">
        <v>0</v>
      </c>
      <c r="GI39" s="29">
        <v>-26.65</v>
      </c>
      <c r="GJ39" s="29">
        <v>26.65</v>
      </c>
      <c r="GK39" s="29">
        <v>0</v>
      </c>
      <c r="GL39" s="29"/>
      <c r="GM39" s="29"/>
      <c r="GN39" s="29"/>
      <c r="GO39" s="29"/>
      <c r="GP39" s="29"/>
      <c r="GQ39" s="29"/>
      <c r="GR39" s="29">
        <v>-26.65</v>
      </c>
      <c r="GS39" s="29">
        <v>26.65</v>
      </c>
      <c r="GT39" s="29">
        <v>0</v>
      </c>
      <c r="GU39" s="29">
        <v>-29.63</v>
      </c>
      <c r="GV39" s="29">
        <v>29.63</v>
      </c>
      <c r="GW39" s="29">
        <v>0</v>
      </c>
      <c r="GX39" s="29"/>
      <c r="GY39" s="29"/>
      <c r="GZ39" s="29"/>
      <c r="HA39" s="29"/>
      <c r="HB39" s="29"/>
      <c r="HC39" s="29"/>
      <c r="HD39" s="29">
        <v>-29.63</v>
      </c>
      <c r="HE39" s="29">
        <v>29.63</v>
      </c>
      <c r="HF39" s="29">
        <v>0</v>
      </c>
      <c r="HG39" s="29"/>
      <c r="HH39" s="29"/>
      <c r="HI39" s="29"/>
      <c r="HJ39" s="29"/>
      <c r="HK39" s="29"/>
      <c r="HL39" s="29"/>
      <c r="HM39" s="29"/>
      <c r="HN39" s="29"/>
      <c r="HO39" s="29"/>
      <c r="HP39" s="29"/>
      <c r="HQ39" s="29"/>
      <c r="HR39" s="29"/>
      <c r="HS39" s="29"/>
      <c r="HT39" s="29"/>
      <c r="HU39" s="29"/>
      <c r="HV39" s="29"/>
      <c r="HW39" s="29"/>
      <c r="HX39" s="29"/>
      <c r="HY39" s="29">
        <v>-179.04</v>
      </c>
      <c r="HZ39" s="29">
        <v>179.04</v>
      </c>
      <c r="IA39" s="29">
        <v>0</v>
      </c>
      <c r="IB39" s="29"/>
      <c r="IC39" s="29"/>
      <c r="ID39" s="29"/>
      <c r="IE39" s="29"/>
      <c r="IF39" s="29"/>
      <c r="IG39" s="29"/>
      <c r="IH39" s="29"/>
      <c r="II39" s="29"/>
      <c r="IJ39" s="29"/>
      <c r="IK39" s="29"/>
      <c r="IL39" s="29"/>
      <c r="IM39" s="29"/>
      <c r="IN39" s="29"/>
      <c r="IO39" s="29"/>
      <c r="IP39" s="29"/>
      <c r="IQ39" s="29"/>
      <c r="IR39" s="29"/>
      <c r="IS39" s="29"/>
      <c r="IT39" s="29"/>
      <c r="IU39" s="29"/>
      <c r="IV39" s="29"/>
      <c r="IW39" s="29"/>
      <c r="IX39" s="29"/>
      <c r="IY39" s="29"/>
      <c r="IZ39" s="29"/>
      <c r="JA39" s="29"/>
      <c r="JB39" s="29"/>
      <c r="JC39" s="29"/>
      <c r="JD39" s="29"/>
      <c r="JE39" s="29"/>
      <c r="JF39" s="29"/>
      <c r="JG39" s="29"/>
      <c r="JH39" s="29"/>
      <c r="JI39" s="29"/>
      <c r="JJ39" s="29"/>
      <c r="JK39" s="29"/>
      <c r="JL39" s="29"/>
      <c r="JM39" s="29"/>
      <c r="JN39" s="29"/>
      <c r="JO39" s="29"/>
      <c r="JP39" s="29"/>
      <c r="JQ39" s="29"/>
      <c r="JR39" s="29"/>
      <c r="JS39" s="29"/>
      <c r="JT39" s="29"/>
      <c r="JU39" s="29"/>
      <c r="JV39" s="29"/>
      <c r="JW39" s="29"/>
      <c r="JX39" s="29"/>
      <c r="JY39" s="29"/>
      <c r="JZ39" s="29"/>
      <c r="KA39" s="29"/>
      <c r="KB39" s="29"/>
      <c r="KC39" s="29"/>
      <c r="KD39" s="29"/>
      <c r="KE39" s="29"/>
      <c r="KF39" s="29"/>
      <c r="KG39" s="29"/>
      <c r="KH39" s="29"/>
      <c r="KI39" s="29"/>
      <c r="KJ39" s="29"/>
      <c r="KK39" s="29"/>
      <c r="KL39" s="29"/>
      <c r="KM39" s="29"/>
      <c r="KN39" s="29"/>
      <c r="KO39" s="29"/>
      <c r="KP39" s="29"/>
      <c r="KQ39" s="29"/>
      <c r="KR39" s="29"/>
      <c r="KS39" s="29"/>
      <c r="KT39" s="29"/>
      <c r="KU39" s="29"/>
      <c r="KV39" s="29"/>
      <c r="KW39" s="29"/>
      <c r="KX39" s="29"/>
      <c r="KY39" s="29"/>
      <c r="KZ39" s="29"/>
      <c r="LA39" s="29"/>
      <c r="LB39" s="29"/>
      <c r="LC39" s="29"/>
      <c r="LD39" s="29"/>
      <c r="LE39" s="29"/>
      <c r="LF39" s="29"/>
      <c r="LG39" s="29"/>
      <c r="LH39" s="29"/>
      <c r="LI39" s="29"/>
      <c r="LJ39" s="29"/>
      <c r="LK39" s="29"/>
      <c r="LL39" s="29"/>
      <c r="LM39" s="29"/>
      <c r="LN39" s="29"/>
      <c r="LO39" s="29"/>
      <c r="LP39" s="29"/>
      <c r="LQ39" s="29"/>
      <c r="LR39" s="29"/>
      <c r="LS39" s="29"/>
      <c r="LT39" s="29"/>
      <c r="LU39" s="29"/>
      <c r="LV39" s="29"/>
      <c r="LW39" s="29"/>
      <c r="LX39" s="29"/>
      <c r="LY39" s="29"/>
      <c r="LZ39" s="29"/>
      <c r="MA39" s="29"/>
      <c r="MB39" s="29"/>
      <c r="MC39" s="29"/>
      <c r="MD39" s="29"/>
      <c r="ME39" s="29"/>
      <c r="MF39" s="29"/>
      <c r="MG39" s="29"/>
      <c r="MH39" s="29"/>
      <c r="MI39" s="29"/>
      <c r="MJ39" s="29"/>
      <c r="MK39" s="29"/>
      <c r="ML39" s="29"/>
      <c r="MM39" s="29"/>
      <c r="MN39" s="29"/>
      <c r="MO39" s="29"/>
      <c r="MP39" s="29"/>
      <c r="MQ39" s="29"/>
      <c r="MR39" s="29"/>
      <c r="MS39" s="29"/>
      <c r="MT39" s="29"/>
      <c r="MU39" s="29"/>
      <c r="MV39" s="29"/>
      <c r="MW39" s="29"/>
      <c r="MX39" s="29"/>
      <c r="MY39" s="29"/>
      <c r="MZ39" s="29"/>
      <c r="NA39" s="29"/>
      <c r="NB39" s="29"/>
      <c r="NC39" s="29"/>
      <c r="ND39" s="29"/>
      <c r="NE39" s="29"/>
      <c r="NF39" s="29"/>
      <c r="NG39" s="29"/>
      <c r="NH39" s="29"/>
      <c r="NI39" s="29"/>
      <c r="NJ39" s="29"/>
      <c r="NK39" s="29"/>
      <c r="NL39" s="29"/>
      <c r="NM39" s="29"/>
      <c r="NN39" s="29"/>
      <c r="NO39" s="29"/>
      <c r="NP39" s="29"/>
      <c r="NQ39" s="29"/>
      <c r="NR39" s="29"/>
      <c r="NS39" s="29"/>
      <c r="NT39" s="29"/>
      <c r="NU39" s="29"/>
      <c r="NV39" s="29"/>
      <c r="NW39" s="29"/>
      <c r="NX39" s="29"/>
      <c r="NY39" s="29"/>
      <c r="NZ39" s="29"/>
      <c r="OA39" s="29"/>
      <c r="OB39" s="29"/>
      <c r="OC39" s="29"/>
      <c r="OD39" s="29"/>
      <c r="OE39" s="29"/>
      <c r="OF39" s="29"/>
      <c r="OG39" s="29"/>
      <c r="OH39" s="29"/>
      <c r="OI39" s="29"/>
      <c r="OJ39" s="29"/>
      <c r="OK39" s="29"/>
      <c r="OL39" s="29"/>
      <c r="OM39" s="29"/>
      <c r="ON39" s="29"/>
      <c r="OO39" s="29"/>
      <c r="OP39" s="29"/>
      <c r="OQ39" s="29"/>
      <c r="OR39" s="29"/>
      <c r="OS39" s="29"/>
      <c r="OT39" s="29"/>
      <c r="OU39" s="29"/>
      <c r="OV39" s="29"/>
      <c r="OW39" s="29"/>
      <c r="OX39" s="29"/>
      <c r="OY39" s="29"/>
      <c r="OZ39" s="29"/>
      <c r="PA39" s="29"/>
      <c r="PB39" s="29"/>
      <c r="PC39" s="29"/>
      <c r="PD39" s="29"/>
      <c r="PE39" s="29"/>
      <c r="PF39" s="29"/>
      <c r="PG39" s="29"/>
      <c r="PH39" s="29"/>
      <c r="PI39" s="29"/>
      <c r="PJ39" s="29"/>
      <c r="PK39" s="29"/>
    </row>
    <row r="40" spans="1:427" x14ac:dyDescent="0.25">
      <c r="A40" s="7" t="s">
        <v>721</v>
      </c>
      <c r="B40" s="29"/>
      <c r="C40" s="29"/>
      <c r="D40" s="29"/>
      <c r="E40" s="29"/>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c r="BK40" s="29"/>
      <c r="BL40" s="29"/>
      <c r="BM40" s="29"/>
      <c r="BN40" s="29"/>
      <c r="BO40" s="29"/>
      <c r="BP40" s="29"/>
      <c r="BQ40" s="29"/>
      <c r="BR40" s="29"/>
      <c r="BS40" s="29"/>
      <c r="BT40" s="29"/>
      <c r="BU40" s="29"/>
      <c r="BV40" s="29"/>
      <c r="BW40" s="29"/>
      <c r="BX40" s="29"/>
      <c r="BY40" s="29"/>
      <c r="BZ40" s="29"/>
      <c r="CA40" s="29"/>
      <c r="CB40" s="29"/>
      <c r="CC40" s="29"/>
      <c r="CD40" s="29"/>
      <c r="CE40" s="29"/>
      <c r="CF40" s="29"/>
      <c r="CG40" s="29"/>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H40" s="29"/>
      <c r="DI40" s="29"/>
      <c r="DJ40" s="29"/>
      <c r="DK40" s="29"/>
      <c r="DL40" s="29"/>
      <c r="DM40" s="29"/>
      <c r="DN40" s="29"/>
      <c r="DO40" s="29"/>
      <c r="DP40" s="29"/>
      <c r="DQ40" s="29"/>
      <c r="DR40" s="29"/>
      <c r="DS40" s="29"/>
      <c r="DT40" s="29"/>
      <c r="DU40" s="29"/>
      <c r="DV40" s="29"/>
      <c r="DW40" s="29"/>
      <c r="DX40" s="29"/>
      <c r="DY40" s="29"/>
      <c r="DZ40" s="29"/>
      <c r="EA40" s="29"/>
      <c r="EB40" s="29"/>
      <c r="EC40" s="29"/>
      <c r="ED40" s="29"/>
      <c r="EE40" s="29"/>
      <c r="EF40" s="29"/>
      <c r="EG40" s="29"/>
      <c r="EH40" s="29"/>
      <c r="EI40" s="29"/>
      <c r="EJ40" s="29"/>
      <c r="EK40" s="29"/>
      <c r="EL40" s="29"/>
      <c r="EM40" s="29"/>
      <c r="EN40" s="29"/>
      <c r="EO40" s="29"/>
      <c r="EP40" s="29"/>
      <c r="EQ40" s="29"/>
      <c r="ER40" s="29"/>
      <c r="ES40" s="29"/>
      <c r="ET40" s="29"/>
      <c r="EU40" s="29"/>
      <c r="EV40" s="29"/>
      <c r="EW40" s="29"/>
      <c r="EX40" s="29"/>
      <c r="EY40" s="29"/>
      <c r="EZ40" s="29"/>
      <c r="FA40" s="29"/>
      <c r="FB40" s="29"/>
      <c r="FC40" s="29"/>
      <c r="FD40" s="29"/>
      <c r="FE40" s="29"/>
      <c r="FF40" s="29"/>
      <c r="FG40" s="29"/>
      <c r="FH40" s="29"/>
      <c r="FI40" s="29"/>
      <c r="FJ40" s="29"/>
      <c r="FK40" s="29"/>
      <c r="FL40" s="29"/>
      <c r="FM40" s="29"/>
      <c r="FN40" s="29"/>
      <c r="FO40" s="29"/>
      <c r="FP40" s="29"/>
      <c r="FQ40" s="29"/>
      <c r="FR40" s="29"/>
      <c r="FS40" s="29"/>
      <c r="FT40" s="29"/>
      <c r="FU40" s="29"/>
      <c r="FV40" s="29"/>
      <c r="FW40" s="29"/>
      <c r="FX40" s="29"/>
      <c r="FY40" s="29"/>
      <c r="FZ40" s="29"/>
      <c r="GA40" s="29"/>
      <c r="GB40" s="29"/>
      <c r="GC40" s="29"/>
      <c r="GD40" s="29"/>
      <c r="GE40" s="29"/>
      <c r="GF40" s="29"/>
      <c r="GG40" s="29"/>
      <c r="GH40" s="29"/>
      <c r="GI40" s="29"/>
      <c r="GJ40" s="29"/>
      <c r="GK40" s="29"/>
      <c r="GL40" s="29"/>
      <c r="GM40" s="29"/>
      <c r="GN40" s="29"/>
      <c r="GO40" s="29"/>
      <c r="GP40" s="29"/>
      <c r="GQ40" s="29"/>
      <c r="GR40" s="29"/>
      <c r="GS40" s="29"/>
      <c r="GT40" s="29"/>
      <c r="GU40" s="29">
        <v>-1034.79</v>
      </c>
      <c r="GV40" s="29">
        <v>1034.79</v>
      </c>
      <c r="GW40" s="29">
        <v>0</v>
      </c>
      <c r="GX40" s="29"/>
      <c r="GY40" s="29"/>
      <c r="GZ40" s="29"/>
      <c r="HA40" s="29"/>
      <c r="HB40" s="29"/>
      <c r="HC40" s="29"/>
      <c r="HD40" s="29">
        <v>-1034.79</v>
      </c>
      <c r="HE40" s="29">
        <v>1034.79</v>
      </c>
      <c r="HF40" s="29">
        <v>0</v>
      </c>
      <c r="HG40" s="29"/>
      <c r="HH40" s="29"/>
      <c r="HI40" s="29"/>
      <c r="HJ40" s="29"/>
      <c r="HK40" s="29"/>
      <c r="HL40" s="29"/>
      <c r="HM40" s="29"/>
      <c r="HN40" s="29"/>
      <c r="HO40" s="29"/>
      <c r="HP40" s="29"/>
      <c r="HQ40" s="29"/>
      <c r="HR40" s="29"/>
      <c r="HS40" s="29"/>
      <c r="HT40" s="29"/>
      <c r="HU40" s="29"/>
      <c r="HV40" s="29"/>
      <c r="HW40" s="29"/>
      <c r="HX40" s="29"/>
      <c r="HY40" s="29">
        <v>-1034.79</v>
      </c>
      <c r="HZ40" s="29">
        <v>1034.79</v>
      </c>
      <c r="IA40" s="29">
        <v>0</v>
      </c>
      <c r="IB40" s="29"/>
      <c r="IC40" s="29"/>
      <c r="ID40" s="29"/>
      <c r="IE40" s="29"/>
      <c r="IF40" s="29"/>
      <c r="IG40" s="29"/>
      <c r="IH40" s="29"/>
      <c r="II40" s="29"/>
      <c r="IJ40" s="29"/>
      <c r="IK40" s="29"/>
      <c r="IL40" s="29"/>
      <c r="IM40" s="29"/>
      <c r="IN40" s="29"/>
      <c r="IO40" s="29"/>
      <c r="IP40" s="29"/>
      <c r="IQ40" s="29"/>
      <c r="IR40" s="29"/>
      <c r="IS40" s="29"/>
      <c r="IT40" s="29"/>
      <c r="IU40" s="29"/>
      <c r="IV40" s="29"/>
      <c r="IW40" s="29"/>
      <c r="IX40" s="29"/>
      <c r="IY40" s="29"/>
      <c r="IZ40" s="29"/>
      <c r="JA40" s="29"/>
      <c r="JB40" s="29"/>
      <c r="JC40" s="29"/>
      <c r="JD40" s="29"/>
      <c r="JE40" s="29"/>
      <c r="JF40" s="29"/>
      <c r="JG40" s="29"/>
      <c r="JH40" s="29"/>
      <c r="JI40" s="29"/>
      <c r="JJ40" s="29"/>
      <c r="JK40" s="29"/>
      <c r="JL40" s="29"/>
      <c r="JM40" s="29"/>
      <c r="JN40" s="29"/>
      <c r="JO40" s="29"/>
      <c r="JP40" s="29"/>
      <c r="JQ40" s="29"/>
      <c r="JR40" s="29"/>
      <c r="JS40" s="29"/>
      <c r="JT40" s="29"/>
      <c r="JU40" s="29"/>
      <c r="JV40" s="29"/>
      <c r="JW40" s="29"/>
      <c r="JX40" s="29"/>
      <c r="JY40" s="29"/>
      <c r="JZ40" s="29"/>
      <c r="KA40" s="29"/>
      <c r="KB40" s="29"/>
      <c r="KC40" s="29"/>
      <c r="KD40" s="29"/>
      <c r="KE40" s="29"/>
      <c r="KF40" s="29"/>
      <c r="KG40" s="29"/>
      <c r="KH40" s="29"/>
      <c r="KI40" s="29"/>
      <c r="KJ40" s="29"/>
      <c r="KK40" s="29"/>
      <c r="KL40" s="29"/>
      <c r="KM40" s="29"/>
      <c r="KN40" s="29"/>
      <c r="KO40" s="29"/>
      <c r="KP40" s="29"/>
      <c r="KQ40" s="29"/>
      <c r="KR40" s="29"/>
      <c r="KS40" s="29"/>
      <c r="KT40" s="29"/>
      <c r="KU40" s="29"/>
      <c r="KV40" s="29"/>
      <c r="KW40" s="29"/>
      <c r="KX40" s="29"/>
      <c r="KY40" s="29"/>
      <c r="KZ40" s="29"/>
      <c r="LA40" s="29"/>
      <c r="LB40" s="29"/>
      <c r="LC40" s="29"/>
      <c r="LD40" s="29"/>
      <c r="LE40" s="29"/>
      <c r="LF40" s="29"/>
      <c r="LG40" s="29"/>
      <c r="LH40" s="29"/>
      <c r="LI40" s="29"/>
      <c r="LJ40" s="29"/>
      <c r="LK40" s="29"/>
      <c r="LL40" s="29"/>
      <c r="LM40" s="29"/>
      <c r="LN40" s="29"/>
      <c r="LO40" s="29"/>
      <c r="LP40" s="29"/>
      <c r="LQ40" s="29"/>
      <c r="LR40" s="29"/>
      <c r="LS40" s="29"/>
      <c r="LT40" s="29"/>
      <c r="LU40" s="29"/>
      <c r="LV40" s="29"/>
      <c r="LW40" s="29"/>
      <c r="LX40" s="29"/>
      <c r="LY40" s="29"/>
      <c r="LZ40" s="29"/>
      <c r="MA40" s="29"/>
      <c r="MB40" s="29"/>
      <c r="MC40" s="29"/>
      <c r="MD40" s="29"/>
      <c r="ME40" s="29"/>
      <c r="MF40" s="29"/>
      <c r="MG40" s="29"/>
      <c r="MH40" s="29"/>
      <c r="MI40" s="29"/>
      <c r="MJ40" s="29"/>
      <c r="MK40" s="29"/>
      <c r="ML40" s="29"/>
      <c r="MM40" s="29"/>
      <c r="MN40" s="29"/>
      <c r="MO40" s="29"/>
      <c r="MP40" s="29"/>
      <c r="MQ40" s="29"/>
      <c r="MR40" s="29"/>
      <c r="MS40" s="29"/>
      <c r="MT40" s="29"/>
      <c r="MU40" s="29"/>
      <c r="MV40" s="29"/>
      <c r="MW40" s="29"/>
      <c r="MX40" s="29"/>
      <c r="MY40" s="29"/>
      <c r="MZ40" s="29"/>
      <c r="NA40" s="29"/>
      <c r="NB40" s="29"/>
      <c r="NC40" s="29"/>
      <c r="ND40" s="29"/>
      <c r="NE40" s="29"/>
      <c r="NF40" s="29"/>
      <c r="NG40" s="29"/>
      <c r="NH40" s="29"/>
      <c r="NI40" s="29"/>
      <c r="NJ40" s="29"/>
      <c r="NK40" s="29"/>
      <c r="NL40" s="29"/>
      <c r="NM40" s="29"/>
      <c r="NN40" s="29"/>
      <c r="NO40" s="29"/>
      <c r="NP40" s="29"/>
      <c r="NQ40" s="29"/>
      <c r="NR40" s="29"/>
      <c r="NS40" s="29"/>
      <c r="NT40" s="29"/>
      <c r="NU40" s="29"/>
      <c r="NV40" s="29"/>
      <c r="NW40" s="29"/>
      <c r="NX40" s="29"/>
      <c r="NY40" s="29"/>
      <c r="NZ40" s="29"/>
      <c r="OA40" s="29"/>
      <c r="OB40" s="29"/>
      <c r="OC40" s="29"/>
      <c r="OD40" s="29"/>
      <c r="OE40" s="29"/>
      <c r="OF40" s="29"/>
      <c r="OG40" s="29"/>
      <c r="OH40" s="29"/>
      <c r="OI40" s="29"/>
      <c r="OJ40" s="29"/>
      <c r="OK40" s="29"/>
      <c r="OL40" s="29"/>
      <c r="OM40" s="29"/>
      <c r="ON40" s="29"/>
      <c r="OO40" s="29"/>
      <c r="OP40" s="29"/>
      <c r="OQ40" s="29"/>
      <c r="OR40" s="29"/>
      <c r="OS40" s="29"/>
      <c r="OT40" s="29"/>
      <c r="OU40" s="29"/>
      <c r="OV40" s="29"/>
      <c r="OW40" s="29"/>
      <c r="OX40" s="29"/>
      <c r="OY40" s="29"/>
      <c r="OZ40" s="29"/>
      <c r="PA40" s="29"/>
      <c r="PB40" s="29"/>
      <c r="PC40" s="29"/>
      <c r="PD40" s="29"/>
      <c r="PE40" s="29"/>
      <c r="PF40" s="29"/>
      <c r="PG40" s="29"/>
      <c r="PH40" s="29"/>
      <c r="PI40" s="29"/>
      <c r="PJ40" s="29"/>
      <c r="PK40" s="29"/>
    </row>
    <row r="41" spans="1:427" x14ac:dyDescent="0.25">
      <c r="A41" s="5" t="s">
        <v>20</v>
      </c>
      <c r="B41" s="29"/>
      <c r="C41" s="29"/>
      <c r="D41" s="29"/>
      <c r="E41" s="29"/>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v>233.01</v>
      </c>
      <c r="BQ41" s="29">
        <v>0</v>
      </c>
      <c r="BR41" s="29">
        <v>233.01</v>
      </c>
      <c r="BS41" s="29">
        <v>233.01</v>
      </c>
      <c r="BT41" s="29">
        <v>0</v>
      </c>
      <c r="BU41" s="29">
        <v>233.01</v>
      </c>
      <c r="BV41" s="29">
        <v>-4698.63</v>
      </c>
      <c r="BW41" s="29">
        <v>4698.63</v>
      </c>
      <c r="BX41" s="29">
        <v>0</v>
      </c>
      <c r="BY41" s="29">
        <v>-4698.63</v>
      </c>
      <c r="BZ41" s="29">
        <v>4698.63</v>
      </c>
      <c r="CA41" s="29">
        <v>0</v>
      </c>
      <c r="CB41" s="29">
        <v>-4465.62</v>
      </c>
      <c r="CC41" s="29">
        <v>4698.63</v>
      </c>
      <c r="CD41" s="29">
        <v>233.01</v>
      </c>
      <c r="CE41" s="29"/>
      <c r="CF41" s="29"/>
      <c r="CG41" s="29"/>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H41" s="29"/>
      <c r="DI41" s="29"/>
      <c r="DJ41" s="29"/>
      <c r="DK41" s="29"/>
      <c r="DL41" s="29"/>
      <c r="DM41" s="29"/>
      <c r="DN41" s="29"/>
      <c r="DO41" s="29"/>
      <c r="DP41" s="29"/>
      <c r="DQ41" s="29"/>
      <c r="DR41" s="29"/>
      <c r="DS41" s="29"/>
      <c r="DT41" s="29"/>
      <c r="DU41" s="29"/>
      <c r="DV41" s="29"/>
      <c r="DW41" s="29"/>
      <c r="DX41" s="29"/>
      <c r="DY41" s="29"/>
      <c r="DZ41" s="29"/>
      <c r="EA41" s="29"/>
      <c r="EB41" s="29"/>
      <c r="EC41" s="29"/>
      <c r="ED41" s="29"/>
      <c r="EE41" s="29"/>
      <c r="EF41" s="29"/>
      <c r="EG41" s="29"/>
      <c r="EH41" s="29"/>
      <c r="EI41" s="29"/>
      <c r="EJ41" s="29"/>
      <c r="EK41" s="29"/>
      <c r="EL41" s="29"/>
      <c r="EM41" s="29"/>
      <c r="EN41" s="29"/>
      <c r="EO41" s="29"/>
      <c r="EP41" s="29"/>
      <c r="EQ41" s="29"/>
      <c r="ER41" s="29"/>
      <c r="ES41" s="29"/>
      <c r="ET41" s="29"/>
      <c r="EU41" s="29"/>
      <c r="EV41" s="29"/>
      <c r="EW41" s="29"/>
      <c r="EX41" s="29"/>
      <c r="EY41" s="29"/>
      <c r="EZ41" s="29"/>
      <c r="FA41" s="29"/>
      <c r="FB41" s="29"/>
      <c r="FC41" s="29"/>
      <c r="FD41" s="29"/>
      <c r="FE41" s="29"/>
      <c r="FF41" s="29"/>
      <c r="FG41" s="29"/>
      <c r="FH41" s="29"/>
      <c r="FI41" s="29"/>
      <c r="FJ41" s="29"/>
      <c r="FK41" s="29"/>
      <c r="FL41" s="29"/>
      <c r="FM41" s="29"/>
      <c r="FN41" s="29"/>
      <c r="FO41" s="29"/>
      <c r="FP41" s="29"/>
      <c r="FQ41" s="29"/>
      <c r="FR41" s="29"/>
      <c r="FS41" s="29"/>
      <c r="FT41" s="29"/>
      <c r="FU41" s="29"/>
      <c r="FV41" s="29"/>
      <c r="FW41" s="29"/>
      <c r="FX41" s="29"/>
      <c r="FY41" s="29"/>
      <c r="FZ41" s="29"/>
      <c r="GA41" s="29"/>
      <c r="GB41" s="29"/>
      <c r="GC41" s="29"/>
      <c r="GD41" s="29"/>
      <c r="GE41" s="29"/>
      <c r="GF41" s="29"/>
      <c r="GG41" s="29"/>
      <c r="GH41" s="29"/>
      <c r="GI41" s="29"/>
      <c r="GJ41" s="29"/>
      <c r="GK41" s="29"/>
      <c r="GL41" s="29"/>
      <c r="GM41" s="29"/>
      <c r="GN41" s="29"/>
      <c r="GO41" s="29"/>
      <c r="GP41" s="29"/>
      <c r="GQ41" s="29"/>
      <c r="GR41" s="29"/>
      <c r="GS41" s="29"/>
      <c r="GT41" s="29"/>
      <c r="GU41" s="29">
        <v>-28.5</v>
      </c>
      <c r="GV41" s="29">
        <v>28.5</v>
      </c>
      <c r="GW41" s="29">
        <v>0</v>
      </c>
      <c r="GX41" s="29"/>
      <c r="GY41" s="29"/>
      <c r="GZ41" s="29"/>
      <c r="HA41" s="29"/>
      <c r="HB41" s="29"/>
      <c r="HC41" s="29"/>
      <c r="HD41" s="29">
        <v>-28.5</v>
      </c>
      <c r="HE41" s="29">
        <v>28.5</v>
      </c>
      <c r="HF41" s="29">
        <v>0</v>
      </c>
      <c r="HG41" s="29"/>
      <c r="HH41" s="29"/>
      <c r="HI41" s="29"/>
      <c r="HJ41" s="29"/>
      <c r="HK41" s="29"/>
      <c r="HL41" s="29"/>
      <c r="HM41" s="29"/>
      <c r="HN41" s="29"/>
      <c r="HO41" s="29"/>
      <c r="HP41" s="29">
        <v>-4465.62</v>
      </c>
      <c r="HQ41" s="29">
        <v>4465.62</v>
      </c>
      <c r="HR41" s="29">
        <v>0</v>
      </c>
      <c r="HS41" s="29">
        <v>-4465.62</v>
      </c>
      <c r="HT41" s="29">
        <v>4465.62</v>
      </c>
      <c r="HU41" s="29">
        <v>0</v>
      </c>
      <c r="HV41" s="29">
        <v>-8931.24</v>
      </c>
      <c r="HW41" s="29">
        <v>8931.24</v>
      </c>
      <c r="HX41" s="29">
        <v>0</v>
      </c>
      <c r="HY41" s="29">
        <v>-8959.74</v>
      </c>
      <c r="HZ41" s="29">
        <v>8959.74</v>
      </c>
      <c r="IA41" s="29">
        <v>0</v>
      </c>
      <c r="IB41" s="29"/>
      <c r="IC41" s="29"/>
      <c r="ID41" s="29"/>
      <c r="IE41" s="29"/>
      <c r="IF41" s="29"/>
      <c r="IG41" s="29"/>
      <c r="IH41" s="29"/>
      <c r="II41" s="29"/>
      <c r="IJ41" s="29"/>
      <c r="IK41" s="29"/>
      <c r="IL41" s="29"/>
      <c r="IM41" s="29"/>
      <c r="IN41" s="29"/>
      <c r="IO41" s="29"/>
      <c r="IP41" s="29"/>
      <c r="IQ41" s="29"/>
      <c r="IR41" s="29"/>
      <c r="IS41" s="29"/>
      <c r="IT41" s="29"/>
      <c r="IU41" s="29"/>
      <c r="IV41" s="29"/>
      <c r="IW41" s="29"/>
      <c r="IX41" s="29"/>
      <c r="IY41" s="29"/>
      <c r="IZ41" s="29"/>
      <c r="JA41" s="29"/>
      <c r="JB41" s="29"/>
      <c r="JC41" s="29"/>
      <c r="JD41" s="29"/>
      <c r="JE41" s="29"/>
      <c r="JF41" s="29"/>
      <c r="JG41" s="29"/>
      <c r="JH41" s="29"/>
      <c r="JI41" s="29"/>
      <c r="JJ41" s="29"/>
      <c r="JK41" s="29"/>
      <c r="JL41" s="29"/>
      <c r="JM41" s="29"/>
      <c r="JN41" s="29"/>
      <c r="JO41" s="29"/>
      <c r="JP41" s="29"/>
      <c r="JQ41" s="29"/>
      <c r="JR41" s="29"/>
      <c r="JS41" s="29"/>
      <c r="JT41" s="29"/>
      <c r="JU41" s="29"/>
      <c r="JV41" s="29"/>
      <c r="JW41" s="29"/>
      <c r="JX41" s="29"/>
      <c r="JY41" s="29"/>
      <c r="JZ41" s="29"/>
      <c r="KA41" s="29"/>
      <c r="KB41" s="29"/>
      <c r="KC41" s="29"/>
      <c r="KD41" s="29"/>
      <c r="KE41" s="29"/>
      <c r="KF41" s="29"/>
      <c r="KG41" s="29"/>
      <c r="KH41" s="29"/>
      <c r="KI41" s="29"/>
      <c r="KJ41" s="29"/>
      <c r="KK41" s="29"/>
      <c r="KL41" s="29"/>
      <c r="KM41" s="29"/>
      <c r="KN41" s="29"/>
      <c r="KO41" s="29"/>
      <c r="KP41" s="29"/>
      <c r="KQ41" s="29"/>
      <c r="KR41" s="29"/>
      <c r="KS41" s="29"/>
      <c r="KT41" s="29"/>
      <c r="KU41" s="29"/>
      <c r="KV41" s="29"/>
      <c r="KW41" s="29"/>
      <c r="KX41" s="29"/>
      <c r="KY41" s="29"/>
      <c r="KZ41" s="29"/>
      <c r="LA41" s="29"/>
      <c r="LB41" s="29"/>
      <c r="LC41" s="29"/>
      <c r="LD41" s="29"/>
      <c r="LE41" s="29"/>
      <c r="LF41" s="29"/>
      <c r="LG41" s="29"/>
      <c r="LH41" s="29"/>
      <c r="LI41" s="29"/>
      <c r="LJ41" s="29"/>
      <c r="LK41" s="29"/>
      <c r="LL41" s="29"/>
      <c r="LM41" s="29"/>
      <c r="LN41" s="29"/>
      <c r="LO41" s="29"/>
      <c r="LP41" s="29"/>
      <c r="LQ41" s="29"/>
      <c r="LR41" s="29"/>
      <c r="LS41" s="29"/>
      <c r="LT41" s="29"/>
      <c r="LU41" s="29"/>
      <c r="LV41" s="29"/>
      <c r="LW41" s="29"/>
      <c r="LX41" s="29"/>
      <c r="LY41" s="29"/>
      <c r="LZ41" s="29"/>
      <c r="MA41" s="29"/>
      <c r="MB41" s="29"/>
      <c r="MC41" s="29"/>
      <c r="MD41" s="29"/>
      <c r="ME41" s="29"/>
      <c r="MF41" s="29"/>
      <c r="MG41" s="29"/>
      <c r="MH41" s="29"/>
      <c r="MI41" s="29"/>
      <c r="MJ41" s="29"/>
      <c r="MK41" s="29"/>
      <c r="ML41" s="29"/>
      <c r="MM41" s="29"/>
      <c r="MN41" s="29"/>
      <c r="MO41" s="29"/>
      <c r="MP41" s="29"/>
      <c r="MQ41" s="29"/>
      <c r="MR41" s="29"/>
      <c r="MS41" s="29"/>
      <c r="MT41" s="29"/>
      <c r="MU41" s="29"/>
      <c r="MV41" s="29"/>
      <c r="MW41" s="29"/>
      <c r="MX41" s="29"/>
      <c r="MY41" s="29"/>
      <c r="MZ41" s="29"/>
      <c r="NA41" s="29"/>
      <c r="NB41" s="29"/>
      <c r="NC41" s="29"/>
      <c r="ND41" s="29"/>
      <c r="NE41" s="29"/>
      <c r="NF41" s="29"/>
      <c r="NG41" s="29"/>
      <c r="NH41" s="29"/>
      <c r="NI41" s="29"/>
      <c r="NJ41" s="29"/>
      <c r="NK41" s="29"/>
      <c r="NL41" s="29"/>
      <c r="NM41" s="29"/>
      <c r="NN41" s="29"/>
      <c r="NO41" s="29"/>
      <c r="NP41" s="29"/>
      <c r="NQ41" s="29"/>
      <c r="NR41" s="29"/>
      <c r="NS41" s="29"/>
      <c r="NT41" s="29"/>
      <c r="NU41" s="29"/>
      <c r="NV41" s="29"/>
      <c r="NW41" s="29"/>
      <c r="NX41" s="29"/>
      <c r="NY41" s="29"/>
      <c r="NZ41" s="29"/>
      <c r="OA41" s="29"/>
      <c r="OB41" s="29"/>
      <c r="OC41" s="29"/>
      <c r="OD41" s="29"/>
      <c r="OE41" s="29"/>
      <c r="OF41" s="29"/>
      <c r="OG41" s="29"/>
      <c r="OH41" s="29"/>
      <c r="OI41" s="29"/>
      <c r="OJ41" s="29"/>
      <c r="OK41" s="29"/>
      <c r="OL41" s="29"/>
      <c r="OM41" s="29"/>
      <c r="ON41" s="29"/>
      <c r="OO41" s="29"/>
      <c r="OP41" s="29"/>
      <c r="OQ41" s="29"/>
      <c r="OR41" s="29"/>
      <c r="OS41" s="29"/>
      <c r="OT41" s="29"/>
      <c r="OU41" s="29"/>
      <c r="OV41" s="29"/>
      <c r="OW41" s="29"/>
      <c r="OX41" s="29"/>
      <c r="OY41" s="29"/>
      <c r="OZ41" s="29"/>
      <c r="PA41" s="29"/>
      <c r="PB41" s="29"/>
      <c r="PC41" s="29"/>
      <c r="PD41" s="29"/>
      <c r="PE41" s="29"/>
      <c r="PF41" s="29"/>
      <c r="PG41" s="29"/>
      <c r="PH41" s="29"/>
      <c r="PI41" s="29"/>
      <c r="PJ41" s="29"/>
      <c r="PK41" s="29"/>
    </row>
    <row r="42" spans="1:427" x14ac:dyDescent="0.25">
      <c r="A42" s="6" t="s">
        <v>21</v>
      </c>
      <c r="B42" s="29"/>
      <c r="C42" s="29"/>
      <c r="D42" s="29"/>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v>233.01</v>
      </c>
      <c r="BQ42" s="29">
        <v>0</v>
      </c>
      <c r="BR42" s="29">
        <v>233.01</v>
      </c>
      <c r="BS42" s="29">
        <v>233.01</v>
      </c>
      <c r="BT42" s="29">
        <v>0</v>
      </c>
      <c r="BU42" s="29">
        <v>233.01</v>
      </c>
      <c r="BV42" s="29">
        <v>-4698.63</v>
      </c>
      <c r="BW42" s="29">
        <v>4698.63</v>
      </c>
      <c r="BX42" s="29">
        <v>0</v>
      </c>
      <c r="BY42" s="29">
        <v>-4698.63</v>
      </c>
      <c r="BZ42" s="29">
        <v>4698.63</v>
      </c>
      <c r="CA42" s="29">
        <v>0</v>
      </c>
      <c r="CB42" s="29">
        <v>-4465.62</v>
      </c>
      <c r="CC42" s="29">
        <v>4698.63</v>
      </c>
      <c r="CD42" s="29">
        <v>233.01</v>
      </c>
      <c r="CE42" s="29"/>
      <c r="CF42" s="29"/>
      <c r="CG42" s="29"/>
      <c r="CH42" s="29"/>
      <c r="CI42" s="29"/>
      <c r="CJ42" s="29"/>
      <c r="CK42" s="29"/>
      <c r="CL42" s="29"/>
      <c r="CM42" s="29"/>
      <c r="CN42" s="29"/>
      <c r="CO42" s="29"/>
      <c r="CP42" s="29"/>
      <c r="CQ42" s="29"/>
      <c r="CR42" s="29"/>
      <c r="CS42" s="29"/>
      <c r="CT42" s="29"/>
      <c r="CU42" s="29"/>
      <c r="CV42" s="29"/>
      <c r="CW42" s="29"/>
      <c r="CX42" s="29"/>
      <c r="CY42" s="29"/>
      <c r="CZ42" s="29"/>
      <c r="DA42" s="29"/>
      <c r="DB42" s="29"/>
      <c r="DC42" s="29"/>
      <c r="DD42" s="29"/>
      <c r="DE42" s="29"/>
      <c r="DF42" s="29"/>
      <c r="DG42" s="29"/>
      <c r="DH42" s="29"/>
      <c r="DI42" s="29"/>
      <c r="DJ42" s="29"/>
      <c r="DK42" s="29"/>
      <c r="DL42" s="29"/>
      <c r="DM42" s="29"/>
      <c r="DN42" s="29"/>
      <c r="DO42" s="29"/>
      <c r="DP42" s="29"/>
      <c r="DQ42" s="29"/>
      <c r="DR42" s="29"/>
      <c r="DS42" s="29"/>
      <c r="DT42" s="29"/>
      <c r="DU42" s="29"/>
      <c r="DV42" s="29"/>
      <c r="DW42" s="29"/>
      <c r="DX42" s="29"/>
      <c r="DY42" s="29"/>
      <c r="DZ42" s="29"/>
      <c r="EA42" s="29"/>
      <c r="EB42" s="29"/>
      <c r="EC42" s="29"/>
      <c r="ED42" s="29"/>
      <c r="EE42" s="29"/>
      <c r="EF42" s="29"/>
      <c r="EG42" s="29"/>
      <c r="EH42" s="29"/>
      <c r="EI42" s="29"/>
      <c r="EJ42" s="29"/>
      <c r="EK42" s="29"/>
      <c r="EL42" s="29"/>
      <c r="EM42" s="29"/>
      <c r="EN42" s="29"/>
      <c r="EO42" s="29"/>
      <c r="EP42" s="29"/>
      <c r="EQ42" s="29"/>
      <c r="ER42" s="29"/>
      <c r="ES42" s="29"/>
      <c r="ET42" s="29"/>
      <c r="EU42" s="29"/>
      <c r="EV42" s="29"/>
      <c r="EW42" s="29"/>
      <c r="EX42" s="29"/>
      <c r="EY42" s="29"/>
      <c r="EZ42" s="29"/>
      <c r="FA42" s="29"/>
      <c r="FB42" s="29"/>
      <c r="FC42" s="29"/>
      <c r="FD42" s="29"/>
      <c r="FE42" s="29"/>
      <c r="FF42" s="29"/>
      <c r="FG42" s="29"/>
      <c r="FH42" s="29"/>
      <c r="FI42" s="29"/>
      <c r="FJ42" s="29"/>
      <c r="FK42" s="29"/>
      <c r="FL42" s="29"/>
      <c r="FM42" s="29"/>
      <c r="FN42" s="29"/>
      <c r="FO42" s="29"/>
      <c r="FP42" s="29"/>
      <c r="FQ42" s="29"/>
      <c r="FR42" s="29"/>
      <c r="FS42" s="29"/>
      <c r="FT42" s="29"/>
      <c r="FU42" s="29"/>
      <c r="FV42" s="29"/>
      <c r="FW42" s="29"/>
      <c r="FX42" s="29"/>
      <c r="FY42" s="29"/>
      <c r="FZ42" s="29"/>
      <c r="GA42" s="29"/>
      <c r="GB42" s="29"/>
      <c r="GC42" s="29"/>
      <c r="GD42" s="29"/>
      <c r="GE42" s="29"/>
      <c r="GF42" s="29"/>
      <c r="GG42" s="29"/>
      <c r="GH42" s="29"/>
      <c r="GI42" s="29"/>
      <c r="GJ42" s="29"/>
      <c r="GK42" s="29"/>
      <c r="GL42" s="29"/>
      <c r="GM42" s="29"/>
      <c r="GN42" s="29"/>
      <c r="GO42" s="29"/>
      <c r="GP42" s="29"/>
      <c r="GQ42" s="29"/>
      <c r="GR42" s="29"/>
      <c r="GS42" s="29"/>
      <c r="GT42" s="29"/>
      <c r="GU42" s="29"/>
      <c r="GV42" s="29"/>
      <c r="GW42" s="29"/>
      <c r="GX42" s="29"/>
      <c r="GY42" s="29"/>
      <c r="GZ42" s="29"/>
      <c r="HA42" s="29"/>
      <c r="HB42" s="29"/>
      <c r="HC42" s="29"/>
      <c r="HD42" s="29"/>
      <c r="HE42" s="29"/>
      <c r="HF42" s="29"/>
      <c r="HG42" s="29"/>
      <c r="HH42" s="29"/>
      <c r="HI42" s="29"/>
      <c r="HJ42" s="29"/>
      <c r="HK42" s="29"/>
      <c r="HL42" s="29"/>
      <c r="HM42" s="29"/>
      <c r="HN42" s="29"/>
      <c r="HO42" s="29"/>
      <c r="HP42" s="29">
        <v>-4465.62</v>
      </c>
      <c r="HQ42" s="29">
        <v>4465.62</v>
      </c>
      <c r="HR42" s="29">
        <v>0</v>
      </c>
      <c r="HS42" s="29">
        <v>-4465.62</v>
      </c>
      <c r="HT42" s="29">
        <v>4465.62</v>
      </c>
      <c r="HU42" s="29">
        <v>0</v>
      </c>
      <c r="HV42" s="29">
        <v>-8931.24</v>
      </c>
      <c r="HW42" s="29">
        <v>8931.24</v>
      </c>
      <c r="HX42" s="29">
        <v>0</v>
      </c>
      <c r="HY42" s="29">
        <v>-8931.24</v>
      </c>
      <c r="HZ42" s="29">
        <v>8931.24</v>
      </c>
      <c r="IA42" s="29">
        <v>0</v>
      </c>
      <c r="IB42" s="29"/>
      <c r="IC42" s="29"/>
      <c r="ID42" s="29"/>
      <c r="IE42" s="29"/>
      <c r="IF42" s="29"/>
      <c r="IG42" s="29"/>
      <c r="IH42" s="29"/>
      <c r="II42" s="29"/>
      <c r="IJ42" s="29"/>
      <c r="IK42" s="29"/>
      <c r="IL42" s="29"/>
      <c r="IM42" s="29"/>
      <c r="IN42" s="29"/>
      <c r="IO42" s="29"/>
      <c r="IP42" s="29"/>
      <c r="IQ42" s="29"/>
      <c r="IR42" s="29"/>
      <c r="IS42" s="29"/>
      <c r="IT42" s="29"/>
      <c r="IU42" s="29"/>
      <c r="IV42" s="29"/>
      <c r="IW42" s="29"/>
      <c r="IX42" s="29"/>
      <c r="IY42" s="29"/>
      <c r="IZ42" s="29"/>
      <c r="JA42" s="29"/>
      <c r="JB42" s="29"/>
      <c r="JC42" s="29"/>
      <c r="JD42" s="29"/>
      <c r="JE42" s="29"/>
      <c r="JF42" s="29"/>
      <c r="JG42" s="29"/>
      <c r="JH42" s="29"/>
      <c r="JI42" s="29"/>
      <c r="JJ42" s="29"/>
      <c r="JK42" s="29"/>
      <c r="JL42" s="29"/>
      <c r="JM42" s="29"/>
      <c r="JN42" s="29"/>
      <c r="JO42" s="29"/>
      <c r="JP42" s="29"/>
      <c r="JQ42" s="29"/>
      <c r="JR42" s="29"/>
      <c r="JS42" s="29"/>
      <c r="JT42" s="29"/>
      <c r="JU42" s="29"/>
      <c r="JV42" s="29"/>
      <c r="JW42" s="29"/>
      <c r="JX42" s="29"/>
      <c r="JY42" s="29"/>
      <c r="JZ42" s="29"/>
      <c r="KA42" s="29"/>
      <c r="KB42" s="29"/>
      <c r="KC42" s="29"/>
      <c r="KD42" s="29"/>
      <c r="KE42" s="29"/>
      <c r="KF42" s="29"/>
      <c r="KG42" s="29"/>
      <c r="KH42" s="29"/>
      <c r="KI42" s="29"/>
      <c r="KJ42" s="29"/>
      <c r="KK42" s="29"/>
      <c r="KL42" s="29"/>
      <c r="KM42" s="29"/>
      <c r="KN42" s="29"/>
      <c r="KO42" s="29"/>
      <c r="KP42" s="29"/>
      <c r="KQ42" s="29"/>
      <c r="KR42" s="29"/>
      <c r="KS42" s="29"/>
      <c r="KT42" s="29"/>
      <c r="KU42" s="29"/>
      <c r="KV42" s="29"/>
      <c r="KW42" s="29"/>
      <c r="KX42" s="29"/>
      <c r="KY42" s="29"/>
      <c r="KZ42" s="29"/>
      <c r="LA42" s="29"/>
      <c r="LB42" s="29"/>
      <c r="LC42" s="29"/>
      <c r="LD42" s="29"/>
      <c r="LE42" s="29"/>
      <c r="LF42" s="29"/>
      <c r="LG42" s="29"/>
      <c r="LH42" s="29"/>
      <c r="LI42" s="29"/>
      <c r="LJ42" s="29"/>
      <c r="LK42" s="29"/>
      <c r="LL42" s="29"/>
      <c r="LM42" s="29"/>
      <c r="LN42" s="29"/>
      <c r="LO42" s="29"/>
      <c r="LP42" s="29"/>
      <c r="LQ42" s="29"/>
      <c r="LR42" s="29"/>
      <c r="LS42" s="29"/>
      <c r="LT42" s="29"/>
      <c r="LU42" s="29"/>
      <c r="LV42" s="29"/>
      <c r="LW42" s="29"/>
      <c r="LX42" s="29"/>
      <c r="LY42" s="29"/>
      <c r="LZ42" s="29"/>
      <c r="MA42" s="29"/>
      <c r="MB42" s="29"/>
      <c r="MC42" s="29"/>
      <c r="MD42" s="29"/>
      <c r="ME42" s="29"/>
      <c r="MF42" s="29"/>
      <c r="MG42" s="29"/>
      <c r="MH42" s="29"/>
      <c r="MI42" s="29"/>
      <c r="MJ42" s="29"/>
      <c r="MK42" s="29"/>
      <c r="ML42" s="29"/>
      <c r="MM42" s="29"/>
      <c r="MN42" s="29"/>
      <c r="MO42" s="29"/>
      <c r="MP42" s="29"/>
      <c r="MQ42" s="29"/>
      <c r="MR42" s="29"/>
      <c r="MS42" s="29"/>
      <c r="MT42" s="29"/>
      <c r="MU42" s="29"/>
      <c r="MV42" s="29"/>
      <c r="MW42" s="29"/>
      <c r="MX42" s="29"/>
      <c r="MY42" s="29"/>
      <c r="MZ42" s="29"/>
      <c r="NA42" s="29"/>
      <c r="NB42" s="29"/>
      <c r="NC42" s="29"/>
      <c r="ND42" s="29"/>
      <c r="NE42" s="29"/>
      <c r="NF42" s="29"/>
      <c r="NG42" s="29"/>
      <c r="NH42" s="29"/>
      <c r="NI42" s="29"/>
      <c r="NJ42" s="29"/>
      <c r="NK42" s="29"/>
      <c r="NL42" s="29"/>
      <c r="NM42" s="29"/>
      <c r="NN42" s="29"/>
      <c r="NO42" s="29"/>
      <c r="NP42" s="29"/>
      <c r="NQ42" s="29"/>
      <c r="NR42" s="29"/>
      <c r="NS42" s="29"/>
      <c r="NT42" s="29"/>
      <c r="NU42" s="29"/>
      <c r="NV42" s="29"/>
      <c r="NW42" s="29"/>
      <c r="NX42" s="29"/>
      <c r="NY42" s="29"/>
      <c r="NZ42" s="29"/>
      <c r="OA42" s="29"/>
      <c r="OB42" s="29"/>
      <c r="OC42" s="29"/>
      <c r="OD42" s="29"/>
      <c r="OE42" s="29"/>
      <c r="OF42" s="29"/>
      <c r="OG42" s="29"/>
      <c r="OH42" s="29"/>
      <c r="OI42" s="29"/>
      <c r="OJ42" s="29"/>
      <c r="OK42" s="29"/>
      <c r="OL42" s="29"/>
      <c r="OM42" s="29"/>
      <c r="ON42" s="29"/>
      <c r="OO42" s="29"/>
      <c r="OP42" s="29"/>
      <c r="OQ42" s="29"/>
      <c r="OR42" s="29"/>
      <c r="OS42" s="29"/>
      <c r="OT42" s="29"/>
      <c r="OU42" s="29"/>
      <c r="OV42" s="29"/>
      <c r="OW42" s="29"/>
      <c r="OX42" s="29"/>
      <c r="OY42" s="29"/>
      <c r="OZ42" s="29"/>
      <c r="PA42" s="29"/>
      <c r="PB42" s="29"/>
      <c r="PC42" s="29"/>
      <c r="PD42" s="29"/>
      <c r="PE42" s="29"/>
      <c r="PF42" s="29"/>
      <c r="PG42" s="29"/>
      <c r="PH42" s="29"/>
      <c r="PI42" s="29"/>
      <c r="PJ42" s="29"/>
      <c r="PK42" s="29"/>
    </row>
    <row r="43" spans="1:427" x14ac:dyDescent="0.25">
      <c r="A43" s="7" t="s">
        <v>292</v>
      </c>
      <c r="B43" s="29"/>
      <c r="C43" s="29"/>
      <c r="D43" s="29"/>
      <c r="E43" s="29"/>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v>233.01</v>
      </c>
      <c r="BQ43" s="29">
        <v>0</v>
      </c>
      <c r="BR43" s="29">
        <v>233.01</v>
      </c>
      <c r="BS43" s="29">
        <v>233.01</v>
      </c>
      <c r="BT43" s="29">
        <v>0</v>
      </c>
      <c r="BU43" s="29">
        <v>233.01</v>
      </c>
      <c r="BV43" s="29">
        <v>-4698.63</v>
      </c>
      <c r="BW43" s="29">
        <v>4698.63</v>
      </c>
      <c r="BX43" s="29">
        <v>0</v>
      </c>
      <c r="BY43" s="29">
        <v>-4698.63</v>
      </c>
      <c r="BZ43" s="29">
        <v>4698.63</v>
      </c>
      <c r="CA43" s="29">
        <v>0</v>
      </c>
      <c r="CB43" s="29">
        <v>-4465.62</v>
      </c>
      <c r="CC43" s="29">
        <v>4698.63</v>
      </c>
      <c r="CD43" s="29">
        <v>233.01</v>
      </c>
      <c r="CE43" s="29"/>
      <c r="CF43" s="29"/>
      <c r="CG43" s="29"/>
      <c r="CH43" s="29"/>
      <c r="CI43" s="29"/>
      <c r="CJ43" s="29"/>
      <c r="CK43" s="29"/>
      <c r="CL43" s="29"/>
      <c r="CM43" s="29"/>
      <c r="CN43" s="29"/>
      <c r="CO43" s="29"/>
      <c r="CP43" s="29"/>
      <c r="CQ43" s="29"/>
      <c r="CR43" s="29"/>
      <c r="CS43" s="29"/>
      <c r="CT43" s="29"/>
      <c r="CU43" s="29"/>
      <c r="CV43" s="29"/>
      <c r="CW43" s="29"/>
      <c r="CX43" s="29"/>
      <c r="CY43" s="29"/>
      <c r="CZ43" s="29"/>
      <c r="DA43" s="29"/>
      <c r="DB43" s="29"/>
      <c r="DC43" s="29"/>
      <c r="DD43" s="29"/>
      <c r="DE43" s="29"/>
      <c r="DF43" s="29"/>
      <c r="DG43" s="29"/>
      <c r="DH43" s="29"/>
      <c r="DI43" s="29"/>
      <c r="DJ43" s="29"/>
      <c r="DK43" s="29"/>
      <c r="DL43" s="29"/>
      <c r="DM43" s="29"/>
      <c r="DN43" s="29"/>
      <c r="DO43" s="29"/>
      <c r="DP43" s="29"/>
      <c r="DQ43" s="29"/>
      <c r="DR43" s="29"/>
      <c r="DS43" s="29"/>
      <c r="DT43" s="29"/>
      <c r="DU43" s="29"/>
      <c r="DV43" s="29"/>
      <c r="DW43" s="29"/>
      <c r="DX43" s="29"/>
      <c r="DY43" s="29"/>
      <c r="DZ43" s="29"/>
      <c r="EA43" s="29"/>
      <c r="EB43" s="29"/>
      <c r="EC43" s="29"/>
      <c r="ED43" s="29"/>
      <c r="EE43" s="29"/>
      <c r="EF43" s="29"/>
      <c r="EG43" s="29"/>
      <c r="EH43" s="29"/>
      <c r="EI43" s="29"/>
      <c r="EJ43" s="29"/>
      <c r="EK43" s="29"/>
      <c r="EL43" s="29"/>
      <c r="EM43" s="29"/>
      <c r="EN43" s="29"/>
      <c r="EO43" s="29"/>
      <c r="EP43" s="29"/>
      <c r="EQ43" s="29"/>
      <c r="ER43" s="29"/>
      <c r="ES43" s="29"/>
      <c r="ET43" s="29"/>
      <c r="EU43" s="29"/>
      <c r="EV43" s="29"/>
      <c r="EW43" s="29"/>
      <c r="EX43" s="29"/>
      <c r="EY43" s="29"/>
      <c r="EZ43" s="29"/>
      <c r="FA43" s="29"/>
      <c r="FB43" s="29"/>
      <c r="FC43" s="29"/>
      <c r="FD43" s="29"/>
      <c r="FE43" s="29"/>
      <c r="FF43" s="29"/>
      <c r="FG43" s="29"/>
      <c r="FH43" s="29"/>
      <c r="FI43" s="29"/>
      <c r="FJ43" s="29"/>
      <c r="FK43" s="29"/>
      <c r="FL43" s="29"/>
      <c r="FM43" s="29"/>
      <c r="FN43" s="29"/>
      <c r="FO43" s="29"/>
      <c r="FP43" s="29"/>
      <c r="FQ43" s="29"/>
      <c r="FR43" s="29"/>
      <c r="FS43" s="29"/>
      <c r="FT43" s="29"/>
      <c r="FU43" s="29"/>
      <c r="FV43" s="29"/>
      <c r="FW43" s="29"/>
      <c r="FX43" s="29"/>
      <c r="FY43" s="29"/>
      <c r="FZ43" s="29"/>
      <c r="GA43" s="29"/>
      <c r="GB43" s="29"/>
      <c r="GC43" s="29"/>
      <c r="GD43" s="29"/>
      <c r="GE43" s="29"/>
      <c r="GF43" s="29"/>
      <c r="GG43" s="29"/>
      <c r="GH43" s="29"/>
      <c r="GI43" s="29"/>
      <c r="GJ43" s="29"/>
      <c r="GK43" s="29"/>
      <c r="GL43" s="29"/>
      <c r="GM43" s="29"/>
      <c r="GN43" s="29"/>
      <c r="GO43" s="29"/>
      <c r="GP43" s="29"/>
      <c r="GQ43" s="29"/>
      <c r="GR43" s="29"/>
      <c r="GS43" s="29"/>
      <c r="GT43" s="29"/>
      <c r="GU43" s="29"/>
      <c r="GV43" s="29"/>
      <c r="GW43" s="29"/>
      <c r="GX43" s="29"/>
      <c r="GY43" s="29"/>
      <c r="GZ43" s="29"/>
      <c r="HA43" s="29"/>
      <c r="HB43" s="29"/>
      <c r="HC43" s="29"/>
      <c r="HD43" s="29"/>
      <c r="HE43" s="29"/>
      <c r="HF43" s="29"/>
      <c r="HG43" s="29"/>
      <c r="HH43" s="29"/>
      <c r="HI43" s="29"/>
      <c r="HJ43" s="29"/>
      <c r="HK43" s="29"/>
      <c r="HL43" s="29"/>
      <c r="HM43" s="29"/>
      <c r="HN43" s="29"/>
      <c r="HO43" s="29"/>
      <c r="HP43" s="29">
        <v>-4465.62</v>
      </c>
      <c r="HQ43" s="29">
        <v>4465.62</v>
      </c>
      <c r="HR43" s="29">
        <v>0</v>
      </c>
      <c r="HS43" s="29">
        <v>-4465.62</v>
      </c>
      <c r="HT43" s="29">
        <v>4465.62</v>
      </c>
      <c r="HU43" s="29">
        <v>0</v>
      </c>
      <c r="HV43" s="29">
        <v>-8931.24</v>
      </c>
      <c r="HW43" s="29">
        <v>8931.24</v>
      </c>
      <c r="HX43" s="29">
        <v>0</v>
      </c>
      <c r="HY43" s="29">
        <v>-8931.24</v>
      </c>
      <c r="HZ43" s="29">
        <v>8931.24</v>
      </c>
      <c r="IA43" s="29">
        <v>0</v>
      </c>
      <c r="IB43" s="29"/>
      <c r="IC43" s="29"/>
      <c r="ID43" s="29"/>
      <c r="IE43" s="29"/>
      <c r="IF43" s="29"/>
      <c r="IG43" s="29"/>
      <c r="IH43" s="29"/>
      <c r="II43" s="29"/>
      <c r="IJ43" s="29"/>
      <c r="IK43" s="29"/>
      <c r="IL43" s="29"/>
      <c r="IM43" s="29"/>
      <c r="IN43" s="29"/>
      <c r="IO43" s="29"/>
      <c r="IP43" s="29"/>
      <c r="IQ43" s="29"/>
      <c r="IR43" s="29"/>
      <c r="IS43" s="29"/>
      <c r="IT43" s="29"/>
      <c r="IU43" s="29"/>
      <c r="IV43" s="29"/>
      <c r="IW43" s="29"/>
      <c r="IX43" s="29"/>
      <c r="IY43" s="29"/>
      <c r="IZ43" s="29"/>
      <c r="JA43" s="29"/>
      <c r="JB43" s="29"/>
      <c r="JC43" s="29"/>
      <c r="JD43" s="29"/>
      <c r="JE43" s="29"/>
      <c r="JF43" s="29"/>
      <c r="JG43" s="29"/>
      <c r="JH43" s="29"/>
      <c r="JI43" s="29"/>
      <c r="JJ43" s="29"/>
      <c r="JK43" s="29"/>
      <c r="JL43" s="29"/>
      <c r="JM43" s="29"/>
      <c r="JN43" s="29"/>
      <c r="JO43" s="29"/>
      <c r="JP43" s="29"/>
      <c r="JQ43" s="29"/>
      <c r="JR43" s="29"/>
      <c r="JS43" s="29"/>
      <c r="JT43" s="29"/>
      <c r="JU43" s="29"/>
      <c r="JV43" s="29"/>
      <c r="JW43" s="29"/>
      <c r="JX43" s="29"/>
      <c r="JY43" s="29"/>
      <c r="JZ43" s="29"/>
      <c r="KA43" s="29"/>
      <c r="KB43" s="29"/>
      <c r="KC43" s="29"/>
      <c r="KD43" s="29"/>
      <c r="KE43" s="29"/>
      <c r="KF43" s="29"/>
      <c r="KG43" s="29"/>
      <c r="KH43" s="29"/>
      <c r="KI43" s="29"/>
      <c r="KJ43" s="29"/>
      <c r="KK43" s="29"/>
      <c r="KL43" s="29"/>
      <c r="KM43" s="29"/>
      <c r="KN43" s="29"/>
      <c r="KO43" s="29"/>
      <c r="KP43" s="29"/>
      <c r="KQ43" s="29"/>
      <c r="KR43" s="29"/>
      <c r="KS43" s="29"/>
      <c r="KT43" s="29"/>
      <c r="KU43" s="29"/>
      <c r="KV43" s="29"/>
      <c r="KW43" s="29"/>
      <c r="KX43" s="29"/>
      <c r="KY43" s="29"/>
      <c r="KZ43" s="29"/>
      <c r="LA43" s="29"/>
      <c r="LB43" s="29"/>
      <c r="LC43" s="29"/>
      <c r="LD43" s="29"/>
      <c r="LE43" s="29"/>
      <c r="LF43" s="29"/>
      <c r="LG43" s="29"/>
      <c r="LH43" s="29"/>
      <c r="LI43" s="29"/>
      <c r="LJ43" s="29"/>
      <c r="LK43" s="29"/>
      <c r="LL43" s="29"/>
      <c r="LM43" s="29"/>
      <c r="LN43" s="29"/>
      <c r="LO43" s="29"/>
      <c r="LP43" s="29"/>
      <c r="LQ43" s="29"/>
      <c r="LR43" s="29"/>
      <c r="LS43" s="29"/>
      <c r="LT43" s="29"/>
      <c r="LU43" s="29"/>
      <c r="LV43" s="29"/>
      <c r="LW43" s="29"/>
      <c r="LX43" s="29"/>
      <c r="LY43" s="29"/>
      <c r="LZ43" s="29"/>
      <c r="MA43" s="29"/>
      <c r="MB43" s="29"/>
      <c r="MC43" s="29"/>
      <c r="MD43" s="29"/>
      <c r="ME43" s="29"/>
      <c r="MF43" s="29"/>
      <c r="MG43" s="29"/>
      <c r="MH43" s="29"/>
      <c r="MI43" s="29"/>
      <c r="MJ43" s="29"/>
      <c r="MK43" s="29"/>
      <c r="ML43" s="29"/>
      <c r="MM43" s="29"/>
      <c r="MN43" s="29"/>
      <c r="MO43" s="29"/>
      <c r="MP43" s="29"/>
      <c r="MQ43" s="29"/>
      <c r="MR43" s="29"/>
      <c r="MS43" s="29"/>
      <c r="MT43" s="29"/>
      <c r="MU43" s="29"/>
      <c r="MV43" s="29"/>
      <c r="MW43" s="29"/>
      <c r="MX43" s="29"/>
      <c r="MY43" s="29"/>
      <c r="MZ43" s="29"/>
      <c r="NA43" s="29"/>
      <c r="NB43" s="29"/>
      <c r="NC43" s="29"/>
      <c r="ND43" s="29"/>
      <c r="NE43" s="29"/>
      <c r="NF43" s="29"/>
      <c r="NG43" s="29"/>
      <c r="NH43" s="29"/>
      <c r="NI43" s="29"/>
      <c r="NJ43" s="29"/>
      <c r="NK43" s="29"/>
      <c r="NL43" s="29"/>
      <c r="NM43" s="29"/>
      <c r="NN43" s="29"/>
      <c r="NO43" s="29"/>
      <c r="NP43" s="29"/>
      <c r="NQ43" s="29"/>
      <c r="NR43" s="29"/>
      <c r="NS43" s="29"/>
      <c r="NT43" s="29"/>
      <c r="NU43" s="29"/>
      <c r="NV43" s="29"/>
      <c r="NW43" s="29"/>
      <c r="NX43" s="29"/>
      <c r="NY43" s="29"/>
      <c r="NZ43" s="29"/>
      <c r="OA43" s="29"/>
      <c r="OB43" s="29"/>
      <c r="OC43" s="29"/>
      <c r="OD43" s="29"/>
      <c r="OE43" s="29"/>
      <c r="OF43" s="29"/>
      <c r="OG43" s="29"/>
      <c r="OH43" s="29"/>
      <c r="OI43" s="29"/>
      <c r="OJ43" s="29"/>
      <c r="OK43" s="29"/>
      <c r="OL43" s="29"/>
      <c r="OM43" s="29"/>
      <c r="ON43" s="29"/>
      <c r="OO43" s="29"/>
      <c r="OP43" s="29"/>
      <c r="OQ43" s="29"/>
      <c r="OR43" s="29"/>
      <c r="OS43" s="29"/>
      <c r="OT43" s="29"/>
      <c r="OU43" s="29"/>
      <c r="OV43" s="29"/>
      <c r="OW43" s="29"/>
      <c r="OX43" s="29"/>
      <c r="OY43" s="29"/>
      <c r="OZ43" s="29"/>
      <c r="PA43" s="29"/>
      <c r="PB43" s="29"/>
      <c r="PC43" s="29"/>
      <c r="PD43" s="29"/>
      <c r="PE43" s="29"/>
      <c r="PF43" s="29"/>
      <c r="PG43" s="29"/>
      <c r="PH43" s="29"/>
      <c r="PI43" s="29"/>
      <c r="PJ43" s="29"/>
      <c r="PK43" s="29"/>
    </row>
    <row r="44" spans="1:427" x14ac:dyDescent="0.25">
      <c r="A44" s="6" t="s">
        <v>717</v>
      </c>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c r="BU44" s="29"/>
      <c r="BV44" s="29"/>
      <c r="BW44" s="29"/>
      <c r="BX44" s="29"/>
      <c r="BY44" s="29"/>
      <c r="BZ44" s="29"/>
      <c r="CA44" s="29"/>
      <c r="CB44" s="29"/>
      <c r="CC44" s="29"/>
      <c r="CD44" s="29"/>
      <c r="CE44" s="29"/>
      <c r="CF44" s="29"/>
      <c r="CG44" s="29"/>
      <c r="CH44" s="29"/>
      <c r="CI44" s="29"/>
      <c r="CJ44" s="29"/>
      <c r="CK44" s="29"/>
      <c r="CL44" s="29"/>
      <c r="CM44" s="29"/>
      <c r="CN44" s="29"/>
      <c r="CO44" s="29"/>
      <c r="CP44" s="29"/>
      <c r="CQ44" s="29"/>
      <c r="CR44" s="29"/>
      <c r="CS44" s="29"/>
      <c r="CT44" s="29"/>
      <c r="CU44" s="29"/>
      <c r="CV44" s="29"/>
      <c r="CW44" s="29"/>
      <c r="CX44" s="29"/>
      <c r="CY44" s="29"/>
      <c r="CZ44" s="29"/>
      <c r="DA44" s="29"/>
      <c r="DB44" s="29"/>
      <c r="DC44" s="29"/>
      <c r="DD44" s="29"/>
      <c r="DE44" s="29"/>
      <c r="DF44" s="29"/>
      <c r="DG44" s="29"/>
      <c r="DH44" s="29"/>
      <c r="DI44" s="29"/>
      <c r="DJ44" s="29"/>
      <c r="DK44" s="29"/>
      <c r="DL44" s="29"/>
      <c r="DM44" s="29"/>
      <c r="DN44" s="29"/>
      <c r="DO44" s="29"/>
      <c r="DP44" s="29"/>
      <c r="DQ44" s="29"/>
      <c r="DR44" s="29"/>
      <c r="DS44" s="29"/>
      <c r="DT44" s="29"/>
      <c r="DU44" s="29"/>
      <c r="DV44" s="29"/>
      <c r="DW44" s="29"/>
      <c r="DX44" s="29"/>
      <c r="DY44" s="29"/>
      <c r="DZ44" s="29"/>
      <c r="EA44" s="29"/>
      <c r="EB44" s="29"/>
      <c r="EC44" s="29"/>
      <c r="ED44" s="29"/>
      <c r="EE44" s="29"/>
      <c r="EF44" s="29"/>
      <c r="EG44" s="29"/>
      <c r="EH44" s="29"/>
      <c r="EI44" s="29"/>
      <c r="EJ44" s="29"/>
      <c r="EK44" s="29"/>
      <c r="EL44" s="29"/>
      <c r="EM44" s="29"/>
      <c r="EN44" s="29"/>
      <c r="EO44" s="29"/>
      <c r="EP44" s="29"/>
      <c r="EQ44" s="29"/>
      <c r="ER44" s="29"/>
      <c r="ES44" s="29"/>
      <c r="ET44" s="29"/>
      <c r="EU44" s="29"/>
      <c r="EV44" s="29"/>
      <c r="EW44" s="29"/>
      <c r="EX44" s="29"/>
      <c r="EY44" s="29"/>
      <c r="EZ44" s="29"/>
      <c r="FA44" s="29"/>
      <c r="FB44" s="29"/>
      <c r="FC44" s="29"/>
      <c r="FD44" s="29"/>
      <c r="FE44" s="29"/>
      <c r="FF44" s="29"/>
      <c r="FG44" s="29"/>
      <c r="FH44" s="29"/>
      <c r="FI44" s="29"/>
      <c r="FJ44" s="29"/>
      <c r="FK44" s="29"/>
      <c r="FL44" s="29"/>
      <c r="FM44" s="29"/>
      <c r="FN44" s="29"/>
      <c r="FO44" s="29"/>
      <c r="FP44" s="29"/>
      <c r="FQ44" s="29"/>
      <c r="FR44" s="29"/>
      <c r="FS44" s="29"/>
      <c r="FT44" s="29"/>
      <c r="FU44" s="29"/>
      <c r="FV44" s="29"/>
      <c r="FW44" s="29"/>
      <c r="FX44" s="29"/>
      <c r="FY44" s="29"/>
      <c r="FZ44" s="29"/>
      <c r="GA44" s="29"/>
      <c r="GB44" s="29"/>
      <c r="GC44" s="29"/>
      <c r="GD44" s="29"/>
      <c r="GE44" s="29"/>
      <c r="GF44" s="29"/>
      <c r="GG44" s="29"/>
      <c r="GH44" s="29"/>
      <c r="GI44" s="29"/>
      <c r="GJ44" s="29"/>
      <c r="GK44" s="29"/>
      <c r="GL44" s="29"/>
      <c r="GM44" s="29"/>
      <c r="GN44" s="29"/>
      <c r="GO44" s="29"/>
      <c r="GP44" s="29"/>
      <c r="GQ44" s="29"/>
      <c r="GR44" s="29"/>
      <c r="GS44" s="29"/>
      <c r="GT44" s="29"/>
      <c r="GU44" s="29">
        <v>-28.5</v>
      </c>
      <c r="GV44" s="29">
        <v>28.5</v>
      </c>
      <c r="GW44" s="29">
        <v>0</v>
      </c>
      <c r="GX44" s="29"/>
      <c r="GY44" s="29"/>
      <c r="GZ44" s="29"/>
      <c r="HA44" s="29"/>
      <c r="HB44" s="29"/>
      <c r="HC44" s="29"/>
      <c r="HD44" s="29">
        <v>-28.5</v>
      </c>
      <c r="HE44" s="29">
        <v>28.5</v>
      </c>
      <c r="HF44" s="29">
        <v>0</v>
      </c>
      <c r="HG44" s="29"/>
      <c r="HH44" s="29"/>
      <c r="HI44" s="29"/>
      <c r="HJ44" s="29"/>
      <c r="HK44" s="29"/>
      <c r="HL44" s="29"/>
      <c r="HM44" s="29"/>
      <c r="HN44" s="29"/>
      <c r="HO44" s="29"/>
      <c r="HP44" s="29"/>
      <c r="HQ44" s="29"/>
      <c r="HR44" s="29"/>
      <c r="HS44" s="29"/>
      <c r="HT44" s="29"/>
      <c r="HU44" s="29"/>
      <c r="HV44" s="29"/>
      <c r="HW44" s="29"/>
      <c r="HX44" s="29"/>
      <c r="HY44" s="29">
        <v>-28.5</v>
      </c>
      <c r="HZ44" s="29">
        <v>28.5</v>
      </c>
      <c r="IA44" s="29">
        <v>0</v>
      </c>
      <c r="IB44" s="29"/>
      <c r="IC44" s="29"/>
      <c r="ID44" s="29"/>
      <c r="IE44" s="29"/>
      <c r="IF44" s="29"/>
      <c r="IG44" s="29"/>
      <c r="IH44" s="29"/>
      <c r="II44" s="29"/>
      <c r="IJ44" s="29"/>
      <c r="IK44" s="29"/>
      <c r="IL44" s="29"/>
      <c r="IM44" s="29"/>
      <c r="IN44" s="29"/>
      <c r="IO44" s="29"/>
      <c r="IP44" s="29"/>
      <c r="IQ44" s="29"/>
      <c r="IR44" s="29"/>
      <c r="IS44" s="29"/>
      <c r="IT44" s="29"/>
      <c r="IU44" s="29"/>
      <c r="IV44" s="29"/>
      <c r="IW44" s="29"/>
      <c r="IX44" s="29"/>
      <c r="IY44" s="29"/>
      <c r="IZ44" s="29"/>
      <c r="JA44" s="29"/>
      <c r="JB44" s="29"/>
      <c r="JC44" s="29"/>
      <c r="JD44" s="29"/>
      <c r="JE44" s="29"/>
      <c r="JF44" s="29"/>
      <c r="JG44" s="29"/>
      <c r="JH44" s="29"/>
      <c r="JI44" s="29"/>
      <c r="JJ44" s="29"/>
      <c r="JK44" s="29"/>
      <c r="JL44" s="29"/>
      <c r="JM44" s="29"/>
      <c r="JN44" s="29"/>
      <c r="JO44" s="29"/>
      <c r="JP44" s="29"/>
      <c r="JQ44" s="29"/>
      <c r="JR44" s="29"/>
      <c r="JS44" s="29"/>
      <c r="JT44" s="29"/>
      <c r="JU44" s="29"/>
      <c r="JV44" s="29"/>
      <c r="JW44" s="29"/>
      <c r="JX44" s="29"/>
      <c r="JY44" s="29"/>
      <c r="JZ44" s="29"/>
      <c r="KA44" s="29"/>
      <c r="KB44" s="29"/>
      <c r="KC44" s="29"/>
      <c r="KD44" s="29"/>
      <c r="KE44" s="29"/>
      <c r="KF44" s="29"/>
      <c r="KG44" s="29"/>
      <c r="KH44" s="29"/>
      <c r="KI44" s="29"/>
      <c r="KJ44" s="29"/>
      <c r="KK44" s="29"/>
      <c r="KL44" s="29"/>
      <c r="KM44" s="29"/>
      <c r="KN44" s="29"/>
      <c r="KO44" s="29"/>
      <c r="KP44" s="29"/>
      <c r="KQ44" s="29"/>
      <c r="KR44" s="29"/>
      <c r="KS44" s="29"/>
      <c r="KT44" s="29"/>
      <c r="KU44" s="29"/>
      <c r="KV44" s="29"/>
      <c r="KW44" s="29"/>
      <c r="KX44" s="29"/>
      <c r="KY44" s="29"/>
      <c r="KZ44" s="29"/>
      <c r="LA44" s="29"/>
      <c r="LB44" s="29"/>
      <c r="LC44" s="29"/>
      <c r="LD44" s="29"/>
      <c r="LE44" s="29"/>
      <c r="LF44" s="29"/>
      <c r="LG44" s="29"/>
      <c r="LH44" s="29"/>
      <c r="LI44" s="29"/>
      <c r="LJ44" s="29"/>
      <c r="LK44" s="29"/>
      <c r="LL44" s="29"/>
      <c r="LM44" s="29"/>
      <c r="LN44" s="29"/>
      <c r="LO44" s="29"/>
      <c r="LP44" s="29"/>
      <c r="LQ44" s="29"/>
      <c r="LR44" s="29"/>
      <c r="LS44" s="29"/>
      <c r="LT44" s="29"/>
      <c r="LU44" s="29"/>
      <c r="LV44" s="29"/>
      <c r="LW44" s="29"/>
      <c r="LX44" s="29"/>
      <c r="LY44" s="29"/>
      <c r="LZ44" s="29"/>
      <c r="MA44" s="29"/>
      <c r="MB44" s="29"/>
      <c r="MC44" s="29"/>
      <c r="MD44" s="29"/>
      <c r="ME44" s="29"/>
      <c r="MF44" s="29"/>
      <c r="MG44" s="29"/>
      <c r="MH44" s="29"/>
      <c r="MI44" s="29"/>
      <c r="MJ44" s="29"/>
      <c r="MK44" s="29"/>
      <c r="ML44" s="29"/>
      <c r="MM44" s="29"/>
      <c r="MN44" s="29"/>
      <c r="MO44" s="29"/>
      <c r="MP44" s="29"/>
      <c r="MQ44" s="29"/>
      <c r="MR44" s="29"/>
      <c r="MS44" s="29"/>
      <c r="MT44" s="29"/>
      <c r="MU44" s="29"/>
      <c r="MV44" s="29"/>
      <c r="MW44" s="29"/>
      <c r="MX44" s="29"/>
      <c r="MY44" s="29"/>
      <c r="MZ44" s="29"/>
      <c r="NA44" s="29"/>
      <c r="NB44" s="29"/>
      <c r="NC44" s="29"/>
      <c r="ND44" s="29"/>
      <c r="NE44" s="29"/>
      <c r="NF44" s="29"/>
      <c r="NG44" s="29"/>
      <c r="NH44" s="29"/>
      <c r="NI44" s="29"/>
      <c r="NJ44" s="29"/>
      <c r="NK44" s="29"/>
      <c r="NL44" s="29"/>
      <c r="NM44" s="29"/>
      <c r="NN44" s="29"/>
      <c r="NO44" s="29"/>
      <c r="NP44" s="29"/>
      <c r="NQ44" s="29"/>
      <c r="NR44" s="29"/>
      <c r="NS44" s="29"/>
      <c r="NT44" s="29"/>
      <c r="NU44" s="29"/>
      <c r="NV44" s="29"/>
      <c r="NW44" s="29"/>
      <c r="NX44" s="29"/>
      <c r="NY44" s="29"/>
      <c r="NZ44" s="29"/>
      <c r="OA44" s="29"/>
      <c r="OB44" s="29"/>
      <c r="OC44" s="29"/>
      <c r="OD44" s="29"/>
      <c r="OE44" s="29"/>
      <c r="OF44" s="29"/>
      <c r="OG44" s="29"/>
      <c r="OH44" s="29"/>
      <c r="OI44" s="29"/>
      <c r="OJ44" s="29"/>
      <c r="OK44" s="29"/>
      <c r="OL44" s="29"/>
      <c r="OM44" s="29"/>
      <c r="ON44" s="29"/>
      <c r="OO44" s="29"/>
      <c r="OP44" s="29"/>
      <c r="OQ44" s="29"/>
      <c r="OR44" s="29"/>
      <c r="OS44" s="29"/>
      <c r="OT44" s="29"/>
      <c r="OU44" s="29"/>
      <c r="OV44" s="29"/>
      <c r="OW44" s="29"/>
      <c r="OX44" s="29"/>
      <c r="OY44" s="29"/>
      <c r="OZ44" s="29"/>
      <c r="PA44" s="29"/>
      <c r="PB44" s="29"/>
      <c r="PC44" s="29"/>
      <c r="PD44" s="29"/>
      <c r="PE44" s="29"/>
      <c r="PF44" s="29"/>
      <c r="PG44" s="29"/>
      <c r="PH44" s="29"/>
      <c r="PI44" s="29"/>
      <c r="PJ44" s="29"/>
      <c r="PK44" s="29"/>
    </row>
    <row r="45" spans="1:427" x14ac:dyDescent="0.25">
      <c r="A45" s="7" t="s">
        <v>720</v>
      </c>
      <c r="B45" s="29"/>
      <c r="C45" s="29"/>
      <c r="D45" s="29"/>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c r="BU45" s="29"/>
      <c r="BV45" s="29"/>
      <c r="BW45" s="29"/>
      <c r="BX45" s="29"/>
      <c r="BY45" s="29"/>
      <c r="BZ45" s="29"/>
      <c r="CA45" s="29"/>
      <c r="CB45" s="29"/>
      <c r="CC45" s="29"/>
      <c r="CD45" s="29"/>
      <c r="CE45" s="29"/>
      <c r="CF45" s="29"/>
      <c r="CG45" s="29"/>
      <c r="CH45" s="29"/>
      <c r="CI45" s="29"/>
      <c r="CJ45" s="29"/>
      <c r="CK45" s="29"/>
      <c r="CL45" s="29"/>
      <c r="CM45" s="29"/>
      <c r="CN45" s="29"/>
      <c r="CO45" s="29"/>
      <c r="CP45" s="29"/>
      <c r="CQ45" s="29"/>
      <c r="CR45" s="29"/>
      <c r="CS45" s="29"/>
      <c r="CT45" s="29"/>
      <c r="CU45" s="29"/>
      <c r="CV45" s="29"/>
      <c r="CW45" s="29"/>
      <c r="CX45" s="29"/>
      <c r="CY45" s="29"/>
      <c r="CZ45" s="29"/>
      <c r="DA45" s="29"/>
      <c r="DB45" s="29"/>
      <c r="DC45" s="29"/>
      <c r="DD45" s="29"/>
      <c r="DE45" s="29"/>
      <c r="DF45" s="29"/>
      <c r="DG45" s="29"/>
      <c r="DH45" s="29"/>
      <c r="DI45" s="29"/>
      <c r="DJ45" s="29"/>
      <c r="DK45" s="29"/>
      <c r="DL45" s="29"/>
      <c r="DM45" s="29"/>
      <c r="DN45" s="29"/>
      <c r="DO45" s="29"/>
      <c r="DP45" s="29"/>
      <c r="DQ45" s="29"/>
      <c r="DR45" s="29"/>
      <c r="DS45" s="29"/>
      <c r="DT45" s="29"/>
      <c r="DU45" s="29"/>
      <c r="DV45" s="29"/>
      <c r="DW45" s="29"/>
      <c r="DX45" s="29"/>
      <c r="DY45" s="29"/>
      <c r="DZ45" s="29"/>
      <c r="EA45" s="29"/>
      <c r="EB45" s="29"/>
      <c r="EC45" s="29"/>
      <c r="ED45" s="29"/>
      <c r="EE45" s="29"/>
      <c r="EF45" s="29"/>
      <c r="EG45" s="29"/>
      <c r="EH45" s="29"/>
      <c r="EI45" s="29"/>
      <c r="EJ45" s="29"/>
      <c r="EK45" s="29"/>
      <c r="EL45" s="29"/>
      <c r="EM45" s="29"/>
      <c r="EN45" s="29"/>
      <c r="EO45" s="29"/>
      <c r="EP45" s="29"/>
      <c r="EQ45" s="29"/>
      <c r="ER45" s="29"/>
      <c r="ES45" s="29"/>
      <c r="ET45" s="29"/>
      <c r="EU45" s="29"/>
      <c r="EV45" s="29"/>
      <c r="EW45" s="29"/>
      <c r="EX45" s="29"/>
      <c r="EY45" s="29"/>
      <c r="EZ45" s="29"/>
      <c r="FA45" s="29"/>
      <c r="FB45" s="29"/>
      <c r="FC45" s="29"/>
      <c r="FD45" s="29"/>
      <c r="FE45" s="29"/>
      <c r="FF45" s="29"/>
      <c r="FG45" s="29"/>
      <c r="FH45" s="29"/>
      <c r="FI45" s="29"/>
      <c r="FJ45" s="29"/>
      <c r="FK45" s="29"/>
      <c r="FL45" s="29"/>
      <c r="FM45" s="29"/>
      <c r="FN45" s="29"/>
      <c r="FO45" s="29"/>
      <c r="FP45" s="29"/>
      <c r="FQ45" s="29"/>
      <c r="FR45" s="29"/>
      <c r="FS45" s="29"/>
      <c r="FT45" s="29"/>
      <c r="FU45" s="29"/>
      <c r="FV45" s="29"/>
      <c r="FW45" s="29"/>
      <c r="FX45" s="29"/>
      <c r="FY45" s="29"/>
      <c r="FZ45" s="29"/>
      <c r="GA45" s="29"/>
      <c r="GB45" s="29"/>
      <c r="GC45" s="29"/>
      <c r="GD45" s="29"/>
      <c r="GE45" s="29"/>
      <c r="GF45" s="29"/>
      <c r="GG45" s="29"/>
      <c r="GH45" s="29"/>
      <c r="GI45" s="29"/>
      <c r="GJ45" s="29"/>
      <c r="GK45" s="29"/>
      <c r="GL45" s="29"/>
      <c r="GM45" s="29"/>
      <c r="GN45" s="29"/>
      <c r="GO45" s="29"/>
      <c r="GP45" s="29"/>
      <c r="GQ45" s="29"/>
      <c r="GR45" s="29"/>
      <c r="GS45" s="29"/>
      <c r="GT45" s="29"/>
      <c r="GU45" s="29">
        <v>-28.5</v>
      </c>
      <c r="GV45" s="29">
        <v>28.5</v>
      </c>
      <c r="GW45" s="29">
        <v>0</v>
      </c>
      <c r="GX45" s="29"/>
      <c r="GY45" s="29"/>
      <c r="GZ45" s="29"/>
      <c r="HA45" s="29"/>
      <c r="HB45" s="29"/>
      <c r="HC45" s="29"/>
      <c r="HD45" s="29">
        <v>-28.5</v>
      </c>
      <c r="HE45" s="29">
        <v>28.5</v>
      </c>
      <c r="HF45" s="29">
        <v>0</v>
      </c>
      <c r="HG45" s="29"/>
      <c r="HH45" s="29"/>
      <c r="HI45" s="29"/>
      <c r="HJ45" s="29"/>
      <c r="HK45" s="29"/>
      <c r="HL45" s="29"/>
      <c r="HM45" s="29"/>
      <c r="HN45" s="29"/>
      <c r="HO45" s="29"/>
      <c r="HP45" s="29"/>
      <c r="HQ45" s="29"/>
      <c r="HR45" s="29"/>
      <c r="HS45" s="29"/>
      <c r="HT45" s="29"/>
      <c r="HU45" s="29"/>
      <c r="HV45" s="29"/>
      <c r="HW45" s="29"/>
      <c r="HX45" s="29"/>
      <c r="HY45" s="29">
        <v>-28.5</v>
      </c>
      <c r="HZ45" s="29">
        <v>28.5</v>
      </c>
      <c r="IA45" s="29">
        <v>0</v>
      </c>
      <c r="IB45" s="29"/>
      <c r="IC45" s="29"/>
      <c r="ID45" s="29"/>
      <c r="IE45" s="29"/>
      <c r="IF45" s="29"/>
      <c r="IG45" s="29"/>
      <c r="IH45" s="29"/>
      <c r="II45" s="29"/>
      <c r="IJ45" s="29"/>
      <c r="IK45" s="29"/>
      <c r="IL45" s="29"/>
      <c r="IM45" s="29"/>
      <c r="IN45" s="29"/>
      <c r="IO45" s="29"/>
      <c r="IP45" s="29"/>
      <c r="IQ45" s="29"/>
      <c r="IR45" s="29"/>
      <c r="IS45" s="29"/>
      <c r="IT45" s="29"/>
      <c r="IU45" s="29"/>
      <c r="IV45" s="29"/>
      <c r="IW45" s="29"/>
      <c r="IX45" s="29"/>
      <c r="IY45" s="29"/>
      <c r="IZ45" s="29"/>
      <c r="JA45" s="29"/>
      <c r="JB45" s="29"/>
      <c r="JC45" s="29"/>
      <c r="JD45" s="29"/>
      <c r="JE45" s="29"/>
      <c r="JF45" s="29"/>
      <c r="JG45" s="29"/>
      <c r="JH45" s="29"/>
      <c r="JI45" s="29"/>
      <c r="JJ45" s="29"/>
      <c r="JK45" s="29"/>
      <c r="JL45" s="29"/>
      <c r="JM45" s="29"/>
      <c r="JN45" s="29"/>
      <c r="JO45" s="29"/>
      <c r="JP45" s="29"/>
      <c r="JQ45" s="29"/>
      <c r="JR45" s="29"/>
      <c r="JS45" s="29"/>
      <c r="JT45" s="29"/>
      <c r="JU45" s="29"/>
      <c r="JV45" s="29"/>
      <c r="JW45" s="29"/>
      <c r="JX45" s="29"/>
      <c r="JY45" s="29"/>
      <c r="JZ45" s="29"/>
      <c r="KA45" s="29"/>
      <c r="KB45" s="29"/>
      <c r="KC45" s="29"/>
      <c r="KD45" s="29"/>
      <c r="KE45" s="29"/>
      <c r="KF45" s="29"/>
      <c r="KG45" s="29"/>
      <c r="KH45" s="29"/>
      <c r="KI45" s="29"/>
      <c r="KJ45" s="29"/>
      <c r="KK45" s="29"/>
      <c r="KL45" s="29"/>
      <c r="KM45" s="29"/>
      <c r="KN45" s="29"/>
      <c r="KO45" s="29"/>
      <c r="KP45" s="29"/>
      <c r="KQ45" s="29"/>
      <c r="KR45" s="29"/>
      <c r="KS45" s="29"/>
      <c r="KT45" s="29"/>
      <c r="KU45" s="29"/>
      <c r="KV45" s="29"/>
      <c r="KW45" s="29"/>
      <c r="KX45" s="29"/>
      <c r="KY45" s="29"/>
      <c r="KZ45" s="29"/>
      <c r="LA45" s="29"/>
      <c r="LB45" s="29"/>
      <c r="LC45" s="29"/>
      <c r="LD45" s="29"/>
      <c r="LE45" s="29"/>
      <c r="LF45" s="29"/>
      <c r="LG45" s="29"/>
      <c r="LH45" s="29"/>
      <c r="LI45" s="29"/>
      <c r="LJ45" s="29"/>
      <c r="LK45" s="29"/>
      <c r="LL45" s="29"/>
      <c r="LM45" s="29"/>
      <c r="LN45" s="29"/>
      <c r="LO45" s="29"/>
      <c r="LP45" s="29"/>
      <c r="LQ45" s="29"/>
      <c r="LR45" s="29"/>
      <c r="LS45" s="29"/>
      <c r="LT45" s="29"/>
      <c r="LU45" s="29"/>
      <c r="LV45" s="29"/>
      <c r="LW45" s="29"/>
      <c r="LX45" s="29"/>
      <c r="LY45" s="29"/>
      <c r="LZ45" s="29"/>
      <c r="MA45" s="29"/>
      <c r="MB45" s="29"/>
      <c r="MC45" s="29"/>
      <c r="MD45" s="29"/>
      <c r="ME45" s="29"/>
      <c r="MF45" s="29"/>
      <c r="MG45" s="29"/>
      <c r="MH45" s="29"/>
      <c r="MI45" s="29"/>
      <c r="MJ45" s="29"/>
      <c r="MK45" s="29"/>
      <c r="ML45" s="29"/>
      <c r="MM45" s="29"/>
      <c r="MN45" s="29"/>
      <c r="MO45" s="29"/>
      <c r="MP45" s="29"/>
      <c r="MQ45" s="29"/>
      <c r="MR45" s="29"/>
      <c r="MS45" s="29"/>
      <c r="MT45" s="29"/>
      <c r="MU45" s="29"/>
      <c r="MV45" s="29"/>
      <c r="MW45" s="29"/>
      <c r="MX45" s="29"/>
      <c r="MY45" s="29"/>
      <c r="MZ45" s="29"/>
      <c r="NA45" s="29"/>
      <c r="NB45" s="29"/>
      <c r="NC45" s="29"/>
      <c r="ND45" s="29"/>
      <c r="NE45" s="29"/>
      <c r="NF45" s="29"/>
      <c r="NG45" s="29"/>
      <c r="NH45" s="29"/>
      <c r="NI45" s="29"/>
      <c r="NJ45" s="29"/>
      <c r="NK45" s="29"/>
      <c r="NL45" s="29"/>
      <c r="NM45" s="29"/>
      <c r="NN45" s="29"/>
      <c r="NO45" s="29"/>
      <c r="NP45" s="29"/>
      <c r="NQ45" s="29"/>
      <c r="NR45" s="29"/>
      <c r="NS45" s="29"/>
      <c r="NT45" s="29"/>
      <c r="NU45" s="29"/>
      <c r="NV45" s="29"/>
      <c r="NW45" s="29"/>
      <c r="NX45" s="29"/>
      <c r="NY45" s="29"/>
      <c r="NZ45" s="29"/>
      <c r="OA45" s="29"/>
      <c r="OB45" s="29"/>
      <c r="OC45" s="29"/>
      <c r="OD45" s="29"/>
      <c r="OE45" s="29"/>
      <c r="OF45" s="29"/>
      <c r="OG45" s="29"/>
      <c r="OH45" s="29"/>
      <c r="OI45" s="29"/>
      <c r="OJ45" s="29"/>
      <c r="OK45" s="29"/>
      <c r="OL45" s="29"/>
      <c r="OM45" s="29"/>
      <c r="ON45" s="29"/>
      <c r="OO45" s="29"/>
      <c r="OP45" s="29"/>
      <c r="OQ45" s="29"/>
      <c r="OR45" s="29"/>
      <c r="OS45" s="29"/>
      <c r="OT45" s="29"/>
      <c r="OU45" s="29"/>
      <c r="OV45" s="29"/>
      <c r="OW45" s="29"/>
      <c r="OX45" s="29"/>
      <c r="OY45" s="29"/>
      <c r="OZ45" s="29"/>
      <c r="PA45" s="29"/>
      <c r="PB45" s="29"/>
      <c r="PC45" s="29"/>
      <c r="PD45" s="29"/>
      <c r="PE45" s="29"/>
      <c r="PF45" s="29"/>
      <c r="PG45" s="29"/>
      <c r="PH45" s="29"/>
      <c r="PI45" s="29"/>
      <c r="PJ45" s="29"/>
      <c r="PK45" s="29"/>
    </row>
    <row r="46" spans="1:427" x14ac:dyDescent="0.25">
      <c r="A46" s="5" t="s">
        <v>30</v>
      </c>
      <c r="B46" s="29">
        <v>49469.01</v>
      </c>
      <c r="C46" s="29">
        <v>15350.83</v>
      </c>
      <c r="D46" s="29">
        <v>64819.840000000004</v>
      </c>
      <c r="E46" s="29">
        <v>49469.01</v>
      </c>
      <c r="F46" s="29">
        <v>15350.83</v>
      </c>
      <c r="G46" s="29">
        <v>64819.840000000004</v>
      </c>
      <c r="H46" s="29">
        <v>66134.55</v>
      </c>
      <c r="I46" s="29">
        <v>11777.12</v>
      </c>
      <c r="J46" s="29">
        <v>77911.67</v>
      </c>
      <c r="K46" s="29">
        <v>66134.55</v>
      </c>
      <c r="L46" s="29">
        <v>11777.12</v>
      </c>
      <c r="M46" s="29">
        <v>77911.67</v>
      </c>
      <c r="N46" s="29">
        <v>45436.880000000005</v>
      </c>
      <c r="O46" s="29">
        <v>6254.05</v>
      </c>
      <c r="P46" s="29">
        <v>51690.93</v>
      </c>
      <c r="Q46" s="29">
        <v>45436.880000000005</v>
      </c>
      <c r="R46" s="29">
        <v>6254.05</v>
      </c>
      <c r="S46" s="29">
        <v>51690.93</v>
      </c>
      <c r="T46" s="29">
        <v>69968.38</v>
      </c>
      <c r="U46" s="29">
        <v>12404.2</v>
      </c>
      <c r="V46" s="29">
        <v>82372.58</v>
      </c>
      <c r="W46" s="29">
        <v>69968.38</v>
      </c>
      <c r="X46" s="29">
        <v>12404.2</v>
      </c>
      <c r="Y46" s="29">
        <v>82372.58</v>
      </c>
      <c r="Z46" s="29">
        <v>-111867.45</v>
      </c>
      <c r="AA46" s="29">
        <v>203119.65</v>
      </c>
      <c r="AB46" s="29">
        <v>91252.2</v>
      </c>
      <c r="AC46" s="29">
        <v>-111867.45</v>
      </c>
      <c r="AD46" s="29">
        <v>203119.65</v>
      </c>
      <c r="AE46" s="29">
        <v>91252.2</v>
      </c>
      <c r="AF46" s="29">
        <v>46550.979999999996</v>
      </c>
      <c r="AG46" s="29">
        <v>10000.74</v>
      </c>
      <c r="AH46" s="29">
        <v>56551.72</v>
      </c>
      <c r="AI46" s="29">
        <v>46550.979999999996</v>
      </c>
      <c r="AJ46" s="29">
        <v>10000.74</v>
      </c>
      <c r="AK46" s="29">
        <v>56551.72</v>
      </c>
      <c r="AL46" s="29">
        <v>54072.74</v>
      </c>
      <c r="AM46" s="29">
        <v>16048.73</v>
      </c>
      <c r="AN46" s="29">
        <v>70121.47</v>
      </c>
      <c r="AO46" s="29">
        <v>54072.74</v>
      </c>
      <c r="AP46" s="29">
        <v>16048.73</v>
      </c>
      <c r="AQ46" s="29">
        <v>70121.47</v>
      </c>
      <c r="AR46" s="29">
        <v>106527.23</v>
      </c>
      <c r="AS46" s="29">
        <v>10114.81</v>
      </c>
      <c r="AT46" s="29">
        <v>116642.04000000001</v>
      </c>
      <c r="AU46" s="29">
        <v>106527.23</v>
      </c>
      <c r="AV46" s="29">
        <v>10114.81</v>
      </c>
      <c r="AW46" s="29">
        <v>116642.04000000001</v>
      </c>
      <c r="AX46" s="29">
        <v>55587.15</v>
      </c>
      <c r="AY46" s="29">
        <v>8500.61</v>
      </c>
      <c r="AZ46" s="29">
        <v>64087.76</v>
      </c>
      <c r="BA46" s="29">
        <v>55587.15</v>
      </c>
      <c r="BB46" s="29">
        <v>8500.61</v>
      </c>
      <c r="BC46" s="29">
        <v>64087.76</v>
      </c>
      <c r="BD46" s="29">
        <v>153504.74000000002</v>
      </c>
      <c r="BE46" s="29">
        <v>240655.58</v>
      </c>
      <c r="BF46" s="29">
        <v>394160.32</v>
      </c>
      <c r="BG46" s="29">
        <v>153504.74000000002</v>
      </c>
      <c r="BH46" s="29">
        <v>240655.58</v>
      </c>
      <c r="BI46" s="29">
        <v>394160.32</v>
      </c>
      <c r="BJ46" s="29">
        <v>-3230434.51</v>
      </c>
      <c r="BK46" s="29">
        <v>3844920.53</v>
      </c>
      <c r="BL46" s="29">
        <v>614486.02</v>
      </c>
      <c r="BM46" s="29">
        <v>-3230434.51</v>
      </c>
      <c r="BN46" s="29">
        <v>3844920.53</v>
      </c>
      <c r="BO46" s="29">
        <v>614486.02</v>
      </c>
      <c r="BP46" s="29">
        <v>201487.25999999998</v>
      </c>
      <c r="BQ46" s="29">
        <v>11828.69</v>
      </c>
      <c r="BR46" s="29">
        <v>213315.94999999998</v>
      </c>
      <c r="BS46" s="29">
        <v>201487.25999999998</v>
      </c>
      <c r="BT46" s="29">
        <v>11828.69</v>
      </c>
      <c r="BU46" s="29">
        <v>213315.94999999998</v>
      </c>
      <c r="BV46" s="29">
        <v>-1026446.6</v>
      </c>
      <c r="BW46" s="29">
        <v>1026446.6</v>
      </c>
      <c r="BX46" s="29">
        <v>0</v>
      </c>
      <c r="BY46" s="29">
        <v>-1026446.6</v>
      </c>
      <c r="BZ46" s="29">
        <v>1026446.6</v>
      </c>
      <c r="CA46" s="29">
        <v>0</v>
      </c>
      <c r="CB46" s="29">
        <v>-3520009.6399999997</v>
      </c>
      <c r="CC46" s="29">
        <v>5417422.1399999997</v>
      </c>
      <c r="CD46" s="29">
        <v>1897412.4999999998</v>
      </c>
      <c r="CE46" s="29">
        <v>41037.42</v>
      </c>
      <c r="CF46" s="29">
        <v>90060.58</v>
      </c>
      <c r="CG46" s="29">
        <v>131098</v>
      </c>
      <c r="CH46" s="29">
        <v>730</v>
      </c>
      <c r="CI46" s="29">
        <v>119.7</v>
      </c>
      <c r="CJ46" s="29">
        <v>849.7</v>
      </c>
      <c r="CK46" s="29">
        <v>42880.990000000005</v>
      </c>
      <c r="CL46" s="29">
        <v>92722.31</v>
      </c>
      <c r="CM46" s="29">
        <v>135603.29999999999</v>
      </c>
      <c r="CN46" s="29">
        <v>84648.41</v>
      </c>
      <c r="CO46" s="29">
        <v>182902.59</v>
      </c>
      <c r="CP46" s="29">
        <v>267551</v>
      </c>
      <c r="CQ46" s="29">
        <v>-184607.54</v>
      </c>
      <c r="CR46" s="29">
        <v>394654.58</v>
      </c>
      <c r="CS46" s="29">
        <v>210047.04</v>
      </c>
      <c r="CT46" s="29">
        <v>82998.36</v>
      </c>
      <c r="CU46" s="29">
        <v>119.7</v>
      </c>
      <c r="CV46" s="29">
        <v>83118.06</v>
      </c>
      <c r="CW46" s="29">
        <v>-188093.4</v>
      </c>
      <c r="CX46" s="29">
        <v>401046.75</v>
      </c>
      <c r="CY46" s="29">
        <v>212953.34999999998</v>
      </c>
      <c r="CZ46" s="29">
        <v>-289702.58</v>
      </c>
      <c r="DA46" s="29">
        <v>795821.03</v>
      </c>
      <c r="DB46" s="29">
        <v>506118.44999999995</v>
      </c>
      <c r="DC46" s="29">
        <v>344920.05</v>
      </c>
      <c r="DD46" s="29">
        <v>21054.67</v>
      </c>
      <c r="DE46" s="29">
        <v>365974.72</v>
      </c>
      <c r="DF46" s="29">
        <v>82597.570000000007</v>
      </c>
      <c r="DG46" s="29">
        <v>119.7</v>
      </c>
      <c r="DH46" s="29">
        <v>82717.27</v>
      </c>
      <c r="DI46" s="29">
        <v>341765.95</v>
      </c>
      <c r="DJ46" s="29">
        <v>4539.9399999999996</v>
      </c>
      <c r="DK46" s="29">
        <v>346305.89</v>
      </c>
      <c r="DL46" s="29">
        <v>769283.57000000007</v>
      </c>
      <c r="DM46" s="29">
        <v>25714.309999999998</v>
      </c>
      <c r="DN46" s="29">
        <v>794997.88</v>
      </c>
      <c r="DO46" s="29">
        <v>219612.86</v>
      </c>
      <c r="DP46" s="29">
        <v>44276.800000000003</v>
      </c>
      <c r="DQ46" s="29">
        <v>263889.65999999997</v>
      </c>
      <c r="DR46" s="29">
        <v>40947.26</v>
      </c>
      <c r="DS46" s="29">
        <v>12894.94</v>
      </c>
      <c r="DT46" s="29">
        <v>53842.2</v>
      </c>
      <c r="DU46" s="29">
        <v>224263.42</v>
      </c>
      <c r="DV46" s="29">
        <v>43963.72</v>
      </c>
      <c r="DW46" s="29">
        <v>268227.14</v>
      </c>
      <c r="DX46" s="29">
        <v>484823.54000000004</v>
      </c>
      <c r="DY46" s="29">
        <v>101135.46</v>
      </c>
      <c r="DZ46" s="29">
        <v>585959</v>
      </c>
      <c r="EA46" s="29">
        <v>201033.5</v>
      </c>
      <c r="EB46" s="29">
        <v>35977.11</v>
      </c>
      <c r="EC46" s="29">
        <v>237010.61</v>
      </c>
      <c r="ED46" s="29">
        <v>13724.21</v>
      </c>
      <c r="EE46" s="29">
        <v>26939.49</v>
      </c>
      <c r="EF46" s="29">
        <v>40663.699999999997</v>
      </c>
      <c r="EG46" s="29">
        <v>202406.87</v>
      </c>
      <c r="EH46" s="29">
        <v>45556.75</v>
      </c>
      <c r="EI46" s="29">
        <v>247963.62</v>
      </c>
      <c r="EJ46" s="29">
        <v>417164.57999999996</v>
      </c>
      <c r="EK46" s="29">
        <v>108473.35</v>
      </c>
      <c r="EL46" s="29">
        <v>525637.92999999993</v>
      </c>
      <c r="EM46" s="29">
        <v>35703.96</v>
      </c>
      <c r="EN46" s="29">
        <v>55366.96</v>
      </c>
      <c r="EO46" s="29">
        <v>91070.92</v>
      </c>
      <c r="EP46" s="29">
        <v>43591.8</v>
      </c>
      <c r="EQ46" s="29">
        <v>8005.9</v>
      </c>
      <c r="ER46" s="29">
        <v>51597.7</v>
      </c>
      <c r="ES46" s="29">
        <v>112085.4</v>
      </c>
      <c r="ET46" s="29">
        <v>45147.51</v>
      </c>
      <c r="EU46" s="29">
        <v>157232.91</v>
      </c>
      <c r="EV46" s="29">
        <v>191381.16</v>
      </c>
      <c r="EW46" s="29">
        <v>108520.37</v>
      </c>
      <c r="EX46" s="29">
        <v>299901.52999999997</v>
      </c>
      <c r="EY46" s="29">
        <v>165649.66</v>
      </c>
      <c r="EZ46" s="29">
        <v>30484.59</v>
      </c>
      <c r="FA46" s="29">
        <v>196134.25</v>
      </c>
      <c r="FB46" s="29">
        <v>199323.29</v>
      </c>
      <c r="FC46" s="29">
        <v>6428.66</v>
      </c>
      <c r="FD46" s="29">
        <v>205751.95</v>
      </c>
      <c r="FE46" s="29">
        <v>379018.67</v>
      </c>
      <c r="FF46" s="29">
        <v>12392.95</v>
      </c>
      <c r="FG46" s="29">
        <v>391411.62</v>
      </c>
      <c r="FH46" s="29">
        <v>743991.62</v>
      </c>
      <c r="FI46" s="29">
        <v>49306.2</v>
      </c>
      <c r="FJ46" s="29">
        <v>793297.82000000007</v>
      </c>
      <c r="FK46" s="29">
        <v>77193.73</v>
      </c>
      <c r="FL46" s="29">
        <v>11109.85</v>
      </c>
      <c r="FM46" s="29">
        <v>88303.58</v>
      </c>
      <c r="FN46" s="29">
        <v>175610.55</v>
      </c>
      <c r="FO46" s="29">
        <v>24220.400000000001</v>
      </c>
      <c r="FP46" s="29">
        <v>199830.95</v>
      </c>
      <c r="FQ46" s="29">
        <v>311935.03000000003</v>
      </c>
      <c r="FR46" s="29">
        <v>34575.78</v>
      </c>
      <c r="FS46" s="29">
        <v>346510.81</v>
      </c>
      <c r="FT46" s="29">
        <v>564739.31000000006</v>
      </c>
      <c r="FU46" s="29">
        <v>69906.03</v>
      </c>
      <c r="FV46" s="29">
        <v>634645.34</v>
      </c>
      <c r="FW46" s="29">
        <v>243280.37</v>
      </c>
      <c r="FX46" s="29">
        <v>25991.77</v>
      </c>
      <c r="FY46" s="29">
        <v>269272.14</v>
      </c>
      <c r="FZ46" s="29">
        <v>596255.04</v>
      </c>
      <c r="GA46" s="29">
        <v>53565.45</v>
      </c>
      <c r="GB46" s="29">
        <v>649820.49</v>
      </c>
      <c r="GC46" s="29">
        <v>338283.03</v>
      </c>
      <c r="GD46" s="29">
        <v>57761.81</v>
      </c>
      <c r="GE46" s="29">
        <v>396044.84</v>
      </c>
      <c r="GF46" s="29">
        <v>1177818.44</v>
      </c>
      <c r="GG46" s="29">
        <v>137319.03</v>
      </c>
      <c r="GH46" s="29">
        <v>1315137.4700000002</v>
      </c>
      <c r="GI46" s="29">
        <v>199474.80999999997</v>
      </c>
      <c r="GJ46" s="29">
        <v>18138.740000000002</v>
      </c>
      <c r="GK46" s="29">
        <v>217613.55</v>
      </c>
      <c r="GL46" s="29">
        <v>832166.35</v>
      </c>
      <c r="GM46" s="29">
        <v>86854.31</v>
      </c>
      <c r="GN46" s="29">
        <v>919020.66</v>
      </c>
      <c r="GO46" s="29">
        <v>386471.66</v>
      </c>
      <c r="GP46" s="29">
        <v>54088.35</v>
      </c>
      <c r="GQ46" s="29">
        <v>440560.01</v>
      </c>
      <c r="GR46" s="29">
        <v>1418112.82</v>
      </c>
      <c r="GS46" s="29">
        <v>159081.4</v>
      </c>
      <c r="GT46" s="29">
        <v>1577194.22</v>
      </c>
      <c r="GU46" s="29">
        <v>161521.91</v>
      </c>
      <c r="GV46" s="29">
        <v>20868.84</v>
      </c>
      <c r="GW46" s="29">
        <v>182390.75</v>
      </c>
      <c r="GX46" s="29">
        <v>885572.99</v>
      </c>
      <c r="GY46" s="29">
        <v>156838.73000000001</v>
      </c>
      <c r="GZ46" s="29">
        <v>1042411.72</v>
      </c>
      <c r="HA46" s="29">
        <v>252590.41</v>
      </c>
      <c r="HB46" s="29">
        <v>69968.850000000006</v>
      </c>
      <c r="HC46" s="29">
        <v>322559.26</v>
      </c>
      <c r="HD46" s="29">
        <v>1299685.31</v>
      </c>
      <c r="HE46" s="29">
        <v>247676.42</v>
      </c>
      <c r="HF46" s="29">
        <v>1547361.73</v>
      </c>
      <c r="HG46" s="29">
        <v>1170170.6000000001</v>
      </c>
      <c r="HH46" s="29">
        <v>236939.89</v>
      </c>
      <c r="HI46" s="29">
        <v>1407110.49</v>
      </c>
      <c r="HJ46" s="29">
        <v>293141.93</v>
      </c>
      <c r="HK46" s="29">
        <v>55107.229999999996</v>
      </c>
      <c r="HL46" s="29">
        <v>348249.16000000003</v>
      </c>
      <c r="HM46" s="29">
        <v>1463312.53</v>
      </c>
      <c r="HN46" s="29">
        <v>292047.12</v>
      </c>
      <c r="HO46" s="29">
        <v>1755359.65</v>
      </c>
      <c r="HP46" s="29">
        <v>-3520009.6399999997</v>
      </c>
      <c r="HQ46" s="29">
        <v>3520009.6399999997</v>
      </c>
      <c r="HR46" s="29">
        <v>0</v>
      </c>
      <c r="HS46" s="29">
        <v>-3520009.6399999997</v>
      </c>
      <c r="HT46" s="29">
        <v>3520009.6399999997</v>
      </c>
      <c r="HU46" s="29">
        <v>0</v>
      </c>
      <c r="HV46" s="29">
        <v>-7040019.2799999993</v>
      </c>
      <c r="HW46" s="29">
        <v>7040019.2799999993</v>
      </c>
      <c r="HX46" s="29">
        <v>0</v>
      </c>
      <c r="HY46" s="29">
        <v>1285239.4300000011</v>
      </c>
      <c r="HZ46" s="29">
        <v>9317922.5899999999</v>
      </c>
      <c r="IA46" s="29">
        <v>10603162.02</v>
      </c>
      <c r="IB46" s="29">
        <v>546078.03</v>
      </c>
      <c r="IC46" s="29">
        <v>74103.819999999992</v>
      </c>
      <c r="ID46" s="29">
        <v>620181.85</v>
      </c>
      <c r="IE46" s="29">
        <v>278945.24</v>
      </c>
      <c r="IF46" s="29">
        <v>250056.06</v>
      </c>
      <c r="IG46" s="29">
        <v>529001.30000000005</v>
      </c>
      <c r="IH46" s="29">
        <v>825023.27</v>
      </c>
      <c r="II46" s="29">
        <v>324159.88</v>
      </c>
      <c r="IJ46" s="29">
        <v>1149183.1499999999</v>
      </c>
      <c r="IK46" s="29">
        <v>396265.27999999997</v>
      </c>
      <c r="IL46" s="29">
        <v>114280.19</v>
      </c>
      <c r="IM46" s="29">
        <v>510545.47000000003</v>
      </c>
      <c r="IN46" s="29">
        <v>42960.09</v>
      </c>
      <c r="IO46" s="29">
        <v>204717.8</v>
      </c>
      <c r="IP46" s="29">
        <v>247677.89</v>
      </c>
      <c r="IQ46" s="29">
        <v>439225.37</v>
      </c>
      <c r="IR46" s="29">
        <v>318997.99</v>
      </c>
      <c r="IS46" s="29">
        <v>758223.3600000001</v>
      </c>
      <c r="IT46" s="29">
        <v>395785.71</v>
      </c>
      <c r="IU46" s="29">
        <v>109809.19</v>
      </c>
      <c r="IV46" s="29">
        <v>505594.9</v>
      </c>
      <c r="IW46" s="29">
        <v>205629.35</v>
      </c>
      <c r="IX46" s="29">
        <v>106229.06</v>
      </c>
      <c r="IY46" s="29">
        <v>311858.40999999997</v>
      </c>
      <c r="IZ46" s="29">
        <v>601415.06000000006</v>
      </c>
      <c r="JA46" s="29">
        <v>216038.25</v>
      </c>
      <c r="JB46" s="29">
        <v>817453.31</v>
      </c>
      <c r="JC46" s="29">
        <v>356685.69</v>
      </c>
      <c r="JD46" s="29">
        <v>79831.509999999995</v>
      </c>
      <c r="JE46" s="29">
        <v>436517.2</v>
      </c>
      <c r="JF46" s="29">
        <v>175804.86</v>
      </c>
      <c r="JG46" s="29">
        <v>76130.679999999993</v>
      </c>
      <c r="JH46" s="29">
        <v>251935.54</v>
      </c>
      <c r="JI46" s="29">
        <v>532490.55000000005</v>
      </c>
      <c r="JJ46" s="29">
        <v>155962.19</v>
      </c>
      <c r="JK46" s="29">
        <v>688452.74</v>
      </c>
      <c r="JL46" s="29">
        <v>-298824.90000000002</v>
      </c>
      <c r="JM46" s="29">
        <v>593552.93000000005</v>
      </c>
      <c r="JN46" s="29">
        <v>294728.02999999997</v>
      </c>
      <c r="JO46" s="29">
        <v>184042.22</v>
      </c>
      <c r="JP46" s="29">
        <v>62602.68</v>
      </c>
      <c r="JQ46" s="29">
        <v>246644.9</v>
      </c>
      <c r="JR46" s="29">
        <v>-114782.68000000002</v>
      </c>
      <c r="JS46" s="29">
        <v>656155.6100000001</v>
      </c>
      <c r="JT46" s="29">
        <v>541372.92999999993</v>
      </c>
      <c r="JU46" s="29">
        <v>221528.32000000001</v>
      </c>
      <c r="JV46" s="29">
        <v>36476.31</v>
      </c>
      <c r="JW46" s="29">
        <v>258004.63</v>
      </c>
      <c r="JX46" s="29">
        <v>249790.92</v>
      </c>
      <c r="JY46" s="29">
        <v>62994.080000000002</v>
      </c>
      <c r="JZ46" s="29">
        <v>312785</v>
      </c>
      <c r="KA46" s="29">
        <v>471319.24</v>
      </c>
      <c r="KB46" s="29">
        <v>99470.39</v>
      </c>
      <c r="KC46" s="29">
        <v>570789.63</v>
      </c>
      <c r="KD46" s="29">
        <v>317018.58</v>
      </c>
      <c r="KE46" s="29">
        <v>50422.81</v>
      </c>
      <c r="KF46" s="29">
        <v>367441.39</v>
      </c>
      <c r="KG46" s="29">
        <v>192575.76</v>
      </c>
      <c r="KH46" s="29">
        <v>73052.679999999993</v>
      </c>
      <c r="KI46" s="29">
        <v>265628.44</v>
      </c>
      <c r="KJ46" s="29">
        <v>509594.34</v>
      </c>
      <c r="KK46" s="29">
        <v>123475.48999999999</v>
      </c>
      <c r="KL46" s="29">
        <v>633069.83000000007</v>
      </c>
      <c r="KM46" s="29">
        <v>15595.239999999998</v>
      </c>
      <c r="KN46" s="29">
        <v>231994.12</v>
      </c>
      <c r="KO46" s="29">
        <v>247589.36000000002</v>
      </c>
      <c r="KP46" s="29">
        <v>182631.22</v>
      </c>
      <c r="KQ46" s="29">
        <v>64013.68</v>
      </c>
      <c r="KR46" s="29">
        <v>246644.9</v>
      </c>
      <c r="KS46" s="29">
        <v>198226.46</v>
      </c>
      <c r="KT46" s="29">
        <v>296007.8</v>
      </c>
      <c r="KU46" s="29">
        <v>494234.26</v>
      </c>
      <c r="KV46" s="29">
        <v>273977.88</v>
      </c>
      <c r="KW46" s="29">
        <v>28949.97</v>
      </c>
      <c r="KX46" s="29">
        <v>302927.84999999998</v>
      </c>
      <c r="KY46" s="29">
        <v>249141.92</v>
      </c>
      <c r="KZ46" s="29">
        <v>62952.98</v>
      </c>
      <c r="LA46" s="29">
        <v>312094.90000000002</v>
      </c>
      <c r="LB46" s="29">
        <v>523119.80000000005</v>
      </c>
      <c r="LC46" s="29">
        <v>91902.950000000012</v>
      </c>
      <c r="LD46" s="29">
        <v>615022.75</v>
      </c>
      <c r="LE46" s="29">
        <v>222383.68</v>
      </c>
      <c r="LF46" s="29">
        <v>59404.18</v>
      </c>
      <c r="LG46" s="29">
        <v>281787.86</v>
      </c>
      <c r="LH46" s="29">
        <v>159342.22</v>
      </c>
      <c r="LI46" s="29">
        <v>73052.679999999993</v>
      </c>
      <c r="LJ46" s="29">
        <v>232394.9</v>
      </c>
      <c r="LK46" s="29">
        <v>381725.9</v>
      </c>
      <c r="LL46" s="29">
        <v>132456.85999999999</v>
      </c>
      <c r="LM46" s="29">
        <v>514182.76</v>
      </c>
      <c r="LN46" s="29">
        <v>219928.29</v>
      </c>
      <c r="LO46" s="29">
        <v>33808.300000000003</v>
      </c>
      <c r="LP46" s="29">
        <v>253736.59</v>
      </c>
      <c r="LQ46" s="29">
        <v>169042.22</v>
      </c>
      <c r="LR46" s="29">
        <v>59752.68</v>
      </c>
      <c r="LS46" s="29">
        <v>228794.9</v>
      </c>
      <c r="LT46" s="29">
        <v>388970.51</v>
      </c>
      <c r="LU46" s="29">
        <v>93560.98000000001</v>
      </c>
      <c r="LV46" s="29">
        <v>482531.49</v>
      </c>
      <c r="LW46" s="29">
        <v>250336.37000000002</v>
      </c>
      <c r="LX46" s="29">
        <v>29752.71</v>
      </c>
      <c r="LY46" s="29">
        <v>280089.08</v>
      </c>
      <c r="LZ46" s="29">
        <v>197404.15</v>
      </c>
      <c r="MA46" s="29">
        <v>59752.68</v>
      </c>
      <c r="MB46" s="29">
        <v>257156.83</v>
      </c>
      <c r="MC46" s="29">
        <v>447740.52</v>
      </c>
      <c r="MD46" s="29">
        <v>89505.39</v>
      </c>
      <c r="ME46" s="29">
        <v>537245.91</v>
      </c>
      <c r="MF46" s="29">
        <v>-1504442.66</v>
      </c>
      <c r="MG46" s="29">
        <v>1504442.66</v>
      </c>
      <c r="MH46" s="29">
        <v>0</v>
      </c>
      <c r="MI46" s="29">
        <v>-1504442.66</v>
      </c>
      <c r="MJ46" s="29">
        <v>1504442.66</v>
      </c>
      <c r="MK46" s="29">
        <v>0</v>
      </c>
      <c r="ML46" s="29">
        <v>3699625.6800000006</v>
      </c>
      <c r="MM46" s="29">
        <v>4102136.4400000013</v>
      </c>
      <c r="MN46" s="29">
        <v>7801762.120000002</v>
      </c>
      <c r="MO46" s="29">
        <v>154221.93</v>
      </c>
      <c r="MP46" s="29">
        <v>103678.05</v>
      </c>
      <c r="MQ46" s="29">
        <v>257899.98</v>
      </c>
      <c r="MR46" s="29">
        <v>154221.93</v>
      </c>
      <c r="MS46" s="29">
        <v>103678.05</v>
      </c>
      <c r="MT46" s="29">
        <v>257899.98</v>
      </c>
      <c r="MU46" s="29">
        <v>205361.18</v>
      </c>
      <c r="MV46" s="29">
        <v>14858.99</v>
      </c>
      <c r="MW46" s="29">
        <v>220220.17</v>
      </c>
      <c r="MX46" s="29">
        <v>205361.18</v>
      </c>
      <c r="MY46" s="29">
        <v>14858.99</v>
      </c>
      <c r="MZ46" s="29">
        <v>220220.17</v>
      </c>
      <c r="NA46" s="29">
        <v>188114.77</v>
      </c>
      <c r="NB46" s="29">
        <v>13408.62</v>
      </c>
      <c r="NC46" s="29">
        <v>201523.39</v>
      </c>
      <c r="ND46" s="29">
        <v>188114.77</v>
      </c>
      <c r="NE46" s="29">
        <v>13408.62</v>
      </c>
      <c r="NF46" s="29">
        <v>201523.39</v>
      </c>
      <c r="NG46" s="29">
        <v>137839.07999999999</v>
      </c>
      <c r="NH46" s="29">
        <v>66388.31</v>
      </c>
      <c r="NI46" s="29">
        <v>204227.39</v>
      </c>
      <c r="NJ46" s="29">
        <v>137839.07999999999</v>
      </c>
      <c r="NK46" s="29">
        <v>66388.31</v>
      </c>
      <c r="NL46" s="29">
        <v>204227.39</v>
      </c>
      <c r="NM46" s="29">
        <v>76104.259999999995</v>
      </c>
      <c r="NN46" s="29">
        <v>132288.13</v>
      </c>
      <c r="NO46" s="29">
        <v>208392.39</v>
      </c>
      <c r="NP46" s="29">
        <v>76104.259999999995</v>
      </c>
      <c r="NQ46" s="29">
        <v>132288.13</v>
      </c>
      <c r="NR46" s="29">
        <v>208392.39</v>
      </c>
      <c r="NS46" s="29">
        <v>264994.49</v>
      </c>
      <c r="NT46" s="29">
        <v>13817.12</v>
      </c>
      <c r="NU46" s="29">
        <v>278811.61</v>
      </c>
      <c r="NV46" s="29">
        <v>264994.49</v>
      </c>
      <c r="NW46" s="29">
        <v>13817.12</v>
      </c>
      <c r="NX46" s="29">
        <v>278811.61</v>
      </c>
      <c r="NY46" s="29">
        <v>149360.9</v>
      </c>
      <c r="NZ46" s="29">
        <v>48689.21</v>
      </c>
      <c r="OA46" s="29">
        <v>198050.11</v>
      </c>
      <c r="OB46" s="29">
        <v>149360.9</v>
      </c>
      <c r="OC46" s="29">
        <v>48689.21</v>
      </c>
      <c r="OD46" s="29">
        <v>198050.11</v>
      </c>
      <c r="OE46" s="29">
        <v>180216.68</v>
      </c>
      <c r="OF46" s="29">
        <v>11751.21</v>
      </c>
      <c r="OG46" s="29">
        <v>191967.89</v>
      </c>
      <c r="OH46" s="29">
        <v>180216.68</v>
      </c>
      <c r="OI46" s="29">
        <v>11751.21</v>
      </c>
      <c r="OJ46" s="29">
        <v>191967.89</v>
      </c>
      <c r="OK46" s="29">
        <v>175643.92</v>
      </c>
      <c r="OL46" s="29">
        <v>9979.4699999999993</v>
      </c>
      <c r="OM46" s="29">
        <v>185623.39</v>
      </c>
      <c r="ON46" s="29">
        <v>175643.92</v>
      </c>
      <c r="OO46" s="29">
        <v>9979.4699999999993</v>
      </c>
      <c r="OP46" s="29">
        <v>185623.39</v>
      </c>
      <c r="OQ46" s="29">
        <v>-23305.58</v>
      </c>
      <c r="OR46" s="29">
        <v>209098.97</v>
      </c>
      <c r="OS46" s="29">
        <v>185793.39</v>
      </c>
      <c r="OT46" s="29">
        <v>-23305.58</v>
      </c>
      <c r="OU46" s="29">
        <v>209098.97</v>
      </c>
      <c r="OV46" s="29">
        <v>185793.39</v>
      </c>
      <c r="OW46" s="29">
        <v>85210.92</v>
      </c>
      <c r="OX46" s="29">
        <v>100769.47</v>
      </c>
      <c r="OY46" s="29">
        <v>185980.39</v>
      </c>
      <c r="OZ46" s="29">
        <v>85210.92</v>
      </c>
      <c r="PA46" s="29">
        <v>100769.47</v>
      </c>
      <c r="PB46" s="29">
        <v>185980.39</v>
      </c>
      <c r="PC46" s="29">
        <v>264508.28000000003</v>
      </c>
      <c r="PD46" s="29">
        <v>9969.9699999999993</v>
      </c>
      <c r="PE46" s="29">
        <v>274478.25</v>
      </c>
      <c r="PF46" s="29">
        <v>264508.28000000003</v>
      </c>
      <c r="PG46" s="29">
        <v>9969.9699999999993</v>
      </c>
      <c r="PH46" s="29">
        <v>274478.25</v>
      </c>
      <c r="PI46" s="29">
        <v>1858270.8299999996</v>
      </c>
      <c r="PJ46" s="29">
        <v>734697.5199999999</v>
      </c>
      <c r="PK46" s="29">
        <v>2592968.3500000006</v>
      </c>
    </row>
    <row r="47" spans="1:427" x14ac:dyDescent="0.25">
      <c r="A47" s="6" t="s">
        <v>31</v>
      </c>
      <c r="B47" s="29">
        <v>49469.01</v>
      </c>
      <c r="C47" s="29">
        <v>15350.83</v>
      </c>
      <c r="D47" s="29">
        <v>64819.840000000004</v>
      </c>
      <c r="E47" s="29">
        <v>49469.01</v>
      </c>
      <c r="F47" s="29">
        <v>15350.83</v>
      </c>
      <c r="G47" s="29">
        <v>64819.840000000004</v>
      </c>
      <c r="H47" s="29">
        <v>66134.55</v>
      </c>
      <c r="I47" s="29">
        <v>11777.12</v>
      </c>
      <c r="J47" s="29">
        <v>77911.67</v>
      </c>
      <c r="K47" s="29">
        <v>66134.55</v>
      </c>
      <c r="L47" s="29">
        <v>11777.12</v>
      </c>
      <c r="M47" s="29">
        <v>77911.67</v>
      </c>
      <c r="N47" s="29">
        <v>45436.880000000005</v>
      </c>
      <c r="O47" s="29">
        <v>6254.05</v>
      </c>
      <c r="P47" s="29">
        <v>51690.93</v>
      </c>
      <c r="Q47" s="29">
        <v>45436.880000000005</v>
      </c>
      <c r="R47" s="29">
        <v>6254.05</v>
      </c>
      <c r="S47" s="29">
        <v>51690.93</v>
      </c>
      <c r="T47" s="29">
        <v>69968.38</v>
      </c>
      <c r="U47" s="29">
        <v>12404.2</v>
      </c>
      <c r="V47" s="29">
        <v>82372.58</v>
      </c>
      <c r="W47" s="29">
        <v>69968.38</v>
      </c>
      <c r="X47" s="29">
        <v>12404.2</v>
      </c>
      <c r="Y47" s="29">
        <v>82372.58</v>
      </c>
      <c r="Z47" s="29">
        <v>-111867.45</v>
      </c>
      <c r="AA47" s="29">
        <v>203119.65</v>
      </c>
      <c r="AB47" s="29">
        <v>91252.2</v>
      </c>
      <c r="AC47" s="29">
        <v>-111867.45</v>
      </c>
      <c r="AD47" s="29">
        <v>203119.65</v>
      </c>
      <c r="AE47" s="29">
        <v>91252.2</v>
      </c>
      <c r="AF47" s="29">
        <v>46550.979999999996</v>
      </c>
      <c r="AG47" s="29">
        <v>10000.74</v>
      </c>
      <c r="AH47" s="29">
        <v>56551.72</v>
      </c>
      <c r="AI47" s="29">
        <v>46550.979999999996</v>
      </c>
      <c r="AJ47" s="29">
        <v>10000.74</v>
      </c>
      <c r="AK47" s="29">
        <v>56551.72</v>
      </c>
      <c r="AL47" s="29">
        <v>54072.74</v>
      </c>
      <c r="AM47" s="29">
        <v>16048.73</v>
      </c>
      <c r="AN47" s="29">
        <v>70121.47</v>
      </c>
      <c r="AO47" s="29">
        <v>54072.74</v>
      </c>
      <c r="AP47" s="29">
        <v>16048.73</v>
      </c>
      <c r="AQ47" s="29">
        <v>70121.47</v>
      </c>
      <c r="AR47" s="29">
        <v>106527.23</v>
      </c>
      <c r="AS47" s="29">
        <v>10114.81</v>
      </c>
      <c r="AT47" s="29">
        <v>116642.04000000001</v>
      </c>
      <c r="AU47" s="29">
        <v>106527.23</v>
      </c>
      <c r="AV47" s="29">
        <v>10114.81</v>
      </c>
      <c r="AW47" s="29">
        <v>116642.04000000001</v>
      </c>
      <c r="AX47" s="29">
        <v>55587.15</v>
      </c>
      <c r="AY47" s="29">
        <v>8500.61</v>
      </c>
      <c r="AZ47" s="29">
        <v>64087.76</v>
      </c>
      <c r="BA47" s="29">
        <v>55587.15</v>
      </c>
      <c r="BB47" s="29">
        <v>8500.61</v>
      </c>
      <c r="BC47" s="29">
        <v>64087.76</v>
      </c>
      <c r="BD47" s="29">
        <v>153504.74000000002</v>
      </c>
      <c r="BE47" s="29">
        <v>240655.58</v>
      </c>
      <c r="BF47" s="29">
        <v>394160.32</v>
      </c>
      <c r="BG47" s="29">
        <v>153504.74000000002</v>
      </c>
      <c r="BH47" s="29">
        <v>240655.58</v>
      </c>
      <c r="BI47" s="29">
        <v>394160.32</v>
      </c>
      <c r="BJ47" s="29">
        <v>-3230434.51</v>
      </c>
      <c r="BK47" s="29">
        <v>3844920.53</v>
      </c>
      <c r="BL47" s="29">
        <v>614486.02</v>
      </c>
      <c r="BM47" s="29">
        <v>-3230434.51</v>
      </c>
      <c r="BN47" s="29">
        <v>3844920.53</v>
      </c>
      <c r="BO47" s="29">
        <v>614486.02</v>
      </c>
      <c r="BP47" s="29">
        <v>201487.25999999998</v>
      </c>
      <c r="BQ47" s="29">
        <v>11828.69</v>
      </c>
      <c r="BR47" s="29">
        <v>213315.94999999998</v>
      </c>
      <c r="BS47" s="29">
        <v>201487.25999999998</v>
      </c>
      <c r="BT47" s="29">
        <v>11828.69</v>
      </c>
      <c r="BU47" s="29">
        <v>213315.94999999998</v>
      </c>
      <c r="BV47" s="29">
        <v>-1026446.6</v>
      </c>
      <c r="BW47" s="29">
        <v>1026446.6</v>
      </c>
      <c r="BX47" s="29">
        <v>0</v>
      </c>
      <c r="BY47" s="29">
        <v>-1026446.6</v>
      </c>
      <c r="BZ47" s="29">
        <v>1026446.6</v>
      </c>
      <c r="CA47" s="29">
        <v>0</v>
      </c>
      <c r="CB47" s="29">
        <v>-3520009.6399999997</v>
      </c>
      <c r="CC47" s="29">
        <v>5417422.1399999997</v>
      </c>
      <c r="CD47" s="29">
        <v>1897412.4999999998</v>
      </c>
      <c r="CE47" s="29">
        <v>41037.42</v>
      </c>
      <c r="CF47" s="29">
        <v>90060.58</v>
      </c>
      <c r="CG47" s="29">
        <v>131098</v>
      </c>
      <c r="CH47" s="29">
        <v>730</v>
      </c>
      <c r="CI47" s="29">
        <v>119.7</v>
      </c>
      <c r="CJ47" s="29">
        <v>849.7</v>
      </c>
      <c r="CK47" s="29">
        <v>42880.990000000005</v>
      </c>
      <c r="CL47" s="29">
        <v>92722.31</v>
      </c>
      <c r="CM47" s="29">
        <v>135603.29999999999</v>
      </c>
      <c r="CN47" s="29">
        <v>84648.41</v>
      </c>
      <c r="CO47" s="29">
        <v>182902.59</v>
      </c>
      <c r="CP47" s="29">
        <v>267551</v>
      </c>
      <c r="CQ47" s="29">
        <v>-184607.54</v>
      </c>
      <c r="CR47" s="29">
        <v>394654.58</v>
      </c>
      <c r="CS47" s="29">
        <v>210047.04</v>
      </c>
      <c r="CT47" s="29">
        <v>82998.36</v>
      </c>
      <c r="CU47" s="29">
        <v>119.7</v>
      </c>
      <c r="CV47" s="29">
        <v>83118.06</v>
      </c>
      <c r="CW47" s="29">
        <v>-188093.4</v>
      </c>
      <c r="CX47" s="29">
        <v>401046.75</v>
      </c>
      <c r="CY47" s="29">
        <v>212953.34999999998</v>
      </c>
      <c r="CZ47" s="29">
        <v>-289702.58</v>
      </c>
      <c r="DA47" s="29">
        <v>795821.03</v>
      </c>
      <c r="DB47" s="29">
        <v>506118.44999999995</v>
      </c>
      <c r="DC47" s="29">
        <v>344920.05</v>
      </c>
      <c r="DD47" s="29">
        <v>21054.67</v>
      </c>
      <c r="DE47" s="29">
        <v>365974.72</v>
      </c>
      <c r="DF47" s="29">
        <v>82597.570000000007</v>
      </c>
      <c r="DG47" s="29">
        <v>119.7</v>
      </c>
      <c r="DH47" s="29">
        <v>82717.27</v>
      </c>
      <c r="DI47" s="29">
        <v>341765.95</v>
      </c>
      <c r="DJ47" s="29">
        <v>4539.9399999999996</v>
      </c>
      <c r="DK47" s="29">
        <v>346305.89</v>
      </c>
      <c r="DL47" s="29">
        <v>769283.57000000007</v>
      </c>
      <c r="DM47" s="29">
        <v>25714.309999999998</v>
      </c>
      <c r="DN47" s="29">
        <v>794997.88</v>
      </c>
      <c r="DO47" s="29">
        <v>219612.86</v>
      </c>
      <c r="DP47" s="29">
        <v>44276.800000000003</v>
      </c>
      <c r="DQ47" s="29">
        <v>263889.65999999997</v>
      </c>
      <c r="DR47" s="29">
        <v>40947.26</v>
      </c>
      <c r="DS47" s="29">
        <v>12894.94</v>
      </c>
      <c r="DT47" s="29">
        <v>53842.2</v>
      </c>
      <c r="DU47" s="29">
        <v>224263.42</v>
      </c>
      <c r="DV47" s="29">
        <v>43963.72</v>
      </c>
      <c r="DW47" s="29">
        <v>268227.14</v>
      </c>
      <c r="DX47" s="29">
        <v>484823.54000000004</v>
      </c>
      <c r="DY47" s="29">
        <v>101135.46</v>
      </c>
      <c r="DZ47" s="29">
        <v>585959</v>
      </c>
      <c r="EA47" s="29">
        <v>201033.5</v>
      </c>
      <c r="EB47" s="29">
        <v>35977.11</v>
      </c>
      <c r="EC47" s="29">
        <v>237010.61</v>
      </c>
      <c r="ED47" s="29">
        <v>13724.21</v>
      </c>
      <c r="EE47" s="29">
        <v>26939.49</v>
      </c>
      <c r="EF47" s="29">
        <v>40663.699999999997</v>
      </c>
      <c r="EG47" s="29">
        <v>202406.87</v>
      </c>
      <c r="EH47" s="29">
        <v>45556.75</v>
      </c>
      <c r="EI47" s="29">
        <v>247963.62</v>
      </c>
      <c r="EJ47" s="29">
        <v>417164.57999999996</v>
      </c>
      <c r="EK47" s="29">
        <v>108473.35</v>
      </c>
      <c r="EL47" s="29">
        <v>525637.92999999993</v>
      </c>
      <c r="EM47" s="29">
        <v>35703.96</v>
      </c>
      <c r="EN47" s="29">
        <v>55366.96</v>
      </c>
      <c r="EO47" s="29">
        <v>91070.92</v>
      </c>
      <c r="EP47" s="29">
        <v>43591.8</v>
      </c>
      <c r="EQ47" s="29">
        <v>8005.9</v>
      </c>
      <c r="ER47" s="29">
        <v>51597.7</v>
      </c>
      <c r="ES47" s="29">
        <v>112085.4</v>
      </c>
      <c r="ET47" s="29">
        <v>45147.51</v>
      </c>
      <c r="EU47" s="29">
        <v>157232.91</v>
      </c>
      <c r="EV47" s="29">
        <v>191381.16</v>
      </c>
      <c r="EW47" s="29">
        <v>108520.37</v>
      </c>
      <c r="EX47" s="29">
        <v>299901.52999999997</v>
      </c>
      <c r="EY47" s="29">
        <v>165649.66</v>
      </c>
      <c r="EZ47" s="29">
        <v>30484.59</v>
      </c>
      <c r="FA47" s="29">
        <v>196134.25</v>
      </c>
      <c r="FB47" s="29">
        <v>199323.29</v>
      </c>
      <c r="FC47" s="29">
        <v>6428.66</v>
      </c>
      <c r="FD47" s="29">
        <v>205751.95</v>
      </c>
      <c r="FE47" s="29">
        <v>379018.67</v>
      </c>
      <c r="FF47" s="29">
        <v>12392.95</v>
      </c>
      <c r="FG47" s="29">
        <v>391411.62</v>
      </c>
      <c r="FH47" s="29">
        <v>743991.62</v>
      </c>
      <c r="FI47" s="29">
        <v>49306.2</v>
      </c>
      <c r="FJ47" s="29">
        <v>793297.82000000007</v>
      </c>
      <c r="FK47" s="29">
        <v>77193.73</v>
      </c>
      <c r="FL47" s="29">
        <v>11109.85</v>
      </c>
      <c r="FM47" s="29">
        <v>88303.58</v>
      </c>
      <c r="FN47" s="29">
        <v>175610.55</v>
      </c>
      <c r="FO47" s="29">
        <v>24220.400000000001</v>
      </c>
      <c r="FP47" s="29">
        <v>199830.95</v>
      </c>
      <c r="FQ47" s="29">
        <v>311935.03000000003</v>
      </c>
      <c r="FR47" s="29">
        <v>34575.78</v>
      </c>
      <c r="FS47" s="29">
        <v>346510.81</v>
      </c>
      <c r="FT47" s="29">
        <v>564739.31000000006</v>
      </c>
      <c r="FU47" s="29">
        <v>69906.03</v>
      </c>
      <c r="FV47" s="29">
        <v>634645.34</v>
      </c>
      <c r="FW47" s="29">
        <v>243280.37</v>
      </c>
      <c r="FX47" s="29">
        <v>25991.77</v>
      </c>
      <c r="FY47" s="29">
        <v>269272.14</v>
      </c>
      <c r="FZ47" s="29">
        <v>596255.04</v>
      </c>
      <c r="GA47" s="29">
        <v>53565.45</v>
      </c>
      <c r="GB47" s="29">
        <v>649820.49</v>
      </c>
      <c r="GC47" s="29">
        <v>338283.03</v>
      </c>
      <c r="GD47" s="29">
        <v>57761.81</v>
      </c>
      <c r="GE47" s="29">
        <v>396044.84</v>
      </c>
      <c r="GF47" s="29">
        <v>1177818.44</v>
      </c>
      <c r="GG47" s="29">
        <v>137319.03</v>
      </c>
      <c r="GH47" s="29">
        <v>1315137.4700000002</v>
      </c>
      <c r="GI47" s="29">
        <v>199474.80999999997</v>
      </c>
      <c r="GJ47" s="29">
        <v>18138.740000000002</v>
      </c>
      <c r="GK47" s="29">
        <v>217613.55</v>
      </c>
      <c r="GL47" s="29">
        <v>832166.35</v>
      </c>
      <c r="GM47" s="29">
        <v>86854.31</v>
      </c>
      <c r="GN47" s="29">
        <v>919020.66</v>
      </c>
      <c r="GO47" s="29">
        <v>386471.66</v>
      </c>
      <c r="GP47" s="29">
        <v>54088.35</v>
      </c>
      <c r="GQ47" s="29">
        <v>440560.01</v>
      </c>
      <c r="GR47" s="29">
        <v>1418112.82</v>
      </c>
      <c r="GS47" s="29">
        <v>159081.4</v>
      </c>
      <c r="GT47" s="29">
        <v>1577194.22</v>
      </c>
      <c r="GU47" s="29">
        <v>161521.91</v>
      </c>
      <c r="GV47" s="29">
        <v>20868.84</v>
      </c>
      <c r="GW47" s="29">
        <v>182390.75</v>
      </c>
      <c r="GX47" s="29">
        <v>885572.99</v>
      </c>
      <c r="GY47" s="29">
        <v>156838.73000000001</v>
      </c>
      <c r="GZ47" s="29">
        <v>1042411.72</v>
      </c>
      <c r="HA47" s="29">
        <v>252590.41</v>
      </c>
      <c r="HB47" s="29">
        <v>69968.850000000006</v>
      </c>
      <c r="HC47" s="29">
        <v>322559.26</v>
      </c>
      <c r="HD47" s="29">
        <v>1299685.31</v>
      </c>
      <c r="HE47" s="29">
        <v>247676.42</v>
      </c>
      <c r="HF47" s="29">
        <v>1547361.73</v>
      </c>
      <c r="HG47" s="29">
        <v>1170170.6000000001</v>
      </c>
      <c r="HH47" s="29">
        <v>236939.89</v>
      </c>
      <c r="HI47" s="29">
        <v>1407110.49</v>
      </c>
      <c r="HJ47" s="29">
        <v>293141.93</v>
      </c>
      <c r="HK47" s="29">
        <v>55107.229999999996</v>
      </c>
      <c r="HL47" s="29">
        <v>348249.16000000003</v>
      </c>
      <c r="HM47" s="29">
        <v>1463312.53</v>
      </c>
      <c r="HN47" s="29">
        <v>292047.12</v>
      </c>
      <c r="HO47" s="29">
        <v>1755359.65</v>
      </c>
      <c r="HP47" s="29">
        <v>-3520009.6399999997</v>
      </c>
      <c r="HQ47" s="29">
        <v>3520009.6399999997</v>
      </c>
      <c r="HR47" s="29">
        <v>0</v>
      </c>
      <c r="HS47" s="29">
        <v>-3520009.6399999997</v>
      </c>
      <c r="HT47" s="29">
        <v>3520009.6399999997</v>
      </c>
      <c r="HU47" s="29">
        <v>0</v>
      </c>
      <c r="HV47" s="29">
        <v>-7040019.2799999993</v>
      </c>
      <c r="HW47" s="29">
        <v>7040019.2799999993</v>
      </c>
      <c r="HX47" s="29">
        <v>0</v>
      </c>
      <c r="HY47" s="29">
        <v>1285239.4300000011</v>
      </c>
      <c r="HZ47" s="29">
        <v>9317922.5899999999</v>
      </c>
      <c r="IA47" s="29">
        <v>10603162.02</v>
      </c>
      <c r="IB47" s="29">
        <v>546078.03</v>
      </c>
      <c r="IC47" s="29">
        <v>74103.819999999992</v>
      </c>
      <c r="ID47" s="29">
        <v>620181.85</v>
      </c>
      <c r="IE47" s="29">
        <v>278945.24</v>
      </c>
      <c r="IF47" s="29">
        <v>250056.06</v>
      </c>
      <c r="IG47" s="29">
        <v>529001.30000000005</v>
      </c>
      <c r="IH47" s="29">
        <v>825023.27</v>
      </c>
      <c r="II47" s="29">
        <v>324159.88</v>
      </c>
      <c r="IJ47" s="29">
        <v>1149183.1499999999</v>
      </c>
      <c r="IK47" s="29">
        <v>396265.27999999997</v>
      </c>
      <c r="IL47" s="29">
        <v>114280.19</v>
      </c>
      <c r="IM47" s="29">
        <v>510545.47000000003</v>
      </c>
      <c r="IN47" s="29">
        <v>42960.09</v>
      </c>
      <c r="IO47" s="29">
        <v>204717.8</v>
      </c>
      <c r="IP47" s="29">
        <v>247677.89</v>
      </c>
      <c r="IQ47" s="29">
        <v>439225.37</v>
      </c>
      <c r="IR47" s="29">
        <v>318997.99</v>
      </c>
      <c r="IS47" s="29">
        <v>758223.3600000001</v>
      </c>
      <c r="IT47" s="29">
        <v>395785.71</v>
      </c>
      <c r="IU47" s="29">
        <v>109809.19</v>
      </c>
      <c r="IV47" s="29">
        <v>505594.9</v>
      </c>
      <c r="IW47" s="29">
        <v>205629.35</v>
      </c>
      <c r="IX47" s="29">
        <v>106229.06</v>
      </c>
      <c r="IY47" s="29">
        <v>311858.40999999997</v>
      </c>
      <c r="IZ47" s="29">
        <v>601415.06000000006</v>
      </c>
      <c r="JA47" s="29">
        <v>216038.25</v>
      </c>
      <c r="JB47" s="29">
        <v>817453.31</v>
      </c>
      <c r="JC47" s="29">
        <v>356685.69</v>
      </c>
      <c r="JD47" s="29">
        <v>79831.509999999995</v>
      </c>
      <c r="JE47" s="29">
        <v>436517.2</v>
      </c>
      <c r="JF47" s="29">
        <v>175804.86</v>
      </c>
      <c r="JG47" s="29">
        <v>76130.679999999993</v>
      </c>
      <c r="JH47" s="29">
        <v>251935.54</v>
      </c>
      <c r="JI47" s="29">
        <v>532490.55000000005</v>
      </c>
      <c r="JJ47" s="29">
        <v>155962.19</v>
      </c>
      <c r="JK47" s="29">
        <v>688452.74</v>
      </c>
      <c r="JL47" s="29">
        <v>-298824.90000000002</v>
      </c>
      <c r="JM47" s="29">
        <v>593552.93000000005</v>
      </c>
      <c r="JN47" s="29">
        <v>294728.02999999997</v>
      </c>
      <c r="JO47" s="29">
        <v>184042.22</v>
      </c>
      <c r="JP47" s="29">
        <v>62602.68</v>
      </c>
      <c r="JQ47" s="29">
        <v>246644.9</v>
      </c>
      <c r="JR47" s="29">
        <v>-114782.68000000002</v>
      </c>
      <c r="JS47" s="29">
        <v>656155.6100000001</v>
      </c>
      <c r="JT47" s="29">
        <v>541372.92999999993</v>
      </c>
      <c r="JU47" s="29">
        <v>221528.32000000001</v>
      </c>
      <c r="JV47" s="29">
        <v>36476.31</v>
      </c>
      <c r="JW47" s="29">
        <v>258004.63</v>
      </c>
      <c r="JX47" s="29">
        <v>249790.92</v>
      </c>
      <c r="JY47" s="29">
        <v>62994.080000000002</v>
      </c>
      <c r="JZ47" s="29">
        <v>312785</v>
      </c>
      <c r="KA47" s="29">
        <v>471319.24</v>
      </c>
      <c r="KB47" s="29">
        <v>99470.39</v>
      </c>
      <c r="KC47" s="29">
        <v>570789.63</v>
      </c>
      <c r="KD47" s="29">
        <v>317018.58</v>
      </c>
      <c r="KE47" s="29">
        <v>50422.81</v>
      </c>
      <c r="KF47" s="29">
        <v>367441.39</v>
      </c>
      <c r="KG47" s="29">
        <v>192575.76</v>
      </c>
      <c r="KH47" s="29">
        <v>73052.679999999993</v>
      </c>
      <c r="KI47" s="29">
        <v>265628.44</v>
      </c>
      <c r="KJ47" s="29">
        <v>509594.34</v>
      </c>
      <c r="KK47" s="29">
        <v>123475.48999999999</v>
      </c>
      <c r="KL47" s="29">
        <v>633069.83000000007</v>
      </c>
      <c r="KM47" s="29">
        <v>15595.239999999998</v>
      </c>
      <c r="KN47" s="29">
        <v>231994.12</v>
      </c>
      <c r="KO47" s="29">
        <v>247589.36000000002</v>
      </c>
      <c r="KP47" s="29">
        <v>182631.22</v>
      </c>
      <c r="KQ47" s="29">
        <v>64013.68</v>
      </c>
      <c r="KR47" s="29">
        <v>246644.9</v>
      </c>
      <c r="KS47" s="29">
        <v>198226.46</v>
      </c>
      <c r="KT47" s="29">
        <v>296007.8</v>
      </c>
      <c r="KU47" s="29">
        <v>494234.26</v>
      </c>
      <c r="KV47" s="29">
        <v>273977.88</v>
      </c>
      <c r="KW47" s="29">
        <v>28949.97</v>
      </c>
      <c r="KX47" s="29">
        <v>302927.84999999998</v>
      </c>
      <c r="KY47" s="29">
        <v>249141.92</v>
      </c>
      <c r="KZ47" s="29">
        <v>62952.98</v>
      </c>
      <c r="LA47" s="29">
        <v>312094.90000000002</v>
      </c>
      <c r="LB47" s="29">
        <v>523119.80000000005</v>
      </c>
      <c r="LC47" s="29">
        <v>91902.950000000012</v>
      </c>
      <c r="LD47" s="29">
        <v>615022.75</v>
      </c>
      <c r="LE47" s="29">
        <v>222383.68</v>
      </c>
      <c r="LF47" s="29">
        <v>59404.18</v>
      </c>
      <c r="LG47" s="29">
        <v>281787.86</v>
      </c>
      <c r="LH47" s="29">
        <v>159342.22</v>
      </c>
      <c r="LI47" s="29">
        <v>73052.679999999993</v>
      </c>
      <c r="LJ47" s="29">
        <v>232394.9</v>
      </c>
      <c r="LK47" s="29">
        <v>381725.9</v>
      </c>
      <c r="LL47" s="29">
        <v>132456.85999999999</v>
      </c>
      <c r="LM47" s="29">
        <v>514182.76</v>
      </c>
      <c r="LN47" s="29">
        <v>219928.29</v>
      </c>
      <c r="LO47" s="29">
        <v>33808.300000000003</v>
      </c>
      <c r="LP47" s="29">
        <v>253736.59</v>
      </c>
      <c r="LQ47" s="29">
        <v>169042.22</v>
      </c>
      <c r="LR47" s="29">
        <v>59752.68</v>
      </c>
      <c r="LS47" s="29">
        <v>228794.9</v>
      </c>
      <c r="LT47" s="29">
        <v>388970.51</v>
      </c>
      <c r="LU47" s="29">
        <v>93560.98000000001</v>
      </c>
      <c r="LV47" s="29">
        <v>482531.49</v>
      </c>
      <c r="LW47" s="29">
        <v>250336.37000000002</v>
      </c>
      <c r="LX47" s="29">
        <v>29752.71</v>
      </c>
      <c r="LY47" s="29">
        <v>280089.08</v>
      </c>
      <c r="LZ47" s="29">
        <v>197404.15</v>
      </c>
      <c r="MA47" s="29">
        <v>59752.68</v>
      </c>
      <c r="MB47" s="29">
        <v>257156.83</v>
      </c>
      <c r="MC47" s="29">
        <v>447740.52</v>
      </c>
      <c r="MD47" s="29">
        <v>89505.39</v>
      </c>
      <c r="ME47" s="29">
        <v>537245.91</v>
      </c>
      <c r="MF47" s="29">
        <v>-1504442.66</v>
      </c>
      <c r="MG47" s="29">
        <v>1504442.66</v>
      </c>
      <c r="MH47" s="29">
        <v>0</v>
      </c>
      <c r="MI47" s="29">
        <v>-1504442.66</v>
      </c>
      <c r="MJ47" s="29">
        <v>1504442.66</v>
      </c>
      <c r="MK47" s="29">
        <v>0</v>
      </c>
      <c r="ML47" s="29">
        <v>3699625.6800000006</v>
      </c>
      <c r="MM47" s="29">
        <v>4102136.4400000013</v>
      </c>
      <c r="MN47" s="29">
        <v>7801762.120000002</v>
      </c>
      <c r="MO47" s="29">
        <v>154221.93</v>
      </c>
      <c r="MP47" s="29">
        <v>103678.05</v>
      </c>
      <c r="MQ47" s="29">
        <v>257899.98</v>
      </c>
      <c r="MR47" s="29">
        <v>154221.93</v>
      </c>
      <c r="MS47" s="29">
        <v>103678.05</v>
      </c>
      <c r="MT47" s="29">
        <v>257899.98</v>
      </c>
      <c r="MU47" s="29">
        <v>205361.18</v>
      </c>
      <c r="MV47" s="29">
        <v>14858.99</v>
      </c>
      <c r="MW47" s="29">
        <v>220220.17</v>
      </c>
      <c r="MX47" s="29">
        <v>205361.18</v>
      </c>
      <c r="MY47" s="29">
        <v>14858.99</v>
      </c>
      <c r="MZ47" s="29">
        <v>220220.17</v>
      </c>
      <c r="NA47" s="29">
        <v>188114.77</v>
      </c>
      <c r="NB47" s="29">
        <v>13408.62</v>
      </c>
      <c r="NC47" s="29">
        <v>201523.39</v>
      </c>
      <c r="ND47" s="29">
        <v>188114.77</v>
      </c>
      <c r="NE47" s="29">
        <v>13408.62</v>
      </c>
      <c r="NF47" s="29">
        <v>201523.39</v>
      </c>
      <c r="NG47" s="29">
        <v>137839.07999999999</v>
      </c>
      <c r="NH47" s="29">
        <v>66388.31</v>
      </c>
      <c r="NI47" s="29">
        <v>204227.39</v>
      </c>
      <c r="NJ47" s="29">
        <v>137839.07999999999</v>
      </c>
      <c r="NK47" s="29">
        <v>66388.31</v>
      </c>
      <c r="NL47" s="29">
        <v>204227.39</v>
      </c>
      <c r="NM47" s="29">
        <v>76104.259999999995</v>
      </c>
      <c r="NN47" s="29">
        <v>132288.13</v>
      </c>
      <c r="NO47" s="29">
        <v>208392.39</v>
      </c>
      <c r="NP47" s="29">
        <v>76104.259999999995</v>
      </c>
      <c r="NQ47" s="29">
        <v>132288.13</v>
      </c>
      <c r="NR47" s="29">
        <v>208392.39</v>
      </c>
      <c r="NS47" s="29">
        <v>264994.49</v>
      </c>
      <c r="NT47" s="29">
        <v>13817.12</v>
      </c>
      <c r="NU47" s="29">
        <v>278811.61</v>
      </c>
      <c r="NV47" s="29">
        <v>264994.49</v>
      </c>
      <c r="NW47" s="29">
        <v>13817.12</v>
      </c>
      <c r="NX47" s="29">
        <v>278811.61</v>
      </c>
      <c r="NY47" s="29">
        <v>149360.9</v>
      </c>
      <c r="NZ47" s="29">
        <v>48689.21</v>
      </c>
      <c r="OA47" s="29">
        <v>198050.11</v>
      </c>
      <c r="OB47" s="29">
        <v>149360.9</v>
      </c>
      <c r="OC47" s="29">
        <v>48689.21</v>
      </c>
      <c r="OD47" s="29">
        <v>198050.11</v>
      </c>
      <c r="OE47" s="29">
        <v>180216.68</v>
      </c>
      <c r="OF47" s="29">
        <v>11751.21</v>
      </c>
      <c r="OG47" s="29">
        <v>191967.89</v>
      </c>
      <c r="OH47" s="29">
        <v>180216.68</v>
      </c>
      <c r="OI47" s="29">
        <v>11751.21</v>
      </c>
      <c r="OJ47" s="29">
        <v>191967.89</v>
      </c>
      <c r="OK47" s="29">
        <v>175643.92</v>
      </c>
      <c r="OL47" s="29">
        <v>9979.4699999999993</v>
      </c>
      <c r="OM47" s="29">
        <v>185623.39</v>
      </c>
      <c r="ON47" s="29">
        <v>175643.92</v>
      </c>
      <c r="OO47" s="29">
        <v>9979.4699999999993</v>
      </c>
      <c r="OP47" s="29">
        <v>185623.39</v>
      </c>
      <c r="OQ47" s="29">
        <v>-23305.58</v>
      </c>
      <c r="OR47" s="29">
        <v>209098.97</v>
      </c>
      <c r="OS47" s="29">
        <v>185793.39</v>
      </c>
      <c r="OT47" s="29">
        <v>-23305.58</v>
      </c>
      <c r="OU47" s="29">
        <v>209098.97</v>
      </c>
      <c r="OV47" s="29">
        <v>185793.39</v>
      </c>
      <c r="OW47" s="29">
        <v>85210.92</v>
      </c>
      <c r="OX47" s="29">
        <v>100769.47</v>
      </c>
      <c r="OY47" s="29">
        <v>185980.39</v>
      </c>
      <c r="OZ47" s="29">
        <v>85210.92</v>
      </c>
      <c r="PA47" s="29">
        <v>100769.47</v>
      </c>
      <c r="PB47" s="29">
        <v>185980.39</v>
      </c>
      <c r="PC47" s="29">
        <v>264508.28000000003</v>
      </c>
      <c r="PD47" s="29">
        <v>9969.9699999999993</v>
      </c>
      <c r="PE47" s="29">
        <v>274478.25</v>
      </c>
      <c r="PF47" s="29">
        <v>264508.28000000003</v>
      </c>
      <c r="PG47" s="29">
        <v>9969.9699999999993</v>
      </c>
      <c r="PH47" s="29">
        <v>274478.25</v>
      </c>
      <c r="PI47" s="29">
        <v>1858270.8299999996</v>
      </c>
      <c r="PJ47" s="29">
        <v>734697.5199999999</v>
      </c>
      <c r="PK47" s="29">
        <v>2592968.3500000006</v>
      </c>
    </row>
    <row r="48" spans="1:427" x14ac:dyDescent="0.25">
      <c r="A48" s="7" t="s">
        <v>299</v>
      </c>
      <c r="B48" s="29">
        <v>1.55</v>
      </c>
      <c r="C48" s="29">
        <v>0</v>
      </c>
      <c r="D48" s="29">
        <v>1.55</v>
      </c>
      <c r="E48" s="29">
        <v>1.55</v>
      </c>
      <c r="F48" s="29">
        <v>0</v>
      </c>
      <c r="G48" s="29">
        <v>1.55</v>
      </c>
      <c r="H48" s="29">
        <v>3.17</v>
      </c>
      <c r="I48" s="29">
        <v>0</v>
      </c>
      <c r="J48" s="29">
        <v>3.17</v>
      </c>
      <c r="K48" s="29">
        <v>3.17</v>
      </c>
      <c r="L48" s="29">
        <v>0</v>
      </c>
      <c r="M48" s="29">
        <v>3.17</v>
      </c>
      <c r="N48" s="29">
        <v>36.4</v>
      </c>
      <c r="O48" s="29">
        <v>0</v>
      </c>
      <c r="P48" s="29">
        <v>36.4</v>
      </c>
      <c r="Q48" s="29">
        <v>36.4</v>
      </c>
      <c r="R48" s="29">
        <v>0</v>
      </c>
      <c r="S48" s="29">
        <v>36.4</v>
      </c>
      <c r="T48" s="29">
        <v>33.1</v>
      </c>
      <c r="U48" s="29">
        <v>0</v>
      </c>
      <c r="V48" s="29">
        <v>33.1</v>
      </c>
      <c r="W48" s="29">
        <v>33.1</v>
      </c>
      <c r="X48" s="29">
        <v>0</v>
      </c>
      <c r="Y48" s="29">
        <v>33.1</v>
      </c>
      <c r="Z48" s="29">
        <v>18.579999999999998</v>
      </c>
      <c r="AA48" s="29">
        <v>0</v>
      </c>
      <c r="AB48" s="29">
        <v>18.579999999999998</v>
      </c>
      <c r="AC48" s="29">
        <v>18.579999999999998</v>
      </c>
      <c r="AD48" s="29">
        <v>0</v>
      </c>
      <c r="AE48" s="29">
        <v>18.579999999999998</v>
      </c>
      <c r="AF48" s="29">
        <v>7.49</v>
      </c>
      <c r="AG48" s="29">
        <v>0</v>
      </c>
      <c r="AH48" s="29">
        <v>7.49</v>
      </c>
      <c r="AI48" s="29">
        <v>7.49</v>
      </c>
      <c r="AJ48" s="29">
        <v>0</v>
      </c>
      <c r="AK48" s="29">
        <v>7.49</v>
      </c>
      <c r="AL48" s="29">
        <v>37.78</v>
      </c>
      <c r="AM48" s="29">
        <v>0</v>
      </c>
      <c r="AN48" s="29">
        <v>37.78</v>
      </c>
      <c r="AO48" s="29">
        <v>37.78</v>
      </c>
      <c r="AP48" s="29">
        <v>0</v>
      </c>
      <c r="AQ48" s="29">
        <v>37.78</v>
      </c>
      <c r="AR48" s="29">
        <v>-279.81</v>
      </c>
      <c r="AS48" s="29">
        <v>300</v>
      </c>
      <c r="AT48" s="29">
        <v>20.190000000000001</v>
      </c>
      <c r="AU48" s="29">
        <v>-279.81</v>
      </c>
      <c r="AV48" s="29">
        <v>300</v>
      </c>
      <c r="AW48" s="29">
        <v>20.190000000000001</v>
      </c>
      <c r="AX48" s="29">
        <v>102.44</v>
      </c>
      <c r="AY48" s="29">
        <v>0</v>
      </c>
      <c r="AZ48" s="29">
        <v>102.44</v>
      </c>
      <c r="BA48" s="29">
        <v>102.44</v>
      </c>
      <c r="BB48" s="29">
        <v>0</v>
      </c>
      <c r="BC48" s="29">
        <v>102.44</v>
      </c>
      <c r="BD48" s="29">
        <v>59.57</v>
      </c>
      <c r="BE48" s="29">
        <v>0</v>
      </c>
      <c r="BF48" s="29">
        <v>59.57</v>
      </c>
      <c r="BG48" s="29">
        <v>59.57</v>
      </c>
      <c r="BH48" s="29">
        <v>0</v>
      </c>
      <c r="BI48" s="29">
        <v>59.57</v>
      </c>
      <c r="BJ48" s="29">
        <v>-168</v>
      </c>
      <c r="BK48" s="29">
        <v>200</v>
      </c>
      <c r="BL48" s="29">
        <v>32</v>
      </c>
      <c r="BM48" s="29">
        <v>-168</v>
      </c>
      <c r="BN48" s="29">
        <v>200</v>
      </c>
      <c r="BO48" s="29">
        <v>32</v>
      </c>
      <c r="BP48" s="29">
        <v>58.49</v>
      </c>
      <c r="BQ48" s="29">
        <v>0</v>
      </c>
      <c r="BR48" s="29">
        <v>58.49</v>
      </c>
      <c r="BS48" s="29">
        <v>58.49</v>
      </c>
      <c r="BT48" s="29">
        <v>0</v>
      </c>
      <c r="BU48" s="29">
        <v>58.49</v>
      </c>
      <c r="BV48" s="29">
        <v>-169.08</v>
      </c>
      <c r="BW48" s="29">
        <v>169.08</v>
      </c>
      <c r="BX48" s="29">
        <v>0</v>
      </c>
      <c r="BY48" s="29">
        <v>-169.08</v>
      </c>
      <c r="BZ48" s="29">
        <v>169.08</v>
      </c>
      <c r="CA48" s="29">
        <v>0</v>
      </c>
      <c r="CB48" s="29">
        <v>-258.32000000000005</v>
      </c>
      <c r="CC48" s="29">
        <v>669.08</v>
      </c>
      <c r="CD48" s="29">
        <v>410.76</v>
      </c>
      <c r="CE48" s="29"/>
      <c r="CF48" s="29"/>
      <c r="CG48" s="29"/>
      <c r="CH48" s="29"/>
      <c r="CI48" s="29"/>
      <c r="CJ48" s="29"/>
      <c r="CK48" s="29"/>
      <c r="CL48" s="29"/>
      <c r="CM48" s="29"/>
      <c r="CN48" s="29"/>
      <c r="CO48" s="29"/>
      <c r="CP48" s="29"/>
      <c r="CQ48" s="29"/>
      <c r="CR48" s="29"/>
      <c r="CS48" s="29"/>
      <c r="CT48" s="29"/>
      <c r="CU48" s="29"/>
      <c r="CV48" s="29"/>
      <c r="CW48" s="29"/>
      <c r="CX48" s="29"/>
      <c r="CY48" s="29"/>
      <c r="CZ48" s="29"/>
      <c r="DA48" s="29"/>
      <c r="DB48" s="29"/>
      <c r="DC48" s="29">
        <v>17.239999999999998</v>
      </c>
      <c r="DD48" s="29">
        <v>0</v>
      </c>
      <c r="DE48" s="29">
        <v>17.239999999999998</v>
      </c>
      <c r="DF48" s="29"/>
      <c r="DG48" s="29"/>
      <c r="DH48" s="29"/>
      <c r="DI48" s="29"/>
      <c r="DJ48" s="29"/>
      <c r="DK48" s="29"/>
      <c r="DL48" s="29">
        <v>17.239999999999998</v>
      </c>
      <c r="DM48" s="29">
        <v>0</v>
      </c>
      <c r="DN48" s="29">
        <v>17.239999999999998</v>
      </c>
      <c r="DO48" s="29">
        <v>17.989999999999998</v>
      </c>
      <c r="DP48" s="29">
        <v>0</v>
      </c>
      <c r="DQ48" s="29">
        <v>17.989999999999998</v>
      </c>
      <c r="DR48" s="29"/>
      <c r="DS48" s="29"/>
      <c r="DT48" s="29"/>
      <c r="DU48" s="29"/>
      <c r="DV48" s="29"/>
      <c r="DW48" s="29"/>
      <c r="DX48" s="29">
        <v>17.989999999999998</v>
      </c>
      <c r="DY48" s="29">
        <v>0</v>
      </c>
      <c r="DZ48" s="29">
        <v>17.989999999999998</v>
      </c>
      <c r="EA48" s="29">
        <v>25.93</v>
      </c>
      <c r="EB48" s="29">
        <v>0</v>
      </c>
      <c r="EC48" s="29">
        <v>25.93</v>
      </c>
      <c r="ED48" s="29"/>
      <c r="EE48" s="29"/>
      <c r="EF48" s="29"/>
      <c r="EG48" s="29"/>
      <c r="EH48" s="29"/>
      <c r="EI48" s="29"/>
      <c r="EJ48" s="29">
        <v>25.93</v>
      </c>
      <c r="EK48" s="29">
        <v>0</v>
      </c>
      <c r="EL48" s="29">
        <v>25.93</v>
      </c>
      <c r="EM48" s="29">
        <v>3</v>
      </c>
      <c r="EN48" s="29">
        <v>0</v>
      </c>
      <c r="EO48" s="29">
        <v>3</v>
      </c>
      <c r="EP48" s="29"/>
      <c r="EQ48" s="29"/>
      <c r="ER48" s="29"/>
      <c r="ES48" s="29"/>
      <c r="ET48" s="29"/>
      <c r="EU48" s="29"/>
      <c r="EV48" s="29">
        <v>3</v>
      </c>
      <c r="EW48" s="29">
        <v>0</v>
      </c>
      <c r="EX48" s="29">
        <v>3</v>
      </c>
      <c r="EY48" s="29">
        <v>72.099999999999994</v>
      </c>
      <c r="EZ48" s="29">
        <v>0</v>
      </c>
      <c r="FA48" s="29">
        <v>72.099999999999994</v>
      </c>
      <c r="FB48" s="29"/>
      <c r="FC48" s="29"/>
      <c r="FD48" s="29"/>
      <c r="FE48" s="29"/>
      <c r="FF48" s="29"/>
      <c r="FG48" s="29"/>
      <c r="FH48" s="29">
        <v>72.099999999999994</v>
      </c>
      <c r="FI48" s="29">
        <v>0</v>
      </c>
      <c r="FJ48" s="29">
        <v>72.099999999999994</v>
      </c>
      <c r="FK48" s="29">
        <v>54</v>
      </c>
      <c r="FL48" s="29">
        <v>0</v>
      </c>
      <c r="FM48" s="29">
        <v>54</v>
      </c>
      <c r="FN48" s="29"/>
      <c r="FO48" s="29"/>
      <c r="FP48" s="29"/>
      <c r="FQ48" s="29"/>
      <c r="FR48" s="29"/>
      <c r="FS48" s="29"/>
      <c r="FT48" s="29">
        <v>54</v>
      </c>
      <c r="FU48" s="29">
        <v>0</v>
      </c>
      <c r="FV48" s="29">
        <v>54</v>
      </c>
      <c r="FW48" s="29">
        <v>-211.76</v>
      </c>
      <c r="FX48" s="29">
        <v>300</v>
      </c>
      <c r="FY48" s="29">
        <v>88.24</v>
      </c>
      <c r="FZ48" s="29"/>
      <c r="GA48" s="29"/>
      <c r="GB48" s="29"/>
      <c r="GC48" s="29"/>
      <c r="GD48" s="29"/>
      <c r="GE48" s="29"/>
      <c r="GF48" s="29">
        <v>-211.76</v>
      </c>
      <c r="GG48" s="29">
        <v>300</v>
      </c>
      <c r="GH48" s="29">
        <v>88.24</v>
      </c>
      <c r="GI48" s="29">
        <v>170.74</v>
      </c>
      <c r="GJ48" s="29">
        <v>0</v>
      </c>
      <c r="GK48" s="29">
        <v>170.74</v>
      </c>
      <c r="GL48" s="29"/>
      <c r="GM48" s="29"/>
      <c r="GN48" s="29"/>
      <c r="GO48" s="29"/>
      <c r="GP48" s="29"/>
      <c r="GQ48" s="29"/>
      <c r="GR48" s="29">
        <v>170.74</v>
      </c>
      <c r="GS48" s="29">
        <v>0</v>
      </c>
      <c r="GT48" s="29">
        <v>170.74</v>
      </c>
      <c r="GU48" s="29">
        <v>-216.33</v>
      </c>
      <c r="GV48" s="29">
        <v>300</v>
      </c>
      <c r="GW48" s="29">
        <v>83.67</v>
      </c>
      <c r="GX48" s="29"/>
      <c r="GY48" s="29"/>
      <c r="GZ48" s="29"/>
      <c r="HA48" s="29"/>
      <c r="HB48" s="29"/>
      <c r="HC48" s="29"/>
      <c r="HD48" s="29">
        <v>-216.33</v>
      </c>
      <c r="HE48" s="29">
        <v>300</v>
      </c>
      <c r="HF48" s="29">
        <v>83.67</v>
      </c>
      <c r="HG48" s="29"/>
      <c r="HH48" s="29"/>
      <c r="HI48" s="29"/>
      <c r="HJ48" s="29"/>
      <c r="HK48" s="29"/>
      <c r="HL48" s="29"/>
      <c r="HM48" s="29"/>
      <c r="HN48" s="29"/>
      <c r="HO48" s="29"/>
      <c r="HP48" s="29">
        <v>-258.32</v>
      </c>
      <c r="HQ48" s="29">
        <v>258.32</v>
      </c>
      <c r="HR48" s="29">
        <v>0</v>
      </c>
      <c r="HS48" s="29">
        <v>-258.32</v>
      </c>
      <c r="HT48" s="29">
        <v>258.32</v>
      </c>
      <c r="HU48" s="29">
        <v>0</v>
      </c>
      <c r="HV48" s="29">
        <v>-516.64</v>
      </c>
      <c r="HW48" s="29">
        <v>516.64</v>
      </c>
      <c r="HX48" s="29">
        <v>0</v>
      </c>
      <c r="HY48" s="29">
        <v>-583.73</v>
      </c>
      <c r="HZ48" s="29">
        <v>1116.6399999999999</v>
      </c>
      <c r="IA48" s="29">
        <v>532.91</v>
      </c>
      <c r="IB48" s="29"/>
      <c r="IC48" s="29"/>
      <c r="ID48" s="29"/>
      <c r="IE48" s="29"/>
      <c r="IF48" s="29"/>
      <c r="IG48" s="29"/>
      <c r="IH48" s="29"/>
      <c r="II48" s="29"/>
      <c r="IJ48" s="29"/>
      <c r="IK48" s="29"/>
      <c r="IL48" s="29"/>
      <c r="IM48" s="29"/>
      <c r="IN48" s="29"/>
      <c r="IO48" s="29"/>
      <c r="IP48" s="29"/>
      <c r="IQ48" s="29"/>
      <c r="IR48" s="29"/>
      <c r="IS48" s="29"/>
      <c r="IT48" s="29"/>
      <c r="IU48" s="29"/>
      <c r="IV48" s="29"/>
      <c r="IW48" s="29"/>
      <c r="IX48" s="29"/>
      <c r="IY48" s="29"/>
      <c r="IZ48" s="29"/>
      <c r="JA48" s="29"/>
      <c r="JB48" s="29"/>
      <c r="JC48" s="29"/>
      <c r="JD48" s="29"/>
      <c r="JE48" s="29"/>
      <c r="JF48" s="29"/>
      <c r="JG48" s="29"/>
      <c r="JH48" s="29"/>
      <c r="JI48" s="29"/>
      <c r="JJ48" s="29"/>
      <c r="JK48" s="29"/>
      <c r="JL48" s="29"/>
      <c r="JM48" s="29"/>
      <c r="JN48" s="29"/>
      <c r="JO48" s="29"/>
      <c r="JP48" s="29"/>
      <c r="JQ48" s="29"/>
      <c r="JR48" s="29"/>
      <c r="JS48" s="29"/>
      <c r="JT48" s="29"/>
      <c r="JU48" s="29"/>
      <c r="JV48" s="29"/>
      <c r="JW48" s="29"/>
      <c r="JX48" s="29"/>
      <c r="JY48" s="29"/>
      <c r="JZ48" s="29"/>
      <c r="KA48" s="29"/>
      <c r="KB48" s="29"/>
      <c r="KC48" s="29"/>
      <c r="KD48" s="29"/>
      <c r="KE48" s="29"/>
      <c r="KF48" s="29"/>
      <c r="KG48" s="29"/>
      <c r="KH48" s="29"/>
      <c r="KI48" s="29"/>
      <c r="KJ48" s="29"/>
      <c r="KK48" s="29"/>
      <c r="KL48" s="29"/>
      <c r="KM48" s="29"/>
      <c r="KN48" s="29"/>
      <c r="KO48" s="29"/>
      <c r="KP48" s="29"/>
      <c r="KQ48" s="29"/>
      <c r="KR48" s="29"/>
      <c r="KS48" s="29"/>
      <c r="KT48" s="29"/>
      <c r="KU48" s="29"/>
      <c r="KV48" s="29"/>
      <c r="KW48" s="29"/>
      <c r="KX48" s="29"/>
      <c r="KY48" s="29"/>
      <c r="KZ48" s="29"/>
      <c r="LA48" s="29"/>
      <c r="LB48" s="29"/>
      <c r="LC48" s="29"/>
      <c r="LD48" s="29"/>
      <c r="LE48" s="29"/>
      <c r="LF48" s="29"/>
      <c r="LG48" s="29"/>
      <c r="LH48" s="29"/>
      <c r="LI48" s="29"/>
      <c r="LJ48" s="29"/>
      <c r="LK48" s="29"/>
      <c r="LL48" s="29"/>
      <c r="LM48" s="29"/>
      <c r="LN48" s="29"/>
      <c r="LO48" s="29"/>
      <c r="LP48" s="29"/>
      <c r="LQ48" s="29"/>
      <c r="LR48" s="29"/>
      <c r="LS48" s="29"/>
      <c r="LT48" s="29"/>
      <c r="LU48" s="29"/>
      <c r="LV48" s="29"/>
      <c r="LW48" s="29"/>
      <c r="LX48" s="29"/>
      <c r="LY48" s="29"/>
      <c r="LZ48" s="29"/>
      <c r="MA48" s="29"/>
      <c r="MB48" s="29"/>
      <c r="MC48" s="29"/>
      <c r="MD48" s="29"/>
      <c r="ME48" s="29"/>
      <c r="MF48" s="29"/>
      <c r="MG48" s="29"/>
      <c r="MH48" s="29"/>
      <c r="MI48" s="29"/>
      <c r="MJ48" s="29"/>
      <c r="MK48" s="29"/>
      <c r="ML48" s="29"/>
      <c r="MM48" s="29"/>
      <c r="MN48" s="29"/>
      <c r="MO48" s="29"/>
      <c r="MP48" s="29"/>
      <c r="MQ48" s="29"/>
      <c r="MR48" s="29"/>
      <c r="MS48" s="29"/>
      <c r="MT48" s="29"/>
      <c r="MU48" s="29"/>
      <c r="MV48" s="29"/>
      <c r="MW48" s="29"/>
      <c r="MX48" s="29"/>
      <c r="MY48" s="29"/>
      <c r="MZ48" s="29"/>
      <c r="NA48" s="29"/>
      <c r="NB48" s="29"/>
      <c r="NC48" s="29"/>
      <c r="ND48" s="29"/>
      <c r="NE48" s="29"/>
      <c r="NF48" s="29"/>
      <c r="NG48" s="29"/>
      <c r="NH48" s="29"/>
      <c r="NI48" s="29"/>
      <c r="NJ48" s="29"/>
      <c r="NK48" s="29"/>
      <c r="NL48" s="29"/>
      <c r="NM48" s="29"/>
      <c r="NN48" s="29"/>
      <c r="NO48" s="29"/>
      <c r="NP48" s="29"/>
      <c r="NQ48" s="29"/>
      <c r="NR48" s="29"/>
      <c r="NS48" s="29"/>
      <c r="NT48" s="29"/>
      <c r="NU48" s="29"/>
      <c r="NV48" s="29"/>
      <c r="NW48" s="29"/>
      <c r="NX48" s="29"/>
      <c r="NY48" s="29"/>
      <c r="NZ48" s="29"/>
      <c r="OA48" s="29"/>
      <c r="OB48" s="29"/>
      <c r="OC48" s="29"/>
      <c r="OD48" s="29"/>
      <c r="OE48" s="29"/>
      <c r="OF48" s="29"/>
      <c r="OG48" s="29"/>
      <c r="OH48" s="29"/>
      <c r="OI48" s="29"/>
      <c r="OJ48" s="29"/>
      <c r="OK48" s="29"/>
      <c r="OL48" s="29"/>
      <c r="OM48" s="29"/>
      <c r="ON48" s="29"/>
      <c r="OO48" s="29"/>
      <c r="OP48" s="29"/>
      <c r="OQ48" s="29"/>
      <c r="OR48" s="29"/>
      <c r="OS48" s="29"/>
      <c r="OT48" s="29"/>
      <c r="OU48" s="29"/>
      <c r="OV48" s="29"/>
      <c r="OW48" s="29"/>
      <c r="OX48" s="29"/>
      <c r="OY48" s="29"/>
      <c r="OZ48" s="29"/>
      <c r="PA48" s="29"/>
      <c r="PB48" s="29"/>
      <c r="PC48" s="29"/>
      <c r="PD48" s="29"/>
      <c r="PE48" s="29"/>
      <c r="PF48" s="29"/>
      <c r="PG48" s="29"/>
      <c r="PH48" s="29"/>
      <c r="PI48" s="29"/>
      <c r="PJ48" s="29"/>
      <c r="PK48" s="29"/>
    </row>
    <row r="49" spans="1:427" x14ac:dyDescent="0.25">
      <c r="A49" s="7" t="s">
        <v>300</v>
      </c>
      <c r="B49" s="29">
        <v>49467.46</v>
      </c>
      <c r="C49" s="29">
        <v>15350.83</v>
      </c>
      <c r="D49" s="29">
        <v>64818.29</v>
      </c>
      <c r="E49" s="29">
        <v>49467.46</v>
      </c>
      <c r="F49" s="29">
        <v>15350.83</v>
      </c>
      <c r="G49" s="29">
        <v>64818.29</v>
      </c>
      <c r="H49" s="29">
        <v>66131.38</v>
      </c>
      <c r="I49" s="29">
        <v>11777.12</v>
      </c>
      <c r="J49" s="29">
        <v>77908.5</v>
      </c>
      <c r="K49" s="29">
        <v>66131.38</v>
      </c>
      <c r="L49" s="29">
        <v>11777.12</v>
      </c>
      <c r="M49" s="29">
        <v>77908.5</v>
      </c>
      <c r="N49" s="29">
        <v>45400.480000000003</v>
      </c>
      <c r="O49" s="29">
        <v>6254.05</v>
      </c>
      <c r="P49" s="29">
        <v>51654.53</v>
      </c>
      <c r="Q49" s="29">
        <v>45400.480000000003</v>
      </c>
      <c r="R49" s="29">
        <v>6254.05</v>
      </c>
      <c r="S49" s="29">
        <v>51654.53</v>
      </c>
      <c r="T49" s="29">
        <v>69935.28</v>
      </c>
      <c r="U49" s="29">
        <v>12404.2</v>
      </c>
      <c r="V49" s="29">
        <v>82339.48</v>
      </c>
      <c r="W49" s="29">
        <v>69935.28</v>
      </c>
      <c r="X49" s="29">
        <v>12404.2</v>
      </c>
      <c r="Y49" s="29">
        <v>82339.48</v>
      </c>
      <c r="Z49" s="29">
        <v>-111886.03</v>
      </c>
      <c r="AA49" s="29">
        <v>203119.65</v>
      </c>
      <c r="AB49" s="29">
        <v>91233.62</v>
      </c>
      <c r="AC49" s="29">
        <v>-111886.03</v>
      </c>
      <c r="AD49" s="29">
        <v>203119.65</v>
      </c>
      <c r="AE49" s="29">
        <v>91233.62</v>
      </c>
      <c r="AF49" s="29">
        <v>46543.49</v>
      </c>
      <c r="AG49" s="29">
        <v>10000.74</v>
      </c>
      <c r="AH49" s="29">
        <v>56544.23</v>
      </c>
      <c r="AI49" s="29">
        <v>46543.49</v>
      </c>
      <c r="AJ49" s="29">
        <v>10000.74</v>
      </c>
      <c r="AK49" s="29">
        <v>56544.23</v>
      </c>
      <c r="AL49" s="29">
        <v>54034.96</v>
      </c>
      <c r="AM49" s="29">
        <v>16048.73</v>
      </c>
      <c r="AN49" s="29">
        <v>70083.69</v>
      </c>
      <c r="AO49" s="29">
        <v>54034.96</v>
      </c>
      <c r="AP49" s="29">
        <v>16048.73</v>
      </c>
      <c r="AQ49" s="29">
        <v>70083.69</v>
      </c>
      <c r="AR49" s="29">
        <v>106807.03999999999</v>
      </c>
      <c r="AS49" s="29">
        <v>9814.81</v>
      </c>
      <c r="AT49" s="29">
        <v>116621.85</v>
      </c>
      <c r="AU49" s="29">
        <v>106807.03999999999</v>
      </c>
      <c r="AV49" s="29">
        <v>9814.81</v>
      </c>
      <c r="AW49" s="29">
        <v>116621.85</v>
      </c>
      <c r="AX49" s="29">
        <v>55484.71</v>
      </c>
      <c r="AY49" s="29">
        <v>8500.61</v>
      </c>
      <c r="AZ49" s="29">
        <v>63985.32</v>
      </c>
      <c r="BA49" s="29">
        <v>55484.71</v>
      </c>
      <c r="BB49" s="29">
        <v>8500.61</v>
      </c>
      <c r="BC49" s="29">
        <v>63985.32</v>
      </c>
      <c r="BD49" s="29">
        <v>153445.17000000001</v>
      </c>
      <c r="BE49" s="29">
        <v>240655.58</v>
      </c>
      <c r="BF49" s="29">
        <v>394100.75</v>
      </c>
      <c r="BG49" s="29">
        <v>153445.17000000001</v>
      </c>
      <c r="BH49" s="29">
        <v>240655.58</v>
      </c>
      <c r="BI49" s="29">
        <v>394100.75</v>
      </c>
      <c r="BJ49" s="29">
        <v>-3230266.51</v>
      </c>
      <c r="BK49" s="29">
        <v>3844720.53</v>
      </c>
      <c r="BL49" s="29">
        <v>614454.02</v>
      </c>
      <c r="BM49" s="29">
        <v>-3230266.51</v>
      </c>
      <c r="BN49" s="29">
        <v>3844720.53</v>
      </c>
      <c r="BO49" s="29">
        <v>614454.02</v>
      </c>
      <c r="BP49" s="29">
        <v>201428.77</v>
      </c>
      <c r="BQ49" s="29">
        <v>11828.69</v>
      </c>
      <c r="BR49" s="29">
        <v>213257.46</v>
      </c>
      <c r="BS49" s="29">
        <v>201428.77</v>
      </c>
      <c r="BT49" s="29">
        <v>11828.69</v>
      </c>
      <c r="BU49" s="29">
        <v>213257.46</v>
      </c>
      <c r="BV49" s="29">
        <v>-1026268.75</v>
      </c>
      <c r="BW49" s="29">
        <v>1026268.75</v>
      </c>
      <c r="BX49" s="29">
        <v>0</v>
      </c>
      <c r="BY49" s="29">
        <v>-1026268.75</v>
      </c>
      <c r="BZ49" s="29">
        <v>1026268.75</v>
      </c>
      <c r="CA49" s="29">
        <v>0</v>
      </c>
      <c r="CB49" s="29">
        <v>-3519742.55</v>
      </c>
      <c r="CC49" s="29">
        <v>5416744.29</v>
      </c>
      <c r="CD49" s="29">
        <v>1897001.7399999998</v>
      </c>
      <c r="CE49" s="29">
        <v>41037.42</v>
      </c>
      <c r="CF49" s="29">
        <v>90060.58</v>
      </c>
      <c r="CG49" s="29">
        <v>131098</v>
      </c>
      <c r="CH49" s="29"/>
      <c r="CI49" s="29"/>
      <c r="CJ49" s="29"/>
      <c r="CK49" s="29">
        <v>-39553.58</v>
      </c>
      <c r="CL49" s="29">
        <v>89307.11</v>
      </c>
      <c r="CM49" s="29">
        <v>49753.53</v>
      </c>
      <c r="CN49" s="29">
        <v>1483.8399999999965</v>
      </c>
      <c r="CO49" s="29">
        <v>179367.69</v>
      </c>
      <c r="CP49" s="29">
        <v>180851.53</v>
      </c>
      <c r="CQ49" s="29">
        <v>-184607.54</v>
      </c>
      <c r="CR49" s="29">
        <v>394654.58</v>
      </c>
      <c r="CS49" s="29">
        <v>210047.04</v>
      </c>
      <c r="CT49" s="29"/>
      <c r="CU49" s="29"/>
      <c r="CV49" s="29"/>
      <c r="CW49" s="29">
        <v>-97546.72</v>
      </c>
      <c r="CX49" s="29">
        <v>26279.85</v>
      </c>
      <c r="CY49" s="29">
        <v>-71266.87</v>
      </c>
      <c r="CZ49" s="29">
        <v>-282154.26</v>
      </c>
      <c r="DA49" s="29">
        <v>420934.43</v>
      </c>
      <c r="DB49" s="29">
        <v>138780.17000000001</v>
      </c>
      <c r="DC49" s="29">
        <v>344902.81</v>
      </c>
      <c r="DD49" s="29">
        <v>21054.67</v>
      </c>
      <c r="DE49" s="29">
        <v>365957.48</v>
      </c>
      <c r="DF49" s="29"/>
      <c r="DG49" s="29"/>
      <c r="DH49" s="29"/>
      <c r="DI49" s="29">
        <v>78070.44</v>
      </c>
      <c r="DJ49" s="29">
        <v>0</v>
      </c>
      <c r="DK49" s="29">
        <v>78070.44</v>
      </c>
      <c r="DL49" s="29">
        <v>422973.25</v>
      </c>
      <c r="DM49" s="29">
        <v>21054.67</v>
      </c>
      <c r="DN49" s="29">
        <v>444027.92</v>
      </c>
      <c r="DO49" s="29">
        <v>219594.87</v>
      </c>
      <c r="DP49" s="29">
        <v>44276.800000000003</v>
      </c>
      <c r="DQ49" s="29">
        <v>263871.67</v>
      </c>
      <c r="DR49" s="29"/>
      <c r="DS49" s="29"/>
      <c r="DT49" s="29"/>
      <c r="DU49" s="29">
        <v>4300.45</v>
      </c>
      <c r="DV49" s="29">
        <v>0</v>
      </c>
      <c r="DW49" s="29">
        <v>4300.45</v>
      </c>
      <c r="DX49" s="29">
        <v>223895.32</v>
      </c>
      <c r="DY49" s="29">
        <v>44276.800000000003</v>
      </c>
      <c r="DZ49" s="29">
        <v>268172.12</v>
      </c>
      <c r="EA49" s="29">
        <v>201007.57</v>
      </c>
      <c r="EB49" s="29">
        <v>35977.11</v>
      </c>
      <c r="EC49" s="29">
        <v>236984.68</v>
      </c>
      <c r="ED49" s="29"/>
      <c r="EE49" s="29"/>
      <c r="EF49" s="29"/>
      <c r="EG49" s="29">
        <v>48253.35</v>
      </c>
      <c r="EH49" s="29">
        <v>0</v>
      </c>
      <c r="EI49" s="29">
        <v>48253.35</v>
      </c>
      <c r="EJ49" s="29">
        <v>249260.92</v>
      </c>
      <c r="EK49" s="29">
        <v>35977.11</v>
      </c>
      <c r="EL49" s="29">
        <v>285238.02999999997</v>
      </c>
      <c r="EM49" s="29">
        <v>35700.959999999999</v>
      </c>
      <c r="EN49" s="29">
        <v>55366.96</v>
      </c>
      <c r="EO49" s="29">
        <v>91067.92</v>
      </c>
      <c r="EP49" s="29"/>
      <c r="EQ49" s="29"/>
      <c r="ER49" s="29"/>
      <c r="ES49" s="29"/>
      <c r="ET49" s="29"/>
      <c r="EU49" s="29"/>
      <c r="EV49" s="29">
        <v>35700.959999999999</v>
      </c>
      <c r="EW49" s="29">
        <v>55366.96</v>
      </c>
      <c r="EX49" s="29">
        <v>91067.92</v>
      </c>
      <c r="EY49" s="29">
        <v>165577.56</v>
      </c>
      <c r="EZ49" s="29">
        <v>30484.59</v>
      </c>
      <c r="FA49" s="29">
        <v>196062.15</v>
      </c>
      <c r="FB49" s="29"/>
      <c r="FC49" s="29"/>
      <c r="FD49" s="29"/>
      <c r="FE49" s="29"/>
      <c r="FF49" s="29"/>
      <c r="FG49" s="29"/>
      <c r="FH49" s="29">
        <v>165577.56</v>
      </c>
      <c r="FI49" s="29">
        <v>30484.59</v>
      </c>
      <c r="FJ49" s="29">
        <v>196062.15</v>
      </c>
      <c r="FK49" s="29">
        <v>87139.73</v>
      </c>
      <c r="FL49" s="29">
        <v>1109.8499999999999</v>
      </c>
      <c r="FM49" s="29">
        <v>88249.58</v>
      </c>
      <c r="FN49" s="29"/>
      <c r="FO49" s="29"/>
      <c r="FP49" s="29"/>
      <c r="FQ49" s="29"/>
      <c r="FR49" s="29"/>
      <c r="FS49" s="29"/>
      <c r="FT49" s="29">
        <v>87139.73</v>
      </c>
      <c r="FU49" s="29">
        <v>1109.8499999999999</v>
      </c>
      <c r="FV49" s="29">
        <v>88249.58</v>
      </c>
      <c r="FW49" s="29">
        <v>243467.13</v>
      </c>
      <c r="FX49" s="29">
        <v>25691.77</v>
      </c>
      <c r="FY49" s="29">
        <v>269158.90000000002</v>
      </c>
      <c r="FZ49" s="29"/>
      <c r="GA49" s="29"/>
      <c r="GB49" s="29"/>
      <c r="GC49" s="29"/>
      <c r="GD49" s="29"/>
      <c r="GE49" s="29"/>
      <c r="GF49" s="29">
        <v>243467.13</v>
      </c>
      <c r="GG49" s="29">
        <v>25691.77</v>
      </c>
      <c r="GH49" s="29">
        <v>269158.90000000002</v>
      </c>
      <c r="GI49" s="29">
        <v>199278.27</v>
      </c>
      <c r="GJ49" s="29">
        <v>18138.740000000002</v>
      </c>
      <c r="GK49" s="29">
        <v>217417.01</v>
      </c>
      <c r="GL49" s="29"/>
      <c r="GM49" s="29"/>
      <c r="GN49" s="29"/>
      <c r="GO49" s="29"/>
      <c r="GP49" s="29"/>
      <c r="GQ49" s="29"/>
      <c r="GR49" s="29">
        <v>199278.27</v>
      </c>
      <c r="GS49" s="29">
        <v>18138.740000000002</v>
      </c>
      <c r="GT49" s="29">
        <v>217417.01</v>
      </c>
      <c r="GU49" s="29">
        <v>161712.44</v>
      </c>
      <c r="GV49" s="29">
        <v>20568.84</v>
      </c>
      <c r="GW49" s="29">
        <v>182281.28</v>
      </c>
      <c r="GX49" s="29"/>
      <c r="GY49" s="29"/>
      <c r="GZ49" s="29"/>
      <c r="HA49" s="29"/>
      <c r="HB49" s="29"/>
      <c r="HC49" s="29"/>
      <c r="HD49" s="29">
        <v>161712.44</v>
      </c>
      <c r="HE49" s="29">
        <v>20568.84</v>
      </c>
      <c r="HF49" s="29">
        <v>182281.28</v>
      </c>
      <c r="HG49" s="29"/>
      <c r="HH49" s="29"/>
      <c r="HI49" s="29"/>
      <c r="HJ49" s="29"/>
      <c r="HK49" s="29"/>
      <c r="HL49" s="29"/>
      <c r="HM49" s="29"/>
      <c r="HN49" s="29"/>
      <c r="HO49" s="29"/>
      <c r="HP49" s="29">
        <v>-3519742.55</v>
      </c>
      <c r="HQ49" s="29">
        <v>3519742.55</v>
      </c>
      <c r="HR49" s="29">
        <v>0</v>
      </c>
      <c r="HS49" s="29">
        <v>-3519742.55</v>
      </c>
      <c r="HT49" s="29">
        <v>3519742.55</v>
      </c>
      <c r="HU49" s="29">
        <v>0</v>
      </c>
      <c r="HV49" s="29">
        <v>-7039485.0999999996</v>
      </c>
      <c r="HW49" s="29">
        <v>7039485.0999999996</v>
      </c>
      <c r="HX49" s="29">
        <v>0</v>
      </c>
      <c r="HY49" s="29">
        <v>-5531149.9399999995</v>
      </c>
      <c r="HZ49" s="29">
        <v>7892456.5499999998</v>
      </c>
      <c r="IA49" s="29">
        <v>2361306.61</v>
      </c>
      <c r="IB49" s="29"/>
      <c r="IC49" s="29"/>
      <c r="ID49" s="29"/>
      <c r="IE49" s="29"/>
      <c r="IF49" s="29"/>
      <c r="IG49" s="29"/>
      <c r="IH49" s="29"/>
      <c r="II49" s="29"/>
      <c r="IJ49" s="29"/>
      <c r="IK49" s="29"/>
      <c r="IL49" s="29"/>
      <c r="IM49" s="29"/>
      <c r="IN49" s="29"/>
      <c r="IO49" s="29"/>
      <c r="IP49" s="29"/>
      <c r="IQ49" s="29"/>
      <c r="IR49" s="29"/>
      <c r="IS49" s="29"/>
      <c r="IT49" s="29"/>
      <c r="IU49" s="29"/>
      <c r="IV49" s="29"/>
      <c r="IW49" s="29"/>
      <c r="IX49" s="29"/>
      <c r="IY49" s="29"/>
      <c r="IZ49" s="29"/>
      <c r="JA49" s="29"/>
      <c r="JB49" s="29"/>
      <c r="JC49" s="29"/>
      <c r="JD49" s="29"/>
      <c r="JE49" s="29"/>
      <c r="JF49" s="29"/>
      <c r="JG49" s="29"/>
      <c r="JH49" s="29"/>
      <c r="JI49" s="29"/>
      <c r="JJ49" s="29"/>
      <c r="JK49" s="29"/>
      <c r="JL49" s="29"/>
      <c r="JM49" s="29"/>
      <c r="JN49" s="29"/>
      <c r="JO49" s="29"/>
      <c r="JP49" s="29"/>
      <c r="JQ49" s="29"/>
      <c r="JR49" s="29"/>
      <c r="JS49" s="29"/>
      <c r="JT49" s="29"/>
      <c r="JU49" s="29"/>
      <c r="JV49" s="29"/>
      <c r="JW49" s="29"/>
      <c r="JX49" s="29"/>
      <c r="JY49" s="29"/>
      <c r="JZ49" s="29"/>
      <c r="KA49" s="29"/>
      <c r="KB49" s="29"/>
      <c r="KC49" s="29"/>
      <c r="KD49" s="29"/>
      <c r="KE49" s="29"/>
      <c r="KF49" s="29"/>
      <c r="KG49" s="29"/>
      <c r="KH49" s="29"/>
      <c r="KI49" s="29"/>
      <c r="KJ49" s="29"/>
      <c r="KK49" s="29"/>
      <c r="KL49" s="29"/>
      <c r="KM49" s="29"/>
      <c r="KN49" s="29"/>
      <c r="KO49" s="29"/>
      <c r="KP49" s="29"/>
      <c r="KQ49" s="29"/>
      <c r="KR49" s="29"/>
      <c r="KS49" s="29"/>
      <c r="KT49" s="29"/>
      <c r="KU49" s="29"/>
      <c r="KV49" s="29"/>
      <c r="KW49" s="29"/>
      <c r="KX49" s="29"/>
      <c r="KY49" s="29"/>
      <c r="KZ49" s="29"/>
      <c r="LA49" s="29"/>
      <c r="LB49" s="29"/>
      <c r="LC49" s="29"/>
      <c r="LD49" s="29"/>
      <c r="LE49" s="29"/>
      <c r="LF49" s="29"/>
      <c r="LG49" s="29"/>
      <c r="LH49" s="29"/>
      <c r="LI49" s="29"/>
      <c r="LJ49" s="29"/>
      <c r="LK49" s="29"/>
      <c r="LL49" s="29"/>
      <c r="LM49" s="29"/>
      <c r="LN49" s="29"/>
      <c r="LO49" s="29"/>
      <c r="LP49" s="29"/>
      <c r="LQ49" s="29"/>
      <c r="LR49" s="29"/>
      <c r="LS49" s="29"/>
      <c r="LT49" s="29"/>
      <c r="LU49" s="29"/>
      <c r="LV49" s="29"/>
      <c r="LW49" s="29"/>
      <c r="LX49" s="29"/>
      <c r="LY49" s="29"/>
      <c r="LZ49" s="29"/>
      <c r="MA49" s="29"/>
      <c r="MB49" s="29"/>
      <c r="MC49" s="29"/>
      <c r="MD49" s="29"/>
      <c r="ME49" s="29"/>
      <c r="MF49" s="29"/>
      <c r="MG49" s="29"/>
      <c r="MH49" s="29"/>
      <c r="MI49" s="29"/>
      <c r="MJ49" s="29"/>
      <c r="MK49" s="29"/>
      <c r="ML49" s="29"/>
      <c r="MM49" s="29"/>
      <c r="MN49" s="29"/>
      <c r="MO49" s="29"/>
      <c r="MP49" s="29"/>
      <c r="MQ49" s="29"/>
      <c r="MR49" s="29"/>
      <c r="MS49" s="29"/>
      <c r="MT49" s="29"/>
      <c r="MU49" s="29"/>
      <c r="MV49" s="29"/>
      <c r="MW49" s="29"/>
      <c r="MX49" s="29"/>
      <c r="MY49" s="29"/>
      <c r="MZ49" s="29"/>
      <c r="NA49" s="29"/>
      <c r="NB49" s="29"/>
      <c r="NC49" s="29"/>
      <c r="ND49" s="29"/>
      <c r="NE49" s="29"/>
      <c r="NF49" s="29"/>
      <c r="NG49" s="29"/>
      <c r="NH49" s="29"/>
      <c r="NI49" s="29"/>
      <c r="NJ49" s="29"/>
      <c r="NK49" s="29"/>
      <c r="NL49" s="29"/>
      <c r="NM49" s="29"/>
      <c r="NN49" s="29"/>
      <c r="NO49" s="29"/>
      <c r="NP49" s="29"/>
      <c r="NQ49" s="29"/>
      <c r="NR49" s="29"/>
      <c r="NS49" s="29"/>
      <c r="NT49" s="29"/>
      <c r="NU49" s="29"/>
      <c r="NV49" s="29"/>
      <c r="NW49" s="29"/>
      <c r="NX49" s="29"/>
      <c r="NY49" s="29"/>
      <c r="NZ49" s="29"/>
      <c r="OA49" s="29"/>
      <c r="OB49" s="29"/>
      <c r="OC49" s="29"/>
      <c r="OD49" s="29"/>
      <c r="OE49" s="29"/>
      <c r="OF49" s="29"/>
      <c r="OG49" s="29"/>
      <c r="OH49" s="29"/>
      <c r="OI49" s="29"/>
      <c r="OJ49" s="29"/>
      <c r="OK49" s="29"/>
      <c r="OL49" s="29"/>
      <c r="OM49" s="29"/>
      <c r="ON49" s="29"/>
      <c r="OO49" s="29"/>
      <c r="OP49" s="29"/>
      <c r="OQ49" s="29"/>
      <c r="OR49" s="29"/>
      <c r="OS49" s="29"/>
      <c r="OT49" s="29"/>
      <c r="OU49" s="29"/>
      <c r="OV49" s="29"/>
      <c r="OW49" s="29"/>
      <c r="OX49" s="29"/>
      <c r="OY49" s="29"/>
      <c r="OZ49" s="29"/>
      <c r="PA49" s="29"/>
      <c r="PB49" s="29"/>
      <c r="PC49" s="29"/>
      <c r="PD49" s="29"/>
      <c r="PE49" s="29"/>
      <c r="PF49" s="29"/>
      <c r="PG49" s="29"/>
      <c r="PH49" s="29"/>
      <c r="PI49" s="29"/>
      <c r="PJ49" s="29"/>
      <c r="PK49" s="29"/>
    </row>
    <row r="50" spans="1:427" x14ac:dyDescent="0.25">
      <c r="A50" s="7" t="s">
        <v>301</v>
      </c>
      <c r="B50" s="29"/>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c r="BR50" s="29"/>
      <c r="BS50" s="29"/>
      <c r="BT50" s="29"/>
      <c r="BU50" s="29"/>
      <c r="BV50" s="29">
        <v>-8.77</v>
      </c>
      <c r="BW50" s="29">
        <v>8.77</v>
      </c>
      <c r="BX50" s="29">
        <v>0</v>
      </c>
      <c r="BY50" s="29">
        <v>-8.77</v>
      </c>
      <c r="BZ50" s="29">
        <v>8.77</v>
      </c>
      <c r="CA50" s="29">
        <v>0</v>
      </c>
      <c r="CB50" s="29">
        <v>-8.77</v>
      </c>
      <c r="CC50" s="29">
        <v>8.77</v>
      </c>
      <c r="CD50" s="29">
        <v>0</v>
      </c>
      <c r="CE50" s="29"/>
      <c r="CF50" s="29"/>
      <c r="CG50" s="29"/>
      <c r="CH50" s="29"/>
      <c r="CI50" s="29"/>
      <c r="CJ50" s="29"/>
      <c r="CK50" s="29"/>
      <c r="CL50" s="29"/>
      <c r="CM50" s="29"/>
      <c r="CN50" s="29"/>
      <c r="CO50" s="29"/>
      <c r="CP50" s="29"/>
      <c r="CQ50" s="29"/>
      <c r="CR50" s="29"/>
      <c r="CS50" s="29"/>
      <c r="CT50" s="29"/>
      <c r="CU50" s="29"/>
      <c r="CV50" s="29"/>
      <c r="CW50" s="29"/>
      <c r="CX50" s="29"/>
      <c r="CY50" s="29"/>
      <c r="CZ50" s="29"/>
      <c r="DA50" s="29"/>
      <c r="DB50" s="29"/>
      <c r="DC50" s="29"/>
      <c r="DD50" s="29"/>
      <c r="DE50" s="29"/>
      <c r="DF50" s="29"/>
      <c r="DG50" s="29"/>
      <c r="DH50" s="29"/>
      <c r="DI50" s="29"/>
      <c r="DJ50" s="29"/>
      <c r="DK50" s="29"/>
      <c r="DL50" s="29"/>
      <c r="DM50" s="29"/>
      <c r="DN50" s="29"/>
      <c r="DO50" s="29"/>
      <c r="DP50" s="29"/>
      <c r="DQ50" s="29"/>
      <c r="DR50" s="29"/>
      <c r="DS50" s="29"/>
      <c r="DT50" s="29"/>
      <c r="DU50" s="29"/>
      <c r="DV50" s="29"/>
      <c r="DW50" s="29"/>
      <c r="DX50" s="29"/>
      <c r="DY50" s="29"/>
      <c r="DZ50" s="29"/>
      <c r="EA50" s="29"/>
      <c r="EB50" s="29"/>
      <c r="EC50" s="29"/>
      <c r="ED50" s="29"/>
      <c r="EE50" s="29"/>
      <c r="EF50" s="29"/>
      <c r="EG50" s="29"/>
      <c r="EH50" s="29"/>
      <c r="EI50" s="29"/>
      <c r="EJ50" s="29"/>
      <c r="EK50" s="29"/>
      <c r="EL50" s="29"/>
      <c r="EM50" s="29"/>
      <c r="EN50" s="29"/>
      <c r="EO50" s="29"/>
      <c r="EP50" s="29"/>
      <c r="EQ50" s="29"/>
      <c r="ER50" s="29"/>
      <c r="ES50" s="29"/>
      <c r="ET50" s="29"/>
      <c r="EU50" s="29"/>
      <c r="EV50" s="29"/>
      <c r="EW50" s="29"/>
      <c r="EX50" s="29"/>
      <c r="EY50" s="29"/>
      <c r="EZ50" s="29"/>
      <c r="FA50" s="29"/>
      <c r="FB50" s="29"/>
      <c r="FC50" s="29"/>
      <c r="FD50" s="29"/>
      <c r="FE50" s="29"/>
      <c r="FF50" s="29"/>
      <c r="FG50" s="29"/>
      <c r="FH50" s="29"/>
      <c r="FI50" s="29"/>
      <c r="FJ50" s="29"/>
      <c r="FK50" s="29"/>
      <c r="FL50" s="29"/>
      <c r="FM50" s="29"/>
      <c r="FN50" s="29"/>
      <c r="FO50" s="29"/>
      <c r="FP50" s="29"/>
      <c r="FQ50" s="29"/>
      <c r="FR50" s="29"/>
      <c r="FS50" s="29"/>
      <c r="FT50" s="29"/>
      <c r="FU50" s="29"/>
      <c r="FV50" s="29"/>
      <c r="FW50" s="29"/>
      <c r="FX50" s="29"/>
      <c r="FY50" s="29"/>
      <c r="FZ50" s="29"/>
      <c r="GA50" s="29"/>
      <c r="GB50" s="29"/>
      <c r="GC50" s="29"/>
      <c r="GD50" s="29"/>
      <c r="GE50" s="29"/>
      <c r="GF50" s="29"/>
      <c r="GG50" s="29"/>
      <c r="GH50" s="29"/>
      <c r="GI50" s="29"/>
      <c r="GJ50" s="29"/>
      <c r="GK50" s="29"/>
      <c r="GL50" s="29"/>
      <c r="GM50" s="29"/>
      <c r="GN50" s="29"/>
      <c r="GO50" s="29"/>
      <c r="GP50" s="29"/>
      <c r="GQ50" s="29"/>
      <c r="GR50" s="29"/>
      <c r="GS50" s="29"/>
      <c r="GT50" s="29"/>
      <c r="GU50" s="29"/>
      <c r="GV50" s="29"/>
      <c r="GW50" s="29"/>
      <c r="GX50" s="29"/>
      <c r="GY50" s="29"/>
      <c r="GZ50" s="29"/>
      <c r="HA50" s="29"/>
      <c r="HB50" s="29"/>
      <c r="HC50" s="29"/>
      <c r="HD50" s="29"/>
      <c r="HE50" s="29"/>
      <c r="HF50" s="29"/>
      <c r="HG50" s="29"/>
      <c r="HH50" s="29"/>
      <c r="HI50" s="29"/>
      <c r="HJ50" s="29"/>
      <c r="HK50" s="29"/>
      <c r="HL50" s="29"/>
      <c r="HM50" s="29"/>
      <c r="HN50" s="29"/>
      <c r="HO50" s="29"/>
      <c r="HP50" s="29">
        <v>-8.77</v>
      </c>
      <c r="HQ50" s="29">
        <v>8.77</v>
      </c>
      <c r="HR50" s="29">
        <v>0</v>
      </c>
      <c r="HS50" s="29">
        <v>-8.77</v>
      </c>
      <c r="HT50" s="29">
        <v>8.77</v>
      </c>
      <c r="HU50" s="29">
        <v>0</v>
      </c>
      <c r="HV50" s="29">
        <v>-17.54</v>
      </c>
      <c r="HW50" s="29">
        <v>17.54</v>
      </c>
      <c r="HX50" s="29">
        <v>0</v>
      </c>
      <c r="HY50" s="29">
        <v>-17.54</v>
      </c>
      <c r="HZ50" s="29">
        <v>17.54</v>
      </c>
      <c r="IA50" s="29">
        <v>0</v>
      </c>
      <c r="IB50" s="29"/>
      <c r="IC50" s="29"/>
      <c r="ID50" s="29"/>
      <c r="IE50" s="29"/>
      <c r="IF50" s="29"/>
      <c r="IG50" s="29"/>
      <c r="IH50" s="29"/>
      <c r="II50" s="29"/>
      <c r="IJ50" s="29"/>
      <c r="IK50" s="29"/>
      <c r="IL50" s="29"/>
      <c r="IM50" s="29"/>
      <c r="IN50" s="29"/>
      <c r="IO50" s="29"/>
      <c r="IP50" s="29"/>
      <c r="IQ50" s="29"/>
      <c r="IR50" s="29"/>
      <c r="IS50" s="29"/>
      <c r="IT50" s="29"/>
      <c r="IU50" s="29"/>
      <c r="IV50" s="29"/>
      <c r="IW50" s="29"/>
      <c r="IX50" s="29"/>
      <c r="IY50" s="29"/>
      <c r="IZ50" s="29"/>
      <c r="JA50" s="29"/>
      <c r="JB50" s="29"/>
      <c r="JC50" s="29"/>
      <c r="JD50" s="29"/>
      <c r="JE50" s="29"/>
      <c r="JF50" s="29"/>
      <c r="JG50" s="29"/>
      <c r="JH50" s="29"/>
      <c r="JI50" s="29"/>
      <c r="JJ50" s="29"/>
      <c r="JK50" s="29"/>
      <c r="JL50" s="29"/>
      <c r="JM50" s="29"/>
      <c r="JN50" s="29"/>
      <c r="JO50" s="29"/>
      <c r="JP50" s="29"/>
      <c r="JQ50" s="29"/>
      <c r="JR50" s="29"/>
      <c r="JS50" s="29"/>
      <c r="JT50" s="29"/>
      <c r="JU50" s="29"/>
      <c r="JV50" s="29"/>
      <c r="JW50" s="29"/>
      <c r="JX50" s="29"/>
      <c r="JY50" s="29"/>
      <c r="JZ50" s="29"/>
      <c r="KA50" s="29"/>
      <c r="KB50" s="29"/>
      <c r="KC50" s="29"/>
      <c r="KD50" s="29"/>
      <c r="KE50" s="29"/>
      <c r="KF50" s="29"/>
      <c r="KG50" s="29"/>
      <c r="KH50" s="29"/>
      <c r="KI50" s="29"/>
      <c r="KJ50" s="29"/>
      <c r="KK50" s="29"/>
      <c r="KL50" s="29"/>
      <c r="KM50" s="29"/>
      <c r="KN50" s="29"/>
      <c r="KO50" s="29"/>
      <c r="KP50" s="29"/>
      <c r="KQ50" s="29"/>
      <c r="KR50" s="29"/>
      <c r="KS50" s="29"/>
      <c r="KT50" s="29"/>
      <c r="KU50" s="29"/>
      <c r="KV50" s="29"/>
      <c r="KW50" s="29"/>
      <c r="KX50" s="29"/>
      <c r="KY50" s="29"/>
      <c r="KZ50" s="29"/>
      <c r="LA50" s="29"/>
      <c r="LB50" s="29"/>
      <c r="LC50" s="29"/>
      <c r="LD50" s="29"/>
      <c r="LE50" s="29"/>
      <c r="LF50" s="29"/>
      <c r="LG50" s="29"/>
      <c r="LH50" s="29"/>
      <c r="LI50" s="29"/>
      <c r="LJ50" s="29"/>
      <c r="LK50" s="29"/>
      <c r="LL50" s="29"/>
      <c r="LM50" s="29"/>
      <c r="LN50" s="29"/>
      <c r="LO50" s="29"/>
      <c r="LP50" s="29"/>
      <c r="LQ50" s="29"/>
      <c r="LR50" s="29"/>
      <c r="LS50" s="29"/>
      <c r="LT50" s="29"/>
      <c r="LU50" s="29"/>
      <c r="LV50" s="29"/>
      <c r="LW50" s="29"/>
      <c r="LX50" s="29"/>
      <c r="LY50" s="29"/>
      <c r="LZ50" s="29"/>
      <c r="MA50" s="29"/>
      <c r="MB50" s="29"/>
      <c r="MC50" s="29"/>
      <c r="MD50" s="29"/>
      <c r="ME50" s="29"/>
      <c r="MF50" s="29"/>
      <c r="MG50" s="29"/>
      <c r="MH50" s="29"/>
      <c r="MI50" s="29"/>
      <c r="MJ50" s="29"/>
      <c r="MK50" s="29"/>
      <c r="ML50" s="29"/>
      <c r="MM50" s="29"/>
      <c r="MN50" s="29"/>
      <c r="MO50" s="29"/>
      <c r="MP50" s="29"/>
      <c r="MQ50" s="29"/>
      <c r="MR50" s="29"/>
      <c r="MS50" s="29"/>
      <c r="MT50" s="29"/>
      <c r="MU50" s="29"/>
      <c r="MV50" s="29"/>
      <c r="MW50" s="29"/>
      <c r="MX50" s="29"/>
      <c r="MY50" s="29"/>
      <c r="MZ50" s="29"/>
      <c r="NA50" s="29"/>
      <c r="NB50" s="29"/>
      <c r="NC50" s="29"/>
      <c r="ND50" s="29"/>
      <c r="NE50" s="29"/>
      <c r="NF50" s="29"/>
      <c r="NG50" s="29"/>
      <c r="NH50" s="29"/>
      <c r="NI50" s="29"/>
      <c r="NJ50" s="29"/>
      <c r="NK50" s="29"/>
      <c r="NL50" s="29"/>
      <c r="NM50" s="29"/>
      <c r="NN50" s="29"/>
      <c r="NO50" s="29"/>
      <c r="NP50" s="29"/>
      <c r="NQ50" s="29"/>
      <c r="NR50" s="29"/>
      <c r="NS50" s="29"/>
      <c r="NT50" s="29"/>
      <c r="NU50" s="29"/>
      <c r="NV50" s="29"/>
      <c r="NW50" s="29"/>
      <c r="NX50" s="29"/>
      <c r="NY50" s="29"/>
      <c r="NZ50" s="29"/>
      <c r="OA50" s="29"/>
      <c r="OB50" s="29"/>
      <c r="OC50" s="29"/>
      <c r="OD50" s="29"/>
      <c r="OE50" s="29"/>
      <c r="OF50" s="29"/>
      <c r="OG50" s="29"/>
      <c r="OH50" s="29"/>
      <c r="OI50" s="29"/>
      <c r="OJ50" s="29"/>
      <c r="OK50" s="29"/>
      <c r="OL50" s="29"/>
      <c r="OM50" s="29"/>
      <c r="ON50" s="29"/>
      <c r="OO50" s="29"/>
      <c r="OP50" s="29"/>
      <c r="OQ50" s="29"/>
      <c r="OR50" s="29"/>
      <c r="OS50" s="29"/>
      <c r="OT50" s="29"/>
      <c r="OU50" s="29"/>
      <c r="OV50" s="29"/>
      <c r="OW50" s="29"/>
      <c r="OX50" s="29"/>
      <c r="OY50" s="29"/>
      <c r="OZ50" s="29"/>
      <c r="PA50" s="29"/>
      <c r="PB50" s="29"/>
      <c r="PC50" s="29"/>
      <c r="PD50" s="29"/>
      <c r="PE50" s="29"/>
      <c r="PF50" s="29"/>
      <c r="PG50" s="29"/>
      <c r="PH50" s="29"/>
      <c r="PI50" s="29"/>
      <c r="PJ50" s="29"/>
      <c r="PK50" s="29"/>
    </row>
    <row r="51" spans="1:427" x14ac:dyDescent="0.25">
      <c r="A51" s="7" t="s">
        <v>487</v>
      </c>
      <c r="B51" s="29"/>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c r="BR51" s="29"/>
      <c r="BS51" s="29"/>
      <c r="BT51" s="29"/>
      <c r="BU51" s="29"/>
      <c r="BV51" s="29"/>
      <c r="BW51" s="29"/>
      <c r="BX51" s="29"/>
      <c r="BY51" s="29"/>
      <c r="BZ51" s="29"/>
      <c r="CA51" s="29"/>
      <c r="CB51" s="29"/>
      <c r="CC51" s="29"/>
      <c r="CD51" s="29"/>
      <c r="CE51" s="29"/>
      <c r="CF51" s="29"/>
      <c r="CG51" s="29"/>
      <c r="CH51" s="29">
        <v>730</v>
      </c>
      <c r="CI51" s="29">
        <v>119.7</v>
      </c>
      <c r="CJ51" s="29">
        <v>849.7</v>
      </c>
      <c r="CK51" s="29">
        <v>82434.570000000007</v>
      </c>
      <c r="CL51" s="29">
        <v>3415.2</v>
      </c>
      <c r="CM51" s="29">
        <v>85849.77</v>
      </c>
      <c r="CN51" s="29">
        <v>83164.570000000007</v>
      </c>
      <c r="CO51" s="29">
        <v>3534.8999999999996</v>
      </c>
      <c r="CP51" s="29">
        <v>86699.47</v>
      </c>
      <c r="CQ51" s="29"/>
      <c r="CR51" s="29"/>
      <c r="CS51" s="29"/>
      <c r="CT51" s="29">
        <v>82998.36</v>
      </c>
      <c r="CU51" s="29">
        <v>119.7</v>
      </c>
      <c r="CV51" s="29">
        <v>83118.06</v>
      </c>
      <c r="CW51" s="29">
        <v>-90546.68</v>
      </c>
      <c r="CX51" s="29">
        <v>374766.9</v>
      </c>
      <c r="CY51" s="29">
        <v>284220.21999999997</v>
      </c>
      <c r="CZ51" s="29">
        <v>-7548.3199999999924</v>
      </c>
      <c r="DA51" s="29">
        <v>374886.60000000003</v>
      </c>
      <c r="DB51" s="29">
        <v>367338.27999999997</v>
      </c>
      <c r="DC51" s="29"/>
      <c r="DD51" s="29"/>
      <c r="DE51" s="29"/>
      <c r="DF51" s="29">
        <v>82597.570000000007</v>
      </c>
      <c r="DG51" s="29">
        <v>119.7</v>
      </c>
      <c r="DH51" s="29">
        <v>82717.27</v>
      </c>
      <c r="DI51" s="29">
        <v>263695.51</v>
      </c>
      <c r="DJ51" s="29">
        <v>4539.9399999999996</v>
      </c>
      <c r="DK51" s="29">
        <v>268235.45</v>
      </c>
      <c r="DL51" s="29">
        <v>346293.08</v>
      </c>
      <c r="DM51" s="29">
        <v>4659.6399999999994</v>
      </c>
      <c r="DN51" s="29">
        <v>350952.72000000003</v>
      </c>
      <c r="DO51" s="29"/>
      <c r="DP51" s="29"/>
      <c r="DQ51" s="29"/>
      <c r="DR51" s="29">
        <v>40947.26</v>
      </c>
      <c r="DS51" s="29">
        <v>12894.94</v>
      </c>
      <c r="DT51" s="29">
        <v>53842.2</v>
      </c>
      <c r="DU51" s="29">
        <v>219962.97</v>
      </c>
      <c r="DV51" s="29">
        <v>43963.72</v>
      </c>
      <c r="DW51" s="29">
        <v>263926.69</v>
      </c>
      <c r="DX51" s="29">
        <v>260910.23</v>
      </c>
      <c r="DY51" s="29">
        <v>56858.66</v>
      </c>
      <c r="DZ51" s="29">
        <v>317768.89</v>
      </c>
      <c r="EA51" s="29"/>
      <c r="EB51" s="29"/>
      <c r="EC51" s="29"/>
      <c r="ED51" s="29">
        <v>13724.21</v>
      </c>
      <c r="EE51" s="29">
        <v>26939.49</v>
      </c>
      <c r="EF51" s="29">
        <v>40663.699999999997</v>
      </c>
      <c r="EG51" s="29">
        <v>154153.51999999999</v>
      </c>
      <c r="EH51" s="29">
        <v>45556.75</v>
      </c>
      <c r="EI51" s="29">
        <v>199710.27</v>
      </c>
      <c r="EJ51" s="29">
        <v>167877.72999999998</v>
      </c>
      <c r="EK51" s="29">
        <v>72496.240000000005</v>
      </c>
      <c r="EL51" s="29">
        <v>240373.96999999997</v>
      </c>
      <c r="EM51" s="29"/>
      <c r="EN51" s="29"/>
      <c r="EO51" s="29"/>
      <c r="EP51" s="29">
        <v>43591.8</v>
      </c>
      <c r="EQ51" s="29">
        <v>8005.9</v>
      </c>
      <c r="ER51" s="29">
        <v>51597.7</v>
      </c>
      <c r="ES51" s="29">
        <v>112085.4</v>
      </c>
      <c r="ET51" s="29">
        <v>45147.51</v>
      </c>
      <c r="EU51" s="29">
        <v>157232.91</v>
      </c>
      <c r="EV51" s="29">
        <v>155677.20000000001</v>
      </c>
      <c r="EW51" s="29">
        <v>53153.41</v>
      </c>
      <c r="EX51" s="29">
        <v>208830.61</v>
      </c>
      <c r="EY51" s="29"/>
      <c r="EZ51" s="29"/>
      <c r="FA51" s="29"/>
      <c r="FB51" s="29">
        <v>199323.29</v>
      </c>
      <c r="FC51" s="29">
        <v>6428.66</v>
      </c>
      <c r="FD51" s="29">
        <v>205751.95</v>
      </c>
      <c r="FE51" s="29">
        <v>379018.67</v>
      </c>
      <c r="FF51" s="29">
        <v>12392.95</v>
      </c>
      <c r="FG51" s="29">
        <v>391411.62</v>
      </c>
      <c r="FH51" s="29">
        <v>578341.96</v>
      </c>
      <c r="FI51" s="29">
        <v>18821.61</v>
      </c>
      <c r="FJ51" s="29">
        <v>597163.57000000007</v>
      </c>
      <c r="FK51" s="29"/>
      <c r="FL51" s="29"/>
      <c r="FM51" s="29"/>
      <c r="FN51" s="29">
        <v>175610.55</v>
      </c>
      <c r="FO51" s="29">
        <v>24220.400000000001</v>
      </c>
      <c r="FP51" s="29">
        <v>199830.95</v>
      </c>
      <c r="FQ51" s="29">
        <v>311935.03000000003</v>
      </c>
      <c r="FR51" s="29">
        <v>34575.78</v>
      </c>
      <c r="FS51" s="29">
        <v>346510.81</v>
      </c>
      <c r="FT51" s="29">
        <v>487545.58</v>
      </c>
      <c r="FU51" s="29">
        <v>58796.18</v>
      </c>
      <c r="FV51" s="29">
        <v>546341.76</v>
      </c>
      <c r="FW51" s="29"/>
      <c r="FX51" s="29"/>
      <c r="FY51" s="29"/>
      <c r="FZ51" s="29">
        <v>596255.04</v>
      </c>
      <c r="GA51" s="29">
        <v>53565.45</v>
      </c>
      <c r="GB51" s="29">
        <v>649820.49</v>
      </c>
      <c r="GC51" s="29">
        <v>338283.03</v>
      </c>
      <c r="GD51" s="29">
        <v>57761.81</v>
      </c>
      <c r="GE51" s="29">
        <v>396044.84</v>
      </c>
      <c r="GF51" s="29">
        <v>934538.07000000007</v>
      </c>
      <c r="GG51" s="29">
        <v>111327.26</v>
      </c>
      <c r="GH51" s="29">
        <v>1045865.3300000001</v>
      </c>
      <c r="GI51" s="29"/>
      <c r="GJ51" s="29"/>
      <c r="GK51" s="29"/>
      <c r="GL51" s="29">
        <v>832166.35</v>
      </c>
      <c r="GM51" s="29">
        <v>86854.31</v>
      </c>
      <c r="GN51" s="29">
        <v>919020.66</v>
      </c>
      <c r="GO51" s="29">
        <v>386471.66</v>
      </c>
      <c r="GP51" s="29">
        <v>54088.35</v>
      </c>
      <c r="GQ51" s="29">
        <v>440560.01</v>
      </c>
      <c r="GR51" s="29">
        <v>1218638.01</v>
      </c>
      <c r="GS51" s="29">
        <v>140942.66</v>
      </c>
      <c r="GT51" s="29">
        <v>1359580.67</v>
      </c>
      <c r="GU51" s="29"/>
      <c r="GV51" s="29"/>
      <c r="GW51" s="29"/>
      <c r="GX51" s="29">
        <v>885572.99</v>
      </c>
      <c r="GY51" s="29">
        <v>156838.73000000001</v>
      </c>
      <c r="GZ51" s="29">
        <v>1042411.72</v>
      </c>
      <c r="HA51" s="29">
        <v>252590.41</v>
      </c>
      <c r="HB51" s="29">
        <v>69968.850000000006</v>
      </c>
      <c r="HC51" s="29">
        <v>322559.26</v>
      </c>
      <c r="HD51" s="29">
        <v>1138163.3999999999</v>
      </c>
      <c r="HE51" s="29">
        <v>226807.58000000002</v>
      </c>
      <c r="HF51" s="29">
        <v>1364970.98</v>
      </c>
      <c r="HG51" s="29">
        <v>1170170.6000000001</v>
      </c>
      <c r="HH51" s="29">
        <v>236939.89</v>
      </c>
      <c r="HI51" s="29">
        <v>1407110.49</v>
      </c>
      <c r="HJ51" s="29">
        <v>293141.93</v>
      </c>
      <c r="HK51" s="29">
        <v>55107.229999999996</v>
      </c>
      <c r="HL51" s="29">
        <v>348249.16000000003</v>
      </c>
      <c r="HM51" s="29">
        <v>1463312.53</v>
      </c>
      <c r="HN51" s="29">
        <v>292047.12</v>
      </c>
      <c r="HO51" s="29">
        <v>1755359.65</v>
      </c>
      <c r="HP51" s="29"/>
      <c r="HQ51" s="29"/>
      <c r="HR51" s="29"/>
      <c r="HS51" s="29"/>
      <c r="HT51" s="29"/>
      <c r="HU51" s="29"/>
      <c r="HV51" s="29"/>
      <c r="HW51" s="29"/>
      <c r="HX51" s="29"/>
      <c r="HY51" s="29">
        <v>6826914.040000001</v>
      </c>
      <c r="HZ51" s="29">
        <v>1414331.8600000003</v>
      </c>
      <c r="IA51" s="29">
        <v>8241245.8999999994</v>
      </c>
      <c r="IB51" s="29">
        <v>546078.03</v>
      </c>
      <c r="IC51" s="29">
        <v>74103.819999999992</v>
      </c>
      <c r="ID51" s="29">
        <v>620181.85</v>
      </c>
      <c r="IE51" s="29">
        <v>278945.24</v>
      </c>
      <c r="IF51" s="29">
        <v>250056.06</v>
      </c>
      <c r="IG51" s="29">
        <v>529001.30000000005</v>
      </c>
      <c r="IH51" s="29">
        <v>825023.27</v>
      </c>
      <c r="II51" s="29">
        <v>324159.88</v>
      </c>
      <c r="IJ51" s="29">
        <v>1149183.1499999999</v>
      </c>
      <c r="IK51" s="29">
        <v>396265.27999999997</v>
      </c>
      <c r="IL51" s="29">
        <v>114280.19</v>
      </c>
      <c r="IM51" s="29">
        <v>510545.47000000003</v>
      </c>
      <c r="IN51" s="29">
        <v>42960.09</v>
      </c>
      <c r="IO51" s="29">
        <v>204717.8</v>
      </c>
      <c r="IP51" s="29">
        <v>247677.89</v>
      </c>
      <c r="IQ51" s="29">
        <v>439225.37</v>
      </c>
      <c r="IR51" s="29">
        <v>318997.99</v>
      </c>
      <c r="IS51" s="29">
        <v>758223.3600000001</v>
      </c>
      <c r="IT51" s="29">
        <v>395785.71</v>
      </c>
      <c r="IU51" s="29">
        <v>109809.19</v>
      </c>
      <c r="IV51" s="29">
        <v>505594.9</v>
      </c>
      <c r="IW51" s="29">
        <v>205629.35</v>
      </c>
      <c r="IX51" s="29">
        <v>106229.06</v>
      </c>
      <c r="IY51" s="29">
        <v>311858.40999999997</v>
      </c>
      <c r="IZ51" s="29">
        <v>601415.06000000006</v>
      </c>
      <c r="JA51" s="29">
        <v>216038.25</v>
      </c>
      <c r="JB51" s="29">
        <v>817453.31</v>
      </c>
      <c r="JC51" s="29">
        <v>356685.69</v>
      </c>
      <c r="JD51" s="29">
        <v>79831.509999999995</v>
      </c>
      <c r="JE51" s="29">
        <v>436517.2</v>
      </c>
      <c r="JF51" s="29">
        <v>175804.86</v>
      </c>
      <c r="JG51" s="29">
        <v>76130.679999999993</v>
      </c>
      <c r="JH51" s="29">
        <v>251935.54</v>
      </c>
      <c r="JI51" s="29">
        <v>532490.55000000005</v>
      </c>
      <c r="JJ51" s="29">
        <v>155962.19</v>
      </c>
      <c r="JK51" s="29">
        <v>688452.74</v>
      </c>
      <c r="JL51" s="29">
        <v>-298824.90000000002</v>
      </c>
      <c r="JM51" s="29">
        <v>593552.93000000005</v>
      </c>
      <c r="JN51" s="29">
        <v>294728.02999999997</v>
      </c>
      <c r="JO51" s="29">
        <v>184042.22</v>
      </c>
      <c r="JP51" s="29">
        <v>62602.68</v>
      </c>
      <c r="JQ51" s="29">
        <v>246644.9</v>
      </c>
      <c r="JR51" s="29">
        <v>-114782.68000000002</v>
      </c>
      <c r="JS51" s="29">
        <v>656155.6100000001</v>
      </c>
      <c r="JT51" s="29">
        <v>541372.92999999993</v>
      </c>
      <c r="JU51" s="29">
        <v>221528.32000000001</v>
      </c>
      <c r="JV51" s="29">
        <v>36476.31</v>
      </c>
      <c r="JW51" s="29">
        <v>258004.63</v>
      </c>
      <c r="JX51" s="29">
        <v>249790.92</v>
      </c>
      <c r="JY51" s="29">
        <v>62994.080000000002</v>
      </c>
      <c r="JZ51" s="29">
        <v>312785</v>
      </c>
      <c r="KA51" s="29">
        <v>471319.24</v>
      </c>
      <c r="KB51" s="29">
        <v>99470.39</v>
      </c>
      <c r="KC51" s="29">
        <v>570789.63</v>
      </c>
      <c r="KD51" s="29">
        <v>317018.58</v>
      </c>
      <c r="KE51" s="29">
        <v>50422.81</v>
      </c>
      <c r="KF51" s="29">
        <v>367441.39</v>
      </c>
      <c r="KG51" s="29">
        <v>192575.76</v>
      </c>
      <c r="KH51" s="29">
        <v>73052.679999999993</v>
      </c>
      <c r="KI51" s="29">
        <v>265628.44</v>
      </c>
      <c r="KJ51" s="29">
        <v>509594.34</v>
      </c>
      <c r="KK51" s="29">
        <v>123475.48999999999</v>
      </c>
      <c r="KL51" s="29">
        <v>633069.83000000007</v>
      </c>
      <c r="KM51" s="29">
        <v>15595.239999999998</v>
      </c>
      <c r="KN51" s="29">
        <v>231994.12</v>
      </c>
      <c r="KO51" s="29">
        <v>247589.36000000002</v>
      </c>
      <c r="KP51" s="29">
        <v>182631.22</v>
      </c>
      <c r="KQ51" s="29">
        <v>64013.68</v>
      </c>
      <c r="KR51" s="29">
        <v>246644.9</v>
      </c>
      <c r="KS51" s="29">
        <v>198226.46</v>
      </c>
      <c r="KT51" s="29">
        <v>296007.8</v>
      </c>
      <c r="KU51" s="29">
        <v>494234.26</v>
      </c>
      <c r="KV51" s="29">
        <v>273977.88</v>
      </c>
      <c r="KW51" s="29">
        <v>28949.97</v>
      </c>
      <c r="KX51" s="29">
        <v>302927.84999999998</v>
      </c>
      <c r="KY51" s="29">
        <v>249141.92</v>
      </c>
      <c r="KZ51" s="29">
        <v>62952.98</v>
      </c>
      <c r="LA51" s="29">
        <v>312094.90000000002</v>
      </c>
      <c r="LB51" s="29">
        <v>523119.80000000005</v>
      </c>
      <c r="LC51" s="29">
        <v>91902.950000000012</v>
      </c>
      <c r="LD51" s="29">
        <v>615022.75</v>
      </c>
      <c r="LE51" s="29">
        <v>222383.68</v>
      </c>
      <c r="LF51" s="29">
        <v>59404.18</v>
      </c>
      <c r="LG51" s="29">
        <v>281787.86</v>
      </c>
      <c r="LH51" s="29">
        <v>159342.22</v>
      </c>
      <c r="LI51" s="29">
        <v>73052.679999999993</v>
      </c>
      <c r="LJ51" s="29">
        <v>232394.9</v>
      </c>
      <c r="LK51" s="29">
        <v>381725.9</v>
      </c>
      <c r="LL51" s="29">
        <v>132456.85999999999</v>
      </c>
      <c r="LM51" s="29">
        <v>514182.76</v>
      </c>
      <c r="LN51" s="29">
        <v>219928.29</v>
      </c>
      <c r="LO51" s="29">
        <v>33808.300000000003</v>
      </c>
      <c r="LP51" s="29">
        <v>253736.59</v>
      </c>
      <c r="LQ51" s="29">
        <v>169042.22</v>
      </c>
      <c r="LR51" s="29">
        <v>59752.68</v>
      </c>
      <c r="LS51" s="29">
        <v>228794.9</v>
      </c>
      <c r="LT51" s="29">
        <v>388970.51</v>
      </c>
      <c r="LU51" s="29">
        <v>93560.98000000001</v>
      </c>
      <c r="LV51" s="29">
        <v>482531.49</v>
      </c>
      <c r="LW51" s="29">
        <v>250336.37000000002</v>
      </c>
      <c r="LX51" s="29">
        <v>29752.71</v>
      </c>
      <c r="LY51" s="29">
        <v>280089.08</v>
      </c>
      <c r="LZ51" s="29">
        <v>197404.15</v>
      </c>
      <c r="MA51" s="29">
        <v>59752.68</v>
      </c>
      <c r="MB51" s="29">
        <v>257156.83</v>
      </c>
      <c r="MC51" s="29">
        <v>447740.52</v>
      </c>
      <c r="MD51" s="29">
        <v>89505.39</v>
      </c>
      <c r="ME51" s="29">
        <v>537245.91</v>
      </c>
      <c r="MF51" s="29">
        <v>-1504442.66</v>
      </c>
      <c r="MG51" s="29">
        <v>1504442.66</v>
      </c>
      <c r="MH51" s="29">
        <v>0</v>
      </c>
      <c r="MI51" s="29">
        <v>-1504442.66</v>
      </c>
      <c r="MJ51" s="29">
        <v>1504442.66</v>
      </c>
      <c r="MK51" s="29">
        <v>0</v>
      </c>
      <c r="ML51" s="29">
        <v>3699625.6800000006</v>
      </c>
      <c r="MM51" s="29">
        <v>4102136.4400000013</v>
      </c>
      <c r="MN51" s="29">
        <v>7801762.120000002</v>
      </c>
      <c r="MO51" s="29">
        <v>154221.93</v>
      </c>
      <c r="MP51" s="29">
        <v>103678.05</v>
      </c>
      <c r="MQ51" s="29">
        <v>257899.98</v>
      </c>
      <c r="MR51" s="29">
        <v>154221.93</v>
      </c>
      <c r="MS51" s="29">
        <v>103678.05</v>
      </c>
      <c r="MT51" s="29">
        <v>257899.98</v>
      </c>
      <c r="MU51" s="29">
        <v>205361.18</v>
      </c>
      <c r="MV51" s="29">
        <v>14858.99</v>
      </c>
      <c r="MW51" s="29">
        <v>220220.17</v>
      </c>
      <c r="MX51" s="29">
        <v>205361.18</v>
      </c>
      <c r="MY51" s="29">
        <v>14858.99</v>
      </c>
      <c r="MZ51" s="29">
        <v>220220.17</v>
      </c>
      <c r="NA51" s="29">
        <v>188114.77</v>
      </c>
      <c r="NB51" s="29">
        <v>13408.62</v>
      </c>
      <c r="NC51" s="29">
        <v>201523.39</v>
      </c>
      <c r="ND51" s="29">
        <v>188114.77</v>
      </c>
      <c r="NE51" s="29">
        <v>13408.62</v>
      </c>
      <c r="NF51" s="29">
        <v>201523.39</v>
      </c>
      <c r="NG51" s="29">
        <v>137839.07999999999</v>
      </c>
      <c r="NH51" s="29">
        <v>66388.31</v>
      </c>
      <c r="NI51" s="29">
        <v>204227.39</v>
      </c>
      <c r="NJ51" s="29">
        <v>137839.07999999999</v>
      </c>
      <c r="NK51" s="29">
        <v>66388.31</v>
      </c>
      <c r="NL51" s="29">
        <v>204227.39</v>
      </c>
      <c r="NM51" s="29">
        <v>76104.259999999995</v>
      </c>
      <c r="NN51" s="29">
        <v>132288.13</v>
      </c>
      <c r="NO51" s="29">
        <v>208392.39</v>
      </c>
      <c r="NP51" s="29">
        <v>76104.259999999995</v>
      </c>
      <c r="NQ51" s="29">
        <v>132288.13</v>
      </c>
      <c r="NR51" s="29">
        <v>208392.39</v>
      </c>
      <c r="NS51" s="29">
        <v>264994.49</v>
      </c>
      <c r="NT51" s="29">
        <v>13817.12</v>
      </c>
      <c r="NU51" s="29">
        <v>278811.61</v>
      </c>
      <c r="NV51" s="29">
        <v>264994.49</v>
      </c>
      <c r="NW51" s="29">
        <v>13817.12</v>
      </c>
      <c r="NX51" s="29">
        <v>278811.61</v>
      </c>
      <c r="NY51" s="29">
        <v>149360.9</v>
      </c>
      <c r="NZ51" s="29">
        <v>48689.21</v>
      </c>
      <c r="OA51" s="29">
        <v>198050.11</v>
      </c>
      <c r="OB51" s="29">
        <v>149360.9</v>
      </c>
      <c r="OC51" s="29">
        <v>48689.21</v>
      </c>
      <c r="OD51" s="29">
        <v>198050.11</v>
      </c>
      <c r="OE51" s="29">
        <v>180216.68</v>
      </c>
      <c r="OF51" s="29">
        <v>11751.21</v>
      </c>
      <c r="OG51" s="29">
        <v>191967.89</v>
      </c>
      <c r="OH51" s="29">
        <v>180216.68</v>
      </c>
      <c r="OI51" s="29">
        <v>11751.21</v>
      </c>
      <c r="OJ51" s="29">
        <v>191967.89</v>
      </c>
      <c r="OK51" s="29">
        <v>175643.92</v>
      </c>
      <c r="OL51" s="29">
        <v>9979.4699999999993</v>
      </c>
      <c r="OM51" s="29">
        <v>185623.39</v>
      </c>
      <c r="ON51" s="29">
        <v>175643.92</v>
      </c>
      <c r="OO51" s="29">
        <v>9979.4699999999993</v>
      </c>
      <c r="OP51" s="29">
        <v>185623.39</v>
      </c>
      <c r="OQ51" s="29">
        <v>-23305.58</v>
      </c>
      <c r="OR51" s="29">
        <v>209098.97</v>
      </c>
      <c r="OS51" s="29">
        <v>185793.39</v>
      </c>
      <c r="OT51" s="29">
        <v>-23305.58</v>
      </c>
      <c r="OU51" s="29">
        <v>209098.97</v>
      </c>
      <c r="OV51" s="29">
        <v>185793.39</v>
      </c>
      <c r="OW51" s="29">
        <v>85210.92</v>
      </c>
      <c r="OX51" s="29">
        <v>100769.47</v>
      </c>
      <c r="OY51" s="29">
        <v>185980.39</v>
      </c>
      <c r="OZ51" s="29">
        <v>85210.92</v>
      </c>
      <c r="PA51" s="29">
        <v>100769.47</v>
      </c>
      <c r="PB51" s="29">
        <v>185980.39</v>
      </c>
      <c r="PC51" s="29">
        <v>264508.28000000003</v>
      </c>
      <c r="PD51" s="29">
        <v>9969.9699999999993</v>
      </c>
      <c r="PE51" s="29">
        <v>274478.25</v>
      </c>
      <c r="PF51" s="29">
        <v>264508.28000000003</v>
      </c>
      <c r="PG51" s="29">
        <v>9969.9699999999993</v>
      </c>
      <c r="PH51" s="29">
        <v>274478.25</v>
      </c>
      <c r="PI51" s="29">
        <v>1858270.8299999996</v>
      </c>
      <c r="PJ51" s="29">
        <v>734697.5199999999</v>
      </c>
      <c r="PK51" s="29">
        <v>2592968.3500000006</v>
      </c>
    </row>
    <row r="52" spans="1:427" x14ac:dyDescent="0.25">
      <c r="A52" s="7" t="s">
        <v>666</v>
      </c>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c r="BU52" s="29"/>
      <c r="BV52" s="29"/>
      <c r="BW52" s="29"/>
      <c r="BX52" s="29"/>
      <c r="BY52" s="29"/>
      <c r="BZ52" s="29"/>
      <c r="CA52" s="29"/>
      <c r="CB52" s="29"/>
      <c r="CC52" s="29"/>
      <c r="CD52" s="29"/>
      <c r="CE52" s="29"/>
      <c r="CF52" s="29"/>
      <c r="CG52" s="29"/>
      <c r="CH52" s="29"/>
      <c r="CI52" s="29"/>
      <c r="CJ52" s="29"/>
      <c r="CK52" s="29"/>
      <c r="CL52" s="29"/>
      <c r="CM52" s="29"/>
      <c r="CN52" s="29"/>
      <c r="CO52" s="29"/>
      <c r="CP52" s="29"/>
      <c r="CQ52" s="29"/>
      <c r="CR52" s="29"/>
      <c r="CS52" s="29"/>
      <c r="CT52" s="29"/>
      <c r="CU52" s="29"/>
      <c r="CV52" s="29"/>
      <c r="CW52" s="29"/>
      <c r="CX52" s="29"/>
      <c r="CY52" s="29"/>
      <c r="CZ52" s="29"/>
      <c r="DA52" s="29"/>
      <c r="DB52" s="29"/>
      <c r="DC52" s="29"/>
      <c r="DD52" s="29"/>
      <c r="DE52" s="29"/>
      <c r="DF52" s="29"/>
      <c r="DG52" s="29"/>
      <c r="DH52" s="29"/>
      <c r="DI52" s="29"/>
      <c r="DJ52" s="29"/>
      <c r="DK52" s="29"/>
      <c r="DL52" s="29"/>
      <c r="DM52" s="29"/>
      <c r="DN52" s="29"/>
      <c r="DO52" s="29"/>
      <c r="DP52" s="29"/>
      <c r="DQ52" s="29"/>
      <c r="DR52" s="29"/>
      <c r="DS52" s="29"/>
      <c r="DT52" s="29"/>
      <c r="DU52" s="29"/>
      <c r="DV52" s="29"/>
      <c r="DW52" s="29"/>
      <c r="DX52" s="29"/>
      <c r="DY52" s="29"/>
      <c r="DZ52" s="29"/>
      <c r="EA52" s="29"/>
      <c r="EB52" s="29"/>
      <c r="EC52" s="29"/>
      <c r="ED52" s="29"/>
      <c r="EE52" s="29"/>
      <c r="EF52" s="29"/>
      <c r="EG52" s="29"/>
      <c r="EH52" s="29"/>
      <c r="EI52" s="29"/>
      <c r="EJ52" s="29"/>
      <c r="EK52" s="29"/>
      <c r="EL52" s="29"/>
      <c r="EM52" s="29"/>
      <c r="EN52" s="29"/>
      <c r="EO52" s="29"/>
      <c r="EP52" s="29"/>
      <c r="EQ52" s="29"/>
      <c r="ER52" s="29"/>
      <c r="ES52" s="29"/>
      <c r="ET52" s="29"/>
      <c r="EU52" s="29"/>
      <c r="EV52" s="29"/>
      <c r="EW52" s="29"/>
      <c r="EX52" s="29"/>
      <c r="EY52" s="29"/>
      <c r="EZ52" s="29"/>
      <c r="FA52" s="29"/>
      <c r="FB52" s="29"/>
      <c r="FC52" s="29"/>
      <c r="FD52" s="29"/>
      <c r="FE52" s="29"/>
      <c r="FF52" s="29"/>
      <c r="FG52" s="29"/>
      <c r="FH52" s="29"/>
      <c r="FI52" s="29"/>
      <c r="FJ52" s="29"/>
      <c r="FK52" s="29">
        <v>-10000</v>
      </c>
      <c r="FL52" s="29">
        <v>10000</v>
      </c>
      <c r="FM52" s="29">
        <v>0</v>
      </c>
      <c r="FN52" s="29"/>
      <c r="FO52" s="29"/>
      <c r="FP52" s="29"/>
      <c r="FQ52" s="29"/>
      <c r="FR52" s="29"/>
      <c r="FS52" s="29"/>
      <c r="FT52" s="29">
        <v>-10000</v>
      </c>
      <c r="FU52" s="29">
        <v>10000</v>
      </c>
      <c r="FV52" s="29">
        <v>0</v>
      </c>
      <c r="FW52" s="29">
        <v>25</v>
      </c>
      <c r="FX52" s="29">
        <v>0</v>
      </c>
      <c r="FY52" s="29">
        <v>25</v>
      </c>
      <c r="FZ52" s="29"/>
      <c r="GA52" s="29"/>
      <c r="GB52" s="29"/>
      <c r="GC52" s="29"/>
      <c r="GD52" s="29"/>
      <c r="GE52" s="29"/>
      <c r="GF52" s="29">
        <v>25</v>
      </c>
      <c r="GG52" s="29">
        <v>0</v>
      </c>
      <c r="GH52" s="29">
        <v>25</v>
      </c>
      <c r="GI52" s="29">
        <v>25.8</v>
      </c>
      <c r="GJ52" s="29">
        <v>0</v>
      </c>
      <c r="GK52" s="29">
        <v>25.8</v>
      </c>
      <c r="GL52" s="29"/>
      <c r="GM52" s="29"/>
      <c r="GN52" s="29"/>
      <c r="GO52" s="29"/>
      <c r="GP52" s="29"/>
      <c r="GQ52" s="29"/>
      <c r="GR52" s="29">
        <v>25.8</v>
      </c>
      <c r="GS52" s="29">
        <v>0</v>
      </c>
      <c r="GT52" s="29">
        <v>25.8</v>
      </c>
      <c r="GU52" s="29">
        <v>25.8</v>
      </c>
      <c r="GV52" s="29">
        <v>0</v>
      </c>
      <c r="GW52" s="29">
        <v>25.8</v>
      </c>
      <c r="GX52" s="29"/>
      <c r="GY52" s="29"/>
      <c r="GZ52" s="29"/>
      <c r="HA52" s="29"/>
      <c r="HB52" s="29"/>
      <c r="HC52" s="29"/>
      <c r="HD52" s="29">
        <v>25.8</v>
      </c>
      <c r="HE52" s="29">
        <v>0</v>
      </c>
      <c r="HF52" s="29">
        <v>25.8</v>
      </c>
      <c r="HG52" s="29"/>
      <c r="HH52" s="29"/>
      <c r="HI52" s="29"/>
      <c r="HJ52" s="29"/>
      <c r="HK52" s="29"/>
      <c r="HL52" s="29"/>
      <c r="HM52" s="29"/>
      <c r="HN52" s="29"/>
      <c r="HO52" s="29"/>
      <c r="HP52" s="29"/>
      <c r="HQ52" s="29"/>
      <c r="HR52" s="29"/>
      <c r="HS52" s="29"/>
      <c r="HT52" s="29"/>
      <c r="HU52" s="29"/>
      <c r="HV52" s="29"/>
      <c r="HW52" s="29"/>
      <c r="HX52" s="29"/>
      <c r="HY52" s="29">
        <v>-9923.4000000000015</v>
      </c>
      <c r="HZ52" s="29">
        <v>10000</v>
      </c>
      <c r="IA52" s="29">
        <v>76.599999999999994</v>
      </c>
      <c r="IB52" s="29"/>
      <c r="IC52" s="29"/>
      <c r="ID52" s="29"/>
      <c r="IE52" s="29"/>
      <c r="IF52" s="29"/>
      <c r="IG52" s="29"/>
      <c r="IH52" s="29"/>
      <c r="II52" s="29"/>
      <c r="IJ52" s="29"/>
      <c r="IK52" s="29"/>
      <c r="IL52" s="29"/>
      <c r="IM52" s="29"/>
      <c r="IN52" s="29"/>
      <c r="IO52" s="29"/>
      <c r="IP52" s="29"/>
      <c r="IQ52" s="29"/>
      <c r="IR52" s="29"/>
      <c r="IS52" s="29"/>
      <c r="IT52" s="29"/>
      <c r="IU52" s="29"/>
      <c r="IV52" s="29"/>
      <c r="IW52" s="29"/>
      <c r="IX52" s="29"/>
      <c r="IY52" s="29"/>
      <c r="IZ52" s="29"/>
      <c r="JA52" s="29"/>
      <c r="JB52" s="29"/>
      <c r="JC52" s="29"/>
      <c r="JD52" s="29"/>
      <c r="JE52" s="29"/>
      <c r="JF52" s="29"/>
      <c r="JG52" s="29"/>
      <c r="JH52" s="29"/>
      <c r="JI52" s="29"/>
      <c r="JJ52" s="29"/>
      <c r="JK52" s="29"/>
      <c r="JL52" s="29"/>
      <c r="JM52" s="29"/>
      <c r="JN52" s="29"/>
      <c r="JO52" s="29"/>
      <c r="JP52" s="29"/>
      <c r="JQ52" s="29"/>
      <c r="JR52" s="29"/>
      <c r="JS52" s="29"/>
      <c r="JT52" s="29"/>
      <c r="JU52" s="29"/>
      <c r="JV52" s="29"/>
      <c r="JW52" s="29"/>
      <c r="JX52" s="29"/>
      <c r="JY52" s="29"/>
      <c r="JZ52" s="29"/>
      <c r="KA52" s="29"/>
      <c r="KB52" s="29"/>
      <c r="KC52" s="29"/>
      <c r="KD52" s="29"/>
      <c r="KE52" s="29"/>
      <c r="KF52" s="29"/>
      <c r="KG52" s="29"/>
      <c r="KH52" s="29"/>
      <c r="KI52" s="29"/>
      <c r="KJ52" s="29"/>
      <c r="KK52" s="29"/>
      <c r="KL52" s="29"/>
      <c r="KM52" s="29"/>
      <c r="KN52" s="29"/>
      <c r="KO52" s="29"/>
      <c r="KP52" s="29"/>
      <c r="KQ52" s="29"/>
      <c r="KR52" s="29"/>
      <c r="KS52" s="29"/>
      <c r="KT52" s="29"/>
      <c r="KU52" s="29"/>
      <c r="KV52" s="29"/>
      <c r="KW52" s="29"/>
      <c r="KX52" s="29"/>
      <c r="KY52" s="29"/>
      <c r="KZ52" s="29"/>
      <c r="LA52" s="29"/>
      <c r="LB52" s="29"/>
      <c r="LC52" s="29"/>
      <c r="LD52" s="29"/>
      <c r="LE52" s="29"/>
      <c r="LF52" s="29"/>
      <c r="LG52" s="29"/>
      <c r="LH52" s="29"/>
      <c r="LI52" s="29"/>
      <c r="LJ52" s="29"/>
      <c r="LK52" s="29"/>
      <c r="LL52" s="29"/>
      <c r="LM52" s="29"/>
      <c r="LN52" s="29"/>
      <c r="LO52" s="29"/>
      <c r="LP52" s="29"/>
      <c r="LQ52" s="29"/>
      <c r="LR52" s="29"/>
      <c r="LS52" s="29"/>
      <c r="LT52" s="29"/>
      <c r="LU52" s="29"/>
      <c r="LV52" s="29"/>
      <c r="LW52" s="29"/>
      <c r="LX52" s="29"/>
      <c r="LY52" s="29"/>
      <c r="LZ52" s="29"/>
      <c r="MA52" s="29"/>
      <c r="MB52" s="29"/>
      <c r="MC52" s="29"/>
      <c r="MD52" s="29"/>
      <c r="ME52" s="29"/>
      <c r="MF52" s="29"/>
      <c r="MG52" s="29"/>
      <c r="MH52" s="29"/>
      <c r="MI52" s="29"/>
      <c r="MJ52" s="29"/>
      <c r="MK52" s="29"/>
      <c r="ML52" s="29"/>
      <c r="MM52" s="29"/>
      <c r="MN52" s="29"/>
      <c r="MO52" s="29"/>
      <c r="MP52" s="29"/>
      <c r="MQ52" s="29"/>
      <c r="MR52" s="29"/>
      <c r="MS52" s="29"/>
      <c r="MT52" s="29"/>
      <c r="MU52" s="29"/>
      <c r="MV52" s="29"/>
      <c r="MW52" s="29"/>
      <c r="MX52" s="29"/>
      <c r="MY52" s="29"/>
      <c r="MZ52" s="29"/>
      <c r="NA52" s="29"/>
      <c r="NB52" s="29"/>
      <c r="NC52" s="29"/>
      <c r="ND52" s="29"/>
      <c r="NE52" s="29"/>
      <c r="NF52" s="29"/>
      <c r="NG52" s="29"/>
      <c r="NH52" s="29"/>
      <c r="NI52" s="29"/>
      <c r="NJ52" s="29"/>
      <c r="NK52" s="29"/>
      <c r="NL52" s="29"/>
      <c r="NM52" s="29"/>
      <c r="NN52" s="29"/>
      <c r="NO52" s="29"/>
      <c r="NP52" s="29"/>
      <c r="NQ52" s="29"/>
      <c r="NR52" s="29"/>
      <c r="NS52" s="29"/>
      <c r="NT52" s="29"/>
      <c r="NU52" s="29"/>
      <c r="NV52" s="29"/>
      <c r="NW52" s="29"/>
      <c r="NX52" s="29"/>
      <c r="NY52" s="29"/>
      <c r="NZ52" s="29"/>
      <c r="OA52" s="29"/>
      <c r="OB52" s="29"/>
      <c r="OC52" s="29"/>
      <c r="OD52" s="29"/>
      <c r="OE52" s="29"/>
      <c r="OF52" s="29"/>
      <c r="OG52" s="29"/>
      <c r="OH52" s="29"/>
      <c r="OI52" s="29"/>
      <c r="OJ52" s="29"/>
      <c r="OK52" s="29"/>
      <c r="OL52" s="29"/>
      <c r="OM52" s="29"/>
      <c r="ON52" s="29"/>
      <c r="OO52" s="29"/>
      <c r="OP52" s="29"/>
      <c r="OQ52" s="29"/>
      <c r="OR52" s="29"/>
      <c r="OS52" s="29"/>
      <c r="OT52" s="29"/>
      <c r="OU52" s="29"/>
      <c r="OV52" s="29"/>
      <c r="OW52" s="29"/>
      <c r="OX52" s="29"/>
      <c r="OY52" s="29"/>
      <c r="OZ52" s="29"/>
      <c r="PA52" s="29"/>
      <c r="PB52" s="29"/>
      <c r="PC52" s="29"/>
      <c r="PD52" s="29"/>
      <c r="PE52" s="29"/>
      <c r="PF52" s="29"/>
      <c r="PG52" s="29"/>
      <c r="PH52" s="29"/>
      <c r="PI52" s="29"/>
      <c r="PJ52" s="29"/>
      <c r="PK52" s="29"/>
    </row>
    <row r="53" spans="1:427" x14ac:dyDescent="0.25">
      <c r="A53" s="3" t="s">
        <v>159</v>
      </c>
      <c r="B53" s="29">
        <v>-21281.110000000004</v>
      </c>
      <c r="C53" s="29">
        <v>76777.579999999987</v>
      </c>
      <c r="D53" s="29">
        <v>55496.47</v>
      </c>
      <c r="E53" s="29">
        <v>-21281.110000000004</v>
      </c>
      <c r="F53" s="29">
        <v>76777.579999999987</v>
      </c>
      <c r="G53" s="29">
        <v>55496.47</v>
      </c>
      <c r="H53" s="29">
        <v>-17150.64</v>
      </c>
      <c r="I53" s="29">
        <v>68331.430000000008</v>
      </c>
      <c r="J53" s="29">
        <v>51180.79</v>
      </c>
      <c r="K53" s="29">
        <v>-17150.64</v>
      </c>
      <c r="L53" s="29">
        <v>68331.430000000008</v>
      </c>
      <c r="M53" s="29">
        <v>51180.79</v>
      </c>
      <c r="N53" s="29">
        <v>-7770.549999999992</v>
      </c>
      <c r="O53" s="29">
        <v>60330.919999999991</v>
      </c>
      <c r="P53" s="29">
        <v>52560.369999999995</v>
      </c>
      <c r="Q53" s="29">
        <v>-7770.549999999992</v>
      </c>
      <c r="R53" s="29">
        <v>60330.919999999991</v>
      </c>
      <c r="S53" s="29">
        <v>52560.369999999995</v>
      </c>
      <c r="T53" s="29">
        <v>-17856.110000000008</v>
      </c>
      <c r="U53" s="29">
        <v>64147.140000000007</v>
      </c>
      <c r="V53" s="29">
        <v>46291.03</v>
      </c>
      <c r="W53" s="29">
        <v>-17856.110000000008</v>
      </c>
      <c r="X53" s="29">
        <v>64147.140000000007</v>
      </c>
      <c r="Y53" s="29">
        <v>46291.03</v>
      </c>
      <c r="Z53" s="29">
        <v>-32475.85999999999</v>
      </c>
      <c r="AA53" s="29">
        <v>208605.97999999998</v>
      </c>
      <c r="AB53" s="29">
        <v>176130.12</v>
      </c>
      <c r="AC53" s="29">
        <v>-32475.85999999999</v>
      </c>
      <c r="AD53" s="29">
        <v>208605.97999999998</v>
      </c>
      <c r="AE53" s="29">
        <v>176130.12</v>
      </c>
      <c r="AF53" s="29">
        <v>-86640.82</v>
      </c>
      <c r="AG53" s="29">
        <v>136396.55999999997</v>
      </c>
      <c r="AH53" s="29">
        <v>49755.739999999991</v>
      </c>
      <c r="AI53" s="29">
        <v>-86640.82</v>
      </c>
      <c r="AJ53" s="29">
        <v>136396.55999999997</v>
      </c>
      <c r="AK53" s="29">
        <v>49755.739999999991</v>
      </c>
      <c r="AL53" s="29">
        <v>71283.89</v>
      </c>
      <c r="AM53" s="29">
        <v>63886.59</v>
      </c>
      <c r="AN53" s="29">
        <v>135170.47999999998</v>
      </c>
      <c r="AO53" s="29">
        <v>71283.89</v>
      </c>
      <c r="AP53" s="29">
        <v>63886.59</v>
      </c>
      <c r="AQ53" s="29">
        <v>135170.47999999998</v>
      </c>
      <c r="AR53" s="29">
        <v>-60504.979999999974</v>
      </c>
      <c r="AS53" s="29">
        <v>120844.20999999996</v>
      </c>
      <c r="AT53" s="29">
        <v>60339.229999999996</v>
      </c>
      <c r="AU53" s="29">
        <v>-60504.979999999974</v>
      </c>
      <c r="AV53" s="29">
        <v>120844.20999999996</v>
      </c>
      <c r="AW53" s="29">
        <v>60339.229999999996</v>
      </c>
      <c r="AX53" s="29">
        <v>-7583.6500000000015</v>
      </c>
      <c r="AY53" s="29">
        <v>54942.030000000006</v>
      </c>
      <c r="AZ53" s="29">
        <v>47358.38</v>
      </c>
      <c r="BA53" s="29">
        <v>-7583.6500000000015</v>
      </c>
      <c r="BB53" s="29">
        <v>54942.030000000006</v>
      </c>
      <c r="BC53" s="29">
        <v>47358.38</v>
      </c>
      <c r="BD53" s="29">
        <v>-7937.3399999999792</v>
      </c>
      <c r="BE53" s="29">
        <v>62571.549999999988</v>
      </c>
      <c r="BF53" s="29">
        <v>54634.210000000006</v>
      </c>
      <c r="BG53" s="29">
        <v>-7937.3399999999792</v>
      </c>
      <c r="BH53" s="29">
        <v>62571.549999999988</v>
      </c>
      <c r="BI53" s="29">
        <v>54634.210000000006</v>
      </c>
      <c r="BJ53" s="29">
        <v>-560134.83999999985</v>
      </c>
      <c r="BK53" s="29">
        <v>638711.36999999976</v>
      </c>
      <c r="BL53" s="29">
        <v>78576.53</v>
      </c>
      <c r="BM53" s="29">
        <v>-560134.83999999985</v>
      </c>
      <c r="BN53" s="29">
        <v>638711.36999999976</v>
      </c>
      <c r="BO53" s="29">
        <v>78576.53</v>
      </c>
      <c r="BP53" s="29">
        <v>-256315.30999999997</v>
      </c>
      <c r="BQ53" s="29">
        <v>286302.46000000008</v>
      </c>
      <c r="BR53" s="29">
        <v>29987.149999999998</v>
      </c>
      <c r="BS53" s="29">
        <v>-256315.30999999997</v>
      </c>
      <c r="BT53" s="29">
        <v>286302.46000000008</v>
      </c>
      <c r="BU53" s="29">
        <v>29987.149999999998</v>
      </c>
      <c r="BV53" s="29"/>
      <c r="BW53" s="29"/>
      <c r="BX53" s="29"/>
      <c r="BY53" s="29"/>
      <c r="BZ53" s="29"/>
      <c r="CA53" s="29"/>
      <c r="CB53" s="29">
        <v>-1004367.3200000006</v>
      </c>
      <c r="CC53" s="29">
        <v>1841847.8200000003</v>
      </c>
      <c r="CD53" s="29">
        <v>837480.5</v>
      </c>
      <c r="CE53" s="29">
        <v>-17983.389999999981</v>
      </c>
      <c r="CF53" s="29">
        <v>63513.639999999992</v>
      </c>
      <c r="CG53" s="29">
        <v>45530.25</v>
      </c>
      <c r="CH53" s="29">
        <v>-730</v>
      </c>
      <c r="CI53" s="29">
        <v>730</v>
      </c>
      <c r="CJ53" s="29">
        <v>0</v>
      </c>
      <c r="CK53" s="29">
        <v>-18559.84</v>
      </c>
      <c r="CL53" s="29">
        <v>63313.52</v>
      </c>
      <c r="CM53" s="29">
        <v>44753.68</v>
      </c>
      <c r="CN53" s="29">
        <v>-37273.229999999974</v>
      </c>
      <c r="CO53" s="29">
        <v>127557.15999999997</v>
      </c>
      <c r="CP53" s="29">
        <v>90283.93</v>
      </c>
      <c r="CQ53" s="29">
        <v>-86666.780000000028</v>
      </c>
      <c r="CR53" s="29">
        <v>211405.47000000003</v>
      </c>
      <c r="CS53" s="29">
        <v>124738.69</v>
      </c>
      <c r="CT53" s="29">
        <v>-69269.119999999995</v>
      </c>
      <c r="CU53" s="29">
        <v>69269.119999999995</v>
      </c>
      <c r="CV53" s="29">
        <v>0</v>
      </c>
      <c r="CW53" s="29">
        <v>-83159.010000000009</v>
      </c>
      <c r="CX53" s="29">
        <v>202239.95</v>
      </c>
      <c r="CY53" s="29">
        <v>119080.94</v>
      </c>
      <c r="CZ53" s="29">
        <v>-239094.91000000003</v>
      </c>
      <c r="DA53" s="29">
        <v>482914.5400000001</v>
      </c>
      <c r="DB53" s="29">
        <v>243819.63</v>
      </c>
      <c r="DC53" s="29">
        <v>-134466.69</v>
      </c>
      <c r="DD53" s="29">
        <v>200689.06</v>
      </c>
      <c r="DE53" s="29">
        <v>66222.37</v>
      </c>
      <c r="DF53" s="29">
        <v>-69526.28</v>
      </c>
      <c r="DG53" s="29">
        <v>69526.28</v>
      </c>
      <c r="DH53" s="29">
        <v>0</v>
      </c>
      <c r="DI53" s="29">
        <v>-134542.78999999998</v>
      </c>
      <c r="DJ53" s="29">
        <v>194335.24</v>
      </c>
      <c r="DK53" s="29">
        <v>59792.45</v>
      </c>
      <c r="DL53" s="29">
        <v>-338535.76</v>
      </c>
      <c r="DM53" s="29">
        <v>464550.57999999996</v>
      </c>
      <c r="DN53" s="29">
        <v>126014.81999999999</v>
      </c>
      <c r="DO53" s="29">
        <v>-12340.390000000016</v>
      </c>
      <c r="DP53" s="29">
        <v>197451.17</v>
      </c>
      <c r="DQ53" s="29">
        <v>185110.78</v>
      </c>
      <c r="DR53" s="29">
        <v>-45836.3</v>
      </c>
      <c r="DS53" s="29">
        <v>45836.3</v>
      </c>
      <c r="DT53" s="29">
        <v>0</v>
      </c>
      <c r="DU53" s="29">
        <v>-12405.260000000031</v>
      </c>
      <c r="DV53" s="29">
        <v>195849.96000000002</v>
      </c>
      <c r="DW53" s="29">
        <v>183444.69999999998</v>
      </c>
      <c r="DX53" s="29">
        <v>-70581.950000000026</v>
      </c>
      <c r="DY53" s="29">
        <v>439137.43000000005</v>
      </c>
      <c r="DZ53" s="29">
        <v>368555.48</v>
      </c>
      <c r="EA53" s="29">
        <v>2258.0399999999991</v>
      </c>
      <c r="EB53" s="29">
        <v>116027.45</v>
      </c>
      <c r="EC53" s="29">
        <v>118285.48999999999</v>
      </c>
      <c r="ED53" s="29">
        <v>-21085.040000000001</v>
      </c>
      <c r="EE53" s="29">
        <v>34235.040000000001</v>
      </c>
      <c r="EF53" s="29">
        <v>13150</v>
      </c>
      <c r="EG53" s="29">
        <v>1095.330000000009</v>
      </c>
      <c r="EH53" s="29">
        <v>115775.79</v>
      </c>
      <c r="EI53" s="29">
        <v>116871.12</v>
      </c>
      <c r="EJ53" s="29">
        <v>-17731.670000000042</v>
      </c>
      <c r="EK53" s="29">
        <v>266038.27999999997</v>
      </c>
      <c r="EL53" s="29">
        <v>248306.61</v>
      </c>
      <c r="EM53" s="29">
        <v>-37268.919999999984</v>
      </c>
      <c r="EN53" s="29">
        <v>152881.10999999996</v>
      </c>
      <c r="EO53" s="29">
        <v>115612.19</v>
      </c>
      <c r="EP53" s="29">
        <v>-44078.47</v>
      </c>
      <c r="EQ53" s="29">
        <v>44078.47</v>
      </c>
      <c r="ER53" s="29">
        <v>0</v>
      </c>
      <c r="ES53" s="29">
        <v>-34281.830000000024</v>
      </c>
      <c r="ET53" s="29">
        <v>152627.09000000003</v>
      </c>
      <c r="EU53" s="29">
        <v>118345.26000000001</v>
      </c>
      <c r="EV53" s="29">
        <v>-115629.22000000012</v>
      </c>
      <c r="EW53" s="29">
        <v>349586.67000000016</v>
      </c>
      <c r="EX53" s="29">
        <v>233957.45</v>
      </c>
      <c r="EY53" s="29">
        <v>-29128.969999999998</v>
      </c>
      <c r="EZ53" s="29">
        <v>116224.88999999998</v>
      </c>
      <c r="FA53" s="29">
        <v>87095.92</v>
      </c>
      <c r="FB53" s="29">
        <v>-156397.17000000001</v>
      </c>
      <c r="FC53" s="29">
        <v>166697.17000000001</v>
      </c>
      <c r="FD53" s="29">
        <v>10300</v>
      </c>
      <c r="FE53" s="29">
        <v>-65341.009999999995</v>
      </c>
      <c r="FF53" s="29">
        <v>306337.68</v>
      </c>
      <c r="FG53" s="29">
        <v>240996.66999999998</v>
      </c>
      <c r="FH53" s="29">
        <v>-250867.15000000017</v>
      </c>
      <c r="FI53" s="29">
        <v>589259.73999999987</v>
      </c>
      <c r="FJ53" s="29">
        <v>338392.58999999997</v>
      </c>
      <c r="FK53" s="29">
        <v>-28926.719999999987</v>
      </c>
      <c r="FL53" s="29">
        <v>104959.20000000001</v>
      </c>
      <c r="FM53" s="29">
        <v>76032.479999999996</v>
      </c>
      <c r="FN53" s="29">
        <v>-149647.17000000001</v>
      </c>
      <c r="FO53" s="29">
        <v>163097.17000000001</v>
      </c>
      <c r="FP53" s="29">
        <v>13450</v>
      </c>
      <c r="FQ53" s="29">
        <v>-29885.499999999985</v>
      </c>
      <c r="FR53" s="29">
        <v>294978.73</v>
      </c>
      <c r="FS53" s="29">
        <v>265093.23</v>
      </c>
      <c r="FT53" s="29">
        <v>-208459.39000000025</v>
      </c>
      <c r="FU53" s="29">
        <v>563035.10000000021</v>
      </c>
      <c r="FV53" s="29">
        <v>354575.71</v>
      </c>
      <c r="FW53" s="29">
        <v>32082.839999999978</v>
      </c>
      <c r="FX53" s="29">
        <v>107156.18</v>
      </c>
      <c r="FY53" s="29">
        <v>139239.01999999999</v>
      </c>
      <c r="FZ53" s="29">
        <v>-116910.38999999996</v>
      </c>
      <c r="GA53" s="29">
        <v>404454.67</v>
      </c>
      <c r="GB53" s="29">
        <v>287544.28000000003</v>
      </c>
      <c r="GC53" s="29">
        <v>-51553.129999999983</v>
      </c>
      <c r="GD53" s="29">
        <v>322834.73</v>
      </c>
      <c r="GE53" s="29">
        <v>271281.59999999998</v>
      </c>
      <c r="GF53" s="29">
        <v>-136380.67999999982</v>
      </c>
      <c r="GG53" s="29">
        <v>834445.58</v>
      </c>
      <c r="GH53" s="29">
        <v>698064.9</v>
      </c>
      <c r="GI53" s="29">
        <v>-40541.439999999995</v>
      </c>
      <c r="GJ53" s="29">
        <v>136663.31000000003</v>
      </c>
      <c r="GK53" s="29">
        <v>96121.87</v>
      </c>
      <c r="GL53" s="29">
        <v>-107891.85999999999</v>
      </c>
      <c r="GM53" s="29">
        <v>336852.92</v>
      </c>
      <c r="GN53" s="29">
        <v>228961.06</v>
      </c>
      <c r="GO53" s="29">
        <v>-49572.469999999987</v>
      </c>
      <c r="GP53" s="29">
        <v>353093.29</v>
      </c>
      <c r="GQ53" s="29">
        <v>303520.82</v>
      </c>
      <c r="GR53" s="29">
        <v>-198005.77000000005</v>
      </c>
      <c r="GS53" s="29">
        <v>826609.52000000014</v>
      </c>
      <c r="GT53" s="29">
        <v>628603.74999999988</v>
      </c>
      <c r="GU53" s="29">
        <v>-35266.880000000019</v>
      </c>
      <c r="GV53" s="29">
        <v>161557.43000000002</v>
      </c>
      <c r="GW53" s="29">
        <v>126290.55</v>
      </c>
      <c r="GX53" s="29">
        <v>-45946.089999999967</v>
      </c>
      <c r="GY53" s="29">
        <v>402326.43</v>
      </c>
      <c r="GZ53" s="29">
        <v>356380.34</v>
      </c>
      <c r="HA53" s="29">
        <v>-35972.469999999987</v>
      </c>
      <c r="HB53" s="29">
        <v>284780.78999999998</v>
      </c>
      <c r="HC53" s="29">
        <v>248808.32000000001</v>
      </c>
      <c r="HD53" s="29">
        <v>-117185.44000000003</v>
      </c>
      <c r="HE53" s="29">
        <v>848664.65000000014</v>
      </c>
      <c r="HF53" s="29">
        <v>731479.21</v>
      </c>
      <c r="HG53" s="29">
        <v>-170097.4</v>
      </c>
      <c r="HH53" s="29">
        <v>527248.52</v>
      </c>
      <c r="HI53" s="29">
        <v>357151.12</v>
      </c>
      <c r="HJ53" s="29">
        <v>-58972.469999999987</v>
      </c>
      <c r="HK53" s="29">
        <v>298562.28999999998</v>
      </c>
      <c r="HL53" s="29">
        <v>239589.82</v>
      </c>
      <c r="HM53" s="29">
        <v>-229069.86999999997</v>
      </c>
      <c r="HN53" s="29">
        <v>825810.80999999994</v>
      </c>
      <c r="HO53" s="29">
        <v>596740.94000000006</v>
      </c>
      <c r="HP53" s="29"/>
      <c r="HQ53" s="29"/>
      <c r="HR53" s="29"/>
      <c r="HS53" s="29"/>
      <c r="HT53" s="29"/>
      <c r="HU53" s="29"/>
      <c r="HV53" s="29"/>
      <c r="HW53" s="29"/>
      <c r="HX53" s="29"/>
      <c r="HY53" s="29">
        <v>-1958815.0399999996</v>
      </c>
      <c r="HZ53" s="29">
        <v>6617610.0599999996</v>
      </c>
      <c r="IA53" s="29">
        <v>4658795.0199999996</v>
      </c>
      <c r="IB53" s="29">
        <v>-78707.87</v>
      </c>
      <c r="IC53" s="29">
        <v>217007.87</v>
      </c>
      <c r="ID53" s="29">
        <v>138300</v>
      </c>
      <c r="IE53" s="29">
        <v>-53255.48000000001</v>
      </c>
      <c r="IF53" s="29">
        <v>218455.48</v>
      </c>
      <c r="IG53" s="29">
        <v>165200</v>
      </c>
      <c r="IH53" s="29">
        <v>-131963.34999999998</v>
      </c>
      <c r="II53" s="29">
        <v>435463.35</v>
      </c>
      <c r="IJ53" s="29">
        <v>303500</v>
      </c>
      <c r="IK53" s="29">
        <v>-87222.19</v>
      </c>
      <c r="IL53" s="29">
        <v>225522.19</v>
      </c>
      <c r="IM53" s="29">
        <v>138300</v>
      </c>
      <c r="IN53" s="29">
        <v>-52083.19</v>
      </c>
      <c r="IO53" s="29">
        <v>217283.19</v>
      </c>
      <c r="IP53" s="29">
        <v>165200</v>
      </c>
      <c r="IQ53" s="29">
        <v>-139305.38</v>
      </c>
      <c r="IR53" s="29">
        <v>442805.38</v>
      </c>
      <c r="IS53" s="29">
        <v>303500</v>
      </c>
      <c r="IT53" s="29">
        <v>-105114.32000000004</v>
      </c>
      <c r="IU53" s="29">
        <v>262244.32000000007</v>
      </c>
      <c r="IV53" s="29">
        <v>157130</v>
      </c>
      <c r="IW53" s="29">
        <v>-105813.70999999999</v>
      </c>
      <c r="IX53" s="29">
        <v>271013.70999999996</v>
      </c>
      <c r="IY53" s="29">
        <v>165200</v>
      </c>
      <c r="IZ53" s="29">
        <v>-210928.02999999991</v>
      </c>
      <c r="JA53" s="29">
        <v>533258.02999999991</v>
      </c>
      <c r="JB53" s="29">
        <v>322330</v>
      </c>
      <c r="JC53" s="29">
        <v>-75973.330000000016</v>
      </c>
      <c r="JD53" s="29">
        <v>214273.33000000002</v>
      </c>
      <c r="JE53" s="29">
        <v>138300</v>
      </c>
      <c r="JF53" s="29">
        <v>-53889.440000000002</v>
      </c>
      <c r="JG53" s="29">
        <v>219089.44</v>
      </c>
      <c r="JH53" s="29">
        <v>165200</v>
      </c>
      <c r="JI53" s="29">
        <v>-129862.76999999996</v>
      </c>
      <c r="JJ53" s="29">
        <v>433362.76999999996</v>
      </c>
      <c r="JK53" s="29">
        <v>303500</v>
      </c>
      <c r="JL53" s="29">
        <v>-66623.670000000042</v>
      </c>
      <c r="JM53" s="29">
        <v>204923.67000000004</v>
      </c>
      <c r="JN53" s="29">
        <v>138300</v>
      </c>
      <c r="JO53" s="29">
        <v>-31329.700000000012</v>
      </c>
      <c r="JP53" s="29">
        <v>216250.2</v>
      </c>
      <c r="JQ53" s="29">
        <v>184920.5</v>
      </c>
      <c r="JR53" s="29">
        <v>-97953.37</v>
      </c>
      <c r="JS53" s="29">
        <v>421173.87</v>
      </c>
      <c r="JT53" s="29">
        <v>323220.5</v>
      </c>
      <c r="JU53" s="29">
        <v>-52586.96000000005</v>
      </c>
      <c r="JV53" s="29">
        <v>256621.96000000005</v>
      </c>
      <c r="JW53" s="29">
        <v>204035</v>
      </c>
      <c r="JX53" s="29">
        <v>-106750.56</v>
      </c>
      <c r="JY53" s="29">
        <v>271950.56</v>
      </c>
      <c r="JZ53" s="29">
        <v>165200</v>
      </c>
      <c r="KA53" s="29">
        <v>-159337.51999999996</v>
      </c>
      <c r="KB53" s="29">
        <v>528572.52</v>
      </c>
      <c r="KC53" s="29">
        <v>369235</v>
      </c>
      <c r="KD53" s="29">
        <v>23441.719999999972</v>
      </c>
      <c r="KE53" s="29">
        <v>231908.28000000003</v>
      </c>
      <c r="KF53" s="29">
        <v>255350</v>
      </c>
      <c r="KG53" s="29">
        <v>-54660.760000000009</v>
      </c>
      <c r="KH53" s="29">
        <v>219860.76</v>
      </c>
      <c r="KI53" s="29">
        <v>165200</v>
      </c>
      <c r="KJ53" s="29">
        <v>-31219.039999999979</v>
      </c>
      <c r="KK53" s="29">
        <v>451769.04</v>
      </c>
      <c r="KL53" s="29">
        <v>420550</v>
      </c>
      <c r="KM53" s="29">
        <v>-87108.270000000019</v>
      </c>
      <c r="KN53" s="29">
        <v>225408.27000000002</v>
      </c>
      <c r="KO53" s="29">
        <v>138300</v>
      </c>
      <c r="KP53" s="29">
        <v>-51060.760000000009</v>
      </c>
      <c r="KQ53" s="29">
        <v>216260.76</v>
      </c>
      <c r="KR53" s="29">
        <v>165200</v>
      </c>
      <c r="KS53" s="29">
        <v>-138169.03000000003</v>
      </c>
      <c r="KT53" s="29">
        <v>441669.03</v>
      </c>
      <c r="KU53" s="29">
        <v>303500</v>
      </c>
      <c r="KV53" s="29">
        <v>-108335.75000000003</v>
      </c>
      <c r="KW53" s="29">
        <v>268185.75</v>
      </c>
      <c r="KX53" s="29">
        <v>159850</v>
      </c>
      <c r="KY53" s="29">
        <v>-106060.76000000001</v>
      </c>
      <c r="KZ53" s="29">
        <v>271260.76</v>
      </c>
      <c r="LA53" s="29">
        <v>165200</v>
      </c>
      <c r="LB53" s="29">
        <v>-214396.51</v>
      </c>
      <c r="LC53" s="29">
        <v>539446.51</v>
      </c>
      <c r="LD53" s="29">
        <v>325050</v>
      </c>
      <c r="LE53" s="29">
        <v>-97217.550000000017</v>
      </c>
      <c r="LF53" s="29">
        <v>235517.55000000002</v>
      </c>
      <c r="LG53" s="29">
        <v>138300</v>
      </c>
      <c r="LH53" s="29">
        <v>-39660.760000000009</v>
      </c>
      <c r="LI53" s="29">
        <v>204860.76</v>
      </c>
      <c r="LJ53" s="29">
        <v>165200</v>
      </c>
      <c r="LK53" s="29">
        <v>-136878.31</v>
      </c>
      <c r="LL53" s="29">
        <v>440378.31</v>
      </c>
      <c r="LM53" s="29">
        <v>303500</v>
      </c>
      <c r="LN53" s="29">
        <v>-90647.550000000017</v>
      </c>
      <c r="LO53" s="29">
        <v>228947.55000000002</v>
      </c>
      <c r="LP53" s="29">
        <v>138300</v>
      </c>
      <c r="LQ53" s="29">
        <v>-36060.760000000009</v>
      </c>
      <c r="LR53" s="29">
        <v>201260.76</v>
      </c>
      <c r="LS53" s="29">
        <v>165200</v>
      </c>
      <c r="LT53" s="29">
        <v>-126708.31</v>
      </c>
      <c r="LU53" s="29">
        <v>430208.31</v>
      </c>
      <c r="LV53" s="29">
        <v>303500</v>
      </c>
      <c r="LW53" s="29">
        <v>-69102.480000000054</v>
      </c>
      <c r="LX53" s="29">
        <v>282488.19000000006</v>
      </c>
      <c r="LY53" s="29">
        <v>213385.71000000002</v>
      </c>
      <c r="LZ53" s="29">
        <v>-182071.54</v>
      </c>
      <c r="MA53" s="29">
        <v>223271.54</v>
      </c>
      <c r="MB53" s="29">
        <v>41200</v>
      </c>
      <c r="MC53" s="29">
        <v>-251174.01999999996</v>
      </c>
      <c r="MD53" s="29">
        <v>505759.73</v>
      </c>
      <c r="ME53" s="29">
        <v>254585.71000000002</v>
      </c>
      <c r="MF53" s="29"/>
      <c r="MG53" s="29"/>
      <c r="MH53" s="29"/>
      <c r="MI53" s="29"/>
      <c r="MJ53" s="29"/>
      <c r="MK53" s="29"/>
      <c r="ML53" s="29">
        <v>-1767895.6399999997</v>
      </c>
      <c r="MM53" s="29">
        <v>5603866.8499999996</v>
      </c>
      <c r="MN53" s="29">
        <v>3835971.21</v>
      </c>
      <c r="MO53" s="29">
        <v>-125707.98999999999</v>
      </c>
      <c r="MP53" s="29">
        <v>192707.99</v>
      </c>
      <c r="MQ53" s="29">
        <v>67000</v>
      </c>
      <c r="MR53" s="29">
        <v>-125707.98999999999</v>
      </c>
      <c r="MS53" s="29">
        <v>192707.99</v>
      </c>
      <c r="MT53" s="29">
        <v>67000</v>
      </c>
      <c r="MU53" s="29">
        <v>-56822.989999999991</v>
      </c>
      <c r="MV53" s="29">
        <v>192477.99</v>
      </c>
      <c r="MW53" s="29">
        <v>135655</v>
      </c>
      <c r="MX53" s="29">
        <v>-56822.989999999991</v>
      </c>
      <c r="MY53" s="29">
        <v>192477.99</v>
      </c>
      <c r="MZ53" s="29">
        <v>135655</v>
      </c>
      <c r="NA53" s="29">
        <v>-125357.98999999999</v>
      </c>
      <c r="NB53" s="29">
        <v>192357.99</v>
      </c>
      <c r="NC53" s="29">
        <v>67000</v>
      </c>
      <c r="ND53" s="29">
        <v>-125357.98999999999</v>
      </c>
      <c r="NE53" s="29">
        <v>192357.99</v>
      </c>
      <c r="NF53" s="29">
        <v>67000</v>
      </c>
      <c r="NG53" s="29">
        <v>-92743.7</v>
      </c>
      <c r="NH53" s="29">
        <v>192857.99</v>
      </c>
      <c r="NI53" s="29">
        <v>100114.29</v>
      </c>
      <c r="NJ53" s="29">
        <v>-92743.7</v>
      </c>
      <c r="NK53" s="29">
        <v>192857.99</v>
      </c>
      <c r="NL53" s="29">
        <v>100114.29</v>
      </c>
      <c r="NM53" s="29">
        <v>-190056.21000000002</v>
      </c>
      <c r="NN53" s="29">
        <v>190056.21000000002</v>
      </c>
      <c r="NO53" s="29">
        <v>0</v>
      </c>
      <c r="NP53" s="29">
        <v>-190056.21000000002</v>
      </c>
      <c r="NQ53" s="29">
        <v>190056.21000000002</v>
      </c>
      <c r="NR53" s="29">
        <v>0</v>
      </c>
      <c r="NS53" s="29">
        <v>-220456.23</v>
      </c>
      <c r="NT53" s="29">
        <v>251656.23</v>
      </c>
      <c r="NU53" s="29">
        <v>31200</v>
      </c>
      <c r="NV53" s="29">
        <v>-220456.23</v>
      </c>
      <c r="NW53" s="29">
        <v>251656.23</v>
      </c>
      <c r="NX53" s="29">
        <v>31200</v>
      </c>
      <c r="NY53" s="29">
        <v>-183414.57</v>
      </c>
      <c r="NZ53" s="29">
        <v>183414.57</v>
      </c>
      <c r="OA53" s="29">
        <v>0</v>
      </c>
      <c r="OB53" s="29">
        <v>-183414.57</v>
      </c>
      <c r="OC53" s="29">
        <v>183414.57</v>
      </c>
      <c r="OD53" s="29">
        <v>0</v>
      </c>
      <c r="OE53" s="29">
        <v>-183064.57</v>
      </c>
      <c r="OF53" s="29">
        <v>183064.57</v>
      </c>
      <c r="OG53" s="29">
        <v>0</v>
      </c>
      <c r="OH53" s="29">
        <v>-183064.57</v>
      </c>
      <c r="OI53" s="29">
        <v>183064.57</v>
      </c>
      <c r="OJ53" s="29">
        <v>0</v>
      </c>
      <c r="OK53" s="29">
        <v>-183064.57</v>
      </c>
      <c r="OL53" s="29">
        <v>183064.57</v>
      </c>
      <c r="OM53" s="29">
        <v>0</v>
      </c>
      <c r="ON53" s="29">
        <v>-183064.57</v>
      </c>
      <c r="OO53" s="29">
        <v>183064.57</v>
      </c>
      <c r="OP53" s="29">
        <v>0</v>
      </c>
      <c r="OQ53" s="29">
        <v>-107184.57</v>
      </c>
      <c r="OR53" s="29">
        <v>183534.57</v>
      </c>
      <c r="OS53" s="29">
        <v>76350</v>
      </c>
      <c r="OT53" s="29">
        <v>-107184.57</v>
      </c>
      <c r="OU53" s="29">
        <v>183534.57</v>
      </c>
      <c r="OV53" s="29">
        <v>76350</v>
      </c>
      <c r="OW53" s="29">
        <v>-179052.07</v>
      </c>
      <c r="OX53" s="29">
        <v>179052.07</v>
      </c>
      <c r="OY53" s="29">
        <v>0</v>
      </c>
      <c r="OZ53" s="29">
        <v>-179052.07</v>
      </c>
      <c r="PA53" s="29">
        <v>179052.07</v>
      </c>
      <c r="PB53" s="29">
        <v>0</v>
      </c>
      <c r="PC53" s="29">
        <v>-271175.31</v>
      </c>
      <c r="PD53" s="29">
        <v>271175.31</v>
      </c>
      <c r="PE53" s="29">
        <v>0</v>
      </c>
      <c r="PF53" s="29">
        <v>-271175.31</v>
      </c>
      <c r="PG53" s="29">
        <v>271175.31</v>
      </c>
      <c r="PH53" s="29">
        <v>0</v>
      </c>
      <c r="PI53" s="29">
        <v>-1918100.7699999996</v>
      </c>
      <c r="PJ53" s="29">
        <v>2395420.0599999996</v>
      </c>
      <c r="PK53" s="29">
        <v>477319.29</v>
      </c>
    </row>
    <row r="54" spans="1:427" x14ac:dyDescent="0.25">
      <c r="A54" s="4" t="s">
        <v>70</v>
      </c>
      <c r="B54" s="29">
        <v>-54738.53</v>
      </c>
      <c r="C54" s="29">
        <v>76625.579999999987</v>
      </c>
      <c r="D54" s="29">
        <v>21887.050000000007</v>
      </c>
      <c r="E54" s="29">
        <v>-54738.53</v>
      </c>
      <c r="F54" s="29">
        <v>76625.579999999987</v>
      </c>
      <c r="G54" s="29">
        <v>21887.050000000007</v>
      </c>
      <c r="H54" s="29">
        <v>-47555.1</v>
      </c>
      <c r="I54" s="29">
        <v>68331.430000000008</v>
      </c>
      <c r="J54" s="29">
        <v>20776.329999999998</v>
      </c>
      <c r="K54" s="29">
        <v>-47555.1</v>
      </c>
      <c r="L54" s="29">
        <v>68331.430000000008</v>
      </c>
      <c r="M54" s="29">
        <v>20776.329999999998</v>
      </c>
      <c r="N54" s="29">
        <v>-41822.819999999992</v>
      </c>
      <c r="O54" s="29">
        <v>60330.919999999991</v>
      </c>
      <c r="P54" s="29">
        <v>18508.099999999999</v>
      </c>
      <c r="Q54" s="29">
        <v>-41822.819999999992</v>
      </c>
      <c r="R54" s="29">
        <v>60330.919999999991</v>
      </c>
      <c r="S54" s="29">
        <v>18508.099999999999</v>
      </c>
      <c r="T54" s="29">
        <v>-43718.320000000007</v>
      </c>
      <c r="U54" s="29">
        <v>64147.140000000007</v>
      </c>
      <c r="V54" s="29">
        <v>20428.820000000003</v>
      </c>
      <c r="W54" s="29">
        <v>-43718.320000000007</v>
      </c>
      <c r="X54" s="29">
        <v>64147.140000000007</v>
      </c>
      <c r="Y54" s="29">
        <v>20428.820000000003</v>
      </c>
      <c r="Z54" s="29">
        <v>-70067.539999999994</v>
      </c>
      <c r="AA54" s="29">
        <v>208605.97999999998</v>
      </c>
      <c r="AB54" s="29">
        <v>138538.44</v>
      </c>
      <c r="AC54" s="29">
        <v>-70067.539999999994</v>
      </c>
      <c r="AD54" s="29">
        <v>208605.97999999998</v>
      </c>
      <c r="AE54" s="29">
        <v>138538.44</v>
      </c>
      <c r="AF54" s="29">
        <v>-116789.54000000001</v>
      </c>
      <c r="AG54" s="29">
        <v>136396.55999999997</v>
      </c>
      <c r="AH54" s="29">
        <v>19607.019999999997</v>
      </c>
      <c r="AI54" s="29">
        <v>-116789.54000000001</v>
      </c>
      <c r="AJ54" s="29">
        <v>136396.55999999997</v>
      </c>
      <c r="AK54" s="29">
        <v>19607.019999999997</v>
      </c>
      <c r="AL54" s="29">
        <v>-40692.829999999994</v>
      </c>
      <c r="AM54" s="29">
        <v>62172.899999999994</v>
      </c>
      <c r="AN54" s="29">
        <v>21480.07</v>
      </c>
      <c r="AO54" s="29">
        <v>-40692.829999999994</v>
      </c>
      <c r="AP54" s="29">
        <v>62172.899999999994</v>
      </c>
      <c r="AQ54" s="29">
        <v>21480.07</v>
      </c>
      <c r="AR54" s="29">
        <v>-83399.859999999971</v>
      </c>
      <c r="AS54" s="29">
        <v>104466.44999999997</v>
      </c>
      <c r="AT54" s="29">
        <v>21066.59</v>
      </c>
      <c r="AU54" s="29">
        <v>-83399.859999999971</v>
      </c>
      <c r="AV54" s="29">
        <v>104466.44999999997</v>
      </c>
      <c r="AW54" s="29">
        <v>21066.59</v>
      </c>
      <c r="AX54" s="29">
        <v>-42679.07</v>
      </c>
      <c r="AY54" s="29">
        <v>54942.030000000006</v>
      </c>
      <c r="AZ54" s="29">
        <v>12262.96</v>
      </c>
      <c r="BA54" s="29">
        <v>-42679.07</v>
      </c>
      <c r="BB54" s="29">
        <v>54942.030000000006</v>
      </c>
      <c r="BC54" s="29">
        <v>12262.96</v>
      </c>
      <c r="BD54" s="29">
        <v>-50572.609999999986</v>
      </c>
      <c r="BE54" s="29">
        <v>58422.609999999986</v>
      </c>
      <c r="BF54" s="29">
        <v>7850</v>
      </c>
      <c r="BG54" s="29">
        <v>-50572.609999999986</v>
      </c>
      <c r="BH54" s="29">
        <v>58422.609999999986</v>
      </c>
      <c r="BI54" s="29">
        <v>7850</v>
      </c>
      <c r="BJ54" s="29">
        <v>-631198.88999999978</v>
      </c>
      <c r="BK54" s="29">
        <v>638711.36999999976</v>
      </c>
      <c r="BL54" s="29">
        <v>7512.48</v>
      </c>
      <c r="BM54" s="29">
        <v>-631198.88999999978</v>
      </c>
      <c r="BN54" s="29">
        <v>638711.36999999976</v>
      </c>
      <c r="BO54" s="29">
        <v>7512.48</v>
      </c>
      <c r="BP54" s="29">
        <v>-324498.59999999998</v>
      </c>
      <c r="BQ54" s="29">
        <v>275312.50000000006</v>
      </c>
      <c r="BR54" s="29">
        <v>-49186.1</v>
      </c>
      <c r="BS54" s="29">
        <v>-324498.59999999998</v>
      </c>
      <c r="BT54" s="29">
        <v>275312.50000000006</v>
      </c>
      <c r="BU54" s="29">
        <v>-49186.1</v>
      </c>
      <c r="BV54" s="29"/>
      <c r="BW54" s="29"/>
      <c r="BX54" s="29"/>
      <c r="BY54" s="29"/>
      <c r="BZ54" s="29"/>
      <c r="CA54" s="29"/>
      <c r="CB54" s="29">
        <v>-1547733.7100000007</v>
      </c>
      <c r="CC54" s="29">
        <v>1808465.4700000004</v>
      </c>
      <c r="CD54" s="29">
        <v>260731.75999999998</v>
      </c>
      <c r="CE54" s="29">
        <v>-59450.419999999984</v>
      </c>
      <c r="CF54" s="29">
        <v>63513.639999999992</v>
      </c>
      <c r="CG54" s="29">
        <v>4063.2200000000003</v>
      </c>
      <c r="CH54" s="29">
        <v>-730</v>
      </c>
      <c r="CI54" s="29">
        <v>730</v>
      </c>
      <c r="CJ54" s="29">
        <v>0</v>
      </c>
      <c r="CK54" s="29">
        <v>-63313.52</v>
      </c>
      <c r="CL54" s="29">
        <v>63313.52</v>
      </c>
      <c r="CM54" s="29">
        <v>0</v>
      </c>
      <c r="CN54" s="29">
        <v>-123493.93999999997</v>
      </c>
      <c r="CO54" s="29">
        <v>127557.15999999997</v>
      </c>
      <c r="CP54" s="29">
        <v>4063.2200000000003</v>
      </c>
      <c r="CQ54" s="29">
        <v>-131898.72000000003</v>
      </c>
      <c r="CR54" s="29">
        <v>211405.47000000003</v>
      </c>
      <c r="CS54" s="29">
        <v>79506.75</v>
      </c>
      <c r="CT54" s="29">
        <v>-69269.119999999995</v>
      </c>
      <c r="CU54" s="29">
        <v>69269.119999999995</v>
      </c>
      <c r="CV54" s="29">
        <v>0</v>
      </c>
      <c r="CW54" s="29">
        <v>-202239.95</v>
      </c>
      <c r="CX54" s="29">
        <v>202239.95</v>
      </c>
      <c r="CY54" s="29">
        <v>0</v>
      </c>
      <c r="CZ54" s="29">
        <v>-403407.79000000004</v>
      </c>
      <c r="DA54" s="29">
        <v>482914.5400000001</v>
      </c>
      <c r="DB54" s="29">
        <v>79506.75</v>
      </c>
      <c r="DC54" s="29">
        <v>-194259.14</v>
      </c>
      <c r="DD54" s="29">
        <v>200689.06</v>
      </c>
      <c r="DE54" s="29">
        <v>6429.92</v>
      </c>
      <c r="DF54" s="29">
        <v>-69526.28</v>
      </c>
      <c r="DG54" s="29">
        <v>69526.28</v>
      </c>
      <c r="DH54" s="29">
        <v>0</v>
      </c>
      <c r="DI54" s="29">
        <v>-193135.24</v>
      </c>
      <c r="DJ54" s="29">
        <v>193135.24</v>
      </c>
      <c r="DK54" s="29">
        <v>0</v>
      </c>
      <c r="DL54" s="29">
        <v>-456920.66</v>
      </c>
      <c r="DM54" s="29">
        <v>463350.57999999996</v>
      </c>
      <c r="DN54" s="29">
        <v>6429.92</v>
      </c>
      <c r="DO54" s="29">
        <v>-58645.330000000016</v>
      </c>
      <c r="DP54" s="29">
        <v>192598.64</v>
      </c>
      <c r="DQ54" s="29">
        <v>133953.31</v>
      </c>
      <c r="DR54" s="29">
        <v>-42236.3</v>
      </c>
      <c r="DS54" s="29">
        <v>42236.3</v>
      </c>
      <c r="DT54" s="29">
        <v>0</v>
      </c>
      <c r="DU54" s="29">
        <v>-191049.96000000002</v>
      </c>
      <c r="DV54" s="29">
        <v>191049.96000000002</v>
      </c>
      <c r="DW54" s="29">
        <v>0</v>
      </c>
      <c r="DX54" s="29">
        <v>-291931.59000000003</v>
      </c>
      <c r="DY54" s="29">
        <v>425884.9</v>
      </c>
      <c r="DZ54" s="29">
        <v>133953.31</v>
      </c>
      <c r="EA54" s="29">
        <v>-71944.73</v>
      </c>
      <c r="EB54" s="29">
        <v>114877.03</v>
      </c>
      <c r="EC54" s="29">
        <v>42932.3</v>
      </c>
      <c r="ED54" s="29">
        <v>-34235.040000000001</v>
      </c>
      <c r="EE54" s="29">
        <v>34235.040000000001</v>
      </c>
      <c r="EF54" s="29">
        <v>0</v>
      </c>
      <c r="EG54" s="29">
        <v>-114575.79</v>
      </c>
      <c r="EH54" s="29">
        <v>114575.79</v>
      </c>
      <c r="EI54" s="29">
        <v>0</v>
      </c>
      <c r="EJ54" s="29">
        <v>-220755.56000000003</v>
      </c>
      <c r="EK54" s="29">
        <v>263687.86</v>
      </c>
      <c r="EL54" s="29">
        <v>42932.3</v>
      </c>
      <c r="EM54" s="29">
        <v>-106860.75999999998</v>
      </c>
      <c r="EN54" s="29">
        <v>151799.57999999996</v>
      </c>
      <c r="EO54" s="29">
        <v>44938.82</v>
      </c>
      <c r="EP54" s="29">
        <v>-44078.47</v>
      </c>
      <c r="EQ54" s="29">
        <v>44078.47</v>
      </c>
      <c r="ER54" s="29">
        <v>0</v>
      </c>
      <c r="ES54" s="29">
        <v>-151427.09000000003</v>
      </c>
      <c r="ET54" s="29">
        <v>151427.09000000003</v>
      </c>
      <c r="EU54" s="29">
        <v>0</v>
      </c>
      <c r="EV54" s="29">
        <v>-302366.32000000012</v>
      </c>
      <c r="EW54" s="29">
        <v>347305.14000000013</v>
      </c>
      <c r="EX54" s="29">
        <v>44938.82</v>
      </c>
      <c r="EY54" s="29">
        <v>-99784.87</v>
      </c>
      <c r="EZ54" s="29">
        <v>111656.43999999999</v>
      </c>
      <c r="FA54" s="29">
        <v>11871.57</v>
      </c>
      <c r="FB54" s="29">
        <v>-163097.17000000001</v>
      </c>
      <c r="FC54" s="29">
        <v>163097.17000000001</v>
      </c>
      <c r="FD54" s="29">
        <v>0</v>
      </c>
      <c r="FE54" s="29">
        <v>-301537.68</v>
      </c>
      <c r="FF54" s="29">
        <v>301537.68</v>
      </c>
      <c r="FG54" s="29">
        <v>0</v>
      </c>
      <c r="FH54" s="29">
        <v>-564419.7200000002</v>
      </c>
      <c r="FI54" s="29">
        <v>576291.28999999992</v>
      </c>
      <c r="FJ54" s="29">
        <v>11871.57</v>
      </c>
      <c r="FK54" s="29">
        <v>-98164.959999999992</v>
      </c>
      <c r="FL54" s="29">
        <v>103976.6</v>
      </c>
      <c r="FM54" s="29">
        <v>5811.64</v>
      </c>
      <c r="FN54" s="29">
        <v>-163097.17000000001</v>
      </c>
      <c r="FO54" s="29">
        <v>163097.17000000001</v>
      </c>
      <c r="FP54" s="29">
        <v>0</v>
      </c>
      <c r="FQ54" s="29">
        <v>-293778.73</v>
      </c>
      <c r="FR54" s="29">
        <v>293778.73</v>
      </c>
      <c r="FS54" s="29">
        <v>0</v>
      </c>
      <c r="FT54" s="29">
        <v>-555040.86000000022</v>
      </c>
      <c r="FU54" s="29">
        <v>560852.50000000023</v>
      </c>
      <c r="FV54" s="29">
        <v>5811.64</v>
      </c>
      <c r="FW54" s="29">
        <v>-102810.64000000001</v>
      </c>
      <c r="FX54" s="29">
        <v>106225.56</v>
      </c>
      <c r="FY54" s="29">
        <v>3414.920000000001</v>
      </c>
      <c r="FZ54" s="29">
        <v>-404454.67</v>
      </c>
      <c r="GA54" s="29">
        <v>404454.67</v>
      </c>
      <c r="GB54" s="29">
        <v>0</v>
      </c>
      <c r="GC54" s="29">
        <v>-321634.73</v>
      </c>
      <c r="GD54" s="29">
        <v>321634.73</v>
      </c>
      <c r="GE54" s="29">
        <v>0</v>
      </c>
      <c r="GF54" s="29">
        <v>-828900.0399999998</v>
      </c>
      <c r="GG54" s="29">
        <v>832314.96</v>
      </c>
      <c r="GH54" s="29">
        <v>3414.920000000001</v>
      </c>
      <c r="GI54" s="29">
        <v>-126189.68</v>
      </c>
      <c r="GJ54" s="29">
        <v>129037.15000000001</v>
      </c>
      <c r="GK54" s="29">
        <v>2847.4700000000003</v>
      </c>
      <c r="GL54" s="29">
        <v>-333252.92</v>
      </c>
      <c r="GM54" s="29">
        <v>333252.92</v>
      </c>
      <c r="GN54" s="29">
        <v>0</v>
      </c>
      <c r="GO54" s="29">
        <v>-348293.29</v>
      </c>
      <c r="GP54" s="29">
        <v>348293.29</v>
      </c>
      <c r="GQ54" s="29">
        <v>0</v>
      </c>
      <c r="GR54" s="29">
        <v>-807735.89</v>
      </c>
      <c r="GS54" s="29">
        <v>810583.3600000001</v>
      </c>
      <c r="GT54" s="29">
        <v>2847.4700000000003</v>
      </c>
      <c r="GU54" s="29">
        <v>-150763.46000000002</v>
      </c>
      <c r="GV54" s="29">
        <v>153286.65000000002</v>
      </c>
      <c r="GW54" s="29">
        <v>2523.1899999999996</v>
      </c>
      <c r="GX54" s="29">
        <v>-387326.43</v>
      </c>
      <c r="GY54" s="29">
        <v>387326.43</v>
      </c>
      <c r="GZ54" s="29">
        <v>0</v>
      </c>
      <c r="HA54" s="29">
        <v>-283580.78999999998</v>
      </c>
      <c r="HB54" s="29">
        <v>283580.78999999998</v>
      </c>
      <c r="HC54" s="29">
        <v>0</v>
      </c>
      <c r="HD54" s="29">
        <v>-821670.68</v>
      </c>
      <c r="HE54" s="29">
        <v>824193.87000000011</v>
      </c>
      <c r="HF54" s="29">
        <v>2523.1899999999996</v>
      </c>
      <c r="HG54" s="29">
        <v>-486415.18</v>
      </c>
      <c r="HH54" s="29">
        <v>486415.18</v>
      </c>
      <c r="HI54" s="29">
        <v>0</v>
      </c>
      <c r="HJ54" s="29">
        <v>-297362.28999999998</v>
      </c>
      <c r="HK54" s="29">
        <v>297362.28999999998</v>
      </c>
      <c r="HL54" s="29">
        <v>0</v>
      </c>
      <c r="HM54" s="29">
        <v>-783777.47</v>
      </c>
      <c r="HN54" s="29">
        <v>783777.47</v>
      </c>
      <c r="HO54" s="29">
        <v>0</v>
      </c>
      <c r="HP54" s="29"/>
      <c r="HQ54" s="29"/>
      <c r="HR54" s="29"/>
      <c r="HS54" s="29"/>
      <c r="HT54" s="29"/>
      <c r="HU54" s="29"/>
      <c r="HV54" s="29"/>
      <c r="HW54" s="29"/>
      <c r="HX54" s="29"/>
      <c r="HY54" s="29">
        <v>-6160420.5199999996</v>
      </c>
      <c r="HZ54" s="29">
        <v>6498713.6299999999</v>
      </c>
      <c r="IA54" s="29">
        <v>338293.11000000004</v>
      </c>
      <c r="IB54" s="29">
        <v>-187907.87</v>
      </c>
      <c r="IC54" s="29">
        <v>187907.87</v>
      </c>
      <c r="ID54" s="29">
        <v>0</v>
      </c>
      <c r="IE54" s="29">
        <v>-198655.48</v>
      </c>
      <c r="IF54" s="29">
        <v>198655.48</v>
      </c>
      <c r="IG54" s="29">
        <v>0</v>
      </c>
      <c r="IH54" s="29">
        <v>-386563.35</v>
      </c>
      <c r="II54" s="29">
        <v>386563.35</v>
      </c>
      <c r="IJ54" s="29">
        <v>0</v>
      </c>
      <c r="IK54" s="29">
        <v>-200022.19</v>
      </c>
      <c r="IL54" s="29">
        <v>200022.19</v>
      </c>
      <c r="IM54" s="29">
        <v>0</v>
      </c>
      <c r="IN54" s="29">
        <v>-201083.19</v>
      </c>
      <c r="IO54" s="29">
        <v>201083.19</v>
      </c>
      <c r="IP54" s="29">
        <v>0</v>
      </c>
      <c r="IQ54" s="29">
        <v>-401105.38</v>
      </c>
      <c r="IR54" s="29">
        <v>401105.38</v>
      </c>
      <c r="IS54" s="29">
        <v>0</v>
      </c>
      <c r="IT54" s="29">
        <v>-209244.32000000004</v>
      </c>
      <c r="IU54" s="29">
        <v>209244.32000000004</v>
      </c>
      <c r="IV54" s="29">
        <v>0</v>
      </c>
      <c r="IW54" s="29">
        <v>-199813.71</v>
      </c>
      <c r="IX54" s="29">
        <v>199813.71</v>
      </c>
      <c r="IY54" s="29">
        <v>0</v>
      </c>
      <c r="IZ54" s="29">
        <v>-409058.02999999991</v>
      </c>
      <c r="JA54" s="29">
        <v>409058.02999999991</v>
      </c>
      <c r="JB54" s="29">
        <v>0</v>
      </c>
      <c r="JC54" s="29">
        <v>-185173.33000000002</v>
      </c>
      <c r="JD54" s="29">
        <v>185173.33000000002</v>
      </c>
      <c r="JE54" s="29">
        <v>0</v>
      </c>
      <c r="JF54" s="29">
        <v>-199289.44</v>
      </c>
      <c r="JG54" s="29">
        <v>199289.44</v>
      </c>
      <c r="JH54" s="29">
        <v>0</v>
      </c>
      <c r="JI54" s="29">
        <v>-384462.76999999996</v>
      </c>
      <c r="JJ54" s="29">
        <v>384462.76999999996</v>
      </c>
      <c r="JK54" s="29">
        <v>0</v>
      </c>
      <c r="JL54" s="29">
        <v>-179423.67000000004</v>
      </c>
      <c r="JM54" s="29">
        <v>179423.67000000004</v>
      </c>
      <c r="JN54" s="29">
        <v>0</v>
      </c>
      <c r="JO54" s="29">
        <v>-200050.2</v>
      </c>
      <c r="JP54" s="29">
        <v>200050.2</v>
      </c>
      <c r="JQ54" s="29">
        <v>0</v>
      </c>
      <c r="JR54" s="29">
        <v>-379473.87</v>
      </c>
      <c r="JS54" s="29">
        <v>379473.87</v>
      </c>
      <c r="JT54" s="29">
        <v>0</v>
      </c>
      <c r="JU54" s="29">
        <v>-203621.96000000005</v>
      </c>
      <c r="JV54" s="29">
        <v>203621.96000000005</v>
      </c>
      <c r="JW54" s="29">
        <v>0</v>
      </c>
      <c r="JX54" s="29">
        <v>-200750.56</v>
      </c>
      <c r="JY54" s="29">
        <v>200750.56</v>
      </c>
      <c r="JZ54" s="29">
        <v>0</v>
      </c>
      <c r="KA54" s="29">
        <v>-404372.51999999996</v>
      </c>
      <c r="KB54" s="29">
        <v>404372.51999999996</v>
      </c>
      <c r="KC54" s="29">
        <v>0</v>
      </c>
      <c r="KD54" s="29">
        <v>-202808.28000000003</v>
      </c>
      <c r="KE54" s="29">
        <v>202808.28000000003</v>
      </c>
      <c r="KF54" s="29">
        <v>0</v>
      </c>
      <c r="KG54" s="29">
        <v>-200060.76</v>
      </c>
      <c r="KH54" s="29">
        <v>200060.76</v>
      </c>
      <c r="KI54" s="29">
        <v>0</v>
      </c>
      <c r="KJ54" s="29">
        <v>-402869.04</v>
      </c>
      <c r="KK54" s="29">
        <v>402869.04</v>
      </c>
      <c r="KL54" s="29">
        <v>0</v>
      </c>
      <c r="KM54" s="29">
        <v>-199908.27000000002</v>
      </c>
      <c r="KN54" s="29">
        <v>199908.27000000002</v>
      </c>
      <c r="KO54" s="29">
        <v>0</v>
      </c>
      <c r="KP54" s="29">
        <v>-200060.76</v>
      </c>
      <c r="KQ54" s="29">
        <v>200060.76</v>
      </c>
      <c r="KR54" s="29">
        <v>0</v>
      </c>
      <c r="KS54" s="29">
        <v>-399969.03</v>
      </c>
      <c r="KT54" s="29">
        <v>399969.03</v>
      </c>
      <c r="KU54" s="29">
        <v>0</v>
      </c>
      <c r="KV54" s="29">
        <v>-215185.75000000003</v>
      </c>
      <c r="KW54" s="29">
        <v>215185.75000000003</v>
      </c>
      <c r="KX54" s="29">
        <v>0</v>
      </c>
      <c r="KY54" s="29">
        <v>-200060.76</v>
      </c>
      <c r="KZ54" s="29">
        <v>200060.76</v>
      </c>
      <c r="LA54" s="29">
        <v>0</v>
      </c>
      <c r="LB54" s="29">
        <v>-415246.51</v>
      </c>
      <c r="LC54" s="29">
        <v>415246.51</v>
      </c>
      <c r="LD54" s="29">
        <v>0</v>
      </c>
      <c r="LE54" s="29">
        <v>-213917.55000000002</v>
      </c>
      <c r="LF54" s="29">
        <v>213917.55000000002</v>
      </c>
      <c r="LG54" s="29">
        <v>0</v>
      </c>
      <c r="LH54" s="29">
        <v>-200060.76</v>
      </c>
      <c r="LI54" s="29">
        <v>200060.76</v>
      </c>
      <c r="LJ54" s="29">
        <v>0</v>
      </c>
      <c r="LK54" s="29">
        <v>-413978.31</v>
      </c>
      <c r="LL54" s="29">
        <v>413978.31</v>
      </c>
      <c r="LM54" s="29">
        <v>0</v>
      </c>
      <c r="LN54" s="29">
        <v>-210947.55000000002</v>
      </c>
      <c r="LO54" s="29">
        <v>210947.55000000002</v>
      </c>
      <c r="LP54" s="29">
        <v>0</v>
      </c>
      <c r="LQ54" s="29">
        <v>-200060.76</v>
      </c>
      <c r="LR54" s="29">
        <v>200060.76</v>
      </c>
      <c r="LS54" s="29">
        <v>0</v>
      </c>
      <c r="LT54" s="29">
        <v>-411008.31</v>
      </c>
      <c r="LU54" s="29">
        <v>411008.31</v>
      </c>
      <c r="LV54" s="29">
        <v>0</v>
      </c>
      <c r="LW54" s="29">
        <v>-264488.19000000006</v>
      </c>
      <c r="LX54" s="29">
        <v>264488.19000000006</v>
      </c>
      <c r="LY54" s="29">
        <v>0</v>
      </c>
      <c r="LZ54" s="29">
        <v>-222071.54</v>
      </c>
      <c r="MA54" s="29">
        <v>222071.54</v>
      </c>
      <c r="MB54" s="29">
        <v>0</v>
      </c>
      <c r="MC54" s="29">
        <v>-486559.73</v>
      </c>
      <c r="MD54" s="29">
        <v>486559.73</v>
      </c>
      <c r="ME54" s="29">
        <v>0</v>
      </c>
      <c r="MF54" s="29"/>
      <c r="MG54" s="29"/>
      <c r="MH54" s="29"/>
      <c r="MI54" s="29"/>
      <c r="MJ54" s="29"/>
      <c r="MK54" s="29"/>
      <c r="ML54" s="29">
        <v>-4894666.8499999996</v>
      </c>
      <c r="MM54" s="29">
        <v>4894666.8499999996</v>
      </c>
      <c r="MN54" s="29">
        <v>0</v>
      </c>
      <c r="MO54" s="29">
        <v>-174707.99</v>
      </c>
      <c r="MP54" s="29">
        <v>174707.99</v>
      </c>
      <c r="MQ54" s="29">
        <v>0</v>
      </c>
      <c r="MR54" s="29">
        <v>-174707.99</v>
      </c>
      <c r="MS54" s="29">
        <v>174707.99</v>
      </c>
      <c r="MT54" s="29">
        <v>0</v>
      </c>
      <c r="MU54" s="29">
        <v>-174477.99</v>
      </c>
      <c r="MV54" s="29">
        <v>174477.99</v>
      </c>
      <c r="MW54" s="29">
        <v>0</v>
      </c>
      <c r="MX54" s="29">
        <v>-174477.99</v>
      </c>
      <c r="MY54" s="29">
        <v>174477.99</v>
      </c>
      <c r="MZ54" s="29">
        <v>0</v>
      </c>
      <c r="NA54" s="29">
        <v>-174357.99</v>
      </c>
      <c r="NB54" s="29">
        <v>174357.99</v>
      </c>
      <c r="NC54" s="29">
        <v>0</v>
      </c>
      <c r="ND54" s="29">
        <v>-174357.99</v>
      </c>
      <c r="NE54" s="29">
        <v>174357.99</v>
      </c>
      <c r="NF54" s="29">
        <v>0</v>
      </c>
      <c r="NG54" s="29">
        <v>-174857.99</v>
      </c>
      <c r="NH54" s="29">
        <v>174857.99</v>
      </c>
      <c r="NI54" s="29">
        <v>0</v>
      </c>
      <c r="NJ54" s="29">
        <v>-174857.99</v>
      </c>
      <c r="NK54" s="29">
        <v>174857.99</v>
      </c>
      <c r="NL54" s="29">
        <v>0</v>
      </c>
      <c r="NM54" s="29">
        <v>-172056.21000000002</v>
      </c>
      <c r="NN54" s="29">
        <v>172056.21000000002</v>
      </c>
      <c r="NO54" s="29">
        <v>0</v>
      </c>
      <c r="NP54" s="29">
        <v>-172056.21000000002</v>
      </c>
      <c r="NQ54" s="29">
        <v>172056.21000000002</v>
      </c>
      <c r="NR54" s="29">
        <v>0</v>
      </c>
      <c r="NS54" s="29">
        <v>-233656.23</v>
      </c>
      <c r="NT54" s="29">
        <v>233656.23</v>
      </c>
      <c r="NU54" s="29">
        <v>0</v>
      </c>
      <c r="NV54" s="29">
        <v>-233656.23</v>
      </c>
      <c r="NW54" s="29">
        <v>233656.23</v>
      </c>
      <c r="NX54" s="29">
        <v>0</v>
      </c>
      <c r="NY54" s="29">
        <v>-165414.57</v>
      </c>
      <c r="NZ54" s="29">
        <v>165414.57</v>
      </c>
      <c r="OA54" s="29">
        <v>0</v>
      </c>
      <c r="OB54" s="29">
        <v>-165414.57</v>
      </c>
      <c r="OC54" s="29">
        <v>165414.57</v>
      </c>
      <c r="OD54" s="29">
        <v>0</v>
      </c>
      <c r="OE54" s="29">
        <v>-165064.57</v>
      </c>
      <c r="OF54" s="29">
        <v>165064.57</v>
      </c>
      <c r="OG54" s="29">
        <v>0</v>
      </c>
      <c r="OH54" s="29">
        <v>-165064.57</v>
      </c>
      <c r="OI54" s="29">
        <v>165064.57</v>
      </c>
      <c r="OJ54" s="29">
        <v>0</v>
      </c>
      <c r="OK54" s="29">
        <v>-165064.57</v>
      </c>
      <c r="OL54" s="29">
        <v>165064.57</v>
      </c>
      <c r="OM54" s="29">
        <v>0</v>
      </c>
      <c r="ON54" s="29">
        <v>-165064.57</v>
      </c>
      <c r="OO54" s="29">
        <v>165064.57</v>
      </c>
      <c r="OP54" s="29">
        <v>0</v>
      </c>
      <c r="OQ54" s="29">
        <v>-165534.57</v>
      </c>
      <c r="OR54" s="29">
        <v>165534.57</v>
      </c>
      <c r="OS54" s="29">
        <v>0</v>
      </c>
      <c r="OT54" s="29">
        <v>-165534.57</v>
      </c>
      <c r="OU54" s="29">
        <v>165534.57</v>
      </c>
      <c r="OV54" s="29">
        <v>0</v>
      </c>
      <c r="OW54" s="29">
        <v>-161052.07</v>
      </c>
      <c r="OX54" s="29">
        <v>161052.07</v>
      </c>
      <c r="OY54" s="29">
        <v>0</v>
      </c>
      <c r="OZ54" s="29">
        <v>-161052.07</v>
      </c>
      <c r="PA54" s="29">
        <v>161052.07</v>
      </c>
      <c r="PB54" s="29">
        <v>0</v>
      </c>
      <c r="PC54" s="29">
        <v>-253175.31</v>
      </c>
      <c r="PD54" s="29">
        <v>253175.31</v>
      </c>
      <c r="PE54" s="29">
        <v>0</v>
      </c>
      <c r="PF54" s="29">
        <v>-253175.31</v>
      </c>
      <c r="PG54" s="29">
        <v>253175.31</v>
      </c>
      <c r="PH54" s="29">
        <v>0</v>
      </c>
      <c r="PI54" s="29">
        <v>-2179420.0599999996</v>
      </c>
      <c r="PJ54" s="29">
        <v>2179420.0599999996</v>
      </c>
      <c r="PK54" s="29">
        <v>0</v>
      </c>
    </row>
    <row r="55" spans="1:427" x14ac:dyDescent="0.25">
      <c r="A55" s="5" t="s">
        <v>134</v>
      </c>
      <c r="B55" s="29"/>
      <c r="C55" s="29"/>
      <c r="D55" s="29"/>
      <c r="E55" s="29"/>
      <c r="F55" s="29"/>
      <c r="G55" s="29"/>
      <c r="H55" s="29"/>
      <c r="I55" s="29"/>
      <c r="J55" s="29"/>
      <c r="K55" s="29"/>
      <c r="L55" s="29"/>
      <c r="M55" s="29"/>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c r="BN55" s="29"/>
      <c r="BO55" s="29"/>
      <c r="BP55" s="29">
        <v>-62295.040000000001</v>
      </c>
      <c r="BQ55" s="29">
        <v>62295.040000000001</v>
      </c>
      <c r="BR55" s="29">
        <v>0</v>
      </c>
      <c r="BS55" s="29">
        <v>-62295.040000000001</v>
      </c>
      <c r="BT55" s="29">
        <v>62295.040000000001</v>
      </c>
      <c r="BU55" s="29">
        <v>0</v>
      </c>
      <c r="BV55" s="29"/>
      <c r="BW55" s="29"/>
      <c r="BX55" s="29"/>
      <c r="BY55" s="29"/>
      <c r="BZ55" s="29"/>
      <c r="CA55" s="29"/>
      <c r="CB55" s="29">
        <v>-62295.040000000001</v>
      </c>
      <c r="CC55" s="29">
        <v>62295.040000000001</v>
      </c>
      <c r="CD55" s="29">
        <v>0</v>
      </c>
      <c r="CE55" s="29">
        <v>-5533.8600000000006</v>
      </c>
      <c r="CF55" s="29">
        <v>5533.8600000000006</v>
      </c>
      <c r="CG55" s="29">
        <v>0</v>
      </c>
      <c r="CH55" s="29"/>
      <c r="CI55" s="29"/>
      <c r="CJ55" s="29"/>
      <c r="CK55" s="29">
        <v>-5533.8600000000006</v>
      </c>
      <c r="CL55" s="29">
        <v>5533.8600000000006</v>
      </c>
      <c r="CM55" s="29">
        <v>0</v>
      </c>
      <c r="CN55" s="29">
        <v>-11067.720000000001</v>
      </c>
      <c r="CO55" s="29">
        <v>11067.720000000001</v>
      </c>
      <c r="CP55" s="29">
        <v>0</v>
      </c>
      <c r="CQ55" s="29">
        <v>-5410.44</v>
      </c>
      <c r="CR55" s="29">
        <v>5410.44</v>
      </c>
      <c r="CS55" s="29">
        <v>0</v>
      </c>
      <c r="CT55" s="29"/>
      <c r="CU55" s="29"/>
      <c r="CV55" s="29"/>
      <c r="CW55" s="29">
        <v>-5410.44</v>
      </c>
      <c r="CX55" s="29">
        <v>5410.44</v>
      </c>
      <c r="CY55" s="29">
        <v>0</v>
      </c>
      <c r="CZ55" s="29">
        <v>-10820.88</v>
      </c>
      <c r="DA55" s="29">
        <v>10820.88</v>
      </c>
      <c r="DB55" s="29">
        <v>0</v>
      </c>
      <c r="DC55" s="29">
        <v>-10154.469999999999</v>
      </c>
      <c r="DD55" s="29">
        <v>10154.469999999999</v>
      </c>
      <c r="DE55" s="29">
        <v>0</v>
      </c>
      <c r="DF55" s="29"/>
      <c r="DG55" s="29"/>
      <c r="DH55" s="29"/>
      <c r="DI55" s="29">
        <v>-10154.469999999999</v>
      </c>
      <c r="DJ55" s="29">
        <v>10154.469999999999</v>
      </c>
      <c r="DK55" s="29">
        <v>0</v>
      </c>
      <c r="DL55" s="29">
        <v>-20308.939999999999</v>
      </c>
      <c r="DM55" s="29">
        <v>20308.939999999999</v>
      </c>
      <c r="DN55" s="29">
        <v>0</v>
      </c>
      <c r="DO55" s="29">
        <v>-7064.02</v>
      </c>
      <c r="DP55" s="29">
        <v>7064.02</v>
      </c>
      <c r="DQ55" s="29">
        <v>0</v>
      </c>
      <c r="DR55" s="29"/>
      <c r="DS55" s="29"/>
      <c r="DT55" s="29"/>
      <c r="DU55" s="29">
        <v>-7064.02</v>
      </c>
      <c r="DV55" s="29">
        <v>7064.02</v>
      </c>
      <c r="DW55" s="29">
        <v>0</v>
      </c>
      <c r="DX55" s="29">
        <v>-14128.04</v>
      </c>
      <c r="DY55" s="29">
        <v>14128.04</v>
      </c>
      <c r="DZ55" s="29">
        <v>0</v>
      </c>
      <c r="EA55" s="29">
        <v>-7016.08</v>
      </c>
      <c r="EB55" s="29">
        <v>7016.08</v>
      </c>
      <c r="EC55" s="29">
        <v>0</v>
      </c>
      <c r="ED55" s="29"/>
      <c r="EE55" s="29"/>
      <c r="EF55" s="29"/>
      <c r="EG55" s="29">
        <v>-7016.08</v>
      </c>
      <c r="EH55" s="29">
        <v>7016.08</v>
      </c>
      <c r="EI55" s="29">
        <v>0</v>
      </c>
      <c r="EJ55" s="29">
        <v>-14032.16</v>
      </c>
      <c r="EK55" s="29">
        <v>14032.16</v>
      </c>
      <c r="EL55" s="29">
        <v>0</v>
      </c>
      <c r="EM55" s="29">
        <v>-6528.74</v>
      </c>
      <c r="EN55" s="29">
        <v>6528.74</v>
      </c>
      <c r="EO55" s="29">
        <v>0</v>
      </c>
      <c r="EP55" s="29"/>
      <c r="EQ55" s="29"/>
      <c r="ER55" s="29"/>
      <c r="ES55" s="29">
        <v>-6500</v>
      </c>
      <c r="ET55" s="29">
        <v>6500</v>
      </c>
      <c r="EU55" s="29">
        <v>0</v>
      </c>
      <c r="EV55" s="29">
        <v>-13028.74</v>
      </c>
      <c r="EW55" s="29">
        <v>13028.74</v>
      </c>
      <c r="EX55" s="29">
        <v>0</v>
      </c>
      <c r="EY55" s="29">
        <v>-8295.4599999999991</v>
      </c>
      <c r="EZ55" s="29">
        <v>8295.4599999999991</v>
      </c>
      <c r="FA55" s="29">
        <v>0</v>
      </c>
      <c r="FB55" s="29"/>
      <c r="FC55" s="29"/>
      <c r="FD55" s="29"/>
      <c r="FE55" s="29">
        <v>-6500</v>
      </c>
      <c r="FF55" s="29">
        <v>6500</v>
      </c>
      <c r="FG55" s="29">
        <v>0</v>
      </c>
      <c r="FH55" s="29">
        <v>-14795.46</v>
      </c>
      <c r="FI55" s="29">
        <v>14795.46</v>
      </c>
      <c r="FJ55" s="29">
        <v>0</v>
      </c>
      <c r="FK55" s="29">
        <v>-6074.03</v>
      </c>
      <c r="FL55" s="29">
        <v>6074.03</v>
      </c>
      <c r="FM55" s="29">
        <v>0</v>
      </c>
      <c r="FN55" s="29"/>
      <c r="FO55" s="29"/>
      <c r="FP55" s="29"/>
      <c r="FQ55" s="29">
        <v>-6500</v>
      </c>
      <c r="FR55" s="29">
        <v>6500</v>
      </c>
      <c r="FS55" s="29">
        <v>0</v>
      </c>
      <c r="FT55" s="29">
        <v>-12574.03</v>
      </c>
      <c r="FU55" s="29">
        <v>12574.03</v>
      </c>
      <c r="FV55" s="29">
        <v>0</v>
      </c>
      <c r="FW55" s="29">
        <v>-6611.77</v>
      </c>
      <c r="FX55" s="29">
        <v>6611.77</v>
      </c>
      <c r="FY55" s="29">
        <v>0</v>
      </c>
      <c r="FZ55" s="29"/>
      <c r="GA55" s="29"/>
      <c r="GB55" s="29"/>
      <c r="GC55" s="29">
        <v>-6500</v>
      </c>
      <c r="GD55" s="29">
        <v>6500</v>
      </c>
      <c r="GE55" s="29">
        <v>0</v>
      </c>
      <c r="GF55" s="29">
        <v>-13111.77</v>
      </c>
      <c r="GG55" s="29">
        <v>13111.77</v>
      </c>
      <c r="GH55" s="29">
        <v>0</v>
      </c>
      <c r="GI55" s="29">
        <v>-10787.8</v>
      </c>
      <c r="GJ55" s="29">
        <v>10787.8</v>
      </c>
      <c r="GK55" s="29">
        <v>0</v>
      </c>
      <c r="GL55" s="29"/>
      <c r="GM55" s="29"/>
      <c r="GN55" s="29"/>
      <c r="GO55" s="29">
        <v>-6500</v>
      </c>
      <c r="GP55" s="29">
        <v>6500</v>
      </c>
      <c r="GQ55" s="29">
        <v>0</v>
      </c>
      <c r="GR55" s="29">
        <v>-17287.8</v>
      </c>
      <c r="GS55" s="29">
        <v>17287.8</v>
      </c>
      <c r="GT55" s="29">
        <v>0</v>
      </c>
      <c r="GU55" s="29">
        <v>-8093.1399999999994</v>
      </c>
      <c r="GV55" s="29">
        <v>8093.1399999999994</v>
      </c>
      <c r="GW55" s="29">
        <v>0</v>
      </c>
      <c r="GX55" s="29"/>
      <c r="GY55" s="29"/>
      <c r="GZ55" s="29"/>
      <c r="HA55" s="29">
        <v>-6500</v>
      </c>
      <c r="HB55" s="29">
        <v>6500</v>
      </c>
      <c r="HC55" s="29">
        <v>0</v>
      </c>
      <c r="HD55" s="29">
        <v>-14593.14</v>
      </c>
      <c r="HE55" s="29">
        <v>14593.14</v>
      </c>
      <c r="HF55" s="29">
        <v>0</v>
      </c>
      <c r="HG55" s="29"/>
      <c r="HH55" s="29"/>
      <c r="HI55" s="29"/>
      <c r="HJ55" s="29">
        <v>-6500</v>
      </c>
      <c r="HK55" s="29">
        <v>6500</v>
      </c>
      <c r="HL55" s="29">
        <v>0</v>
      </c>
      <c r="HM55" s="29">
        <v>-6500</v>
      </c>
      <c r="HN55" s="29">
        <v>6500</v>
      </c>
      <c r="HO55" s="29">
        <v>0</v>
      </c>
      <c r="HP55" s="29"/>
      <c r="HQ55" s="29"/>
      <c r="HR55" s="29"/>
      <c r="HS55" s="29"/>
      <c r="HT55" s="29"/>
      <c r="HU55" s="29"/>
      <c r="HV55" s="29"/>
      <c r="HW55" s="29"/>
      <c r="HX55" s="29"/>
      <c r="HY55" s="29">
        <v>-162248.68</v>
      </c>
      <c r="HZ55" s="29">
        <v>162248.68</v>
      </c>
      <c r="IA55" s="29">
        <v>0</v>
      </c>
      <c r="IB55" s="29">
        <v>-7620.83</v>
      </c>
      <c r="IC55" s="29">
        <v>7620.83</v>
      </c>
      <c r="ID55" s="29">
        <v>0</v>
      </c>
      <c r="IE55" s="29">
        <v>-6500</v>
      </c>
      <c r="IF55" s="29">
        <v>6500</v>
      </c>
      <c r="IG55" s="29">
        <v>0</v>
      </c>
      <c r="IH55" s="29">
        <v>-14120.83</v>
      </c>
      <c r="II55" s="29">
        <v>14120.83</v>
      </c>
      <c r="IJ55" s="29">
        <v>0</v>
      </c>
      <c r="IK55" s="29">
        <v>-7620.83</v>
      </c>
      <c r="IL55" s="29">
        <v>7620.83</v>
      </c>
      <c r="IM55" s="29">
        <v>0</v>
      </c>
      <c r="IN55" s="29">
        <v>-6500</v>
      </c>
      <c r="IO55" s="29">
        <v>6500</v>
      </c>
      <c r="IP55" s="29">
        <v>0</v>
      </c>
      <c r="IQ55" s="29">
        <v>-14120.83</v>
      </c>
      <c r="IR55" s="29">
        <v>14120.83</v>
      </c>
      <c r="IS55" s="29">
        <v>0</v>
      </c>
      <c r="IT55" s="29">
        <v>-7620.83</v>
      </c>
      <c r="IU55" s="29">
        <v>7620.83</v>
      </c>
      <c r="IV55" s="29">
        <v>0</v>
      </c>
      <c r="IW55" s="29">
        <v>-6500</v>
      </c>
      <c r="IX55" s="29">
        <v>6500</v>
      </c>
      <c r="IY55" s="29">
        <v>0</v>
      </c>
      <c r="IZ55" s="29">
        <v>-14120.83</v>
      </c>
      <c r="JA55" s="29">
        <v>14120.83</v>
      </c>
      <c r="JB55" s="29">
        <v>0</v>
      </c>
      <c r="JC55" s="29">
        <v>-7620.83</v>
      </c>
      <c r="JD55" s="29">
        <v>7620.83</v>
      </c>
      <c r="JE55" s="29">
        <v>0</v>
      </c>
      <c r="JF55" s="29">
        <v>-6500</v>
      </c>
      <c r="JG55" s="29">
        <v>6500</v>
      </c>
      <c r="JH55" s="29">
        <v>0</v>
      </c>
      <c r="JI55" s="29">
        <v>-14120.83</v>
      </c>
      <c r="JJ55" s="29">
        <v>14120.83</v>
      </c>
      <c r="JK55" s="29">
        <v>0</v>
      </c>
      <c r="JL55" s="29">
        <v>-7620.83</v>
      </c>
      <c r="JM55" s="29">
        <v>7620.83</v>
      </c>
      <c r="JN55" s="29">
        <v>0</v>
      </c>
      <c r="JO55" s="29">
        <v>-6500</v>
      </c>
      <c r="JP55" s="29">
        <v>6500</v>
      </c>
      <c r="JQ55" s="29">
        <v>0</v>
      </c>
      <c r="JR55" s="29">
        <v>-14120.83</v>
      </c>
      <c r="JS55" s="29">
        <v>14120.83</v>
      </c>
      <c r="JT55" s="29">
        <v>0</v>
      </c>
      <c r="JU55" s="29">
        <v>-7620.83</v>
      </c>
      <c r="JV55" s="29">
        <v>7620.83</v>
      </c>
      <c r="JW55" s="29">
        <v>0</v>
      </c>
      <c r="JX55" s="29">
        <v>-6500</v>
      </c>
      <c r="JY55" s="29">
        <v>6500</v>
      </c>
      <c r="JZ55" s="29">
        <v>0</v>
      </c>
      <c r="KA55" s="29">
        <v>-14120.83</v>
      </c>
      <c r="KB55" s="29">
        <v>14120.83</v>
      </c>
      <c r="KC55" s="29">
        <v>0</v>
      </c>
      <c r="KD55" s="29">
        <v>-7620.83</v>
      </c>
      <c r="KE55" s="29">
        <v>7620.83</v>
      </c>
      <c r="KF55" s="29">
        <v>0</v>
      </c>
      <c r="KG55" s="29">
        <v>-6500</v>
      </c>
      <c r="KH55" s="29">
        <v>6500</v>
      </c>
      <c r="KI55" s="29">
        <v>0</v>
      </c>
      <c r="KJ55" s="29">
        <v>-14120.83</v>
      </c>
      <c r="KK55" s="29">
        <v>14120.83</v>
      </c>
      <c r="KL55" s="29">
        <v>0</v>
      </c>
      <c r="KM55" s="29">
        <v>-7620.83</v>
      </c>
      <c r="KN55" s="29">
        <v>7620.83</v>
      </c>
      <c r="KO55" s="29">
        <v>0</v>
      </c>
      <c r="KP55" s="29">
        <v>-6500</v>
      </c>
      <c r="KQ55" s="29">
        <v>6500</v>
      </c>
      <c r="KR55" s="29">
        <v>0</v>
      </c>
      <c r="KS55" s="29">
        <v>-14120.83</v>
      </c>
      <c r="KT55" s="29">
        <v>14120.83</v>
      </c>
      <c r="KU55" s="29">
        <v>0</v>
      </c>
      <c r="KV55" s="29">
        <v>-7620.83</v>
      </c>
      <c r="KW55" s="29">
        <v>7620.83</v>
      </c>
      <c r="KX55" s="29">
        <v>0</v>
      </c>
      <c r="KY55" s="29">
        <v>-6500</v>
      </c>
      <c r="KZ55" s="29">
        <v>6500</v>
      </c>
      <c r="LA55" s="29">
        <v>0</v>
      </c>
      <c r="LB55" s="29">
        <v>-14120.83</v>
      </c>
      <c r="LC55" s="29">
        <v>14120.83</v>
      </c>
      <c r="LD55" s="29">
        <v>0</v>
      </c>
      <c r="LE55" s="29">
        <v>-7620.83</v>
      </c>
      <c r="LF55" s="29">
        <v>7620.83</v>
      </c>
      <c r="LG55" s="29">
        <v>0</v>
      </c>
      <c r="LH55" s="29">
        <v>-6500</v>
      </c>
      <c r="LI55" s="29">
        <v>6500</v>
      </c>
      <c r="LJ55" s="29">
        <v>0</v>
      </c>
      <c r="LK55" s="29">
        <v>-14120.83</v>
      </c>
      <c r="LL55" s="29">
        <v>14120.83</v>
      </c>
      <c r="LM55" s="29">
        <v>0</v>
      </c>
      <c r="LN55" s="29">
        <v>-7620.83</v>
      </c>
      <c r="LO55" s="29">
        <v>7620.83</v>
      </c>
      <c r="LP55" s="29">
        <v>0</v>
      </c>
      <c r="LQ55" s="29">
        <v>-6500</v>
      </c>
      <c r="LR55" s="29">
        <v>6500</v>
      </c>
      <c r="LS55" s="29">
        <v>0</v>
      </c>
      <c r="LT55" s="29">
        <v>-14120.83</v>
      </c>
      <c r="LU55" s="29">
        <v>14120.83</v>
      </c>
      <c r="LV55" s="29">
        <v>0</v>
      </c>
      <c r="LW55" s="29">
        <v>-7620.83</v>
      </c>
      <c r="LX55" s="29">
        <v>7620.83</v>
      </c>
      <c r="LY55" s="29">
        <v>0</v>
      </c>
      <c r="LZ55" s="29">
        <v>-6500</v>
      </c>
      <c r="MA55" s="29">
        <v>6500</v>
      </c>
      <c r="MB55" s="29">
        <v>0</v>
      </c>
      <c r="MC55" s="29">
        <v>-14120.83</v>
      </c>
      <c r="MD55" s="29">
        <v>14120.83</v>
      </c>
      <c r="ME55" s="29">
        <v>0</v>
      </c>
      <c r="MF55" s="29"/>
      <c r="MG55" s="29"/>
      <c r="MH55" s="29"/>
      <c r="MI55" s="29"/>
      <c r="MJ55" s="29"/>
      <c r="MK55" s="29"/>
      <c r="ML55" s="29">
        <v>-169449.96</v>
      </c>
      <c r="MM55" s="29">
        <v>169449.96</v>
      </c>
      <c r="MN55" s="29">
        <v>0</v>
      </c>
      <c r="MO55" s="29">
        <v>-7620.83</v>
      </c>
      <c r="MP55" s="29">
        <v>7620.83</v>
      </c>
      <c r="MQ55" s="29">
        <v>0</v>
      </c>
      <c r="MR55" s="29">
        <v>-7620.83</v>
      </c>
      <c r="MS55" s="29">
        <v>7620.83</v>
      </c>
      <c r="MT55" s="29">
        <v>0</v>
      </c>
      <c r="MU55" s="29">
        <v>-7620.83</v>
      </c>
      <c r="MV55" s="29">
        <v>7620.83</v>
      </c>
      <c r="MW55" s="29">
        <v>0</v>
      </c>
      <c r="MX55" s="29">
        <v>-7620.83</v>
      </c>
      <c r="MY55" s="29">
        <v>7620.83</v>
      </c>
      <c r="MZ55" s="29">
        <v>0</v>
      </c>
      <c r="NA55" s="29">
        <v>-7620.83</v>
      </c>
      <c r="NB55" s="29">
        <v>7620.83</v>
      </c>
      <c r="NC55" s="29">
        <v>0</v>
      </c>
      <c r="ND55" s="29">
        <v>-7620.83</v>
      </c>
      <c r="NE55" s="29">
        <v>7620.83</v>
      </c>
      <c r="NF55" s="29">
        <v>0</v>
      </c>
      <c r="NG55" s="29">
        <v>-7620.83</v>
      </c>
      <c r="NH55" s="29">
        <v>7620.83</v>
      </c>
      <c r="NI55" s="29">
        <v>0</v>
      </c>
      <c r="NJ55" s="29">
        <v>-7620.83</v>
      </c>
      <c r="NK55" s="29">
        <v>7620.83</v>
      </c>
      <c r="NL55" s="29">
        <v>0</v>
      </c>
      <c r="NM55" s="29">
        <v>-7620.83</v>
      </c>
      <c r="NN55" s="29">
        <v>7620.83</v>
      </c>
      <c r="NO55" s="29">
        <v>0</v>
      </c>
      <c r="NP55" s="29">
        <v>-7620.83</v>
      </c>
      <c r="NQ55" s="29">
        <v>7620.83</v>
      </c>
      <c r="NR55" s="29">
        <v>0</v>
      </c>
      <c r="NS55" s="29">
        <v>-7620.83</v>
      </c>
      <c r="NT55" s="29">
        <v>7620.83</v>
      </c>
      <c r="NU55" s="29">
        <v>0</v>
      </c>
      <c r="NV55" s="29">
        <v>-7620.83</v>
      </c>
      <c r="NW55" s="29">
        <v>7620.83</v>
      </c>
      <c r="NX55" s="29">
        <v>0</v>
      </c>
      <c r="NY55" s="29">
        <v>-7620.83</v>
      </c>
      <c r="NZ55" s="29">
        <v>7620.83</v>
      </c>
      <c r="OA55" s="29">
        <v>0</v>
      </c>
      <c r="OB55" s="29">
        <v>-7620.83</v>
      </c>
      <c r="OC55" s="29">
        <v>7620.83</v>
      </c>
      <c r="OD55" s="29">
        <v>0</v>
      </c>
      <c r="OE55" s="29">
        <v>-7620.83</v>
      </c>
      <c r="OF55" s="29">
        <v>7620.83</v>
      </c>
      <c r="OG55" s="29">
        <v>0</v>
      </c>
      <c r="OH55" s="29">
        <v>-7620.83</v>
      </c>
      <c r="OI55" s="29">
        <v>7620.83</v>
      </c>
      <c r="OJ55" s="29">
        <v>0</v>
      </c>
      <c r="OK55" s="29">
        <v>-7620.83</v>
      </c>
      <c r="OL55" s="29">
        <v>7620.83</v>
      </c>
      <c r="OM55" s="29">
        <v>0</v>
      </c>
      <c r="ON55" s="29">
        <v>-7620.83</v>
      </c>
      <c r="OO55" s="29">
        <v>7620.83</v>
      </c>
      <c r="OP55" s="29">
        <v>0</v>
      </c>
      <c r="OQ55" s="29">
        <v>-7620.83</v>
      </c>
      <c r="OR55" s="29">
        <v>7620.83</v>
      </c>
      <c r="OS55" s="29">
        <v>0</v>
      </c>
      <c r="OT55" s="29">
        <v>-7620.83</v>
      </c>
      <c r="OU55" s="29">
        <v>7620.83</v>
      </c>
      <c r="OV55" s="29">
        <v>0</v>
      </c>
      <c r="OW55" s="29">
        <v>-7620.83</v>
      </c>
      <c r="OX55" s="29">
        <v>7620.83</v>
      </c>
      <c r="OY55" s="29">
        <v>0</v>
      </c>
      <c r="OZ55" s="29">
        <v>-7620.83</v>
      </c>
      <c r="PA55" s="29">
        <v>7620.83</v>
      </c>
      <c r="PB55" s="29">
        <v>0</v>
      </c>
      <c r="PC55" s="29">
        <v>-7620.83</v>
      </c>
      <c r="PD55" s="29">
        <v>7620.83</v>
      </c>
      <c r="PE55" s="29">
        <v>0</v>
      </c>
      <c r="PF55" s="29">
        <v>-7620.83</v>
      </c>
      <c r="PG55" s="29">
        <v>7620.83</v>
      </c>
      <c r="PH55" s="29">
        <v>0</v>
      </c>
      <c r="PI55" s="29">
        <v>-91449.96</v>
      </c>
      <c r="PJ55" s="29">
        <v>91449.96</v>
      </c>
      <c r="PK55" s="29">
        <v>0</v>
      </c>
    </row>
    <row r="56" spans="1:427" x14ac:dyDescent="0.25">
      <c r="A56" s="6" t="s">
        <v>135</v>
      </c>
      <c r="B56" s="29"/>
      <c r="C56" s="29"/>
      <c r="D56" s="29"/>
      <c r="E56" s="29"/>
      <c r="F56" s="29"/>
      <c r="G56" s="29"/>
      <c r="H56" s="29"/>
      <c r="I56" s="29"/>
      <c r="J56" s="29"/>
      <c r="K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c r="AJ56" s="29"/>
      <c r="AK56" s="29"/>
      <c r="AL56" s="29"/>
      <c r="AM56" s="29"/>
      <c r="AN56" s="29"/>
      <c r="AO56" s="29"/>
      <c r="AP56" s="29"/>
      <c r="AQ56" s="29"/>
      <c r="AR56" s="29"/>
      <c r="AS56" s="29"/>
      <c r="AT56" s="29"/>
      <c r="AU56" s="29"/>
      <c r="AV56" s="29"/>
      <c r="AW56" s="29"/>
      <c r="AX56" s="29"/>
      <c r="AY56" s="29"/>
      <c r="AZ56" s="29"/>
      <c r="BA56" s="29"/>
      <c r="BB56" s="29"/>
      <c r="BC56" s="29"/>
      <c r="BD56" s="29"/>
      <c r="BE56" s="29"/>
      <c r="BF56" s="29"/>
      <c r="BG56" s="29"/>
      <c r="BH56" s="29"/>
      <c r="BI56" s="29"/>
      <c r="BJ56" s="29"/>
      <c r="BK56" s="29"/>
      <c r="BL56" s="29"/>
      <c r="BM56" s="29"/>
      <c r="BN56" s="29"/>
      <c r="BO56" s="29"/>
      <c r="BP56" s="29">
        <v>0</v>
      </c>
      <c r="BQ56" s="29">
        <v>0</v>
      </c>
      <c r="BR56" s="29">
        <v>0</v>
      </c>
      <c r="BS56" s="29">
        <v>0</v>
      </c>
      <c r="BT56" s="29">
        <v>0</v>
      </c>
      <c r="BU56" s="29">
        <v>0</v>
      </c>
      <c r="BV56" s="29"/>
      <c r="BW56" s="29"/>
      <c r="BX56" s="29"/>
      <c r="BY56" s="29"/>
      <c r="BZ56" s="29"/>
      <c r="CA56" s="29"/>
      <c r="CB56" s="29">
        <v>0</v>
      </c>
      <c r="CC56" s="29">
        <v>0</v>
      </c>
      <c r="CD56" s="29">
        <v>0</v>
      </c>
      <c r="CE56" s="29">
        <v>-4640.05</v>
      </c>
      <c r="CF56" s="29">
        <v>4640.05</v>
      </c>
      <c r="CG56" s="29">
        <v>0</v>
      </c>
      <c r="CH56" s="29"/>
      <c r="CI56" s="29"/>
      <c r="CJ56" s="29"/>
      <c r="CK56" s="29">
        <v>-4640.05</v>
      </c>
      <c r="CL56" s="29">
        <v>4640.05</v>
      </c>
      <c r="CM56" s="29">
        <v>0</v>
      </c>
      <c r="CN56" s="29">
        <v>-9280.1</v>
      </c>
      <c r="CO56" s="29">
        <v>9280.1</v>
      </c>
      <c r="CP56" s="29">
        <v>0</v>
      </c>
      <c r="CQ56" s="29">
        <v>-4669.79</v>
      </c>
      <c r="CR56" s="29">
        <v>4669.79</v>
      </c>
      <c r="CS56" s="29">
        <v>0</v>
      </c>
      <c r="CT56" s="29"/>
      <c r="CU56" s="29"/>
      <c r="CV56" s="29"/>
      <c r="CW56" s="29">
        <v>-4669.79</v>
      </c>
      <c r="CX56" s="29">
        <v>4669.79</v>
      </c>
      <c r="CY56" s="29">
        <v>0</v>
      </c>
      <c r="CZ56" s="29">
        <v>-9339.58</v>
      </c>
      <c r="DA56" s="29">
        <v>9339.58</v>
      </c>
      <c r="DB56" s="29">
        <v>0</v>
      </c>
      <c r="DC56" s="29">
        <v>-5878.11</v>
      </c>
      <c r="DD56" s="29">
        <v>5878.11</v>
      </c>
      <c r="DE56" s="29">
        <v>0</v>
      </c>
      <c r="DF56" s="29"/>
      <c r="DG56" s="29"/>
      <c r="DH56" s="29"/>
      <c r="DI56" s="29">
        <v>-5878.11</v>
      </c>
      <c r="DJ56" s="29">
        <v>5878.11</v>
      </c>
      <c r="DK56" s="29">
        <v>0</v>
      </c>
      <c r="DL56" s="29">
        <v>-11756.22</v>
      </c>
      <c r="DM56" s="29">
        <v>11756.22</v>
      </c>
      <c r="DN56" s="29">
        <v>0</v>
      </c>
      <c r="DO56" s="29">
        <v>-6418.3</v>
      </c>
      <c r="DP56" s="29">
        <v>6418.3</v>
      </c>
      <c r="DQ56" s="29">
        <v>0</v>
      </c>
      <c r="DR56" s="29"/>
      <c r="DS56" s="29"/>
      <c r="DT56" s="29"/>
      <c r="DU56" s="29">
        <v>-6418.3</v>
      </c>
      <c r="DV56" s="29">
        <v>6418.3</v>
      </c>
      <c r="DW56" s="29">
        <v>0</v>
      </c>
      <c r="DX56" s="29">
        <v>-12836.6</v>
      </c>
      <c r="DY56" s="29">
        <v>12836.6</v>
      </c>
      <c r="DZ56" s="29">
        <v>0</v>
      </c>
      <c r="EA56" s="29">
        <v>-5761.42</v>
      </c>
      <c r="EB56" s="29">
        <v>5761.42</v>
      </c>
      <c r="EC56" s="29">
        <v>0</v>
      </c>
      <c r="ED56" s="29"/>
      <c r="EE56" s="29"/>
      <c r="EF56" s="29"/>
      <c r="EG56" s="29">
        <v>-5761.42</v>
      </c>
      <c r="EH56" s="29">
        <v>5761.42</v>
      </c>
      <c r="EI56" s="29">
        <v>0</v>
      </c>
      <c r="EJ56" s="29">
        <v>-11522.84</v>
      </c>
      <c r="EK56" s="29">
        <v>11522.84</v>
      </c>
      <c r="EL56" s="29">
        <v>0</v>
      </c>
      <c r="EM56" s="29">
        <v>-5860.57</v>
      </c>
      <c r="EN56" s="29">
        <v>5860.57</v>
      </c>
      <c r="EO56" s="29">
        <v>0</v>
      </c>
      <c r="EP56" s="29"/>
      <c r="EQ56" s="29"/>
      <c r="ER56" s="29"/>
      <c r="ES56" s="29">
        <v>-5800</v>
      </c>
      <c r="ET56" s="29">
        <v>5800</v>
      </c>
      <c r="EU56" s="29">
        <v>0</v>
      </c>
      <c r="EV56" s="29">
        <v>-11660.57</v>
      </c>
      <c r="EW56" s="29">
        <v>11660.57</v>
      </c>
      <c r="EX56" s="29">
        <v>0</v>
      </c>
      <c r="EY56" s="29">
        <v>-5649.28</v>
      </c>
      <c r="EZ56" s="29">
        <v>5649.28</v>
      </c>
      <c r="FA56" s="29">
        <v>0</v>
      </c>
      <c r="FB56" s="29"/>
      <c r="FC56" s="29"/>
      <c r="FD56" s="29"/>
      <c r="FE56" s="29">
        <v>-5800</v>
      </c>
      <c r="FF56" s="29">
        <v>5800</v>
      </c>
      <c r="FG56" s="29">
        <v>0</v>
      </c>
      <c r="FH56" s="29">
        <v>-11449.279999999999</v>
      </c>
      <c r="FI56" s="29">
        <v>11449.279999999999</v>
      </c>
      <c r="FJ56" s="29">
        <v>0</v>
      </c>
      <c r="FK56" s="29">
        <v>-5352.29</v>
      </c>
      <c r="FL56" s="29">
        <v>5352.29</v>
      </c>
      <c r="FM56" s="29">
        <v>0</v>
      </c>
      <c r="FN56" s="29"/>
      <c r="FO56" s="29"/>
      <c r="FP56" s="29"/>
      <c r="FQ56" s="29">
        <v>-5800</v>
      </c>
      <c r="FR56" s="29">
        <v>5800</v>
      </c>
      <c r="FS56" s="29">
        <v>0</v>
      </c>
      <c r="FT56" s="29">
        <v>-11152.29</v>
      </c>
      <c r="FU56" s="29">
        <v>11152.29</v>
      </c>
      <c r="FV56" s="29">
        <v>0</v>
      </c>
      <c r="FW56" s="29">
        <v>-5313.02</v>
      </c>
      <c r="FX56" s="29">
        <v>5313.02</v>
      </c>
      <c r="FY56" s="29">
        <v>0</v>
      </c>
      <c r="FZ56" s="29"/>
      <c r="GA56" s="29"/>
      <c r="GB56" s="29"/>
      <c r="GC56" s="29">
        <v>-5800</v>
      </c>
      <c r="GD56" s="29">
        <v>5800</v>
      </c>
      <c r="GE56" s="29">
        <v>0</v>
      </c>
      <c r="GF56" s="29">
        <v>-11113.02</v>
      </c>
      <c r="GG56" s="29">
        <v>11113.02</v>
      </c>
      <c r="GH56" s="29">
        <v>0</v>
      </c>
      <c r="GI56" s="29">
        <v>-5504.76</v>
      </c>
      <c r="GJ56" s="29">
        <v>5504.76</v>
      </c>
      <c r="GK56" s="29">
        <v>0</v>
      </c>
      <c r="GL56" s="29"/>
      <c r="GM56" s="29"/>
      <c r="GN56" s="29"/>
      <c r="GO56" s="29">
        <v>-5800</v>
      </c>
      <c r="GP56" s="29">
        <v>5800</v>
      </c>
      <c r="GQ56" s="29">
        <v>0</v>
      </c>
      <c r="GR56" s="29">
        <v>-11304.76</v>
      </c>
      <c r="GS56" s="29">
        <v>11304.76</v>
      </c>
      <c r="GT56" s="29">
        <v>0</v>
      </c>
      <c r="GU56" s="29">
        <v>-7483.99</v>
      </c>
      <c r="GV56" s="29">
        <v>7483.99</v>
      </c>
      <c r="GW56" s="29">
        <v>0</v>
      </c>
      <c r="GX56" s="29"/>
      <c r="GY56" s="29"/>
      <c r="GZ56" s="29"/>
      <c r="HA56" s="29">
        <v>-5800</v>
      </c>
      <c r="HB56" s="29">
        <v>5800</v>
      </c>
      <c r="HC56" s="29">
        <v>0</v>
      </c>
      <c r="HD56" s="29">
        <v>-13283.99</v>
      </c>
      <c r="HE56" s="29">
        <v>13283.99</v>
      </c>
      <c r="HF56" s="29">
        <v>0</v>
      </c>
      <c r="HG56" s="29"/>
      <c r="HH56" s="29"/>
      <c r="HI56" s="29"/>
      <c r="HJ56" s="29">
        <v>-5800</v>
      </c>
      <c r="HK56" s="29">
        <v>5800</v>
      </c>
      <c r="HL56" s="29">
        <v>0</v>
      </c>
      <c r="HM56" s="29">
        <v>-5800</v>
      </c>
      <c r="HN56" s="29">
        <v>5800</v>
      </c>
      <c r="HO56" s="29">
        <v>0</v>
      </c>
      <c r="HP56" s="29"/>
      <c r="HQ56" s="29"/>
      <c r="HR56" s="29"/>
      <c r="HS56" s="29"/>
      <c r="HT56" s="29"/>
      <c r="HU56" s="29"/>
      <c r="HV56" s="29"/>
      <c r="HW56" s="29"/>
      <c r="HX56" s="29"/>
      <c r="HY56" s="29">
        <v>-130499.25</v>
      </c>
      <c r="HZ56" s="29">
        <v>130499.25</v>
      </c>
      <c r="IA56" s="29">
        <v>0</v>
      </c>
      <c r="IB56" s="29">
        <v>-6000</v>
      </c>
      <c r="IC56" s="29">
        <v>6000</v>
      </c>
      <c r="ID56" s="29">
        <v>0</v>
      </c>
      <c r="IE56" s="29">
        <v>-5800</v>
      </c>
      <c r="IF56" s="29">
        <v>5800</v>
      </c>
      <c r="IG56" s="29">
        <v>0</v>
      </c>
      <c r="IH56" s="29">
        <v>-11800</v>
      </c>
      <c r="II56" s="29">
        <v>11800</v>
      </c>
      <c r="IJ56" s="29">
        <v>0</v>
      </c>
      <c r="IK56" s="29">
        <v>-6000</v>
      </c>
      <c r="IL56" s="29">
        <v>6000</v>
      </c>
      <c r="IM56" s="29">
        <v>0</v>
      </c>
      <c r="IN56" s="29">
        <v>-5800</v>
      </c>
      <c r="IO56" s="29">
        <v>5800</v>
      </c>
      <c r="IP56" s="29">
        <v>0</v>
      </c>
      <c r="IQ56" s="29">
        <v>-11800</v>
      </c>
      <c r="IR56" s="29">
        <v>11800</v>
      </c>
      <c r="IS56" s="29">
        <v>0</v>
      </c>
      <c r="IT56" s="29">
        <v>-6000</v>
      </c>
      <c r="IU56" s="29">
        <v>6000</v>
      </c>
      <c r="IV56" s="29">
        <v>0</v>
      </c>
      <c r="IW56" s="29">
        <v>-5800</v>
      </c>
      <c r="IX56" s="29">
        <v>5800</v>
      </c>
      <c r="IY56" s="29">
        <v>0</v>
      </c>
      <c r="IZ56" s="29">
        <v>-11800</v>
      </c>
      <c r="JA56" s="29">
        <v>11800</v>
      </c>
      <c r="JB56" s="29">
        <v>0</v>
      </c>
      <c r="JC56" s="29">
        <v>-6000</v>
      </c>
      <c r="JD56" s="29">
        <v>6000</v>
      </c>
      <c r="JE56" s="29">
        <v>0</v>
      </c>
      <c r="JF56" s="29">
        <v>-5800</v>
      </c>
      <c r="JG56" s="29">
        <v>5800</v>
      </c>
      <c r="JH56" s="29">
        <v>0</v>
      </c>
      <c r="JI56" s="29">
        <v>-11800</v>
      </c>
      <c r="JJ56" s="29">
        <v>11800</v>
      </c>
      <c r="JK56" s="29">
        <v>0</v>
      </c>
      <c r="JL56" s="29">
        <v>-6000</v>
      </c>
      <c r="JM56" s="29">
        <v>6000</v>
      </c>
      <c r="JN56" s="29">
        <v>0</v>
      </c>
      <c r="JO56" s="29">
        <v>-5800</v>
      </c>
      <c r="JP56" s="29">
        <v>5800</v>
      </c>
      <c r="JQ56" s="29">
        <v>0</v>
      </c>
      <c r="JR56" s="29">
        <v>-11800</v>
      </c>
      <c r="JS56" s="29">
        <v>11800</v>
      </c>
      <c r="JT56" s="29">
        <v>0</v>
      </c>
      <c r="JU56" s="29">
        <v>-6000</v>
      </c>
      <c r="JV56" s="29">
        <v>6000</v>
      </c>
      <c r="JW56" s="29">
        <v>0</v>
      </c>
      <c r="JX56" s="29">
        <v>-5800</v>
      </c>
      <c r="JY56" s="29">
        <v>5800</v>
      </c>
      <c r="JZ56" s="29">
        <v>0</v>
      </c>
      <c r="KA56" s="29">
        <v>-11800</v>
      </c>
      <c r="KB56" s="29">
        <v>11800</v>
      </c>
      <c r="KC56" s="29">
        <v>0</v>
      </c>
      <c r="KD56" s="29">
        <v>-6000</v>
      </c>
      <c r="KE56" s="29">
        <v>6000</v>
      </c>
      <c r="KF56" s="29">
        <v>0</v>
      </c>
      <c r="KG56" s="29">
        <v>-5800</v>
      </c>
      <c r="KH56" s="29">
        <v>5800</v>
      </c>
      <c r="KI56" s="29">
        <v>0</v>
      </c>
      <c r="KJ56" s="29">
        <v>-11800</v>
      </c>
      <c r="KK56" s="29">
        <v>11800</v>
      </c>
      <c r="KL56" s="29">
        <v>0</v>
      </c>
      <c r="KM56" s="29">
        <v>-6000</v>
      </c>
      <c r="KN56" s="29">
        <v>6000</v>
      </c>
      <c r="KO56" s="29">
        <v>0</v>
      </c>
      <c r="KP56" s="29">
        <v>-5800</v>
      </c>
      <c r="KQ56" s="29">
        <v>5800</v>
      </c>
      <c r="KR56" s="29">
        <v>0</v>
      </c>
      <c r="KS56" s="29">
        <v>-11800</v>
      </c>
      <c r="KT56" s="29">
        <v>11800</v>
      </c>
      <c r="KU56" s="29">
        <v>0</v>
      </c>
      <c r="KV56" s="29">
        <v>-6000</v>
      </c>
      <c r="KW56" s="29">
        <v>6000</v>
      </c>
      <c r="KX56" s="29">
        <v>0</v>
      </c>
      <c r="KY56" s="29">
        <v>-5800</v>
      </c>
      <c r="KZ56" s="29">
        <v>5800</v>
      </c>
      <c r="LA56" s="29">
        <v>0</v>
      </c>
      <c r="LB56" s="29">
        <v>-11800</v>
      </c>
      <c r="LC56" s="29">
        <v>11800</v>
      </c>
      <c r="LD56" s="29">
        <v>0</v>
      </c>
      <c r="LE56" s="29">
        <v>-6000</v>
      </c>
      <c r="LF56" s="29">
        <v>6000</v>
      </c>
      <c r="LG56" s="29">
        <v>0</v>
      </c>
      <c r="LH56" s="29">
        <v>-5800</v>
      </c>
      <c r="LI56" s="29">
        <v>5800</v>
      </c>
      <c r="LJ56" s="29">
        <v>0</v>
      </c>
      <c r="LK56" s="29">
        <v>-11800</v>
      </c>
      <c r="LL56" s="29">
        <v>11800</v>
      </c>
      <c r="LM56" s="29">
        <v>0</v>
      </c>
      <c r="LN56" s="29">
        <v>-6000</v>
      </c>
      <c r="LO56" s="29">
        <v>6000</v>
      </c>
      <c r="LP56" s="29">
        <v>0</v>
      </c>
      <c r="LQ56" s="29">
        <v>-5800</v>
      </c>
      <c r="LR56" s="29">
        <v>5800</v>
      </c>
      <c r="LS56" s="29">
        <v>0</v>
      </c>
      <c r="LT56" s="29">
        <v>-11800</v>
      </c>
      <c r="LU56" s="29">
        <v>11800</v>
      </c>
      <c r="LV56" s="29">
        <v>0</v>
      </c>
      <c r="LW56" s="29">
        <v>-6000</v>
      </c>
      <c r="LX56" s="29">
        <v>6000</v>
      </c>
      <c r="LY56" s="29">
        <v>0</v>
      </c>
      <c r="LZ56" s="29">
        <v>-5800</v>
      </c>
      <c r="MA56" s="29">
        <v>5800</v>
      </c>
      <c r="MB56" s="29">
        <v>0</v>
      </c>
      <c r="MC56" s="29">
        <v>-11800</v>
      </c>
      <c r="MD56" s="29">
        <v>11800</v>
      </c>
      <c r="ME56" s="29">
        <v>0</v>
      </c>
      <c r="MF56" s="29"/>
      <c r="MG56" s="29"/>
      <c r="MH56" s="29"/>
      <c r="MI56" s="29"/>
      <c r="MJ56" s="29"/>
      <c r="MK56" s="29"/>
      <c r="ML56" s="29">
        <v>-141600</v>
      </c>
      <c r="MM56" s="29">
        <v>141600</v>
      </c>
      <c r="MN56" s="29">
        <v>0</v>
      </c>
      <c r="MO56" s="29">
        <v>-6000</v>
      </c>
      <c r="MP56" s="29">
        <v>6000</v>
      </c>
      <c r="MQ56" s="29">
        <v>0</v>
      </c>
      <c r="MR56" s="29">
        <v>-6000</v>
      </c>
      <c r="MS56" s="29">
        <v>6000</v>
      </c>
      <c r="MT56" s="29">
        <v>0</v>
      </c>
      <c r="MU56" s="29">
        <v>-6000</v>
      </c>
      <c r="MV56" s="29">
        <v>6000</v>
      </c>
      <c r="MW56" s="29">
        <v>0</v>
      </c>
      <c r="MX56" s="29">
        <v>-6000</v>
      </c>
      <c r="MY56" s="29">
        <v>6000</v>
      </c>
      <c r="MZ56" s="29">
        <v>0</v>
      </c>
      <c r="NA56" s="29">
        <v>-6000</v>
      </c>
      <c r="NB56" s="29">
        <v>6000</v>
      </c>
      <c r="NC56" s="29">
        <v>0</v>
      </c>
      <c r="ND56" s="29">
        <v>-6000</v>
      </c>
      <c r="NE56" s="29">
        <v>6000</v>
      </c>
      <c r="NF56" s="29">
        <v>0</v>
      </c>
      <c r="NG56" s="29">
        <v>-6000</v>
      </c>
      <c r="NH56" s="29">
        <v>6000</v>
      </c>
      <c r="NI56" s="29">
        <v>0</v>
      </c>
      <c r="NJ56" s="29">
        <v>-6000</v>
      </c>
      <c r="NK56" s="29">
        <v>6000</v>
      </c>
      <c r="NL56" s="29">
        <v>0</v>
      </c>
      <c r="NM56" s="29">
        <v>-6000</v>
      </c>
      <c r="NN56" s="29">
        <v>6000</v>
      </c>
      <c r="NO56" s="29">
        <v>0</v>
      </c>
      <c r="NP56" s="29">
        <v>-6000</v>
      </c>
      <c r="NQ56" s="29">
        <v>6000</v>
      </c>
      <c r="NR56" s="29">
        <v>0</v>
      </c>
      <c r="NS56" s="29">
        <v>-6000</v>
      </c>
      <c r="NT56" s="29">
        <v>6000</v>
      </c>
      <c r="NU56" s="29">
        <v>0</v>
      </c>
      <c r="NV56" s="29">
        <v>-6000</v>
      </c>
      <c r="NW56" s="29">
        <v>6000</v>
      </c>
      <c r="NX56" s="29">
        <v>0</v>
      </c>
      <c r="NY56" s="29">
        <v>-6000</v>
      </c>
      <c r="NZ56" s="29">
        <v>6000</v>
      </c>
      <c r="OA56" s="29">
        <v>0</v>
      </c>
      <c r="OB56" s="29">
        <v>-6000</v>
      </c>
      <c r="OC56" s="29">
        <v>6000</v>
      </c>
      <c r="OD56" s="29">
        <v>0</v>
      </c>
      <c r="OE56" s="29">
        <v>-6000</v>
      </c>
      <c r="OF56" s="29">
        <v>6000</v>
      </c>
      <c r="OG56" s="29">
        <v>0</v>
      </c>
      <c r="OH56" s="29">
        <v>-6000</v>
      </c>
      <c r="OI56" s="29">
        <v>6000</v>
      </c>
      <c r="OJ56" s="29">
        <v>0</v>
      </c>
      <c r="OK56" s="29">
        <v>-6000</v>
      </c>
      <c r="OL56" s="29">
        <v>6000</v>
      </c>
      <c r="OM56" s="29">
        <v>0</v>
      </c>
      <c r="ON56" s="29">
        <v>-6000</v>
      </c>
      <c r="OO56" s="29">
        <v>6000</v>
      </c>
      <c r="OP56" s="29">
        <v>0</v>
      </c>
      <c r="OQ56" s="29">
        <v>-6000</v>
      </c>
      <c r="OR56" s="29">
        <v>6000</v>
      </c>
      <c r="OS56" s="29">
        <v>0</v>
      </c>
      <c r="OT56" s="29">
        <v>-6000</v>
      </c>
      <c r="OU56" s="29">
        <v>6000</v>
      </c>
      <c r="OV56" s="29">
        <v>0</v>
      </c>
      <c r="OW56" s="29">
        <v>-6000</v>
      </c>
      <c r="OX56" s="29">
        <v>6000</v>
      </c>
      <c r="OY56" s="29">
        <v>0</v>
      </c>
      <c r="OZ56" s="29">
        <v>-6000</v>
      </c>
      <c r="PA56" s="29">
        <v>6000</v>
      </c>
      <c r="PB56" s="29">
        <v>0</v>
      </c>
      <c r="PC56" s="29">
        <v>-6000</v>
      </c>
      <c r="PD56" s="29">
        <v>6000</v>
      </c>
      <c r="PE56" s="29">
        <v>0</v>
      </c>
      <c r="PF56" s="29">
        <v>-6000</v>
      </c>
      <c r="PG56" s="29">
        <v>6000</v>
      </c>
      <c r="PH56" s="29">
        <v>0</v>
      </c>
      <c r="PI56" s="29">
        <v>-72000</v>
      </c>
      <c r="PJ56" s="29">
        <v>72000</v>
      </c>
      <c r="PK56" s="29">
        <v>0</v>
      </c>
    </row>
    <row r="57" spans="1:427" x14ac:dyDescent="0.25">
      <c r="A57" s="7" t="s">
        <v>376</v>
      </c>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v>0</v>
      </c>
      <c r="BQ57" s="29">
        <v>0</v>
      </c>
      <c r="BR57" s="29">
        <v>0</v>
      </c>
      <c r="BS57" s="29">
        <v>0</v>
      </c>
      <c r="BT57" s="29">
        <v>0</v>
      </c>
      <c r="BU57" s="29">
        <v>0</v>
      </c>
      <c r="BV57" s="29"/>
      <c r="BW57" s="29"/>
      <c r="BX57" s="29"/>
      <c r="BY57" s="29"/>
      <c r="BZ57" s="29"/>
      <c r="CA57" s="29"/>
      <c r="CB57" s="29">
        <v>0</v>
      </c>
      <c r="CC57" s="29">
        <v>0</v>
      </c>
      <c r="CD57" s="29">
        <v>0</v>
      </c>
      <c r="CE57" s="29">
        <v>-4640.05</v>
      </c>
      <c r="CF57" s="29">
        <v>4640.05</v>
      </c>
      <c r="CG57" s="29">
        <v>0</v>
      </c>
      <c r="CH57" s="29"/>
      <c r="CI57" s="29"/>
      <c r="CJ57" s="29"/>
      <c r="CK57" s="29">
        <v>-4640.05</v>
      </c>
      <c r="CL57" s="29">
        <v>4640.05</v>
      </c>
      <c r="CM57" s="29">
        <v>0</v>
      </c>
      <c r="CN57" s="29">
        <v>-9280.1</v>
      </c>
      <c r="CO57" s="29">
        <v>9280.1</v>
      </c>
      <c r="CP57" s="29">
        <v>0</v>
      </c>
      <c r="CQ57" s="29">
        <v>-4669.79</v>
      </c>
      <c r="CR57" s="29">
        <v>4669.79</v>
      </c>
      <c r="CS57" s="29">
        <v>0</v>
      </c>
      <c r="CT57" s="29"/>
      <c r="CU57" s="29"/>
      <c r="CV57" s="29"/>
      <c r="CW57" s="29">
        <v>-4669.79</v>
      </c>
      <c r="CX57" s="29">
        <v>4669.79</v>
      </c>
      <c r="CY57" s="29">
        <v>0</v>
      </c>
      <c r="CZ57" s="29">
        <v>-9339.58</v>
      </c>
      <c r="DA57" s="29">
        <v>9339.58</v>
      </c>
      <c r="DB57" s="29">
        <v>0</v>
      </c>
      <c r="DC57" s="29">
        <v>-5878.11</v>
      </c>
      <c r="DD57" s="29">
        <v>5878.11</v>
      </c>
      <c r="DE57" s="29">
        <v>0</v>
      </c>
      <c r="DF57" s="29"/>
      <c r="DG57" s="29"/>
      <c r="DH57" s="29"/>
      <c r="DI57" s="29">
        <v>-5878.11</v>
      </c>
      <c r="DJ57" s="29">
        <v>5878.11</v>
      </c>
      <c r="DK57" s="29">
        <v>0</v>
      </c>
      <c r="DL57" s="29">
        <v>-11756.22</v>
      </c>
      <c r="DM57" s="29">
        <v>11756.22</v>
      </c>
      <c r="DN57" s="29">
        <v>0</v>
      </c>
      <c r="DO57" s="29">
        <v>-6418.3</v>
      </c>
      <c r="DP57" s="29">
        <v>6418.3</v>
      </c>
      <c r="DQ57" s="29">
        <v>0</v>
      </c>
      <c r="DR57" s="29"/>
      <c r="DS57" s="29"/>
      <c r="DT57" s="29"/>
      <c r="DU57" s="29">
        <v>-6418.3</v>
      </c>
      <c r="DV57" s="29">
        <v>6418.3</v>
      </c>
      <c r="DW57" s="29">
        <v>0</v>
      </c>
      <c r="DX57" s="29">
        <v>-12836.6</v>
      </c>
      <c r="DY57" s="29">
        <v>12836.6</v>
      </c>
      <c r="DZ57" s="29">
        <v>0</v>
      </c>
      <c r="EA57" s="29">
        <v>-5761.42</v>
      </c>
      <c r="EB57" s="29">
        <v>5761.42</v>
      </c>
      <c r="EC57" s="29">
        <v>0</v>
      </c>
      <c r="ED57" s="29"/>
      <c r="EE57" s="29"/>
      <c r="EF57" s="29"/>
      <c r="EG57" s="29">
        <v>-5761.42</v>
      </c>
      <c r="EH57" s="29">
        <v>5761.42</v>
      </c>
      <c r="EI57" s="29">
        <v>0</v>
      </c>
      <c r="EJ57" s="29">
        <v>-11522.84</v>
      </c>
      <c r="EK57" s="29">
        <v>11522.84</v>
      </c>
      <c r="EL57" s="29">
        <v>0</v>
      </c>
      <c r="EM57" s="29">
        <v>-5860.57</v>
      </c>
      <c r="EN57" s="29">
        <v>5860.57</v>
      </c>
      <c r="EO57" s="29">
        <v>0</v>
      </c>
      <c r="EP57" s="29"/>
      <c r="EQ57" s="29"/>
      <c r="ER57" s="29"/>
      <c r="ES57" s="29">
        <v>-5800</v>
      </c>
      <c r="ET57" s="29">
        <v>5800</v>
      </c>
      <c r="EU57" s="29">
        <v>0</v>
      </c>
      <c r="EV57" s="29">
        <v>-11660.57</v>
      </c>
      <c r="EW57" s="29">
        <v>11660.57</v>
      </c>
      <c r="EX57" s="29">
        <v>0</v>
      </c>
      <c r="EY57" s="29">
        <v>-5649.28</v>
      </c>
      <c r="EZ57" s="29">
        <v>5649.28</v>
      </c>
      <c r="FA57" s="29">
        <v>0</v>
      </c>
      <c r="FB57" s="29"/>
      <c r="FC57" s="29"/>
      <c r="FD57" s="29"/>
      <c r="FE57" s="29">
        <v>-5800</v>
      </c>
      <c r="FF57" s="29">
        <v>5800</v>
      </c>
      <c r="FG57" s="29">
        <v>0</v>
      </c>
      <c r="FH57" s="29">
        <v>-11449.279999999999</v>
      </c>
      <c r="FI57" s="29">
        <v>11449.279999999999</v>
      </c>
      <c r="FJ57" s="29">
        <v>0</v>
      </c>
      <c r="FK57" s="29">
        <v>-5352.29</v>
      </c>
      <c r="FL57" s="29">
        <v>5352.29</v>
      </c>
      <c r="FM57" s="29">
        <v>0</v>
      </c>
      <c r="FN57" s="29"/>
      <c r="FO57" s="29"/>
      <c r="FP57" s="29"/>
      <c r="FQ57" s="29">
        <v>-5800</v>
      </c>
      <c r="FR57" s="29">
        <v>5800</v>
      </c>
      <c r="FS57" s="29">
        <v>0</v>
      </c>
      <c r="FT57" s="29">
        <v>-11152.29</v>
      </c>
      <c r="FU57" s="29">
        <v>11152.29</v>
      </c>
      <c r="FV57" s="29">
        <v>0</v>
      </c>
      <c r="FW57" s="29">
        <v>-5313.02</v>
      </c>
      <c r="FX57" s="29">
        <v>5313.02</v>
      </c>
      <c r="FY57" s="29">
        <v>0</v>
      </c>
      <c r="FZ57" s="29"/>
      <c r="GA57" s="29"/>
      <c r="GB57" s="29"/>
      <c r="GC57" s="29">
        <v>-5800</v>
      </c>
      <c r="GD57" s="29">
        <v>5800</v>
      </c>
      <c r="GE57" s="29">
        <v>0</v>
      </c>
      <c r="GF57" s="29">
        <v>-11113.02</v>
      </c>
      <c r="GG57" s="29">
        <v>11113.02</v>
      </c>
      <c r="GH57" s="29">
        <v>0</v>
      </c>
      <c r="GI57" s="29">
        <v>-5504.76</v>
      </c>
      <c r="GJ57" s="29">
        <v>5504.76</v>
      </c>
      <c r="GK57" s="29">
        <v>0</v>
      </c>
      <c r="GL57" s="29"/>
      <c r="GM57" s="29"/>
      <c r="GN57" s="29"/>
      <c r="GO57" s="29">
        <v>-5800</v>
      </c>
      <c r="GP57" s="29">
        <v>5800</v>
      </c>
      <c r="GQ57" s="29">
        <v>0</v>
      </c>
      <c r="GR57" s="29">
        <v>-11304.76</v>
      </c>
      <c r="GS57" s="29">
        <v>11304.76</v>
      </c>
      <c r="GT57" s="29">
        <v>0</v>
      </c>
      <c r="GU57" s="29">
        <v>-7483.99</v>
      </c>
      <c r="GV57" s="29">
        <v>7483.99</v>
      </c>
      <c r="GW57" s="29">
        <v>0</v>
      </c>
      <c r="GX57" s="29"/>
      <c r="GY57" s="29"/>
      <c r="GZ57" s="29"/>
      <c r="HA57" s="29">
        <v>-5800</v>
      </c>
      <c r="HB57" s="29">
        <v>5800</v>
      </c>
      <c r="HC57" s="29">
        <v>0</v>
      </c>
      <c r="HD57" s="29">
        <v>-13283.99</v>
      </c>
      <c r="HE57" s="29">
        <v>13283.99</v>
      </c>
      <c r="HF57" s="29">
        <v>0</v>
      </c>
      <c r="HG57" s="29"/>
      <c r="HH57" s="29"/>
      <c r="HI57" s="29"/>
      <c r="HJ57" s="29">
        <v>-5800</v>
      </c>
      <c r="HK57" s="29">
        <v>5800</v>
      </c>
      <c r="HL57" s="29">
        <v>0</v>
      </c>
      <c r="HM57" s="29">
        <v>-5800</v>
      </c>
      <c r="HN57" s="29">
        <v>5800</v>
      </c>
      <c r="HO57" s="29">
        <v>0</v>
      </c>
      <c r="HP57" s="29"/>
      <c r="HQ57" s="29"/>
      <c r="HR57" s="29"/>
      <c r="HS57" s="29"/>
      <c r="HT57" s="29"/>
      <c r="HU57" s="29"/>
      <c r="HV57" s="29"/>
      <c r="HW57" s="29"/>
      <c r="HX57" s="29"/>
      <c r="HY57" s="29">
        <v>-130499.25</v>
      </c>
      <c r="HZ57" s="29">
        <v>130499.25</v>
      </c>
      <c r="IA57" s="29">
        <v>0</v>
      </c>
      <c r="IB57" s="29">
        <v>-6000</v>
      </c>
      <c r="IC57" s="29">
        <v>6000</v>
      </c>
      <c r="ID57" s="29">
        <v>0</v>
      </c>
      <c r="IE57" s="29">
        <v>-5800</v>
      </c>
      <c r="IF57" s="29">
        <v>5800</v>
      </c>
      <c r="IG57" s="29">
        <v>0</v>
      </c>
      <c r="IH57" s="29">
        <v>-11800</v>
      </c>
      <c r="II57" s="29">
        <v>11800</v>
      </c>
      <c r="IJ57" s="29">
        <v>0</v>
      </c>
      <c r="IK57" s="29">
        <v>-6000</v>
      </c>
      <c r="IL57" s="29">
        <v>6000</v>
      </c>
      <c r="IM57" s="29">
        <v>0</v>
      </c>
      <c r="IN57" s="29">
        <v>-5800</v>
      </c>
      <c r="IO57" s="29">
        <v>5800</v>
      </c>
      <c r="IP57" s="29">
        <v>0</v>
      </c>
      <c r="IQ57" s="29">
        <v>-11800</v>
      </c>
      <c r="IR57" s="29">
        <v>11800</v>
      </c>
      <c r="IS57" s="29">
        <v>0</v>
      </c>
      <c r="IT57" s="29">
        <v>-6000</v>
      </c>
      <c r="IU57" s="29">
        <v>6000</v>
      </c>
      <c r="IV57" s="29">
        <v>0</v>
      </c>
      <c r="IW57" s="29">
        <v>-5800</v>
      </c>
      <c r="IX57" s="29">
        <v>5800</v>
      </c>
      <c r="IY57" s="29">
        <v>0</v>
      </c>
      <c r="IZ57" s="29">
        <v>-11800</v>
      </c>
      <c r="JA57" s="29">
        <v>11800</v>
      </c>
      <c r="JB57" s="29">
        <v>0</v>
      </c>
      <c r="JC57" s="29">
        <v>-6000</v>
      </c>
      <c r="JD57" s="29">
        <v>6000</v>
      </c>
      <c r="JE57" s="29">
        <v>0</v>
      </c>
      <c r="JF57" s="29">
        <v>-5800</v>
      </c>
      <c r="JG57" s="29">
        <v>5800</v>
      </c>
      <c r="JH57" s="29">
        <v>0</v>
      </c>
      <c r="JI57" s="29">
        <v>-11800</v>
      </c>
      <c r="JJ57" s="29">
        <v>11800</v>
      </c>
      <c r="JK57" s="29">
        <v>0</v>
      </c>
      <c r="JL57" s="29">
        <v>-6000</v>
      </c>
      <c r="JM57" s="29">
        <v>6000</v>
      </c>
      <c r="JN57" s="29">
        <v>0</v>
      </c>
      <c r="JO57" s="29">
        <v>-5800</v>
      </c>
      <c r="JP57" s="29">
        <v>5800</v>
      </c>
      <c r="JQ57" s="29">
        <v>0</v>
      </c>
      <c r="JR57" s="29">
        <v>-11800</v>
      </c>
      <c r="JS57" s="29">
        <v>11800</v>
      </c>
      <c r="JT57" s="29">
        <v>0</v>
      </c>
      <c r="JU57" s="29">
        <v>-6000</v>
      </c>
      <c r="JV57" s="29">
        <v>6000</v>
      </c>
      <c r="JW57" s="29">
        <v>0</v>
      </c>
      <c r="JX57" s="29">
        <v>-5800</v>
      </c>
      <c r="JY57" s="29">
        <v>5800</v>
      </c>
      <c r="JZ57" s="29">
        <v>0</v>
      </c>
      <c r="KA57" s="29">
        <v>-11800</v>
      </c>
      <c r="KB57" s="29">
        <v>11800</v>
      </c>
      <c r="KC57" s="29">
        <v>0</v>
      </c>
      <c r="KD57" s="29">
        <v>-6000</v>
      </c>
      <c r="KE57" s="29">
        <v>6000</v>
      </c>
      <c r="KF57" s="29">
        <v>0</v>
      </c>
      <c r="KG57" s="29">
        <v>-5800</v>
      </c>
      <c r="KH57" s="29">
        <v>5800</v>
      </c>
      <c r="KI57" s="29">
        <v>0</v>
      </c>
      <c r="KJ57" s="29">
        <v>-11800</v>
      </c>
      <c r="KK57" s="29">
        <v>11800</v>
      </c>
      <c r="KL57" s="29">
        <v>0</v>
      </c>
      <c r="KM57" s="29">
        <v>-6000</v>
      </c>
      <c r="KN57" s="29">
        <v>6000</v>
      </c>
      <c r="KO57" s="29">
        <v>0</v>
      </c>
      <c r="KP57" s="29">
        <v>-5800</v>
      </c>
      <c r="KQ57" s="29">
        <v>5800</v>
      </c>
      <c r="KR57" s="29">
        <v>0</v>
      </c>
      <c r="KS57" s="29">
        <v>-11800</v>
      </c>
      <c r="KT57" s="29">
        <v>11800</v>
      </c>
      <c r="KU57" s="29">
        <v>0</v>
      </c>
      <c r="KV57" s="29">
        <v>-6000</v>
      </c>
      <c r="KW57" s="29">
        <v>6000</v>
      </c>
      <c r="KX57" s="29">
        <v>0</v>
      </c>
      <c r="KY57" s="29">
        <v>-5800</v>
      </c>
      <c r="KZ57" s="29">
        <v>5800</v>
      </c>
      <c r="LA57" s="29">
        <v>0</v>
      </c>
      <c r="LB57" s="29">
        <v>-11800</v>
      </c>
      <c r="LC57" s="29">
        <v>11800</v>
      </c>
      <c r="LD57" s="29">
        <v>0</v>
      </c>
      <c r="LE57" s="29">
        <v>-6000</v>
      </c>
      <c r="LF57" s="29">
        <v>6000</v>
      </c>
      <c r="LG57" s="29">
        <v>0</v>
      </c>
      <c r="LH57" s="29">
        <v>-5800</v>
      </c>
      <c r="LI57" s="29">
        <v>5800</v>
      </c>
      <c r="LJ57" s="29">
        <v>0</v>
      </c>
      <c r="LK57" s="29">
        <v>-11800</v>
      </c>
      <c r="LL57" s="29">
        <v>11800</v>
      </c>
      <c r="LM57" s="29">
        <v>0</v>
      </c>
      <c r="LN57" s="29">
        <v>-6000</v>
      </c>
      <c r="LO57" s="29">
        <v>6000</v>
      </c>
      <c r="LP57" s="29">
        <v>0</v>
      </c>
      <c r="LQ57" s="29">
        <v>-5800</v>
      </c>
      <c r="LR57" s="29">
        <v>5800</v>
      </c>
      <c r="LS57" s="29">
        <v>0</v>
      </c>
      <c r="LT57" s="29">
        <v>-11800</v>
      </c>
      <c r="LU57" s="29">
        <v>11800</v>
      </c>
      <c r="LV57" s="29">
        <v>0</v>
      </c>
      <c r="LW57" s="29">
        <v>-6000</v>
      </c>
      <c r="LX57" s="29">
        <v>6000</v>
      </c>
      <c r="LY57" s="29">
        <v>0</v>
      </c>
      <c r="LZ57" s="29">
        <v>-5800</v>
      </c>
      <c r="MA57" s="29">
        <v>5800</v>
      </c>
      <c r="MB57" s="29">
        <v>0</v>
      </c>
      <c r="MC57" s="29">
        <v>-11800</v>
      </c>
      <c r="MD57" s="29">
        <v>11800</v>
      </c>
      <c r="ME57" s="29">
        <v>0</v>
      </c>
      <c r="MF57" s="29"/>
      <c r="MG57" s="29"/>
      <c r="MH57" s="29"/>
      <c r="MI57" s="29"/>
      <c r="MJ57" s="29"/>
      <c r="MK57" s="29"/>
      <c r="ML57" s="29">
        <v>-141600</v>
      </c>
      <c r="MM57" s="29">
        <v>141600</v>
      </c>
      <c r="MN57" s="29">
        <v>0</v>
      </c>
      <c r="MO57" s="29">
        <v>-6000</v>
      </c>
      <c r="MP57" s="29">
        <v>6000</v>
      </c>
      <c r="MQ57" s="29">
        <v>0</v>
      </c>
      <c r="MR57" s="29">
        <v>-6000</v>
      </c>
      <c r="MS57" s="29">
        <v>6000</v>
      </c>
      <c r="MT57" s="29">
        <v>0</v>
      </c>
      <c r="MU57" s="29">
        <v>-6000</v>
      </c>
      <c r="MV57" s="29">
        <v>6000</v>
      </c>
      <c r="MW57" s="29">
        <v>0</v>
      </c>
      <c r="MX57" s="29">
        <v>-6000</v>
      </c>
      <c r="MY57" s="29">
        <v>6000</v>
      </c>
      <c r="MZ57" s="29">
        <v>0</v>
      </c>
      <c r="NA57" s="29">
        <v>-6000</v>
      </c>
      <c r="NB57" s="29">
        <v>6000</v>
      </c>
      <c r="NC57" s="29">
        <v>0</v>
      </c>
      <c r="ND57" s="29">
        <v>-6000</v>
      </c>
      <c r="NE57" s="29">
        <v>6000</v>
      </c>
      <c r="NF57" s="29">
        <v>0</v>
      </c>
      <c r="NG57" s="29">
        <v>-6000</v>
      </c>
      <c r="NH57" s="29">
        <v>6000</v>
      </c>
      <c r="NI57" s="29">
        <v>0</v>
      </c>
      <c r="NJ57" s="29">
        <v>-6000</v>
      </c>
      <c r="NK57" s="29">
        <v>6000</v>
      </c>
      <c r="NL57" s="29">
        <v>0</v>
      </c>
      <c r="NM57" s="29">
        <v>-6000</v>
      </c>
      <c r="NN57" s="29">
        <v>6000</v>
      </c>
      <c r="NO57" s="29">
        <v>0</v>
      </c>
      <c r="NP57" s="29">
        <v>-6000</v>
      </c>
      <c r="NQ57" s="29">
        <v>6000</v>
      </c>
      <c r="NR57" s="29">
        <v>0</v>
      </c>
      <c r="NS57" s="29">
        <v>-6000</v>
      </c>
      <c r="NT57" s="29">
        <v>6000</v>
      </c>
      <c r="NU57" s="29">
        <v>0</v>
      </c>
      <c r="NV57" s="29">
        <v>-6000</v>
      </c>
      <c r="NW57" s="29">
        <v>6000</v>
      </c>
      <c r="NX57" s="29">
        <v>0</v>
      </c>
      <c r="NY57" s="29">
        <v>-6000</v>
      </c>
      <c r="NZ57" s="29">
        <v>6000</v>
      </c>
      <c r="OA57" s="29">
        <v>0</v>
      </c>
      <c r="OB57" s="29">
        <v>-6000</v>
      </c>
      <c r="OC57" s="29">
        <v>6000</v>
      </c>
      <c r="OD57" s="29">
        <v>0</v>
      </c>
      <c r="OE57" s="29">
        <v>-6000</v>
      </c>
      <c r="OF57" s="29">
        <v>6000</v>
      </c>
      <c r="OG57" s="29">
        <v>0</v>
      </c>
      <c r="OH57" s="29">
        <v>-6000</v>
      </c>
      <c r="OI57" s="29">
        <v>6000</v>
      </c>
      <c r="OJ57" s="29">
        <v>0</v>
      </c>
      <c r="OK57" s="29">
        <v>-6000</v>
      </c>
      <c r="OL57" s="29">
        <v>6000</v>
      </c>
      <c r="OM57" s="29">
        <v>0</v>
      </c>
      <c r="ON57" s="29">
        <v>-6000</v>
      </c>
      <c r="OO57" s="29">
        <v>6000</v>
      </c>
      <c r="OP57" s="29">
        <v>0</v>
      </c>
      <c r="OQ57" s="29">
        <v>-6000</v>
      </c>
      <c r="OR57" s="29">
        <v>6000</v>
      </c>
      <c r="OS57" s="29">
        <v>0</v>
      </c>
      <c r="OT57" s="29">
        <v>-6000</v>
      </c>
      <c r="OU57" s="29">
        <v>6000</v>
      </c>
      <c r="OV57" s="29">
        <v>0</v>
      </c>
      <c r="OW57" s="29">
        <v>-6000</v>
      </c>
      <c r="OX57" s="29">
        <v>6000</v>
      </c>
      <c r="OY57" s="29">
        <v>0</v>
      </c>
      <c r="OZ57" s="29">
        <v>-6000</v>
      </c>
      <c r="PA57" s="29">
        <v>6000</v>
      </c>
      <c r="PB57" s="29">
        <v>0</v>
      </c>
      <c r="PC57" s="29">
        <v>-6000</v>
      </c>
      <c r="PD57" s="29">
        <v>6000</v>
      </c>
      <c r="PE57" s="29">
        <v>0</v>
      </c>
      <c r="PF57" s="29">
        <v>-6000</v>
      </c>
      <c r="PG57" s="29">
        <v>6000</v>
      </c>
      <c r="PH57" s="29">
        <v>0</v>
      </c>
      <c r="PI57" s="29">
        <v>-72000</v>
      </c>
      <c r="PJ57" s="29">
        <v>72000</v>
      </c>
      <c r="PK57" s="29">
        <v>0</v>
      </c>
    </row>
    <row r="58" spans="1:427" x14ac:dyDescent="0.25">
      <c r="A58" s="6" t="s">
        <v>137</v>
      </c>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v>-62295.040000000001</v>
      </c>
      <c r="BQ58" s="29">
        <v>62295.040000000001</v>
      </c>
      <c r="BR58" s="29">
        <v>0</v>
      </c>
      <c r="BS58" s="29">
        <v>-62295.040000000001</v>
      </c>
      <c r="BT58" s="29">
        <v>62295.040000000001</v>
      </c>
      <c r="BU58" s="29">
        <v>0</v>
      </c>
      <c r="BV58" s="29"/>
      <c r="BW58" s="29"/>
      <c r="BX58" s="29"/>
      <c r="BY58" s="29"/>
      <c r="BZ58" s="29"/>
      <c r="CA58" s="29"/>
      <c r="CB58" s="29">
        <v>-62295.040000000001</v>
      </c>
      <c r="CC58" s="29">
        <v>62295.040000000001</v>
      </c>
      <c r="CD58" s="29">
        <v>0</v>
      </c>
      <c r="CE58" s="29">
        <v>-893.81</v>
      </c>
      <c r="CF58" s="29">
        <v>893.81</v>
      </c>
      <c r="CG58" s="29">
        <v>0</v>
      </c>
      <c r="CH58" s="29"/>
      <c r="CI58" s="29"/>
      <c r="CJ58" s="29"/>
      <c r="CK58" s="29">
        <v>-893.81</v>
      </c>
      <c r="CL58" s="29">
        <v>893.81</v>
      </c>
      <c r="CM58" s="29">
        <v>0</v>
      </c>
      <c r="CN58" s="29">
        <v>-1787.62</v>
      </c>
      <c r="CO58" s="29">
        <v>1787.62</v>
      </c>
      <c r="CP58" s="29">
        <v>0</v>
      </c>
      <c r="CQ58" s="29">
        <v>-740.65</v>
      </c>
      <c r="CR58" s="29">
        <v>740.65</v>
      </c>
      <c r="CS58" s="29">
        <v>0</v>
      </c>
      <c r="CT58" s="29"/>
      <c r="CU58" s="29"/>
      <c r="CV58" s="29"/>
      <c r="CW58" s="29">
        <v>-740.65</v>
      </c>
      <c r="CX58" s="29">
        <v>740.65</v>
      </c>
      <c r="CY58" s="29">
        <v>0</v>
      </c>
      <c r="CZ58" s="29">
        <v>-1481.3</v>
      </c>
      <c r="DA58" s="29">
        <v>1481.3</v>
      </c>
      <c r="DB58" s="29">
        <v>0</v>
      </c>
      <c r="DC58" s="29">
        <v>-4276.3599999999997</v>
      </c>
      <c r="DD58" s="29">
        <v>4276.3599999999997</v>
      </c>
      <c r="DE58" s="29">
        <v>0</v>
      </c>
      <c r="DF58" s="29"/>
      <c r="DG58" s="29"/>
      <c r="DH58" s="29"/>
      <c r="DI58" s="29">
        <v>-4276.3599999999997</v>
      </c>
      <c r="DJ58" s="29">
        <v>4276.3599999999997</v>
      </c>
      <c r="DK58" s="29">
        <v>0</v>
      </c>
      <c r="DL58" s="29">
        <v>-8552.7199999999993</v>
      </c>
      <c r="DM58" s="29">
        <v>8552.7199999999993</v>
      </c>
      <c r="DN58" s="29">
        <v>0</v>
      </c>
      <c r="DO58" s="29">
        <v>-645.72</v>
      </c>
      <c r="DP58" s="29">
        <v>645.72</v>
      </c>
      <c r="DQ58" s="29">
        <v>0</v>
      </c>
      <c r="DR58" s="29"/>
      <c r="DS58" s="29"/>
      <c r="DT58" s="29"/>
      <c r="DU58" s="29">
        <v>-645.72</v>
      </c>
      <c r="DV58" s="29">
        <v>645.72</v>
      </c>
      <c r="DW58" s="29">
        <v>0</v>
      </c>
      <c r="DX58" s="29">
        <v>-1291.44</v>
      </c>
      <c r="DY58" s="29">
        <v>1291.44</v>
      </c>
      <c r="DZ58" s="29">
        <v>0</v>
      </c>
      <c r="EA58" s="29">
        <v>-1254.6599999999999</v>
      </c>
      <c r="EB58" s="29">
        <v>1254.6599999999999</v>
      </c>
      <c r="EC58" s="29">
        <v>0</v>
      </c>
      <c r="ED58" s="29"/>
      <c r="EE58" s="29"/>
      <c r="EF58" s="29"/>
      <c r="EG58" s="29">
        <v>-1254.6599999999999</v>
      </c>
      <c r="EH58" s="29">
        <v>1254.6599999999999</v>
      </c>
      <c r="EI58" s="29">
        <v>0</v>
      </c>
      <c r="EJ58" s="29">
        <v>-2509.3199999999997</v>
      </c>
      <c r="EK58" s="29">
        <v>2509.3199999999997</v>
      </c>
      <c r="EL58" s="29">
        <v>0</v>
      </c>
      <c r="EM58" s="29">
        <v>-668.17</v>
      </c>
      <c r="EN58" s="29">
        <v>668.17</v>
      </c>
      <c r="EO58" s="29">
        <v>0</v>
      </c>
      <c r="EP58" s="29"/>
      <c r="EQ58" s="29"/>
      <c r="ER58" s="29"/>
      <c r="ES58" s="29">
        <v>-700</v>
      </c>
      <c r="ET58" s="29">
        <v>700</v>
      </c>
      <c r="EU58" s="29">
        <v>0</v>
      </c>
      <c r="EV58" s="29">
        <v>-1368.17</v>
      </c>
      <c r="EW58" s="29">
        <v>1368.17</v>
      </c>
      <c r="EX58" s="29">
        <v>0</v>
      </c>
      <c r="EY58" s="29">
        <v>-2646.1800000000003</v>
      </c>
      <c r="EZ58" s="29">
        <v>2646.1800000000003</v>
      </c>
      <c r="FA58" s="29">
        <v>0</v>
      </c>
      <c r="FB58" s="29"/>
      <c r="FC58" s="29"/>
      <c r="FD58" s="29"/>
      <c r="FE58" s="29">
        <v>-700</v>
      </c>
      <c r="FF58" s="29">
        <v>700</v>
      </c>
      <c r="FG58" s="29">
        <v>0</v>
      </c>
      <c r="FH58" s="29">
        <v>-3346.1800000000003</v>
      </c>
      <c r="FI58" s="29">
        <v>3346.1800000000003</v>
      </c>
      <c r="FJ58" s="29">
        <v>0</v>
      </c>
      <c r="FK58" s="29">
        <v>-721.74</v>
      </c>
      <c r="FL58" s="29">
        <v>721.74</v>
      </c>
      <c r="FM58" s="29">
        <v>0</v>
      </c>
      <c r="FN58" s="29"/>
      <c r="FO58" s="29"/>
      <c r="FP58" s="29"/>
      <c r="FQ58" s="29">
        <v>-700</v>
      </c>
      <c r="FR58" s="29">
        <v>700</v>
      </c>
      <c r="FS58" s="29">
        <v>0</v>
      </c>
      <c r="FT58" s="29">
        <v>-1421.74</v>
      </c>
      <c r="FU58" s="29">
        <v>1421.74</v>
      </c>
      <c r="FV58" s="29">
        <v>0</v>
      </c>
      <c r="FW58" s="29">
        <v>-1298.75</v>
      </c>
      <c r="FX58" s="29">
        <v>1298.75</v>
      </c>
      <c r="FY58" s="29">
        <v>0</v>
      </c>
      <c r="FZ58" s="29"/>
      <c r="GA58" s="29"/>
      <c r="GB58" s="29"/>
      <c r="GC58" s="29">
        <v>-700</v>
      </c>
      <c r="GD58" s="29">
        <v>700</v>
      </c>
      <c r="GE58" s="29">
        <v>0</v>
      </c>
      <c r="GF58" s="29">
        <v>-1998.75</v>
      </c>
      <c r="GG58" s="29">
        <v>1998.75</v>
      </c>
      <c r="GH58" s="29">
        <v>0</v>
      </c>
      <c r="GI58" s="29">
        <v>-5283.04</v>
      </c>
      <c r="GJ58" s="29">
        <v>5283.04</v>
      </c>
      <c r="GK58" s="29">
        <v>0</v>
      </c>
      <c r="GL58" s="29"/>
      <c r="GM58" s="29"/>
      <c r="GN58" s="29"/>
      <c r="GO58" s="29">
        <v>-700</v>
      </c>
      <c r="GP58" s="29">
        <v>700</v>
      </c>
      <c r="GQ58" s="29">
        <v>0</v>
      </c>
      <c r="GR58" s="29">
        <v>-5983.04</v>
      </c>
      <c r="GS58" s="29">
        <v>5983.04</v>
      </c>
      <c r="GT58" s="29">
        <v>0</v>
      </c>
      <c r="GU58" s="29">
        <v>-609.15</v>
      </c>
      <c r="GV58" s="29">
        <v>609.15</v>
      </c>
      <c r="GW58" s="29">
        <v>0</v>
      </c>
      <c r="GX58" s="29"/>
      <c r="GY58" s="29"/>
      <c r="GZ58" s="29"/>
      <c r="HA58" s="29">
        <v>-700</v>
      </c>
      <c r="HB58" s="29">
        <v>700</v>
      </c>
      <c r="HC58" s="29">
        <v>0</v>
      </c>
      <c r="HD58" s="29">
        <v>-1309.1500000000001</v>
      </c>
      <c r="HE58" s="29">
        <v>1309.1500000000001</v>
      </c>
      <c r="HF58" s="29">
        <v>0</v>
      </c>
      <c r="HG58" s="29"/>
      <c r="HH58" s="29"/>
      <c r="HI58" s="29"/>
      <c r="HJ58" s="29">
        <v>-700</v>
      </c>
      <c r="HK58" s="29">
        <v>700</v>
      </c>
      <c r="HL58" s="29">
        <v>0</v>
      </c>
      <c r="HM58" s="29">
        <v>-700</v>
      </c>
      <c r="HN58" s="29">
        <v>700</v>
      </c>
      <c r="HO58" s="29">
        <v>0</v>
      </c>
      <c r="HP58" s="29"/>
      <c r="HQ58" s="29"/>
      <c r="HR58" s="29"/>
      <c r="HS58" s="29"/>
      <c r="HT58" s="29"/>
      <c r="HU58" s="29"/>
      <c r="HV58" s="29"/>
      <c r="HW58" s="29"/>
      <c r="HX58" s="29"/>
      <c r="HY58" s="29">
        <v>-31749.43</v>
      </c>
      <c r="HZ58" s="29">
        <v>31749.43</v>
      </c>
      <c r="IA58" s="29">
        <v>0</v>
      </c>
      <c r="IB58" s="29">
        <v>-1620.83</v>
      </c>
      <c r="IC58" s="29">
        <v>1620.83</v>
      </c>
      <c r="ID58" s="29">
        <v>0</v>
      </c>
      <c r="IE58" s="29">
        <v>-700</v>
      </c>
      <c r="IF58" s="29">
        <v>700</v>
      </c>
      <c r="IG58" s="29">
        <v>0</v>
      </c>
      <c r="IH58" s="29">
        <v>-2320.83</v>
      </c>
      <c r="II58" s="29">
        <v>2320.83</v>
      </c>
      <c r="IJ58" s="29">
        <v>0</v>
      </c>
      <c r="IK58" s="29">
        <v>-1620.83</v>
      </c>
      <c r="IL58" s="29">
        <v>1620.83</v>
      </c>
      <c r="IM58" s="29">
        <v>0</v>
      </c>
      <c r="IN58" s="29">
        <v>-700</v>
      </c>
      <c r="IO58" s="29">
        <v>700</v>
      </c>
      <c r="IP58" s="29">
        <v>0</v>
      </c>
      <c r="IQ58" s="29">
        <v>-2320.83</v>
      </c>
      <c r="IR58" s="29">
        <v>2320.83</v>
      </c>
      <c r="IS58" s="29">
        <v>0</v>
      </c>
      <c r="IT58" s="29">
        <v>-1620.83</v>
      </c>
      <c r="IU58" s="29">
        <v>1620.83</v>
      </c>
      <c r="IV58" s="29">
        <v>0</v>
      </c>
      <c r="IW58" s="29">
        <v>-700</v>
      </c>
      <c r="IX58" s="29">
        <v>700</v>
      </c>
      <c r="IY58" s="29">
        <v>0</v>
      </c>
      <c r="IZ58" s="29">
        <v>-2320.83</v>
      </c>
      <c r="JA58" s="29">
        <v>2320.83</v>
      </c>
      <c r="JB58" s="29">
        <v>0</v>
      </c>
      <c r="JC58" s="29">
        <v>-1620.83</v>
      </c>
      <c r="JD58" s="29">
        <v>1620.83</v>
      </c>
      <c r="JE58" s="29">
        <v>0</v>
      </c>
      <c r="JF58" s="29">
        <v>-700</v>
      </c>
      <c r="JG58" s="29">
        <v>700</v>
      </c>
      <c r="JH58" s="29">
        <v>0</v>
      </c>
      <c r="JI58" s="29">
        <v>-2320.83</v>
      </c>
      <c r="JJ58" s="29">
        <v>2320.83</v>
      </c>
      <c r="JK58" s="29">
        <v>0</v>
      </c>
      <c r="JL58" s="29">
        <v>-1620.83</v>
      </c>
      <c r="JM58" s="29">
        <v>1620.83</v>
      </c>
      <c r="JN58" s="29">
        <v>0</v>
      </c>
      <c r="JO58" s="29">
        <v>-700</v>
      </c>
      <c r="JP58" s="29">
        <v>700</v>
      </c>
      <c r="JQ58" s="29">
        <v>0</v>
      </c>
      <c r="JR58" s="29">
        <v>-2320.83</v>
      </c>
      <c r="JS58" s="29">
        <v>2320.83</v>
      </c>
      <c r="JT58" s="29">
        <v>0</v>
      </c>
      <c r="JU58" s="29">
        <v>-1620.83</v>
      </c>
      <c r="JV58" s="29">
        <v>1620.83</v>
      </c>
      <c r="JW58" s="29">
        <v>0</v>
      </c>
      <c r="JX58" s="29">
        <v>-700</v>
      </c>
      <c r="JY58" s="29">
        <v>700</v>
      </c>
      <c r="JZ58" s="29">
        <v>0</v>
      </c>
      <c r="KA58" s="29">
        <v>-2320.83</v>
      </c>
      <c r="KB58" s="29">
        <v>2320.83</v>
      </c>
      <c r="KC58" s="29">
        <v>0</v>
      </c>
      <c r="KD58" s="29">
        <v>-1620.83</v>
      </c>
      <c r="KE58" s="29">
        <v>1620.83</v>
      </c>
      <c r="KF58" s="29">
        <v>0</v>
      </c>
      <c r="KG58" s="29">
        <v>-700</v>
      </c>
      <c r="KH58" s="29">
        <v>700</v>
      </c>
      <c r="KI58" s="29">
        <v>0</v>
      </c>
      <c r="KJ58" s="29">
        <v>-2320.83</v>
      </c>
      <c r="KK58" s="29">
        <v>2320.83</v>
      </c>
      <c r="KL58" s="29">
        <v>0</v>
      </c>
      <c r="KM58" s="29">
        <v>-1620.83</v>
      </c>
      <c r="KN58" s="29">
        <v>1620.83</v>
      </c>
      <c r="KO58" s="29">
        <v>0</v>
      </c>
      <c r="KP58" s="29">
        <v>-700</v>
      </c>
      <c r="KQ58" s="29">
        <v>700</v>
      </c>
      <c r="KR58" s="29">
        <v>0</v>
      </c>
      <c r="KS58" s="29">
        <v>-2320.83</v>
      </c>
      <c r="KT58" s="29">
        <v>2320.83</v>
      </c>
      <c r="KU58" s="29">
        <v>0</v>
      </c>
      <c r="KV58" s="29">
        <v>-1620.83</v>
      </c>
      <c r="KW58" s="29">
        <v>1620.83</v>
      </c>
      <c r="KX58" s="29">
        <v>0</v>
      </c>
      <c r="KY58" s="29">
        <v>-700</v>
      </c>
      <c r="KZ58" s="29">
        <v>700</v>
      </c>
      <c r="LA58" s="29">
        <v>0</v>
      </c>
      <c r="LB58" s="29">
        <v>-2320.83</v>
      </c>
      <c r="LC58" s="29">
        <v>2320.83</v>
      </c>
      <c r="LD58" s="29">
        <v>0</v>
      </c>
      <c r="LE58" s="29">
        <v>-1620.83</v>
      </c>
      <c r="LF58" s="29">
        <v>1620.83</v>
      </c>
      <c r="LG58" s="29">
        <v>0</v>
      </c>
      <c r="LH58" s="29">
        <v>-700</v>
      </c>
      <c r="LI58" s="29">
        <v>700</v>
      </c>
      <c r="LJ58" s="29">
        <v>0</v>
      </c>
      <c r="LK58" s="29">
        <v>-2320.83</v>
      </c>
      <c r="LL58" s="29">
        <v>2320.83</v>
      </c>
      <c r="LM58" s="29">
        <v>0</v>
      </c>
      <c r="LN58" s="29">
        <v>-1620.83</v>
      </c>
      <c r="LO58" s="29">
        <v>1620.83</v>
      </c>
      <c r="LP58" s="29">
        <v>0</v>
      </c>
      <c r="LQ58" s="29">
        <v>-700</v>
      </c>
      <c r="LR58" s="29">
        <v>700</v>
      </c>
      <c r="LS58" s="29">
        <v>0</v>
      </c>
      <c r="LT58" s="29">
        <v>-2320.83</v>
      </c>
      <c r="LU58" s="29">
        <v>2320.83</v>
      </c>
      <c r="LV58" s="29">
        <v>0</v>
      </c>
      <c r="LW58" s="29">
        <v>-1620.83</v>
      </c>
      <c r="LX58" s="29">
        <v>1620.83</v>
      </c>
      <c r="LY58" s="29">
        <v>0</v>
      </c>
      <c r="LZ58" s="29">
        <v>-700</v>
      </c>
      <c r="MA58" s="29">
        <v>700</v>
      </c>
      <c r="MB58" s="29">
        <v>0</v>
      </c>
      <c r="MC58" s="29">
        <v>-2320.83</v>
      </c>
      <c r="MD58" s="29">
        <v>2320.83</v>
      </c>
      <c r="ME58" s="29">
        <v>0</v>
      </c>
      <c r="MF58" s="29"/>
      <c r="MG58" s="29"/>
      <c r="MH58" s="29"/>
      <c r="MI58" s="29"/>
      <c r="MJ58" s="29"/>
      <c r="MK58" s="29"/>
      <c r="ML58" s="29">
        <v>-27849.96</v>
      </c>
      <c r="MM58" s="29">
        <v>27849.96</v>
      </c>
      <c r="MN58" s="29">
        <v>0</v>
      </c>
      <c r="MO58" s="29">
        <v>-1620.83</v>
      </c>
      <c r="MP58" s="29">
        <v>1620.83</v>
      </c>
      <c r="MQ58" s="29">
        <v>0</v>
      </c>
      <c r="MR58" s="29">
        <v>-1620.83</v>
      </c>
      <c r="MS58" s="29">
        <v>1620.83</v>
      </c>
      <c r="MT58" s="29">
        <v>0</v>
      </c>
      <c r="MU58" s="29">
        <v>-1620.83</v>
      </c>
      <c r="MV58" s="29">
        <v>1620.83</v>
      </c>
      <c r="MW58" s="29">
        <v>0</v>
      </c>
      <c r="MX58" s="29">
        <v>-1620.83</v>
      </c>
      <c r="MY58" s="29">
        <v>1620.83</v>
      </c>
      <c r="MZ58" s="29">
        <v>0</v>
      </c>
      <c r="NA58" s="29">
        <v>-1620.83</v>
      </c>
      <c r="NB58" s="29">
        <v>1620.83</v>
      </c>
      <c r="NC58" s="29">
        <v>0</v>
      </c>
      <c r="ND58" s="29">
        <v>-1620.83</v>
      </c>
      <c r="NE58" s="29">
        <v>1620.83</v>
      </c>
      <c r="NF58" s="29">
        <v>0</v>
      </c>
      <c r="NG58" s="29">
        <v>-1620.83</v>
      </c>
      <c r="NH58" s="29">
        <v>1620.83</v>
      </c>
      <c r="NI58" s="29">
        <v>0</v>
      </c>
      <c r="NJ58" s="29">
        <v>-1620.83</v>
      </c>
      <c r="NK58" s="29">
        <v>1620.83</v>
      </c>
      <c r="NL58" s="29">
        <v>0</v>
      </c>
      <c r="NM58" s="29">
        <v>-1620.83</v>
      </c>
      <c r="NN58" s="29">
        <v>1620.83</v>
      </c>
      <c r="NO58" s="29">
        <v>0</v>
      </c>
      <c r="NP58" s="29">
        <v>-1620.83</v>
      </c>
      <c r="NQ58" s="29">
        <v>1620.83</v>
      </c>
      <c r="NR58" s="29">
        <v>0</v>
      </c>
      <c r="NS58" s="29">
        <v>-1620.83</v>
      </c>
      <c r="NT58" s="29">
        <v>1620.83</v>
      </c>
      <c r="NU58" s="29">
        <v>0</v>
      </c>
      <c r="NV58" s="29">
        <v>-1620.83</v>
      </c>
      <c r="NW58" s="29">
        <v>1620.83</v>
      </c>
      <c r="NX58" s="29">
        <v>0</v>
      </c>
      <c r="NY58" s="29">
        <v>-1620.83</v>
      </c>
      <c r="NZ58" s="29">
        <v>1620.83</v>
      </c>
      <c r="OA58" s="29">
        <v>0</v>
      </c>
      <c r="OB58" s="29">
        <v>-1620.83</v>
      </c>
      <c r="OC58" s="29">
        <v>1620.83</v>
      </c>
      <c r="OD58" s="29">
        <v>0</v>
      </c>
      <c r="OE58" s="29">
        <v>-1620.83</v>
      </c>
      <c r="OF58" s="29">
        <v>1620.83</v>
      </c>
      <c r="OG58" s="29">
        <v>0</v>
      </c>
      <c r="OH58" s="29">
        <v>-1620.83</v>
      </c>
      <c r="OI58" s="29">
        <v>1620.83</v>
      </c>
      <c r="OJ58" s="29">
        <v>0</v>
      </c>
      <c r="OK58" s="29">
        <v>-1620.83</v>
      </c>
      <c r="OL58" s="29">
        <v>1620.83</v>
      </c>
      <c r="OM58" s="29">
        <v>0</v>
      </c>
      <c r="ON58" s="29">
        <v>-1620.83</v>
      </c>
      <c r="OO58" s="29">
        <v>1620.83</v>
      </c>
      <c r="OP58" s="29">
        <v>0</v>
      </c>
      <c r="OQ58" s="29">
        <v>-1620.83</v>
      </c>
      <c r="OR58" s="29">
        <v>1620.83</v>
      </c>
      <c r="OS58" s="29">
        <v>0</v>
      </c>
      <c r="OT58" s="29">
        <v>-1620.83</v>
      </c>
      <c r="OU58" s="29">
        <v>1620.83</v>
      </c>
      <c r="OV58" s="29">
        <v>0</v>
      </c>
      <c r="OW58" s="29">
        <v>-1620.83</v>
      </c>
      <c r="OX58" s="29">
        <v>1620.83</v>
      </c>
      <c r="OY58" s="29">
        <v>0</v>
      </c>
      <c r="OZ58" s="29">
        <v>-1620.83</v>
      </c>
      <c r="PA58" s="29">
        <v>1620.83</v>
      </c>
      <c r="PB58" s="29">
        <v>0</v>
      </c>
      <c r="PC58" s="29">
        <v>-1620.83</v>
      </c>
      <c r="PD58" s="29">
        <v>1620.83</v>
      </c>
      <c r="PE58" s="29">
        <v>0</v>
      </c>
      <c r="PF58" s="29">
        <v>-1620.83</v>
      </c>
      <c r="PG58" s="29">
        <v>1620.83</v>
      </c>
      <c r="PH58" s="29">
        <v>0</v>
      </c>
      <c r="PI58" s="29">
        <v>-19449.96</v>
      </c>
      <c r="PJ58" s="29">
        <v>19449.96</v>
      </c>
      <c r="PK58" s="29">
        <v>0</v>
      </c>
    </row>
    <row r="59" spans="1:427" x14ac:dyDescent="0.25">
      <c r="A59" s="7" t="s">
        <v>377</v>
      </c>
      <c r="B59" s="29"/>
      <c r="C59" s="29"/>
      <c r="D59" s="29"/>
      <c r="E59" s="29"/>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v>-61929.29</v>
      </c>
      <c r="BQ59" s="29">
        <v>61929.29</v>
      </c>
      <c r="BR59" s="29">
        <v>0</v>
      </c>
      <c r="BS59" s="29">
        <v>-61929.29</v>
      </c>
      <c r="BT59" s="29">
        <v>61929.29</v>
      </c>
      <c r="BU59" s="29">
        <v>0</v>
      </c>
      <c r="BV59" s="29"/>
      <c r="BW59" s="29"/>
      <c r="BX59" s="29"/>
      <c r="BY59" s="29"/>
      <c r="BZ59" s="29"/>
      <c r="CA59" s="29"/>
      <c r="CB59" s="29">
        <v>-61929.29</v>
      </c>
      <c r="CC59" s="29">
        <v>61929.29</v>
      </c>
      <c r="CD59" s="29">
        <v>0</v>
      </c>
      <c r="CE59" s="29">
        <v>-473.73</v>
      </c>
      <c r="CF59" s="29">
        <v>473.73</v>
      </c>
      <c r="CG59" s="29">
        <v>0</v>
      </c>
      <c r="CH59" s="29"/>
      <c r="CI59" s="29"/>
      <c r="CJ59" s="29"/>
      <c r="CK59" s="29">
        <v>-473.73</v>
      </c>
      <c r="CL59" s="29">
        <v>473.73</v>
      </c>
      <c r="CM59" s="29">
        <v>0</v>
      </c>
      <c r="CN59" s="29">
        <v>-947.46</v>
      </c>
      <c r="CO59" s="29">
        <v>947.46</v>
      </c>
      <c r="CP59" s="29">
        <v>0</v>
      </c>
      <c r="CQ59" s="29">
        <v>-740.65</v>
      </c>
      <c r="CR59" s="29">
        <v>740.65</v>
      </c>
      <c r="CS59" s="29">
        <v>0</v>
      </c>
      <c r="CT59" s="29"/>
      <c r="CU59" s="29"/>
      <c r="CV59" s="29"/>
      <c r="CW59" s="29">
        <v>-740.65</v>
      </c>
      <c r="CX59" s="29">
        <v>740.65</v>
      </c>
      <c r="CY59" s="29">
        <v>0</v>
      </c>
      <c r="CZ59" s="29">
        <v>-1481.3</v>
      </c>
      <c r="DA59" s="29">
        <v>1481.3</v>
      </c>
      <c r="DB59" s="29">
        <v>0</v>
      </c>
      <c r="DC59" s="29">
        <v>-645.67999999999995</v>
      </c>
      <c r="DD59" s="29">
        <v>645.67999999999995</v>
      </c>
      <c r="DE59" s="29">
        <v>0</v>
      </c>
      <c r="DF59" s="29"/>
      <c r="DG59" s="29"/>
      <c r="DH59" s="29"/>
      <c r="DI59" s="29">
        <v>-645.67999999999995</v>
      </c>
      <c r="DJ59" s="29">
        <v>645.67999999999995</v>
      </c>
      <c r="DK59" s="29">
        <v>0</v>
      </c>
      <c r="DL59" s="29">
        <v>-1291.3599999999999</v>
      </c>
      <c r="DM59" s="29">
        <v>1291.3599999999999</v>
      </c>
      <c r="DN59" s="29">
        <v>0</v>
      </c>
      <c r="DO59" s="29">
        <v>-645.72</v>
      </c>
      <c r="DP59" s="29">
        <v>645.72</v>
      </c>
      <c r="DQ59" s="29">
        <v>0</v>
      </c>
      <c r="DR59" s="29"/>
      <c r="DS59" s="29"/>
      <c r="DT59" s="29"/>
      <c r="DU59" s="29">
        <v>-645.72</v>
      </c>
      <c r="DV59" s="29">
        <v>645.72</v>
      </c>
      <c r="DW59" s="29">
        <v>0</v>
      </c>
      <c r="DX59" s="29">
        <v>-1291.44</v>
      </c>
      <c r="DY59" s="29">
        <v>1291.44</v>
      </c>
      <c r="DZ59" s="29">
        <v>0</v>
      </c>
      <c r="EA59" s="29">
        <v>-668.18</v>
      </c>
      <c r="EB59" s="29">
        <v>668.18</v>
      </c>
      <c r="EC59" s="29">
        <v>0</v>
      </c>
      <c r="ED59" s="29"/>
      <c r="EE59" s="29"/>
      <c r="EF59" s="29"/>
      <c r="EG59" s="29">
        <v>-668.18</v>
      </c>
      <c r="EH59" s="29">
        <v>668.18</v>
      </c>
      <c r="EI59" s="29">
        <v>0</v>
      </c>
      <c r="EJ59" s="29">
        <v>-1336.36</v>
      </c>
      <c r="EK59" s="29">
        <v>1336.36</v>
      </c>
      <c r="EL59" s="29">
        <v>0</v>
      </c>
      <c r="EM59" s="29">
        <v>-668.17</v>
      </c>
      <c r="EN59" s="29">
        <v>668.17</v>
      </c>
      <c r="EO59" s="29">
        <v>0</v>
      </c>
      <c r="EP59" s="29"/>
      <c r="EQ59" s="29"/>
      <c r="ER59" s="29"/>
      <c r="ES59" s="29">
        <v>-700</v>
      </c>
      <c r="ET59" s="29">
        <v>700</v>
      </c>
      <c r="EU59" s="29">
        <v>0</v>
      </c>
      <c r="EV59" s="29">
        <v>-1368.17</v>
      </c>
      <c r="EW59" s="29">
        <v>1368.17</v>
      </c>
      <c r="EX59" s="29">
        <v>0</v>
      </c>
      <c r="EY59" s="29">
        <v>-721.75</v>
      </c>
      <c r="EZ59" s="29">
        <v>721.75</v>
      </c>
      <c r="FA59" s="29">
        <v>0</v>
      </c>
      <c r="FB59" s="29"/>
      <c r="FC59" s="29"/>
      <c r="FD59" s="29"/>
      <c r="FE59" s="29">
        <v>-700</v>
      </c>
      <c r="FF59" s="29">
        <v>700</v>
      </c>
      <c r="FG59" s="29">
        <v>0</v>
      </c>
      <c r="FH59" s="29">
        <v>-1421.75</v>
      </c>
      <c r="FI59" s="29">
        <v>1421.75</v>
      </c>
      <c r="FJ59" s="29">
        <v>0</v>
      </c>
      <c r="FK59" s="29">
        <v>-721.74</v>
      </c>
      <c r="FL59" s="29">
        <v>721.74</v>
      </c>
      <c r="FM59" s="29">
        <v>0</v>
      </c>
      <c r="FN59" s="29"/>
      <c r="FO59" s="29"/>
      <c r="FP59" s="29"/>
      <c r="FQ59" s="29">
        <v>-700</v>
      </c>
      <c r="FR59" s="29">
        <v>700</v>
      </c>
      <c r="FS59" s="29">
        <v>0</v>
      </c>
      <c r="FT59" s="29">
        <v>-1421.74</v>
      </c>
      <c r="FU59" s="29">
        <v>1421.74</v>
      </c>
      <c r="FV59" s="29">
        <v>0</v>
      </c>
      <c r="FW59" s="29">
        <v>-761.48</v>
      </c>
      <c r="FX59" s="29">
        <v>761.48</v>
      </c>
      <c r="FY59" s="29">
        <v>0</v>
      </c>
      <c r="FZ59" s="29"/>
      <c r="GA59" s="29"/>
      <c r="GB59" s="29"/>
      <c r="GC59" s="29">
        <v>-700</v>
      </c>
      <c r="GD59" s="29">
        <v>700</v>
      </c>
      <c r="GE59" s="29">
        <v>0</v>
      </c>
      <c r="GF59" s="29">
        <v>-1461.48</v>
      </c>
      <c r="GG59" s="29">
        <v>1461.48</v>
      </c>
      <c r="GH59" s="29">
        <v>0</v>
      </c>
      <c r="GI59" s="29">
        <v>-4784.04</v>
      </c>
      <c r="GJ59" s="29">
        <v>4784.04</v>
      </c>
      <c r="GK59" s="29">
        <v>0</v>
      </c>
      <c r="GL59" s="29"/>
      <c r="GM59" s="29"/>
      <c r="GN59" s="29"/>
      <c r="GO59" s="29">
        <v>-700</v>
      </c>
      <c r="GP59" s="29">
        <v>700</v>
      </c>
      <c r="GQ59" s="29">
        <v>0</v>
      </c>
      <c r="GR59" s="29">
        <v>-5484.04</v>
      </c>
      <c r="GS59" s="29">
        <v>5484.04</v>
      </c>
      <c r="GT59" s="29">
        <v>0</v>
      </c>
      <c r="GU59" s="29">
        <v>-609.15</v>
      </c>
      <c r="GV59" s="29">
        <v>609.15</v>
      </c>
      <c r="GW59" s="29">
        <v>0</v>
      </c>
      <c r="GX59" s="29"/>
      <c r="GY59" s="29"/>
      <c r="GZ59" s="29"/>
      <c r="HA59" s="29">
        <v>-700</v>
      </c>
      <c r="HB59" s="29">
        <v>700</v>
      </c>
      <c r="HC59" s="29">
        <v>0</v>
      </c>
      <c r="HD59" s="29">
        <v>-1309.1500000000001</v>
      </c>
      <c r="HE59" s="29">
        <v>1309.1500000000001</v>
      </c>
      <c r="HF59" s="29">
        <v>0</v>
      </c>
      <c r="HG59" s="29"/>
      <c r="HH59" s="29"/>
      <c r="HI59" s="29"/>
      <c r="HJ59" s="29">
        <v>-700</v>
      </c>
      <c r="HK59" s="29">
        <v>700</v>
      </c>
      <c r="HL59" s="29">
        <v>0</v>
      </c>
      <c r="HM59" s="29">
        <v>-700</v>
      </c>
      <c r="HN59" s="29">
        <v>700</v>
      </c>
      <c r="HO59" s="29">
        <v>0</v>
      </c>
      <c r="HP59" s="29"/>
      <c r="HQ59" s="29"/>
      <c r="HR59" s="29"/>
      <c r="HS59" s="29"/>
      <c r="HT59" s="29"/>
      <c r="HU59" s="29"/>
      <c r="HV59" s="29"/>
      <c r="HW59" s="29"/>
      <c r="HX59" s="29"/>
      <c r="HY59" s="29">
        <v>-19514.25</v>
      </c>
      <c r="HZ59" s="29">
        <v>19514.25</v>
      </c>
      <c r="IA59" s="29">
        <v>0</v>
      </c>
      <c r="IB59" s="29">
        <v>-820.83</v>
      </c>
      <c r="IC59" s="29">
        <v>820.83</v>
      </c>
      <c r="ID59" s="29">
        <v>0</v>
      </c>
      <c r="IE59" s="29">
        <v>-700</v>
      </c>
      <c r="IF59" s="29">
        <v>700</v>
      </c>
      <c r="IG59" s="29">
        <v>0</v>
      </c>
      <c r="IH59" s="29">
        <v>-1520.83</v>
      </c>
      <c r="II59" s="29">
        <v>1520.83</v>
      </c>
      <c r="IJ59" s="29">
        <v>0</v>
      </c>
      <c r="IK59" s="29">
        <v>-820.83</v>
      </c>
      <c r="IL59" s="29">
        <v>820.83</v>
      </c>
      <c r="IM59" s="29">
        <v>0</v>
      </c>
      <c r="IN59" s="29">
        <v>-700</v>
      </c>
      <c r="IO59" s="29">
        <v>700</v>
      </c>
      <c r="IP59" s="29">
        <v>0</v>
      </c>
      <c r="IQ59" s="29">
        <v>-1520.83</v>
      </c>
      <c r="IR59" s="29">
        <v>1520.83</v>
      </c>
      <c r="IS59" s="29">
        <v>0</v>
      </c>
      <c r="IT59" s="29">
        <v>-820.83</v>
      </c>
      <c r="IU59" s="29">
        <v>820.83</v>
      </c>
      <c r="IV59" s="29">
        <v>0</v>
      </c>
      <c r="IW59" s="29">
        <v>-700</v>
      </c>
      <c r="IX59" s="29">
        <v>700</v>
      </c>
      <c r="IY59" s="29">
        <v>0</v>
      </c>
      <c r="IZ59" s="29">
        <v>-1520.83</v>
      </c>
      <c r="JA59" s="29">
        <v>1520.83</v>
      </c>
      <c r="JB59" s="29">
        <v>0</v>
      </c>
      <c r="JC59" s="29">
        <v>-820.83</v>
      </c>
      <c r="JD59" s="29">
        <v>820.83</v>
      </c>
      <c r="JE59" s="29">
        <v>0</v>
      </c>
      <c r="JF59" s="29">
        <v>-700</v>
      </c>
      <c r="JG59" s="29">
        <v>700</v>
      </c>
      <c r="JH59" s="29">
        <v>0</v>
      </c>
      <c r="JI59" s="29">
        <v>-1520.83</v>
      </c>
      <c r="JJ59" s="29">
        <v>1520.83</v>
      </c>
      <c r="JK59" s="29">
        <v>0</v>
      </c>
      <c r="JL59" s="29">
        <v>-820.83</v>
      </c>
      <c r="JM59" s="29">
        <v>820.83</v>
      </c>
      <c r="JN59" s="29">
        <v>0</v>
      </c>
      <c r="JO59" s="29">
        <v>-700</v>
      </c>
      <c r="JP59" s="29">
        <v>700</v>
      </c>
      <c r="JQ59" s="29">
        <v>0</v>
      </c>
      <c r="JR59" s="29">
        <v>-1520.83</v>
      </c>
      <c r="JS59" s="29">
        <v>1520.83</v>
      </c>
      <c r="JT59" s="29">
        <v>0</v>
      </c>
      <c r="JU59" s="29">
        <v>-820.83</v>
      </c>
      <c r="JV59" s="29">
        <v>820.83</v>
      </c>
      <c r="JW59" s="29">
        <v>0</v>
      </c>
      <c r="JX59" s="29">
        <v>-700</v>
      </c>
      <c r="JY59" s="29">
        <v>700</v>
      </c>
      <c r="JZ59" s="29">
        <v>0</v>
      </c>
      <c r="KA59" s="29">
        <v>-1520.83</v>
      </c>
      <c r="KB59" s="29">
        <v>1520.83</v>
      </c>
      <c r="KC59" s="29">
        <v>0</v>
      </c>
      <c r="KD59" s="29">
        <v>-820.83</v>
      </c>
      <c r="KE59" s="29">
        <v>820.83</v>
      </c>
      <c r="KF59" s="29">
        <v>0</v>
      </c>
      <c r="KG59" s="29">
        <v>-700</v>
      </c>
      <c r="KH59" s="29">
        <v>700</v>
      </c>
      <c r="KI59" s="29">
        <v>0</v>
      </c>
      <c r="KJ59" s="29">
        <v>-1520.83</v>
      </c>
      <c r="KK59" s="29">
        <v>1520.83</v>
      </c>
      <c r="KL59" s="29">
        <v>0</v>
      </c>
      <c r="KM59" s="29">
        <v>-820.83</v>
      </c>
      <c r="KN59" s="29">
        <v>820.83</v>
      </c>
      <c r="KO59" s="29">
        <v>0</v>
      </c>
      <c r="KP59" s="29">
        <v>-700</v>
      </c>
      <c r="KQ59" s="29">
        <v>700</v>
      </c>
      <c r="KR59" s="29">
        <v>0</v>
      </c>
      <c r="KS59" s="29">
        <v>-1520.83</v>
      </c>
      <c r="KT59" s="29">
        <v>1520.83</v>
      </c>
      <c r="KU59" s="29">
        <v>0</v>
      </c>
      <c r="KV59" s="29">
        <v>-820.83</v>
      </c>
      <c r="KW59" s="29">
        <v>820.83</v>
      </c>
      <c r="KX59" s="29">
        <v>0</v>
      </c>
      <c r="KY59" s="29">
        <v>-700</v>
      </c>
      <c r="KZ59" s="29">
        <v>700</v>
      </c>
      <c r="LA59" s="29">
        <v>0</v>
      </c>
      <c r="LB59" s="29">
        <v>-1520.83</v>
      </c>
      <c r="LC59" s="29">
        <v>1520.83</v>
      </c>
      <c r="LD59" s="29">
        <v>0</v>
      </c>
      <c r="LE59" s="29">
        <v>-820.83</v>
      </c>
      <c r="LF59" s="29">
        <v>820.83</v>
      </c>
      <c r="LG59" s="29">
        <v>0</v>
      </c>
      <c r="LH59" s="29">
        <v>-700</v>
      </c>
      <c r="LI59" s="29">
        <v>700</v>
      </c>
      <c r="LJ59" s="29">
        <v>0</v>
      </c>
      <c r="LK59" s="29">
        <v>-1520.83</v>
      </c>
      <c r="LL59" s="29">
        <v>1520.83</v>
      </c>
      <c r="LM59" s="29">
        <v>0</v>
      </c>
      <c r="LN59" s="29">
        <v>-820.83</v>
      </c>
      <c r="LO59" s="29">
        <v>820.83</v>
      </c>
      <c r="LP59" s="29">
        <v>0</v>
      </c>
      <c r="LQ59" s="29">
        <v>-700</v>
      </c>
      <c r="LR59" s="29">
        <v>700</v>
      </c>
      <c r="LS59" s="29">
        <v>0</v>
      </c>
      <c r="LT59" s="29">
        <v>-1520.83</v>
      </c>
      <c r="LU59" s="29">
        <v>1520.83</v>
      </c>
      <c r="LV59" s="29">
        <v>0</v>
      </c>
      <c r="LW59" s="29">
        <v>-820.83</v>
      </c>
      <c r="LX59" s="29">
        <v>820.83</v>
      </c>
      <c r="LY59" s="29">
        <v>0</v>
      </c>
      <c r="LZ59" s="29">
        <v>-700</v>
      </c>
      <c r="MA59" s="29">
        <v>700</v>
      </c>
      <c r="MB59" s="29">
        <v>0</v>
      </c>
      <c r="MC59" s="29">
        <v>-1520.83</v>
      </c>
      <c r="MD59" s="29">
        <v>1520.83</v>
      </c>
      <c r="ME59" s="29">
        <v>0</v>
      </c>
      <c r="MF59" s="29"/>
      <c r="MG59" s="29"/>
      <c r="MH59" s="29"/>
      <c r="MI59" s="29"/>
      <c r="MJ59" s="29"/>
      <c r="MK59" s="29"/>
      <c r="ML59" s="29">
        <v>-18249.96</v>
      </c>
      <c r="MM59" s="29">
        <v>18249.96</v>
      </c>
      <c r="MN59" s="29">
        <v>0</v>
      </c>
      <c r="MO59" s="29">
        <v>-820.83</v>
      </c>
      <c r="MP59" s="29">
        <v>820.83</v>
      </c>
      <c r="MQ59" s="29">
        <v>0</v>
      </c>
      <c r="MR59" s="29">
        <v>-820.83</v>
      </c>
      <c r="MS59" s="29">
        <v>820.83</v>
      </c>
      <c r="MT59" s="29">
        <v>0</v>
      </c>
      <c r="MU59" s="29">
        <v>-820.83</v>
      </c>
      <c r="MV59" s="29">
        <v>820.83</v>
      </c>
      <c r="MW59" s="29">
        <v>0</v>
      </c>
      <c r="MX59" s="29">
        <v>-820.83</v>
      </c>
      <c r="MY59" s="29">
        <v>820.83</v>
      </c>
      <c r="MZ59" s="29">
        <v>0</v>
      </c>
      <c r="NA59" s="29">
        <v>-820.83</v>
      </c>
      <c r="NB59" s="29">
        <v>820.83</v>
      </c>
      <c r="NC59" s="29">
        <v>0</v>
      </c>
      <c r="ND59" s="29">
        <v>-820.83</v>
      </c>
      <c r="NE59" s="29">
        <v>820.83</v>
      </c>
      <c r="NF59" s="29">
        <v>0</v>
      </c>
      <c r="NG59" s="29">
        <v>-820.83</v>
      </c>
      <c r="NH59" s="29">
        <v>820.83</v>
      </c>
      <c r="NI59" s="29">
        <v>0</v>
      </c>
      <c r="NJ59" s="29">
        <v>-820.83</v>
      </c>
      <c r="NK59" s="29">
        <v>820.83</v>
      </c>
      <c r="NL59" s="29">
        <v>0</v>
      </c>
      <c r="NM59" s="29">
        <v>-820.83</v>
      </c>
      <c r="NN59" s="29">
        <v>820.83</v>
      </c>
      <c r="NO59" s="29">
        <v>0</v>
      </c>
      <c r="NP59" s="29">
        <v>-820.83</v>
      </c>
      <c r="NQ59" s="29">
        <v>820.83</v>
      </c>
      <c r="NR59" s="29">
        <v>0</v>
      </c>
      <c r="NS59" s="29">
        <v>-820.83</v>
      </c>
      <c r="NT59" s="29">
        <v>820.83</v>
      </c>
      <c r="NU59" s="29">
        <v>0</v>
      </c>
      <c r="NV59" s="29">
        <v>-820.83</v>
      </c>
      <c r="NW59" s="29">
        <v>820.83</v>
      </c>
      <c r="NX59" s="29">
        <v>0</v>
      </c>
      <c r="NY59" s="29">
        <v>-820.83</v>
      </c>
      <c r="NZ59" s="29">
        <v>820.83</v>
      </c>
      <c r="OA59" s="29">
        <v>0</v>
      </c>
      <c r="OB59" s="29">
        <v>-820.83</v>
      </c>
      <c r="OC59" s="29">
        <v>820.83</v>
      </c>
      <c r="OD59" s="29">
        <v>0</v>
      </c>
      <c r="OE59" s="29">
        <v>-820.83</v>
      </c>
      <c r="OF59" s="29">
        <v>820.83</v>
      </c>
      <c r="OG59" s="29">
        <v>0</v>
      </c>
      <c r="OH59" s="29">
        <v>-820.83</v>
      </c>
      <c r="OI59" s="29">
        <v>820.83</v>
      </c>
      <c r="OJ59" s="29">
        <v>0</v>
      </c>
      <c r="OK59" s="29">
        <v>-820.83</v>
      </c>
      <c r="OL59" s="29">
        <v>820.83</v>
      </c>
      <c r="OM59" s="29">
        <v>0</v>
      </c>
      <c r="ON59" s="29">
        <v>-820.83</v>
      </c>
      <c r="OO59" s="29">
        <v>820.83</v>
      </c>
      <c r="OP59" s="29">
        <v>0</v>
      </c>
      <c r="OQ59" s="29">
        <v>-820.83</v>
      </c>
      <c r="OR59" s="29">
        <v>820.83</v>
      </c>
      <c r="OS59" s="29">
        <v>0</v>
      </c>
      <c r="OT59" s="29">
        <v>-820.83</v>
      </c>
      <c r="OU59" s="29">
        <v>820.83</v>
      </c>
      <c r="OV59" s="29">
        <v>0</v>
      </c>
      <c r="OW59" s="29">
        <v>-820.83</v>
      </c>
      <c r="OX59" s="29">
        <v>820.83</v>
      </c>
      <c r="OY59" s="29">
        <v>0</v>
      </c>
      <c r="OZ59" s="29">
        <v>-820.83</v>
      </c>
      <c r="PA59" s="29">
        <v>820.83</v>
      </c>
      <c r="PB59" s="29">
        <v>0</v>
      </c>
      <c r="PC59" s="29">
        <v>-820.83</v>
      </c>
      <c r="PD59" s="29">
        <v>820.83</v>
      </c>
      <c r="PE59" s="29">
        <v>0</v>
      </c>
      <c r="PF59" s="29">
        <v>-820.83</v>
      </c>
      <c r="PG59" s="29">
        <v>820.83</v>
      </c>
      <c r="PH59" s="29">
        <v>0</v>
      </c>
      <c r="PI59" s="29">
        <v>-9849.9600000000009</v>
      </c>
      <c r="PJ59" s="29">
        <v>9849.9600000000009</v>
      </c>
      <c r="PK59" s="29">
        <v>0</v>
      </c>
    </row>
    <row r="60" spans="1:427" x14ac:dyDescent="0.25">
      <c r="A60" s="7" t="s">
        <v>378</v>
      </c>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v>-365.75</v>
      </c>
      <c r="BQ60" s="29">
        <v>365.75</v>
      </c>
      <c r="BR60" s="29">
        <v>0</v>
      </c>
      <c r="BS60" s="29">
        <v>-365.75</v>
      </c>
      <c r="BT60" s="29">
        <v>365.75</v>
      </c>
      <c r="BU60" s="29">
        <v>0</v>
      </c>
      <c r="BV60" s="29"/>
      <c r="BW60" s="29"/>
      <c r="BX60" s="29"/>
      <c r="BY60" s="29"/>
      <c r="BZ60" s="29"/>
      <c r="CA60" s="29"/>
      <c r="CB60" s="29">
        <v>-365.75</v>
      </c>
      <c r="CC60" s="29">
        <v>365.75</v>
      </c>
      <c r="CD60" s="29">
        <v>0</v>
      </c>
      <c r="CE60" s="29">
        <v>-420.08</v>
      </c>
      <c r="CF60" s="29">
        <v>420.08</v>
      </c>
      <c r="CG60" s="29">
        <v>0</v>
      </c>
      <c r="CH60" s="29"/>
      <c r="CI60" s="29"/>
      <c r="CJ60" s="29"/>
      <c r="CK60" s="29">
        <v>-420.08</v>
      </c>
      <c r="CL60" s="29">
        <v>420.08</v>
      </c>
      <c r="CM60" s="29">
        <v>0</v>
      </c>
      <c r="CN60" s="29">
        <v>-840.16</v>
      </c>
      <c r="CO60" s="29">
        <v>840.16</v>
      </c>
      <c r="CP60" s="29">
        <v>0</v>
      </c>
      <c r="CQ60" s="29"/>
      <c r="CR60" s="29"/>
      <c r="CS60" s="29"/>
      <c r="CT60" s="29"/>
      <c r="CU60" s="29"/>
      <c r="CV60" s="29"/>
      <c r="CW60" s="29"/>
      <c r="CX60" s="29"/>
      <c r="CY60" s="29"/>
      <c r="CZ60" s="29"/>
      <c r="DA60" s="29"/>
      <c r="DB60" s="29"/>
      <c r="DC60" s="29">
        <v>-3630.68</v>
      </c>
      <c r="DD60" s="29">
        <v>3630.68</v>
      </c>
      <c r="DE60" s="29">
        <v>0</v>
      </c>
      <c r="DF60" s="29"/>
      <c r="DG60" s="29"/>
      <c r="DH60" s="29"/>
      <c r="DI60" s="29">
        <v>-3630.68</v>
      </c>
      <c r="DJ60" s="29">
        <v>3630.68</v>
      </c>
      <c r="DK60" s="29">
        <v>0</v>
      </c>
      <c r="DL60" s="29">
        <v>-7261.36</v>
      </c>
      <c r="DM60" s="29">
        <v>7261.36</v>
      </c>
      <c r="DN60" s="29">
        <v>0</v>
      </c>
      <c r="DO60" s="29"/>
      <c r="DP60" s="29"/>
      <c r="DQ60" s="29"/>
      <c r="DR60" s="29"/>
      <c r="DS60" s="29"/>
      <c r="DT60" s="29"/>
      <c r="DU60" s="29"/>
      <c r="DV60" s="29"/>
      <c r="DW60" s="29"/>
      <c r="DX60" s="29"/>
      <c r="DY60" s="29"/>
      <c r="DZ60" s="29"/>
      <c r="EA60" s="29">
        <v>-586.48</v>
      </c>
      <c r="EB60" s="29">
        <v>586.48</v>
      </c>
      <c r="EC60" s="29">
        <v>0</v>
      </c>
      <c r="ED60" s="29"/>
      <c r="EE60" s="29"/>
      <c r="EF60" s="29"/>
      <c r="EG60" s="29">
        <v>-586.48</v>
      </c>
      <c r="EH60" s="29">
        <v>586.48</v>
      </c>
      <c r="EI60" s="29">
        <v>0</v>
      </c>
      <c r="EJ60" s="29">
        <v>-1172.96</v>
      </c>
      <c r="EK60" s="29">
        <v>1172.96</v>
      </c>
      <c r="EL60" s="29">
        <v>0</v>
      </c>
      <c r="EM60" s="29"/>
      <c r="EN60" s="29"/>
      <c r="EO60" s="29"/>
      <c r="EP60" s="29"/>
      <c r="EQ60" s="29"/>
      <c r="ER60" s="29"/>
      <c r="ES60" s="29"/>
      <c r="ET60" s="29"/>
      <c r="EU60" s="29"/>
      <c r="EV60" s="29"/>
      <c r="EW60" s="29"/>
      <c r="EX60" s="29"/>
      <c r="EY60" s="29">
        <v>-1924.43</v>
      </c>
      <c r="EZ60" s="29">
        <v>1924.43</v>
      </c>
      <c r="FA60" s="29">
        <v>0</v>
      </c>
      <c r="FB60" s="29"/>
      <c r="FC60" s="29"/>
      <c r="FD60" s="29"/>
      <c r="FE60" s="29"/>
      <c r="FF60" s="29"/>
      <c r="FG60" s="29"/>
      <c r="FH60" s="29">
        <v>-1924.43</v>
      </c>
      <c r="FI60" s="29">
        <v>1924.43</v>
      </c>
      <c r="FJ60" s="29">
        <v>0</v>
      </c>
      <c r="FK60" s="29"/>
      <c r="FL60" s="29"/>
      <c r="FM60" s="29"/>
      <c r="FN60" s="29"/>
      <c r="FO60" s="29"/>
      <c r="FP60" s="29"/>
      <c r="FQ60" s="29"/>
      <c r="FR60" s="29"/>
      <c r="FS60" s="29"/>
      <c r="FT60" s="29"/>
      <c r="FU60" s="29"/>
      <c r="FV60" s="29"/>
      <c r="FW60" s="29">
        <v>-537.27</v>
      </c>
      <c r="FX60" s="29">
        <v>537.27</v>
      </c>
      <c r="FY60" s="29">
        <v>0</v>
      </c>
      <c r="FZ60" s="29"/>
      <c r="GA60" s="29"/>
      <c r="GB60" s="29"/>
      <c r="GC60" s="29"/>
      <c r="GD60" s="29"/>
      <c r="GE60" s="29"/>
      <c r="GF60" s="29">
        <v>-537.27</v>
      </c>
      <c r="GG60" s="29">
        <v>537.27</v>
      </c>
      <c r="GH60" s="29">
        <v>0</v>
      </c>
      <c r="GI60" s="29">
        <v>-499</v>
      </c>
      <c r="GJ60" s="29">
        <v>499</v>
      </c>
      <c r="GK60" s="29">
        <v>0</v>
      </c>
      <c r="GL60" s="29"/>
      <c r="GM60" s="29"/>
      <c r="GN60" s="29"/>
      <c r="GO60" s="29"/>
      <c r="GP60" s="29"/>
      <c r="GQ60" s="29"/>
      <c r="GR60" s="29">
        <v>-499</v>
      </c>
      <c r="GS60" s="29">
        <v>499</v>
      </c>
      <c r="GT60" s="29">
        <v>0</v>
      </c>
      <c r="GU60" s="29"/>
      <c r="GV60" s="29"/>
      <c r="GW60" s="29"/>
      <c r="GX60" s="29"/>
      <c r="GY60" s="29"/>
      <c r="GZ60" s="29"/>
      <c r="HA60" s="29"/>
      <c r="HB60" s="29"/>
      <c r="HC60" s="29"/>
      <c r="HD60" s="29"/>
      <c r="HE60" s="29"/>
      <c r="HF60" s="29"/>
      <c r="HG60" s="29"/>
      <c r="HH60" s="29"/>
      <c r="HI60" s="29"/>
      <c r="HJ60" s="29"/>
      <c r="HK60" s="29"/>
      <c r="HL60" s="29"/>
      <c r="HM60" s="29"/>
      <c r="HN60" s="29"/>
      <c r="HO60" s="29"/>
      <c r="HP60" s="29"/>
      <c r="HQ60" s="29"/>
      <c r="HR60" s="29"/>
      <c r="HS60" s="29"/>
      <c r="HT60" s="29"/>
      <c r="HU60" s="29"/>
      <c r="HV60" s="29"/>
      <c r="HW60" s="29"/>
      <c r="HX60" s="29"/>
      <c r="HY60" s="29">
        <v>-12235.18</v>
      </c>
      <c r="HZ60" s="29">
        <v>12235.18</v>
      </c>
      <c r="IA60" s="29">
        <v>0</v>
      </c>
      <c r="IB60" s="29">
        <v>-800</v>
      </c>
      <c r="IC60" s="29">
        <v>800</v>
      </c>
      <c r="ID60" s="29">
        <v>0</v>
      </c>
      <c r="IE60" s="29"/>
      <c r="IF60" s="29"/>
      <c r="IG60" s="29"/>
      <c r="IH60" s="29">
        <v>-800</v>
      </c>
      <c r="II60" s="29">
        <v>800</v>
      </c>
      <c r="IJ60" s="29">
        <v>0</v>
      </c>
      <c r="IK60" s="29">
        <v>-800</v>
      </c>
      <c r="IL60" s="29">
        <v>800</v>
      </c>
      <c r="IM60" s="29">
        <v>0</v>
      </c>
      <c r="IN60" s="29"/>
      <c r="IO60" s="29"/>
      <c r="IP60" s="29"/>
      <c r="IQ60" s="29">
        <v>-800</v>
      </c>
      <c r="IR60" s="29">
        <v>800</v>
      </c>
      <c r="IS60" s="29">
        <v>0</v>
      </c>
      <c r="IT60" s="29">
        <v>-800</v>
      </c>
      <c r="IU60" s="29">
        <v>800</v>
      </c>
      <c r="IV60" s="29">
        <v>0</v>
      </c>
      <c r="IW60" s="29"/>
      <c r="IX60" s="29"/>
      <c r="IY60" s="29"/>
      <c r="IZ60" s="29">
        <v>-800</v>
      </c>
      <c r="JA60" s="29">
        <v>800</v>
      </c>
      <c r="JB60" s="29">
        <v>0</v>
      </c>
      <c r="JC60" s="29">
        <v>-800</v>
      </c>
      <c r="JD60" s="29">
        <v>800</v>
      </c>
      <c r="JE60" s="29">
        <v>0</v>
      </c>
      <c r="JF60" s="29"/>
      <c r="JG60" s="29"/>
      <c r="JH60" s="29"/>
      <c r="JI60" s="29">
        <v>-800</v>
      </c>
      <c r="JJ60" s="29">
        <v>800</v>
      </c>
      <c r="JK60" s="29">
        <v>0</v>
      </c>
      <c r="JL60" s="29">
        <v>-800</v>
      </c>
      <c r="JM60" s="29">
        <v>800</v>
      </c>
      <c r="JN60" s="29">
        <v>0</v>
      </c>
      <c r="JO60" s="29"/>
      <c r="JP60" s="29"/>
      <c r="JQ60" s="29"/>
      <c r="JR60" s="29">
        <v>-800</v>
      </c>
      <c r="JS60" s="29">
        <v>800</v>
      </c>
      <c r="JT60" s="29">
        <v>0</v>
      </c>
      <c r="JU60" s="29">
        <v>-800</v>
      </c>
      <c r="JV60" s="29">
        <v>800</v>
      </c>
      <c r="JW60" s="29">
        <v>0</v>
      </c>
      <c r="JX60" s="29"/>
      <c r="JY60" s="29"/>
      <c r="JZ60" s="29"/>
      <c r="KA60" s="29">
        <v>-800</v>
      </c>
      <c r="KB60" s="29">
        <v>800</v>
      </c>
      <c r="KC60" s="29">
        <v>0</v>
      </c>
      <c r="KD60" s="29">
        <v>-800</v>
      </c>
      <c r="KE60" s="29">
        <v>800</v>
      </c>
      <c r="KF60" s="29">
        <v>0</v>
      </c>
      <c r="KG60" s="29"/>
      <c r="KH60" s="29"/>
      <c r="KI60" s="29"/>
      <c r="KJ60" s="29">
        <v>-800</v>
      </c>
      <c r="KK60" s="29">
        <v>800</v>
      </c>
      <c r="KL60" s="29">
        <v>0</v>
      </c>
      <c r="KM60" s="29">
        <v>-800</v>
      </c>
      <c r="KN60" s="29">
        <v>800</v>
      </c>
      <c r="KO60" s="29">
        <v>0</v>
      </c>
      <c r="KP60" s="29"/>
      <c r="KQ60" s="29"/>
      <c r="KR60" s="29"/>
      <c r="KS60" s="29">
        <v>-800</v>
      </c>
      <c r="KT60" s="29">
        <v>800</v>
      </c>
      <c r="KU60" s="29">
        <v>0</v>
      </c>
      <c r="KV60" s="29">
        <v>-800</v>
      </c>
      <c r="KW60" s="29">
        <v>800</v>
      </c>
      <c r="KX60" s="29">
        <v>0</v>
      </c>
      <c r="KY60" s="29"/>
      <c r="KZ60" s="29"/>
      <c r="LA60" s="29"/>
      <c r="LB60" s="29">
        <v>-800</v>
      </c>
      <c r="LC60" s="29">
        <v>800</v>
      </c>
      <c r="LD60" s="29">
        <v>0</v>
      </c>
      <c r="LE60" s="29">
        <v>-800</v>
      </c>
      <c r="LF60" s="29">
        <v>800</v>
      </c>
      <c r="LG60" s="29">
        <v>0</v>
      </c>
      <c r="LH60" s="29"/>
      <c r="LI60" s="29"/>
      <c r="LJ60" s="29"/>
      <c r="LK60" s="29">
        <v>-800</v>
      </c>
      <c r="LL60" s="29">
        <v>800</v>
      </c>
      <c r="LM60" s="29">
        <v>0</v>
      </c>
      <c r="LN60" s="29">
        <v>-800</v>
      </c>
      <c r="LO60" s="29">
        <v>800</v>
      </c>
      <c r="LP60" s="29">
        <v>0</v>
      </c>
      <c r="LQ60" s="29"/>
      <c r="LR60" s="29"/>
      <c r="LS60" s="29"/>
      <c r="LT60" s="29">
        <v>-800</v>
      </c>
      <c r="LU60" s="29">
        <v>800</v>
      </c>
      <c r="LV60" s="29">
        <v>0</v>
      </c>
      <c r="LW60" s="29">
        <v>-800</v>
      </c>
      <c r="LX60" s="29">
        <v>800</v>
      </c>
      <c r="LY60" s="29">
        <v>0</v>
      </c>
      <c r="LZ60" s="29"/>
      <c r="MA60" s="29"/>
      <c r="MB60" s="29"/>
      <c r="MC60" s="29">
        <v>-800</v>
      </c>
      <c r="MD60" s="29">
        <v>800</v>
      </c>
      <c r="ME60" s="29">
        <v>0</v>
      </c>
      <c r="MF60" s="29"/>
      <c r="MG60" s="29"/>
      <c r="MH60" s="29"/>
      <c r="MI60" s="29"/>
      <c r="MJ60" s="29"/>
      <c r="MK60" s="29"/>
      <c r="ML60" s="29">
        <v>-9600</v>
      </c>
      <c r="MM60" s="29">
        <v>9600</v>
      </c>
      <c r="MN60" s="29">
        <v>0</v>
      </c>
      <c r="MO60" s="29">
        <v>-800</v>
      </c>
      <c r="MP60" s="29">
        <v>800</v>
      </c>
      <c r="MQ60" s="29">
        <v>0</v>
      </c>
      <c r="MR60" s="29">
        <v>-800</v>
      </c>
      <c r="MS60" s="29">
        <v>800</v>
      </c>
      <c r="MT60" s="29">
        <v>0</v>
      </c>
      <c r="MU60" s="29">
        <v>-800</v>
      </c>
      <c r="MV60" s="29">
        <v>800</v>
      </c>
      <c r="MW60" s="29">
        <v>0</v>
      </c>
      <c r="MX60" s="29">
        <v>-800</v>
      </c>
      <c r="MY60" s="29">
        <v>800</v>
      </c>
      <c r="MZ60" s="29">
        <v>0</v>
      </c>
      <c r="NA60" s="29">
        <v>-800</v>
      </c>
      <c r="NB60" s="29">
        <v>800</v>
      </c>
      <c r="NC60" s="29">
        <v>0</v>
      </c>
      <c r="ND60" s="29">
        <v>-800</v>
      </c>
      <c r="NE60" s="29">
        <v>800</v>
      </c>
      <c r="NF60" s="29">
        <v>0</v>
      </c>
      <c r="NG60" s="29">
        <v>-800</v>
      </c>
      <c r="NH60" s="29">
        <v>800</v>
      </c>
      <c r="NI60" s="29">
        <v>0</v>
      </c>
      <c r="NJ60" s="29">
        <v>-800</v>
      </c>
      <c r="NK60" s="29">
        <v>800</v>
      </c>
      <c r="NL60" s="29">
        <v>0</v>
      </c>
      <c r="NM60" s="29">
        <v>-800</v>
      </c>
      <c r="NN60" s="29">
        <v>800</v>
      </c>
      <c r="NO60" s="29">
        <v>0</v>
      </c>
      <c r="NP60" s="29">
        <v>-800</v>
      </c>
      <c r="NQ60" s="29">
        <v>800</v>
      </c>
      <c r="NR60" s="29">
        <v>0</v>
      </c>
      <c r="NS60" s="29">
        <v>-800</v>
      </c>
      <c r="NT60" s="29">
        <v>800</v>
      </c>
      <c r="NU60" s="29">
        <v>0</v>
      </c>
      <c r="NV60" s="29">
        <v>-800</v>
      </c>
      <c r="NW60" s="29">
        <v>800</v>
      </c>
      <c r="NX60" s="29">
        <v>0</v>
      </c>
      <c r="NY60" s="29">
        <v>-800</v>
      </c>
      <c r="NZ60" s="29">
        <v>800</v>
      </c>
      <c r="OA60" s="29">
        <v>0</v>
      </c>
      <c r="OB60" s="29">
        <v>-800</v>
      </c>
      <c r="OC60" s="29">
        <v>800</v>
      </c>
      <c r="OD60" s="29">
        <v>0</v>
      </c>
      <c r="OE60" s="29">
        <v>-800</v>
      </c>
      <c r="OF60" s="29">
        <v>800</v>
      </c>
      <c r="OG60" s="29">
        <v>0</v>
      </c>
      <c r="OH60" s="29">
        <v>-800</v>
      </c>
      <c r="OI60" s="29">
        <v>800</v>
      </c>
      <c r="OJ60" s="29">
        <v>0</v>
      </c>
      <c r="OK60" s="29">
        <v>-800</v>
      </c>
      <c r="OL60" s="29">
        <v>800</v>
      </c>
      <c r="OM60" s="29">
        <v>0</v>
      </c>
      <c r="ON60" s="29">
        <v>-800</v>
      </c>
      <c r="OO60" s="29">
        <v>800</v>
      </c>
      <c r="OP60" s="29">
        <v>0</v>
      </c>
      <c r="OQ60" s="29">
        <v>-800</v>
      </c>
      <c r="OR60" s="29">
        <v>800</v>
      </c>
      <c r="OS60" s="29">
        <v>0</v>
      </c>
      <c r="OT60" s="29">
        <v>-800</v>
      </c>
      <c r="OU60" s="29">
        <v>800</v>
      </c>
      <c r="OV60" s="29">
        <v>0</v>
      </c>
      <c r="OW60" s="29">
        <v>-800</v>
      </c>
      <c r="OX60" s="29">
        <v>800</v>
      </c>
      <c r="OY60" s="29">
        <v>0</v>
      </c>
      <c r="OZ60" s="29">
        <v>-800</v>
      </c>
      <c r="PA60" s="29">
        <v>800</v>
      </c>
      <c r="PB60" s="29">
        <v>0</v>
      </c>
      <c r="PC60" s="29">
        <v>-800</v>
      </c>
      <c r="PD60" s="29">
        <v>800</v>
      </c>
      <c r="PE60" s="29">
        <v>0</v>
      </c>
      <c r="PF60" s="29">
        <v>-800</v>
      </c>
      <c r="PG60" s="29">
        <v>800</v>
      </c>
      <c r="PH60" s="29">
        <v>0</v>
      </c>
      <c r="PI60" s="29">
        <v>-9600</v>
      </c>
      <c r="PJ60" s="29">
        <v>9600</v>
      </c>
      <c r="PK60" s="29">
        <v>0</v>
      </c>
    </row>
    <row r="61" spans="1:427" x14ac:dyDescent="0.25">
      <c r="A61" s="5" t="s">
        <v>71</v>
      </c>
      <c r="B61" s="29">
        <v>0</v>
      </c>
      <c r="C61" s="29">
        <v>3.47</v>
      </c>
      <c r="D61" s="29">
        <v>3.47</v>
      </c>
      <c r="E61" s="29">
        <v>0</v>
      </c>
      <c r="F61" s="29">
        <v>3.47</v>
      </c>
      <c r="G61" s="29">
        <v>3.47</v>
      </c>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v>0.78</v>
      </c>
      <c r="AM61" s="29">
        <v>0</v>
      </c>
      <c r="AN61" s="29">
        <v>0.78</v>
      </c>
      <c r="AO61" s="29">
        <v>0.78</v>
      </c>
      <c r="AP61" s="29">
        <v>0</v>
      </c>
      <c r="AQ61" s="29">
        <v>0.78</v>
      </c>
      <c r="AR61" s="29"/>
      <c r="AS61" s="29"/>
      <c r="AT61" s="29"/>
      <c r="AU61" s="29"/>
      <c r="AV61" s="29"/>
      <c r="AW61" s="29"/>
      <c r="AX61" s="29"/>
      <c r="AY61" s="29"/>
      <c r="AZ61" s="29"/>
      <c r="BA61" s="29"/>
      <c r="BB61" s="29"/>
      <c r="BC61" s="29"/>
      <c r="BD61" s="29"/>
      <c r="BE61" s="29"/>
      <c r="BF61" s="29"/>
      <c r="BG61" s="29"/>
      <c r="BH61" s="29"/>
      <c r="BI61" s="29"/>
      <c r="BJ61" s="29">
        <v>0</v>
      </c>
      <c r="BK61" s="29">
        <v>5.7</v>
      </c>
      <c r="BL61" s="29">
        <v>5.7</v>
      </c>
      <c r="BM61" s="29">
        <v>0</v>
      </c>
      <c r="BN61" s="29">
        <v>5.7</v>
      </c>
      <c r="BO61" s="29">
        <v>5.7</v>
      </c>
      <c r="BP61" s="29">
        <v>-233.79</v>
      </c>
      <c r="BQ61" s="29">
        <v>233.79</v>
      </c>
      <c r="BR61" s="29">
        <v>0</v>
      </c>
      <c r="BS61" s="29">
        <v>-233.79</v>
      </c>
      <c r="BT61" s="29">
        <v>233.79</v>
      </c>
      <c r="BU61" s="29">
        <v>0</v>
      </c>
      <c r="BV61" s="29"/>
      <c r="BW61" s="29"/>
      <c r="BX61" s="29"/>
      <c r="BY61" s="29"/>
      <c r="BZ61" s="29"/>
      <c r="CA61" s="29"/>
      <c r="CB61" s="29">
        <v>-233.01</v>
      </c>
      <c r="CC61" s="29">
        <v>242.95999999999998</v>
      </c>
      <c r="CD61" s="29">
        <v>9.9499999999999993</v>
      </c>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29"/>
      <c r="EY61" s="29"/>
      <c r="EZ61" s="29"/>
      <c r="FA61" s="29"/>
      <c r="FB61" s="29"/>
      <c r="FC61" s="29"/>
      <c r="FD61" s="29"/>
      <c r="FE61" s="29">
        <v>-1000</v>
      </c>
      <c r="FF61" s="29">
        <v>1000</v>
      </c>
      <c r="FG61" s="29">
        <v>0</v>
      </c>
      <c r="FH61" s="29">
        <v>-1000</v>
      </c>
      <c r="FI61" s="29">
        <v>1000</v>
      </c>
      <c r="FJ61" s="29">
        <v>0</v>
      </c>
      <c r="FK61" s="29"/>
      <c r="FL61" s="29"/>
      <c r="FM61" s="29"/>
      <c r="FN61" s="29"/>
      <c r="FO61" s="29"/>
      <c r="FP61" s="29"/>
      <c r="FQ61" s="29">
        <v>-1000</v>
      </c>
      <c r="FR61" s="29">
        <v>1000</v>
      </c>
      <c r="FS61" s="29">
        <v>0</v>
      </c>
      <c r="FT61" s="29">
        <v>-1000</v>
      </c>
      <c r="FU61" s="29">
        <v>1000</v>
      </c>
      <c r="FV61" s="29">
        <v>0</v>
      </c>
      <c r="FW61" s="29"/>
      <c r="FX61" s="29"/>
      <c r="FY61" s="29"/>
      <c r="FZ61" s="29"/>
      <c r="GA61" s="29"/>
      <c r="GB61" s="29"/>
      <c r="GC61" s="29">
        <v>-1000</v>
      </c>
      <c r="GD61" s="29">
        <v>1000</v>
      </c>
      <c r="GE61" s="29">
        <v>0</v>
      </c>
      <c r="GF61" s="29">
        <v>-1000</v>
      </c>
      <c r="GG61" s="29">
        <v>1000</v>
      </c>
      <c r="GH61" s="29">
        <v>0</v>
      </c>
      <c r="GI61" s="29"/>
      <c r="GJ61" s="29"/>
      <c r="GK61" s="29"/>
      <c r="GL61" s="29"/>
      <c r="GM61" s="29"/>
      <c r="GN61" s="29"/>
      <c r="GO61" s="29">
        <v>-1000</v>
      </c>
      <c r="GP61" s="29">
        <v>1000</v>
      </c>
      <c r="GQ61" s="29">
        <v>0</v>
      </c>
      <c r="GR61" s="29">
        <v>-1000</v>
      </c>
      <c r="GS61" s="29">
        <v>1000</v>
      </c>
      <c r="GT61" s="29">
        <v>0</v>
      </c>
      <c r="GU61" s="29"/>
      <c r="GV61" s="29"/>
      <c r="GW61" s="29"/>
      <c r="GX61" s="29"/>
      <c r="GY61" s="29"/>
      <c r="GZ61" s="29"/>
      <c r="HA61" s="29">
        <v>-1000</v>
      </c>
      <c r="HB61" s="29">
        <v>1000</v>
      </c>
      <c r="HC61" s="29">
        <v>0</v>
      </c>
      <c r="HD61" s="29">
        <v>-1000</v>
      </c>
      <c r="HE61" s="29">
        <v>1000</v>
      </c>
      <c r="HF61" s="29">
        <v>0</v>
      </c>
      <c r="HG61" s="29"/>
      <c r="HH61" s="29"/>
      <c r="HI61" s="29"/>
      <c r="HJ61" s="29">
        <v>-1000</v>
      </c>
      <c r="HK61" s="29">
        <v>1000</v>
      </c>
      <c r="HL61" s="29">
        <v>0</v>
      </c>
      <c r="HM61" s="29">
        <v>-1000</v>
      </c>
      <c r="HN61" s="29">
        <v>1000</v>
      </c>
      <c r="HO61" s="29">
        <v>0</v>
      </c>
      <c r="HP61" s="29"/>
      <c r="HQ61" s="29"/>
      <c r="HR61" s="29"/>
      <c r="HS61" s="29"/>
      <c r="HT61" s="29"/>
      <c r="HU61" s="29"/>
      <c r="HV61" s="29"/>
      <c r="HW61" s="29"/>
      <c r="HX61" s="29"/>
      <c r="HY61" s="29">
        <v>-6000</v>
      </c>
      <c r="HZ61" s="29">
        <v>6000</v>
      </c>
      <c r="IA61" s="29">
        <v>0</v>
      </c>
      <c r="IB61" s="29">
        <v>-2688.49</v>
      </c>
      <c r="IC61" s="29">
        <v>2688.49</v>
      </c>
      <c r="ID61" s="29">
        <v>0</v>
      </c>
      <c r="IE61" s="29">
        <v>-1030</v>
      </c>
      <c r="IF61" s="29">
        <v>1030</v>
      </c>
      <c r="IG61" s="29">
        <v>0</v>
      </c>
      <c r="IH61" s="29">
        <v>-3718.49</v>
      </c>
      <c r="II61" s="29">
        <v>3718.49</v>
      </c>
      <c r="IJ61" s="29">
        <v>0</v>
      </c>
      <c r="IK61" s="29">
        <v>-2688.49</v>
      </c>
      <c r="IL61" s="29">
        <v>2688.49</v>
      </c>
      <c r="IM61" s="29">
        <v>0</v>
      </c>
      <c r="IN61" s="29">
        <v>-1030</v>
      </c>
      <c r="IO61" s="29">
        <v>1030</v>
      </c>
      <c r="IP61" s="29">
        <v>0</v>
      </c>
      <c r="IQ61" s="29">
        <v>-3718.49</v>
      </c>
      <c r="IR61" s="29">
        <v>3718.49</v>
      </c>
      <c r="IS61" s="29">
        <v>0</v>
      </c>
      <c r="IT61" s="29">
        <v>-2688.49</v>
      </c>
      <c r="IU61" s="29">
        <v>2688.49</v>
      </c>
      <c r="IV61" s="29">
        <v>0</v>
      </c>
      <c r="IW61" s="29">
        <v>-1030</v>
      </c>
      <c r="IX61" s="29">
        <v>1030</v>
      </c>
      <c r="IY61" s="29">
        <v>0</v>
      </c>
      <c r="IZ61" s="29">
        <v>-3718.49</v>
      </c>
      <c r="JA61" s="29">
        <v>3718.49</v>
      </c>
      <c r="JB61" s="29">
        <v>0</v>
      </c>
      <c r="JC61" s="29">
        <v>-2688.49</v>
      </c>
      <c r="JD61" s="29">
        <v>2688.49</v>
      </c>
      <c r="JE61" s="29">
        <v>0</v>
      </c>
      <c r="JF61" s="29">
        <v>-1030</v>
      </c>
      <c r="JG61" s="29">
        <v>1030</v>
      </c>
      <c r="JH61" s="29">
        <v>0</v>
      </c>
      <c r="JI61" s="29">
        <v>-3718.49</v>
      </c>
      <c r="JJ61" s="29">
        <v>3718.49</v>
      </c>
      <c r="JK61" s="29">
        <v>0</v>
      </c>
      <c r="JL61" s="29">
        <v>-2688.49</v>
      </c>
      <c r="JM61" s="29">
        <v>2688.49</v>
      </c>
      <c r="JN61" s="29">
        <v>0</v>
      </c>
      <c r="JO61" s="29">
        <v>-1030</v>
      </c>
      <c r="JP61" s="29">
        <v>1030</v>
      </c>
      <c r="JQ61" s="29">
        <v>0</v>
      </c>
      <c r="JR61" s="29">
        <v>-3718.49</v>
      </c>
      <c r="JS61" s="29">
        <v>3718.49</v>
      </c>
      <c r="JT61" s="29">
        <v>0</v>
      </c>
      <c r="JU61" s="29">
        <v>-2688.49</v>
      </c>
      <c r="JV61" s="29">
        <v>2688.49</v>
      </c>
      <c r="JW61" s="29">
        <v>0</v>
      </c>
      <c r="JX61" s="29">
        <v>-1030</v>
      </c>
      <c r="JY61" s="29">
        <v>1030</v>
      </c>
      <c r="JZ61" s="29">
        <v>0</v>
      </c>
      <c r="KA61" s="29">
        <v>-3718.49</v>
      </c>
      <c r="KB61" s="29">
        <v>3718.49</v>
      </c>
      <c r="KC61" s="29">
        <v>0</v>
      </c>
      <c r="KD61" s="29">
        <v>-2855.16</v>
      </c>
      <c r="KE61" s="29">
        <v>2855.16</v>
      </c>
      <c r="KF61" s="29">
        <v>0</v>
      </c>
      <c r="KG61" s="29">
        <v>-1030</v>
      </c>
      <c r="KH61" s="29">
        <v>1030</v>
      </c>
      <c r="KI61" s="29">
        <v>0</v>
      </c>
      <c r="KJ61" s="29">
        <v>-3885.16</v>
      </c>
      <c r="KK61" s="29">
        <v>3885.16</v>
      </c>
      <c r="KL61" s="29">
        <v>0</v>
      </c>
      <c r="KM61" s="29">
        <v>-4890.87</v>
      </c>
      <c r="KN61" s="29">
        <v>4890.87</v>
      </c>
      <c r="KO61" s="29">
        <v>0</v>
      </c>
      <c r="KP61" s="29">
        <v>-1030</v>
      </c>
      <c r="KQ61" s="29">
        <v>1030</v>
      </c>
      <c r="KR61" s="29">
        <v>0</v>
      </c>
      <c r="KS61" s="29">
        <v>-5920.87</v>
      </c>
      <c r="KT61" s="29">
        <v>5920.87</v>
      </c>
      <c r="KU61" s="29">
        <v>0</v>
      </c>
      <c r="KV61" s="29">
        <v>-4890.87</v>
      </c>
      <c r="KW61" s="29">
        <v>4890.87</v>
      </c>
      <c r="KX61" s="29">
        <v>0</v>
      </c>
      <c r="KY61" s="29">
        <v>-1030</v>
      </c>
      <c r="KZ61" s="29">
        <v>1030</v>
      </c>
      <c r="LA61" s="29">
        <v>0</v>
      </c>
      <c r="LB61" s="29">
        <v>-5920.87</v>
      </c>
      <c r="LC61" s="29">
        <v>5920.87</v>
      </c>
      <c r="LD61" s="29">
        <v>0</v>
      </c>
      <c r="LE61" s="29">
        <v>-2640.87</v>
      </c>
      <c r="LF61" s="29">
        <v>2640.87</v>
      </c>
      <c r="LG61" s="29">
        <v>0</v>
      </c>
      <c r="LH61" s="29">
        <v>-1030</v>
      </c>
      <c r="LI61" s="29">
        <v>1030</v>
      </c>
      <c r="LJ61" s="29">
        <v>0</v>
      </c>
      <c r="LK61" s="29">
        <v>-3670.87</v>
      </c>
      <c r="LL61" s="29">
        <v>3670.87</v>
      </c>
      <c r="LM61" s="29">
        <v>0</v>
      </c>
      <c r="LN61" s="29">
        <v>-2640.87</v>
      </c>
      <c r="LO61" s="29">
        <v>2640.87</v>
      </c>
      <c r="LP61" s="29">
        <v>0</v>
      </c>
      <c r="LQ61" s="29">
        <v>-1030</v>
      </c>
      <c r="LR61" s="29">
        <v>1030</v>
      </c>
      <c r="LS61" s="29">
        <v>0</v>
      </c>
      <c r="LT61" s="29">
        <v>-3670.87</v>
      </c>
      <c r="LU61" s="29">
        <v>3670.87</v>
      </c>
      <c r="LV61" s="29">
        <v>0</v>
      </c>
      <c r="LW61" s="29">
        <v>-2640.87</v>
      </c>
      <c r="LX61" s="29">
        <v>2640.87</v>
      </c>
      <c r="LY61" s="29">
        <v>0</v>
      </c>
      <c r="LZ61" s="29">
        <v>-1030</v>
      </c>
      <c r="MA61" s="29">
        <v>1030</v>
      </c>
      <c r="MB61" s="29">
        <v>0</v>
      </c>
      <c r="MC61" s="29">
        <v>-3670.87</v>
      </c>
      <c r="MD61" s="29">
        <v>3670.87</v>
      </c>
      <c r="ME61" s="29">
        <v>0</v>
      </c>
      <c r="MF61" s="29"/>
      <c r="MG61" s="29"/>
      <c r="MH61" s="29"/>
      <c r="MI61" s="29"/>
      <c r="MJ61" s="29"/>
      <c r="MK61" s="29"/>
      <c r="ML61" s="29">
        <v>-49050.450000000004</v>
      </c>
      <c r="MM61" s="29">
        <v>49050.450000000004</v>
      </c>
      <c r="MN61" s="29">
        <v>0</v>
      </c>
      <c r="MO61" s="29"/>
      <c r="MP61" s="29"/>
      <c r="MQ61" s="29"/>
      <c r="MR61" s="29"/>
      <c r="MS61" s="29"/>
      <c r="MT61" s="29"/>
      <c r="MU61" s="29"/>
      <c r="MV61" s="29"/>
      <c r="MW61" s="29"/>
      <c r="MX61" s="29"/>
      <c r="MY61" s="29"/>
      <c r="MZ61" s="29"/>
      <c r="NA61" s="29"/>
      <c r="NB61" s="29"/>
      <c r="NC61" s="29"/>
      <c r="ND61" s="29"/>
      <c r="NE61" s="29"/>
      <c r="NF61" s="29"/>
      <c r="NG61" s="29"/>
      <c r="NH61" s="29"/>
      <c r="NI61" s="29"/>
      <c r="NJ61" s="29"/>
      <c r="NK61" s="29"/>
      <c r="NL61" s="29"/>
      <c r="NM61" s="29"/>
      <c r="NN61" s="29"/>
      <c r="NO61" s="29"/>
      <c r="NP61" s="29"/>
      <c r="NQ61" s="29"/>
      <c r="NR61" s="29"/>
      <c r="NS61" s="29"/>
      <c r="NT61" s="29"/>
      <c r="NU61" s="29"/>
      <c r="NV61" s="29"/>
      <c r="NW61" s="29"/>
      <c r="NX61" s="29"/>
      <c r="NY61" s="29"/>
      <c r="NZ61" s="29"/>
      <c r="OA61" s="29"/>
      <c r="OB61" s="29"/>
      <c r="OC61" s="29"/>
      <c r="OD61" s="29"/>
      <c r="OE61" s="29"/>
      <c r="OF61" s="29"/>
      <c r="OG61" s="29"/>
      <c r="OH61" s="29"/>
      <c r="OI61" s="29"/>
      <c r="OJ61" s="29"/>
      <c r="OK61" s="29"/>
      <c r="OL61" s="29"/>
      <c r="OM61" s="29"/>
      <c r="ON61" s="29"/>
      <c r="OO61" s="29"/>
      <c r="OP61" s="29"/>
      <c r="OQ61" s="29"/>
      <c r="OR61" s="29"/>
      <c r="OS61" s="29"/>
      <c r="OT61" s="29"/>
      <c r="OU61" s="29"/>
      <c r="OV61" s="29"/>
      <c r="OW61" s="29"/>
      <c r="OX61" s="29"/>
      <c r="OY61" s="29"/>
      <c r="OZ61" s="29"/>
      <c r="PA61" s="29"/>
      <c r="PB61" s="29"/>
      <c r="PC61" s="29"/>
      <c r="PD61" s="29"/>
      <c r="PE61" s="29"/>
      <c r="PF61" s="29"/>
      <c r="PG61" s="29"/>
      <c r="PH61" s="29"/>
      <c r="PI61" s="29"/>
      <c r="PJ61" s="29"/>
      <c r="PK61" s="29"/>
    </row>
    <row r="62" spans="1:427" x14ac:dyDescent="0.25">
      <c r="A62" s="6" t="s">
        <v>72</v>
      </c>
      <c r="B62" s="29">
        <v>0</v>
      </c>
      <c r="C62" s="29">
        <v>3.47</v>
      </c>
      <c r="D62" s="29">
        <v>3.47</v>
      </c>
      <c r="E62" s="29">
        <v>0</v>
      </c>
      <c r="F62" s="29">
        <v>3.47</v>
      </c>
      <c r="G62" s="29">
        <v>3.47</v>
      </c>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v>0.78</v>
      </c>
      <c r="AM62" s="29">
        <v>0</v>
      </c>
      <c r="AN62" s="29">
        <v>0.78</v>
      </c>
      <c r="AO62" s="29">
        <v>0.78</v>
      </c>
      <c r="AP62" s="29">
        <v>0</v>
      </c>
      <c r="AQ62" s="29">
        <v>0.78</v>
      </c>
      <c r="AR62" s="29"/>
      <c r="AS62" s="29"/>
      <c r="AT62" s="29"/>
      <c r="AU62" s="29"/>
      <c r="AV62" s="29"/>
      <c r="AW62" s="29"/>
      <c r="AX62" s="29"/>
      <c r="AY62" s="29"/>
      <c r="AZ62" s="29"/>
      <c r="BA62" s="29"/>
      <c r="BB62" s="29"/>
      <c r="BC62" s="29"/>
      <c r="BD62" s="29"/>
      <c r="BE62" s="29"/>
      <c r="BF62" s="29"/>
      <c r="BG62" s="29"/>
      <c r="BH62" s="29"/>
      <c r="BI62" s="29"/>
      <c r="BJ62" s="29">
        <v>0</v>
      </c>
      <c r="BK62" s="29">
        <v>5.7</v>
      </c>
      <c r="BL62" s="29">
        <v>5.7</v>
      </c>
      <c r="BM62" s="29">
        <v>0</v>
      </c>
      <c r="BN62" s="29">
        <v>5.7</v>
      </c>
      <c r="BO62" s="29">
        <v>5.7</v>
      </c>
      <c r="BP62" s="29">
        <v>-233.79</v>
      </c>
      <c r="BQ62" s="29">
        <v>233.79</v>
      </c>
      <c r="BR62" s="29">
        <v>0</v>
      </c>
      <c r="BS62" s="29">
        <v>-233.79</v>
      </c>
      <c r="BT62" s="29">
        <v>233.79</v>
      </c>
      <c r="BU62" s="29">
        <v>0</v>
      </c>
      <c r="BV62" s="29"/>
      <c r="BW62" s="29"/>
      <c r="BX62" s="29"/>
      <c r="BY62" s="29"/>
      <c r="BZ62" s="29"/>
      <c r="CA62" s="29"/>
      <c r="CB62" s="29">
        <v>-233.01</v>
      </c>
      <c r="CC62" s="29">
        <v>242.95999999999998</v>
      </c>
      <c r="CD62" s="29">
        <v>9.9499999999999993</v>
      </c>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29"/>
      <c r="EY62" s="29"/>
      <c r="EZ62" s="29"/>
      <c r="FA62" s="29"/>
      <c r="FB62" s="29"/>
      <c r="FC62" s="29"/>
      <c r="FD62" s="29"/>
      <c r="FE62" s="29">
        <v>-1000</v>
      </c>
      <c r="FF62" s="29">
        <v>1000</v>
      </c>
      <c r="FG62" s="29">
        <v>0</v>
      </c>
      <c r="FH62" s="29">
        <v>-1000</v>
      </c>
      <c r="FI62" s="29">
        <v>1000</v>
      </c>
      <c r="FJ62" s="29">
        <v>0</v>
      </c>
      <c r="FK62" s="29"/>
      <c r="FL62" s="29"/>
      <c r="FM62" s="29"/>
      <c r="FN62" s="29"/>
      <c r="FO62" s="29"/>
      <c r="FP62" s="29"/>
      <c r="FQ62" s="29">
        <v>-1000</v>
      </c>
      <c r="FR62" s="29">
        <v>1000</v>
      </c>
      <c r="FS62" s="29">
        <v>0</v>
      </c>
      <c r="FT62" s="29">
        <v>-1000</v>
      </c>
      <c r="FU62" s="29">
        <v>1000</v>
      </c>
      <c r="FV62" s="29">
        <v>0</v>
      </c>
      <c r="FW62" s="29"/>
      <c r="FX62" s="29"/>
      <c r="FY62" s="29"/>
      <c r="FZ62" s="29"/>
      <c r="GA62" s="29"/>
      <c r="GB62" s="29"/>
      <c r="GC62" s="29">
        <v>-1000</v>
      </c>
      <c r="GD62" s="29">
        <v>1000</v>
      </c>
      <c r="GE62" s="29">
        <v>0</v>
      </c>
      <c r="GF62" s="29">
        <v>-1000</v>
      </c>
      <c r="GG62" s="29">
        <v>1000</v>
      </c>
      <c r="GH62" s="29">
        <v>0</v>
      </c>
      <c r="GI62" s="29"/>
      <c r="GJ62" s="29"/>
      <c r="GK62" s="29"/>
      <c r="GL62" s="29"/>
      <c r="GM62" s="29"/>
      <c r="GN62" s="29"/>
      <c r="GO62" s="29">
        <v>-1000</v>
      </c>
      <c r="GP62" s="29">
        <v>1000</v>
      </c>
      <c r="GQ62" s="29">
        <v>0</v>
      </c>
      <c r="GR62" s="29">
        <v>-1000</v>
      </c>
      <c r="GS62" s="29">
        <v>1000</v>
      </c>
      <c r="GT62" s="29">
        <v>0</v>
      </c>
      <c r="GU62" s="29"/>
      <c r="GV62" s="29"/>
      <c r="GW62" s="29"/>
      <c r="GX62" s="29"/>
      <c r="GY62" s="29"/>
      <c r="GZ62" s="29"/>
      <c r="HA62" s="29">
        <v>-1000</v>
      </c>
      <c r="HB62" s="29">
        <v>1000</v>
      </c>
      <c r="HC62" s="29">
        <v>0</v>
      </c>
      <c r="HD62" s="29">
        <v>-1000</v>
      </c>
      <c r="HE62" s="29">
        <v>1000</v>
      </c>
      <c r="HF62" s="29">
        <v>0</v>
      </c>
      <c r="HG62" s="29"/>
      <c r="HH62" s="29"/>
      <c r="HI62" s="29"/>
      <c r="HJ62" s="29">
        <v>-1000</v>
      </c>
      <c r="HK62" s="29">
        <v>1000</v>
      </c>
      <c r="HL62" s="29">
        <v>0</v>
      </c>
      <c r="HM62" s="29">
        <v>-1000</v>
      </c>
      <c r="HN62" s="29">
        <v>1000</v>
      </c>
      <c r="HO62" s="29">
        <v>0</v>
      </c>
      <c r="HP62" s="29"/>
      <c r="HQ62" s="29"/>
      <c r="HR62" s="29"/>
      <c r="HS62" s="29"/>
      <c r="HT62" s="29"/>
      <c r="HU62" s="29"/>
      <c r="HV62" s="29"/>
      <c r="HW62" s="29"/>
      <c r="HX62" s="29"/>
      <c r="HY62" s="29">
        <v>-6000</v>
      </c>
      <c r="HZ62" s="29">
        <v>6000</v>
      </c>
      <c r="IA62" s="29">
        <v>0</v>
      </c>
      <c r="IB62" s="29">
        <v>-2688.49</v>
      </c>
      <c r="IC62" s="29">
        <v>2688.49</v>
      </c>
      <c r="ID62" s="29">
        <v>0</v>
      </c>
      <c r="IE62" s="29">
        <v>-1030</v>
      </c>
      <c r="IF62" s="29">
        <v>1030</v>
      </c>
      <c r="IG62" s="29">
        <v>0</v>
      </c>
      <c r="IH62" s="29">
        <v>-3718.49</v>
      </c>
      <c r="II62" s="29">
        <v>3718.49</v>
      </c>
      <c r="IJ62" s="29">
        <v>0</v>
      </c>
      <c r="IK62" s="29">
        <v>-2688.49</v>
      </c>
      <c r="IL62" s="29">
        <v>2688.49</v>
      </c>
      <c r="IM62" s="29">
        <v>0</v>
      </c>
      <c r="IN62" s="29">
        <v>-1030</v>
      </c>
      <c r="IO62" s="29">
        <v>1030</v>
      </c>
      <c r="IP62" s="29">
        <v>0</v>
      </c>
      <c r="IQ62" s="29">
        <v>-3718.49</v>
      </c>
      <c r="IR62" s="29">
        <v>3718.49</v>
      </c>
      <c r="IS62" s="29">
        <v>0</v>
      </c>
      <c r="IT62" s="29">
        <v>-2688.49</v>
      </c>
      <c r="IU62" s="29">
        <v>2688.49</v>
      </c>
      <c r="IV62" s="29">
        <v>0</v>
      </c>
      <c r="IW62" s="29">
        <v>-1030</v>
      </c>
      <c r="IX62" s="29">
        <v>1030</v>
      </c>
      <c r="IY62" s="29">
        <v>0</v>
      </c>
      <c r="IZ62" s="29">
        <v>-3718.49</v>
      </c>
      <c r="JA62" s="29">
        <v>3718.49</v>
      </c>
      <c r="JB62" s="29">
        <v>0</v>
      </c>
      <c r="JC62" s="29">
        <v>-2688.49</v>
      </c>
      <c r="JD62" s="29">
        <v>2688.49</v>
      </c>
      <c r="JE62" s="29">
        <v>0</v>
      </c>
      <c r="JF62" s="29">
        <v>-1030</v>
      </c>
      <c r="JG62" s="29">
        <v>1030</v>
      </c>
      <c r="JH62" s="29">
        <v>0</v>
      </c>
      <c r="JI62" s="29">
        <v>-3718.49</v>
      </c>
      <c r="JJ62" s="29">
        <v>3718.49</v>
      </c>
      <c r="JK62" s="29">
        <v>0</v>
      </c>
      <c r="JL62" s="29">
        <v>-2688.49</v>
      </c>
      <c r="JM62" s="29">
        <v>2688.49</v>
      </c>
      <c r="JN62" s="29">
        <v>0</v>
      </c>
      <c r="JO62" s="29">
        <v>-1030</v>
      </c>
      <c r="JP62" s="29">
        <v>1030</v>
      </c>
      <c r="JQ62" s="29">
        <v>0</v>
      </c>
      <c r="JR62" s="29">
        <v>-3718.49</v>
      </c>
      <c r="JS62" s="29">
        <v>3718.49</v>
      </c>
      <c r="JT62" s="29">
        <v>0</v>
      </c>
      <c r="JU62" s="29">
        <v>-2688.49</v>
      </c>
      <c r="JV62" s="29">
        <v>2688.49</v>
      </c>
      <c r="JW62" s="29">
        <v>0</v>
      </c>
      <c r="JX62" s="29">
        <v>-1030</v>
      </c>
      <c r="JY62" s="29">
        <v>1030</v>
      </c>
      <c r="JZ62" s="29">
        <v>0</v>
      </c>
      <c r="KA62" s="29">
        <v>-3718.49</v>
      </c>
      <c r="KB62" s="29">
        <v>3718.49</v>
      </c>
      <c r="KC62" s="29">
        <v>0</v>
      </c>
      <c r="KD62" s="29">
        <v>-2855.16</v>
      </c>
      <c r="KE62" s="29">
        <v>2855.16</v>
      </c>
      <c r="KF62" s="29">
        <v>0</v>
      </c>
      <c r="KG62" s="29">
        <v>-1030</v>
      </c>
      <c r="KH62" s="29">
        <v>1030</v>
      </c>
      <c r="KI62" s="29">
        <v>0</v>
      </c>
      <c r="KJ62" s="29">
        <v>-3885.16</v>
      </c>
      <c r="KK62" s="29">
        <v>3885.16</v>
      </c>
      <c r="KL62" s="29">
        <v>0</v>
      </c>
      <c r="KM62" s="29">
        <v>-4890.87</v>
      </c>
      <c r="KN62" s="29">
        <v>4890.87</v>
      </c>
      <c r="KO62" s="29">
        <v>0</v>
      </c>
      <c r="KP62" s="29">
        <v>-1030</v>
      </c>
      <c r="KQ62" s="29">
        <v>1030</v>
      </c>
      <c r="KR62" s="29">
        <v>0</v>
      </c>
      <c r="KS62" s="29">
        <v>-5920.87</v>
      </c>
      <c r="KT62" s="29">
        <v>5920.87</v>
      </c>
      <c r="KU62" s="29">
        <v>0</v>
      </c>
      <c r="KV62" s="29">
        <v>-4890.87</v>
      </c>
      <c r="KW62" s="29">
        <v>4890.87</v>
      </c>
      <c r="KX62" s="29">
        <v>0</v>
      </c>
      <c r="KY62" s="29">
        <v>-1030</v>
      </c>
      <c r="KZ62" s="29">
        <v>1030</v>
      </c>
      <c r="LA62" s="29">
        <v>0</v>
      </c>
      <c r="LB62" s="29">
        <v>-5920.87</v>
      </c>
      <c r="LC62" s="29">
        <v>5920.87</v>
      </c>
      <c r="LD62" s="29">
        <v>0</v>
      </c>
      <c r="LE62" s="29">
        <v>-2640.87</v>
      </c>
      <c r="LF62" s="29">
        <v>2640.87</v>
      </c>
      <c r="LG62" s="29">
        <v>0</v>
      </c>
      <c r="LH62" s="29">
        <v>-1030</v>
      </c>
      <c r="LI62" s="29">
        <v>1030</v>
      </c>
      <c r="LJ62" s="29">
        <v>0</v>
      </c>
      <c r="LK62" s="29">
        <v>-3670.87</v>
      </c>
      <c r="LL62" s="29">
        <v>3670.87</v>
      </c>
      <c r="LM62" s="29">
        <v>0</v>
      </c>
      <c r="LN62" s="29">
        <v>-2640.87</v>
      </c>
      <c r="LO62" s="29">
        <v>2640.87</v>
      </c>
      <c r="LP62" s="29">
        <v>0</v>
      </c>
      <c r="LQ62" s="29">
        <v>-1030</v>
      </c>
      <c r="LR62" s="29">
        <v>1030</v>
      </c>
      <c r="LS62" s="29">
        <v>0</v>
      </c>
      <c r="LT62" s="29">
        <v>-3670.87</v>
      </c>
      <c r="LU62" s="29">
        <v>3670.87</v>
      </c>
      <c r="LV62" s="29">
        <v>0</v>
      </c>
      <c r="LW62" s="29">
        <v>-2640.87</v>
      </c>
      <c r="LX62" s="29">
        <v>2640.87</v>
      </c>
      <c r="LY62" s="29">
        <v>0</v>
      </c>
      <c r="LZ62" s="29">
        <v>-1030</v>
      </c>
      <c r="MA62" s="29">
        <v>1030</v>
      </c>
      <c r="MB62" s="29">
        <v>0</v>
      </c>
      <c r="MC62" s="29">
        <v>-3670.87</v>
      </c>
      <c r="MD62" s="29">
        <v>3670.87</v>
      </c>
      <c r="ME62" s="29">
        <v>0</v>
      </c>
      <c r="MF62" s="29"/>
      <c r="MG62" s="29"/>
      <c r="MH62" s="29"/>
      <c r="MI62" s="29"/>
      <c r="MJ62" s="29"/>
      <c r="MK62" s="29"/>
      <c r="ML62" s="29">
        <v>-49050.450000000004</v>
      </c>
      <c r="MM62" s="29">
        <v>49050.450000000004</v>
      </c>
      <c r="MN62" s="29">
        <v>0</v>
      </c>
      <c r="MO62" s="29"/>
      <c r="MP62" s="29"/>
      <c r="MQ62" s="29"/>
      <c r="MR62" s="29"/>
      <c r="MS62" s="29"/>
      <c r="MT62" s="29"/>
      <c r="MU62" s="29"/>
      <c r="MV62" s="29"/>
      <c r="MW62" s="29"/>
      <c r="MX62" s="29"/>
      <c r="MY62" s="29"/>
      <c r="MZ62" s="29"/>
      <c r="NA62" s="29"/>
      <c r="NB62" s="29"/>
      <c r="NC62" s="29"/>
      <c r="ND62" s="29"/>
      <c r="NE62" s="29"/>
      <c r="NF62" s="29"/>
      <c r="NG62" s="29"/>
      <c r="NH62" s="29"/>
      <c r="NI62" s="29"/>
      <c r="NJ62" s="29"/>
      <c r="NK62" s="29"/>
      <c r="NL62" s="29"/>
      <c r="NM62" s="29"/>
      <c r="NN62" s="29"/>
      <c r="NO62" s="29"/>
      <c r="NP62" s="29"/>
      <c r="NQ62" s="29"/>
      <c r="NR62" s="29"/>
      <c r="NS62" s="29"/>
      <c r="NT62" s="29"/>
      <c r="NU62" s="29"/>
      <c r="NV62" s="29"/>
      <c r="NW62" s="29"/>
      <c r="NX62" s="29"/>
      <c r="NY62" s="29"/>
      <c r="NZ62" s="29"/>
      <c r="OA62" s="29"/>
      <c r="OB62" s="29"/>
      <c r="OC62" s="29"/>
      <c r="OD62" s="29"/>
      <c r="OE62" s="29"/>
      <c r="OF62" s="29"/>
      <c r="OG62" s="29"/>
      <c r="OH62" s="29"/>
      <c r="OI62" s="29"/>
      <c r="OJ62" s="29"/>
      <c r="OK62" s="29"/>
      <c r="OL62" s="29"/>
      <c r="OM62" s="29"/>
      <c r="ON62" s="29"/>
      <c r="OO62" s="29"/>
      <c r="OP62" s="29"/>
      <c r="OQ62" s="29"/>
      <c r="OR62" s="29"/>
      <c r="OS62" s="29"/>
      <c r="OT62" s="29"/>
      <c r="OU62" s="29"/>
      <c r="OV62" s="29"/>
      <c r="OW62" s="29"/>
      <c r="OX62" s="29"/>
      <c r="OY62" s="29"/>
      <c r="OZ62" s="29"/>
      <c r="PA62" s="29"/>
      <c r="PB62" s="29"/>
      <c r="PC62" s="29"/>
      <c r="PD62" s="29"/>
      <c r="PE62" s="29"/>
      <c r="PF62" s="29"/>
      <c r="PG62" s="29"/>
      <c r="PH62" s="29"/>
      <c r="PI62" s="29"/>
      <c r="PJ62" s="29"/>
      <c r="PK62" s="29"/>
    </row>
    <row r="63" spans="1:427" x14ac:dyDescent="0.25">
      <c r="A63" s="7" t="s">
        <v>389</v>
      </c>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29"/>
      <c r="EY63" s="29"/>
      <c r="EZ63" s="29"/>
      <c r="FA63" s="29"/>
      <c r="FB63" s="29"/>
      <c r="FC63" s="29"/>
      <c r="FD63" s="29"/>
      <c r="FE63" s="29">
        <v>-1000</v>
      </c>
      <c r="FF63" s="29">
        <v>1000</v>
      </c>
      <c r="FG63" s="29">
        <v>0</v>
      </c>
      <c r="FH63" s="29">
        <v>-1000</v>
      </c>
      <c r="FI63" s="29">
        <v>1000</v>
      </c>
      <c r="FJ63" s="29">
        <v>0</v>
      </c>
      <c r="FK63" s="29"/>
      <c r="FL63" s="29"/>
      <c r="FM63" s="29"/>
      <c r="FN63" s="29"/>
      <c r="FO63" s="29"/>
      <c r="FP63" s="29"/>
      <c r="FQ63" s="29">
        <v>-1000</v>
      </c>
      <c r="FR63" s="29">
        <v>1000</v>
      </c>
      <c r="FS63" s="29">
        <v>0</v>
      </c>
      <c r="FT63" s="29">
        <v>-1000</v>
      </c>
      <c r="FU63" s="29">
        <v>1000</v>
      </c>
      <c r="FV63" s="29">
        <v>0</v>
      </c>
      <c r="FW63" s="29"/>
      <c r="FX63" s="29"/>
      <c r="FY63" s="29"/>
      <c r="FZ63" s="29"/>
      <c r="GA63" s="29"/>
      <c r="GB63" s="29"/>
      <c r="GC63" s="29">
        <v>-1000</v>
      </c>
      <c r="GD63" s="29">
        <v>1000</v>
      </c>
      <c r="GE63" s="29">
        <v>0</v>
      </c>
      <c r="GF63" s="29">
        <v>-1000</v>
      </c>
      <c r="GG63" s="29">
        <v>1000</v>
      </c>
      <c r="GH63" s="29">
        <v>0</v>
      </c>
      <c r="GI63" s="29"/>
      <c r="GJ63" s="29"/>
      <c r="GK63" s="29"/>
      <c r="GL63" s="29"/>
      <c r="GM63" s="29"/>
      <c r="GN63" s="29"/>
      <c r="GO63" s="29">
        <v>-1000</v>
      </c>
      <c r="GP63" s="29">
        <v>1000</v>
      </c>
      <c r="GQ63" s="29">
        <v>0</v>
      </c>
      <c r="GR63" s="29">
        <v>-1000</v>
      </c>
      <c r="GS63" s="29">
        <v>1000</v>
      </c>
      <c r="GT63" s="29">
        <v>0</v>
      </c>
      <c r="GU63" s="29"/>
      <c r="GV63" s="29"/>
      <c r="GW63" s="29"/>
      <c r="GX63" s="29"/>
      <c r="GY63" s="29"/>
      <c r="GZ63" s="29"/>
      <c r="HA63" s="29">
        <v>-1000</v>
      </c>
      <c r="HB63" s="29">
        <v>1000</v>
      </c>
      <c r="HC63" s="29">
        <v>0</v>
      </c>
      <c r="HD63" s="29">
        <v>-1000</v>
      </c>
      <c r="HE63" s="29">
        <v>1000</v>
      </c>
      <c r="HF63" s="29">
        <v>0</v>
      </c>
      <c r="HG63" s="29"/>
      <c r="HH63" s="29"/>
      <c r="HI63" s="29"/>
      <c r="HJ63" s="29">
        <v>-1000</v>
      </c>
      <c r="HK63" s="29">
        <v>1000</v>
      </c>
      <c r="HL63" s="29">
        <v>0</v>
      </c>
      <c r="HM63" s="29">
        <v>-1000</v>
      </c>
      <c r="HN63" s="29">
        <v>1000</v>
      </c>
      <c r="HO63" s="29">
        <v>0</v>
      </c>
      <c r="HP63" s="29"/>
      <c r="HQ63" s="29"/>
      <c r="HR63" s="29"/>
      <c r="HS63" s="29"/>
      <c r="HT63" s="29"/>
      <c r="HU63" s="29"/>
      <c r="HV63" s="29"/>
      <c r="HW63" s="29"/>
      <c r="HX63" s="29"/>
      <c r="HY63" s="29">
        <v>-6000</v>
      </c>
      <c r="HZ63" s="29">
        <v>6000</v>
      </c>
      <c r="IA63" s="29">
        <v>0</v>
      </c>
      <c r="IB63" s="29">
        <v>-2688.49</v>
      </c>
      <c r="IC63" s="29">
        <v>2688.49</v>
      </c>
      <c r="ID63" s="29">
        <v>0</v>
      </c>
      <c r="IE63" s="29">
        <v>-1030</v>
      </c>
      <c r="IF63" s="29">
        <v>1030</v>
      </c>
      <c r="IG63" s="29">
        <v>0</v>
      </c>
      <c r="IH63" s="29">
        <v>-3718.49</v>
      </c>
      <c r="II63" s="29">
        <v>3718.49</v>
      </c>
      <c r="IJ63" s="29">
        <v>0</v>
      </c>
      <c r="IK63" s="29">
        <v>-2688.49</v>
      </c>
      <c r="IL63" s="29">
        <v>2688.49</v>
      </c>
      <c r="IM63" s="29">
        <v>0</v>
      </c>
      <c r="IN63" s="29">
        <v>-1030</v>
      </c>
      <c r="IO63" s="29">
        <v>1030</v>
      </c>
      <c r="IP63" s="29">
        <v>0</v>
      </c>
      <c r="IQ63" s="29">
        <v>-3718.49</v>
      </c>
      <c r="IR63" s="29">
        <v>3718.49</v>
      </c>
      <c r="IS63" s="29">
        <v>0</v>
      </c>
      <c r="IT63" s="29">
        <v>-2688.49</v>
      </c>
      <c r="IU63" s="29">
        <v>2688.49</v>
      </c>
      <c r="IV63" s="29">
        <v>0</v>
      </c>
      <c r="IW63" s="29">
        <v>-1030</v>
      </c>
      <c r="IX63" s="29">
        <v>1030</v>
      </c>
      <c r="IY63" s="29">
        <v>0</v>
      </c>
      <c r="IZ63" s="29">
        <v>-3718.49</v>
      </c>
      <c r="JA63" s="29">
        <v>3718.49</v>
      </c>
      <c r="JB63" s="29">
        <v>0</v>
      </c>
      <c r="JC63" s="29">
        <v>-2688.49</v>
      </c>
      <c r="JD63" s="29">
        <v>2688.49</v>
      </c>
      <c r="JE63" s="29">
        <v>0</v>
      </c>
      <c r="JF63" s="29">
        <v>-1030</v>
      </c>
      <c r="JG63" s="29">
        <v>1030</v>
      </c>
      <c r="JH63" s="29">
        <v>0</v>
      </c>
      <c r="JI63" s="29">
        <v>-3718.49</v>
      </c>
      <c r="JJ63" s="29">
        <v>3718.49</v>
      </c>
      <c r="JK63" s="29">
        <v>0</v>
      </c>
      <c r="JL63" s="29">
        <v>-2688.49</v>
      </c>
      <c r="JM63" s="29">
        <v>2688.49</v>
      </c>
      <c r="JN63" s="29">
        <v>0</v>
      </c>
      <c r="JO63" s="29">
        <v>-1030</v>
      </c>
      <c r="JP63" s="29">
        <v>1030</v>
      </c>
      <c r="JQ63" s="29">
        <v>0</v>
      </c>
      <c r="JR63" s="29">
        <v>-3718.49</v>
      </c>
      <c r="JS63" s="29">
        <v>3718.49</v>
      </c>
      <c r="JT63" s="29">
        <v>0</v>
      </c>
      <c r="JU63" s="29">
        <v>-2688.49</v>
      </c>
      <c r="JV63" s="29">
        <v>2688.49</v>
      </c>
      <c r="JW63" s="29">
        <v>0</v>
      </c>
      <c r="JX63" s="29">
        <v>-1030</v>
      </c>
      <c r="JY63" s="29">
        <v>1030</v>
      </c>
      <c r="JZ63" s="29">
        <v>0</v>
      </c>
      <c r="KA63" s="29">
        <v>-3718.49</v>
      </c>
      <c r="KB63" s="29">
        <v>3718.49</v>
      </c>
      <c r="KC63" s="29">
        <v>0</v>
      </c>
      <c r="KD63" s="29">
        <v>-2855.16</v>
      </c>
      <c r="KE63" s="29">
        <v>2855.16</v>
      </c>
      <c r="KF63" s="29">
        <v>0</v>
      </c>
      <c r="KG63" s="29">
        <v>-1030</v>
      </c>
      <c r="KH63" s="29">
        <v>1030</v>
      </c>
      <c r="KI63" s="29">
        <v>0</v>
      </c>
      <c r="KJ63" s="29">
        <v>-3885.16</v>
      </c>
      <c r="KK63" s="29">
        <v>3885.16</v>
      </c>
      <c r="KL63" s="29">
        <v>0</v>
      </c>
      <c r="KM63" s="29">
        <v>-4890.87</v>
      </c>
      <c r="KN63" s="29">
        <v>4890.87</v>
      </c>
      <c r="KO63" s="29">
        <v>0</v>
      </c>
      <c r="KP63" s="29">
        <v>-1030</v>
      </c>
      <c r="KQ63" s="29">
        <v>1030</v>
      </c>
      <c r="KR63" s="29">
        <v>0</v>
      </c>
      <c r="KS63" s="29">
        <v>-5920.87</v>
      </c>
      <c r="KT63" s="29">
        <v>5920.87</v>
      </c>
      <c r="KU63" s="29">
        <v>0</v>
      </c>
      <c r="KV63" s="29">
        <v>-4890.87</v>
      </c>
      <c r="KW63" s="29">
        <v>4890.87</v>
      </c>
      <c r="KX63" s="29">
        <v>0</v>
      </c>
      <c r="KY63" s="29">
        <v>-1030</v>
      </c>
      <c r="KZ63" s="29">
        <v>1030</v>
      </c>
      <c r="LA63" s="29">
        <v>0</v>
      </c>
      <c r="LB63" s="29">
        <v>-5920.87</v>
      </c>
      <c r="LC63" s="29">
        <v>5920.87</v>
      </c>
      <c r="LD63" s="29">
        <v>0</v>
      </c>
      <c r="LE63" s="29">
        <v>-2640.87</v>
      </c>
      <c r="LF63" s="29">
        <v>2640.87</v>
      </c>
      <c r="LG63" s="29">
        <v>0</v>
      </c>
      <c r="LH63" s="29">
        <v>-1030</v>
      </c>
      <c r="LI63" s="29">
        <v>1030</v>
      </c>
      <c r="LJ63" s="29">
        <v>0</v>
      </c>
      <c r="LK63" s="29">
        <v>-3670.87</v>
      </c>
      <c r="LL63" s="29">
        <v>3670.87</v>
      </c>
      <c r="LM63" s="29">
        <v>0</v>
      </c>
      <c r="LN63" s="29">
        <v>-2640.87</v>
      </c>
      <c r="LO63" s="29">
        <v>2640.87</v>
      </c>
      <c r="LP63" s="29">
        <v>0</v>
      </c>
      <c r="LQ63" s="29">
        <v>-1030</v>
      </c>
      <c r="LR63" s="29">
        <v>1030</v>
      </c>
      <c r="LS63" s="29">
        <v>0</v>
      </c>
      <c r="LT63" s="29">
        <v>-3670.87</v>
      </c>
      <c r="LU63" s="29">
        <v>3670.87</v>
      </c>
      <c r="LV63" s="29">
        <v>0</v>
      </c>
      <c r="LW63" s="29">
        <v>-2640.87</v>
      </c>
      <c r="LX63" s="29">
        <v>2640.87</v>
      </c>
      <c r="LY63" s="29">
        <v>0</v>
      </c>
      <c r="LZ63" s="29">
        <v>-1030</v>
      </c>
      <c r="MA63" s="29">
        <v>1030</v>
      </c>
      <c r="MB63" s="29">
        <v>0</v>
      </c>
      <c r="MC63" s="29">
        <v>-3670.87</v>
      </c>
      <c r="MD63" s="29">
        <v>3670.87</v>
      </c>
      <c r="ME63" s="29">
        <v>0</v>
      </c>
      <c r="MF63" s="29"/>
      <c r="MG63" s="29"/>
      <c r="MH63" s="29"/>
      <c r="MI63" s="29"/>
      <c r="MJ63" s="29"/>
      <c r="MK63" s="29"/>
      <c r="ML63" s="29">
        <v>-49050.450000000004</v>
      </c>
      <c r="MM63" s="29">
        <v>49050.450000000004</v>
      </c>
      <c r="MN63" s="29">
        <v>0</v>
      </c>
      <c r="MO63" s="29"/>
      <c r="MP63" s="29"/>
      <c r="MQ63" s="29"/>
      <c r="MR63" s="29"/>
      <c r="MS63" s="29"/>
      <c r="MT63" s="29"/>
      <c r="MU63" s="29"/>
      <c r="MV63" s="29"/>
      <c r="MW63" s="29"/>
      <c r="MX63" s="29"/>
      <c r="MY63" s="29"/>
      <c r="MZ63" s="29"/>
      <c r="NA63" s="29"/>
      <c r="NB63" s="29"/>
      <c r="NC63" s="29"/>
      <c r="ND63" s="29"/>
      <c r="NE63" s="29"/>
      <c r="NF63" s="29"/>
      <c r="NG63" s="29"/>
      <c r="NH63" s="29"/>
      <c r="NI63" s="29"/>
      <c r="NJ63" s="29"/>
      <c r="NK63" s="29"/>
      <c r="NL63" s="29"/>
      <c r="NM63" s="29"/>
      <c r="NN63" s="29"/>
      <c r="NO63" s="29"/>
      <c r="NP63" s="29"/>
      <c r="NQ63" s="29"/>
      <c r="NR63" s="29"/>
      <c r="NS63" s="29"/>
      <c r="NT63" s="29"/>
      <c r="NU63" s="29"/>
      <c r="NV63" s="29"/>
      <c r="NW63" s="29"/>
      <c r="NX63" s="29"/>
      <c r="NY63" s="29"/>
      <c r="NZ63" s="29"/>
      <c r="OA63" s="29"/>
      <c r="OB63" s="29"/>
      <c r="OC63" s="29"/>
      <c r="OD63" s="29"/>
      <c r="OE63" s="29"/>
      <c r="OF63" s="29"/>
      <c r="OG63" s="29"/>
      <c r="OH63" s="29"/>
      <c r="OI63" s="29"/>
      <c r="OJ63" s="29"/>
      <c r="OK63" s="29"/>
      <c r="OL63" s="29"/>
      <c r="OM63" s="29"/>
      <c r="ON63" s="29"/>
      <c r="OO63" s="29"/>
      <c r="OP63" s="29"/>
      <c r="OQ63" s="29"/>
      <c r="OR63" s="29"/>
      <c r="OS63" s="29"/>
      <c r="OT63" s="29"/>
      <c r="OU63" s="29"/>
      <c r="OV63" s="29"/>
      <c r="OW63" s="29"/>
      <c r="OX63" s="29"/>
      <c r="OY63" s="29"/>
      <c r="OZ63" s="29"/>
      <c r="PA63" s="29"/>
      <c r="PB63" s="29"/>
      <c r="PC63" s="29"/>
      <c r="PD63" s="29"/>
      <c r="PE63" s="29"/>
      <c r="PF63" s="29"/>
      <c r="PG63" s="29"/>
      <c r="PH63" s="29"/>
      <c r="PI63" s="29"/>
      <c r="PJ63" s="29"/>
      <c r="PK63" s="29"/>
    </row>
    <row r="64" spans="1:427" x14ac:dyDescent="0.25">
      <c r="A64" s="7" t="s">
        <v>327</v>
      </c>
      <c r="B64" s="29">
        <v>0</v>
      </c>
      <c r="C64" s="29">
        <v>3.47</v>
      </c>
      <c r="D64" s="29">
        <v>3.47</v>
      </c>
      <c r="E64" s="29">
        <v>0</v>
      </c>
      <c r="F64" s="29">
        <v>3.47</v>
      </c>
      <c r="G64" s="29">
        <v>3.47</v>
      </c>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v>0.78</v>
      </c>
      <c r="AM64" s="29">
        <v>0</v>
      </c>
      <c r="AN64" s="29">
        <v>0.78</v>
      </c>
      <c r="AO64" s="29">
        <v>0.78</v>
      </c>
      <c r="AP64" s="29">
        <v>0</v>
      </c>
      <c r="AQ64" s="29">
        <v>0.78</v>
      </c>
      <c r="AR64" s="29"/>
      <c r="AS64" s="29"/>
      <c r="AT64" s="29"/>
      <c r="AU64" s="29"/>
      <c r="AV64" s="29"/>
      <c r="AW64" s="29"/>
      <c r="AX64" s="29"/>
      <c r="AY64" s="29"/>
      <c r="AZ64" s="29"/>
      <c r="BA64" s="29"/>
      <c r="BB64" s="29"/>
      <c r="BC64" s="29"/>
      <c r="BD64" s="29"/>
      <c r="BE64" s="29"/>
      <c r="BF64" s="29"/>
      <c r="BG64" s="29"/>
      <c r="BH64" s="29"/>
      <c r="BI64" s="29"/>
      <c r="BJ64" s="29">
        <v>0</v>
      </c>
      <c r="BK64" s="29">
        <v>5.7</v>
      </c>
      <c r="BL64" s="29">
        <v>5.7</v>
      </c>
      <c r="BM64" s="29">
        <v>0</v>
      </c>
      <c r="BN64" s="29">
        <v>5.7</v>
      </c>
      <c r="BO64" s="29">
        <v>5.7</v>
      </c>
      <c r="BP64" s="29">
        <v>-0.78</v>
      </c>
      <c r="BQ64" s="29">
        <v>0.78</v>
      </c>
      <c r="BR64" s="29">
        <v>0</v>
      </c>
      <c r="BS64" s="29">
        <v>-0.78</v>
      </c>
      <c r="BT64" s="29">
        <v>0.78</v>
      </c>
      <c r="BU64" s="29">
        <v>0</v>
      </c>
      <c r="BV64" s="29"/>
      <c r="BW64" s="29"/>
      <c r="BX64" s="29"/>
      <c r="BY64" s="29"/>
      <c r="BZ64" s="29"/>
      <c r="CA64" s="29"/>
      <c r="CB64" s="29">
        <v>0</v>
      </c>
      <c r="CC64" s="29">
        <v>9.9499999999999993</v>
      </c>
      <c r="CD64" s="29">
        <v>9.9499999999999993</v>
      </c>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29"/>
      <c r="EY64" s="29"/>
      <c r="EZ64" s="29"/>
      <c r="FA64" s="29"/>
      <c r="FB64" s="29"/>
      <c r="FC64" s="29"/>
      <c r="FD64" s="29"/>
      <c r="FE64" s="29"/>
      <c r="FF64" s="29"/>
      <c r="FG64" s="29"/>
      <c r="FH64" s="29"/>
      <c r="FI64" s="29"/>
      <c r="FJ64" s="29"/>
      <c r="FK64" s="29"/>
      <c r="FL64" s="29"/>
      <c r="FM64" s="29"/>
      <c r="FN64" s="29"/>
      <c r="FO64" s="29"/>
      <c r="FP64" s="29"/>
      <c r="FQ64" s="29"/>
      <c r="FR64" s="29"/>
      <c r="FS64" s="29"/>
      <c r="FT64" s="29"/>
      <c r="FU64" s="29"/>
      <c r="FV64" s="29"/>
      <c r="FW64" s="29"/>
      <c r="FX64" s="29"/>
      <c r="FY64" s="29"/>
      <c r="FZ64" s="29"/>
      <c r="GA64" s="29"/>
      <c r="GB64" s="29"/>
      <c r="GC64" s="29"/>
      <c r="GD64" s="29"/>
      <c r="GE64" s="29"/>
      <c r="GF64" s="29"/>
      <c r="GG64" s="29"/>
      <c r="GH64" s="29"/>
      <c r="GI64" s="29"/>
      <c r="GJ64" s="29"/>
      <c r="GK64" s="29"/>
      <c r="GL64" s="29"/>
      <c r="GM64" s="29"/>
      <c r="GN64" s="29"/>
      <c r="GO64" s="29"/>
      <c r="GP64" s="29"/>
      <c r="GQ64" s="29"/>
      <c r="GR64" s="29"/>
      <c r="GS64" s="29"/>
      <c r="GT64" s="29"/>
      <c r="GU64" s="29"/>
      <c r="GV64" s="29"/>
      <c r="GW64" s="29"/>
      <c r="GX64" s="29"/>
      <c r="GY64" s="29"/>
      <c r="GZ64" s="29"/>
      <c r="HA64" s="29"/>
      <c r="HB64" s="29"/>
      <c r="HC64" s="29"/>
      <c r="HD64" s="29"/>
      <c r="HE64" s="29"/>
      <c r="HF64" s="29"/>
      <c r="HG64" s="29"/>
      <c r="HH64" s="29"/>
      <c r="HI64" s="29"/>
      <c r="HJ64" s="29"/>
      <c r="HK64" s="29"/>
      <c r="HL64" s="29"/>
      <c r="HM64" s="29"/>
      <c r="HN64" s="29"/>
      <c r="HO64" s="29"/>
      <c r="HP64" s="29"/>
      <c r="HQ64" s="29"/>
      <c r="HR64" s="29"/>
      <c r="HS64" s="29"/>
      <c r="HT64" s="29"/>
      <c r="HU64" s="29"/>
      <c r="HV64" s="29"/>
      <c r="HW64" s="29"/>
      <c r="HX64" s="29"/>
      <c r="HY64" s="29"/>
      <c r="HZ64" s="29"/>
      <c r="IA64" s="29"/>
      <c r="IB64" s="29"/>
      <c r="IC64" s="29"/>
      <c r="ID64" s="29"/>
      <c r="IE64" s="29"/>
      <c r="IF64" s="29"/>
      <c r="IG64" s="29"/>
      <c r="IH64" s="29"/>
      <c r="II64" s="29"/>
      <c r="IJ64" s="29"/>
      <c r="IK64" s="29"/>
      <c r="IL64" s="29"/>
      <c r="IM64" s="29"/>
      <c r="IN64" s="29"/>
      <c r="IO64" s="29"/>
      <c r="IP64" s="29"/>
      <c r="IQ64" s="29"/>
      <c r="IR64" s="29"/>
      <c r="IS64" s="29"/>
      <c r="IT64" s="29"/>
      <c r="IU64" s="29"/>
      <c r="IV64" s="29"/>
      <c r="IW64" s="29"/>
      <c r="IX64" s="29"/>
      <c r="IY64" s="29"/>
      <c r="IZ64" s="29"/>
      <c r="JA64" s="29"/>
      <c r="JB64" s="29"/>
      <c r="JC64" s="29"/>
      <c r="JD64" s="29"/>
      <c r="JE64" s="29"/>
      <c r="JF64" s="29"/>
      <c r="JG64" s="29"/>
      <c r="JH64" s="29"/>
      <c r="JI64" s="29"/>
      <c r="JJ64" s="29"/>
      <c r="JK64" s="29"/>
      <c r="JL64" s="29"/>
      <c r="JM64" s="29"/>
      <c r="JN64" s="29"/>
      <c r="JO64" s="29"/>
      <c r="JP64" s="29"/>
      <c r="JQ64" s="29"/>
      <c r="JR64" s="29"/>
      <c r="JS64" s="29"/>
      <c r="JT64" s="29"/>
      <c r="JU64" s="29"/>
      <c r="JV64" s="29"/>
      <c r="JW64" s="29"/>
      <c r="JX64" s="29"/>
      <c r="JY64" s="29"/>
      <c r="JZ64" s="29"/>
      <c r="KA64" s="29"/>
      <c r="KB64" s="29"/>
      <c r="KC64" s="29"/>
      <c r="KD64" s="29"/>
      <c r="KE64" s="29"/>
      <c r="KF64" s="29"/>
      <c r="KG64" s="29"/>
      <c r="KH64" s="29"/>
      <c r="KI64" s="29"/>
      <c r="KJ64" s="29"/>
      <c r="KK64" s="29"/>
      <c r="KL64" s="29"/>
      <c r="KM64" s="29"/>
      <c r="KN64" s="29"/>
      <c r="KO64" s="29"/>
      <c r="KP64" s="29"/>
      <c r="KQ64" s="29"/>
      <c r="KR64" s="29"/>
      <c r="KS64" s="29"/>
      <c r="KT64" s="29"/>
      <c r="KU64" s="29"/>
      <c r="KV64" s="29"/>
      <c r="KW64" s="29"/>
      <c r="KX64" s="29"/>
      <c r="KY64" s="29"/>
      <c r="KZ64" s="29"/>
      <c r="LA64" s="29"/>
      <c r="LB64" s="29"/>
      <c r="LC64" s="29"/>
      <c r="LD64" s="29"/>
      <c r="LE64" s="29"/>
      <c r="LF64" s="29"/>
      <c r="LG64" s="29"/>
      <c r="LH64" s="29"/>
      <c r="LI64" s="29"/>
      <c r="LJ64" s="29"/>
      <c r="LK64" s="29"/>
      <c r="LL64" s="29"/>
      <c r="LM64" s="29"/>
      <c r="LN64" s="29"/>
      <c r="LO64" s="29"/>
      <c r="LP64" s="29"/>
      <c r="LQ64" s="29"/>
      <c r="LR64" s="29"/>
      <c r="LS64" s="29"/>
      <c r="LT64" s="29"/>
      <c r="LU64" s="29"/>
      <c r="LV64" s="29"/>
      <c r="LW64" s="29"/>
      <c r="LX64" s="29"/>
      <c r="LY64" s="29"/>
      <c r="LZ64" s="29"/>
      <c r="MA64" s="29"/>
      <c r="MB64" s="29"/>
      <c r="MC64" s="29"/>
      <c r="MD64" s="29"/>
      <c r="ME64" s="29"/>
      <c r="MF64" s="29"/>
      <c r="MG64" s="29"/>
      <c r="MH64" s="29"/>
      <c r="MI64" s="29"/>
      <c r="MJ64" s="29"/>
      <c r="MK64" s="29"/>
      <c r="ML64" s="29"/>
      <c r="MM64" s="29"/>
      <c r="MN64" s="29"/>
      <c r="MO64" s="29"/>
      <c r="MP64" s="29"/>
      <c r="MQ64" s="29"/>
      <c r="MR64" s="29"/>
      <c r="MS64" s="29"/>
      <c r="MT64" s="29"/>
      <c r="MU64" s="29"/>
      <c r="MV64" s="29"/>
      <c r="MW64" s="29"/>
      <c r="MX64" s="29"/>
      <c r="MY64" s="29"/>
      <c r="MZ64" s="29"/>
      <c r="NA64" s="29"/>
      <c r="NB64" s="29"/>
      <c r="NC64" s="29"/>
      <c r="ND64" s="29"/>
      <c r="NE64" s="29"/>
      <c r="NF64" s="29"/>
      <c r="NG64" s="29"/>
      <c r="NH64" s="29"/>
      <c r="NI64" s="29"/>
      <c r="NJ64" s="29"/>
      <c r="NK64" s="29"/>
      <c r="NL64" s="29"/>
      <c r="NM64" s="29"/>
      <c r="NN64" s="29"/>
      <c r="NO64" s="29"/>
      <c r="NP64" s="29"/>
      <c r="NQ64" s="29"/>
      <c r="NR64" s="29"/>
      <c r="NS64" s="29"/>
      <c r="NT64" s="29"/>
      <c r="NU64" s="29"/>
      <c r="NV64" s="29"/>
      <c r="NW64" s="29"/>
      <c r="NX64" s="29"/>
      <c r="NY64" s="29"/>
      <c r="NZ64" s="29"/>
      <c r="OA64" s="29"/>
      <c r="OB64" s="29"/>
      <c r="OC64" s="29"/>
      <c r="OD64" s="29"/>
      <c r="OE64" s="29"/>
      <c r="OF64" s="29"/>
      <c r="OG64" s="29"/>
      <c r="OH64" s="29"/>
      <c r="OI64" s="29"/>
      <c r="OJ64" s="29"/>
      <c r="OK64" s="29"/>
      <c r="OL64" s="29"/>
      <c r="OM64" s="29"/>
      <c r="ON64" s="29"/>
      <c r="OO64" s="29"/>
      <c r="OP64" s="29"/>
      <c r="OQ64" s="29"/>
      <c r="OR64" s="29"/>
      <c r="OS64" s="29"/>
      <c r="OT64" s="29"/>
      <c r="OU64" s="29"/>
      <c r="OV64" s="29"/>
      <c r="OW64" s="29"/>
      <c r="OX64" s="29"/>
      <c r="OY64" s="29"/>
      <c r="OZ64" s="29"/>
      <c r="PA64" s="29"/>
      <c r="PB64" s="29"/>
      <c r="PC64" s="29"/>
      <c r="PD64" s="29"/>
      <c r="PE64" s="29"/>
      <c r="PF64" s="29"/>
      <c r="PG64" s="29"/>
      <c r="PH64" s="29"/>
      <c r="PI64" s="29"/>
      <c r="PJ64" s="29"/>
      <c r="PK64" s="29"/>
    </row>
    <row r="65" spans="1:427" x14ac:dyDescent="0.25">
      <c r="A65" s="7" t="s">
        <v>374</v>
      </c>
      <c r="B65" s="29"/>
      <c r="C65" s="29"/>
      <c r="D65" s="29"/>
      <c r="E65" s="29"/>
      <c r="F65" s="29"/>
      <c r="G65" s="29"/>
      <c r="H65" s="29"/>
      <c r="I65" s="29"/>
      <c r="J65" s="29"/>
      <c r="K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v>-233.01</v>
      </c>
      <c r="BQ65" s="29">
        <v>233.01</v>
      </c>
      <c r="BR65" s="29">
        <v>0</v>
      </c>
      <c r="BS65" s="29">
        <v>-233.01</v>
      </c>
      <c r="BT65" s="29">
        <v>233.01</v>
      </c>
      <c r="BU65" s="29">
        <v>0</v>
      </c>
      <c r="BV65" s="29"/>
      <c r="BW65" s="29"/>
      <c r="BX65" s="29"/>
      <c r="BY65" s="29"/>
      <c r="BZ65" s="29"/>
      <c r="CA65" s="29"/>
      <c r="CB65" s="29">
        <v>-233.01</v>
      </c>
      <c r="CC65" s="29">
        <v>233.01</v>
      </c>
      <c r="CD65" s="29">
        <v>0</v>
      </c>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29"/>
      <c r="EY65" s="29"/>
      <c r="EZ65" s="29"/>
      <c r="FA65" s="29"/>
      <c r="FB65" s="29"/>
      <c r="FC65" s="29"/>
      <c r="FD65" s="29"/>
      <c r="FE65" s="29"/>
      <c r="FF65" s="29"/>
      <c r="FG65" s="29"/>
      <c r="FH65" s="29"/>
      <c r="FI65" s="29"/>
      <c r="FJ65" s="29"/>
      <c r="FK65" s="29"/>
      <c r="FL65" s="29"/>
      <c r="FM65" s="29"/>
      <c r="FN65" s="29"/>
      <c r="FO65" s="29"/>
      <c r="FP65" s="29"/>
      <c r="FQ65" s="29"/>
      <c r="FR65" s="29"/>
      <c r="FS65" s="29"/>
      <c r="FT65" s="29"/>
      <c r="FU65" s="29"/>
      <c r="FV65" s="29"/>
      <c r="FW65" s="29"/>
      <c r="FX65" s="29"/>
      <c r="FY65" s="29"/>
      <c r="FZ65" s="29"/>
      <c r="GA65" s="29"/>
      <c r="GB65" s="29"/>
      <c r="GC65" s="29"/>
      <c r="GD65" s="29"/>
      <c r="GE65" s="29"/>
      <c r="GF65" s="29"/>
      <c r="GG65" s="29"/>
      <c r="GH65" s="29"/>
      <c r="GI65" s="29"/>
      <c r="GJ65" s="29"/>
      <c r="GK65" s="29"/>
      <c r="GL65" s="29"/>
      <c r="GM65" s="29"/>
      <c r="GN65" s="29"/>
      <c r="GO65" s="29"/>
      <c r="GP65" s="29"/>
      <c r="GQ65" s="29"/>
      <c r="GR65" s="29"/>
      <c r="GS65" s="29"/>
      <c r="GT65" s="29"/>
      <c r="GU65" s="29"/>
      <c r="GV65" s="29"/>
      <c r="GW65" s="29"/>
      <c r="GX65" s="29"/>
      <c r="GY65" s="29"/>
      <c r="GZ65" s="29"/>
      <c r="HA65" s="29"/>
      <c r="HB65" s="29"/>
      <c r="HC65" s="29"/>
      <c r="HD65" s="29"/>
      <c r="HE65" s="29"/>
      <c r="HF65" s="29"/>
      <c r="HG65" s="29"/>
      <c r="HH65" s="29"/>
      <c r="HI65" s="29"/>
      <c r="HJ65" s="29"/>
      <c r="HK65" s="29"/>
      <c r="HL65" s="29"/>
      <c r="HM65" s="29"/>
      <c r="HN65" s="29"/>
      <c r="HO65" s="29"/>
      <c r="HP65" s="29"/>
      <c r="HQ65" s="29"/>
      <c r="HR65" s="29"/>
      <c r="HS65" s="29"/>
      <c r="HT65" s="29"/>
      <c r="HU65" s="29"/>
      <c r="HV65" s="29"/>
      <c r="HW65" s="29"/>
      <c r="HX65" s="29"/>
      <c r="HY65" s="29"/>
      <c r="HZ65" s="29"/>
      <c r="IA65" s="29"/>
      <c r="IB65" s="29"/>
      <c r="IC65" s="29"/>
      <c r="ID65" s="29"/>
      <c r="IE65" s="29"/>
      <c r="IF65" s="29"/>
      <c r="IG65" s="29"/>
      <c r="IH65" s="29"/>
      <c r="II65" s="29"/>
      <c r="IJ65" s="29"/>
      <c r="IK65" s="29"/>
      <c r="IL65" s="29"/>
      <c r="IM65" s="29"/>
      <c r="IN65" s="29"/>
      <c r="IO65" s="29"/>
      <c r="IP65" s="29"/>
      <c r="IQ65" s="29"/>
      <c r="IR65" s="29"/>
      <c r="IS65" s="29"/>
      <c r="IT65" s="29"/>
      <c r="IU65" s="29"/>
      <c r="IV65" s="29"/>
      <c r="IW65" s="29"/>
      <c r="IX65" s="29"/>
      <c r="IY65" s="29"/>
      <c r="IZ65" s="29"/>
      <c r="JA65" s="29"/>
      <c r="JB65" s="29"/>
      <c r="JC65" s="29"/>
      <c r="JD65" s="29"/>
      <c r="JE65" s="29"/>
      <c r="JF65" s="29"/>
      <c r="JG65" s="29"/>
      <c r="JH65" s="29"/>
      <c r="JI65" s="29"/>
      <c r="JJ65" s="29"/>
      <c r="JK65" s="29"/>
      <c r="JL65" s="29"/>
      <c r="JM65" s="29"/>
      <c r="JN65" s="29"/>
      <c r="JO65" s="29"/>
      <c r="JP65" s="29"/>
      <c r="JQ65" s="29"/>
      <c r="JR65" s="29"/>
      <c r="JS65" s="29"/>
      <c r="JT65" s="29"/>
      <c r="JU65" s="29"/>
      <c r="JV65" s="29"/>
      <c r="JW65" s="29"/>
      <c r="JX65" s="29"/>
      <c r="JY65" s="29"/>
      <c r="JZ65" s="29"/>
      <c r="KA65" s="29"/>
      <c r="KB65" s="29"/>
      <c r="KC65" s="29"/>
      <c r="KD65" s="29"/>
      <c r="KE65" s="29"/>
      <c r="KF65" s="29"/>
      <c r="KG65" s="29"/>
      <c r="KH65" s="29"/>
      <c r="KI65" s="29"/>
      <c r="KJ65" s="29"/>
      <c r="KK65" s="29"/>
      <c r="KL65" s="29"/>
      <c r="KM65" s="29"/>
      <c r="KN65" s="29"/>
      <c r="KO65" s="29"/>
      <c r="KP65" s="29"/>
      <c r="KQ65" s="29"/>
      <c r="KR65" s="29"/>
      <c r="KS65" s="29"/>
      <c r="KT65" s="29"/>
      <c r="KU65" s="29"/>
      <c r="KV65" s="29"/>
      <c r="KW65" s="29"/>
      <c r="KX65" s="29"/>
      <c r="KY65" s="29"/>
      <c r="KZ65" s="29"/>
      <c r="LA65" s="29"/>
      <c r="LB65" s="29"/>
      <c r="LC65" s="29"/>
      <c r="LD65" s="29"/>
      <c r="LE65" s="29"/>
      <c r="LF65" s="29"/>
      <c r="LG65" s="29"/>
      <c r="LH65" s="29"/>
      <c r="LI65" s="29"/>
      <c r="LJ65" s="29"/>
      <c r="LK65" s="29"/>
      <c r="LL65" s="29"/>
      <c r="LM65" s="29"/>
      <c r="LN65" s="29"/>
      <c r="LO65" s="29"/>
      <c r="LP65" s="29"/>
      <c r="LQ65" s="29"/>
      <c r="LR65" s="29"/>
      <c r="LS65" s="29"/>
      <c r="LT65" s="29"/>
      <c r="LU65" s="29"/>
      <c r="LV65" s="29"/>
      <c r="LW65" s="29"/>
      <c r="LX65" s="29"/>
      <c r="LY65" s="29"/>
      <c r="LZ65" s="29"/>
      <c r="MA65" s="29"/>
      <c r="MB65" s="29"/>
      <c r="MC65" s="29"/>
      <c r="MD65" s="29"/>
      <c r="ME65" s="29"/>
      <c r="MF65" s="29"/>
      <c r="MG65" s="29"/>
      <c r="MH65" s="29"/>
      <c r="MI65" s="29"/>
      <c r="MJ65" s="29"/>
      <c r="MK65" s="29"/>
      <c r="ML65" s="29"/>
      <c r="MM65" s="29"/>
      <c r="MN65" s="29"/>
      <c r="MO65" s="29"/>
      <c r="MP65" s="29"/>
      <c r="MQ65" s="29"/>
      <c r="MR65" s="29"/>
      <c r="MS65" s="29"/>
      <c r="MT65" s="29"/>
      <c r="MU65" s="29"/>
      <c r="MV65" s="29"/>
      <c r="MW65" s="29"/>
      <c r="MX65" s="29"/>
      <c r="MY65" s="29"/>
      <c r="MZ65" s="29"/>
      <c r="NA65" s="29"/>
      <c r="NB65" s="29"/>
      <c r="NC65" s="29"/>
      <c r="ND65" s="29"/>
      <c r="NE65" s="29"/>
      <c r="NF65" s="29"/>
      <c r="NG65" s="29"/>
      <c r="NH65" s="29"/>
      <c r="NI65" s="29"/>
      <c r="NJ65" s="29"/>
      <c r="NK65" s="29"/>
      <c r="NL65" s="29"/>
      <c r="NM65" s="29"/>
      <c r="NN65" s="29"/>
      <c r="NO65" s="29"/>
      <c r="NP65" s="29"/>
      <c r="NQ65" s="29"/>
      <c r="NR65" s="29"/>
      <c r="NS65" s="29"/>
      <c r="NT65" s="29"/>
      <c r="NU65" s="29"/>
      <c r="NV65" s="29"/>
      <c r="NW65" s="29"/>
      <c r="NX65" s="29"/>
      <c r="NY65" s="29"/>
      <c r="NZ65" s="29"/>
      <c r="OA65" s="29"/>
      <c r="OB65" s="29"/>
      <c r="OC65" s="29"/>
      <c r="OD65" s="29"/>
      <c r="OE65" s="29"/>
      <c r="OF65" s="29"/>
      <c r="OG65" s="29"/>
      <c r="OH65" s="29"/>
      <c r="OI65" s="29"/>
      <c r="OJ65" s="29"/>
      <c r="OK65" s="29"/>
      <c r="OL65" s="29"/>
      <c r="OM65" s="29"/>
      <c r="ON65" s="29"/>
      <c r="OO65" s="29"/>
      <c r="OP65" s="29"/>
      <c r="OQ65" s="29"/>
      <c r="OR65" s="29"/>
      <c r="OS65" s="29"/>
      <c r="OT65" s="29"/>
      <c r="OU65" s="29"/>
      <c r="OV65" s="29"/>
      <c r="OW65" s="29"/>
      <c r="OX65" s="29"/>
      <c r="OY65" s="29"/>
      <c r="OZ65" s="29"/>
      <c r="PA65" s="29"/>
      <c r="PB65" s="29"/>
      <c r="PC65" s="29"/>
      <c r="PD65" s="29"/>
      <c r="PE65" s="29"/>
      <c r="PF65" s="29"/>
      <c r="PG65" s="29"/>
      <c r="PH65" s="29"/>
      <c r="PI65" s="29"/>
      <c r="PJ65" s="29"/>
      <c r="PK65" s="29"/>
    </row>
    <row r="66" spans="1:427" x14ac:dyDescent="0.25">
      <c r="A66" s="5" t="s">
        <v>74</v>
      </c>
      <c r="B66" s="29">
        <v>-29695.489999999998</v>
      </c>
      <c r="C66" s="29">
        <v>29695.489999999998</v>
      </c>
      <c r="D66" s="29">
        <v>0</v>
      </c>
      <c r="E66" s="29">
        <v>-29695.489999999998</v>
      </c>
      <c r="F66" s="29">
        <v>29695.489999999998</v>
      </c>
      <c r="G66" s="29">
        <v>0</v>
      </c>
      <c r="H66" s="29">
        <v>-26593.029999999995</v>
      </c>
      <c r="I66" s="29">
        <v>28715.969999999998</v>
      </c>
      <c r="J66" s="29">
        <v>2122.94</v>
      </c>
      <c r="K66" s="29">
        <v>-26593.029999999995</v>
      </c>
      <c r="L66" s="29">
        <v>28715.969999999998</v>
      </c>
      <c r="M66" s="29">
        <v>2122.94</v>
      </c>
      <c r="N66" s="29">
        <v>-29394.12</v>
      </c>
      <c r="O66" s="29">
        <v>29394.12</v>
      </c>
      <c r="P66" s="29">
        <v>0</v>
      </c>
      <c r="Q66" s="29">
        <v>-29394.12</v>
      </c>
      <c r="R66" s="29">
        <v>29394.12</v>
      </c>
      <c r="S66" s="29">
        <v>0</v>
      </c>
      <c r="T66" s="29">
        <v>-27908.809999999998</v>
      </c>
      <c r="U66" s="29">
        <v>29695.489999999998</v>
      </c>
      <c r="V66" s="29">
        <v>1786.68</v>
      </c>
      <c r="W66" s="29">
        <v>-27908.809999999998</v>
      </c>
      <c r="X66" s="29">
        <v>29695.489999999998</v>
      </c>
      <c r="Y66" s="29">
        <v>1786.68</v>
      </c>
      <c r="Z66" s="29">
        <v>-28602.12</v>
      </c>
      <c r="AA66" s="29">
        <v>28602.12</v>
      </c>
      <c r="AB66" s="29">
        <v>0</v>
      </c>
      <c r="AC66" s="29">
        <v>-28602.12</v>
      </c>
      <c r="AD66" s="29">
        <v>28602.12</v>
      </c>
      <c r="AE66" s="29">
        <v>0</v>
      </c>
      <c r="AF66" s="29">
        <v>-27734.82</v>
      </c>
      <c r="AG66" s="29">
        <v>28596.35</v>
      </c>
      <c r="AH66" s="29">
        <v>861.53</v>
      </c>
      <c r="AI66" s="29">
        <v>-27734.82</v>
      </c>
      <c r="AJ66" s="29">
        <v>28596.35</v>
      </c>
      <c r="AK66" s="29">
        <v>861.53</v>
      </c>
      <c r="AL66" s="29">
        <v>-29110.5</v>
      </c>
      <c r="AM66" s="29">
        <v>29110.5</v>
      </c>
      <c r="AN66" s="29">
        <v>0</v>
      </c>
      <c r="AO66" s="29">
        <v>-29110.5</v>
      </c>
      <c r="AP66" s="29">
        <v>29110.5</v>
      </c>
      <c r="AQ66" s="29">
        <v>0</v>
      </c>
      <c r="AR66" s="29">
        <v>-28669.75</v>
      </c>
      <c r="AS66" s="29">
        <v>28669.75</v>
      </c>
      <c r="AT66" s="29">
        <v>0</v>
      </c>
      <c r="AU66" s="29">
        <v>-28669.75</v>
      </c>
      <c r="AV66" s="29">
        <v>28669.75</v>
      </c>
      <c r="AW66" s="29">
        <v>0</v>
      </c>
      <c r="AX66" s="29">
        <v>-28658.93</v>
      </c>
      <c r="AY66" s="29">
        <v>28658.93</v>
      </c>
      <c r="AZ66" s="29">
        <v>0</v>
      </c>
      <c r="BA66" s="29">
        <v>-28658.93</v>
      </c>
      <c r="BB66" s="29">
        <v>28658.93</v>
      </c>
      <c r="BC66" s="29">
        <v>0</v>
      </c>
      <c r="BD66" s="29">
        <v>-29119.999999999996</v>
      </c>
      <c r="BE66" s="29">
        <v>29119.999999999996</v>
      </c>
      <c r="BF66" s="29">
        <v>0</v>
      </c>
      <c r="BG66" s="29">
        <v>-29119.999999999996</v>
      </c>
      <c r="BH66" s="29">
        <v>29119.999999999996</v>
      </c>
      <c r="BI66" s="29">
        <v>0</v>
      </c>
      <c r="BJ66" s="29">
        <v>-29187.02</v>
      </c>
      <c r="BK66" s="29">
        <v>29187.02</v>
      </c>
      <c r="BL66" s="29">
        <v>0</v>
      </c>
      <c r="BM66" s="29">
        <v>-29187.02</v>
      </c>
      <c r="BN66" s="29">
        <v>29187.02</v>
      </c>
      <c r="BO66" s="29">
        <v>0</v>
      </c>
      <c r="BP66" s="29">
        <v>-92659.500000000015</v>
      </c>
      <c r="BQ66" s="29">
        <v>97279.500000000015</v>
      </c>
      <c r="BR66" s="29">
        <v>4620</v>
      </c>
      <c r="BS66" s="29">
        <v>-92659.500000000015</v>
      </c>
      <c r="BT66" s="29">
        <v>97279.500000000015</v>
      </c>
      <c r="BU66" s="29">
        <v>4620</v>
      </c>
      <c r="BV66" s="29"/>
      <c r="BW66" s="29"/>
      <c r="BX66" s="29"/>
      <c r="BY66" s="29"/>
      <c r="BZ66" s="29"/>
      <c r="CA66" s="29"/>
      <c r="CB66" s="29">
        <v>-407334.08999999997</v>
      </c>
      <c r="CC66" s="29">
        <v>416725.24</v>
      </c>
      <c r="CD66" s="29">
        <v>9391.15</v>
      </c>
      <c r="CE66" s="29">
        <v>-36782.46</v>
      </c>
      <c r="CF66" s="29">
        <v>37524.03</v>
      </c>
      <c r="CG66" s="29">
        <v>741.57</v>
      </c>
      <c r="CH66" s="29"/>
      <c r="CI66" s="29"/>
      <c r="CJ66" s="29"/>
      <c r="CK66" s="29">
        <v>-33727.75</v>
      </c>
      <c r="CL66" s="29">
        <v>33727.75</v>
      </c>
      <c r="CM66" s="29">
        <v>0</v>
      </c>
      <c r="CN66" s="29">
        <v>-70510.210000000006</v>
      </c>
      <c r="CO66" s="29">
        <v>71251.78</v>
      </c>
      <c r="CP66" s="29">
        <v>741.57</v>
      </c>
      <c r="CQ66" s="29">
        <v>-60978.86</v>
      </c>
      <c r="CR66" s="29">
        <v>60978.86</v>
      </c>
      <c r="CS66" s="29">
        <v>0</v>
      </c>
      <c r="CT66" s="29"/>
      <c r="CU66" s="29"/>
      <c r="CV66" s="29"/>
      <c r="CW66" s="29">
        <v>-59727.75</v>
      </c>
      <c r="CX66" s="29">
        <v>59727.75</v>
      </c>
      <c r="CY66" s="29">
        <v>0</v>
      </c>
      <c r="CZ66" s="29">
        <v>-120706.61</v>
      </c>
      <c r="DA66" s="29">
        <v>120706.61</v>
      </c>
      <c r="DB66" s="29">
        <v>0</v>
      </c>
      <c r="DC66" s="29">
        <v>-36527.4</v>
      </c>
      <c r="DD66" s="29">
        <v>40156.18</v>
      </c>
      <c r="DE66" s="29">
        <v>3628.78</v>
      </c>
      <c r="DF66" s="29"/>
      <c r="DG66" s="29"/>
      <c r="DH66" s="29"/>
      <c r="DI66" s="29">
        <v>-40939.840000000004</v>
      </c>
      <c r="DJ66" s="29">
        <v>40939.840000000004</v>
      </c>
      <c r="DK66" s="29">
        <v>0</v>
      </c>
      <c r="DL66" s="29">
        <v>-77467.240000000005</v>
      </c>
      <c r="DM66" s="29">
        <v>81096.02</v>
      </c>
      <c r="DN66" s="29">
        <v>3628.78</v>
      </c>
      <c r="DO66" s="29">
        <v>-104354.63</v>
      </c>
      <c r="DP66" s="29">
        <v>104354.63</v>
      </c>
      <c r="DQ66" s="29">
        <v>0</v>
      </c>
      <c r="DR66" s="29"/>
      <c r="DS66" s="29"/>
      <c r="DT66" s="29"/>
      <c r="DU66" s="29">
        <v>-107334.68000000001</v>
      </c>
      <c r="DV66" s="29">
        <v>107334.68000000001</v>
      </c>
      <c r="DW66" s="29">
        <v>0</v>
      </c>
      <c r="DX66" s="29">
        <v>-211689.31</v>
      </c>
      <c r="DY66" s="29">
        <v>211689.31</v>
      </c>
      <c r="DZ66" s="29">
        <v>0</v>
      </c>
      <c r="EA66" s="29">
        <v>-53973.14</v>
      </c>
      <c r="EB66" s="29">
        <v>54355.64</v>
      </c>
      <c r="EC66" s="29">
        <v>382.5</v>
      </c>
      <c r="ED66" s="29">
        <v>-300</v>
      </c>
      <c r="EE66" s="29">
        <v>300</v>
      </c>
      <c r="EF66" s="29">
        <v>0</v>
      </c>
      <c r="EG66" s="29">
        <v>-52401.21</v>
      </c>
      <c r="EH66" s="29">
        <v>52401.21</v>
      </c>
      <c r="EI66" s="29">
        <v>0</v>
      </c>
      <c r="EJ66" s="29">
        <v>-106674.35</v>
      </c>
      <c r="EK66" s="29">
        <v>107056.85</v>
      </c>
      <c r="EL66" s="29">
        <v>382.5</v>
      </c>
      <c r="EM66" s="29">
        <v>-62337.579999999994</v>
      </c>
      <c r="EN66" s="29">
        <v>62465.079999999994</v>
      </c>
      <c r="EO66" s="29">
        <v>127.5</v>
      </c>
      <c r="EP66" s="29">
        <v>-300</v>
      </c>
      <c r="EQ66" s="29">
        <v>300</v>
      </c>
      <c r="ER66" s="29">
        <v>0</v>
      </c>
      <c r="ES66" s="29">
        <v>-60348.12</v>
      </c>
      <c r="ET66" s="29">
        <v>60348.12</v>
      </c>
      <c r="EU66" s="29">
        <v>0</v>
      </c>
      <c r="EV66" s="29">
        <v>-122985.7</v>
      </c>
      <c r="EW66" s="29">
        <v>123113.2</v>
      </c>
      <c r="EX66" s="29">
        <v>127.5</v>
      </c>
      <c r="EY66" s="29">
        <v>-66337.16</v>
      </c>
      <c r="EZ66" s="29">
        <v>66464.66</v>
      </c>
      <c r="FA66" s="29">
        <v>127.5</v>
      </c>
      <c r="FB66" s="29">
        <v>-300</v>
      </c>
      <c r="FC66" s="29">
        <v>300</v>
      </c>
      <c r="FD66" s="29">
        <v>0</v>
      </c>
      <c r="FE66" s="29">
        <v>-69466.55</v>
      </c>
      <c r="FF66" s="29">
        <v>69466.55</v>
      </c>
      <c r="FG66" s="29">
        <v>0</v>
      </c>
      <c r="FH66" s="29">
        <v>-136103.71</v>
      </c>
      <c r="FI66" s="29">
        <v>136231.21</v>
      </c>
      <c r="FJ66" s="29">
        <v>127.5</v>
      </c>
      <c r="FK66" s="29">
        <v>-80207.23</v>
      </c>
      <c r="FL66" s="29">
        <v>85432.560000000012</v>
      </c>
      <c r="FM66" s="29">
        <v>5225.33</v>
      </c>
      <c r="FN66" s="29">
        <v>-300</v>
      </c>
      <c r="FO66" s="29">
        <v>300</v>
      </c>
      <c r="FP66" s="29">
        <v>0</v>
      </c>
      <c r="FQ66" s="29">
        <v>-75987.600000000006</v>
      </c>
      <c r="FR66" s="29">
        <v>75987.600000000006</v>
      </c>
      <c r="FS66" s="29">
        <v>0</v>
      </c>
      <c r="FT66" s="29">
        <v>-156494.83000000002</v>
      </c>
      <c r="FU66" s="29">
        <v>161720.16</v>
      </c>
      <c r="FV66" s="29">
        <v>5225.33</v>
      </c>
      <c r="FW66" s="29">
        <v>-73043.55</v>
      </c>
      <c r="FX66" s="29">
        <v>73171.05</v>
      </c>
      <c r="FY66" s="29">
        <v>127.5</v>
      </c>
      <c r="FZ66" s="29">
        <v>-300</v>
      </c>
      <c r="GA66" s="29">
        <v>300</v>
      </c>
      <c r="GB66" s="29">
        <v>0</v>
      </c>
      <c r="GC66" s="29">
        <v>-99387.6</v>
      </c>
      <c r="GD66" s="29">
        <v>99387.6</v>
      </c>
      <c r="GE66" s="29">
        <v>0</v>
      </c>
      <c r="GF66" s="29">
        <v>-172731.15</v>
      </c>
      <c r="GG66" s="29">
        <v>172858.65</v>
      </c>
      <c r="GH66" s="29">
        <v>127.5</v>
      </c>
      <c r="GI66" s="29">
        <v>-76680.639999999999</v>
      </c>
      <c r="GJ66" s="29">
        <v>79234.180000000008</v>
      </c>
      <c r="GK66" s="29">
        <v>2553.54</v>
      </c>
      <c r="GL66" s="29">
        <v>-20278.25</v>
      </c>
      <c r="GM66" s="29">
        <v>20278.25</v>
      </c>
      <c r="GN66" s="29">
        <v>0</v>
      </c>
      <c r="GO66" s="29">
        <v>-98466.159999999989</v>
      </c>
      <c r="GP66" s="29">
        <v>98466.159999999989</v>
      </c>
      <c r="GQ66" s="29">
        <v>0</v>
      </c>
      <c r="GR66" s="29">
        <v>-195425.05</v>
      </c>
      <c r="GS66" s="29">
        <v>197978.59</v>
      </c>
      <c r="GT66" s="29">
        <v>2553.54</v>
      </c>
      <c r="GU66" s="29">
        <v>-96935.65</v>
      </c>
      <c r="GV66" s="29">
        <v>98113.15</v>
      </c>
      <c r="GW66" s="29">
        <v>1177.5</v>
      </c>
      <c r="GX66" s="29">
        <v>-43724.259999999995</v>
      </c>
      <c r="GY66" s="29">
        <v>43724.259999999995</v>
      </c>
      <c r="GZ66" s="29">
        <v>0</v>
      </c>
      <c r="HA66" s="29">
        <v>-98466.159999999989</v>
      </c>
      <c r="HB66" s="29">
        <v>98466.159999999989</v>
      </c>
      <c r="HC66" s="29">
        <v>0</v>
      </c>
      <c r="HD66" s="29">
        <v>-239126.06999999998</v>
      </c>
      <c r="HE66" s="29">
        <v>240303.56999999998</v>
      </c>
      <c r="HF66" s="29">
        <v>1177.5</v>
      </c>
      <c r="HG66" s="29">
        <v>-73682.009999999995</v>
      </c>
      <c r="HH66" s="29">
        <v>73682.009999999995</v>
      </c>
      <c r="HI66" s="29">
        <v>0</v>
      </c>
      <c r="HJ66" s="29">
        <v>-98466.159999999989</v>
      </c>
      <c r="HK66" s="29">
        <v>98466.159999999989</v>
      </c>
      <c r="HL66" s="29">
        <v>0</v>
      </c>
      <c r="HM66" s="29">
        <v>-172148.16999999998</v>
      </c>
      <c r="HN66" s="29">
        <v>172148.16999999998</v>
      </c>
      <c r="HO66" s="29">
        <v>0</v>
      </c>
      <c r="HP66" s="29"/>
      <c r="HQ66" s="29"/>
      <c r="HR66" s="29"/>
      <c r="HS66" s="29"/>
      <c r="HT66" s="29"/>
      <c r="HU66" s="29"/>
      <c r="HV66" s="29"/>
      <c r="HW66" s="29"/>
      <c r="HX66" s="29"/>
      <c r="HY66" s="29">
        <v>-1782062.4000000001</v>
      </c>
      <c r="HZ66" s="29">
        <v>1796154.1199999999</v>
      </c>
      <c r="IA66" s="29">
        <v>14091.720000000001</v>
      </c>
      <c r="IB66" s="29">
        <v>-114563.99</v>
      </c>
      <c r="IC66" s="29">
        <v>114563.99</v>
      </c>
      <c r="ID66" s="29">
        <v>0</v>
      </c>
      <c r="IE66" s="29">
        <v>-142524.6</v>
      </c>
      <c r="IF66" s="29">
        <v>142524.6</v>
      </c>
      <c r="IG66" s="29">
        <v>0</v>
      </c>
      <c r="IH66" s="29">
        <v>-257088.59000000003</v>
      </c>
      <c r="II66" s="29">
        <v>257088.59000000003</v>
      </c>
      <c r="IJ66" s="29">
        <v>0</v>
      </c>
      <c r="IK66" s="29">
        <v>-114563.99</v>
      </c>
      <c r="IL66" s="29">
        <v>114563.99</v>
      </c>
      <c r="IM66" s="29">
        <v>0</v>
      </c>
      <c r="IN66" s="29">
        <v>-142524.6</v>
      </c>
      <c r="IO66" s="29">
        <v>142524.6</v>
      </c>
      <c r="IP66" s="29">
        <v>0</v>
      </c>
      <c r="IQ66" s="29">
        <v>-257088.59000000003</v>
      </c>
      <c r="IR66" s="29">
        <v>257088.59000000003</v>
      </c>
      <c r="IS66" s="29">
        <v>0</v>
      </c>
      <c r="IT66" s="29">
        <v>-121738.87</v>
      </c>
      <c r="IU66" s="29">
        <v>121738.87</v>
      </c>
      <c r="IV66" s="29">
        <v>0</v>
      </c>
      <c r="IW66" s="29">
        <v>-143158.56</v>
      </c>
      <c r="IX66" s="29">
        <v>143158.56</v>
      </c>
      <c r="IY66" s="29">
        <v>0</v>
      </c>
      <c r="IZ66" s="29">
        <v>-264897.43</v>
      </c>
      <c r="JA66" s="29">
        <v>264897.43</v>
      </c>
      <c r="JB66" s="29">
        <v>0</v>
      </c>
      <c r="JC66" s="29">
        <v>-122445.35999999999</v>
      </c>
      <c r="JD66" s="29">
        <v>122445.35999999999</v>
      </c>
      <c r="JE66" s="29">
        <v>0</v>
      </c>
      <c r="JF66" s="29">
        <v>-143158.56</v>
      </c>
      <c r="JG66" s="29">
        <v>143158.56</v>
      </c>
      <c r="JH66" s="29">
        <v>0</v>
      </c>
      <c r="JI66" s="29">
        <v>-265603.92</v>
      </c>
      <c r="JJ66" s="29">
        <v>265603.92</v>
      </c>
      <c r="JK66" s="29">
        <v>0</v>
      </c>
      <c r="JL66" s="29">
        <v>-123195.70000000001</v>
      </c>
      <c r="JM66" s="29">
        <v>123195.70000000001</v>
      </c>
      <c r="JN66" s="29">
        <v>0</v>
      </c>
      <c r="JO66" s="29">
        <v>-143919.32</v>
      </c>
      <c r="JP66" s="29">
        <v>143919.32</v>
      </c>
      <c r="JQ66" s="29">
        <v>0</v>
      </c>
      <c r="JR66" s="29">
        <v>-267115.02</v>
      </c>
      <c r="JS66" s="29">
        <v>267115.02</v>
      </c>
      <c r="JT66" s="29">
        <v>0</v>
      </c>
      <c r="JU66" s="29">
        <v>-123195.70000000001</v>
      </c>
      <c r="JV66" s="29">
        <v>123195.70000000001</v>
      </c>
      <c r="JW66" s="29">
        <v>0</v>
      </c>
      <c r="JX66" s="29">
        <v>-143919.32</v>
      </c>
      <c r="JY66" s="29">
        <v>143919.32</v>
      </c>
      <c r="JZ66" s="29">
        <v>0</v>
      </c>
      <c r="KA66" s="29">
        <v>-267115.02</v>
      </c>
      <c r="KB66" s="29">
        <v>267115.02</v>
      </c>
      <c r="KC66" s="29">
        <v>0</v>
      </c>
      <c r="KD66" s="29">
        <v>-123195.70000000001</v>
      </c>
      <c r="KE66" s="29">
        <v>123195.70000000001</v>
      </c>
      <c r="KF66" s="29">
        <v>0</v>
      </c>
      <c r="KG66" s="29">
        <v>-143919.32</v>
      </c>
      <c r="KH66" s="29">
        <v>143919.32</v>
      </c>
      <c r="KI66" s="29">
        <v>0</v>
      </c>
      <c r="KJ66" s="29">
        <v>-267115.02</v>
      </c>
      <c r="KK66" s="29">
        <v>267115.02</v>
      </c>
      <c r="KL66" s="29">
        <v>0</v>
      </c>
      <c r="KM66" s="29">
        <v>-123195.70000000001</v>
      </c>
      <c r="KN66" s="29">
        <v>123195.70000000001</v>
      </c>
      <c r="KO66" s="29">
        <v>0</v>
      </c>
      <c r="KP66" s="29">
        <v>-143919.32</v>
      </c>
      <c r="KQ66" s="29">
        <v>143919.32</v>
      </c>
      <c r="KR66" s="29">
        <v>0</v>
      </c>
      <c r="KS66" s="29">
        <v>-267115.02</v>
      </c>
      <c r="KT66" s="29">
        <v>267115.02</v>
      </c>
      <c r="KU66" s="29">
        <v>0</v>
      </c>
      <c r="KV66" s="29">
        <v>-123195.70000000001</v>
      </c>
      <c r="KW66" s="29">
        <v>123195.70000000001</v>
      </c>
      <c r="KX66" s="29">
        <v>0</v>
      </c>
      <c r="KY66" s="29">
        <v>-143919.32</v>
      </c>
      <c r="KZ66" s="29">
        <v>143919.32</v>
      </c>
      <c r="LA66" s="29">
        <v>0</v>
      </c>
      <c r="LB66" s="29">
        <v>-267115.02</v>
      </c>
      <c r="LC66" s="29">
        <v>267115.02</v>
      </c>
      <c r="LD66" s="29">
        <v>0</v>
      </c>
      <c r="LE66" s="29">
        <v>-123195.70000000001</v>
      </c>
      <c r="LF66" s="29">
        <v>123195.70000000001</v>
      </c>
      <c r="LG66" s="29">
        <v>0</v>
      </c>
      <c r="LH66" s="29">
        <v>-143919.32</v>
      </c>
      <c r="LI66" s="29">
        <v>143919.32</v>
      </c>
      <c r="LJ66" s="29">
        <v>0</v>
      </c>
      <c r="LK66" s="29">
        <v>-267115.02</v>
      </c>
      <c r="LL66" s="29">
        <v>267115.02</v>
      </c>
      <c r="LM66" s="29">
        <v>0</v>
      </c>
      <c r="LN66" s="29">
        <v>-123195.70000000001</v>
      </c>
      <c r="LO66" s="29">
        <v>123195.70000000001</v>
      </c>
      <c r="LP66" s="29">
        <v>0</v>
      </c>
      <c r="LQ66" s="29">
        <v>-143919.32</v>
      </c>
      <c r="LR66" s="29">
        <v>143919.32</v>
      </c>
      <c r="LS66" s="29">
        <v>0</v>
      </c>
      <c r="LT66" s="29">
        <v>-267115.02</v>
      </c>
      <c r="LU66" s="29">
        <v>267115.02</v>
      </c>
      <c r="LV66" s="29">
        <v>0</v>
      </c>
      <c r="LW66" s="29">
        <v>-150958.86000000002</v>
      </c>
      <c r="LX66" s="29">
        <v>150958.86000000002</v>
      </c>
      <c r="LY66" s="29">
        <v>0</v>
      </c>
      <c r="LZ66" s="29">
        <v>-165930.1</v>
      </c>
      <c r="MA66" s="29">
        <v>165930.1</v>
      </c>
      <c r="MB66" s="29">
        <v>0</v>
      </c>
      <c r="MC66" s="29">
        <v>-316888.96000000002</v>
      </c>
      <c r="MD66" s="29">
        <v>316888.96000000002</v>
      </c>
      <c r="ME66" s="29">
        <v>0</v>
      </c>
      <c r="MF66" s="29"/>
      <c r="MG66" s="29"/>
      <c r="MH66" s="29"/>
      <c r="MI66" s="29"/>
      <c r="MJ66" s="29"/>
      <c r="MK66" s="29"/>
      <c r="ML66" s="29">
        <v>-3231372.6299999994</v>
      </c>
      <c r="MM66" s="29">
        <v>3231372.6299999994</v>
      </c>
      <c r="MN66" s="29">
        <v>0</v>
      </c>
      <c r="MO66" s="29">
        <v>-105253.56</v>
      </c>
      <c r="MP66" s="29">
        <v>105253.56</v>
      </c>
      <c r="MQ66" s="29">
        <v>0</v>
      </c>
      <c r="MR66" s="29">
        <v>-105253.56</v>
      </c>
      <c r="MS66" s="29">
        <v>105253.56</v>
      </c>
      <c r="MT66" s="29">
        <v>0</v>
      </c>
      <c r="MU66" s="29">
        <v>-105253.56</v>
      </c>
      <c r="MV66" s="29">
        <v>105253.56</v>
      </c>
      <c r="MW66" s="29">
        <v>0</v>
      </c>
      <c r="MX66" s="29">
        <v>-105253.56</v>
      </c>
      <c r="MY66" s="29">
        <v>105253.56</v>
      </c>
      <c r="MZ66" s="29">
        <v>0</v>
      </c>
      <c r="NA66" s="29">
        <v>-105253.56</v>
      </c>
      <c r="NB66" s="29">
        <v>105253.56</v>
      </c>
      <c r="NC66" s="29">
        <v>0</v>
      </c>
      <c r="ND66" s="29">
        <v>-105253.56</v>
      </c>
      <c r="NE66" s="29">
        <v>105253.56</v>
      </c>
      <c r="NF66" s="29">
        <v>0</v>
      </c>
      <c r="NG66" s="29">
        <v>-105253.56</v>
      </c>
      <c r="NH66" s="29">
        <v>105253.56</v>
      </c>
      <c r="NI66" s="29">
        <v>0</v>
      </c>
      <c r="NJ66" s="29">
        <v>-105253.56</v>
      </c>
      <c r="NK66" s="29">
        <v>105253.56</v>
      </c>
      <c r="NL66" s="29">
        <v>0</v>
      </c>
      <c r="NM66" s="29">
        <v>-105253.56</v>
      </c>
      <c r="NN66" s="29">
        <v>105253.56</v>
      </c>
      <c r="NO66" s="29">
        <v>0</v>
      </c>
      <c r="NP66" s="29">
        <v>-105253.56</v>
      </c>
      <c r="NQ66" s="29">
        <v>105253.56</v>
      </c>
      <c r="NR66" s="29">
        <v>0</v>
      </c>
      <c r="NS66" s="29">
        <v>-165853.58000000002</v>
      </c>
      <c r="NT66" s="29">
        <v>165853.58000000002</v>
      </c>
      <c r="NU66" s="29">
        <v>0</v>
      </c>
      <c r="NV66" s="29">
        <v>-165853.58000000002</v>
      </c>
      <c r="NW66" s="29">
        <v>165853.58000000002</v>
      </c>
      <c r="NX66" s="29">
        <v>0</v>
      </c>
      <c r="NY66" s="29">
        <v>-106936.92</v>
      </c>
      <c r="NZ66" s="29">
        <v>106936.92</v>
      </c>
      <c r="OA66" s="29">
        <v>0</v>
      </c>
      <c r="OB66" s="29">
        <v>-106936.92</v>
      </c>
      <c r="OC66" s="29">
        <v>106936.92</v>
      </c>
      <c r="OD66" s="29">
        <v>0</v>
      </c>
      <c r="OE66" s="29">
        <v>-106936.92</v>
      </c>
      <c r="OF66" s="29">
        <v>106936.92</v>
      </c>
      <c r="OG66" s="29">
        <v>0</v>
      </c>
      <c r="OH66" s="29">
        <v>-106936.92</v>
      </c>
      <c r="OI66" s="29">
        <v>106936.92</v>
      </c>
      <c r="OJ66" s="29">
        <v>0</v>
      </c>
      <c r="OK66" s="29">
        <v>-106936.92</v>
      </c>
      <c r="OL66" s="29">
        <v>106936.92</v>
      </c>
      <c r="OM66" s="29">
        <v>0</v>
      </c>
      <c r="ON66" s="29">
        <v>-106936.92</v>
      </c>
      <c r="OO66" s="29">
        <v>106936.92</v>
      </c>
      <c r="OP66" s="29">
        <v>0</v>
      </c>
      <c r="OQ66" s="29">
        <v>-106936.92</v>
      </c>
      <c r="OR66" s="29">
        <v>106936.92</v>
      </c>
      <c r="OS66" s="29">
        <v>0</v>
      </c>
      <c r="OT66" s="29">
        <v>-106936.92</v>
      </c>
      <c r="OU66" s="29">
        <v>106936.92</v>
      </c>
      <c r="OV66" s="29">
        <v>0</v>
      </c>
      <c r="OW66" s="29">
        <v>-106936.92</v>
      </c>
      <c r="OX66" s="29">
        <v>106936.92</v>
      </c>
      <c r="OY66" s="29">
        <v>0</v>
      </c>
      <c r="OZ66" s="29">
        <v>-106936.92</v>
      </c>
      <c r="PA66" s="29">
        <v>106936.92</v>
      </c>
      <c r="PB66" s="29">
        <v>0</v>
      </c>
      <c r="PC66" s="29">
        <v>-186060.16</v>
      </c>
      <c r="PD66" s="29">
        <v>186060.16</v>
      </c>
      <c r="PE66" s="29">
        <v>0</v>
      </c>
      <c r="PF66" s="29">
        <v>-186060.16</v>
      </c>
      <c r="PG66" s="29">
        <v>186060.16</v>
      </c>
      <c r="PH66" s="29">
        <v>0</v>
      </c>
      <c r="PI66" s="29">
        <v>-1412866.14</v>
      </c>
      <c r="PJ66" s="29">
        <v>1412866.14</v>
      </c>
      <c r="PK66" s="29">
        <v>0</v>
      </c>
    </row>
    <row r="67" spans="1:427" x14ac:dyDescent="0.25">
      <c r="A67" s="6" t="s">
        <v>75</v>
      </c>
      <c r="B67" s="29">
        <v>-24159</v>
      </c>
      <c r="C67" s="29">
        <v>24159</v>
      </c>
      <c r="D67" s="29">
        <v>0</v>
      </c>
      <c r="E67" s="29">
        <v>-24159</v>
      </c>
      <c r="F67" s="29">
        <v>24159</v>
      </c>
      <c r="G67" s="29">
        <v>0</v>
      </c>
      <c r="H67" s="29">
        <v>-22060.909999999996</v>
      </c>
      <c r="I67" s="29">
        <v>24183.85</v>
      </c>
      <c r="J67" s="29">
        <v>2122.94</v>
      </c>
      <c r="K67" s="29">
        <v>-22060.909999999996</v>
      </c>
      <c r="L67" s="29">
        <v>24183.85</v>
      </c>
      <c r="M67" s="29">
        <v>2122.94</v>
      </c>
      <c r="N67" s="29">
        <v>-24159</v>
      </c>
      <c r="O67" s="29">
        <v>24159</v>
      </c>
      <c r="P67" s="29">
        <v>0</v>
      </c>
      <c r="Q67" s="29">
        <v>-24159</v>
      </c>
      <c r="R67" s="29">
        <v>24159</v>
      </c>
      <c r="S67" s="29">
        <v>0</v>
      </c>
      <c r="T67" s="29">
        <v>-22372.32</v>
      </c>
      <c r="U67" s="29">
        <v>24159</v>
      </c>
      <c r="V67" s="29">
        <v>1786.68</v>
      </c>
      <c r="W67" s="29">
        <v>-22372.32</v>
      </c>
      <c r="X67" s="29">
        <v>24159</v>
      </c>
      <c r="Y67" s="29">
        <v>1786.68</v>
      </c>
      <c r="Z67" s="29">
        <v>-24159</v>
      </c>
      <c r="AA67" s="29">
        <v>24159</v>
      </c>
      <c r="AB67" s="29">
        <v>0</v>
      </c>
      <c r="AC67" s="29">
        <v>-24159</v>
      </c>
      <c r="AD67" s="29">
        <v>24159</v>
      </c>
      <c r="AE67" s="29">
        <v>0</v>
      </c>
      <c r="AF67" s="29">
        <v>-24159</v>
      </c>
      <c r="AG67" s="29">
        <v>24159</v>
      </c>
      <c r="AH67" s="29">
        <v>0</v>
      </c>
      <c r="AI67" s="29">
        <v>-24159</v>
      </c>
      <c r="AJ67" s="29">
        <v>24159</v>
      </c>
      <c r="AK67" s="29">
        <v>0</v>
      </c>
      <c r="AL67" s="29">
        <v>-24172.29</v>
      </c>
      <c r="AM67" s="29">
        <v>24172.29</v>
      </c>
      <c r="AN67" s="29">
        <v>0</v>
      </c>
      <c r="AO67" s="29">
        <v>-24172.29</v>
      </c>
      <c r="AP67" s="29">
        <v>24172.29</v>
      </c>
      <c r="AQ67" s="29">
        <v>0</v>
      </c>
      <c r="AR67" s="29">
        <v>-24232.400000000001</v>
      </c>
      <c r="AS67" s="29">
        <v>24232.400000000001</v>
      </c>
      <c r="AT67" s="29">
        <v>0</v>
      </c>
      <c r="AU67" s="29">
        <v>-24232.400000000001</v>
      </c>
      <c r="AV67" s="29">
        <v>24232.400000000001</v>
      </c>
      <c r="AW67" s="29">
        <v>0</v>
      </c>
      <c r="AX67" s="29">
        <v>-24221.58</v>
      </c>
      <c r="AY67" s="29">
        <v>24221.58</v>
      </c>
      <c r="AZ67" s="29">
        <v>0</v>
      </c>
      <c r="BA67" s="29">
        <v>-24221.58</v>
      </c>
      <c r="BB67" s="29">
        <v>24221.58</v>
      </c>
      <c r="BC67" s="29">
        <v>0</v>
      </c>
      <c r="BD67" s="29">
        <v>-24181.8</v>
      </c>
      <c r="BE67" s="29">
        <v>24181.8</v>
      </c>
      <c r="BF67" s="29">
        <v>0</v>
      </c>
      <c r="BG67" s="29">
        <v>-24181.8</v>
      </c>
      <c r="BH67" s="29">
        <v>24181.8</v>
      </c>
      <c r="BI67" s="29">
        <v>0</v>
      </c>
      <c r="BJ67" s="29">
        <v>-24704</v>
      </c>
      <c r="BK67" s="29">
        <v>24704</v>
      </c>
      <c r="BL67" s="29">
        <v>0</v>
      </c>
      <c r="BM67" s="29">
        <v>-24704</v>
      </c>
      <c r="BN67" s="29">
        <v>24704</v>
      </c>
      <c r="BO67" s="29">
        <v>0</v>
      </c>
      <c r="BP67" s="29">
        <v>-87973.440000000002</v>
      </c>
      <c r="BQ67" s="29">
        <v>92593.44</v>
      </c>
      <c r="BR67" s="29">
        <v>4620</v>
      </c>
      <c r="BS67" s="29">
        <v>-87973.440000000002</v>
      </c>
      <c r="BT67" s="29">
        <v>92593.44</v>
      </c>
      <c r="BU67" s="29">
        <v>4620</v>
      </c>
      <c r="BV67" s="29"/>
      <c r="BW67" s="29"/>
      <c r="BX67" s="29"/>
      <c r="BY67" s="29"/>
      <c r="BZ67" s="29"/>
      <c r="CA67" s="29"/>
      <c r="CB67" s="29">
        <v>-350554.74</v>
      </c>
      <c r="CC67" s="29">
        <v>359084.36</v>
      </c>
      <c r="CD67" s="29">
        <v>8529.619999999999</v>
      </c>
      <c r="CE67" s="29">
        <v>-31337.21</v>
      </c>
      <c r="CF67" s="29">
        <v>32078.78</v>
      </c>
      <c r="CG67" s="29">
        <v>741.57</v>
      </c>
      <c r="CH67" s="29"/>
      <c r="CI67" s="29"/>
      <c r="CJ67" s="29"/>
      <c r="CK67" s="29">
        <v>-28850</v>
      </c>
      <c r="CL67" s="29">
        <v>28850</v>
      </c>
      <c r="CM67" s="29">
        <v>0</v>
      </c>
      <c r="CN67" s="29">
        <v>-60187.21</v>
      </c>
      <c r="CO67" s="29">
        <v>60928.78</v>
      </c>
      <c r="CP67" s="29">
        <v>741.57</v>
      </c>
      <c r="CQ67" s="29">
        <v>-54450</v>
      </c>
      <c r="CR67" s="29">
        <v>54450</v>
      </c>
      <c r="CS67" s="29">
        <v>0</v>
      </c>
      <c r="CT67" s="29"/>
      <c r="CU67" s="29"/>
      <c r="CV67" s="29"/>
      <c r="CW67" s="29">
        <v>-54850</v>
      </c>
      <c r="CX67" s="29">
        <v>54850</v>
      </c>
      <c r="CY67" s="29">
        <v>0</v>
      </c>
      <c r="CZ67" s="29">
        <v>-109300</v>
      </c>
      <c r="DA67" s="29">
        <v>109300</v>
      </c>
      <c r="DB67" s="29">
        <v>0</v>
      </c>
      <c r="DC67" s="29">
        <v>-31151.759999999998</v>
      </c>
      <c r="DD67" s="29">
        <v>34780.54</v>
      </c>
      <c r="DE67" s="29">
        <v>3628.78</v>
      </c>
      <c r="DF67" s="29"/>
      <c r="DG67" s="29"/>
      <c r="DH67" s="29"/>
      <c r="DI67" s="29">
        <v>-35303.040000000001</v>
      </c>
      <c r="DJ67" s="29">
        <v>35303.040000000001</v>
      </c>
      <c r="DK67" s="29">
        <v>0</v>
      </c>
      <c r="DL67" s="29">
        <v>-66454.8</v>
      </c>
      <c r="DM67" s="29">
        <v>70083.58</v>
      </c>
      <c r="DN67" s="29">
        <v>3628.78</v>
      </c>
      <c r="DO67" s="29">
        <v>-97574.44</v>
      </c>
      <c r="DP67" s="29">
        <v>97574.44</v>
      </c>
      <c r="DQ67" s="29">
        <v>0</v>
      </c>
      <c r="DR67" s="29"/>
      <c r="DS67" s="29"/>
      <c r="DT67" s="29"/>
      <c r="DU67" s="29">
        <v>-100996.94</v>
      </c>
      <c r="DV67" s="29">
        <v>100996.94</v>
      </c>
      <c r="DW67" s="29">
        <v>0</v>
      </c>
      <c r="DX67" s="29">
        <v>-198571.38</v>
      </c>
      <c r="DY67" s="29">
        <v>198571.38</v>
      </c>
      <c r="DZ67" s="29">
        <v>0</v>
      </c>
      <c r="EA67" s="29">
        <v>-46299.74</v>
      </c>
      <c r="EB67" s="29">
        <v>46299.74</v>
      </c>
      <c r="EC67" s="29">
        <v>0</v>
      </c>
      <c r="ED67" s="29"/>
      <c r="EE67" s="29"/>
      <c r="EF67" s="29"/>
      <c r="EG67" s="29">
        <v>-44072.5</v>
      </c>
      <c r="EH67" s="29">
        <v>44072.5</v>
      </c>
      <c r="EI67" s="29">
        <v>0</v>
      </c>
      <c r="EJ67" s="29">
        <v>-90372.24</v>
      </c>
      <c r="EK67" s="29">
        <v>90372.24</v>
      </c>
      <c r="EL67" s="29">
        <v>0</v>
      </c>
      <c r="EM67" s="29">
        <v>-54198.879999999997</v>
      </c>
      <c r="EN67" s="29">
        <v>54198.879999999997</v>
      </c>
      <c r="EO67" s="29">
        <v>0</v>
      </c>
      <c r="EP67" s="29"/>
      <c r="EQ67" s="29"/>
      <c r="ER67" s="29"/>
      <c r="ES67" s="29">
        <v>-51372.5</v>
      </c>
      <c r="ET67" s="29">
        <v>51372.5</v>
      </c>
      <c r="EU67" s="29">
        <v>0</v>
      </c>
      <c r="EV67" s="29">
        <v>-105571.38</v>
      </c>
      <c r="EW67" s="29">
        <v>105571.38</v>
      </c>
      <c r="EX67" s="29">
        <v>0</v>
      </c>
      <c r="EY67" s="29">
        <v>-54480.21</v>
      </c>
      <c r="EZ67" s="29">
        <v>54480.21</v>
      </c>
      <c r="FA67" s="29">
        <v>0</v>
      </c>
      <c r="FB67" s="29"/>
      <c r="FC67" s="29"/>
      <c r="FD67" s="29"/>
      <c r="FE67" s="29">
        <v>-58856.369999999995</v>
      </c>
      <c r="FF67" s="29">
        <v>58856.369999999995</v>
      </c>
      <c r="FG67" s="29">
        <v>0</v>
      </c>
      <c r="FH67" s="29">
        <v>-113336.58</v>
      </c>
      <c r="FI67" s="29">
        <v>113336.58</v>
      </c>
      <c r="FJ67" s="29">
        <v>0</v>
      </c>
      <c r="FK67" s="29">
        <v>-75503.739999999991</v>
      </c>
      <c r="FL67" s="29">
        <v>75896.040000000008</v>
      </c>
      <c r="FM67" s="29">
        <v>392.3</v>
      </c>
      <c r="FN67" s="29"/>
      <c r="FO67" s="29"/>
      <c r="FP67" s="29"/>
      <c r="FQ67" s="29">
        <v>-64172.5</v>
      </c>
      <c r="FR67" s="29">
        <v>64172.5</v>
      </c>
      <c r="FS67" s="29">
        <v>0</v>
      </c>
      <c r="FT67" s="29">
        <v>-139676.24</v>
      </c>
      <c r="FU67" s="29">
        <v>140068.54</v>
      </c>
      <c r="FV67" s="29">
        <v>392.3</v>
      </c>
      <c r="FW67" s="29">
        <v>-62788.880000000005</v>
      </c>
      <c r="FX67" s="29">
        <v>62788.880000000005</v>
      </c>
      <c r="FY67" s="29">
        <v>0</v>
      </c>
      <c r="FZ67" s="29"/>
      <c r="GA67" s="29"/>
      <c r="GB67" s="29"/>
      <c r="GC67" s="29">
        <v>-87572.5</v>
      </c>
      <c r="GD67" s="29">
        <v>87572.5</v>
      </c>
      <c r="GE67" s="29">
        <v>0</v>
      </c>
      <c r="GF67" s="29">
        <v>-150361.38</v>
      </c>
      <c r="GG67" s="29">
        <v>150361.38</v>
      </c>
      <c r="GH67" s="29">
        <v>0</v>
      </c>
      <c r="GI67" s="29">
        <v>-67341.149999999994</v>
      </c>
      <c r="GJ67" s="29">
        <v>67342.19</v>
      </c>
      <c r="GK67" s="29">
        <v>1.04</v>
      </c>
      <c r="GL67" s="29">
        <v>-18650</v>
      </c>
      <c r="GM67" s="29">
        <v>18650</v>
      </c>
      <c r="GN67" s="29">
        <v>0</v>
      </c>
      <c r="GO67" s="29">
        <v>-82693.5</v>
      </c>
      <c r="GP67" s="29">
        <v>82693.5</v>
      </c>
      <c r="GQ67" s="29">
        <v>0</v>
      </c>
      <c r="GR67" s="29">
        <v>-168684.65</v>
      </c>
      <c r="GS67" s="29">
        <v>168685.69</v>
      </c>
      <c r="GT67" s="29">
        <v>1.04</v>
      </c>
      <c r="GU67" s="29">
        <v>-82908.47</v>
      </c>
      <c r="GV67" s="29">
        <v>82908.47</v>
      </c>
      <c r="GW67" s="29">
        <v>0</v>
      </c>
      <c r="GX67" s="29">
        <v>-37133.339999999997</v>
      </c>
      <c r="GY67" s="29">
        <v>37133.339999999997</v>
      </c>
      <c r="GZ67" s="29">
        <v>0</v>
      </c>
      <c r="HA67" s="29">
        <v>-82693.5</v>
      </c>
      <c r="HB67" s="29">
        <v>82693.5</v>
      </c>
      <c r="HC67" s="29">
        <v>0</v>
      </c>
      <c r="HD67" s="29">
        <v>-202735.31</v>
      </c>
      <c r="HE67" s="29">
        <v>202735.31</v>
      </c>
      <c r="HF67" s="29">
        <v>0</v>
      </c>
      <c r="HG67" s="29">
        <v>-61050</v>
      </c>
      <c r="HH67" s="29">
        <v>61050</v>
      </c>
      <c r="HI67" s="29">
        <v>0</v>
      </c>
      <c r="HJ67" s="29">
        <v>-82693.5</v>
      </c>
      <c r="HK67" s="29">
        <v>82693.5</v>
      </c>
      <c r="HL67" s="29">
        <v>0</v>
      </c>
      <c r="HM67" s="29">
        <v>-143743.5</v>
      </c>
      <c r="HN67" s="29">
        <v>143743.5</v>
      </c>
      <c r="HO67" s="29">
        <v>0</v>
      </c>
      <c r="HP67" s="29"/>
      <c r="HQ67" s="29"/>
      <c r="HR67" s="29"/>
      <c r="HS67" s="29"/>
      <c r="HT67" s="29"/>
      <c r="HU67" s="29"/>
      <c r="HV67" s="29"/>
      <c r="HW67" s="29"/>
      <c r="HX67" s="29"/>
      <c r="HY67" s="29">
        <v>-1548994.67</v>
      </c>
      <c r="HZ67" s="29">
        <v>1553758.3599999999</v>
      </c>
      <c r="IA67" s="29">
        <v>4763.6900000000005</v>
      </c>
      <c r="IB67" s="29">
        <v>-95116.160000000003</v>
      </c>
      <c r="IC67" s="29">
        <v>95116.160000000003</v>
      </c>
      <c r="ID67" s="29">
        <v>0</v>
      </c>
      <c r="IE67" s="29">
        <v>-119134.97</v>
      </c>
      <c r="IF67" s="29">
        <v>119134.97</v>
      </c>
      <c r="IG67" s="29">
        <v>0</v>
      </c>
      <c r="IH67" s="29">
        <v>-214251.13</v>
      </c>
      <c r="II67" s="29">
        <v>214251.13</v>
      </c>
      <c r="IJ67" s="29">
        <v>0</v>
      </c>
      <c r="IK67" s="29">
        <v>-95116.160000000003</v>
      </c>
      <c r="IL67" s="29">
        <v>95116.160000000003</v>
      </c>
      <c r="IM67" s="29">
        <v>0</v>
      </c>
      <c r="IN67" s="29">
        <v>-119134.97</v>
      </c>
      <c r="IO67" s="29">
        <v>119134.97</v>
      </c>
      <c r="IP67" s="29">
        <v>0</v>
      </c>
      <c r="IQ67" s="29">
        <v>-214251.13</v>
      </c>
      <c r="IR67" s="29">
        <v>214251.13</v>
      </c>
      <c r="IS67" s="29">
        <v>0</v>
      </c>
      <c r="IT67" s="29">
        <v>-100973.66</v>
      </c>
      <c r="IU67" s="29">
        <v>100973.66</v>
      </c>
      <c r="IV67" s="29">
        <v>0</v>
      </c>
      <c r="IW67" s="29">
        <v>-119649.97</v>
      </c>
      <c r="IX67" s="29">
        <v>119649.97</v>
      </c>
      <c r="IY67" s="29">
        <v>0</v>
      </c>
      <c r="IZ67" s="29">
        <v>-220623.63</v>
      </c>
      <c r="JA67" s="29">
        <v>220623.63</v>
      </c>
      <c r="JB67" s="29">
        <v>0</v>
      </c>
      <c r="JC67" s="29">
        <v>-101593.66</v>
      </c>
      <c r="JD67" s="29">
        <v>101593.66</v>
      </c>
      <c r="JE67" s="29">
        <v>0</v>
      </c>
      <c r="JF67" s="29">
        <v>-119649.97</v>
      </c>
      <c r="JG67" s="29">
        <v>119649.97</v>
      </c>
      <c r="JH67" s="29">
        <v>0</v>
      </c>
      <c r="JI67" s="29">
        <v>-221243.63</v>
      </c>
      <c r="JJ67" s="29">
        <v>221243.63</v>
      </c>
      <c r="JK67" s="29">
        <v>0</v>
      </c>
      <c r="JL67" s="29">
        <v>-102202.66</v>
      </c>
      <c r="JM67" s="29">
        <v>102202.66</v>
      </c>
      <c r="JN67" s="29">
        <v>0</v>
      </c>
      <c r="JO67" s="29">
        <v>-120267.97</v>
      </c>
      <c r="JP67" s="29">
        <v>120267.97</v>
      </c>
      <c r="JQ67" s="29">
        <v>0</v>
      </c>
      <c r="JR67" s="29">
        <v>-222470.63</v>
      </c>
      <c r="JS67" s="29">
        <v>222470.63</v>
      </c>
      <c r="JT67" s="29">
        <v>0</v>
      </c>
      <c r="JU67" s="29">
        <v>-102202.66</v>
      </c>
      <c r="JV67" s="29">
        <v>102202.66</v>
      </c>
      <c r="JW67" s="29">
        <v>0</v>
      </c>
      <c r="JX67" s="29">
        <v>-120267.97</v>
      </c>
      <c r="JY67" s="29">
        <v>120267.97</v>
      </c>
      <c r="JZ67" s="29">
        <v>0</v>
      </c>
      <c r="KA67" s="29">
        <v>-222470.63</v>
      </c>
      <c r="KB67" s="29">
        <v>222470.63</v>
      </c>
      <c r="KC67" s="29">
        <v>0</v>
      </c>
      <c r="KD67" s="29">
        <v>-102202.66</v>
      </c>
      <c r="KE67" s="29">
        <v>102202.66</v>
      </c>
      <c r="KF67" s="29">
        <v>0</v>
      </c>
      <c r="KG67" s="29">
        <v>-120267.97</v>
      </c>
      <c r="KH67" s="29">
        <v>120267.97</v>
      </c>
      <c r="KI67" s="29">
        <v>0</v>
      </c>
      <c r="KJ67" s="29">
        <v>-222470.63</v>
      </c>
      <c r="KK67" s="29">
        <v>222470.63</v>
      </c>
      <c r="KL67" s="29">
        <v>0</v>
      </c>
      <c r="KM67" s="29">
        <v>-102202.66</v>
      </c>
      <c r="KN67" s="29">
        <v>102202.66</v>
      </c>
      <c r="KO67" s="29">
        <v>0</v>
      </c>
      <c r="KP67" s="29">
        <v>-120267.97</v>
      </c>
      <c r="KQ67" s="29">
        <v>120267.97</v>
      </c>
      <c r="KR67" s="29">
        <v>0</v>
      </c>
      <c r="KS67" s="29">
        <v>-222470.63</v>
      </c>
      <c r="KT67" s="29">
        <v>222470.63</v>
      </c>
      <c r="KU67" s="29">
        <v>0</v>
      </c>
      <c r="KV67" s="29">
        <v>-102202.66</v>
      </c>
      <c r="KW67" s="29">
        <v>102202.66</v>
      </c>
      <c r="KX67" s="29">
        <v>0</v>
      </c>
      <c r="KY67" s="29">
        <v>-120267.97</v>
      </c>
      <c r="KZ67" s="29">
        <v>120267.97</v>
      </c>
      <c r="LA67" s="29">
        <v>0</v>
      </c>
      <c r="LB67" s="29">
        <v>-222470.63</v>
      </c>
      <c r="LC67" s="29">
        <v>222470.63</v>
      </c>
      <c r="LD67" s="29">
        <v>0</v>
      </c>
      <c r="LE67" s="29">
        <v>-102202.66</v>
      </c>
      <c r="LF67" s="29">
        <v>102202.66</v>
      </c>
      <c r="LG67" s="29">
        <v>0</v>
      </c>
      <c r="LH67" s="29">
        <v>-120267.97</v>
      </c>
      <c r="LI67" s="29">
        <v>120267.97</v>
      </c>
      <c r="LJ67" s="29">
        <v>0</v>
      </c>
      <c r="LK67" s="29">
        <v>-222470.63</v>
      </c>
      <c r="LL67" s="29">
        <v>222470.63</v>
      </c>
      <c r="LM67" s="29">
        <v>0</v>
      </c>
      <c r="LN67" s="29">
        <v>-102202.66</v>
      </c>
      <c r="LO67" s="29">
        <v>102202.66</v>
      </c>
      <c r="LP67" s="29">
        <v>0</v>
      </c>
      <c r="LQ67" s="29">
        <v>-120267.97</v>
      </c>
      <c r="LR67" s="29">
        <v>120267.97</v>
      </c>
      <c r="LS67" s="29">
        <v>0</v>
      </c>
      <c r="LT67" s="29">
        <v>-222470.63</v>
      </c>
      <c r="LU67" s="29">
        <v>222470.63</v>
      </c>
      <c r="LV67" s="29">
        <v>0</v>
      </c>
      <c r="LW67" s="29">
        <v>-125902.66</v>
      </c>
      <c r="LX67" s="29">
        <v>125902.66</v>
      </c>
      <c r="LY67" s="29">
        <v>0</v>
      </c>
      <c r="LZ67" s="29">
        <v>-139013.97</v>
      </c>
      <c r="MA67" s="29">
        <v>139013.97</v>
      </c>
      <c r="MB67" s="29">
        <v>0</v>
      </c>
      <c r="MC67" s="29">
        <v>-264916.63</v>
      </c>
      <c r="MD67" s="29">
        <v>264916.63</v>
      </c>
      <c r="ME67" s="29">
        <v>0</v>
      </c>
      <c r="MF67" s="29"/>
      <c r="MG67" s="29"/>
      <c r="MH67" s="29"/>
      <c r="MI67" s="29"/>
      <c r="MJ67" s="29"/>
      <c r="MK67" s="29"/>
      <c r="ML67" s="29">
        <v>-2692580.5599999991</v>
      </c>
      <c r="MM67" s="29">
        <v>2692580.5599999991</v>
      </c>
      <c r="MN67" s="29">
        <v>0</v>
      </c>
      <c r="MO67" s="29">
        <v>-87747.79</v>
      </c>
      <c r="MP67" s="29">
        <v>87747.79</v>
      </c>
      <c r="MQ67" s="29">
        <v>0</v>
      </c>
      <c r="MR67" s="29">
        <v>-87747.79</v>
      </c>
      <c r="MS67" s="29">
        <v>87747.79</v>
      </c>
      <c r="MT67" s="29">
        <v>0</v>
      </c>
      <c r="MU67" s="29">
        <v>-87747.79</v>
      </c>
      <c r="MV67" s="29">
        <v>87747.79</v>
      </c>
      <c r="MW67" s="29">
        <v>0</v>
      </c>
      <c r="MX67" s="29">
        <v>-87747.79</v>
      </c>
      <c r="MY67" s="29">
        <v>87747.79</v>
      </c>
      <c r="MZ67" s="29">
        <v>0</v>
      </c>
      <c r="NA67" s="29">
        <v>-87747.79</v>
      </c>
      <c r="NB67" s="29">
        <v>87747.79</v>
      </c>
      <c r="NC67" s="29">
        <v>0</v>
      </c>
      <c r="ND67" s="29">
        <v>-87747.79</v>
      </c>
      <c r="NE67" s="29">
        <v>87747.79</v>
      </c>
      <c r="NF67" s="29">
        <v>0</v>
      </c>
      <c r="NG67" s="29">
        <v>-87747.79</v>
      </c>
      <c r="NH67" s="29">
        <v>87747.79</v>
      </c>
      <c r="NI67" s="29">
        <v>0</v>
      </c>
      <c r="NJ67" s="29">
        <v>-87747.79</v>
      </c>
      <c r="NK67" s="29">
        <v>87747.79</v>
      </c>
      <c r="NL67" s="29">
        <v>0</v>
      </c>
      <c r="NM67" s="29">
        <v>-87747.79</v>
      </c>
      <c r="NN67" s="29">
        <v>87747.79</v>
      </c>
      <c r="NO67" s="29">
        <v>0</v>
      </c>
      <c r="NP67" s="29">
        <v>-87747.79</v>
      </c>
      <c r="NQ67" s="29">
        <v>87747.79</v>
      </c>
      <c r="NR67" s="29">
        <v>0</v>
      </c>
      <c r="NS67" s="29">
        <v>-147747.81</v>
      </c>
      <c r="NT67" s="29">
        <v>147747.81</v>
      </c>
      <c r="NU67" s="29">
        <v>0</v>
      </c>
      <c r="NV67" s="29">
        <v>-147747.81</v>
      </c>
      <c r="NW67" s="29">
        <v>147747.81</v>
      </c>
      <c r="NX67" s="29">
        <v>0</v>
      </c>
      <c r="NY67" s="29">
        <v>-89414.47</v>
      </c>
      <c r="NZ67" s="29">
        <v>89414.47</v>
      </c>
      <c r="OA67" s="29">
        <v>0</v>
      </c>
      <c r="OB67" s="29">
        <v>-89414.47</v>
      </c>
      <c r="OC67" s="29">
        <v>89414.47</v>
      </c>
      <c r="OD67" s="29">
        <v>0</v>
      </c>
      <c r="OE67" s="29">
        <v>-89414.47</v>
      </c>
      <c r="OF67" s="29">
        <v>89414.47</v>
      </c>
      <c r="OG67" s="29">
        <v>0</v>
      </c>
      <c r="OH67" s="29">
        <v>-89414.47</v>
      </c>
      <c r="OI67" s="29">
        <v>89414.47</v>
      </c>
      <c r="OJ67" s="29">
        <v>0</v>
      </c>
      <c r="OK67" s="29">
        <v>-89414.47</v>
      </c>
      <c r="OL67" s="29">
        <v>89414.47</v>
      </c>
      <c r="OM67" s="29">
        <v>0</v>
      </c>
      <c r="ON67" s="29">
        <v>-89414.47</v>
      </c>
      <c r="OO67" s="29">
        <v>89414.47</v>
      </c>
      <c r="OP67" s="29">
        <v>0</v>
      </c>
      <c r="OQ67" s="29">
        <v>-89414.47</v>
      </c>
      <c r="OR67" s="29">
        <v>89414.47</v>
      </c>
      <c r="OS67" s="29">
        <v>0</v>
      </c>
      <c r="OT67" s="29">
        <v>-89414.47</v>
      </c>
      <c r="OU67" s="29">
        <v>89414.47</v>
      </c>
      <c r="OV67" s="29">
        <v>0</v>
      </c>
      <c r="OW67" s="29">
        <v>-89414.47</v>
      </c>
      <c r="OX67" s="29">
        <v>89414.47</v>
      </c>
      <c r="OY67" s="29">
        <v>0</v>
      </c>
      <c r="OZ67" s="29">
        <v>-89414.47</v>
      </c>
      <c r="PA67" s="29">
        <v>89414.47</v>
      </c>
      <c r="PB67" s="29">
        <v>0</v>
      </c>
      <c r="PC67" s="29">
        <v>-164520.97</v>
      </c>
      <c r="PD67" s="29">
        <v>164520.97</v>
      </c>
      <c r="PE67" s="29">
        <v>0</v>
      </c>
      <c r="PF67" s="29">
        <v>-164520.97</v>
      </c>
      <c r="PG67" s="29">
        <v>164520.97</v>
      </c>
      <c r="PH67" s="29">
        <v>0</v>
      </c>
      <c r="PI67" s="29">
        <v>-1198080.0799999998</v>
      </c>
      <c r="PJ67" s="29">
        <v>1198080.0799999998</v>
      </c>
      <c r="PK67" s="29">
        <v>0</v>
      </c>
    </row>
    <row r="68" spans="1:427" x14ac:dyDescent="0.25">
      <c r="A68" s="7" t="s">
        <v>328</v>
      </c>
      <c r="B68" s="29">
        <v>-17159</v>
      </c>
      <c r="C68" s="29">
        <v>17159</v>
      </c>
      <c r="D68" s="29">
        <v>0</v>
      </c>
      <c r="E68" s="29">
        <v>-17159</v>
      </c>
      <c r="F68" s="29">
        <v>17159</v>
      </c>
      <c r="G68" s="29">
        <v>0</v>
      </c>
      <c r="H68" s="29">
        <v>-15036.06</v>
      </c>
      <c r="I68" s="29">
        <v>17159</v>
      </c>
      <c r="J68" s="29">
        <v>2122.94</v>
      </c>
      <c r="K68" s="29">
        <v>-15036.06</v>
      </c>
      <c r="L68" s="29">
        <v>17159</v>
      </c>
      <c r="M68" s="29">
        <v>2122.94</v>
      </c>
      <c r="N68" s="29">
        <v>-17159</v>
      </c>
      <c r="O68" s="29">
        <v>17159</v>
      </c>
      <c r="P68" s="29">
        <v>0</v>
      </c>
      <c r="Q68" s="29">
        <v>-17159</v>
      </c>
      <c r="R68" s="29">
        <v>17159</v>
      </c>
      <c r="S68" s="29">
        <v>0</v>
      </c>
      <c r="T68" s="29">
        <v>-15372.32</v>
      </c>
      <c r="U68" s="29">
        <v>17159</v>
      </c>
      <c r="V68" s="29">
        <v>1786.68</v>
      </c>
      <c r="W68" s="29">
        <v>-15372.32</v>
      </c>
      <c r="X68" s="29">
        <v>17159</v>
      </c>
      <c r="Y68" s="29">
        <v>1786.68</v>
      </c>
      <c r="Z68" s="29">
        <v>-17159</v>
      </c>
      <c r="AA68" s="29">
        <v>17159</v>
      </c>
      <c r="AB68" s="29">
        <v>0</v>
      </c>
      <c r="AC68" s="29">
        <v>-17159</v>
      </c>
      <c r="AD68" s="29">
        <v>17159</v>
      </c>
      <c r="AE68" s="29">
        <v>0</v>
      </c>
      <c r="AF68" s="29">
        <v>-17159</v>
      </c>
      <c r="AG68" s="29">
        <v>17159</v>
      </c>
      <c r="AH68" s="29">
        <v>0</v>
      </c>
      <c r="AI68" s="29">
        <v>-17159</v>
      </c>
      <c r="AJ68" s="29">
        <v>17159</v>
      </c>
      <c r="AK68" s="29">
        <v>0</v>
      </c>
      <c r="AL68" s="29">
        <v>-17159</v>
      </c>
      <c r="AM68" s="29">
        <v>17159</v>
      </c>
      <c r="AN68" s="29">
        <v>0</v>
      </c>
      <c r="AO68" s="29">
        <v>-17159</v>
      </c>
      <c r="AP68" s="29">
        <v>17159</v>
      </c>
      <c r="AQ68" s="29">
        <v>0</v>
      </c>
      <c r="AR68" s="29">
        <v>-17159</v>
      </c>
      <c r="AS68" s="29">
        <v>17159</v>
      </c>
      <c r="AT68" s="29">
        <v>0</v>
      </c>
      <c r="AU68" s="29">
        <v>-17159</v>
      </c>
      <c r="AV68" s="29">
        <v>17159</v>
      </c>
      <c r="AW68" s="29">
        <v>0</v>
      </c>
      <c r="AX68" s="29">
        <v>-17159</v>
      </c>
      <c r="AY68" s="29">
        <v>17159</v>
      </c>
      <c r="AZ68" s="29">
        <v>0</v>
      </c>
      <c r="BA68" s="29">
        <v>-17159</v>
      </c>
      <c r="BB68" s="29">
        <v>17159</v>
      </c>
      <c r="BC68" s="29">
        <v>0</v>
      </c>
      <c r="BD68" s="29">
        <v>-17159</v>
      </c>
      <c r="BE68" s="29">
        <v>17159</v>
      </c>
      <c r="BF68" s="29">
        <v>0</v>
      </c>
      <c r="BG68" s="29">
        <v>-17159</v>
      </c>
      <c r="BH68" s="29">
        <v>17159</v>
      </c>
      <c r="BI68" s="29">
        <v>0</v>
      </c>
      <c r="BJ68" s="29">
        <v>-17704</v>
      </c>
      <c r="BK68" s="29">
        <v>17704</v>
      </c>
      <c r="BL68" s="29">
        <v>0</v>
      </c>
      <c r="BM68" s="29">
        <v>-17704</v>
      </c>
      <c r="BN68" s="29">
        <v>17704</v>
      </c>
      <c r="BO68" s="29">
        <v>0</v>
      </c>
      <c r="BP68" s="29">
        <v>-19835</v>
      </c>
      <c r="BQ68" s="29">
        <v>24455</v>
      </c>
      <c r="BR68" s="29">
        <v>4620</v>
      </c>
      <c r="BS68" s="29">
        <v>-19835</v>
      </c>
      <c r="BT68" s="29">
        <v>24455</v>
      </c>
      <c r="BU68" s="29">
        <v>4620</v>
      </c>
      <c r="BV68" s="29"/>
      <c r="BW68" s="29"/>
      <c r="BX68" s="29"/>
      <c r="BY68" s="29"/>
      <c r="BZ68" s="29"/>
      <c r="CA68" s="29"/>
      <c r="CB68" s="29">
        <v>-205219.38</v>
      </c>
      <c r="CC68" s="29">
        <v>213749</v>
      </c>
      <c r="CD68" s="29">
        <v>8529.619999999999</v>
      </c>
      <c r="CE68" s="29">
        <v>-17708.43</v>
      </c>
      <c r="CF68" s="29">
        <v>18450</v>
      </c>
      <c r="CG68" s="29">
        <v>741.57</v>
      </c>
      <c r="CH68" s="29"/>
      <c r="CI68" s="29"/>
      <c r="CJ68" s="29"/>
      <c r="CK68" s="29">
        <v>-18450</v>
      </c>
      <c r="CL68" s="29">
        <v>18450</v>
      </c>
      <c r="CM68" s="29">
        <v>0</v>
      </c>
      <c r="CN68" s="29">
        <v>-36158.43</v>
      </c>
      <c r="CO68" s="29">
        <v>36900</v>
      </c>
      <c r="CP68" s="29">
        <v>741.57</v>
      </c>
      <c r="CQ68" s="29">
        <v>-18450</v>
      </c>
      <c r="CR68" s="29">
        <v>18450</v>
      </c>
      <c r="CS68" s="29">
        <v>0</v>
      </c>
      <c r="CT68" s="29"/>
      <c r="CU68" s="29"/>
      <c r="CV68" s="29"/>
      <c r="CW68" s="29">
        <v>-18450</v>
      </c>
      <c r="CX68" s="29">
        <v>18450</v>
      </c>
      <c r="CY68" s="29">
        <v>0</v>
      </c>
      <c r="CZ68" s="29">
        <v>-36900</v>
      </c>
      <c r="DA68" s="29">
        <v>36900</v>
      </c>
      <c r="DB68" s="29">
        <v>0</v>
      </c>
      <c r="DC68" s="29">
        <v>-21550</v>
      </c>
      <c r="DD68" s="29">
        <v>21550</v>
      </c>
      <c r="DE68" s="29">
        <v>0</v>
      </c>
      <c r="DF68" s="29"/>
      <c r="DG68" s="29"/>
      <c r="DH68" s="29"/>
      <c r="DI68" s="29">
        <v>-21572.5</v>
      </c>
      <c r="DJ68" s="29">
        <v>21572.5</v>
      </c>
      <c r="DK68" s="29">
        <v>0</v>
      </c>
      <c r="DL68" s="29">
        <v>-43122.5</v>
      </c>
      <c r="DM68" s="29">
        <v>43122.5</v>
      </c>
      <c r="DN68" s="29">
        <v>0</v>
      </c>
      <c r="DO68" s="29">
        <v>-24350</v>
      </c>
      <c r="DP68" s="29">
        <v>24350</v>
      </c>
      <c r="DQ68" s="29">
        <v>0</v>
      </c>
      <c r="DR68" s="29"/>
      <c r="DS68" s="29"/>
      <c r="DT68" s="29"/>
      <c r="DU68" s="29">
        <v>-21572.5</v>
      </c>
      <c r="DV68" s="29">
        <v>21572.5</v>
      </c>
      <c r="DW68" s="29">
        <v>0</v>
      </c>
      <c r="DX68" s="29">
        <v>-45922.5</v>
      </c>
      <c r="DY68" s="29">
        <v>45922.5</v>
      </c>
      <c r="DZ68" s="29">
        <v>0</v>
      </c>
      <c r="EA68" s="29">
        <v>-36213.64</v>
      </c>
      <c r="EB68" s="29">
        <v>36213.64</v>
      </c>
      <c r="EC68" s="29">
        <v>0</v>
      </c>
      <c r="ED68" s="29"/>
      <c r="EE68" s="29"/>
      <c r="EF68" s="29"/>
      <c r="EG68" s="29">
        <v>-21572.5</v>
      </c>
      <c r="EH68" s="29">
        <v>21572.5</v>
      </c>
      <c r="EI68" s="29">
        <v>0</v>
      </c>
      <c r="EJ68" s="29">
        <v>-57786.14</v>
      </c>
      <c r="EK68" s="29">
        <v>57786.14</v>
      </c>
      <c r="EL68" s="29">
        <v>0</v>
      </c>
      <c r="EM68" s="29">
        <v>-40650</v>
      </c>
      <c r="EN68" s="29">
        <v>40650</v>
      </c>
      <c r="EO68" s="29">
        <v>0</v>
      </c>
      <c r="EP68" s="29"/>
      <c r="EQ68" s="29"/>
      <c r="ER68" s="29"/>
      <c r="ES68" s="29">
        <v>-21672.5</v>
      </c>
      <c r="ET68" s="29">
        <v>21672.5</v>
      </c>
      <c r="EU68" s="29">
        <v>0</v>
      </c>
      <c r="EV68" s="29">
        <v>-62322.5</v>
      </c>
      <c r="EW68" s="29">
        <v>62322.5</v>
      </c>
      <c r="EX68" s="29">
        <v>0</v>
      </c>
      <c r="EY68" s="29">
        <v>-44454.35</v>
      </c>
      <c r="EZ68" s="29">
        <v>44454.35</v>
      </c>
      <c r="FA68" s="29">
        <v>0</v>
      </c>
      <c r="FB68" s="29"/>
      <c r="FC68" s="29"/>
      <c r="FD68" s="29"/>
      <c r="FE68" s="29">
        <v>-28956.37</v>
      </c>
      <c r="FF68" s="29">
        <v>28956.37</v>
      </c>
      <c r="FG68" s="29">
        <v>0</v>
      </c>
      <c r="FH68" s="29">
        <v>-73410.720000000001</v>
      </c>
      <c r="FI68" s="29">
        <v>73410.720000000001</v>
      </c>
      <c r="FJ68" s="29">
        <v>0</v>
      </c>
      <c r="FK68" s="29">
        <v>-47162.31</v>
      </c>
      <c r="FL68" s="29">
        <v>47554.61</v>
      </c>
      <c r="FM68" s="29">
        <v>392.3</v>
      </c>
      <c r="FN68" s="29"/>
      <c r="FO68" s="29"/>
      <c r="FP68" s="29"/>
      <c r="FQ68" s="29">
        <v>-34172.5</v>
      </c>
      <c r="FR68" s="29">
        <v>34172.5</v>
      </c>
      <c r="FS68" s="29">
        <v>0</v>
      </c>
      <c r="FT68" s="29">
        <v>-81334.81</v>
      </c>
      <c r="FU68" s="29">
        <v>81727.11</v>
      </c>
      <c r="FV68" s="29">
        <v>392.3</v>
      </c>
      <c r="FW68" s="29">
        <v>-52622.73</v>
      </c>
      <c r="FX68" s="29">
        <v>52622.73</v>
      </c>
      <c r="FY68" s="29">
        <v>0</v>
      </c>
      <c r="FZ68" s="29"/>
      <c r="GA68" s="29"/>
      <c r="GB68" s="29"/>
      <c r="GC68" s="29">
        <v>-34172.5</v>
      </c>
      <c r="GD68" s="29">
        <v>34172.5</v>
      </c>
      <c r="GE68" s="29">
        <v>0</v>
      </c>
      <c r="GF68" s="29">
        <v>-86795.23000000001</v>
      </c>
      <c r="GG68" s="29">
        <v>86795.23000000001</v>
      </c>
      <c r="GH68" s="29">
        <v>0</v>
      </c>
      <c r="GI68" s="29">
        <v>-57295.62</v>
      </c>
      <c r="GJ68" s="29">
        <v>57295.62</v>
      </c>
      <c r="GK68" s="29">
        <v>0</v>
      </c>
      <c r="GL68" s="29">
        <v>-5750</v>
      </c>
      <c r="GM68" s="29">
        <v>5750</v>
      </c>
      <c r="GN68" s="29">
        <v>0</v>
      </c>
      <c r="GO68" s="29">
        <v>-50672.5</v>
      </c>
      <c r="GP68" s="29">
        <v>50672.5</v>
      </c>
      <c r="GQ68" s="29">
        <v>0</v>
      </c>
      <c r="GR68" s="29">
        <v>-113718.12</v>
      </c>
      <c r="GS68" s="29">
        <v>113718.12</v>
      </c>
      <c r="GT68" s="29">
        <v>0</v>
      </c>
      <c r="GU68" s="29">
        <v>-63808.47</v>
      </c>
      <c r="GV68" s="29">
        <v>63808.47</v>
      </c>
      <c r="GW68" s="29">
        <v>0</v>
      </c>
      <c r="GX68" s="29">
        <v>-27233.34</v>
      </c>
      <c r="GY68" s="29">
        <v>27233.34</v>
      </c>
      <c r="GZ68" s="29">
        <v>0</v>
      </c>
      <c r="HA68" s="29">
        <v>-50672.5</v>
      </c>
      <c r="HB68" s="29">
        <v>50672.5</v>
      </c>
      <c r="HC68" s="29">
        <v>0</v>
      </c>
      <c r="HD68" s="29">
        <v>-141714.31</v>
      </c>
      <c r="HE68" s="29">
        <v>141714.31</v>
      </c>
      <c r="HF68" s="29">
        <v>0</v>
      </c>
      <c r="HG68" s="29">
        <v>-59850</v>
      </c>
      <c r="HH68" s="29">
        <v>59850</v>
      </c>
      <c r="HI68" s="29">
        <v>0</v>
      </c>
      <c r="HJ68" s="29">
        <v>-50672.5</v>
      </c>
      <c r="HK68" s="29">
        <v>50672.5</v>
      </c>
      <c r="HL68" s="29">
        <v>0</v>
      </c>
      <c r="HM68" s="29">
        <v>-110522.5</v>
      </c>
      <c r="HN68" s="29">
        <v>110522.5</v>
      </c>
      <c r="HO68" s="29">
        <v>0</v>
      </c>
      <c r="HP68" s="29"/>
      <c r="HQ68" s="29"/>
      <c r="HR68" s="29"/>
      <c r="HS68" s="29"/>
      <c r="HT68" s="29"/>
      <c r="HU68" s="29"/>
      <c r="HV68" s="29"/>
      <c r="HW68" s="29"/>
      <c r="HX68" s="29"/>
      <c r="HY68" s="29">
        <v>-889707.75999999989</v>
      </c>
      <c r="HZ68" s="29">
        <v>890841.62999999989</v>
      </c>
      <c r="IA68" s="29">
        <v>1133.8700000000001</v>
      </c>
      <c r="IB68" s="29">
        <v>-84216.16</v>
      </c>
      <c r="IC68" s="29">
        <v>84216.16</v>
      </c>
      <c r="ID68" s="29">
        <v>0</v>
      </c>
      <c r="IE68" s="29">
        <v>-83298.679999999993</v>
      </c>
      <c r="IF68" s="29">
        <v>83298.679999999993</v>
      </c>
      <c r="IG68" s="29">
        <v>0</v>
      </c>
      <c r="IH68" s="29">
        <v>-167514.84</v>
      </c>
      <c r="II68" s="29">
        <v>167514.84</v>
      </c>
      <c r="IJ68" s="29">
        <v>0</v>
      </c>
      <c r="IK68" s="29">
        <v>-84216.16</v>
      </c>
      <c r="IL68" s="29">
        <v>84216.16</v>
      </c>
      <c r="IM68" s="29">
        <v>0</v>
      </c>
      <c r="IN68" s="29">
        <v>-83298.679999999993</v>
      </c>
      <c r="IO68" s="29">
        <v>83298.679999999993</v>
      </c>
      <c r="IP68" s="29">
        <v>0</v>
      </c>
      <c r="IQ68" s="29">
        <v>-167514.84</v>
      </c>
      <c r="IR68" s="29">
        <v>167514.84</v>
      </c>
      <c r="IS68" s="29">
        <v>0</v>
      </c>
      <c r="IT68" s="29">
        <v>-90073.66</v>
      </c>
      <c r="IU68" s="29">
        <v>90073.66</v>
      </c>
      <c r="IV68" s="29">
        <v>0</v>
      </c>
      <c r="IW68" s="29">
        <v>-83813.679999999993</v>
      </c>
      <c r="IX68" s="29">
        <v>83813.679999999993</v>
      </c>
      <c r="IY68" s="29">
        <v>0</v>
      </c>
      <c r="IZ68" s="29">
        <v>-173887.34</v>
      </c>
      <c r="JA68" s="29">
        <v>173887.34</v>
      </c>
      <c r="JB68" s="29">
        <v>0</v>
      </c>
      <c r="JC68" s="29">
        <v>-90693.66</v>
      </c>
      <c r="JD68" s="29">
        <v>90693.66</v>
      </c>
      <c r="JE68" s="29">
        <v>0</v>
      </c>
      <c r="JF68" s="29">
        <v>-83813.679999999993</v>
      </c>
      <c r="JG68" s="29">
        <v>83813.679999999993</v>
      </c>
      <c r="JH68" s="29">
        <v>0</v>
      </c>
      <c r="JI68" s="29">
        <v>-174507.34</v>
      </c>
      <c r="JJ68" s="29">
        <v>174507.34</v>
      </c>
      <c r="JK68" s="29">
        <v>0</v>
      </c>
      <c r="JL68" s="29">
        <v>-91302.66</v>
      </c>
      <c r="JM68" s="29">
        <v>91302.66</v>
      </c>
      <c r="JN68" s="29">
        <v>0</v>
      </c>
      <c r="JO68" s="29">
        <v>-84431.679999999993</v>
      </c>
      <c r="JP68" s="29">
        <v>84431.679999999993</v>
      </c>
      <c r="JQ68" s="29">
        <v>0</v>
      </c>
      <c r="JR68" s="29">
        <v>-175734.34</v>
      </c>
      <c r="JS68" s="29">
        <v>175734.34</v>
      </c>
      <c r="JT68" s="29">
        <v>0</v>
      </c>
      <c r="JU68" s="29">
        <v>-91302.66</v>
      </c>
      <c r="JV68" s="29">
        <v>91302.66</v>
      </c>
      <c r="JW68" s="29">
        <v>0</v>
      </c>
      <c r="JX68" s="29">
        <v>-84431.679999999993</v>
      </c>
      <c r="JY68" s="29">
        <v>84431.679999999993</v>
      </c>
      <c r="JZ68" s="29">
        <v>0</v>
      </c>
      <c r="KA68" s="29">
        <v>-175734.34</v>
      </c>
      <c r="KB68" s="29">
        <v>175734.34</v>
      </c>
      <c r="KC68" s="29">
        <v>0</v>
      </c>
      <c r="KD68" s="29">
        <v>-91302.66</v>
      </c>
      <c r="KE68" s="29">
        <v>91302.66</v>
      </c>
      <c r="KF68" s="29">
        <v>0</v>
      </c>
      <c r="KG68" s="29">
        <v>-84431.679999999993</v>
      </c>
      <c r="KH68" s="29">
        <v>84431.679999999993</v>
      </c>
      <c r="KI68" s="29">
        <v>0</v>
      </c>
      <c r="KJ68" s="29">
        <v>-175734.34</v>
      </c>
      <c r="KK68" s="29">
        <v>175734.34</v>
      </c>
      <c r="KL68" s="29">
        <v>0</v>
      </c>
      <c r="KM68" s="29">
        <v>-91302.66</v>
      </c>
      <c r="KN68" s="29">
        <v>91302.66</v>
      </c>
      <c r="KO68" s="29">
        <v>0</v>
      </c>
      <c r="KP68" s="29">
        <v>-84431.679999999993</v>
      </c>
      <c r="KQ68" s="29">
        <v>84431.679999999993</v>
      </c>
      <c r="KR68" s="29">
        <v>0</v>
      </c>
      <c r="KS68" s="29">
        <v>-175734.34</v>
      </c>
      <c r="KT68" s="29">
        <v>175734.34</v>
      </c>
      <c r="KU68" s="29">
        <v>0</v>
      </c>
      <c r="KV68" s="29">
        <v>-91302.66</v>
      </c>
      <c r="KW68" s="29">
        <v>91302.66</v>
      </c>
      <c r="KX68" s="29">
        <v>0</v>
      </c>
      <c r="KY68" s="29">
        <v>-84431.679999999993</v>
      </c>
      <c r="KZ68" s="29">
        <v>84431.679999999993</v>
      </c>
      <c r="LA68" s="29">
        <v>0</v>
      </c>
      <c r="LB68" s="29">
        <v>-175734.34</v>
      </c>
      <c r="LC68" s="29">
        <v>175734.34</v>
      </c>
      <c r="LD68" s="29">
        <v>0</v>
      </c>
      <c r="LE68" s="29">
        <v>-91302.66</v>
      </c>
      <c r="LF68" s="29">
        <v>91302.66</v>
      </c>
      <c r="LG68" s="29">
        <v>0</v>
      </c>
      <c r="LH68" s="29">
        <v>-84431.679999999993</v>
      </c>
      <c r="LI68" s="29">
        <v>84431.679999999993</v>
      </c>
      <c r="LJ68" s="29">
        <v>0</v>
      </c>
      <c r="LK68" s="29">
        <v>-175734.34</v>
      </c>
      <c r="LL68" s="29">
        <v>175734.34</v>
      </c>
      <c r="LM68" s="29">
        <v>0</v>
      </c>
      <c r="LN68" s="29">
        <v>-91302.66</v>
      </c>
      <c r="LO68" s="29">
        <v>91302.66</v>
      </c>
      <c r="LP68" s="29">
        <v>0</v>
      </c>
      <c r="LQ68" s="29">
        <v>-84431.679999999993</v>
      </c>
      <c r="LR68" s="29">
        <v>84431.679999999993</v>
      </c>
      <c r="LS68" s="29">
        <v>0</v>
      </c>
      <c r="LT68" s="29">
        <v>-175734.34</v>
      </c>
      <c r="LU68" s="29">
        <v>175734.34</v>
      </c>
      <c r="LV68" s="29">
        <v>0</v>
      </c>
      <c r="LW68" s="29">
        <v>-115002.66</v>
      </c>
      <c r="LX68" s="29">
        <v>115002.66</v>
      </c>
      <c r="LY68" s="29">
        <v>0</v>
      </c>
      <c r="LZ68" s="29">
        <v>-103177.68</v>
      </c>
      <c r="MA68" s="29">
        <v>103177.68</v>
      </c>
      <c r="MB68" s="29">
        <v>0</v>
      </c>
      <c r="MC68" s="29">
        <v>-218180.34</v>
      </c>
      <c r="MD68" s="29">
        <v>218180.34</v>
      </c>
      <c r="ME68" s="29">
        <v>0</v>
      </c>
      <c r="MF68" s="29"/>
      <c r="MG68" s="29"/>
      <c r="MH68" s="29"/>
      <c r="MI68" s="29"/>
      <c r="MJ68" s="29"/>
      <c r="MK68" s="29"/>
      <c r="ML68" s="29">
        <v>-2131745.0799999991</v>
      </c>
      <c r="MM68" s="29">
        <v>2131745.0799999991</v>
      </c>
      <c r="MN68" s="29">
        <v>0</v>
      </c>
      <c r="MO68" s="29">
        <v>-76947.789999999994</v>
      </c>
      <c r="MP68" s="29">
        <v>76947.789999999994</v>
      </c>
      <c r="MQ68" s="29">
        <v>0</v>
      </c>
      <c r="MR68" s="29">
        <v>-76947.789999999994</v>
      </c>
      <c r="MS68" s="29">
        <v>76947.789999999994</v>
      </c>
      <c r="MT68" s="29">
        <v>0</v>
      </c>
      <c r="MU68" s="29">
        <v>-76947.789999999994</v>
      </c>
      <c r="MV68" s="29">
        <v>76947.789999999994</v>
      </c>
      <c r="MW68" s="29">
        <v>0</v>
      </c>
      <c r="MX68" s="29">
        <v>-76947.789999999994</v>
      </c>
      <c r="MY68" s="29">
        <v>76947.789999999994</v>
      </c>
      <c r="MZ68" s="29">
        <v>0</v>
      </c>
      <c r="NA68" s="29">
        <v>-76947.789999999994</v>
      </c>
      <c r="NB68" s="29">
        <v>76947.789999999994</v>
      </c>
      <c r="NC68" s="29">
        <v>0</v>
      </c>
      <c r="ND68" s="29">
        <v>-76947.789999999994</v>
      </c>
      <c r="NE68" s="29">
        <v>76947.789999999994</v>
      </c>
      <c r="NF68" s="29">
        <v>0</v>
      </c>
      <c r="NG68" s="29">
        <v>-76947.789999999994</v>
      </c>
      <c r="NH68" s="29">
        <v>76947.789999999994</v>
      </c>
      <c r="NI68" s="29">
        <v>0</v>
      </c>
      <c r="NJ68" s="29">
        <v>-76947.789999999994</v>
      </c>
      <c r="NK68" s="29">
        <v>76947.789999999994</v>
      </c>
      <c r="NL68" s="29">
        <v>0</v>
      </c>
      <c r="NM68" s="29">
        <v>-76947.789999999994</v>
      </c>
      <c r="NN68" s="29">
        <v>76947.789999999994</v>
      </c>
      <c r="NO68" s="29">
        <v>0</v>
      </c>
      <c r="NP68" s="29">
        <v>-76947.789999999994</v>
      </c>
      <c r="NQ68" s="29">
        <v>76947.789999999994</v>
      </c>
      <c r="NR68" s="29">
        <v>0</v>
      </c>
      <c r="NS68" s="29">
        <v>-136947.81</v>
      </c>
      <c r="NT68" s="29">
        <v>136947.81</v>
      </c>
      <c r="NU68" s="29">
        <v>0</v>
      </c>
      <c r="NV68" s="29">
        <v>-136947.81</v>
      </c>
      <c r="NW68" s="29">
        <v>136947.81</v>
      </c>
      <c r="NX68" s="29">
        <v>0</v>
      </c>
      <c r="NY68" s="29">
        <v>-78614.47</v>
      </c>
      <c r="NZ68" s="29">
        <v>78614.47</v>
      </c>
      <c r="OA68" s="29">
        <v>0</v>
      </c>
      <c r="OB68" s="29">
        <v>-78614.47</v>
      </c>
      <c r="OC68" s="29">
        <v>78614.47</v>
      </c>
      <c r="OD68" s="29">
        <v>0</v>
      </c>
      <c r="OE68" s="29">
        <v>-78614.47</v>
      </c>
      <c r="OF68" s="29">
        <v>78614.47</v>
      </c>
      <c r="OG68" s="29">
        <v>0</v>
      </c>
      <c r="OH68" s="29">
        <v>-78614.47</v>
      </c>
      <c r="OI68" s="29">
        <v>78614.47</v>
      </c>
      <c r="OJ68" s="29">
        <v>0</v>
      </c>
      <c r="OK68" s="29">
        <v>-78614.47</v>
      </c>
      <c r="OL68" s="29">
        <v>78614.47</v>
      </c>
      <c r="OM68" s="29">
        <v>0</v>
      </c>
      <c r="ON68" s="29">
        <v>-78614.47</v>
      </c>
      <c r="OO68" s="29">
        <v>78614.47</v>
      </c>
      <c r="OP68" s="29">
        <v>0</v>
      </c>
      <c r="OQ68" s="29">
        <v>-78614.47</v>
      </c>
      <c r="OR68" s="29">
        <v>78614.47</v>
      </c>
      <c r="OS68" s="29">
        <v>0</v>
      </c>
      <c r="OT68" s="29">
        <v>-78614.47</v>
      </c>
      <c r="OU68" s="29">
        <v>78614.47</v>
      </c>
      <c r="OV68" s="29">
        <v>0</v>
      </c>
      <c r="OW68" s="29">
        <v>-78614.47</v>
      </c>
      <c r="OX68" s="29">
        <v>78614.47</v>
      </c>
      <c r="OY68" s="29">
        <v>0</v>
      </c>
      <c r="OZ68" s="29">
        <v>-78614.47</v>
      </c>
      <c r="PA68" s="29">
        <v>78614.47</v>
      </c>
      <c r="PB68" s="29">
        <v>0</v>
      </c>
      <c r="PC68" s="29">
        <v>-153720.97</v>
      </c>
      <c r="PD68" s="29">
        <v>153720.97</v>
      </c>
      <c r="PE68" s="29">
        <v>0</v>
      </c>
      <c r="PF68" s="29">
        <v>-153720.97</v>
      </c>
      <c r="PG68" s="29">
        <v>153720.97</v>
      </c>
      <c r="PH68" s="29">
        <v>0</v>
      </c>
      <c r="PI68" s="29">
        <v>-1068480.0799999998</v>
      </c>
      <c r="PJ68" s="29">
        <v>1068480.0799999998</v>
      </c>
      <c r="PK68" s="29">
        <v>0</v>
      </c>
    </row>
    <row r="69" spans="1:427" x14ac:dyDescent="0.25">
      <c r="A69" s="7" t="s">
        <v>329</v>
      </c>
      <c r="B69" s="29">
        <v>-7000</v>
      </c>
      <c r="C69" s="29">
        <v>7000</v>
      </c>
      <c r="D69" s="29">
        <v>0</v>
      </c>
      <c r="E69" s="29">
        <v>-7000</v>
      </c>
      <c r="F69" s="29">
        <v>7000</v>
      </c>
      <c r="G69" s="29">
        <v>0</v>
      </c>
      <c r="H69" s="29">
        <v>-7000</v>
      </c>
      <c r="I69" s="29">
        <v>7000</v>
      </c>
      <c r="J69" s="29">
        <v>0</v>
      </c>
      <c r="K69" s="29">
        <v>-7000</v>
      </c>
      <c r="L69" s="29">
        <v>7000</v>
      </c>
      <c r="M69" s="29">
        <v>0</v>
      </c>
      <c r="N69" s="29">
        <v>-7000</v>
      </c>
      <c r="O69" s="29">
        <v>7000</v>
      </c>
      <c r="P69" s="29">
        <v>0</v>
      </c>
      <c r="Q69" s="29">
        <v>-7000</v>
      </c>
      <c r="R69" s="29">
        <v>7000</v>
      </c>
      <c r="S69" s="29">
        <v>0</v>
      </c>
      <c r="T69" s="29">
        <v>-7000</v>
      </c>
      <c r="U69" s="29">
        <v>7000</v>
      </c>
      <c r="V69" s="29">
        <v>0</v>
      </c>
      <c r="W69" s="29">
        <v>-7000</v>
      </c>
      <c r="X69" s="29">
        <v>7000</v>
      </c>
      <c r="Y69" s="29">
        <v>0</v>
      </c>
      <c r="Z69" s="29">
        <v>-7000</v>
      </c>
      <c r="AA69" s="29">
        <v>7000</v>
      </c>
      <c r="AB69" s="29">
        <v>0</v>
      </c>
      <c r="AC69" s="29">
        <v>-7000</v>
      </c>
      <c r="AD69" s="29">
        <v>7000</v>
      </c>
      <c r="AE69" s="29">
        <v>0</v>
      </c>
      <c r="AF69" s="29">
        <v>-7000</v>
      </c>
      <c r="AG69" s="29">
        <v>7000</v>
      </c>
      <c r="AH69" s="29">
        <v>0</v>
      </c>
      <c r="AI69" s="29">
        <v>-7000</v>
      </c>
      <c r="AJ69" s="29">
        <v>7000</v>
      </c>
      <c r="AK69" s="29">
        <v>0</v>
      </c>
      <c r="AL69" s="29">
        <v>-7000</v>
      </c>
      <c r="AM69" s="29">
        <v>7000</v>
      </c>
      <c r="AN69" s="29">
        <v>0</v>
      </c>
      <c r="AO69" s="29">
        <v>-7000</v>
      </c>
      <c r="AP69" s="29">
        <v>7000</v>
      </c>
      <c r="AQ69" s="29">
        <v>0</v>
      </c>
      <c r="AR69" s="29">
        <v>-7000</v>
      </c>
      <c r="AS69" s="29">
        <v>7000</v>
      </c>
      <c r="AT69" s="29">
        <v>0</v>
      </c>
      <c r="AU69" s="29">
        <v>-7000</v>
      </c>
      <c r="AV69" s="29">
        <v>7000</v>
      </c>
      <c r="AW69" s="29">
        <v>0</v>
      </c>
      <c r="AX69" s="29">
        <v>-7000</v>
      </c>
      <c r="AY69" s="29">
        <v>7000</v>
      </c>
      <c r="AZ69" s="29">
        <v>0</v>
      </c>
      <c r="BA69" s="29">
        <v>-7000</v>
      </c>
      <c r="BB69" s="29">
        <v>7000</v>
      </c>
      <c r="BC69" s="29">
        <v>0</v>
      </c>
      <c r="BD69" s="29">
        <v>-7000</v>
      </c>
      <c r="BE69" s="29">
        <v>7000</v>
      </c>
      <c r="BF69" s="29">
        <v>0</v>
      </c>
      <c r="BG69" s="29">
        <v>-7000</v>
      </c>
      <c r="BH69" s="29">
        <v>7000</v>
      </c>
      <c r="BI69" s="29">
        <v>0</v>
      </c>
      <c r="BJ69" s="29">
        <v>-7000</v>
      </c>
      <c r="BK69" s="29">
        <v>7000</v>
      </c>
      <c r="BL69" s="29">
        <v>0</v>
      </c>
      <c r="BM69" s="29">
        <v>-7000</v>
      </c>
      <c r="BN69" s="29">
        <v>7000</v>
      </c>
      <c r="BO69" s="29">
        <v>0</v>
      </c>
      <c r="BP69" s="29">
        <v>-10000</v>
      </c>
      <c r="BQ69" s="29">
        <v>10000</v>
      </c>
      <c r="BR69" s="29">
        <v>0</v>
      </c>
      <c r="BS69" s="29">
        <v>-10000</v>
      </c>
      <c r="BT69" s="29">
        <v>10000</v>
      </c>
      <c r="BU69" s="29">
        <v>0</v>
      </c>
      <c r="BV69" s="29"/>
      <c r="BW69" s="29"/>
      <c r="BX69" s="29"/>
      <c r="BY69" s="29"/>
      <c r="BZ69" s="29"/>
      <c r="CA69" s="29"/>
      <c r="CB69" s="29">
        <v>-87000</v>
      </c>
      <c r="CC69" s="29">
        <v>87000</v>
      </c>
      <c r="CD69" s="29">
        <v>0</v>
      </c>
      <c r="CE69" s="29">
        <v>-10000</v>
      </c>
      <c r="CF69" s="29">
        <v>10000</v>
      </c>
      <c r="CG69" s="29">
        <v>0</v>
      </c>
      <c r="CH69" s="29"/>
      <c r="CI69" s="29"/>
      <c r="CJ69" s="29"/>
      <c r="CK69" s="29">
        <v>-10000</v>
      </c>
      <c r="CL69" s="29">
        <v>10000</v>
      </c>
      <c r="CM69" s="29">
        <v>0</v>
      </c>
      <c r="CN69" s="29">
        <v>-20000</v>
      </c>
      <c r="CO69" s="29">
        <v>20000</v>
      </c>
      <c r="CP69" s="29">
        <v>0</v>
      </c>
      <c r="CQ69" s="29">
        <v>-10000</v>
      </c>
      <c r="CR69" s="29">
        <v>10000</v>
      </c>
      <c r="CS69" s="29">
        <v>0</v>
      </c>
      <c r="CT69" s="29"/>
      <c r="CU69" s="29"/>
      <c r="CV69" s="29"/>
      <c r="CW69" s="29">
        <v>-10000</v>
      </c>
      <c r="CX69" s="29">
        <v>10000</v>
      </c>
      <c r="CY69" s="29">
        <v>0</v>
      </c>
      <c r="CZ69" s="29">
        <v>-20000</v>
      </c>
      <c r="DA69" s="29">
        <v>20000</v>
      </c>
      <c r="DB69" s="29">
        <v>0</v>
      </c>
      <c r="DC69" s="29">
        <v>-10000</v>
      </c>
      <c r="DD69" s="29">
        <v>10000</v>
      </c>
      <c r="DE69" s="29">
        <v>0</v>
      </c>
      <c r="DF69" s="29"/>
      <c r="DG69" s="29"/>
      <c r="DH69" s="29"/>
      <c r="DI69" s="29">
        <v>-10000</v>
      </c>
      <c r="DJ69" s="29">
        <v>10000</v>
      </c>
      <c r="DK69" s="29">
        <v>0</v>
      </c>
      <c r="DL69" s="29">
        <v>-20000</v>
      </c>
      <c r="DM69" s="29">
        <v>20000</v>
      </c>
      <c r="DN69" s="29">
        <v>0</v>
      </c>
      <c r="DO69" s="29">
        <v>-10000</v>
      </c>
      <c r="DP69" s="29">
        <v>10000</v>
      </c>
      <c r="DQ69" s="29">
        <v>0</v>
      </c>
      <c r="DR69" s="29"/>
      <c r="DS69" s="29"/>
      <c r="DT69" s="29"/>
      <c r="DU69" s="29">
        <v>-15500</v>
      </c>
      <c r="DV69" s="29">
        <v>15500</v>
      </c>
      <c r="DW69" s="29">
        <v>0</v>
      </c>
      <c r="DX69" s="29">
        <v>-25500</v>
      </c>
      <c r="DY69" s="29">
        <v>25500</v>
      </c>
      <c r="DZ69" s="29">
        <v>0</v>
      </c>
      <c r="EA69" s="29">
        <v>-10000</v>
      </c>
      <c r="EB69" s="29">
        <v>10000</v>
      </c>
      <c r="EC69" s="29">
        <v>0</v>
      </c>
      <c r="ED69" s="29"/>
      <c r="EE69" s="29"/>
      <c r="EF69" s="29"/>
      <c r="EG69" s="29">
        <v>-21800</v>
      </c>
      <c r="EH69" s="29">
        <v>21800</v>
      </c>
      <c r="EI69" s="29">
        <v>0</v>
      </c>
      <c r="EJ69" s="29">
        <v>-31800</v>
      </c>
      <c r="EK69" s="29">
        <v>31800</v>
      </c>
      <c r="EL69" s="29">
        <v>0</v>
      </c>
      <c r="EM69" s="29">
        <v>-10000</v>
      </c>
      <c r="EN69" s="29">
        <v>10000</v>
      </c>
      <c r="EO69" s="29">
        <v>0</v>
      </c>
      <c r="EP69" s="29"/>
      <c r="EQ69" s="29"/>
      <c r="ER69" s="29"/>
      <c r="ES69" s="29">
        <v>-29000</v>
      </c>
      <c r="ET69" s="29">
        <v>29000</v>
      </c>
      <c r="EU69" s="29">
        <v>0</v>
      </c>
      <c r="EV69" s="29">
        <v>-39000</v>
      </c>
      <c r="EW69" s="29">
        <v>39000</v>
      </c>
      <c r="EX69" s="29">
        <v>0</v>
      </c>
      <c r="EY69" s="29">
        <v>-10000</v>
      </c>
      <c r="EZ69" s="29">
        <v>10000</v>
      </c>
      <c r="FA69" s="29">
        <v>0</v>
      </c>
      <c r="FB69" s="29"/>
      <c r="FC69" s="29"/>
      <c r="FD69" s="29"/>
      <c r="FE69" s="29">
        <v>-29000</v>
      </c>
      <c r="FF69" s="29">
        <v>29000</v>
      </c>
      <c r="FG69" s="29">
        <v>0</v>
      </c>
      <c r="FH69" s="29">
        <v>-39000</v>
      </c>
      <c r="FI69" s="29">
        <v>39000</v>
      </c>
      <c r="FJ69" s="29">
        <v>0</v>
      </c>
      <c r="FK69" s="29">
        <v>-10000</v>
      </c>
      <c r="FL69" s="29">
        <v>10000</v>
      </c>
      <c r="FM69" s="29">
        <v>0</v>
      </c>
      <c r="FN69" s="29"/>
      <c r="FO69" s="29"/>
      <c r="FP69" s="29"/>
      <c r="FQ69" s="29">
        <v>-29000</v>
      </c>
      <c r="FR69" s="29">
        <v>29000</v>
      </c>
      <c r="FS69" s="29">
        <v>0</v>
      </c>
      <c r="FT69" s="29">
        <v>-39000</v>
      </c>
      <c r="FU69" s="29">
        <v>39000</v>
      </c>
      <c r="FV69" s="29">
        <v>0</v>
      </c>
      <c r="FW69" s="29">
        <v>-10000</v>
      </c>
      <c r="FX69" s="29">
        <v>10000</v>
      </c>
      <c r="FY69" s="29">
        <v>0</v>
      </c>
      <c r="FZ69" s="29"/>
      <c r="GA69" s="29"/>
      <c r="GB69" s="29"/>
      <c r="GC69" s="29">
        <v>-29000</v>
      </c>
      <c r="GD69" s="29">
        <v>29000</v>
      </c>
      <c r="GE69" s="29">
        <v>0</v>
      </c>
      <c r="GF69" s="29">
        <v>-39000</v>
      </c>
      <c r="GG69" s="29">
        <v>39000</v>
      </c>
      <c r="GH69" s="29">
        <v>0</v>
      </c>
      <c r="GI69" s="29">
        <v>-10000</v>
      </c>
      <c r="GJ69" s="29">
        <v>10000</v>
      </c>
      <c r="GK69" s="29">
        <v>0</v>
      </c>
      <c r="GL69" s="29"/>
      <c r="GM69" s="29"/>
      <c r="GN69" s="29"/>
      <c r="GO69" s="29">
        <v>-30621</v>
      </c>
      <c r="GP69" s="29">
        <v>30621</v>
      </c>
      <c r="GQ69" s="29">
        <v>0</v>
      </c>
      <c r="GR69" s="29">
        <v>-40621</v>
      </c>
      <c r="GS69" s="29">
        <v>40621</v>
      </c>
      <c r="GT69" s="29">
        <v>0</v>
      </c>
      <c r="GU69" s="29">
        <v>-10000</v>
      </c>
      <c r="GV69" s="29">
        <v>10000</v>
      </c>
      <c r="GW69" s="29">
        <v>0</v>
      </c>
      <c r="GX69" s="29"/>
      <c r="GY69" s="29"/>
      <c r="GZ69" s="29"/>
      <c r="HA69" s="29">
        <v>-30621</v>
      </c>
      <c r="HB69" s="29">
        <v>30621</v>
      </c>
      <c r="HC69" s="29">
        <v>0</v>
      </c>
      <c r="HD69" s="29">
        <v>-40621</v>
      </c>
      <c r="HE69" s="29">
        <v>40621</v>
      </c>
      <c r="HF69" s="29">
        <v>0</v>
      </c>
      <c r="HG69" s="29"/>
      <c r="HH69" s="29"/>
      <c r="HI69" s="29"/>
      <c r="HJ69" s="29">
        <v>-30621</v>
      </c>
      <c r="HK69" s="29">
        <v>30621</v>
      </c>
      <c r="HL69" s="29">
        <v>0</v>
      </c>
      <c r="HM69" s="29">
        <v>-30621</v>
      </c>
      <c r="HN69" s="29">
        <v>30621</v>
      </c>
      <c r="HO69" s="29">
        <v>0</v>
      </c>
      <c r="HP69" s="29"/>
      <c r="HQ69" s="29"/>
      <c r="HR69" s="29"/>
      <c r="HS69" s="29"/>
      <c r="HT69" s="29"/>
      <c r="HU69" s="29"/>
      <c r="HV69" s="29"/>
      <c r="HW69" s="29"/>
      <c r="HX69" s="29"/>
      <c r="HY69" s="29">
        <v>-385163</v>
      </c>
      <c r="HZ69" s="29">
        <v>385163</v>
      </c>
      <c r="IA69" s="29">
        <v>0</v>
      </c>
      <c r="IB69" s="29">
        <v>-10000</v>
      </c>
      <c r="IC69" s="29">
        <v>10000</v>
      </c>
      <c r="ID69" s="29">
        <v>0</v>
      </c>
      <c r="IE69" s="29">
        <v>-33636.29</v>
      </c>
      <c r="IF69" s="29">
        <v>33636.29</v>
      </c>
      <c r="IG69" s="29">
        <v>0</v>
      </c>
      <c r="IH69" s="29">
        <v>-43636.29</v>
      </c>
      <c r="II69" s="29">
        <v>43636.29</v>
      </c>
      <c r="IJ69" s="29">
        <v>0</v>
      </c>
      <c r="IK69" s="29">
        <v>-10000</v>
      </c>
      <c r="IL69" s="29">
        <v>10000</v>
      </c>
      <c r="IM69" s="29">
        <v>0</v>
      </c>
      <c r="IN69" s="29">
        <v>-33636.29</v>
      </c>
      <c r="IO69" s="29">
        <v>33636.29</v>
      </c>
      <c r="IP69" s="29">
        <v>0</v>
      </c>
      <c r="IQ69" s="29">
        <v>-43636.29</v>
      </c>
      <c r="IR69" s="29">
        <v>43636.29</v>
      </c>
      <c r="IS69" s="29">
        <v>0</v>
      </c>
      <c r="IT69" s="29">
        <v>-10000</v>
      </c>
      <c r="IU69" s="29">
        <v>10000</v>
      </c>
      <c r="IV69" s="29">
        <v>0</v>
      </c>
      <c r="IW69" s="29">
        <v>-33636.29</v>
      </c>
      <c r="IX69" s="29">
        <v>33636.29</v>
      </c>
      <c r="IY69" s="29">
        <v>0</v>
      </c>
      <c r="IZ69" s="29">
        <v>-43636.29</v>
      </c>
      <c r="JA69" s="29">
        <v>43636.29</v>
      </c>
      <c r="JB69" s="29">
        <v>0</v>
      </c>
      <c r="JC69" s="29">
        <v>-10000</v>
      </c>
      <c r="JD69" s="29">
        <v>10000</v>
      </c>
      <c r="JE69" s="29">
        <v>0</v>
      </c>
      <c r="JF69" s="29">
        <v>-33636.29</v>
      </c>
      <c r="JG69" s="29">
        <v>33636.29</v>
      </c>
      <c r="JH69" s="29">
        <v>0</v>
      </c>
      <c r="JI69" s="29">
        <v>-43636.29</v>
      </c>
      <c r="JJ69" s="29">
        <v>43636.29</v>
      </c>
      <c r="JK69" s="29">
        <v>0</v>
      </c>
      <c r="JL69" s="29">
        <v>-10000</v>
      </c>
      <c r="JM69" s="29">
        <v>10000</v>
      </c>
      <c r="JN69" s="29">
        <v>0</v>
      </c>
      <c r="JO69" s="29">
        <v>-33636.29</v>
      </c>
      <c r="JP69" s="29">
        <v>33636.29</v>
      </c>
      <c r="JQ69" s="29">
        <v>0</v>
      </c>
      <c r="JR69" s="29">
        <v>-43636.29</v>
      </c>
      <c r="JS69" s="29">
        <v>43636.29</v>
      </c>
      <c r="JT69" s="29">
        <v>0</v>
      </c>
      <c r="JU69" s="29">
        <v>-10000</v>
      </c>
      <c r="JV69" s="29">
        <v>10000</v>
      </c>
      <c r="JW69" s="29">
        <v>0</v>
      </c>
      <c r="JX69" s="29">
        <v>-33636.29</v>
      </c>
      <c r="JY69" s="29">
        <v>33636.29</v>
      </c>
      <c r="JZ69" s="29">
        <v>0</v>
      </c>
      <c r="KA69" s="29">
        <v>-43636.29</v>
      </c>
      <c r="KB69" s="29">
        <v>43636.29</v>
      </c>
      <c r="KC69" s="29">
        <v>0</v>
      </c>
      <c r="KD69" s="29">
        <v>-10000</v>
      </c>
      <c r="KE69" s="29">
        <v>10000</v>
      </c>
      <c r="KF69" s="29">
        <v>0</v>
      </c>
      <c r="KG69" s="29">
        <v>-33636.29</v>
      </c>
      <c r="KH69" s="29">
        <v>33636.29</v>
      </c>
      <c r="KI69" s="29">
        <v>0</v>
      </c>
      <c r="KJ69" s="29">
        <v>-43636.29</v>
      </c>
      <c r="KK69" s="29">
        <v>43636.29</v>
      </c>
      <c r="KL69" s="29">
        <v>0</v>
      </c>
      <c r="KM69" s="29">
        <v>-10000</v>
      </c>
      <c r="KN69" s="29">
        <v>10000</v>
      </c>
      <c r="KO69" s="29">
        <v>0</v>
      </c>
      <c r="KP69" s="29">
        <v>-33636.29</v>
      </c>
      <c r="KQ69" s="29">
        <v>33636.29</v>
      </c>
      <c r="KR69" s="29">
        <v>0</v>
      </c>
      <c r="KS69" s="29">
        <v>-43636.29</v>
      </c>
      <c r="KT69" s="29">
        <v>43636.29</v>
      </c>
      <c r="KU69" s="29">
        <v>0</v>
      </c>
      <c r="KV69" s="29">
        <v>-10000</v>
      </c>
      <c r="KW69" s="29">
        <v>10000</v>
      </c>
      <c r="KX69" s="29">
        <v>0</v>
      </c>
      <c r="KY69" s="29">
        <v>-33636.29</v>
      </c>
      <c r="KZ69" s="29">
        <v>33636.29</v>
      </c>
      <c r="LA69" s="29">
        <v>0</v>
      </c>
      <c r="LB69" s="29">
        <v>-43636.29</v>
      </c>
      <c r="LC69" s="29">
        <v>43636.29</v>
      </c>
      <c r="LD69" s="29">
        <v>0</v>
      </c>
      <c r="LE69" s="29">
        <v>-10000</v>
      </c>
      <c r="LF69" s="29">
        <v>10000</v>
      </c>
      <c r="LG69" s="29">
        <v>0</v>
      </c>
      <c r="LH69" s="29">
        <v>-33636.29</v>
      </c>
      <c r="LI69" s="29">
        <v>33636.29</v>
      </c>
      <c r="LJ69" s="29">
        <v>0</v>
      </c>
      <c r="LK69" s="29">
        <v>-43636.29</v>
      </c>
      <c r="LL69" s="29">
        <v>43636.29</v>
      </c>
      <c r="LM69" s="29">
        <v>0</v>
      </c>
      <c r="LN69" s="29">
        <v>-10000</v>
      </c>
      <c r="LO69" s="29">
        <v>10000</v>
      </c>
      <c r="LP69" s="29">
        <v>0</v>
      </c>
      <c r="LQ69" s="29">
        <v>-33636.29</v>
      </c>
      <c r="LR69" s="29">
        <v>33636.29</v>
      </c>
      <c r="LS69" s="29">
        <v>0</v>
      </c>
      <c r="LT69" s="29">
        <v>-43636.29</v>
      </c>
      <c r="LU69" s="29">
        <v>43636.29</v>
      </c>
      <c r="LV69" s="29">
        <v>0</v>
      </c>
      <c r="LW69" s="29">
        <v>-10000</v>
      </c>
      <c r="LX69" s="29">
        <v>10000</v>
      </c>
      <c r="LY69" s="29">
        <v>0</v>
      </c>
      <c r="LZ69" s="29">
        <v>-33636.29</v>
      </c>
      <c r="MA69" s="29">
        <v>33636.29</v>
      </c>
      <c r="MB69" s="29">
        <v>0</v>
      </c>
      <c r="MC69" s="29">
        <v>-43636.29</v>
      </c>
      <c r="MD69" s="29">
        <v>43636.29</v>
      </c>
      <c r="ME69" s="29">
        <v>0</v>
      </c>
      <c r="MF69" s="29"/>
      <c r="MG69" s="29"/>
      <c r="MH69" s="29"/>
      <c r="MI69" s="29"/>
      <c r="MJ69" s="29"/>
      <c r="MK69" s="29"/>
      <c r="ML69" s="29">
        <v>-523635.47999999986</v>
      </c>
      <c r="MM69" s="29">
        <v>523635.47999999986</v>
      </c>
      <c r="MN69" s="29">
        <v>0</v>
      </c>
      <c r="MO69" s="29">
        <v>-10300</v>
      </c>
      <c r="MP69" s="29">
        <v>10300</v>
      </c>
      <c r="MQ69" s="29">
        <v>0</v>
      </c>
      <c r="MR69" s="29">
        <v>-10300</v>
      </c>
      <c r="MS69" s="29">
        <v>10300</v>
      </c>
      <c r="MT69" s="29">
        <v>0</v>
      </c>
      <c r="MU69" s="29">
        <v>-10300</v>
      </c>
      <c r="MV69" s="29">
        <v>10300</v>
      </c>
      <c r="MW69" s="29">
        <v>0</v>
      </c>
      <c r="MX69" s="29">
        <v>-10300</v>
      </c>
      <c r="MY69" s="29">
        <v>10300</v>
      </c>
      <c r="MZ69" s="29">
        <v>0</v>
      </c>
      <c r="NA69" s="29">
        <v>-10300</v>
      </c>
      <c r="NB69" s="29">
        <v>10300</v>
      </c>
      <c r="NC69" s="29">
        <v>0</v>
      </c>
      <c r="ND69" s="29">
        <v>-10300</v>
      </c>
      <c r="NE69" s="29">
        <v>10300</v>
      </c>
      <c r="NF69" s="29">
        <v>0</v>
      </c>
      <c r="NG69" s="29">
        <v>-10300</v>
      </c>
      <c r="NH69" s="29">
        <v>10300</v>
      </c>
      <c r="NI69" s="29">
        <v>0</v>
      </c>
      <c r="NJ69" s="29">
        <v>-10300</v>
      </c>
      <c r="NK69" s="29">
        <v>10300</v>
      </c>
      <c r="NL69" s="29">
        <v>0</v>
      </c>
      <c r="NM69" s="29">
        <v>-10300</v>
      </c>
      <c r="NN69" s="29">
        <v>10300</v>
      </c>
      <c r="NO69" s="29">
        <v>0</v>
      </c>
      <c r="NP69" s="29">
        <v>-10300</v>
      </c>
      <c r="NQ69" s="29">
        <v>10300</v>
      </c>
      <c r="NR69" s="29">
        <v>0</v>
      </c>
      <c r="NS69" s="29">
        <v>-10300</v>
      </c>
      <c r="NT69" s="29">
        <v>10300</v>
      </c>
      <c r="NU69" s="29">
        <v>0</v>
      </c>
      <c r="NV69" s="29">
        <v>-10300</v>
      </c>
      <c r="NW69" s="29">
        <v>10300</v>
      </c>
      <c r="NX69" s="29">
        <v>0</v>
      </c>
      <c r="NY69" s="29">
        <v>-10300</v>
      </c>
      <c r="NZ69" s="29">
        <v>10300</v>
      </c>
      <c r="OA69" s="29">
        <v>0</v>
      </c>
      <c r="OB69" s="29">
        <v>-10300</v>
      </c>
      <c r="OC69" s="29">
        <v>10300</v>
      </c>
      <c r="OD69" s="29">
        <v>0</v>
      </c>
      <c r="OE69" s="29">
        <v>-10300</v>
      </c>
      <c r="OF69" s="29">
        <v>10300</v>
      </c>
      <c r="OG69" s="29">
        <v>0</v>
      </c>
      <c r="OH69" s="29">
        <v>-10300</v>
      </c>
      <c r="OI69" s="29">
        <v>10300</v>
      </c>
      <c r="OJ69" s="29">
        <v>0</v>
      </c>
      <c r="OK69" s="29">
        <v>-10300</v>
      </c>
      <c r="OL69" s="29">
        <v>10300</v>
      </c>
      <c r="OM69" s="29">
        <v>0</v>
      </c>
      <c r="ON69" s="29">
        <v>-10300</v>
      </c>
      <c r="OO69" s="29">
        <v>10300</v>
      </c>
      <c r="OP69" s="29">
        <v>0</v>
      </c>
      <c r="OQ69" s="29">
        <v>-10300</v>
      </c>
      <c r="OR69" s="29">
        <v>10300</v>
      </c>
      <c r="OS69" s="29">
        <v>0</v>
      </c>
      <c r="OT69" s="29">
        <v>-10300</v>
      </c>
      <c r="OU69" s="29">
        <v>10300</v>
      </c>
      <c r="OV69" s="29">
        <v>0</v>
      </c>
      <c r="OW69" s="29">
        <v>-10300</v>
      </c>
      <c r="OX69" s="29">
        <v>10300</v>
      </c>
      <c r="OY69" s="29">
        <v>0</v>
      </c>
      <c r="OZ69" s="29">
        <v>-10300</v>
      </c>
      <c r="PA69" s="29">
        <v>10300</v>
      </c>
      <c r="PB69" s="29">
        <v>0</v>
      </c>
      <c r="PC69" s="29">
        <v>-10300</v>
      </c>
      <c r="PD69" s="29">
        <v>10300</v>
      </c>
      <c r="PE69" s="29">
        <v>0</v>
      </c>
      <c r="PF69" s="29">
        <v>-10300</v>
      </c>
      <c r="PG69" s="29">
        <v>10300</v>
      </c>
      <c r="PH69" s="29">
        <v>0</v>
      </c>
      <c r="PI69" s="29">
        <v>-123600</v>
      </c>
      <c r="PJ69" s="29">
        <v>123600</v>
      </c>
      <c r="PK69" s="29">
        <v>0</v>
      </c>
    </row>
    <row r="70" spans="1:427" x14ac:dyDescent="0.25">
      <c r="A70" s="7" t="s">
        <v>375</v>
      </c>
      <c r="B70" s="29"/>
      <c r="C70" s="29"/>
      <c r="D70" s="29"/>
      <c r="E70" s="29"/>
      <c r="F70" s="29"/>
      <c r="G70" s="29"/>
      <c r="H70" s="29"/>
      <c r="I70" s="29"/>
      <c r="J70" s="29"/>
      <c r="K70" s="29"/>
      <c r="L70" s="29"/>
      <c r="M70" s="29"/>
      <c r="N70" s="29"/>
      <c r="O70" s="29"/>
      <c r="P70" s="29"/>
      <c r="Q70" s="29"/>
      <c r="R70" s="29"/>
      <c r="S70" s="29"/>
      <c r="T70" s="29"/>
      <c r="U70" s="29"/>
      <c r="V70" s="29"/>
      <c r="W70" s="29"/>
      <c r="X70" s="29"/>
      <c r="Y70" s="29"/>
      <c r="Z70" s="29"/>
      <c r="AA70" s="29"/>
      <c r="AB70" s="29"/>
      <c r="AC70" s="29"/>
      <c r="AD70" s="29"/>
      <c r="AE70" s="29"/>
      <c r="AF70" s="29"/>
      <c r="AG70" s="29"/>
      <c r="AH70" s="29"/>
      <c r="AI70" s="29"/>
      <c r="AJ70" s="29"/>
      <c r="AK70" s="29"/>
      <c r="AL70" s="29"/>
      <c r="AM70" s="29"/>
      <c r="AN70" s="29"/>
      <c r="AO70" s="29"/>
      <c r="AP70" s="29"/>
      <c r="AQ70" s="29"/>
      <c r="AR70" s="29"/>
      <c r="AS70" s="29"/>
      <c r="AT70" s="29"/>
      <c r="AU70" s="29"/>
      <c r="AV70" s="29"/>
      <c r="AW70" s="29"/>
      <c r="AX70" s="29"/>
      <c r="AY70" s="29"/>
      <c r="AZ70" s="29"/>
      <c r="BA70" s="29"/>
      <c r="BB70" s="29"/>
      <c r="BC70" s="29"/>
      <c r="BD70" s="29"/>
      <c r="BE70" s="29"/>
      <c r="BF70" s="29"/>
      <c r="BG70" s="29"/>
      <c r="BH70" s="29"/>
      <c r="BI70" s="29"/>
      <c r="BJ70" s="29"/>
      <c r="BK70" s="29"/>
      <c r="BL70" s="29"/>
      <c r="BM70" s="29"/>
      <c r="BN70" s="29"/>
      <c r="BO70" s="29"/>
      <c r="BP70" s="29">
        <v>-45000</v>
      </c>
      <c r="BQ70" s="29">
        <v>45000</v>
      </c>
      <c r="BR70" s="29">
        <v>0</v>
      </c>
      <c r="BS70" s="29">
        <v>-45000</v>
      </c>
      <c r="BT70" s="29">
        <v>45000</v>
      </c>
      <c r="BU70" s="29">
        <v>0</v>
      </c>
      <c r="BV70" s="29"/>
      <c r="BW70" s="29"/>
      <c r="BX70" s="29"/>
      <c r="BY70" s="29"/>
      <c r="BZ70" s="29"/>
      <c r="CA70" s="29"/>
      <c r="CB70" s="29">
        <v>-45000</v>
      </c>
      <c r="CC70" s="29">
        <v>45000</v>
      </c>
      <c r="CD70" s="29">
        <v>0</v>
      </c>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29"/>
      <c r="EY70" s="29"/>
      <c r="EZ70" s="29"/>
      <c r="FA70" s="29"/>
      <c r="FB70" s="29"/>
      <c r="FC70" s="29"/>
      <c r="FD70" s="29"/>
      <c r="FE70" s="29"/>
      <c r="FF70" s="29"/>
      <c r="FG70" s="29"/>
      <c r="FH70" s="29"/>
      <c r="FI70" s="29"/>
      <c r="FJ70" s="29"/>
      <c r="FK70" s="29"/>
      <c r="FL70" s="29"/>
      <c r="FM70" s="29"/>
      <c r="FN70" s="29"/>
      <c r="FO70" s="29"/>
      <c r="FP70" s="29"/>
      <c r="FQ70" s="29"/>
      <c r="FR70" s="29"/>
      <c r="FS70" s="29"/>
      <c r="FT70" s="29"/>
      <c r="FU70" s="29"/>
      <c r="FV70" s="29"/>
      <c r="FW70" s="29"/>
      <c r="FX70" s="29"/>
      <c r="FY70" s="29"/>
      <c r="FZ70" s="29"/>
      <c r="GA70" s="29"/>
      <c r="GB70" s="29"/>
      <c r="GC70" s="29"/>
      <c r="GD70" s="29"/>
      <c r="GE70" s="29"/>
      <c r="GF70" s="29"/>
      <c r="GG70" s="29"/>
      <c r="GH70" s="29"/>
      <c r="GI70" s="29"/>
      <c r="GJ70" s="29"/>
      <c r="GK70" s="29"/>
      <c r="GL70" s="29"/>
      <c r="GM70" s="29"/>
      <c r="GN70" s="29"/>
      <c r="GO70" s="29"/>
      <c r="GP70" s="29"/>
      <c r="GQ70" s="29"/>
      <c r="GR70" s="29"/>
      <c r="GS70" s="29"/>
      <c r="GT70" s="29"/>
      <c r="GU70" s="29"/>
      <c r="GV70" s="29"/>
      <c r="GW70" s="29"/>
      <c r="GX70" s="29"/>
      <c r="GY70" s="29"/>
      <c r="GZ70" s="29"/>
      <c r="HA70" s="29"/>
      <c r="HB70" s="29"/>
      <c r="HC70" s="29"/>
      <c r="HD70" s="29"/>
      <c r="HE70" s="29"/>
      <c r="HF70" s="29"/>
      <c r="HG70" s="29"/>
      <c r="HH70" s="29"/>
      <c r="HI70" s="29"/>
      <c r="HJ70" s="29"/>
      <c r="HK70" s="29"/>
      <c r="HL70" s="29"/>
      <c r="HM70" s="29"/>
      <c r="HN70" s="29"/>
      <c r="HO70" s="29"/>
      <c r="HP70" s="29"/>
      <c r="HQ70" s="29"/>
      <c r="HR70" s="29"/>
      <c r="HS70" s="29"/>
      <c r="HT70" s="29"/>
      <c r="HU70" s="29"/>
      <c r="HV70" s="29"/>
      <c r="HW70" s="29"/>
      <c r="HX70" s="29"/>
      <c r="HY70" s="29"/>
      <c r="HZ70" s="29"/>
      <c r="IA70" s="29"/>
      <c r="IB70" s="29"/>
      <c r="IC70" s="29"/>
      <c r="ID70" s="29"/>
      <c r="IE70" s="29"/>
      <c r="IF70" s="29"/>
      <c r="IG70" s="29"/>
      <c r="IH70" s="29"/>
      <c r="II70" s="29"/>
      <c r="IJ70" s="29"/>
      <c r="IK70" s="29"/>
      <c r="IL70" s="29"/>
      <c r="IM70" s="29"/>
      <c r="IN70" s="29"/>
      <c r="IO70" s="29"/>
      <c r="IP70" s="29"/>
      <c r="IQ70" s="29"/>
      <c r="IR70" s="29"/>
      <c r="IS70" s="29"/>
      <c r="IT70" s="29"/>
      <c r="IU70" s="29"/>
      <c r="IV70" s="29"/>
      <c r="IW70" s="29"/>
      <c r="IX70" s="29"/>
      <c r="IY70" s="29"/>
      <c r="IZ70" s="29"/>
      <c r="JA70" s="29"/>
      <c r="JB70" s="29"/>
      <c r="JC70" s="29"/>
      <c r="JD70" s="29"/>
      <c r="JE70" s="29"/>
      <c r="JF70" s="29"/>
      <c r="JG70" s="29"/>
      <c r="JH70" s="29"/>
      <c r="JI70" s="29"/>
      <c r="JJ70" s="29"/>
      <c r="JK70" s="29"/>
      <c r="JL70" s="29"/>
      <c r="JM70" s="29"/>
      <c r="JN70" s="29"/>
      <c r="JO70" s="29"/>
      <c r="JP70" s="29"/>
      <c r="JQ70" s="29"/>
      <c r="JR70" s="29"/>
      <c r="JS70" s="29"/>
      <c r="JT70" s="29"/>
      <c r="JU70" s="29"/>
      <c r="JV70" s="29"/>
      <c r="JW70" s="29"/>
      <c r="JX70" s="29"/>
      <c r="JY70" s="29"/>
      <c r="JZ70" s="29"/>
      <c r="KA70" s="29"/>
      <c r="KB70" s="29"/>
      <c r="KC70" s="29"/>
      <c r="KD70" s="29"/>
      <c r="KE70" s="29"/>
      <c r="KF70" s="29"/>
      <c r="KG70" s="29"/>
      <c r="KH70" s="29"/>
      <c r="KI70" s="29"/>
      <c r="KJ70" s="29"/>
      <c r="KK70" s="29"/>
      <c r="KL70" s="29"/>
      <c r="KM70" s="29"/>
      <c r="KN70" s="29"/>
      <c r="KO70" s="29"/>
      <c r="KP70" s="29"/>
      <c r="KQ70" s="29"/>
      <c r="KR70" s="29"/>
      <c r="KS70" s="29"/>
      <c r="KT70" s="29"/>
      <c r="KU70" s="29"/>
      <c r="KV70" s="29"/>
      <c r="KW70" s="29"/>
      <c r="KX70" s="29"/>
      <c r="KY70" s="29"/>
      <c r="KZ70" s="29"/>
      <c r="LA70" s="29"/>
      <c r="LB70" s="29"/>
      <c r="LC70" s="29"/>
      <c r="LD70" s="29"/>
      <c r="LE70" s="29"/>
      <c r="LF70" s="29"/>
      <c r="LG70" s="29"/>
      <c r="LH70" s="29"/>
      <c r="LI70" s="29"/>
      <c r="LJ70" s="29"/>
      <c r="LK70" s="29"/>
      <c r="LL70" s="29"/>
      <c r="LM70" s="29"/>
      <c r="LN70" s="29"/>
      <c r="LO70" s="29"/>
      <c r="LP70" s="29"/>
      <c r="LQ70" s="29"/>
      <c r="LR70" s="29"/>
      <c r="LS70" s="29"/>
      <c r="LT70" s="29"/>
      <c r="LU70" s="29"/>
      <c r="LV70" s="29"/>
      <c r="LW70" s="29"/>
      <c r="LX70" s="29"/>
      <c r="LY70" s="29"/>
      <c r="LZ70" s="29"/>
      <c r="MA70" s="29"/>
      <c r="MB70" s="29"/>
      <c r="MC70" s="29"/>
      <c r="MD70" s="29"/>
      <c r="ME70" s="29"/>
      <c r="MF70" s="29"/>
      <c r="MG70" s="29"/>
      <c r="MH70" s="29"/>
      <c r="MI70" s="29"/>
      <c r="MJ70" s="29"/>
      <c r="MK70" s="29"/>
      <c r="ML70" s="29"/>
      <c r="MM70" s="29"/>
      <c r="MN70" s="29"/>
      <c r="MO70" s="29"/>
      <c r="MP70" s="29"/>
      <c r="MQ70" s="29"/>
      <c r="MR70" s="29"/>
      <c r="MS70" s="29"/>
      <c r="MT70" s="29"/>
      <c r="MU70" s="29"/>
      <c r="MV70" s="29"/>
      <c r="MW70" s="29"/>
      <c r="MX70" s="29"/>
      <c r="MY70" s="29"/>
      <c r="MZ70" s="29"/>
      <c r="NA70" s="29"/>
      <c r="NB70" s="29"/>
      <c r="NC70" s="29"/>
      <c r="ND70" s="29"/>
      <c r="NE70" s="29"/>
      <c r="NF70" s="29"/>
      <c r="NG70" s="29"/>
      <c r="NH70" s="29"/>
      <c r="NI70" s="29"/>
      <c r="NJ70" s="29"/>
      <c r="NK70" s="29"/>
      <c r="NL70" s="29"/>
      <c r="NM70" s="29"/>
      <c r="NN70" s="29"/>
      <c r="NO70" s="29"/>
      <c r="NP70" s="29"/>
      <c r="NQ70" s="29"/>
      <c r="NR70" s="29"/>
      <c r="NS70" s="29"/>
      <c r="NT70" s="29"/>
      <c r="NU70" s="29"/>
      <c r="NV70" s="29"/>
      <c r="NW70" s="29"/>
      <c r="NX70" s="29"/>
      <c r="NY70" s="29"/>
      <c r="NZ70" s="29"/>
      <c r="OA70" s="29"/>
      <c r="OB70" s="29"/>
      <c r="OC70" s="29"/>
      <c r="OD70" s="29"/>
      <c r="OE70" s="29"/>
      <c r="OF70" s="29"/>
      <c r="OG70" s="29"/>
      <c r="OH70" s="29"/>
      <c r="OI70" s="29"/>
      <c r="OJ70" s="29"/>
      <c r="OK70" s="29"/>
      <c r="OL70" s="29"/>
      <c r="OM70" s="29"/>
      <c r="ON70" s="29"/>
      <c r="OO70" s="29"/>
      <c r="OP70" s="29"/>
      <c r="OQ70" s="29"/>
      <c r="OR70" s="29"/>
      <c r="OS70" s="29"/>
      <c r="OT70" s="29"/>
      <c r="OU70" s="29"/>
      <c r="OV70" s="29"/>
      <c r="OW70" s="29"/>
      <c r="OX70" s="29"/>
      <c r="OY70" s="29"/>
      <c r="OZ70" s="29"/>
      <c r="PA70" s="29"/>
      <c r="PB70" s="29"/>
      <c r="PC70" s="29"/>
      <c r="PD70" s="29"/>
      <c r="PE70" s="29"/>
      <c r="PF70" s="29"/>
      <c r="PG70" s="29"/>
      <c r="PH70" s="29"/>
      <c r="PI70" s="29"/>
      <c r="PJ70" s="29"/>
      <c r="PK70" s="29"/>
    </row>
    <row r="71" spans="1:427" x14ac:dyDescent="0.25">
      <c r="A71" s="7" t="s">
        <v>357</v>
      </c>
      <c r="B71" s="29"/>
      <c r="C71" s="29"/>
      <c r="D71" s="29"/>
      <c r="E71" s="29"/>
      <c r="F71" s="29"/>
      <c r="G71" s="29"/>
      <c r="H71" s="29">
        <v>-24.85</v>
      </c>
      <c r="I71" s="29">
        <v>24.85</v>
      </c>
      <c r="J71" s="29">
        <v>0</v>
      </c>
      <c r="K71" s="29">
        <v>-24.85</v>
      </c>
      <c r="L71" s="29">
        <v>24.85</v>
      </c>
      <c r="M71" s="29">
        <v>0</v>
      </c>
      <c r="N71" s="29"/>
      <c r="O71" s="29"/>
      <c r="P71" s="29"/>
      <c r="Q71" s="29"/>
      <c r="R71" s="29"/>
      <c r="S71" s="29"/>
      <c r="T71" s="29"/>
      <c r="U71" s="29"/>
      <c r="V71" s="29"/>
      <c r="W71" s="29"/>
      <c r="X71" s="29"/>
      <c r="Y71" s="29"/>
      <c r="Z71" s="29"/>
      <c r="AA71" s="29"/>
      <c r="AB71" s="29"/>
      <c r="AC71" s="29"/>
      <c r="AD71" s="29"/>
      <c r="AE71" s="29"/>
      <c r="AF71" s="29"/>
      <c r="AG71" s="29"/>
      <c r="AH71" s="29"/>
      <c r="AI71" s="29"/>
      <c r="AJ71" s="29"/>
      <c r="AK71" s="29"/>
      <c r="AL71" s="29">
        <v>-13.29</v>
      </c>
      <c r="AM71" s="29">
        <v>13.29</v>
      </c>
      <c r="AN71" s="29">
        <v>0</v>
      </c>
      <c r="AO71" s="29">
        <v>-13.29</v>
      </c>
      <c r="AP71" s="29">
        <v>13.29</v>
      </c>
      <c r="AQ71" s="29">
        <v>0</v>
      </c>
      <c r="AR71" s="29">
        <v>-73.400000000000006</v>
      </c>
      <c r="AS71" s="29">
        <v>73.400000000000006</v>
      </c>
      <c r="AT71" s="29">
        <v>0</v>
      </c>
      <c r="AU71" s="29">
        <v>-73.400000000000006</v>
      </c>
      <c r="AV71" s="29">
        <v>73.400000000000006</v>
      </c>
      <c r="AW71" s="29">
        <v>0</v>
      </c>
      <c r="AX71" s="29">
        <v>-62.58</v>
      </c>
      <c r="AY71" s="29">
        <v>62.58</v>
      </c>
      <c r="AZ71" s="29">
        <v>0</v>
      </c>
      <c r="BA71" s="29">
        <v>-62.58</v>
      </c>
      <c r="BB71" s="29">
        <v>62.58</v>
      </c>
      <c r="BC71" s="29">
        <v>0</v>
      </c>
      <c r="BD71" s="29">
        <v>-22.8</v>
      </c>
      <c r="BE71" s="29">
        <v>22.8</v>
      </c>
      <c r="BF71" s="29">
        <v>0</v>
      </c>
      <c r="BG71" s="29">
        <v>-22.8</v>
      </c>
      <c r="BH71" s="29">
        <v>22.8</v>
      </c>
      <c r="BI71" s="29">
        <v>0</v>
      </c>
      <c r="BJ71" s="29"/>
      <c r="BK71" s="29"/>
      <c r="BL71" s="29"/>
      <c r="BM71" s="29"/>
      <c r="BN71" s="29"/>
      <c r="BO71" s="29"/>
      <c r="BP71" s="29">
        <v>-13138.44</v>
      </c>
      <c r="BQ71" s="29">
        <v>13138.44</v>
      </c>
      <c r="BR71" s="29">
        <v>0</v>
      </c>
      <c r="BS71" s="29">
        <v>-13138.44</v>
      </c>
      <c r="BT71" s="29">
        <v>13138.44</v>
      </c>
      <c r="BU71" s="29">
        <v>0</v>
      </c>
      <c r="BV71" s="29"/>
      <c r="BW71" s="29"/>
      <c r="BX71" s="29"/>
      <c r="BY71" s="29"/>
      <c r="BZ71" s="29"/>
      <c r="CA71" s="29"/>
      <c r="CB71" s="29">
        <v>-13335.36</v>
      </c>
      <c r="CC71" s="29">
        <v>13335.36</v>
      </c>
      <c r="CD71" s="29">
        <v>0</v>
      </c>
      <c r="CE71" s="29">
        <v>-3628.78</v>
      </c>
      <c r="CF71" s="29">
        <v>3628.78</v>
      </c>
      <c r="CG71" s="29">
        <v>0</v>
      </c>
      <c r="CH71" s="29"/>
      <c r="CI71" s="29"/>
      <c r="CJ71" s="29"/>
      <c r="CK71" s="29">
        <v>-400</v>
      </c>
      <c r="CL71" s="29">
        <v>400</v>
      </c>
      <c r="CM71" s="29">
        <v>0</v>
      </c>
      <c r="CN71" s="29">
        <v>-4028.78</v>
      </c>
      <c r="CO71" s="29">
        <v>4028.78</v>
      </c>
      <c r="CP71" s="29">
        <v>0</v>
      </c>
      <c r="CQ71" s="29">
        <v>-26000</v>
      </c>
      <c r="CR71" s="29">
        <v>26000</v>
      </c>
      <c r="CS71" s="29">
        <v>0</v>
      </c>
      <c r="CT71" s="29"/>
      <c r="CU71" s="29"/>
      <c r="CV71" s="29"/>
      <c r="CW71" s="29">
        <v>-26400</v>
      </c>
      <c r="CX71" s="29">
        <v>26400</v>
      </c>
      <c r="CY71" s="29">
        <v>0</v>
      </c>
      <c r="CZ71" s="29">
        <v>-52400</v>
      </c>
      <c r="DA71" s="29">
        <v>52400</v>
      </c>
      <c r="DB71" s="29">
        <v>0</v>
      </c>
      <c r="DC71" s="29">
        <v>398.24</v>
      </c>
      <c r="DD71" s="29">
        <v>3230.54</v>
      </c>
      <c r="DE71" s="29">
        <v>3628.78</v>
      </c>
      <c r="DF71" s="29"/>
      <c r="DG71" s="29"/>
      <c r="DH71" s="29"/>
      <c r="DI71" s="29">
        <v>-3730.54</v>
      </c>
      <c r="DJ71" s="29">
        <v>3730.54</v>
      </c>
      <c r="DK71" s="29">
        <v>0</v>
      </c>
      <c r="DL71" s="29">
        <v>-3332.3</v>
      </c>
      <c r="DM71" s="29">
        <v>6961.08</v>
      </c>
      <c r="DN71" s="29">
        <v>3628.78</v>
      </c>
      <c r="DO71" s="29">
        <v>-63224.44</v>
      </c>
      <c r="DP71" s="29">
        <v>63224.44</v>
      </c>
      <c r="DQ71" s="29">
        <v>0</v>
      </c>
      <c r="DR71" s="29"/>
      <c r="DS71" s="29"/>
      <c r="DT71" s="29"/>
      <c r="DU71" s="29">
        <v>-63924.44</v>
      </c>
      <c r="DV71" s="29">
        <v>63924.44</v>
      </c>
      <c r="DW71" s="29">
        <v>0</v>
      </c>
      <c r="DX71" s="29">
        <v>-127148.88</v>
      </c>
      <c r="DY71" s="29">
        <v>127148.88</v>
      </c>
      <c r="DZ71" s="29">
        <v>0</v>
      </c>
      <c r="EA71" s="29">
        <v>-86.1</v>
      </c>
      <c r="EB71" s="29">
        <v>86.1</v>
      </c>
      <c r="EC71" s="29">
        <v>0</v>
      </c>
      <c r="ED71" s="29"/>
      <c r="EE71" s="29"/>
      <c r="EF71" s="29"/>
      <c r="EG71" s="29">
        <v>-700</v>
      </c>
      <c r="EH71" s="29">
        <v>700</v>
      </c>
      <c r="EI71" s="29">
        <v>0</v>
      </c>
      <c r="EJ71" s="29">
        <v>-786.1</v>
      </c>
      <c r="EK71" s="29">
        <v>786.1</v>
      </c>
      <c r="EL71" s="29">
        <v>0</v>
      </c>
      <c r="EM71" s="29">
        <v>-3548.88</v>
      </c>
      <c r="EN71" s="29">
        <v>3548.88</v>
      </c>
      <c r="EO71" s="29">
        <v>0</v>
      </c>
      <c r="EP71" s="29"/>
      <c r="EQ71" s="29"/>
      <c r="ER71" s="29"/>
      <c r="ES71" s="29">
        <v>-700</v>
      </c>
      <c r="ET71" s="29">
        <v>700</v>
      </c>
      <c r="EU71" s="29">
        <v>0</v>
      </c>
      <c r="EV71" s="29">
        <v>-4248.88</v>
      </c>
      <c r="EW71" s="29">
        <v>4248.88</v>
      </c>
      <c r="EX71" s="29">
        <v>0</v>
      </c>
      <c r="EY71" s="29">
        <v>-25.86</v>
      </c>
      <c r="EZ71" s="29">
        <v>25.86</v>
      </c>
      <c r="FA71" s="29">
        <v>0</v>
      </c>
      <c r="FB71" s="29"/>
      <c r="FC71" s="29"/>
      <c r="FD71" s="29"/>
      <c r="FE71" s="29">
        <v>-900</v>
      </c>
      <c r="FF71" s="29">
        <v>900</v>
      </c>
      <c r="FG71" s="29">
        <v>0</v>
      </c>
      <c r="FH71" s="29">
        <v>-925.86</v>
      </c>
      <c r="FI71" s="29">
        <v>925.86</v>
      </c>
      <c r="FJ71" s="29">
        <v>0</v>
      </c>
      <c r="FK71" s="29">
        <v>-18341.43</v>
      </c>
      <c r="FL71" s="29">
        <v>18341.43</v>
      </c>
      <c r="FM71" s="29">
        <v>0</v>
      </c>
      <c r="FN71" s="29"/>
      <c r="FO71" s="29"/>
      <c r="FP71" s="29"/>
      <c r="FQ71" s="29">
        <v>-1000</v>
      </c>
      <c r="FR71" s="29">
        <v>1000</v>
      </c>
      <c r="FS71" s="29">
        <v>0</v>
      </c>
      <c r="FT71" s="29">
        <v>-19341.43</v>
      </c>
      <c r="FU71" s="29">
        <v>19341.43</v>
      </c>
      <c r="FV71" s="29">
        <v>0</v>
      </c>
      <c r="FW71" s="29">
        <v>-166.15</v>
      </c>
      <c r="FX71" s="29">
        <v>166.15</v>
      </c>
      <c r="FY71" s="29">
        <v>0</v>
      </c>
      <c r="FZ71" s="29"/>
      <c r="GA71" s="29"/>
      <c r="GB71" s="29"/>
      <c r="GC71" s="29">
        <v>-24400</v>
      </c>
      <c r="GD71" s="29">
        <v>24400</v>
      </c>
      <c r="GE71" s="29">
        <v>0</v>
      </c>
      <c r="GF71" s="29">
        <v>-24566.15</v>
      </c>
      <c r="GG71" s="29">
        <v>24566.15</v>
      </c>
      <c r="GH71" s="29">
        <v>0</v>
      </c>
      <c r="GI71" s="29">
        <v>-45.53</v>
      </c>
      <c r="GJ71" s="29">
        <v>46.57</v>
      </c>
      <c r="GK71" s="29">
        <v>1.04</v>
      </c>
      <c r="GL71" s="29">
        <v>-12900</v>
      </c>
      <c r="GM71" s="29">
        <v>12900</v>
      </c>
      <c r="GN71" s="29">
        <v>0</v>
      </c>
      <c r="GO71" s="29">
        <v>-1400</v>
      </c>
      <c r="GP71" s="29">
        <v>1400</v>
      </c>
      <c r="GQ71" s="29">
        <v>0</v>
      </c>
      <c r="GR71" s="29">
        <v>-14345.53</v>
      </c>
      <c r="GS71" s="29">
        <v>14346.57</v>
      </c>
      <c r="GT71" s="29">
        <v>1.04</v>
      </c>
      <c r="GU71" s="29">
        <v>-9100</v>
      </c>
      <c r="GV71" s="29">
        <v>9100</v>
      </c>
      <c r="GW71" s="29">
        <v>0</v>
      </c>
      <c r="GX71" s="29">
        <v>-9900</v>
      </c>
      <c r="GY71" s="29">
        <v>9900</v>
      </c>
      <c r="GZ71" s="29">
        <v>0</v>
      </c>
      <c r="HA71" s="29">
        <v>-1400</v>
      </c>
      <c r="HB71" s="29">
        <v>1400</v>
      </c>
      <c r="HC71" s="29">
        <v>0</v>
      </c>
      <c r="HD71" s="29">
        <v>-20400</v>
      </c>
      <c r="HE71" s="29">
        <v>20400</v>
      </c>
      <c r="HF71" s="29">
        <v>0</v>
      </c>
      <c r="HG71" s="29">
        <v>-1200</v>
      </c>
      <c r="HH71" s="29">
        <v>1200</v>
      </c>
      <c r="HI71" s="29">
        <v>0</v>
      </c>
      <c r="HJ71" s="29">
        <v>-1400</v>
      </c>
      <c r="HK71" s="29">
        <v>1400</v>
      </c>
      <c r="HL71" s="29">
        <v>0</v>
      </c>
      <c r="HM71" s="29">
        <v>-2600</v>
      </c>
      <c r="HN71" s="29">
        <v>2600</v>
      </c>
      <c r="HO71" s="29">
        <v>0</v>
      </c>
      <c r="HP71" s="29"/>
      <c r="HQ71" s="29"/>
      <c r="HR71" s="29"/>
      <c r="HS71" s="29"/>
      <c r="HT71" s="29"/>
      <c r="HU71" s="29"/>
      <c r="HV71" s="29"/>
      <c r="HW71" s="29"/>
      <c r="HX71" s="29"/>
      <c r="HY71" s="29">
        <v>-274123.91000000003</v>
      </c>
      <c r="HZ71" s="29">
        <v>277753.73</v>
      </c>
      <c r="IA71" s="29">
        <v>3629.82</v>
      </c>
      <c r="IB71" s="29">
        <v>-900</v>
      </c>
      <c r="IC71" s="29">
        <v>900</v>
      </c>
      <c r="ID71" s="29">
        <v>0</v>
      </c>
      <c r="IE71" s="29">
        <v>-2200</v>
      </c>
      <c r="IF71" s="29">
        <v>2200</v>
      </c>
      <c r="IG71" s="29">
        <v>0</v>
      </c>
      <c r="IH71" s="29">
        <v>-3100</v>
      </c>
      <c r="II71" s="29">
        <v>3100</v>
      </c>
      <c r="IJ71" s="29">
        <v>0</v>
      </c>
      <c r="IK71" s="29">
        <v>-900</v>
      </c>
      <c r="IL71" s="29">
        <v>900</v>
      </c>
      <c r="IM71" s="29">
        <v>0</v>
      </c>
      <c r="IN71" s="29">
        <v>-2200</v>
      </c>
      <c r="IO71" s="29">
        <v>2200</v>
      </c>
      <c r="IP71" s="29">
        <v>0</v>
      </c>
      <c r="IQ71" s="29">
        <v>-3100</v>
      </c>
      <c r="IR71" s="29">
        <v>3100</v>
      </c>
      <c r="IS71" s="29">
        <v>0</v>
      </c>
      <c r="IT71" s="29">
        <v>-900</v>
      </c>
      <c r="IU71" s="29">
        <v>900</v>
      </c>
      <c r="IV71" s="29">
        <v>0</v>
      </c>
      <c r="IW71" s="29">
        <v>-2200</v>
      </c>
      <c r="IX71" s="29">
        <v>2200</v>
      </c>
      <c r="IY71" s="29">
        <v>0</v>
      </c>
      <c r="IZ71" s="29">
        <v>-3100</v>
      </c>
      <c r="JA71" s="29">
        <v>3100</v>
      </c>
      <c r="JB71" s="29">
        <v>0</v>
      </c>
      <c r="JC71" s="29">
        <v>-900</v>
      </c>
      <c r="JD71" s="29">
        <v>900</v>
      </c>
      <c r="JE71" s="29">
        <v>0</v>
      </c>
      <c r="JF71" s="29">
        <v>-2200</v>
      </c>
      <c r="JG71" s="29">
        <v>2200</v>
      </c>
      <c r="JH71" s="29">
        <v>0</v>
      </c>
      <c r="JI71" s="29">
        <v>-3100</v>
      </c>
      <c r="JJ71" s="29">
        <v>3100</v>
      </c>
      <c r="JK71" s="29">
        <v>0</v>
      </c>
      <c r="JL71" s="29">
        <v>-900</v>
      </c>
      <c r="JM71" s="29">
        <v>900</v>
      </c>
      <c r="JN71" s="29">
        <v>0</v>
      </c>
      <c r="JO71" s="29">
        <v>-2200</v>
      </c>
      <c r="JP71" s="29">
        <v>2200</v>
      </c>
      <c r="JQ71" s="29">
        <v>0</v>
      </c>
      <c r="JR71" s="29">
        <v>-3100</v>
      </c>
      <c r="JS71" s="29">
        <v>3100</v>
      </c>
      <c r="JT71" s="29">
        <v>0</v>
      </c>
      <c r="JU71" s="29">
        <v>-900</v>
      </c>
      <c r="JV71" s="29">
        <v>900</v>
      </c>
      <c r="JW71" s="29">
        <v>0</v>
      </c>
      <c r="JX71" s="29">
        <v>-2200</v>
      </c>
      <c r="JY71" s="29">
        <v>2200</v>
      </c>
      <c r="JZ71" s="29">
        <v>0</v>
      </c>
      <c r="KA71" s="29">
        <v>-3100</v>
      </c>
      <c r="KB71" s="29">
        <v>3100</v>
      </c>
      <c r="KC71" s="29">
        <v>0</v>
      </c>
      <c r="KD71" s="29">
        <v>-900</v>
      </c>
      <c r="KE71" s="29">
        <v>900</v>
      </c>
      <c r="KF71" s="29">
        <v>0</v>
      </c>
      <c r="KG71" s="29">
        <v>-2200</v>
      </c>
      <c r="KH71" s="29">
        <v>2200</v>
      </c>
      <c r="KI71" s="29">
        <v>0</v>
      </c>
      <c r="KJ71" s="29">
        <v>-3100</v>
      </c>
      <c r="KK71" s="29">
        <v>3100</v>
      </c>
      <c r="KL71" s="29">
        <v>0</v>
      </c>
      <c r="KM71" s="29">
        <v>-900</v>
      </c>
      <c r="KN71" s="29">
        <v>900</v>
      </c>
      <c r="KO71" s="29">
        <v>0</v>
      </c>
      <c r="KP71" s="29">
        <v>-2200</v>
      </c>
      <c r="KQ71" s="29">
        <v>2200</v>
      </c>
      <c r="KR71" s="29">
        <v>0</v>
      </c>
      <c r="KS71" s="29">
        <v>-3100</v>
      </c>
      <c r="KT71" s="29">
        <v>3100</v>
      </c>
      <c r="KU71" s="29">
        <v>0</v>
      </c>
      <c r="KV71" s="29">
        <v>-900</v>
      </c>
      <c r="KW71" s="29">
        <v>900</v>
      </c>
      <c r="KX71" s="29">
        <v>0</v>
      </c>
      <c r="KY71" s="29">
        <v>-2200</v>
      </c>
      <c r="KZ71" s="29">
        <v>2200</v>
      </c>
      <c r="LA71" s="29">
        <v>0</v>
      </c>
      <c r="LB71" s="29">
        <v>-3100</v>
      </c>
      <c r="LC71" s="29">
        <v>3100</v>
      </c>
      <c r="LD71" s="29">
        <v>0</v>
      </c>
      <c r="LE71" s="29">
        <v>-900</v>
      </c>
      <c r="LF71" s="29">
        <v>900</v>
      </c>
      <c r="LG71" s="29">
        <v>0</v>
      </c>
      <c r="LH71" s="29">
        <v>-2200</v>
      </c>
      <c r="LI71" s="29">
        <v>2200</v>
      </c>
      <c r="LJ71" s="29">
        <v>0</v>
      </c>
      <c r="LK71" s="29">
        <v>-3100</v>
      </c>
      <c r="LL71" s="29">
        <v>3100</v>
      </c>
      <c r="LM71" s="29">
        <v>0</v>
      </c>
      <c r="LN71" s="29">
        <v>-900</v>
      </c>
      <c r="LO71" s="29">
        <v>900</v>
      </c>
      <c r="LP71" s="29">
        <v>0</v>
      </c>
      <c r="LQ71" s="29">
        <v>-2200</v>
      </c>
      <c r="LR71" s="29">
        <v>2200</v>
      </c>
      <c r="LS71" s="29">
        <v>0</v>
      </c>
      <c r="LT71" s="29">
        <v>-3100</v>
      </c>
      <c r="LU71" s="29">
        <v>3100</v>
      </c>
      <c r="LV71" s="29">
        <v>0</v>
      </c>
      <c r="LW71" s="29">
        <v>-900</v>
      </c>
      <c r="LX71" s="29">
        <v>900</v>
      </c>
      <c r="LY71" s="29">
        <v>0</v>
      </c>
      <c r="LZ71" s="29">
        <v>-2200</v>
      </c>
      <c r="MA71" s="29">
        <v>2200</v>
      </c>
      <c r="MB71" s="29">
        <v>0</v>
      </c>
      <c r="MC71" s="29">
        <v>-3100</v>
      </c>
      <c r="MD71" s="29">
        <v>3100</v>
      </c>
      <c r="ME71" s="29">
        <v>0</v>
      </c>
      <c r="MF71" s="29"/>
      <c r="MG71" s="29"/>
      <c r="MH71" s="29"/>
      <c r="MI71" s="29"/>
      <c r="MJ71" s="29"/>
      <c r="MK71" s="29"/>
      <c r="ML71" s="29">
        <v>-37200</v>
      </c>
      <c r="MM71" s="29">
        <v>37200</v>
      </c>
      <c r="MN71" s="29">
        <v>0</v>
      </c>
      <c r="MO71" s="29">
        <v>-500</v>
      </c>
      <c r="MP71" s="29">
        <v>500</v>
      </c>
      <c r="MQ71" s="29">
        <v>0</v>
      </c>
      <c r="MR71" s="29">
        <v>-500</v>
      </c>
      <c r="MS71" s="29">
        <v>500</v>
      </c>
      <c r="MT71" s="29">
        <v>0</v>
      </c>
      <c r="MU71" s="29">
        <v>-500</v>
      </c>
      <c r="MV71" s="29">
        <v>500</v>
      </c>
      <c r="MW71" s="29">
        <v>0</v>
      </c>
      <c r="MX71" s="29">
        <v>-500</v>
      </c>
      <c r="MY71" s="29">
        <v>500</v>
      </c>
      <c r="MZ71" s="29">
        <v>0</v>
      </c>
      <c r="NA71" s="29">
        <v>-500</v>
      </c>
      <c r="NB71" s="29">
        <v>500</v>
      </c>
      <c r="NC71" s="29">
        <v>0</v>
      </c>
      <c r="ND71" s="29">
        <v>-500</v>
      </c>
      <c r="NE71" s="29">
        <v>500</v>
      </c>
      <c r="NF71" s="29">
        <v>0</v>
      </c>
      <c r="NG71" s="29">
        <v>-500</v>
      </c>
      <c r="NH71" s="29">
        <v>500</v>
      </c>
      <c r="NI71" s="29">
        <v>0</v>
      </c>
      <c r="NJ71" s="29">
        <v>-500</v>
      </c>
      <c r="NK71" s="29">
        <v>500</v>
      </c>
      <c r="NL71" s="29">
        <v>0</v>
      </c>
      <c r="NM71" s="29">
        <v>-500</v>
      </c>
      <c r="NN71" s="29">
        <v>500</v>
      </c>
      <c r="NO71" s="29">
        <v>0</v>
      </c>
      <c r="NP71" s="29">
        <v>-500</v>
      </c>
      <c r="NQ71" s="29">
        <v>500</v>
      </c>
      <c r="NR71" s="29">
        <v>0</v>
      </c>
      <c r="NS71" s="29">
        <v>-500</v>
      </c>
      <c r="NT71" s="29">
        <v>500</v>
      </c>
      <c r="NU71" s="29">
        <v>0</v>
      </c>
      <c r="NV71" s="29">
        <v>-500</v>
      </c>
      <c r="NW71" s="29">
        <v>500</v>
      </c>
      <c r="NX71" s="29">
        <v>0</v>
      </c>
      <c r="NY71" s="29">
        <v>-500</v>
      </c>
      <c r="NZ71" s="29">
        <v>500</v>
      </c>
      <c r="OA71" s="29">
        <v>0</v>
      </c>
      <c r="OB71" s="29">
        <v>-500</v>
      </c>
      <c r="OC71" s="29">
        <v>500</v>
      </c>
      <c r="OD71" s="29">
        <v>0</v>
      </c>
      <c r="OE71" s="29">
        <v>-500</v>
      </c>
      <c r="OF71" s="29">
        <v>500</v>
      </c>
      <c r="OG71" s="29">
        <v>0</v>
      </c>
      <c r="OH71" s="29">
        <v>-500</v>
      </c>
      <c r="OI71" s="29">
        <v>500</v>
      </c>
      <c r="OJ71" s="29">
        <v>0</v>
      </c>
      <c r="OK71" s="29">
        <v>-500</v>
      </c>
      <c r="OL71" s="29">
        <v>500</v>
      </c>
      <c r="OM71" s="29">
        <v>0</v>
      </c>
      <c r="ON71" s="29">
        <v>-500</v>
      </c>
      <c r="OO71" s="29">
        <v>500</v>
      </c>
      <c r="OP71" s="29">
        <v>0</v>
      </c>
      <c r="OQ71" s="29">
        <v>-500</v>
      </c>
      <c r="OR71" s="29">
        <v>500</v>
      </c>
      <c r="OS71" s="29">
        <v>0</v>
      </c>
      <c r="OT71" s="29">
        <v>-500</v>
      </c>
      <c r="OU71" s="29">
        <v>500</v>
      </c>
      <c r="OV71" s="29">
        <v>0</v>
      </c>
      <c r="OW71" s="29">
        <v>-500</v>
      </c>
      <c r="OX71" s="29">
        <v>500</v>
      </c>
      <c r="OY71" s="29">
        <v>0</v>
      </c>
      <c r="OZ71" s="29">
        <v>-500</v>
      </c>
      <c r="PA71" s="29">
        <v>500</v>
      </c>
      <c r="PB71" s="29">
        <v>0</v>
      </c>
      <c r="PC71" s="29">
        <v>-500</v>
      </c>
      <c r="PD71" s="29">
        <v>500</v>
      </c>
      <c r="PE71" s="29">
        <v>0</v>
      </c>
      <c r="PF71" s="29">
        <v>-500</v>
      </c>
      <c r="PG71" s="29">
        <v>500</v>
      </c>
      <c r="PH71" s="29">
        <v>0</v>
      </c>
      <c r="PI71" s="29">
        <v>-6000</v>
      </c>
      <c r="PJ71" s="29">
        <v>6000</v>
      </c>
      <c r="PK71" s="29">
        <v>0</v>
      </c>
    </row>
    <row r="72" spans="1:427" x14ac:dyDescent="0.25">
      <c r="A72" s="6" t="s">
        <v>78</v>
      </c>
      <c r="B72" s="29">
        <v>-5536.49</v>
      </c>
      <c r="C72" s="29">
        <v>5536.49</v>
      </c>
      <c r="D72" s="29">
        <v>0</v>
      </c>
      <c r="E72" s="29">
        <v>-5536.49</v>
      </c>
      <c r="F72" s="29">
        <v>5536.49</v>
      </c>
      <c r="G72" s="29">
        <v>0</v>
      </c>
      <c r="H72" s="29">
        <v>-4532.12</v>
      </c>
      <c r="I72" s="29">
        <v>4532.12</v>
      </c>
      <c r="J72" s="29">
        <v>0</v>
      </c>
      <c r="K72" s="29">
        <v>-4532.12</v>
      </c>
      <c r="L72" s="29">
        <v>4532.12</v>
      </c>
      <c r="M72" s="29">
        <v>0</v>
      </c>
      <c r="N72" s="29">
        <v>-5235.12</v>
      </c>
      <c r="O72" s="29">
        <v>5235.12</v>
      </c>
      <c r="P72" s="29">
        <v>0</v>
      </c>
      <c r="Q72" s="29">
        <v>-5235.12</v>
      </c>
      <c r="R72" s="29">
        <v>5235.12</v>
      </c>
      <c r="S72" s="29">
        <v>0</v>
      </c>
      <c r="T72" s="29">
        <v>-5536.49</v>
      </c>
      <c r="U72" s="29">
        <v>5536.49</v>
      </c>
      <c r="V72" s="29">
        <v>0</v>
      </c>
      <c r="W72" s="29">
        <v>-5536.49</v>
      </c>
      <c r="X72" s="29">
        <v>5536.49</v>
      </c>
      <c r="Y72" s="29">
        <v>0</v>
      </c>
      <c r="Z72" s="29">
        <v>-4443.12</v>
      </c>
      <c r="AA72" s="29">
        <v>4443.12</v>
      </c>
      <c r="AB72" s="29">
        <v>0</v>
      </c>
      <c r="AC72" s="29">
        <v>-4443.12</v>
      </c>
      <c r="AD72" s="29">
        <v>4443.12</v>
      </c>
      <c r="AE72" s="29">
        <v>0</v>
      </c>
      <c r="AF72" s="29">
        <v>-3575.8200000000006</v>
      </c>
      <c r="AG72" s="29">
        <v>4437.3500000000004</v>
      </c>
      <c r="AH72" s="29">
        <v>861.53</v>
      </c>
      <c r="AI72" s="29">
        <v>-3575.8200000000006</v>
      </c>
      <c r="AJ72" s="29">
        <v>4437.3500000000004</v>
      </c>
      <c r="AK72" s="29">
        <v>861.53</v>
      </c>
      <c r="AL72" s="29">
        <v>-4938.21</v>
      </c>
      <c r="AM72" s="29">
        <v>4938.21</v>
      </c>
      <c r="AN72" s="29">
        <v>0</v>
      </c>
      <c r="AO72" s="29">
        <v>-4938.21</v>
      </c>
      <c r="AP72" s="29">
        <v>4938.21</v>
      </c>
      <c r="AQ72" s="29">
        <v>0</v>
      </c>
      <c r="AR72" s="29">
        <v>-4437.3500000000004</v>
      </c>
      <c r="AS72" s="29">
        <v>4437.3500000000004</v>
      </c>
      <c r="AT72" s="29">
        <v>0</v>
      </c>
      <c r="AU72" s="29">
        <v>-4437.3500000000004</v>
      </c>
      <c r="AV72" s="29">
        <v>4437.3500000000004</v>
      </c>
      <c r="AW72" s="29">
        <v>0</v>
      </c>
      <c r="AX72" s="29">
        <v>-4437.3500000000004</v>
      </c>
      <c r="AY72" s="29">
        <v>4437.3500000000004</v>
      </c>
      <c r="AZ72" s="29">
        <v>0</v>
      </c>
      <c r="BA72" s="29">
        <v>-4437.3500000000004</v>
      </c>
      <c r="BB72" s="29">
        <v>4437.3500000000004</v>
      </c>
      <c r="BC72" s="29">
        <v>0</v>
      </c>
      <c r="BD72" s="29">
        <v>-4938.2000000000007</v>
      </c>
      <c r="BE72" s="29">
        <v>4938.2000000000007</v>
      </c>
      <c r="BF72" s="29">
        <v>0</v>
      </c>
      <c r="BG72" s="29">
        <v>-4938.2000000000007</v>
      </c>
      <c r="BH72" s="29">
        <v>4938.2000000000007</v>
      </c>
      <c r="BI72" s="29">
        <v>0</v>
      </c>
      <c r="BJ72" s="29">
        <v>-4483.0200000000004</v>
      </c>
      <c r="BK72" s="29">
        <v>4483.0200000000004</v>
      </c>
      <c r="BL72" s="29">
        <v>0</v>
      </c>
      <c r="BM72" s="29">
        <v>-4483.0200000000004</v>
      </c>
      <c r="BN72" s="29">
        <v>4483.0200000000004</v>
      </c>
      <c r="BO72" s="29">
        <v>0</v>
      </c>
      <c r="BP72" s="29">
        <v>-4686.0600000000004</v>
      </c>
      <c r="BQ72" s="29">
        <v>4686.0600000000004</v>
      </c>
      <c r="BR72" s="29">
        <v>0</v>
      </c>
      <c r="BS72" s="29">
        <v>-4686.0600000000004</v>
      </c>
      <c r="BT72" s="29">
        <v>4686.0600000000004</v>
      </c>
      <c r="BU72" s="29">
        <v>0</v>
      </c>
      <c r="BV72" s="29"/>
      <c r="BW72" s="29"/>
      <c r="BX72" s="29"/>
      <c r="BY72" s="29"/>
      <c r="BZ72" s="29"/>
      <c r="CA72" s="29"/>
      <c r="CB72" s="29">
        <v>-56779.349999999991</v>
      </c>
      <c r="CC72" s="29">
        <v>57640.87999999999</v>
      </c>
      <c r="CD72" s="29">
        <v>861.53</v>
      </c>
      <c r="CE72" s="29">
        <v>-5445.2500000000009</v>
      </c>
      <c r="CF72" s="29">
        <v>5445.2500000000009</v>
      </c>
      <c r="CG72" s="29">
        <v>0</v>
      </c>
      <c r="CH72" s="29"/>
      <c r="CI72" s="29"/>
      <c r="CJ72" s="29"/>
      <c r="CK72" s="29">
        <v>-4877.75</v>
      </c>
      <c r="CL72" s="29">
        <v>4877.75</v>
      </c>
      <c r="CM72" s="29">
        <v>0</v>
      </c>
      <c r="CN72" s="29">
        <v>-10323</v>
      </c>
      <c r="CO72" s="29">
        <v>10323</v>
      </c>
      <c r="CP72" s="29">
        <v>0</v>
      </c>
      <c r="CQ72" s="29">
        <v>-6528.8600000000006</v>
      </c>
      <c r="CR72" s="29">
        <v>6528.8600000000006</v>
      </c>
      <c r="CS72" s="29">
        <v>0</v>
      </c>
      <c r="CT72" s="29"/>
      <c r="CU72" s="29"/>
      <c r="CV72" s="29"/>
      <c r="CW72" s="29">
        <v>-4877.75</v>
      </c>
      <c r="CX72" s="29">
        <v>4877.75</v>
      </c>
      <c r="CY72" s="29">
        <v>0</v>
      </c>
      <c r="CZ72" s="29">
        <v>-11406.61</v>
      </c>
      <c r="DA72" s="29">
        <v>11406.61</v>
      </c>
      <c r="DB72" s="29">
        <v>0</v>
      </c>
      <c r="DC72" s="29">
        <v>-5375.64</v>
      </c>
      <c r="DD72" s="29">
        <v>5375.64</v>
      </c>
      <c r="DE72" s="29">
        <v>0</v>
      </c>
      <c r="DF72" s="29"/>
      <c r="DG72" s="29"/>
      <c r="DH72" s="29"/>
      <c r="DI72" s="29">
        <v>-5636.8</v>
      </c>
      <c r="DJ72" s="29">
        <v>5636.8</v>
      </c>
      <c r="DK72" s="29">
        <v>0</v>
      </c>
      <c r="DL72" s="29">
        <v>-11012.439999999999</v>
      </c>
      <c r="DM72" s="29">
        <v>11012.439999999999</v>
      </c>
      <c r="DN72" s="29">
        <v>0</v>
      </c>
      <c r="DO72" s="29">
        <v>-6780.19</v>
      </c>
      <c r="DP72" s="29">
        <v>6780.19</v>
      </c>
      <c r="DQ72" s="29">
        <v>0</v>
      </c>
      <c r="DR72" s="29"/>
      <c r="DS72" s="29"/>
      <c r="DT72" s="29"/>
      <c r="DU72" s="29">
        <v>-6337.74</v>
      </c>
      <c r="DV72" s="29">
        <v>6337.74</v>
      </c>
      <c r="DW72" s="29">
        <v>0</v>
      </c>
      <c r="DX72" s="29">
        <v>-13117.929999999998</v>
      </c>
      <c r="DY72" s="29">
        <v>13117.929999999998</v>
      </c>
      <c r="DZ72" s="29">
        <v>0</v>
      </c>
      <c r="EA72" s="29">
        <v>-7673.4000000000005</v>
      </c>
      <c r="EB72" s="29">
        <v>8055.9000000000005</v>
      </c>
      <c r="EC72" s="29">
        <v>382.5</v>
      </c>
      <c r="ED72" s="29">
        <v>-300</v>
      </c>
      <c r="EE72" s="29">
        <v>300</v>
      </c>
      <c r="EF72" s="29">
        <v>0</v>
      </c>
      <c r="EG72" s="29">
        <v>-8328.7100000000009</v>
      </c>
      <c r="EH72" s="29">
        <v>8328.7100000000009</v>
      </c>
      <c r="EI72" s="29">
        <v>0</v>
      </c>
      <c r="EJ72" s="29">
        <v>-16302.11</v>
      </c>
      <c r="EK72" s="29">
        <v>16684.61</v>
      </c>
      <c r="EL72" s="29">
        <v>382.5</v>
      </c>
      <c r="EM72" s="29">
        <v>-8138.7000000000007</v>
      </c>
      <c r="EN72" s="29">
        <v>8266.2000000000007</v>
      </c>
      <c r="EO72" s="29">
        <v>127.5</v>
      </c>
      <c r="EP72" s="29">
        <v>-300</v>
      </c>
      <c r="EQ72" s="29">
        <v>300</v>
      </c>
      <c r="ER72" s="29">
        <v>0</v>
      </c>
      <c r="ES72" s="29">
        <v>-8975.619999999999</v>
      </c>
      <c r="ET72" s="29">
        <v>8975.619999999999</v>
      </c>
      <c r="EU72" s="29">
        <v>0</v>
      </c>
      <c r="EV72" s="29">
        <v>-17414.32</v>
      </c>
      <c r="EW72" s="29">
        <v>17541.82</v>
      </c>
      <c r="EX72" s="29">
        <v>127.5</v>
      </c>
      <c r="EY72" s="29">
        <v>-11856.949999999999</v>
      </c>
      <c r="EZ72" s="29">
        <v>11984.449999999999</v>
      </c>
      <c r="FA72" s="29">
        <v>127.5</v>
      </c>
      <c r="FB72" s="29">
        <v>-300</v>
      </c>
      <c r="FC72" s="29">
        <v>300</v>
      </c>
      <c r="FD72" s="29">
        <v>0</v>
      </c>
      <c r="FE72" s="29">
        <v>-10610.179999999998</v>
      </c>
      <c r="FF72" s="29">
        <v>10610.179999999998</v>
      </c>
      <c r="FG72" s="29">
        <v>0</v>
      </c>
      <c r="FH72" s="29">
        <v>-22767.13</v>
      </c>
      <c r="FI72" s="29">
        <v>22894.63</v>
      </c>
      <c r="FJ72" s="29">
        <v>127.5</v>
      </c>
      <c r="FK72" s="29">
        <v>-4703.49</v>
      </c>
      <c r="FL72" s="29">
        <v>9536.52</v>
      </c>
      <c r="FM72" s="29">
        <v>4833.0300000000007</v>
      </c>
      <c r="FN72" s="29">
        <v>-300</v>
      </c>
      <c r="FO72" s="29">
        <v>300</v>
      </c>
      <c r="FP72" s="29">
        <v>0</v>
      </c>
      <c r="FQ72" s="29">
        <v>-11815.099999999999</v>
      </c>
      <c r="FR72" s="29">
        <v>11815.099999999999</v>
      </c>
      <c r="FS72" s="29">
        <v>0</v>
      </c>
      <c r="FT72" s="29">
        <v>-16818.59</v>
      </c>
      <c r="FU72" s="29">
        <v>21651.620000000003</v>
      </c>
      <c r="FV72" s="29">
        <v>4833.0300000000007</v>
      </c>
      <c r="FW72" s="29">
        <v>-10254.67</v>
      </c>
      <c r="FX72" s="29">
        <v>10382.17</v>
      </c>
      <c r="FY72" s="29">
        <v>127.5</v>
      </c>
      <c r="FZ72" s="29">
        <v>-300</v>
      </c>
      <c r="GA72" s="29">
        <v>300</v>
      </c>
      <c r="GB72" s="29">
        <v>0</v>
      </c>
      <c r="GC72" s="29">
        <v>-11815.099999999999</v>
      </c>
      <c r="GD72" s="29">
        <v>11815.099999999999</v>
      </c>
      <c r="GE72" s="29">
        <v>0</v>
      </c>
      <c r="GF72" s="29">
        <v>-22369.77</v>
      </c>
      <c r="GG72" s="29">
        <v>22497.27</v>
      </c>
      <c r="GH72" s="29">
        <v>127.5</v>
      </c>
      <c r="GI72" s="29">
        <v>-9339.49</v>
      </c>
      <c r="GJ72" s="29">
        <v>11891.99</v>
      </c>
      <c r="GK72" s="29">
        <v>2552.5</v>
      </c>
      <c r="GL72" s="29">
        <v>-1628.25</v>
      </c>
      <c r="GM72" s="29">
        <v>1628.25</v>
      </c>
      <c r="GN72" s="29">
        <v>0</v>
      </c>
      <c r="GO72" s="29">
        <v>-15772.66</v>
      </c>
      <c r="GP72" s="29">
        <v>15772.66</v>
      </c>
      <c r="GQ72" s="29">
        <v>0</v>
      </c>
      <c r="GR72" s="29">
        <v>-26740.400000000001</v>
      </c>
      <c r="GS72" s="29">
        <v>29292.9</v>
      </c>
      <c r="GT72" s="29">
        <v>2552.5</v>
      </c>
      <c r="GU72" s="29">
        <v>-14027.18</v>
      </c>
      <c r="GV72" s="29">
        <v>15204.68</v>
      </c>
      <c r="GW72" s="29">
        <v>1177.5</v>
      </c>
      <c r="GX72" s="29">
        <v>-6590.92</v>
      </c>
      <c r="GY72" s="29">
        <v>6590.92</v>
      </c>
      <c r="GZ72" s="29">
        <v>0</v>
      </c>
      <c r="HA72" s="29">
        <v>-15772.66</v>
      </c>
      <c r="HB72" s="29">
        <v>15772.66</v>
      </c>
      <c r="HC72" s="29">
        <v>0</v>
      </c>
      <c r="HD72" s="29">
        <v>-36390.759999999995</v>
      </c>
      <c r="HE72" s="29">
        <v>37568.259999999995</v>
      </c>
      <c r="HF72" s="29">
        <v>1177.5</v>
      </c>
      <c r="HG72" s="29">
        <v>-12632.01</v>
      </c>
      <c r="HH72" s="29">
        <v>12632.01</v>
      </c>
      <c r="HI72" s="29">
        <v>0</v>
      </c>
      <c r="HJ72" s="29">
        <v>-15772.66</v>
      </c>
      <c r="HK72" s="29">
        <v>15772.66</v>
      </c>
      <c r="HL72" s="29">
        <v>0</v>
      </c>
      <c r="HM72" s="29">
        <v>-28404.670000000002</v>
      </c>
      <c r="HN72" s="29">
        <v>28404.670000000002</v>
      </c>
      <c r="HO72" s="29">
        <v>0</v>
      </c>
      <c r="HP72" s="29"/>
      <c r="HQ72" s="29"/>
      <c r="HR72" s="29"/>
      <c r="HS72" s="29"/>
      <c r="HT72" s="29"/>
      <c r="HU72" s="29"/>
      <c r="HV72" s="29"/>
      <c r="HW72" s="29"/>
      <c r="HX72" s="29"/>
      <c r="HY72" s="29">
        <v>-233067.73000000007</v>
      </c>
      <c r="HZ72" s="29">
        <v>242395.76000000004</v>
      </c>
      <c r="IA72" s="29">
        <v>9328.0300000000007</v>
      </c>
      <c r="IB72" s="29">
        <v>-19447.830000000002</v>
      </c>
      <c r="IC72" s="29">
        <v>19447.830000000002</v>
      </c>
      <c r="ID72" s="29">
        <v>0</v>
      </c>
      <c r="IE72" s="29">
        <v>-23389.63</v>
      </c>
      <c r="IF72" s="29">
        <v>23389.63</v>
      </c>
      <c r="IG72" s="29">
        <v>0</v>
      </c>
      <c r="IH72" s="29">
        <v>-42837.46</v>
      </c>
      <c r="II72" s="29">
        <v>42837.46</v>
      </c>
      <c r="IJ72" s="29">
        <v>0</v>
      </c>
      <c r="IK72" s="29">
        <v>-19447.830000000002</v>
      </c>
      <c r="IL72" s="29">
        <v>19447.830000000002</v>
      </c>
      <c r="IM72" s="29">
        <v>0</v>
      </c>
      <c r="IN72" s="29">
        <v>-23389.63</v>
      </c>
      <c r="IO72" s="29">
        <v>23389.63</v>
      </c>
      <c r="IP72" s="29">
        <v>0</v>
      </c>
      <c r="IQ72" s="29">
        <v>-42837.46</v>
      </c>
      <c r="IR72" s="29">
        <v>42837.46</v>
      </c>
      <c r="IS72" s="29">
        <v>0</v>
      </c>
      <c r="IT72" s="29">
        <v>-20765.21</v>
      </c>
      <c r="IU72" s="29">
        <v>20765.21</v>
      </c>
      <c r="IV72" s="29">
        <v>0</v>
      </c>
      <c r="IW72" s="29">
        <v>-23508.590000000004</v>
      </c>
      <c r="IX72" s="29">
        <v>23508.590000000004</v>
      </c>
      <c r="IY72" s="29">
        <v>0</v>
      </c>
      <c r="IZ72" s="29">
        <v>-44273.8</v>
      </c>
      <c r="JA72" s="29">
        <v>44273.8</v>
      </c>
      <c r="JB72" s="29">
        <v>0</v>
      </c>
      <c r="JC72" s="29">
        <v>-20851.7</v>
      </c>
      <c r="JD72" s="29">
        <v>20851.7</v>
      </c>
      <c r="JE72" s="29">
        <v>0</v>
      </c>
      <c r="JF72" s="29">
        <v>-23508.590000000004</v>
      </c>
      <c r="JG72" s="29">
        <v>23508.590000000004</v>
      </c>
      <c r="JH72" s="29">
        <v>0</v>
      </c>
      <c r="JI72" s="29">
        <v>-44360.29</v>
      </c>
      <c r="JJ72" s="29">
        <v>44360.29</v>
      </c>
      <c r="JK72" s="29">
        <v>0</v>
      </c>
      <c r="JL72" s="29">
        <v>-20993.040000000001</v>
      </c>
      <c r="JM72" s="29">
        <v>20993.040000000001</v>
      </c>
      <c r="JN72" s="29">
        <v>0</v>
      </c>
      <c r="JO72" s="29">
        <v>-23651.35</v>
      </c>
      <c r="JP72" s="29">
        <v>23651.35</v>
      </c>
      <c r="JQ72" s="29">
        <v>0</v>
      </c>
      <c r="JR72" s="29">
        <v>-44644.39</v>
      </c>
      <c r="JS72" s="29">
        <v>44644.39</v>
      </c>
      <c r="JT72" s="29">
        <v>0</v>
      </c>
      <c r="JU72" s="29">
        <v>-20993.040000000001</v>
      </c>
      <c r="JV72" s="29">
        <v>20993.040000000001</v>
      </c>
      <c r="JW72" s="29">
        <v>0</v>
      </c>
      <c r="JX72" s="29">
        <v>-23651.35</v>
      </c>
      <c r="JY72" s="29">
        <v>23651.35</v>
      </c>
      <c r="JZ72" s="29">
        <v>0</v>
      </c>
      <c r="KA72" s="29">
        <v>-44644.39</v>
      </c>
      <c r="KB72" s="29">
        <v>44644.39</v>
      </c>
      <c r="KC72" s="29">
        <v>0</v>
      </c>
      <c r="KD72" s="29">
        <v>-20993.040000000001</v>
      </c>
      <c r="KE72" s="29">
        <v>20993.040000000001</v>
      </c>
      <c r="KF72" s="29">
        <v>0</v>
      </c>
      <c r="KG72" s="29">
        <v>-23651.35</v>
      </c>
      <c r="KH72" s="29">
        <v>23651.35</v>
      </c>
      <c r="KI72" s="29">
        <v>0</v>
      </c>
      <c r="KJ72" s="29">
        <v>-44644.39</v>
      </c>
      <c r="KK72" s="29">
        <v>44644.39</v>
      </c>
      <c r="KL72" s="29">
        <v>0</v>
      </c>
      <c r="KM72" s="29">
        <v>-20993.040000000001</v>
      </c>
      <c r="KN72" s="29">
        <v>20993.040000000001</v>
      </c>
      <c r="KO72" s="29">
        <v>0</v>
      </c>
      <c r="KP72" s="29">
        <v>-23651.35</v>
      </c>
      <c r="KQ72" s="29">
        <v>23651.35</v>
      </c>
      <c r="KR72" s="29">
        <v>0</v>
      </c>
      <c r="KS72" s="29">
        <v>-44644.39</v>
      </c>
      <c r="KT72" s="29">
        <v>44644.39</v>
      </c>
      <c r="KU72" s="29">
        <v>0</v>
      </c>
      <c r="KV72" s="29">
        <v>-20993.040000000001</v>
      </c>
      <c r="KW72" s="29">
        <v>20993.040000000001</v>
      </c>
      <c r="KX72" s="29">
        <v>0</v>
      </c>
      <c r="KY72" s="29">
        <v>-23651.35</v>
      </c>
      <c r="KZ72" s="29">
        <v>23651.35</v>
      </c>
      <c r="LA72" s="29">
        <v>0</v>
      </c>
      <c r="LB72" s="29">
        <v>-44644.39</v>
      </c>
      <c r="LC72" s="29">
        <v>44644.39</v>
      </c>
      <c r="LD72" s="29">
        <v>0</v>
      </c>
      <c r="LE72" s="29">
        <v>-20993.040000000001</v>
      </c>
      <c r="LF72" s="29">
        <v>20993.040000000001</v>
      </c>
      <c r="LG72" s="29">
        <v>0</v>
      </c>
      <c r="LH72" s="29">
        <v>-23651.35</v>
      </c>
      <c r="LI72" s="29">
        <v>23651.35</v>
      </c>
      <c r="LJ72" s="29">
        <v>0</v>
      </c>
      <c r="LK72" s="29">
        <v>-44644.39</v>
      </c>
      <c r="LL72" s="29">
        <v>44644.39</v>
      </c>
      <c r="LM72" s="29">
        <v>0</v>
      </c>
      <c r="LN72" s="29">
        <v>-20993.040000000001</v>
      </c>
      <c r="LO72" s="29">
        <v>20993.040000000001</v>
      </c>
      <c r="LP72" s="29">
        <v>0</v>
      </c>
      <c r="LQ72" s="29">
        <v>-23651.35</v>
      </c>
      <c r="LR72" s="29">
        <v>23651.35</v>
      </c>
      <c r="LS72" s="29">
        <v>0</v>
      </c>
      <c r="LT72" s="29">
        <v>-44644.39</v>
      </c>
      <c r="LU72" s="29">
        <v>44644.39</v>
      </c>
      <c r="LV72" s="29">
        <v>0</v>
      </c>
      <c r="LW72" s="29">
        <v>-25056.200000000004</v>
      </c>
      <c r="LX72" s="29">
        <v>25056.200000000004</v>
      </c>
      <c r="LY72" s="29">
        <v>0</v>
      </c>
      <c r="LZ72" s="29">
        <v>-26916.13</v>
      </c>
      <c r="MA72" s="29">
        <v>26916.13</v>
      </c>
      <c r="MB72" s="29">
        <v>0</v>
      </c>
      <c r="MC72" s="29">
        <v>-51972.330000000009</v>
      </c>
      <c r="MD72" s="29">
        <v>51972.330000000009</v>
      </c>
      <c r="ME72" s="29">
        <v>0</v>
      </c>
      <c r="MF72" s="29"/>
      <c r="MG72" s="29"/>
      <c r="MH72" s="29"/>
      <c r="MI72" s="29"/>
      <c r="MJ72" s="29"/>
      <c r="MK72" s="29"/>
      <c r="ML72" s="29">
        <v>-538792.07000000007</v>
      </c>
      <c r="MM72" s="29">
        <v>538792.07000000007</v>
      </c>
      <c r="MN72" s="29">
        <v>0</v>
      </c>
      <c r="MO72" s="29">
        <v>-17505.77</v>
      </c>
      <c r="MP72" s="29">
        <v>17505.77</v>
      </c>
      <c r="MQ72" s="29">
        <v>0</v>
      </c>
      <c r="MR72" s="29">
        <v>-17505.77</v>
      </c>
      <c r="MS72" s="29">
        <v>17505.77</v>
      </c>
      <c r="MT72" s="29">
        <v>0</v>
      </c>
      <c r="MU72" s="29">
        <v>-17505.77</v>
      </c>
      <c r="MV72" s="29">
        <v>17505.77</v>
      </c>
      <c r="MW72" s="29">
        <v>0</v>
      </c>
      <c r="MX72" s="29">
        <v>-17505.77</v>
      </c>
      <c r="MY72" s="29">
        <v>17505.77</v>
      </c>
      <c r="MZ72" s="29">
        <v>0</v>
      </c>
      <c r="NA72" s="29">
        <v>-17505.77</v>
      </c>
      <c r="NB72" s="29">
        <v>17505.77</v>
      </c>
      <c r="NC72" s="29">
        <v>0</v>
      </c>
      <c r="ND72" s="29">
        <v>-17505.77</v>
      </c>
      <c r="NE72" s="29">
        <v>17505.77</v>
      </c>
      <c r="NF72" s="29">
        <v>0</v>
      </c>
      <c r="NG72" s="29">
        <v>-17505.77</v>
      </c>
      <c r="NH72" s="29">
        <v>17505.77</v>
      </c>
      <c r="NI72" s="29">
        <v>0</v>
      </c>
      <c r="NJ72" s="29">
        <v>-17505.77</v>
      </c>
      <c r="NK72" s="29">
        <v>17505.77</v>
      </c>
      <c r="NL72" s="29">
        <v>0</v>
      </c>
      <c r="NM72" s="29">
        <v>-17505.77</v>
      </c>
      <c r="NN72" s="29">
        <v>17505.77</v>
      </c>
      <c r="NO72" s="29">
        <v>0</v>
      </c>
      <c r="NP72" s="29">
        <v>-17505.77</v>
      </c>
      <c r="NQ72" s="29">
        <v>17505.77</v>
      </c>
      <c r="NR72" s="29">
        <v>0</v>
      </c>
      <c r="NS72" s="29">
        <v>-18105.77</v>
      </c>
      <c r="NT72" s="29">
        <v>18105.77</v>
      </c>
      <c r="NU72" s="29">
        <v>0</v>
      </c>
      <c r="NV72" s="29">
        <v>-18105.77</v>
      </c>
      <c r="NW72" s="29">
        <v>18105.77</v>
      </c>
      <c r="NX72" s="29">
        <v>0</v>
      </c>
      <c r="NY72" s="29">
        <v>-17522.45</v>
      </c>
      <c r="NZ72" s="29">
        <v>17522.45</v>
      </c>
      <c r="OA72" s="29">
        <v>0</v>
      </c>
      <c r="OB72" s="29">
        <v>-17522.45</v>
      </c>
      <c r="OC72" s="29">
        <v>17522.45</v>
      </c>
      <c r="OD72" s="29">
        <v>0</v>
      </c>
      <c r="OE72" s="29">
        <v>-17522.45</v>
      </c>
      <c r="OF72" s="29">
        <v>17522.45</v>
      </c>
      <c r="OG72" s="29">
        <v>0</v>
      </c>
      <c r="OH72" s="29">
        <v>-17522.45</v>
      </c>
      <c r="OI72" s="29">
        <v>17522.45</v>
      </c>
      <c r="OJ72" s="29">
        <v>0</v>
      </c>
      <c r="OK72" s="29">
        <v>-17522.45</v>
      </c>
      <c r="OL72" s="29">
        <v>17522.45</v>
      </c>
      <c r="OM72" s="29">
        <v>0</v>
      </c>
      <c r="ON72" s="29">
        <v>-17522.45</v>
      </c>
      <c r="OO72" s="29">
        <v>17522.45</v>
      </c>
      <c r="OP72" s="29">
        <v>0</v>
      </c>
      <c r="OQ72" s="29">
        <v>-17522.45</v>
      </c>
      <c r="OR72" s="29">
        <v>17522.45</v>
      </c>
      <c r="OS72" s="29">
        <v>0</v>
      </c>
      <c r="OT72" s="29">
        <v>-17522.45</v>
      </c>
      <c r="OU72" s="29">
        <v>17522.45</v>
      </c>
      <c r="OV72" s="29">
        <v>0</v>
      </c>
      <c r="OW72" s="29">
        <v>-17522.45</v>
      </c>
      <c r="OX72" s="29">
        <v>17522.45</v>
      </c>
      <c r="OY72" s="29">
        <v>0</v>
      </c>
      <c r="OZ72" s="29">
        <v>-17522.45</v>
      </c>
      <c r="PA72" s="29">
        <v>17522.45</v>
      </c>
      <c r="PB72" s="29">
        <v>0</v>
      </c>
      <c r="PC72" s="29">
        <v>-21539.190000000002</v>
      </c>
      <c r="PD72" s="29">
        <v>21539.190000000002</v>
      </c>
      <c r="PE72" s="29">
        <v>0</v>
      </c>
      <c r="PF72" s="29">
        <v>-21539.190000000002</v>
      </c>
      <c r="PG72" s="29">
        <v>21539.190000000002</v>
      </c>
      <c r="PH72" s="29">
        <v>0</v>
      </c>
      <c r="PI72" s="29">
        <v>-214786.06000000003</v>
      </c>
      <c r="PJ72" s="29">
        <v>214786.06000000003</v>
      </c>
      <c r="PK72" s="29">
        <v>0</v>
      </c>
    </row>
    <row r="73" spans="1:427" x14ac:dyDescent="0.25">
      <c r="A73" s="7" t="s">
        <v>330</v>
      </c>
      <c r="B73" s="29">
        <v>-4266.91</v>
      </c>
      <c r="C73" s="29">
        <v>4266.91</v>
      </c>
      <c r="D73" s="29">
        <v>0</v>
      </c>
      <c r="E73" s="29">
        <v>-4266.91</v>
      </c>
      <c r="F73" s="29">
        <v>4266.91</v>
      </c>
      <c r="G73" s="29">
        <v>0</v>
      </c>
      <c r="H73" s="29">
        <v>-4266.91</v>
      </c>
      <c r="I73" s="29">
        <v>4266.91</v>
      </c>
      <c r="J73" s="29">
        <v>0</v>
      </c>
      <c r="K73" s="29">
        <v>-4266.91</v>
      </c>
      <c r="L73" s="29">
        <v>4266.91</v>
      </c>
      <c r="M73" s="29">
        <v>0</v>
      </c>
      <c r="N73" s="29">
        <v>-4266.91</v>
      </c>
      <c r="O73" s="29">
        <v>4266.91</v>
      </c>
      <c r="P73" s="29">
        <v>0</v>
      </c>
      <c r="Q73" s="29">
        <v>-4266.91</v>
      </c>
      <c r="R73" s="29">
        <v>4266.91</v>
      </c>
      <c r="S73" s="29">
        <v>0</v>
      </c>
      <c r="T73" s="29">
        <v>-4266.91</v>
      </c>
      <c r="U73" s="29">
        <v>4266.91</v>
      </c>
      <c r="V73" s="29">
        <v>0</v>
      </c>
      <c r="W73" s="29">
        <v>-4266.91</v>
      </c>
      <c r="X73" s="29">
        <v>4266.91</v>
      </c>
      <c r="Y73" s="29">
        <v>0</v>
      </c>
      <c r="Z73" s="29">
        <v>-4266.91</v>
      </c>
      <c r="AA73" s="29">
        <v>4266.91</v>
      </c>
      <c r="AB73" s="29">
        <v>0</v>
      </c>
      <c r="AC73" s="29">
        <v>-4266.91</v>
      </c>
      <c r="AD73" s="29">
        <v>4266.91</v>
      </c>
      <c r="AE73" s="29">
        <v>0</v>
      </c>
      <c r="AF73" s="29">
        <v>-4261.1400000000003</v>
      </c>
      <c r="AG73" s="29">
        <v>4261.1400000000003</v>
      </c>
      <c r="AH73" s="29">
        <v>0</v>
      </c>
      <c r="AI73" s="29">
        <v>-4261.1400000000003</v>
      </c>
      <c r="AJ73" s="29">
        <v>4261.1400000000003</v>
      </c>
      <c r="AK73" s="29">
        <v>0</v>
      </c>
      <c r="AL73" s="29">
        <v>-4261.1400000000003</v>
      </c>
      <c r="AM73" s="29">
        <v>4261.1400000000003</v>
      </c>
      <c r="AN73" s="29">
        <v>0</v>
      </c>
      <c r="AO73" s="29">
        <v>-4261.1400000000003</v>
      </c>
      <c r="AP73" s="29">
        <v>4261.1400000000003</v>
      </c>
      <c r="AQ73" s="29">
        <v>0</v>
      </c>
      <c r="AR73" s="29">
        <v>-4261.1400000000003</v>
      </c>
      <c r="AS73" s="29">
        <v>4261.1400000000003</v>
      </c>
      <c r="AT73" s="29">
        <v>0</v>
      </c>
      <c r="AU73" s="29">
        <v>-4261.1400000000003</v>
      </c>
      <c r="AV73" s="29">
        <v>4261.1400000000003</v>
      </c>
      <c r="AW73" s="29">
        <v>0</v>
      </c>
      <c r="AX73" s="29">
        <v>-4261.1400000000003</v>
      </c>
      <c r="AY73" s="29">
        <v>4261.1400000000003</v>
      </c>
      <c r="AZ73" s="29">
        <v>0</v>
      </c>
      <c r="BA73" s="29">
        <v>-4261.1400000000003</v>
      </c>
      <c r="BB73" s="29">
        <v>4261.1400000000003</v>
      </c>
      <c r="BC73" s="29">
        <v>0</v>
      </c>
      <c r="BD73" s="29">
        <v>-4261.1400000000003</v>
      </c>
      <c r="BE73" s="29">
        <v>4261.1400000000003</v>
      </c>
      <c r="BF73" s="29">
        <v>0</v>
      </c>
      <c r="BG73" s="29">
        <v>-4261.1400000000003</v>
      </c>
      <c r="BH73" s="29">
        <v>4261.1400000000003</v>
      </c>
      <c r="BI73" s="29">
        <v>0</v>
      </c>
      <c r="BJ73" s="29">
        <v>-4306.8100000000004</v>
      </c>
      <c r="BK73" s="29">
        <v>4306.8100000000004</v>
      </c>
      <c r="BL73" s="29">
        <v>0</v>
      </c>
      <c r="BM73" s="29">
        <v>-4306.8100000000004</v>
      </c>
      <c r="BN73" s="29">
        <v>4306.8100000000004</v>
      </c>
      <c r="BO73" s="29">
        <v>0</v>
      </c>
      <c r="BP73" s="29">
        <v>-4509.8500000000004</v>
      </c>
      <c r="BQ73" s="29">
        <v>4509.8500000000004</v>
      </c>
      <c r="BR73" s="29">
        <v>0</v>
      </c>
      <c r="BS73" s="29">
        <v>-4509.8500000000004</v>
      </c>
      <c r="BT73" s="29">
        <v>4509.8500000000004</v>
      </c>
      <c r="BU73" s="29">
        <v>0</v>
      </c>
      <c r="BV73" s="29"/>
      <c r="BW73" s="29"/>
      <c r="BX73" s="29"/>
      <c r="BY73" s="29"/>
      <c r="BZ73" s="29"/>
      <c r="CA73" s="29"/>
      <c r="CB73" s="29">
        <v>-51456.909999999996</v>
      </c>
      <c r="CC73" s="29">
        <v>51456.909999999996</v>
      </c>
      <c r="CD73" s="29">
        <v>0</v>
      </c>
      <c r="CE73" s="29">
        <v>-4480.3900000000003</v>
      </c>
      <c r="CF73" s="29">
        <v>4480.3900000000003</v>
      </c>
      <c r="CG73" s="29">
        <v>0</v>
      </c>
      <c r="CH73" s="29"/>
      <c r="CI73" s="29"/>
      <c r="CJ73" s="29"/>
      <c r="CK73" s="29">
        <v>-4480.3900000000003</v>
      </c>
      <c r="CL73" s="29">
        <v>4480.3900000000003</v>
      </c>
      <c r="CM73" s="29">
        <v>0</v>
      </c>
      <c r="CN73" s="29">
        <v>-8960.7800000000007</v>
      </c>
      <c r="CO73" s="29">
        <v>8960.7800000000007</v>
      </c>
      <c r="CP73" s="29">
        <v>0</v>
      </c>
      <c r="CQ73" s="29">
        <v>-4480.3900000000003</v>
      </c>
      <c r="CR73" s="29">
        <v>4480.3900000000003</v>
      </c>
      <c r="CS73" s="29">
        <v>0</v>
      </c>
      <c r="CT73" s="29"/>
      <c r="CU73" s="29"/>
      <c r="CV73" s="29"/>
      <c r="CW73" s="29">
        <v>-4480.3900000000003</v>
      </c>
      <c r="CX73" s="29">
        <v>4480.3900000000003</v>
      </c>
      <c r="CY73" s="29">
        <v>0</v>
      </c>
      <c r="CZ73" s="29">
        <v>-8960.7800000000007</v>
      </c>
      <c r="DA73" s="29">
        <v>8960.7800000000007</v>
      </c>
      <c r="DB73" s="29">
        <v>0</v>
      </c>
      <c r="DC73" s="29">
        <v>-5194.17</v>
      </c>
      <c r="DD73" s="29">
        <v>5194.17</v>
      </c>
      <c r="DE73" s="29">
        <v>0</v>
      </c>
      <c r="DF73" s="29"/>
      <c r="DG73" s="29"/>
      <c r="DH73" s="29"/>
      <c r="DI73" s="29">
        <v>-5194.17</v>
      </c>
      <c r="DJ73" s="29">
        <v>5194.17</v>
      </c>
      <c r="DK73" s="29">
        <v>0</v>
      </c>
      <c r="DL73" s="29">
        <v>-10388.34</v>
      </c>
      <c r="DM73" s="29">
        <v>10388.34</v>
      </c>
      <c r="DN73" s="29">
        <v>0</v>
      </c>
      <c r="DO73" s="29">
        <v>-5815.36</v>
      </c>
      <c r="DP73" s="29">
        <v>5815.36</v>
      </c>
      <c r="DQ73" s="29">
        <v>0</v>
      </c>
      <c r="DR73" s="29"/>
      <c r="DS73" s="29"/>
      <c r="DT73" s="29"/>
      <c r="DU73" s="29">
        <v>-5815.36</v>
      </c>
      <c r="DV73" s="29">
        <v>5815.36</v>
      </c>
      <c r="DW73" s="29">
        <v>0</v>
      </c>
      <c r="DX73" s="29">
        <v>-11630.72</v>
      </c>
      <c r="DY73" s="29">
        <v>11630.72</v>
      </c>
      <c r="DZ73" s="29">
        <v>0</v>
      </c>
      <c r="EA73" s="29">
        <v>-7424.43</v>
      </c>
      <c r="EB73" s="29">
        <v>7424.43</v>
      </c>
      <c r="EC73" s="29">
        <v>0</v>
      </c>
      <c r="ED73" s="29"/>
      <c r="EE73" s="29"/>
      <c r="EF73" s="29"/>
      <c r="EG73" s="29">
        <v>-7424.43</v>
      </c>
      <c r="EH73" s="29">
        <v>7424.43</v>
      </c>
      <c r="EI73" s="29">
        <v>0</v>
      </c>
      <c r="EJ73" s="29">
        <v>-14848.86</v>
      </c>
      <c r="EK73" s="29">
        <v>14848.86</v>
      </c>
      <c r="EL73" s="29">
        <v>0</v>
      </c>
      <c r="EM73" s="29">
        <v>-7673.31</v>
      </c>
      <c r="EN73" s="29">
        <v>7673.31</v>
      </c>
      <c r="EO73" s="29">
        <v>0</v>
      </c>
      <c r="EP73" s="29"/>
      <c r="EQ73" s="29"/>
      <c r="ER73" s="29"/>
      <c r="ES73" s="29">
        <v>-7979.44</v>
      </c>
      <c r="ET73" s="29">
        <v>7979.44</v>
      </c>
      <c r="EU73" s="29">
        <v>0</v>
      </c>
      <c r="EV73" s="29">
        <v>-15652.75</v>
      </c>
      <c r="EW73" s="29">
        <v>15652.75</v>
      </c>
      <c r="EX73" s="29">
        <v>0</v>
      </c>
      <c r="EY73" s="29">
        <v>-8472.98</v>
      </c>
      <c r="EZ73" s="29">
        <v>8472.98</v>
      </c>
      <c r="FA73" s="29">
        <v>0</v>
      </c>
      <c r="FB73" s="29"/>
      <c r="FC73" s="29"/>
      <c r="FD73" s="29"/>
      <c r="FE73" s="29">
        <v>-9508.3799999999992</v>
      </c>
      <c r="FF73" s="29">
        <v>9508.3799999999992</v>
      </c>
      <c r="FG73" s="29">
        <v>0</v>
      </c>
      <c r="FH73" s="29">
        <v>-17981.36</v>
      </c>
      <c r="FI73" s="29">
        <v>17981.36</v>
      </c>
      <c r="FJ73" s="29">
        <v>0</v>
      </c>
      <c r="FK73" s="29">
        <v>-8078.72</v>
      </c>
      <c r="FL73" s="29">
        <v>8392.52</v>
      </c>
      <c r="FM73" s="29">
        <v>313.8</v>
      </c>
      <c r="FN73" s="29"/>
      <c r="FO73" s="29"/>
      <c r="FP73" s="29"/>
      <c r="FQ73" s="29">
        <v>-10637.67</v>
      </c>
      <c r="FR73" s="29">
        <v>10637.67</v>
      </c>
      <c r="FS73" s="29">
        <v>0</v>
      </c>
      <c r="FT73" s="29">
        <v>-18716.39</v>
      </c>
      <c r="FU73" s="29">
        <v>19030.190000000002</v>
      </c>
      <c r="FV73" s="29">
        <v>313.8</v>
      </c>
      <c r="FW73" s="29">
        <v>-10087.5</v>
      </c>
      <c r="FX73" s="29">
        <v>10087.5</v>
      </c>
      <c r="FY73" s="29">
        <v>0</v>
      </c>
      <c r="FZ73" s="29"/>
      <c r="GA73" s="29"/>
      <c r="GB73" s="29"/>
      <c r="GC73" s="29">
        <v>-10637.67</v>
      </c>
      <c r="GD73" s="29">
        <v>10637.67</v>
      </c>
      <c r="GE73" s="29">
        <v>0</v>
      </c>
      <c r="GF73" s="29">
        <v>-20725.169999999998</v>
      </c>
      <c r="GG73" s="29">
        <v>20725.169999999998</v>
      </c>
      <c r="GH73" s="29">
        <v>0</v>
      </c>
      <c r="GI73" s="29">
        <v>-10847.94</v>
      </c>
      <c r="GJ73" s="29">
        <v>10847.94</v>
      </c>
      <c r="GK73" s="29">
        <v>0</v>
      </c>
      <c r="GL73" s="29">
        <v>-1244.8800000000001</v>
      </c>
      <c r="GM73" s="29">
        <v>1244.8800000000001</v>
      </c>
      <c r="GN73" s="29">
        <v>0</v>
      </c>
      <c r="GO73" s="29">
        <v>-14332.48</v>
      </c>
      <c r="GP73" s="29">
        <v>14332.48</v>
      </c>
      <c r="GQ73" s="29">
        <v>0</v>
      </c>
      <c r="GR73" s="29">
        <v>-26425.3</v>
      </c>
      <c r="GS73" s="29">
        <v>26425.3</v>
      </c>
      <c r="GT73" s="29">
        <v>0</v>
      </c>
      <c r="GU73" s="29">
        <v>-12652.01</v>
      </c>
      <c r="GV73" s="29">
        <v>12652.01</v>
      </c>
      <c r="GW73" s="29">
        <v>0</v>
      </c>
      <c r="GX73" s="29">
        <v>-5896.04</v>
      </c>
      <c r="GY73" s="29">
        <v>5896.04</v>
      </c>
      <c r="GZ73" s="29">
        <v>0</v>
      </c>
      <c r="HA73" s="29">
        <v>-14332.48</v>
      </c>
      <c r="HB73" s="29">
        <v>14332.48</v>
      </c>
      <c r="HC73" s="29">
        <v>0</v>
      </c>
      <c r="HD73" s="29">
        <v>-32880.53</v>
      </c>
      <c r="HE73" s="29">
        <v>32880.53</v>
      </c>
      <c r="HF73" s="29">
        <v>0</v>
      </c>
      <c r="HG73" s="29">
        <v>-11464.2</v>
      </c>
      <c r="HH73" s="29">
        <v>11464.2</v>
      </c>
      <c r="HI73" s="29">
        <v>0</v>
      </c>
      <c r="HJ73" s="29">
        <v>-14332.48</v>
      </c>
      <c r="HK73" s="29">
        <v>14332.48</v>
      </c>
      <c r="HL73" s="29">
        <v>0</v>
      </c>
      <c r="HM73" s="29">
        <v>-25796.68</v>
      </c>
      <c r="HN73" s="29">
        <v>25796.68</v>
      </c>
      <c r="HO73" s="29">
        <v>0</v>
      </c>
      <c r="HP73" s="29"/>
      <c r="HQ73" s="29"/>
      <c r="HR73" s="29"/>
      <c r="HS73" s="29"/>
      <c r="HT73" s="29"/>
      <c r="HU73" s="29"/>
      <c r="HV73" s="29"/>
      <c r="HW73" s="29"/>
      <c r="HX73" s="29"/>
      <c r="HY73" s="29">
        <v>-212967.66000000006</v>
      </c>
      <c r="HZ73" s="29">
        <v>213281.46000000005</v>
      </c>
      <c r="IA73" s="29">
        <v>313.8</v>
      </c>
      <c r="IB73" s="29">
        <v>-16828.68</v>
      </c>
      <c r="IC73" s="29">
        <v>16828.68</v>
      </c>
      <c r="ID73" s="29">
        <v>0</v>
      </c>
      <c r="IE73" s="29">
        <v>-21443.38</v>
      </c>
      <c r="IF73" s="29">
        <v>21443.38</v>
      </c>
      <c r="IG73" s="29">
        <v>0</v>
      </c>
      <c r="IH73" s="29">
        <v>-38272.06</v>
      </c>
      <c r="II73" s="29">
        <v>38272.06</v>
      </c>
      <c r="IJ73" s="29">
        <v>0</v>
      </c>
      <c r="IK73" s="29">
        <v>-16828.68</v>
      </c>
      <c r="IL73" s="29">
        <v>16828.68</v>
      </c>
      <c r="IM73" s="29">
        <v>0</v>
      </c>
      <c r="IN73" s="29">
        <v>-21443.38</v>
      </c>
      <c r="IO73" s="29">
        <v>21443.38</v>
      </c>
      <c r="IP73" s="29">
        <v>0</v>
      </c>
      <c r="IQ73" s="29">
        <v>-38272.06</v>
      </c>
      <c r="IR73" s="29">
        <v>38272.06</v>
      </c>
      <c r="IS73" s="29">
        <v>0</v>
      </c>
      <c r="IT73" s="29">
        <v>-18061.12</v>
      </c>
      <c r="IU73" s="29">
        <v>18061.12</v>
      </c>
      <c r="IV73" s="29">
        <v>0</v>
      </c>
      <c r="IW73" s="29">
        <v>-21554.880000000001</v>
      </c>
      <c r="IX73" s="29">
        <v>21554.880000000001</v>
      </c>
      <c r="IY73" s="29">
        <v>0</v>
      </c>
      <c r="IZ73" s="29">
        <v>-39616</v>
      </c>
      <c r="JA73" s="29">
        <v>39616</v>
      </c>
      <c r="JB73" s="29">
        <v>0</v>
      </c>
      <c r="JC73" s="29">
        <v>-18138.62</v>
      </c>
      <c r="JD73" s="29">
        <v>18138.62</v>
      </c>
      <c r="JE73" s="29">
        <v>0</v>
      </c>
      <c r="JF73" s="29">
        <v>-21554.880000000001</v>
      </c>
      <c r="JG73" s="29">
        <v>21554.880000000001</v>
      </c>
      <c r="JH73" s="29">
        <v>0</v>
      </c>
      <c r="JI73" s="29">
        <v>-39693.5</v>
      </c>
      <c r="JJ73" s="29">
        <v>39693.5</v>
      </c>
      <c r="JK73" s="29">
        <v>0</v>
      </c>
      <c r="JL73" s="29">
        <v>-18271.13</v>
      </c>
      <c r="JM73" s="29">
        <v>18271.13</v>
      </c>
      <c r="JN73" s="29">
        <v>0</v>
      </c>
      <c r="JO73" s="29">
        <v>-21688.68</v>
      </c>
      <c r="JP73" s="29">
        <v>21688.68</v>
      </c>
      <c r="JQ73" s="29">
        <v>0</v>
      </c>
      <c r="JR73" s="29">
        <v>-39959.81</v>
      </c>
      <c r="JS73" s="29">
        <v>39959.81</v>
      </c>
      <c r="JT73" s="29">
        <v>0</v>
      </c>
      <c r="JU73" s="29">
        <v>-18271.13</v>
      </c>
      <c r="JV73" s="29">
        <v>18271.13</v>
      </c>
      <c r="JW73" s="29">
        <v>0</v>
      </c>
      <c r="JX73" s="29">
        <v>-21688.68</v>
      </c>
      <c r="JY73" s="29">
        <v>21688.68</v>
      </c>
      <c r="JZ73" s="29">
        <v>0</v>
      </c>
      <c r="KA73" s="29">
        <v>-39959.81</v>
      </c>
      <c r="KB73" s="29">
        <v>39959.81</v>
      </c>
      <c r="KC73" s="29">
        <v>0</v>
      </c>
      <c r="KD73" s="29">
        <v>-18271.13</v>
      </c>
      <c r="KE73" s="29">
        <v>18271.13</v>
      </c>
      <c r="KF73" s="29">
        <v>0</v>
      </c>
      <c r="KG73" s="29">
        <v>-21688.68</v>
      </c>
      <c r="KH73" s="29">
        <v>21688.68</v>
      </c>
      <c r="KI73" s="29">
        <v>0</v>
      </c>
      <c r="KJ73" s="29">
        <v>-39959.81</v>
      </c>
      <c r="KK73" s="29">
        <v>39959.81</v>
      </c>
      <c r="KL73" s="29">
        <v>0</v>
      </c>
      <c r="KM73" s="29">
        <v>-18271.13</v>
      </c>
      <c r="KN73" s="29">
        <v>18271.13</v>
      </c>
      <c r="KO73" s="29">
        <v>0</v>
      </c>
      <c r="KP73" s="29">
        <v>-21688.68</v>
      </c>
      <c r="KQ73" s="29">
        <v>21688.68</v>
      </c>
      <c r="KR73" s="29">
        <v>0</v>
      </c>
      <c r="KS73" s="29">
        <v>-39959.81</v>
      </c>
      <c r="KT73" s="29">
        <v>39959.81</v>
      </c>
      <c r="KU73" s="29">
        <v>0</v>
      </c>
      <c r="KV73" s="29">
        <v>-18271.13</v>
      </c>
      <c r="KW73" s="29">
        <v>18271.13</v>
      </c>
      <c r="KX73" s="29">
        <v>0</v>
      </c>
      <c r="KY73" s="29">
        <v>-21688.68</v>
      </c>
      <c r="KZ73" s="29">
        <v>21688.68</v>
      </c>
      <c r="LA73" s="29">
        <v>0</v>
      </c>
      <c r="LB73" s="29">
        <v>-39959.81</v>
      </c>
      <c r="LC73" s="29">
        <v>39959.81</v>
      </c>
      <c r="LD73" s="29">
        <v>0</v>
      </c>
      <c r="LE73" s="29">
        <v>-18271.13</v>
      </c>
      <c r="LF73" s="29">
        <v>18271.13</v>
      </c>
      <c r="LG73" s="29">
        <v>0</v>
      </c>
      <c r="LH73" s="29">
        <v>-21688.68</v>
      </c>
      <c r="LI73" s="29">
        <v>21688.68</v>
      </c>
      <c r="LJ73" s="29">
        <v>0</v>
      </c>
      <c r="LK73" s="29">
        <v>-39959.81</v>
      </c>
      <c r="LL73" s="29">
        <v>39959.81</v>
      </c>
      <c r="LM73" s="29">
        <v>0</v>
      </c>
      <c r="LN73" s="29">
        <v>-18271.13</v>
      </c>
      <c r="LO73" s="29">
        <v>18271.13</v>
      </c>
      <c r="LP73" s="29">
        <v>0</v>
      </c>
      <c r="LQ73" s="29">
        <v>-21688.68</v>
      </c>
      <c r="LR73" s="29">
        <v>21688.68</v>
      </c>
      <c r="LS73" s="29">
        <v>0</v>
      </c>
      <c r="LT73" s="29">
        <v>-39959.81</v>
      </c>
      <c r="LU73" s="29">
        <v>39959.81</v>
      </c>
      <c r="LV73" s="29">
        <v>0</v>
      </c>
      <c r="LW73" s="29">
        <v>-21990.640000000003</v>
      </c>
      <c r="LX73" s="29">
        <v>21990.640000000003</v>
      </c>
      <c r="LY73" s="29">
        <v>0</v>
      </c>
      <c r="LZ73" s="29">
        <v>-24681.63</v>
      </c>
      <c r="MA73" s="29">
        <v>24681.63</v>
      </c>
      <c r="MB73" s="29">
        <v>0</v>
      </c>
      <c r="MC73" s="29">
        <v>-46672.270000000004</v>
      </c>
      <c r="MD73" s="29">
        <v>46672.270000000004</v>
      </c>
      <c r="ME73" s="29">
        <v>0</v>
      </c>
      <c r="MF73" s="29"/>
      <c r="MG73" s="29"/>
      <c r="MH73" s="29"/>
      <c r="MI73" s="29"/>
      <c r="MJ73" s="29"/>
      <c r="MK73" s="29"/>
      <c r="ML73" s="29">
        <v>-482244.56</v>
      </c>
      <c r="MM73" s="29">
        <v>482244.56</v>
      </c>
      <c r="MN73" s="29">
        <v>0</v>
      </c>
      <c r="MO73" s="29">
        <v>-15286.38</v>
      </c>
      <c r="MP73" s="29">
        <v>15286.38</v>
      </c>
      <c r="MQ73" s="29">
        <v>0</v>
      </c>
      <c r="MR73" s="29">
        <v>-15286.38</v>
      </c>
      <c r="MS73" s="29">
        <v>15286.38</v>
      </c>
      <c r="MT73" s="29">
        <v>0</v>
      </c>
      <c r="MU73" s="29">
        <v>-15286.38</v>
      </c>
      <c r="MV73" s="29">
        <v>15286.38</v>
      </c>
      <c r="MW73" s="29">
        <v>0</v>
      </c>
      <c r="MX73" s="29">
        <v>-15286.38</v>
      </c>
      <c r="MY73" s="29">
        <v>15286.38</v>
      </c>
      <c r="MZ73" s="29">
        <v>0</v>
      </c>
      <c r="NA73" s="29">
        <v>-15286.38</v>
      </c>
      <c r="NB73" s="29">
        <v>15286.38</v>
      </c>
      <c r="NC73" s="29">
        <v>0</v>
      </c>
      <c r="ND73" s="29">
        <v>-15286.38</v>
      </c>
      <c r="NE73" s="29">
        <v>15286.38</v>
      </c>
      <c r="NF73" s="29">
        <v>0</v>
      </c>
      <c r="NG73" s="29">
        <v>-15286.38</v>
      </c>
      <c r="NH73" s="29">
        <v>15286.38</v>
      </c>
      <c r="NI73" s="29">
        <v>0</v>
      </c>
      <c r="NJ73" s="29">
        <v>-15286.38</v>
      </c>
      <c r="NK73" s="29">
        <v>15286.38</v>
      </c>
      <c r="NL73" s="29">
        <v>0</v>
      </c>
      <c r="NM73" s="29">
        <v>-15286.38</v>
      </c>
      <c r="NN73" s="29">
        <v>15286.38</v>
      </c>
      <c r="NO73" s="29">
        <v>0</v>
      </c>
      <c r="NP73" s="29">
        <v>-15286.38</v>
      </c>
      <c r="NQ73" s="29">
        <v>15286.38</v>
      </c>
      <c r="NR73" s="29">
        <v>0</v>
      </c>
      <c r="NS73" s="29">
        <v>-15286.38</v>
      </c>
      <c r="NT73" s="29">
        <v>15286.38</v>
      </c>
      <c r="NU73" s="29">
        <v>0</v>
      </c>
      <c r="NV73" s="29">
        <v>-15286.38</v>
      </c>
      <c r="NW73" s="29">
        <v>15286.38</v>
      </c>
      <c r="NX73" s="29">
        <v>0</v>
      </c>
      <c r="NY73" s="29">
        <v>-15286.38</v>
      </c>
      <c r="NZ73" s="29">
        <v>15286.38</v>
      </c>
      <c r="OA73" s="29">
        <v>0</v>
      </c>
      <c r="OB73" s="29">
        <v>-15286.38</v>
      </c>
      <c r="OC73" s="29">
        <v>15286.38</v>
      </c>
      <c r="OD73" s="29">
        <v>0</v>
      </c>
      <c r="OE73" s="29">
        <v>-15286.38</v>
      </c>
      <c r="OF73" s="29">
        <v>15286.38</v>
      </c>
      <c r="OG73" s="29">
        <v>0</v>
      </c>
      <c r="OH73" s="29">
        <v>-15286.38</v>
      </c>
      <c r="OI73" s="29">
        <v>15286.38</v>
      </c>
      <c r="OJ73" s="29">
        <v>0</v>
      </c>
      <c r="OK73" s="29">
        <v>-15286.38</v>
      </c>
      <c r="OL73" s="29">
        <v>15286.38</v>
      </c>
      <c r="OM73" s="29">
        <v>0</v>
      </c>
      <c r="ON73" s="29">
        <v>-15286.38</v>
      </c>
      <c r="OO73" s="29">
        <v>15286.38</v>
      </c>
      <c r="OP73" s="29">
        <v>0</v>
      </c>
      <c r="OQ73" s="29">
        <v>-15286.38</v>
      </c>
      <c r="OR73" s="29">
        <v>15286.38</v>
      </c>
      <c r="OS73" s="29">
        <v>0</v>
      </c>
      <c r="OT73" s="29">
        <v>-15286.38</v>
      </c>
      <c r="OU73" s="29">
        <v>15286.38</v>
      </c>
      <c r="OV73" s="29">
        <v>0</v>
      </c>
      <c r="OW73" s="29">
        <v>-15286.38</v>
      </c>
      <c r="OX73" s="29">
        <v>15286.38</v>
      </c>
      <c r="OY73" s="29">
        <v>0</v>
      </c>
      <c r="OZ73" s="29">
        <v>-15286.38</v>
      </c>
      <c r="PA73" s="29">
        <v>15286.38</v>
      </c>
      <c r="PB73" s="29">
        <v>0</v>
      </c>
      <c r="PC73" s="29">
        <v>-18466.07</v>
      </c>
      <c r="PD73" s="29">
        <v>18466.07</v>
      </c>
      <c r="PE73" s="29">
        <v>0</v>
      </c>
      <c r="PF73" s="29">
        <v>-18466.07</v>
      </c>
      <c r="PG73" s="29">
        <v>18466.07</v>
      </c>
      <c r="PH73" s="29">
        <v>0</v>
      </c>
      <c r="PI73" s="29">
        <v>-186616.25000000003</v>
      </c>
      <c r="PJ73" s="29">
        <v>186616.25000000003</v>
      </c>
      <c r="PK73" s="29">
        <v>0</v>
      </c>
    </row>
    <row r="74" spans="1:427" x14ac:dyDescent="0.25">
      <c r="A74" s="7" t="s">
        <v>331</v>
      </c>
      <c r="B74" s="29">
        <v>-176.21</v>
      </c>
      <c r="C74" s="29">
        <v>176.21</v>
      </c>
      <c r="D74" s="29">
        <v>0</v>
      </c>
      <c r="E74" s="29">
        <v>-176.21</v>
      </c>
      <c r="F74" s="29">
        <v>176.21</v>
      </c>
      <c r="G74" s="29">
        <v>0</v>
      </c>
      <c r="H74" s="29">
        <v>-176.21</v>
      </c>
      <c r="I74" s="29">
        <v>176.21</v>
      </c>
      <c r="J74" s="29">
        <v>0</v>
      </c>
      <c r="K74" s="29">
        <v>-176.21</v>
      </c>
      <c r="L74" s="29">
        <v>176.21</v>
      </c>
      <c r="M74" s="29">
        <v>0</v>
      </c>
      <c r="N74" s="29">
        <v>-176.21</v>
      </c>
      <c r="O74" s="29">
        <v>176.21</v>
      </c>
      <c r="P74" s="29">
        <v>0</v>
      </c>
      <c r="Q74" s="29">
        <v>-176.21</v>
      </c>
      <c r="R74" s="29">
        <v>176.21</v>
      </c>
      <c r="S74" s="29">
        <v>0</v>
      </c>
      <c r="T74" s="29">
        <v>-176.21</v>
      </c>
      <c r="U74" s="29">
        <v>176.21</v>
      </c>
      <c r="V74" s="29">
        <v>0</v>
      </c>
      <c r="W74" s="29">
        <v>-176.21</v>
      </c>
      <c r="X74" s="29">
        <v>176.21</v>
      </c>
      <c r="Y74" s="29">
        <v>0</v>
      </c>
      <c r="Z74" s="29">
        <v>-176.21</v>
      </c>
      <c r="AA74" s="29">
        <v>176.21</v>
      </c>
      <c r="AB74" s="29">
        <v>0</v>
      </c>
      <c r="AC74" s="29">
        <v>-176.21</v>
      </c>
      <c r="AD74" s="29">
        <v>176.21</v>
      </c>
      <c r="AE74" s="29">
        <v>0</v>
      </c>
      <c r="AF74" s="29">
        <v>-176.21</v>
      </c>
      <c r="AG74" s="29">
        <v>176.21</v>
      </c>
      <c r="AH74" s="29">
        <v>0</v>
      </c>
      <c r="AI74" s="29">
        <v>-176.21</v>
      </c>
      <c r="AJ74" s="29">
        <v>176.21</v>
      </c>
      <c r="AK74" s="29">
        <v>0</v>
      </c>
      <c r="AL74" s="29">
        <v>-176.21</v>
      </c>
      <c r="AM74" s="29">
        <v>176.21</v>
      </c>
      <c r="AN74" s="29">
        <v>0</v>
      </c>
      <c r="AO74" s="29">
        <v>-176.21</v>
      </c>
      <c r="AP74" s="29">
        <v>176.21</v>
      </c>
      <c r="AQ74" s="29">
        <v>0</v>
      </c>
      <c r="AR74" s="29">
        <v>-176.21</v>
      </c>
      <c r="AS74" s="29">
        <v>176.21</v>
      </c>
      <c r="AT74" s="29">
        <v>0</v>
      </c>
      <c r="AU74" s="29">
        <v>-176.21</v>
      </c>
      <c r="AV74" s="29">
        <v>176.21</v>
      </c>
      <c r="AW74" s="29">
        <v>0</v>
      </c>
      <c r="AX74" s="29">
        <v>-176.21</v>
      </c>
      <c r="AY74" s="29">
        <v>176.21</v>
      </c>
      <c r="AZ74" s="29">
        <v>0</v>
      </c>
      <c r="BA74" s="29">
        <v>-176.21</v>
      </c>
      <c r="BB74" s="29">
        <v>176.21</v>
      </c>
      <c r="BC74" s="29">
        <v>0</v>
      </c>
      <c r="BD74" s="29">
        <v>-176.21</v>
      </c>
      <c r="BE74" s="29">
        <v>176.21</v>
      </c>
      <c r="BF74" s="29">
        <v>0</v>
      </c>
      <c r="BG74" s="29">
        <v>-176.21</v>
      </c>
      <c r="BH74" s="29">
        <v>176.21</v>
      </c>
      <c r="BI74" s="29">
        <v>0</v>
      </c>
      <c r="BJ74" s="29">
        <v>-176.21</v>
      </c>
      <c r="BK74" s="29">
        <v>176.21</v>
      </c>
      <c r="BL74" s="29">
        <v>0</v>
      </c>
      <c r="BM74" s="29">
        <v>-176.21</v>
      </c>
      <c r="BN74" s="29">
        <v>176.21</v>
      </c>
      <c r="BO74" s="29">
        <v>0</v>
      </c>
      <c r="BP74" s="29">
        <v>-176.21</v>
      </c>
      <c r="BQ74" s="29">
        <v>176.21</v>
      </c>
      <c r="BR74" s="29">
        <v>0</v>
      </c>
      <c r="BS74" s="29">
        <v>-176.21</v>
      </c>
      <c r="BT74" s="29">
        <v>176.21</v>
      </c>
      <c r="BU74" s="29">
        <v>0</v>
      </c>
      <c r="BV74" s="29"/>
      <c r="BW74" s="29"/>
      <c r="BX74" s="29"/>
      <c r="BY74" s="29"/>
      <c r="BZ74" s="29"/>
      <c r="CA74" s="29"/>
      <c r="CB74" s="29">
        <v>-2114.52</v>
      </c>
      <c r="CC74" s="29">
        <v>2114.52</v>
      </c>
      <c r="CD74" s="29">
        <v>0</v>
      </c>
      <c r="CE74" s="29">
        <v>-181.47</v>
      </c>
      <c r="CF74" s="29">
        <v>181.47</v>
      </c>
      <c r="CG74" s="29">
        <v>0</v>
      </c>
      <c r="CH74" s="29"/>
      <c r="CI74" s="29"/>
      <c r="CJ74" s="29"/>
      <c r="CK74" s="29">
        <v>-112.86</v>
      </c>
      <c r="CL74" s="29">
        <v>112.86</v>
      </c>
      <c r="CM74" s="29">
        <v>0</v>
      </c>
      <c r="CN74" s="29">
        <v>-294.33</v>
      </c>
      <c r="CO74" s="29">
        <v>294.33</v>
      </c>
      <c r="CP74" s="29">
        <v>0</v>
      </c>
      <c r="CQ74" s="29">
        <v>-181.47</v>
      </c>
      <c r="CR74" s="29">
        <v>181.47</v>
      </c>
      <c r="CS74" s="29">
        <v>0</v>
      </c>
      <c r="CT74" s="29"/>
      <c r="CU74" s="29"/>
      <c r="CV74" s="29"/>
      <c r="CW74" s="29">
        <v>-112.86</v>
      </c>
      <c r="CX74" s="29">
        <v>112.86</v>
      </c>
      <c r="CY74" s="29">
        <v>0</v>
      </c>
      <c r="CZ74" s="29">
        <v>-294.33</v>
      </c>
      <c r="DA74" s="29">
        <v>294.33</v>
      </c>
      <c r="DB74" s="29">
        <v>0</v>
      </c>
      <c r="DC74" s="29">
        <v>-181.47</v>
      </c>
      <c r="DD74" s="29">
        <v>181.47</v>
      </c>
      <c r="DE74" s="29">
        <v>0</v>
      </c>
      <c r="DF74" s="29"/>
      <c r="DG74" s="29"/>
      <c r="DH74" s="29"/>
      <c r="DI74" s="29">
        <v>-126.91</v>
      </c>
      <c r="DJ74" s="29">
        <v>126.91</v>
      </c>
      <c r="DK74" s="29">
        <v>0</v>
      </c>
      <c r="DL74" s="29">
        <v>-308.38</v>
      </c>
      <c r="DM74" s="29">
        <v>308.38</v>
      </c>
      <c r="DN74" s="29">
        <v>0</v>
      </c>
      <c r="DO74" s="29">
        <v>-181.47</v>
      </c>
      <c r="DP74" s="29">
        <v>181.47</v>
      </c>
      <c r="DQ74" s="29">
        <v>0</v>
      </c>
      <c r="DR74" s="29"/>
      <c r="DS74" s="29"/>
      <c r="DT74" s="29"/>
      <c r="DU74" s="29">
        <v>-151.66</v>
      </c>
      <c r="DV74" s="29">
        <v>151.66</v>
      </c>
      <c r="DW74" s="29">
        <v>0</v>
      </c>
      <c r="DX74" s="29">
        <v>-333.13</v>
      </c>
      <c r="DY74" s="29">
        <v>333.13</v>
      </c>
      <c r="DZ74" s="29">
        <v>0</v>
      </c>
      <c r="EA74" s="29">
        <v>-181.47</v>
      </c>
      <c r="EB74" s="29">
        <v>181.47</v>
      </c>
      <c r="EC74" s="29">
        <v>0</v>
      </c>
      <c r="ED74" s="29"/>
      <c r="EE74" s="29"/>
      <c r="EF74" s="29"/>
      <c r="EG74" s="29">
        <v>-170.56</v>
      </c>
      <c r="EH74" s="29">
        <v>170.56</v>
      </c>
      <c r="EI74" s="29">
        <v>0</v>
      </c>
      <c r="EJ74" s="29">
        <v>-352.03</v>
      </c>
      <c r="EK74" s="29">
        <v>352.03</v>
      </c>
      <c r="EL74" s="29">
        <v>0</v>
      </c>
      <c r="EM74" s="29">
        <v>-181.47</v>
      </c>
      <c r="EN74" s="29">
        <v>181.47</v>
      </c>
      <c r="EO74" s="29">
        <v>0</v>
      </c>
      <c r="EP74" s="29"/>
      <c r="EQ74" s="29"/>
      <c r="ER74" s="29"/>
      <c r="ES74" s="29">
        <v>-189.46</v>
      </c>
      <c r="ET74" s="29">
        <v>189.46</v>
      </c>
      <c r="EU74" s="29">
        <v>0</v>
      </c>
      <c r="EV74" s="29">
        <v>-370.93</v>
      </c>
      <c r="EW74" s="29">
        <v>370.93</v>
      </c>
      <c r="EX74" s="29">
        <v>0</v>
      </c>
      <c r="EY74" s="29">
        <v>-181.47</v>
      </c>
      <c r="EZ74" s="29">
        <v>181.47</v>
      </c>
      <c r="FA74" s="29">
        <v>0</v>
      </c>
      <c r="FB74" s="29"/>
      <c r="FC74" s="29"/>
      <c r="FD74" s="29"/>
      <c r="FE74" s="29">
        <v>-222.24</v>
      </c>
      <c r="FF74" s="29">
        <v>222.24</v>
      </c>
      <c r="FG74" s="29">
        <v>0</v>
      </c>
      <c r="FH74" s="29">
        <v>-403.71000000000004</v>
      </c>
      <c r="FI74" s="29">
        <v>403.71000000000004</v>
      </c>
      <c r="FJ74" s="29">
        <v>0</v>
      </c>
      <c r="FK74" s="29">
        <v>2801.73</v>
      </c>
      <c r="FL74" s="29">
        <v>0</v>
      </c>
      <c r="FM74" s="29">
        <v>2801.73</v>
      </c>
      <c r="FN74" s="29"/>
      <c r="FO74" s="29"/>
      <c r="FP74" s="29"/>
      <c r="FQ74" s="29">
        <v>-245.71</v>
      </c>
      <c r="FR74" s="29">
        <v>245.71</v>
      </c>
      <c r="FS74" s="29">
        <v>0</v>
      </c>
      <c r="FT74" s="29">
        <v>2556.02</v>
      </c>
      <c r="FU74" s="29">
        <v>245.71</v>
      </c>
      <c r="FV74" s="29">
        <v>2801.73</v>
      </c>
      <c r="FW74" s="29">
        <v>-29.67</v>
      </c>
      <c r="FX74" s="29">
        <v>29.67</v>
      </c>
      <c r="FY74" s="29">
        <v>0</v>
      </c>
      <c r="FZ74" s="29"/>
      <c r="GA74" s="29"/>
      <c r="GB74" s="29"/>
      <c r="GC74" s="29">
        <v>-245.71</v>
      </c>
      <c r="GD74" s="29">
        <v>245.71</v>
      </c>
      <c r="GE74" s="29">
        <v>0</v>
      </c>
      <c r="GF74" s="29">
        <v>-275.38</v>
      </c>
      <c r="GG74" s="29">
        <v>275.38</v>
      </c>
      <c r="GH74" s="29">
        <v>0</v>
      </c>
      <c r="GI74" s="29">
        <v>-29.67</v>
      </c>
      <c r="GJ74" s="29">
        <v>29.67</v>
      </c>
      <c r="GK74" s="29">
        <v>0</v>
      </c>
      <c r="GL74" s="29">
        <v>-25.87</v>
      </c>
      <c r="GM74" s="29">
        <v>25.87</v>
      </c>
      <c r="GN74" s="29">
        <v>0</v>
      </c>
      <c r="GO74" s="29">
        <v>-327.25</v>
      </c>
      <c r="GP74" s="29">
        <v>327.25</v>
      </c>
      <c r="GQ74" s="29">
        <v>0</v>
      </c>
      <c r="GR74" s="29">
        <v>-382.79</v>
      </c>
      <c r="GS74" s="29">
        <v>382.79</v>
      </c>
      <c r="GT74" s="29">
        <v>0</v>
      </c>
      <c r="GU74" s="29">
        <v>-29.67</v>
      </c>
      <c r="GV74" s="29">
        <v>29.67</v>
      </c>
      <c r="GW74" s="29">
        <v>0</v>
      </c>
      <c r="GX74" s="29">
        <v>-122.54</v>
      </c>
      <c r="GY74" s="29">
        <v>122.54</v>
      </c>
      <c r="GZ74" s="29">
        <v>0</v>
      </c>
      <c r="HA74" s="29">
        <v>-327.25</v>
      </c>
      <c r="HB74" s="29">
        <v>327.25</v>
      </c>
      <c r="HC74" s="29">
        <v>0</v>
      </c>
      <c r="HD74" s="29">
        <v>-479.46000000000004</v>
      </c>
      <c r="HE74" s="29">
        <v>479.46000000000004</v>
      </c>
      <c r="HF74" s="29">
        <v>0</v>
      </c>
      <c r="HG74" s="29">
        <v>-269.31</v>
      </c>
      <c r="HH74" s="29">
        <v>269.31</v>
      </c>
      <c r="HI74" s="29">
        <v>0</v>
      </c>
      <c r="HJ74" s="29">
        <v>-327.25</v>
      </c>
      <c r="HK74" s="29">
        <v>327.25</v>
      </c>
      <c r="HL74" s="29">
        <v>0</v>
      </c>
      <c r="HM74" s="29">
        <v>-596.55999999999995</v>
      </c>
      <c r="HN74" s="29">
        <v>596.55999999999995</v>
      </c>
      <c r="HO74" s="29">
        <v>0</v>
      </c>
      <c r="HP74" s="29"/>
      <c r="HQ74" s="29"/>
      <c r="HR74" s="29"/>
      <c r="HS74" s="29"/>
      <c r="HT74" s="29"/>
      <c r="HU74" s="29"/>
      <c r="HV74" s="29"/>
      <c r="HW74" s="29"/>
      <c r="HX74" s="29"/>
      <c r="HY74" s="29">
        <v>-1535.0100000000002</v>
      </c>
      <c r="HZ74" s="29">
        <v>4336.74</v>
      </c>
      <c r="IA74" s="29">
        <v>2801.73</v>
      </c>
      <c r="IB74" s="29">
        <v>-376.99</v>
      </c>
      <c r="IC74" s="29">
        <v>376.99</v>
      </c>
      <c r="ID74" s="29">
        <v>0</v>
      </c>
      <c r="IE74" s="29">
        <v>-476.9</v>
      </c>
      <c r="IF74" s="29">
        <v>476.9</v>
      </c>
      <c r="IG74" s="29">
        <v>0</v>
      </c>
      <c r="IH74" s="29">
        <v>-853.89</v>
      </c>
      <c r="II74" s="29">
        <v>853.89</v>
      </c>
      <c r="IJ74" s="29">
        <v>0</v>
      </c>
      <c r="IK74" s="29">
        <v>-376.99</v>
      </c>
      <c r="IL74" s="29">
        <v>376.99</v>
      </c>
      <c r="IM74" s="29">
        <v>0</v>
      </c>
      <c r="IN74" s="29">
        <v>-476.9</v>
      </c>
      <c r="IO74" s="29">
        <v>476.9</v>
      </c>
      <c r="IP74" s="29">
        <v>0</v>
      </c>
      <c r="IQ74" s="29">
        <v>-853.89</v>
      </c>
      <c r="IR74" s="29">
        <v>853.89</v>
      </c>
      <c r="IS74" s="29">
        <v>0</v>
      </c>
      <c r="IT74" s="29">
        <v>-403.36</v>
      </c>
      <c r="IU74" s="29">
        <v>403.36</v>
      </c>
      <c r="IV74" s="29">
        <v>0</v>
      </c>
      <c r="IW74" s="29">
        <v>-479.22</v>
      </c>
      <c r="IX74" s="29">
        <v>479.22</v>
      </c>
      <c r="IY74" s="29">
        <v>0</v>
      </c>
      <c r="IZ74" s="29">
        <v>-882.58</v>
      </c>
      <c r="JA74" s="29">
        <v>882.58</v>
      </c>
      <c r="JB74" s="29">
        <v>0</v>
      </c>
      <c r="JC74" s="29">
        <v>-406.15</v>
      </c>
      <c r="JD74" s="29">
        <v>406.15</v>
      </c>
      <c r="JE74" s="29">
        <v>0</v>
      </c>
      <c r="JF74" s="29">
        <v>-479.22</v>
      </c>
      <c r="JG74" s="29">
        <v>479.22</v>
      </c>
      <c r="JH74" s="29">
        <v>0</v>
      </c>
      <c r="JI74" s="29">
        <v>-885.37</v>
      </c>
      <c r="JJ74" s="29">
        <v>885.37</v>
      </c>
      <c r="JK74" s="29">
        <v>0</v>
      </c>
      <c r="JL74" s="29">
        <v>-408.89</v>
      </c>
      <c r="JM74" s="29">
        <v>408.89</v>
      </c>
      <c r="JN74" s="29">
        <v>0</v>
      </c>
      <c r="JO74" s="29">
        <v>-482</v>
      </c>
      <c r="JP74" s="29">
        <v>482</v>
      </c>
      <c r="JQ74" s="29">
        <v>0</v>
      </c>
      <c r="JR74" s="29">
        <v>-890.89</v>
      </c>
      <c r="JS74" s="29">
        <v>890.89</v>
      </c>
      <c r="JT74" s="29">
        <v>0</v>
      </c>
      <c r="JU74" s="29">
        <v>-408.89</v>
      </c>
      <c r="JV74" s="29">
        <v>408.89</v>
      </c>
      <c r="JW74" s="29">
        <v>0</v>
      </c>
      <c r="JX74" s="29">
        <v>-482</v>
      </c>
      <c r="JY74" s="29">
        <v>482</v>
      </c>
      <c r="JZ74" s="29">
        <v>0</v>
      </c>
      <c r="KA74" s="29">
        <v>-890.89</v>
      </c>
      <c r="KB74" s="29">
        <v>890.89</v>
      </c>
      <c r="KC74" s="29">
        <v>0</v>
      </c>
      <c r="KD74" s="29">
        <v>-408.89</v>
      </c>
      <c r="KE74" s="29">
        <v>408.89</v>
      </c>
      <c r="KF74" s="29">
        <v>0</v>
      </c>
      <c r="KG74" s="29">
        <v>-482</v>
      </c>
      <c r="KH74" s="29">
        <v>482</v>
      </c>
      <c r="KI74" s="29">
        <v>0</v>
      </c>
      <c r="KJ74" s="29">
        <v>-890.89</v>
      </c>
      <c r="KK74" s="29">
        <v>890.89</v>
      </c>
      <c r="KL74" s="29">
        <v>0</v>
      </c>
      <c r="KM74" s="29">
        <v>-408.89</v>
      </c>
      <c r="KN74" s="29">
        <v>408.89</v>
      </c>
      <c r="KO74" s="29">
        <v>0</v>
      </c>
      <c r="KP74" s="29">
        <v>-482</v>
      </c>
      <c r="KQ74" s="29">
        <v>482</v>
      </c>
      <c r="KR74" s="29">
        <v>0</v>
      </c>
      <c r="KS74" s="29">
        <v>-890.89</v>
      </c>
      <c r="KT74" s="29">
        <v>890.89</v>
      </c>
      <c r="KU74" s="29">
        <v>0</v>
      </c>
      <c r="KV74" s="29">
        <v>-408.89</v>
      </c>
      <c r="KW74" s="29">
        <v>408.89</v>
      </c>
      <c r="KX74" s="29">
        <v>0</v>
      </c>
      <c r="KY74" s="29">
        <v>-482</v>
      </c>
      <c r="KZ74" s="29">
        <v>482</v>
      </c>
      <c r="LA74" s="29">
        <v>0</v>
      </c>
      <c r="LB74" s="29">
        <v>-890.89</v>
      </c>
      <c r="LC74" s="29">
        <v>890.89</v>
      </c>
      <c r="LD74" s="29">
        <v>0</v>
      </c>
      <c r="LE74" s="29">
        <v>-408.89</v>
      </c>
      <c r="LF74" s="29">
        <v>408.89</v>
      </c>
      <c r="LG74" s="29">
        <v>0</v>
      </c>
      <c r="LH74" s="29">
        <v>-482</v>
      </c>
      <c r="LI74" s="29">
        <v>482</v>
      </c>
      <c r="LJ74" s="29">
        <v>0</v>
      </c>
      <c r="LK74" s="29">
        <v>-890.89</v>
      </c>
      <c r="LL74" s="29">
        <v>890.89</v>
      </c>
      <c r="LM74" s="29">
        <v>0</v>
      </c>
      <c r="LN74" s="29">
        <v>-408.89</v>
      </c>
      <c r="LO74" s="29">
        <v>408.89</v>
      </c>
      <c r="LP74" s="29">
        <v>0</v>
      </c>
      <c r="LQ74" s="29">
        <v>-482</v>
      </c>
      <c r="LR74" s="29">
        <v>482</v>
      </c>
      <c r="LS74" s="29">
        <v>0</v>
      </c>
      <c r="LT74" s="29">
        <v>-890.89</v>
      </c>
      <c r="LU74" s="29">
        <v>890.89</v>
      </c>
      <c r="LV74" s="29">
        <v>0</v>
      </c>
      <c r="LW74" s="29">
        <v>-515.54</v>
      </c>
      <c r="LX74" s="29">
        <v>515.54</v>
      </c>
      <c r="LY74" s="29">
        <v>0</v>
      </c>
      <c r="LZ74" s="29">
        <v>-566.37</v>
      </c>
      <c r="MA74" s="29">
        <v>566.37</v>
      </c>
      <c r="MB74" s="29">
        <v>0</v>
      </c>
      <c r="MC74" s="29">
        <v>-1081.9099999999999</v>
      </c>
      <c r="MD74" s="29">
        <v>1081.9099999999999</v>
      </c>
      <c r="ME74" s="29">
        <v>0</v>
      </c>
      <c r="MF74" s="29"/>
      <c r="MG74" s="29"/>
      <c r="MH74" s="29"/>
      <c r="MI74" s="29"/>
      <c r="MJ74" s="29"/>
      <c r="MK74" s="29"/>
      <c r="ML74" s="29">
        <v>-10793.87</v>
      </c>
      <c r="MM74" s="29">
        <v>10793.87</v>
      </c>
      <c r="MN74" s="29">
        <v>0</v>
      </c>
      <c r="MO74" s="29">
        <v>-346.92</v>
      </c>
      <c r="MP74" s="29">
        <v>346.92</v>
      </c>
      <c r="MQ74" s="29">
        <v>0</v>
      </c>
      <c r="MR74" s="29">
        <v>-346.92</v>
      </c>
      <c r="MS74" s="29">
        <v>346.92</v>
      </c>
      <c r="MT74" s="29">
        <v>0</v>
      </c>
      <c r="MU74" s="29">
        <v>-346.92</v>
      </c>
      <c r="MV74" s="29">
        <v>346.92</v>
      </c>
      <c r="MW74" s="29">
        <v>0</v>
      </c>
      <c r="MX74" s="29">
        <v>-346.92</v>
      </c>
      <c r="MY74" s="29">
        <v>346.92</v>
      </c>
      <c r="MZ74" s="29">
        <v>0</v>
      </c>
      <c r="NA74" s="29">
        <v>-346.92</v>
      </c>
      <c r="NB74" s="29">
        <v>346.92</v>
      </c>
      <c r="NC74" s="29">
        <v>0</v>
      </c>
      <c r="ND74" s="29">
        <v>-346.92</v>
      </c>
      <c r="NE74" s="29">
        <v>346.92</v>
      </c>
      <c r="NF74" s="29">
        <v>0</v>
      </c>
      <c r="NG74" s="29">
        <v>-346.92</v>
      </c>
      <c r="NH74" s="29">
        <v>346.92</v>
      </c>
      <c r="NI74" s="29">
        <v>0</v>
      </c>
      <c r="NJ74" s="29">
        <v>-346.92</v>
      </c>
      <c r="NK74" s="29">
        <v>346.92</v>
      </c>
      <c r="NL74" s="29">
        <v>0</v>
      </c>
      <c r="NM74" s="29">
        <v>-346.92</v>
      </c>
      <c r="NN74" s="29">
        <v>346.92</v>
      </c>
      <c r="NO74" s="29">
        <v>0</v>
      </c>
      <c r="NP74" s="29">
        <v>-346.92</v>
      </c>
      <c r="NQ74" s="29">
        <v>346.92</v>
      </c>
      <c r="NR74" s="29">
        <v>0</v>
      </c>
      <c r="NS74" s="29">
        <v>-346.92</v>
      </c>
      <c r="NT74" s="29">
        <v>346.92</v>
      </c>
      <c r="NU74" s="29">
        <v>0</v>
      </c>
      <c r="NV74" s="29">
        <v>-346.92</v>
      </c>
      <c r="NW74" s="29">
        <v>346.92</v>
      </c>
      <c r="NX74" s="29">
        <v>0</v>
      </c>
      <c r="NY74" s="29">
        <v>-346.92</v>
      </c>
      <c r="NZ74" s="29">
        <v>346.92</v>
      </c>
      <c r="OA74" s="29">
        <v>0</v>
      </c>
      <c r="OB74" s="29">
        <v>-346.92</v>
      </c>
      <c r="OC74" s="29">
        <v>346.92</v>
      </c>
      <c r="OD74" s="29">
        <v>0</v>
      </c>
      <c r="OE74" s="29">
        <v>-346.92</v>
      </c>
      <c r="OF74" s="29">
        <v>346.92</v>
      </c>
      <c r="OG74" s="29">
        <v>0</v>
      </c>
      <c r="OH74" s="29">
        <v>-346.92</v>
      </c>
      <c r="OI74" s="29">
        <v>346.92</v>
      </c>
      <c r="OJ74" s="29">
        <v>0</v>
      </c>
      <c r="OK74" s="29">
        <v>-346.92</v>
      </c>
      <c r="OL74" s="29">
        <v>346.92</v>
      </c>
      <c r="OM74" s="29">
        <v>0</v>
      </c>
      <c r="ON74" s="29">
        <v>-346.92</v>
      </c>
      <c r="OO74" s="29">
        <v>346.92</v>
      </c>
      <c r="OP74" s="29">
        <v>0</v>
      </c>
      <c r="OQ74" s="29">
        <v>-346.92</v>
      </c>
      <c r="OR74" s="29">
        <v>346.92</v>
      </c>
      <c r="OS74" s="29">
        <v>0</v>
      </c>
      <c r="OT74" s="29">
        <v>-346.92</v>
      </c>
      <c r="OU74" s="29">
        <v>346.92</v>
      </c>
      <c r="OV74" s="29">
        <v>0</v>
      </c>
      <c r="OW74" s="29">
        <v>-346.92</v>
      </c>
      <c r="OX74" s="29">
        <v>346.92</v>
      </c>
      <c r="OY74" s="29">
        <v>0</v>
      </c>
      <c r="OZ74" s="29">
        <v>-346.92</v>
      </c>
      <c r="PA74" s="29">
        <v>346.92</v>
      </c>
      <c r="PB74" s="29">
        <v>0</v>
      </c>
      <c r="PC74" s="29">
        <v>-432.9</v>
      </c>
      <c r="PD74" s="29">
        <v>432.9</v>
      </c>
      <c r="PE74" s="29">
        <v>0</v>
      </c>
      <c r="PF74" s="29">
        <v>-432.9</v>
      </c>
      <c r="PG74" s="29">
        <v>432.9</v>
      </c>
      <c r="PH74" s="29">
        <v>0</v>
      </c>
      <c r="PI74" s="29">
        <v>-4249.0200000000004</v>
      </c>
      <c r="PJ74" s="29">
        <v>4249.0200000000004</v>
      </c>
      <c r="PK74" s="29">
        <v>0</v>
      </c>
    </row>
    <row r="75" spans="1:427" x14ac:dyDescent="0.25">
      <c r="A75" s="7" t="s">
        <v>332</v>
      </c>
      <c r="B75" s="29">
        <v>-1093.3699999999999</v>
      </c>
      <c r="C75" s="29">
        <v>1093.3699999999999</v>
      </c>
      <c r="D75" s="29">
        <v>0</v>
      </c>
      <c r="E75" s="29">
        <v>-1093.3699999999999</v>
      </c>
      <c r="F75" s="29">
        <v>1093.3699999999999</v>
      </c>
      <c r="G75" s="29">
        <v>0</v>
      </c>
      <c r="H75" s="29"/>
      <c r="I75" s="29"/>
      <c r="J75" s="29"/>
      <c r="K75" s="29"/>
      <c r="L75" s="29"/>
      <c r="M75" s="29"/>
      <c r="N75" s="29"/>
      <c r="O75" s="29"/>
      <c r="P75" s="29"/>
      <c r="Q75" s="29"/>
      <c r="R75" s="29"/>
      <c r="S75" s="29"/>
      <c r="T75" s="29">
        <v>-1093.3699999999999</v>
      </c>
      <c r="U75" s="29">
        <v>1093.3699999999999</v>
      </c>
      <c r="V75" s="29">
        <v>0</v>
      </c>
      <c r="W75" s="29">
        <v>-1093.3699999999999</v>
      </c>
      <c r="X75" s="29">
        <v>1093.3699999999999</v>
      </c>
      <c r="Y75" s="29">
        <v>0</v>
      </c>
      <c r="Z75" s="29"/>
      <c r="AA75" s="29"/>
      <c r="AB75" s="29"/>
      <c r="AC75" s="29"/>
      <c r="AD75" s="29"/>
      <c r="AE75" s="29"/>
      <c r="AF75" s="29">
        <v>861.53</v>
      </c>
      <c r="AG75" s="29">
        <v>0</v>
      </c>
      <c r="AH75" s="29">
        <v>861.53</v>
      </c>
      <c r="AI75" s="29">
        <v>861.53</v>
      </c>
      <c r="AJ75" s="29">
        <v>0</v>
      </c>
      <c r="AK75" s="29">
        <v>861.53</v>
      </c>
      <c r="AL75" s="29">
        <v>-500.86</v>
      </c>
      <c r="AM75" s="29">
        <v>500.86</v>
      </c>
      <c r="AN75" s="29">
        <v>0</v>
      </c>
      <c r="AO75" s="29">
        <v>-500.86</v>
      </c>
      <c r="AP75" s="29">
        <v>500.86</v>
      </c>
      <c r="AQ75" s="29">
        <v>0</v>
      </c>
      <c r="AR75" s="29"/>
      <c r="AS75" s="29"/>
      <c r="AT75" s="29"/>
      <c r="AU75" s="29"/>
      <c r="AV75" s="29"/>
      <c r="AW75" s="29"/>
      <c r="AX75" s="29"/>
      <c r="AY75" s="29"/>
      <c r="AZ75" s="29"/>
      <c r="BA75" s="29"/>
      <c r="BB75" s="29"/>
      <c r="BC75" s="29"/>
      <c r="BD75" s="29">
        <v>-500.85</v>
      </c>
      <c r="BE75" s="29">
        <v>500.85</v>
      </c>
      <c r="BF75" s="29">
        <v>0</v>
      </c>
      <c r="BG75" s="29">
        <v>-500.85</v>
      </c>
      <c r="BH75" s="29">
        <v>500.85</v>
      </c>
      <c r="BI75" s="29">
        <v>0</v>
      </c>
      <c r="BJ75" s="29"/>
      <c r="BK75" s="29"/>
      <c r="BL75" s="29"/>
      <c r="BM75" s="29"/>
      <c r="BN75" s="29"/>
      <c r="BO75" s="29"/>
      <c r="BP75" s="29"/>
      <c r="BQ75" s="29"/>
      <c r="BR75" s="29"/>
      <c r="BS75" s="29"/>
      <c r="BT75" s="29"/>
      <c r="BU75" s="29"/>
      <c r="BV75" s="29"/>
      <c r="BW75" s="29"/>
      <c r="BX75" s="29"/>
      <c r="BY75" s="29"/>
      <c r="BZ75" s="29"/>
      <c r="CA75" s="29"/>
      <c r="CB75" s="29">
        <v>-2326.9199999999996</v>
      </c>
      <c r="CC75" s="29">
        <v>3188.45</v>
      </c>
      <c r="CD75" s="29">
        <v>861.53</v>
      </c>
      <c r="CE75" s="29">
        <v>-783.39</v>
      </c>
      <c r="CF75" s="29">
        <v>783.39</v>
      </c>
      <c r="CG75" s="29">
        <v>0</v>
      </c>
      <c r="CH75" s="29"/>
      <c r="CI75" s="29"/>
      <c r="CJ75" s="29"/>
      <c r="CK75" s="29">
        <v>-284.5</v>
      </c>
      <c r="CL75" s="29">
        <v>284.5</v>
      </c>
      <c r="CM75" s="29">
        <v>0</v>
      </c>
      <c r="CN75" s="29">
        <v>-1067.8899999999999</v>
      </c>
      <c r="CO75" s="29">
        <v>1067.8899999999999</v>
      </c>
      <c r="CP75" s="29">
        <v>0</v>
      </c>
      <c r="CQ75" s="29"/>
      <c r="CR75" s="29"/>
      <c r="CS75" s="29"/>
      <c r="CT75" s="29"/>
      <c r="CU75" s="29"/>
      <c r="CV75" s="29"/>
      <c r="CW75" s="29">
        <v>-284.5</v>
      </c>
      <c r="CX75" s="29">
        <v>284.5</v>
      </c>
      <c r="CY75" s="29">
        <v>0</v>
      </c>
      <c r="CZ75" s="29">
        <v>-284.5</v>
      </c>
      <c r="DA75" s="29">
        <v>284.5</v>
      </c>
      <c r="DB75" s="29">
        <v>0</v>
      </c>
      <c r="DC75" s="29"/>
      <c r="DD75" s="29"/>
      <c r="DE75" s="29"/>
      <c r="DF75" s="29"/>
      <c r="DG75" s="29"/>
      <c r="DH75" s="29"/>
      <c r="DI75" s="29">
        <v>-315.72000000000003</v>
      </c>
      <c r="DJ75" s="29">
        <v>315.72000000000003</v>
      </c>
      <c r="DK75" s="29">
        <v>0</v>
      </c>
      <c r="DL75" s="29">
        <v>-315.72000000000003</v>
      </c>
      <c r="DM75" s="29">
        <v>315.72000000000003</v>
      </c>
      <c r="DN75" s="29">
        <v>0</v>
      </c>
      <c r="DO75" s="29">
        <v>-783.36</v>
      </c>
      <c r="DP75" s="29">
        <v>783.36</v>
      </c>
      <c r="DQ75" s="29">
        <v>0</v>
      </c>
      <c r="DR75" s="29"/>
      <c r="DS75" s="29"/>
      <c r="DT75" s="29"/>
      <c r="DU75" s="29">
        <v>-370.72</v>
      </c>
      <c r="DV75" s="29">
        <v>370.72</v>
      </c>
      <c r="DW75" s="29">
        <v>0</v>
      </c>
      <c r="DX75" s="29">
        <v>-1154.08</v>
      </c>
      <c r="DY75" s="29">
        <v>1154.08</v>
      </c>
      <c r="DZ75" s="29">
        <v>0</v>
      </c>
      <c r="EA75" s="29"/>
      <c r="EB75" s="29"/>
      <c r="EC75" s="29"/>
      <c r="ED75" s="29"/>
      <c r="EE75" s="29"/>
      <c r="EF75" s="29"/>
      <c r="EG75" s="29">
        <v>-433.72</v>
      </c>
      <c r="EH75" s="29">
        <v>433.72</v>
      </c>
      <c r="EI75" s="29">
        <v>0</v>
      </c>
      <c r="EJ75" s="29">
        <v>-433.72</v>
      </c>
      <c r="EK75" s="29">
        <v>433.72</v>
      </c>
      <c r="EL75" s="29">
        <v>0</v>
      </c>
      <c r="EM75" s="29">
        <v>-261.42</v>
      </c>
      <c r="EN75" s="29">
        <v>261.42</v>
      </c>
      <c r="EO75" s="29">
        <v>0</v>
      </c>
      <c r="EP75" s="29"/>
      <c r="EQ75" s="29"/>
      <c r="ER75" s="29"/>
      <c r="ES75" s="29">
        <v>-506.72</v>
      </c>
      <c r="ET75" s="29">
        <v>506.72</v>
      </c>
      <c r="EU75" s="29">
        <v>0</v>
      </c>
      <c r="EV75" s="29">
        <v>-768.1400000000001</v>
      </c>
      <c r="EW75" s="29">
        <v>768.1400000000001</v>
      </c>
      <c r="EX75" s="29">
        <v>0</v>
      </c>
      <c r="EY75" s="29"/>
      <c r="EZ75" s="29"/>
      <c r="FA75" s="29"/>
      <c r="FB75" s="29"/>
      <c r="FC75" s="29"/>
      <c r="FD75" s="29"/>
      <c r="FE75" s="29">
        <v>-579.55999999999995</v>
      </c>
      <c r="FF75" s="29">
        <v>579.55999999999995</v>
      </c>
      <c r="FG75" s="29">
        <v>0</v>
      </c>
      <c r="FH75" s="29">
        <v>-579.55999999999995</v>
      </c>
      <c r="FI75" s="29">
        <v>579.55999999999995</v>
      </c>
      <c r="FJ75" s="29">
        <v>0</v>
      </c>
      <c r="FK75" s="29"/>
      <c r="FL75" s="29"/>
      <c r="FM75" s="29"/>
      <c r="FN75" s="29"/>
      <c r="FO75" s="29"/>
      <c r="FP75" s="29"/>
      <c r="FQ75" s="29">
        <v>-631.72</v>
      </c>
      <c r="FR75" s="29">
        <v>631.72</v>
      </c>
      <c r="FS75" s="29">
        <v>0</v>
      </c>
      <c r="FT75" s="29">
        <v>-631.72</v>
      </c>
      <c r="FU75" s="29">
        <v>631.72</v>
      </c>
      <c r="FV75" s="29">
        <v>0</v>
      </c>
      <c r="FW75" s="29"/>
      <c r="FX75" s="29"/>
      <c r="FY75" s="29"/>
      <c r="FZ75" s="29"/>
      <c r="GA75" s="29"/>
      <c r="GB75" s="29"/>
      <c r="GC75" s="29">
        <v>-631.72</v>
      </c>
      <c r="GD75" s="29">
        <v>631.72</v>
      </c>
      <c r="GE75" s="29">
        <v>0</v>
      </c>
      <c r="GF75" s="29">
        <v>-631.72</v>
      </c>
      <c r="GG75" s="29">
        <v>631.72</v>
      </c>
      <c r="GH75" s="29">
        <v>0</v>
      </c>
      <c r="GI75" s="29">
        <v>-764.38</v>
      </c>
      <c r="GJ75" s="29">
        <v>764.38</v>
      </c>
      <c r="GK75" s="29">
        <v>0</v>
      </c>
      <c r="GL75" s="29">
        <v>-57.5</v>
      </c>
      <c r="GM75" s="29">
        <v>57.5</v>
      </c>
      <c r="GN75" s="29">
        <v>0</v>
      </c>
      <c r="GO75" s="29">
        <v>-812.93</v>
      </c>
      <c r="GP75" s="29">
        <v>812.93</v>
      </c>
      <c r="GQ75" s="29">
        <v>0</v>
      </c>
      <c r="GR75" s="29">
        <v>-1634.81</v>
      </c>
      <c r="GS75" s="29">
        <v>1634.81</v>
      </c>
      <c r="GT75" s="29">
        <v>0</v>
      </c>
      <c r="GU75" s="29"/>
      <c r="GV75" s="29"/>
      <c r="GW75" s="29"/>
      <c r="GX75" s="29">
        <v>-272.33999999999997</v>
      </c>
      <c r="GY75" s="29">
        <v>272.33999999999997</v>
      </c>
      <c r="GZ75" s="29">
        <v>0</v>
      </c>
      <c r="HA75" s="29">
        <v>-812.93</v>
      </c>
      <c r="HB75" s="29">
        <v>812.93</v>
      </c>
      <c r="HC75" s="29">
        <v>0</v>
      </c>
      <c r="HD75" s="29">
        <v>-1085.27</v>
      </c>
      <c r="HE75" s="29">
        <v>1085.27</v>
      </c>
      <c r="HF75" s="29">
        <v>0</v>
      </c>
      <c r="HG75" s="29">
        <v>-598.5</v>
      </c>
      <c r="HH75" s="29">
        <v>598.5</v>
      </c>
      <c r="HI75" s="29">
        <v>0</v>
      </c>
      <c r="HJ75" s="29">
        <v>-812.93</v>
      </c>
      <c r="HK75" s="29">
        <v>812.93</v>
      </c>
      <c r="HL75" s="29">
        <v>0</v>
      </c>
      <c r="HM75" s="29">
        <v>-1411.4299999999998</v>
      </c>
      <c r="HN75" s="29">
        <v>1411.4299999999998</v>
      </c>
      <c r="HO75" s="29">
        <v>0</v>
      </c>
      <c r="HP75" s="29"/>
      <c r="HQ75" s="29"/>
      <c r="HR75" s="29"/>
      <c r="HS75" s="29"/>
      <c r="HT75" s="29"/>
      <c r="HU75" s="29"/>
      <c r="HV75" s="29"/>
      <c r="HW75" s="29"/>
      <c r="HX75" s="29"/>
      <c r="HY75" s="29">
        <v>-9998.5600000000013</v>
      </c>
      <c r="HZ75" s="29">
        <v>9998.5600000000013</v>
      </c>
      <c r="IA75" s="29">
        <v>0</v>
      </c>
      <c r="IB75" s="29">
        <v>-942.16</v>
      </c>
      <c r="IC75" s="29">
        <v>942.16</v>
      </c>
      <c r="ID75" s="29">
        <v>0</v>
      </c>
      <c r="IE75" s="29">
        <v>-1169.3499999999999</v>
      </c>
      <c r="IF75" s="29">
        <v>1169.3499999999999</v>
      </c>
      <c r="IG75" s="29">
        <v>0</v>
      </c>
      <c r="IH75" s="29">
        <v>-2111.5099999999998</v>
      </c>
      <c r="II75" s="29">
        <v>2111.5099999999998</v>
      </c>
      <c r="IJ75" s="29">
        <v>0</v>
      </c>
      <c r="IK75" s="29">
        <v>-942.16</v>
      </c>
      <c r="IL75" s="29">
        <v>942.16</v>
      </c>
      <c r="IM75" s="29">
        <v>0</v>
      </c>
      <c r="IN75" s="29">
        <v>-1169.3499999999999</v>
      </c>
      <c r="IO75" s="29">
        <v>1169.3499999999999</v>
      </c>
      <c r="IP75" s="29">
        <v>0</v>
      </c>
      <c r="IQ75" s="29">
        <v>-2111.5099999999998</v>
      </c>
      <c r="IR75" s="29">
        <v>2111.5099999999998</v>
      </c>
      <c r="IS75" s="29">
        <v>0</v>
      </c>
      <c r="IT75" s="29">
        <v>-1000.73</v>
      </c>
      <c r="IU75" s="29">
        <v>1000.73</v>
      </c>
      <c r="IV75" s="29">
        <v>0</v>
      </c>
      <c r="IW75" s="29">
        <v>-1174.49</v>
      </c>
      <c r="IX75" s="29">
        <v>1174.49</v>
      </c>
      <c r="IY75" s="29">
        <v>0</v>
      </c>
      <c r="IZ75" s="29">
        <v>-2175.2200000000003</v>
      </c>
      <c r="JA75" s="29">
        <v>2175.2200000000003</v>
      </c>
      <c r="JB75" s="29">
        <v>0</v>
      </c>
      <c r="JC75" s="29">
        <v>-1006.9300000000001</v>
      </c>
      <c r="JD75" s="29">
        <v>1006.9300000000001</v>
      </c>
      <c r="JE75" s="29">
        <v>0</v>
      </c>
      <c r="JF75" s="29">
        <v>-1174.49</v>
      </c>
      <c r="JG75" s="29">
        <v>1174.49</v>
      </c>
      <c r="JH75" s="29">
        <v>0</v>
      </c>
      <c r="JI75" s="29">
        <v>-2181.42</v>
      </c>
      <c r="JJ75" s="29">
        <v>2181.42</v>
      </c>
      <c r="JK75" s="29">
        <v>0</v>
      </c>
      <c r="JL75" s="29">
        <v>-1013.02</v>
      </c>
      <c r="JM75" s="29">
        <v>1013.02</v>
      </c>
      <c r="JN75" s="29">
        <v>0</v>
      </c>
      <c r="JO75" s="29">
        <v>-1180.67</v>
      </c>
      <c r="JP75" s="29">
        <v>1180.67</v>
      </c>
      <c r="JQ75" s="29">
        <v>0</v>
      </c>
      <c r="JR75" s="29">
        <v>-2193.69</v>
      </c>
      <c r="JS75" s="29">
        <v>2193.69</v>
      </c>
      <c r="JT75" s="29">
        <v>0</v>
      </c>
      <c r="JU75" s="29">
        <v>-1013.02</v>
      </c>
      <c r="JV75" s="29">
        <v>1013.02</v>
      </c>
      <c r="JW75" s="29">
        <v>0</v>
      </c>
      <c r="JX75" s="29">
        <v>-1180.67</v>
      </c>
      <c r="JY75" s="29">
        <v>1180.67</v>
      </c>
      <c r="JZ75" s="29">
        <v>0</v>
      </c>
      <c r="KA75" s="29">
        <v>-2193.69</v>
      </c>
      <c r="KB75" s="29">
        <v>2193.69</v>
      </c>
      <c r="KC75" s="29">
        <v>0</v>
      </c>
      <c r="KD75" s="29">
        <v>-1013.02</v>
      </c>
      <c r="KE75" s="29">
        <v>1013.02</v>
      </c>
      <c r="KF75" s="29">
        <v>0</v>
      </c>
      <c r="KG75" s="29">
        <v>-1180.67</v>
      </c>
      <c r="KH75" s="29">
        <v>1180.67</v>
      </c>
      <c r="KI75" s="29">
        <v>0</v>
      </c>
      <c r="KJ75" s="29">
        <v>-2193.69</v>
      </c>
      <c r="KK75" s="29">
        <v>2193.69</v>
      </c>
      <c r="KL75" s="29">
        <v>0</v>
      </c>
      <c r="KM75" s="29">
        <v>-1013.02</v>
      </c>
      <c r="KN75" s="29">
        <v>1013.02</v>
      </c>
      <c r="KO75" s="29">
        <v>0</v>
      </c>
      <c r="KP75" s="29">
        <v>-1180.67</v>
      </c>
      <c r="KQ75" s="29">
        <v>1180.67</v>
      </c>
      <c r="KR75" s="29">
        <v>0</v>
      </c>
      <c r="KS75" s="29">
        <v>-2193.69</v>
      </c>
      <c r="KT75" s="29">
        <v>2193.69</v>
      </c>
      <c r="KU75" s="29">
        <v>0</v>
      </c>
      <c r="KV75" s="29">
        <v>-1013.02</v>
      </c>
      <c r="KW75" s="29">
        <v>1013.02</v>
      </c>
      <c r="KX75" s="29">
        <v>0</v>
      </c>
      <c r="KY75" s="29">
        <v>-1180.67</v>
      </c>
      <c r="KZ75" s="29">
        <v>1180.67</v>
      </c>
      <c r="LA75" s="29">
        <v>0</v>
      </c>
      <c r="LB75" s="29">
        <v>-2193.69</v>
      </c>
      <c r="LC75" s="29">
        <v>2193.69</v>
      </c>
      <c r="LD75" s="29">
        <v>0</v>
      </c>
      <c r="LE75" s="29">
        <v>-1013.02</v>
      </c>
      <c r="LF75" s="29">
        <v>1013.02</v>
      </c>
      <c r="LG75" s="29">
        <v>0</v>
      </c>
      <c r="LH75" s="29">
        <v>-1180.67</v>
      </c>
      <c r="LI75" s="29">
        <v>1180.67</v>
      </c>
      <c r="LJ75" s="29">
        <v>0</v>
      </c>
      <c r="LK75" s="29">
        <v>-2193.69</v>
      </c>
      <c r="LL75" s="29">
        <v>2193.69</v>
      </c>
      <c r="LM75" s="29">
        <v>0</v>
      </c>
      <c r="LN75" s="29">
        <v>-1013.02</v>
      </c>
      <c r="LO75" s="29">
        <v>1013.02</v>
      </c>
      <c r="LP75" s="29">
        <v>0</v>
      </c>
      <c r="LQ75" s="29">
        <v>-1180.67</v>
      </c>
      <c r="LR75" s="29">
        <v>1180.67</v>
      </c>
      <c r="LS75" s="29">
        <v>0</v>
      </c>
      <c r="LT75" s="29">
        <v>-2193.69</v>
      </c>
      <c r="LU75" s="29">
        <v>2193.69</v>
      </c>
      <c r="LV75" s="29">
        <v>0</v>
      </c>
      <c r="LW75" s="29">
        <v>-1250.02</v>
      </c>
      <c r="LX75" s="29">
        <v>1250.02</v>
      </c>
      <c r="LY75" s="29">
        <v>0</v>
      </c>
      <c r="LZ75" s="29">
        <v>-1368.13</v>
      </c>
      <c r="MA75" s="29">
        <v>1368.13</v>
      </c>
      <c r="MB75" s="29">
        <v>0</v>
      </c>
      <c r="MC75" s="29">
        <v>-2618.15</v>
      </c>
      <c r="MD75" s="29">
        <v>2618.15</v>
      </c>
      <c r="ME75" s="29">
        <v>0</v>
      </c>
      <c r="MF75" s="29"/>
      <c r="MG75" s="29"/>
      <c r="MH75" s="29"/>
      <c r="MI75" s="29"/>
      <c r="MJ75" s="29"/>
      <c r="MK75" s="29"/>
      <c r="ML75" s="29">
        <v>-26553.640000000007</v>
      </c>
      <c r="MM75" s="29">
        <v>26553.640000000007</v>
      </c>
      <c r="MN75" s="29">
        <v>0</v>
      </c>
      <c r="MO75" s="29">
        <v>-872.47</v>
      </c>
      <c r="MP75" s="29">
        <v>872.47</v>
      </c>
      <c r="MQ75" s="29">
        <v>0</v>
      </c>
      <c r="MR75" s="29">
        <v>-872.47</v>
      </c>
      <c r="MS75" s="29">
        <v>872.47</v>
      </c>
      <c r="MT75" s="29">
        <v>0</v>
      </c>
      <c r="MU75" s="29">
        <v>-872.47</v>
      </c>
      <c r="MV75" s="29">
        <v>872.47</v>
      </c>
      <c r="MW75" s="29">
        <v>0</v>
      </c>
      <c r="MX75" s="29">
        <v>-872.47</v>
      </c>
      <c r="MY75" s="29">
        <v>872.47</v>
      </c>
      <c r="MZ75" s="29">
        <v>0</v>
      </c>
      <c r="NA75" s="29">
        <v>-872.47</v>
      </c>
      <c r="NB75" s="29">
        <v>872.47</v>
      </c>
      <c r="NC75" s="29">
        <v>0</v>
      </c>
      <c r="ND75" s="29">
        <v>-872.47</v>
      </c>
      <c r="NE75" s="29">
        <v>872.47</v>
      </c>
      <c r="NF75" s="29">
        <v>0</v>
      </c>
      <c r="NG75" s="29">
        <v>-872.47</v>
      </c>
      <c r="NH75" s="29">
        <v>872.47</v>
      </c>
      <c r="NI75" s="29">
        <v>0</v>
      </c>
      <c r="NJ75" s="29">
        <v>-872.47</v>
      </c>
      <c r="NK75" s="29">
        <v>872.47</v>
      </c>
      <c r="NL75" s="29">
        <v>0</v>
      </c>
      <c r="NM75" s="29">
        <v>-872.47</v>
      </c>
      <c r="NN75" s="29">
        <v>872.47</v>
      </c>
      <c r="NO75" s="29">
        <v>0</v>
      </c>
      <c r="NP75" s="29">
        <v>-872.47</v>
      </c>
      <c r="NQ75" s="29">
        <v>872.47</v>
      </c>
      <c r="NR75" s="29">
        <v>0</v>
      </c>
      <c r="NS75" s="29">
        <v>-1472.47</v>
      </c>
      <c r="NT75" s="29">
        <v>1472.47</v>
      </c>
      <c r="NU75" s="29">
        <v>0</v>
      </c>
      <c r="NV75" s="29">
        <v>-1472.47</v>
      </c>
      <c r="NW75" s="29">
        <v>1472.47</v>
      </c>
      <c r="NX75" s="29">
        <v>0</v>
      </c>
      <c r="NY75" s="29">
        <v>-889.15</v>
      </c>
      <c r="NZ75" s="29">
        <v>889.15</v>
      </c>
      <c r="OA75" s="29">
        <v>0</v>
      </c>
      <c r="OB75" s="29">
        <v>-889.15</v>
      </c>
      <c r="OC75" s="29">
        <v>889.15</v>
      </c>
      <c r="OD75" s="29">
        <v>0</v>
      </c>
      <c r="OE75" s="29">
        <v>-889.15</v>
      </c>
      <c r="OF75" s="29">
        <v>889.15</v>
      </c>
      <c r="OG75" s="29">
        <v>0</v>
      </c>
      <c r="OH75" s="29">
        <v>-889.15</v>
      </c>
      <c r="OI75" s="29">
        <v>889.15</v>
      </c>
      <c r="OJ75" s="29">
        <v>0</v>
      </c>
      <c r="OK75" s="29">
        <v>-889.15</v>
      </c>
      <c r="OL75" s="29">
        <v>889.15</v>
      </c>
      <c r="OM75" s="29">
        <v>0</v>
      </c>
      <c r="ON75" s="29">
        <v>-889.15</v>
      </c>
      <c r="OO75" s="29">
        <v>889.15</v>
      </c>
      <c r="OP75" s="29">
        <v>0</v>
      </c>
      <c r="OQ75" s="29">
        <v>-889.15</v>
      </c>
      <c r="OR75" s="29">
        <v>889.15</v>
      </c>
      <c r="OS75" s="29">
        <v>0</v>
      </c>
      <c r="OT75" s="29">
        <v>-889.15</v>
      </c>
      <c r="OU75" s="29">
        <v>889.15</v>
      </c>
      <c r="OV75" s="29">
        <v>0</v>
      </c>
      <c r="OW75" s="29">
        <v>-889.15</v>
      </c>
      <c r="OX75" s="29">
        <v>889.15</v>
      </c>
      <c r="OY75" s="29">
        <v>0</v>
      </c>
      <c r="OZ75" s="29">
        <v>-889.15</v>
      </c>
      <c r="PA75" s="29">
        <v>889.15</v>
      </c>
      <c r="PB75" s="29">
        <v>0</v>
      </c>
      <c r="PC75" s="29">
        <v>-1640.22</v>
      </c>
      <c r="PD75" s="29">
        <v>1640.22</v>
      </c>
      <c r="PE75" s="29">
        <v>0</v>
      </c>
      <c r="PF75" s="29">
        <v>-1640.22</v>
      </c>
      <c r="PG75" s="29">
        <v>1640.22</v>
      </c>
      <c r="PH75" s="29">
        <v>0</v>
      </c>
      <c r="PI75" s="29">
        <v>-11920.789999999999</v>
      </c>
      <c r="PJ75" s="29">
        <v>11920.789999999999</v>
      </c>
      <c r="PK75" s="29">
        <v>0</v>
      </c>
    </row>
    <row r="76" spans="1:427" x14ac:dyDescent="0.25">
      <c r="A76" s="7" t="s">
        <v>386</v>
      </c>
      <c r="B76" s="29"/>
      <c r="C76" s="29"/>
      <c r="D76" s="29"/>
      <c r="E76" s="29"/>
      <c r="F76" s="29"/>
      <c r="G76" s="29"/>
      <c r="H76" s="29"/>
      <c r="I76" s="29"/>
      <c r="J76" s="29"/>
      <c r="K76" s="29"/>
      <c r="L76" s="29"/>
      <c r="M76" s="29"/>
      <c r="N76" s="29"/>
      <c r="O76" s="29"/>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v>-67.5</v>
      </c>
      <c r="EB76" s="29">
        <v>450</v>
      </c>
      <c r="EC76" s="29">
        <v>382.5</v>
      </c>
      <c r="ED76" s="29">
        <v>-300</v>
      </c>
      <c r="EE76" s="29">
        <v>300</v>
      </c>
      <c r="EF76" s="29">
        <v>0</v>
      </c>
      <c r="EG76" s="29">
        <v>-300</v>
      </c>
      <c r="EH76" s="29">
        <v>300</v>
      </c>
      <c r="EI76" s="29">
        <v>0</v>
      </c>
      <c r="EJ76" s="29">
        <v>-667.5</v>
      </c>
      <c r="EK76" s="29">
        <v>1050</v>
      </c>
      <c r="EL76" s="29">
        <v>382.5</v>
      </c>
      <c r="EM76" s="29">
        <v>-22.5</v>
      </c>
      <c r="EN76" s="29">
        <v>150</v>
      </c>
      <c r="EO76" s="29">
        <v>127.5</v>
      </c>
      <c r="EP76" s="29">
        <v>-300</v>
      </c>
      <c r="EQ76" s="29">
        <v>300</v>
      </c>
      <c r="ER76" s="29">
        <v>0</v>
      </c>
      <c r="ES76" s="29">
        <v>-300</v>
      </c>
      <c r="ET76" s="29">
        <v>300</v>
      </c>
      <c r="EU76" s="29">
        <v>0</v>
      </c>
      <c r="EV76" s="29">
        <v>-622.5</v>
      </c>
      <c r="EW76" s="29">
        <v>750</v>
      </c>
      <c r="EX76" s="29">
        <v>127.5</v>
      </c>
      <c r="EY76" s="29">
        <v>-22.5</v>
      </c>
      <c r="EZ76" s="29">
        <v>150</v>
      </c>
      <c r="FA76" s="29">
        <v>127.5</v>
      </c>
      <c r="FB76" s="29">
        <v>-300</v>
      </c>
      <c r="FC76" s="29">
        <v>300</v>
      </c>
      <c r="FD76" s="29">
        <v>0</v>
      </c>
      <c r="FE76" s="29">
        <v>-300</v>
      </c>
      <c r="FF76" s="29">
        <v>300</v>
      </c>
      <c r="FG76" s="29">
        <v>0</v>
      </c>
      <c r="FH76" s="29">
        <v>-622.5</v>
      </c>
      <c r="FI76" s="29">
        <v>750</v>
      </c>
      <c r="FJ76" s="29">
        <v>127.5</v>
      </c>
      <c r="FK76" s="29">
        <v>-22.5</v>
      </c>
      <c r="FL76" s="29">
        <v>150</v>
      </c>
      <c r="FM76" s="29">
        <v>127.5</v>
      </c>
      <c r="FN76" s="29">
        <v>-300</v>
      </c>
      <c r="FO76" s="29">
        <v>300</v>
      </c>
      <c r="FP76" s="29">
        <v>0</v>
      </c>
      <c r="FQ76" s="29">
        <v>-300</v>
      </c>
      <c r="FR76" s="29">
        <v>300</v>
      </c>
      <c r="FS76" s="29">
        <v>0</v>
      </c>
      <c r="FT76" s="29">
        <v>-622.5</v>
      </c>
      <c r="FU76" s="29">
        <v>750</v>
      </c>
      <c r="FV76" s="29">
        <v>127.5</v>
      </c>
      <c r="FW76" s="29">
        <v>-22.5</v>
      </c>
      <c r="FX76" s="29">
        <v>150</v>
      </c>
      <c r="FY76" s="29">
        <v>127.5</v>
      </c>
      <c r="FZ76" s="29">
        <v>-300</v>
      </c>
      <c r="GA76" s="29">
        <v>300</v>
      </c>
      <c r="GB76" s="29">
        <v>0</v>
      </c>
      <c r="GC76" s="29">
        <v>-300</v>
      </c>
      <c r="GD76" s="29">
        <v>300</v>
      </c>
      <c r="GE76" s="29">
        <v>0</v>
      </c>
      <c r="GF76" s="29">
        <v>-622.5</v>
      </c>
      <c r="GG76" s="29">
        <v>750</v>
      </c>
      <c r="GH76" s="29">
        <v>127.5</v>
      </c>
      <c r="GI76" s="29">
        <v>-37.5</v>
      </c>
      <c r="GJ76" s="29">
        <v>250</v>
      </c>
      <c r="GK76" s="29">
        <v>212.5</v>
      </c>
      <c r="GL76" s="29">
        <v>-300</v>
      </c>
      <c r="GM76" s="29">
        <v>300</v>
      </c>
      <c r="GN76" s="29">
        <v>0</v>
      </c>
      <c r="GO76" s="29">
        <v>-300</v>
      </c>
      <c r="GP76" s="29">
        <v>300</v>
      </c>
      <c r="GQ76" s="29">
        <v>0</v>
      </c>
      <c r="GR76" s="29">
        <v>-637.5</v>
      </c>
      <c r="GS76" s="29">
        <v>850</v>
      </c>
      <c r="GT76" s="29">
        <v>212.5</v>
      </c>
      <c r="GU76" s="29">
        <v>-37.5</v>
      </c>
      <c r="GV76" s="29">
        <v>250</v>
      </c>
      <c r="GW76" s="29">
        <v>212.5</v>
      </c>
      <c r="GX76" s="29">
        <v>-300</v>
      </c>
      <c r="GY76" s="29">
        <v>300</v>
      </c>
      <c r="GZ76" s="29">
        <v>0</v>
      </c>
      <c r="HA76" s="29">
        <v>-300</v>
      </c>
      <c r="HB76" s="29">
        <v>300</v>
      </c>
      <c r="HC76" s="29">
        <v>0</v>
      </c>
      <c r="HD76" s="29">
        <v>-637.5</v>
      </c>
      <c r="HE76" s="29">
        <v>850</v>
      </c>
      <c r="HF76" s="29">
        <v>212.5</v>
      </c>
      <c r="HG76" s="29">
        <v>-300</v>
      </c>
      <c r="HH76" s="29">
        <v>300</v>
      </c>
      <c r="HI76" s="29">
        <v>0</v>
      </c>
      <c r="HJ76" s="29">
        <v>-300</v>
      </c>
      <c r="HK76" s="29">
        <v>300</v>
      </c>
      <c r="HL76" s="29">
        <v>0</v>
      </c>
      <c r="HM76" s="29">
        <v>-600</v>
      </c>
      <c r="HN76" s="29">
        <v>600</v>
      </c>
      <c r="HO76" s="29">
        <v>0</v>
      </c>
      <c r="HP76" s="29"/>
      <c r="HQ76" s="29"/>
      <c r="HR76" s="29"/>
      <c r="HS76" s="29"/>
      <c r="HT76" s="29"/>
      <c r="HU76" s="29"/>
      <c r="HV76" s="29"/>
      <c r="HW76" s="29"/>
      <c r="HX76" s="29"/>
      <c r="HY76" s="29">
        <v>-5032.5</v>
      </c>
      <c r="HZ76" s="29">
        <v>6350</v>
      </c>
      <c r="IA76" s="29">
        <v>1317.5</v>
      </c>
      <c r="IB76" s="29">
        <v>-300</v>
      </c>
      <c r="IC76" s="29">
        <v>300</v>
      </c>
      <c r="ID76" s="29">
        <v>0</v>
      </c>
      <c r="IE76" s="29">
        <v>-300</v>
      </c>
      <c r="IF76" s="29">
        <v>300</v>
      </c>
      <c r="IG76" s="29">
        <v>0</v>
      </c>
      <c r="IH76" s="29">
        <v>-600</v>
      </c>
      <c r="II76" s="29">
        <v>600</v>
      </c>
      <c r="IJ76" s="29">
        <v>0</v>
      </c>
      <c r="IK76" s="29">
        <v>-300</v>
      </c>
      <c r="IL76" s="29">
        <v>300</v>
      </c>
      <c r="IM76" s="29">
        <v>0</v>
      </c>
      <c r="IN76" s="29">
        <v>-300</v>
      </c>
      <c r="IO76" s="29">
        <v>300</v>
      </c>
      <c r="IP76" s="29">
        <v>0</v>
      </c>
      <c r="IQ76" s="29">
        <v>-600</v>
      </c>
      <c r="IR76" s="29">
        <v>600</v>
      </c>
      <c r="IS76" s="29">
        <v>0</v>
      </c>
      <c r="IT76" s="29">
        <v>-300</v>
      </c>
      <c r="IU76" s="29">
        <v>300</v>
      </c>
      <c r="IV76" s="29">
        <v>0</v>
      </c>
      <c r="IW76" s="29">
        <v>-300</v>
      </c>
      <c r="IX76" s="29">
        <v>300</v>
      </c>
      <c r="IY76" s="29">
        <v>0</v>
      </c>
      <c r="IZ76" s="29">
        <v>-600</v>
      </c>
      <c r="JA76" s="29">
        <v>600</v>
      </c>
      <c r="JB76" s="29">
        <v>0</v>
      </c>
      <c r="JC76" s="29">
        <v>-300</v>
      </c>
      <c r="JD76" s="29">
        <v>300</v>
      </c>
      <c r="JE76" s="29">
        <v>0</v>
      </c>
      <c r="JF76" s="29">
        <v>-300</v>
      </c>
      <c r="JG76" s="29">
        <v>300</v>
      </c>
      <c r="JH76" s="29">
        <v>0</v>
      </c>
      <c r="JI76" s="29">
        <v>-600</v>
      </c>
      <c r="JJ76" s="29">
        <v>600</v>
      </c>
      <c r="JK76" s="29">
        <v>0</v>
      </c>
      <c r="JL76" s="29">
        <v>-300</v>
      </c>
      <c r="JM76" s="29">
        <v>300</v>
      </c>
      <c r="JN76" s="29">
        <v>0</v>
      </c>
      <c r="JO76" s="29">
        <v>-300</v>
      </c>
      <c r="JP76" s="29">
        <v>300</v>
      </c>
      <c r="JQ76" s="29">
        <v>0</v>
      </c>
      <c r="JR76" s="29">
        <v>-600</v>
      </c>
      <c r="JS76" s="29">
        <v>600</v>
      </c>
      <c r="JT76" s="29">
        <v>0</v>
      </c>
      <c r="JU76" s="29">
        <v>-300</v>
      </c>
      <c r="JV76" s="29">
        <v>300</v>
      </c>
      <c r="JW76" s="29">
        <v>0</v>
      </c>
      <c r="JX76" s="29">
        <v>-300</v>
      </c>
      <c r="JY76" s="29">
        <v>300</v>
      </c>
      <c r="JZ76" s="29">
        <v>0</v>
      </c>
      <c r="KA76" s="29">
        <v>-600</v>
      </c>
      <c r="KB76" s="29">
        <v>600</v>
      </c>
      <c r="KC76" s="29">
        <v>0</v>
      </c>
      <c r="KD76" s="29">
        <v>-300</v>
      </c>
      <c r="KE76" s="29">
        <v>300</v>
      </c>
      <c r="KF76" s="29">
        <v>0</v>
      </c>
      <c r="KG76" s="29">
        <v>-300</v>
      </c>
      <c r="KH76" s="29">
        <v>300</v>
      </c>
      <c r="KI76" s="29">
        <v>0</v>
      </c>
      <c r="KJ76" s="29">
        <v>-600</v>
      </c>
      <c r="KK76" s="29">
        <v>600</v>
      </c>
      <c r="KL76" s="29">
        <v>0</v>
      </c>
      <c r="KM76" s="29">
        <v>-300</v>
      </c>
      <c r="KN76" s="29">
        <v>300</v>
      </c>
      <c r="KO76" s="29">
        <v>0</v>
      </c>
      <c r="KP76" s="29">
        <v>-300</v>
      </c>
      <c r="KQ76" s="29">
        <v>300</v>
      </c>
      <c r="KR76" s="29">
        <v>0</v>
      </c>
      <c r="KS76" s="29">
        <v>-600</v>
      </c>
      <c r="KT76" s="29">
        <v>600</v>
      </c>
      <c r="KU76" s="29">
        <v>0</v>
      </c>
      <c r="KV76" s="29">
        <v>-300</v>
      </c>
      <c r="KW76" s="29">
        <v>300</v>
      </c>
      <c r="KX76" s="29">
        <v>0</v>
      </c>
      <c r="KY76" s="29">
        <v>-300</v>
      </c>
      <c r="KZ76" s="29">
        <v>300</v>
      </c>
      <c r="LA76" s="29">
        <v>0</v>
      </c>
      <c r="LB76" s="29">
        <v>-600</v>
      </c>
      <c r="LC76" s="29">
        <v>600</v>
      </c>
      <c r="LD76" s="29">
        <v>0</v>
      </c>
      <c r="LE76" s="29">
        <v>-300</v>
      </c>
      <c r="LF76" s="29">
        <v>300</v>
      </c>
      <c r="LG76" s="29">
        <v>0</v>
      </c>
      <c r="LH76" s="29">
        <v>-300</v>
      </c>
      <c r="LI76" s="29">
        <v>300</v>
      </c>
      <c r="LJ76" s="29">
        <v>0</v>
      </c>
      <c r="LK76" s="29">
        <v>-600</v>
      </c>
      <c r="LL76" s="29">
        <v>600</v>
      </c>
      <c r="LM76" s="29">
        <v>0</v>
      </c>
      <c r="LN76" s="29">
        <v>-300</v>
      </c>
      <c r="LO76" s="29">
        <v>300</v>
      </c>
      <c r="LP76" s="29">
        <v>0</v>
      </c>
      <c r="LQ76" s="29">
        <v>-300</v>
      </c>
      <c r="LR76" s="29">
        <v>300</v>
      </c>
      <c r="LS76" s="29">
        <v>0</v>
      </c>
      <c r="LT76" s="29">
        <v>-600</v>
      </c>
      <c r="LU76" s="29">
        <v>600</v>
      </c>
      <c r="LV76" s="29">
        <v>0</v>
      </c>
      <c r="LW76" s="29">
        <v>-300</v>
      </c>
      <c r="LX76" s="29">
        <v>300</v>
      </c>
      <c r="LY76" s="29">
        <v>0</v>
      </c>
      <c r="LZ76" s="29">
        <v>-300</v>
      </c>
      <c r="MA76" s="29">
        <v>300</v>
      </c>
      <c r="MB76" s="29">
        <v>0</v>
      </c>
      <c r="MC76" s="29">
        <v>-600</v>
      </c>
      <c r="MD76" s="29">
        <v>600</v>
      </c>
      <c r="ME76" s="29">
        <v>0</v>
      </c>
      <c r="MF76" s="29"/>
      <c r="MG76" s="29"/>
      <c r="MH76" s="29"/>
      <c r="MI76" s="29"/>
      <c r="MJ76" s="29"/>
      <c r="MK76" s="29"/>
      <c r="ML76" s="29">
        <v>-7200</v>
      </c>
      <c r="MM76" s="29">
        <v>7200</v>
      </c>
      <c r="MN76" s="29">
        <v>0</v>
      </c>
      <c r="MO76" s="29"/>
      <c r="MP76" s="29"/>
      <c r="MQ76" s="29"/>
      <c r="MR76" s="29"/>
      <c r="MS76" s="29"/>
      <c r="MT76" s="29"/>
      <c r="MU76" s="29"/>
      <c r="MV76" s="29"/>
      <c r="MW76" s="29"/>
      <c r="MX76" s="29"/>
      <c r="MY76" s="29"/>
      <c r="MZ76" s="29"/>
      <c r="NA76" s="29"/>
      <c r="NB76" s="29"/>
      <c r="NC76" s="29"/>
      <c r="ND76" s="29"/>
      <c r="NE76" s="29"/>
      <c r="NF76" s="29"/>
      <c r="NG76" s="29"/>
      <c r="NH76" s="29"/>
      <c r="NI76" s="29"/>
      <c r="NJ76" s="29"/>
      <c r="NK76" s="29"/>
      <c r="NL76" s="29"/>
      <c r="NM76" s="29"/>
      <c r="NN76" s="29"/>
      <c r="NO76" s="29"/>
      <c r="NP76" s="29"/>
      <c r="NQ76" s="29"/>
      <c r="NR76" s="29"/>
      <c r="NS76" s="29"/>
      <c r="NT76" s="29"/>
      <c r="NU76" s="29"/>
      <c r="NV76" s="29"/>
      <c r="NW76" s="29"/>
      <c r="NX76" s="29"/>
      <c r="NY76" s="29"/>
      <c r="NZ76" s="29"/>
      <c r="OA76" s="29"/>
      <c r="OB76" s="29"/>
      <c r="OC76" s="29"/>
      <c r="OD76" s="29"/>
      <c r="OE76" s="29"/>
      <c r="OF76" s="29"/>
      <c r="OG76" s="29"/>
      <c r="OH76" s="29"/>
      <c r="OI76" s="29"/>
      <c r="OJ76" s="29"/>
      <c r="OK76" s="29"/>
      <c r="OL76" s="29"/>
      <c r="OM76" s="29"/>
      <c r="ON76" s="29"/>
      <c r="OO76" s="29"/>
      <c r="OP76" s="29"/>
      <c r="OQ76" s="29"/>
      <c r="OR76" s="29"/>
      <c r="OS76" s="29"/>
      <c r="OT76" s="29"/>
      <c r="OU76" s="29"/>
      <c r="OV76" s="29"/>
      <c r="OW76" s="29"/>
      <c r="OX76" s="29"/>
      <c r="OY76" s="29"/>
      <c r="OZ76" s="29"/>
      <c r="PA76" s="29"/>
      <c r="PB76" s="29"/>
      <c r="PC76" s="29"/>
      <c r="PD76" s="29"/>
      <c r="PE76" s="29"/>
      <c r="PF76" s="29"/>
      <c r="PG76" s="29"/>
      <c r="PH76" s="29"/>
      <c r="PI76" s="29"/>
      <c r="PJ76" s="29"/>
      <c r="PK76" s="29"/>
    </row>
    <row r="77" spans="1:427" x14ac:dyDescent="0.25">
      <c r="A77" s="7" t="s">
        <v>361</v>
      </c>
      <c r="B77" s="29"/>
      <c r="C77" s="29"/>
      <c r="D77" s="29"/>
      <c r="E77" s="29"/>
      <c r="F77" s="29"/>
      <c r="G77" s="29"/>
      <c r="H77" s="29">
        <v>-89</v>
      </c>
      <c r="I77" s="29">
        <v>89</v>
      </c>
      <c r="J77" s="29">
        <v>0</v>
      </c>
      <c r="K77" s="29">
        <v>-89</v>
      </c>
      <c r="L77" s="29">
        <v>89</v>
      </c>
      <c r="M77" s="29">
        <v>0</v>
      </c>
      <c r="N77" s="29">
        <v>-792</v>
      </c>
      <c r="O77" s="29">
        <v>792</v>
      </c>
      <c r="P77" s="29">
        <v>0</v>
      </c>
      <c r="Q77" s="29">
        <v>-792</v>
      </c>
      <c r="R77" s="29">
        <v>792</v>
      </c>
      <c r="S77" s="29">
        <v>0</v>
      </c>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c r="AS77" s="29"/>
      <c r="AT77" s="29"/>
      <c r="AU77" s="29"/>
      <c r="AV77" s="29"/>
      <c r="AW77" s="29"/>
      <c r="AX77" s="29"/>
      <c r="AY77" s="29"/>
      <c r="AZ77" s="29"/>
      <c r="BA77" s="29"/>
      <c r="BB77" s="29"/>
      <c r="BC77" s="29"/>
      <c r="BD77" s="29"/>
      <c r="BE77" s="29"/>
      <c r="BF77" s="29"/>
      <c r="BG77" s="29"/>
      <c r="BH77" s="29"/>
      <c r="BI77" s="29"/>
      <c r="BJ77" s="29"/>
      <c r="BK77" s="29"/>
      <c r="BL77" s="29"/>
      <c r="BM77" s="29"/>
      <c r="BN77" s="29"/>
      <c r="BO77" s="29"/>
      <c r="BP77" s="29"/>
      <c r="BQ77" s="29"/>
      <c r="BR77" s="29"/>
      <c r="BS77" s="29"/>
      <c r="BT77" s="29"/>
      <c r="BU77" s="29"/>
      <c r="BV77" s="29"/>
      <c r="BW77" s="29"/>
      <c r="BX77" s="29"/>
      <c r="BY77" s="29"/>
      <c r="BZ77" s="29"/>
      <c r="CA77" s="29"/>
      <c r="CB77" s="29">
        <v>-881</v>
      </c>
      <c r="CC77" s="29">
        <v>881</v>
      </c>
      <c r="CD77" s="29">
        <v>0</v>
      </c>
      <c r="CE77" s="29"/>
      <c r="CF77" s="29"/>
      <c r="CG77" s="29"/>
      <c r="CH77" s="29"/>
      <c r="CI77" s="29"/>
      <c r="CJ77" s="29"/>
      <c r="CK77" s="29"/>
      <c r="CL77" s="29"/>
      <c r="CM77" s="29"/>
      <c r="CN77" s="29"/>
      <c r="CO77" s="29"/>
      <c r="CP77" s="29"/>
      <c r="CQ77" s="29">
        <v>-1867</v>
      </c>
      <c r="CR77" s="29">
        <v>1867</v>
      </c>
      <c r="CS77" s="29">
        <v>0</v>
      </c>
      <c r="CT77" s="29"/>
      <c r="CU77" s="29"/>
      <c r="CV77" s="29"/>
      <c r="CW77" s="29"/>
      <c r="CX77" s="29"/>
      <c r="CY77" s="29"/>
      <c r="CZ77" s="29">
        <v>-1867</v>
      </c>
      <c r="DA77" s="29">
        <v>1867</v>
      </c>
      <c r="DB77" s="29">
        <v>0</v>
      </c>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29"/>
      <c r="EY77" s="29">
        <v>-3180</v>
      </c>
      <c r="EZ77" s="29">
        <v>3180</v>
      </c>
      <c r="FA77" s="29">
        <v>0</v>
      </c>
      <c r="FB77" s="29"/>
      <c r="FC77" s="29"/>
      <c r="FD77" s="29"/>
      <c r="FE77" s="29"/>
      <c r="FF77" s="29"/>
      <c r="FG77" s="29"/>
      <c r="FH77" s="29">
        <v>-3180</v>
      </c>
      <c r="FI77" s="29">
        <v>3180</v>
      </c>
      <c r="FJ77" s="29">
        <v>0</v>
      </c>
      <c r="FK77" s="29">
        <v>596</v>
      </c>
      <c r="FL77" s="29">
        <v>994</v>
      </c>
      <c r="FM77" s="29">
        <v>1590</v>
      </c>
      <c r="FN77" s="29"/>
      <c r="FO77" s="29"/>
      <c r="FP77" s="29"/>
      <c r="FQ77" s="29"/>
      <c r="FR77" s="29"/>
      <c r="FS77" s="29"/>
      <c r="FT77" s="29">
        <v>596</v>
      </c>
      <c r="FU77" s="29">
        <v>994</v>
      </c>
      <c r="FV77" s="29">
        <v>1590</v>
      </c>
      <c r="FW77" s="29">
        <v>-115</v>
      </c>
      <c r="FX77" s="29">
        <v>115</v>
      </c>
      <c r="FY77" s="29">
        <v>0</v>
      </c>
      <c r="FZ77" s="29"/>
      <c r="GA77" s="29"/>
      <c r="GB77" s="29"/>
      <c r="GC77" s="29"/>
      <c r="GD77" s="29"/>
      <c r="GE77" s="29"/>
      <c r="GF77" s="29">
        <v>-115</v>
      </c>
      <c r="GG77" s="29">
        <v>115</v>
      </c>
      <c r="GH77" s="29">
        <v>0</v>
      </c>
      <c r="GI77" s="29">
        <v>2340</v>
      </c>
      <c r="GJ77" s="29">
        <v>0</v>
      </c>
      <c r="GK77" s="29">
        <v>2340</v>
      </c>
      <c r="GL77" s="29"/>
      <c r="GM77" s="29"/>
      <c r="GN77" s="29"/>
      <c r="GO77" s="29"/>
      <c r="GP77" s="29"/>
      <c r="GQ77" s="29"/>
      <c r="GR77" s="29">
        <v>2340</v>
      </c>
      <c r="GS77" s="29">
        <v>0</v>
      </c>
      <c r="GT77" s="29">
        <v>2340</v>
      </c>
      <c r="GU77" s="29">
        <v>-1308</v>
      </c>
      <c r="GV77" s="29">
        <v>2273</v>
      </c>
      <c r="GW77" s="29">
        <v>965</v>
      </c>
      <c r="GX77" s="29"/>
      <c r="GY77" s="29"/>
      <c r="GZ77" s="29"/>
      <c r="HA77" s="29"/>
      <c r="HB77" s="29"/>
      <c r="HC77" s="29"/>
      <c r="HD77" s="29">
        <v>-1308</v>
      </c>
      <c r="HE77" s="29">
        <v>2273</v>
      </c>
      <c r="HF77" s="29">
        <v>965</v>
      </c>
      <c r="HG77" s="29"/>
      <c r="HH77" s="29"/>
      <c r="HI77" s="29"/>
      <c r="HJ77" s="29"/>
      <c r="HK77" s="29"/>
      <c r="HL77" s="29"/>
      <c r="HM77" s="29"/>
      <c r="HN77" s="29"/>
      <c r="HO77" s="29"/>
      <c r="HP77" s="29"/>
      <c r="HQ77" s="29"/>
      <c r="HR77" s="29"/>
      <c r="HS77" s="29"/>
      <c r="HT77" s="29"/>
      <c r="HU77" s="29"/>
      <c r="HV77" s="29"/>
      <c r="HW77" s="29"/>
      <c r="HX77" s="29"/>
      <c r="HY77" s="29">
        <v>-3534</v>
      </c>
      <c r="HZ77" s="29">
        <v>8429</v>
      </c>
      <c r="IA77" s="29">
        <v>4895</v>
      </c>
      <c r="IB77" s="29">
        <v>-1000</v>
      </c>
      <c r="IC77" s="29">
        <v>1000</v>
      </c>
      <c r="ID77" s="29">
        <v>0</v>
      </c>
      <c r="IE77" s="29"/>
      <c r="IF77" s="29"/>
      <c r="IG77" s="29"/>
      <c r="IH77" s="29">
        <v>-1000</v>
      </c>
      <c r="II77" s="29">
        <v>1000</v>
      </c>
      <c r="IJ77" s="29">
        <v>0</v>
      </c>
      <c r="IK77" s="29">
        <v>-1000</v>
      </c>
      <c r="IL77" s="29">
        <v>1000</v>
      </c>
      <c r="IM77" s="29">
        <v>0</v>
      </c>
      <c r="IN77" s="29"/>
      <c r="IO77" s="29"/>
      <c r="IP77" s="29"/>
      <c r="IQ77" s="29">
        <v>-1000</v>
      </c>
      <c r="IR77" s="29">
        <v>1000</v>
      </c>
      <c r="IS77" s="29">
        <v>0</v>
      </c>
      <c r="IT77" s="29">
        <v>-1000</v>
      </c>
      <c r="IU77" s="29">
        <v>1000</v>
      </c>
      <c r="IV77" s="29">
        <v>0</v>
      </c>
      <c r="IW77" s="29"/>
      <c r="IX77" s="29"/>
      <c r="IY77" s="29"/>
      <c r="IZ77" s="29">
        <v>-1000</v>
      </c>
      <c r="JA77" s="29">
        <v>1000</v>
      </c>
      <c r="JB77" s="29">
        <v>0</v>
      </c>
      <c r="JC77" s="29">
        <v>-1000</v>
      </c>
      <c r="JD77" s="29">
        <v>1000</v>
      </c>
      <c r="JE77" s="29">
        <v>0</v>
      </c>
      <c r="JF77" s="29"/>
      <c r="JG77" s="29"/>
      <c r="JH77" s="29"/>
      <c r="JI77" s="29">
        <v>-1000</v>
      </c>
      <c r="JJ77" s="29">
        <v>1000</v>
      </c>
      <c r="JK77" s="29">
        <v>0</v>
      </c>
      <c r="JL77" s="29">
        <v>-1000</v>
      </c>
      <c r="JM77" s="29">
        <v>1000</v>
      </c>
      <c r="JN77" s="29">
        <v>0</v>
      </c>
      <c r="JO77" s="29"/>
      <c r="JP77" s="29"/>
      <c r="JQ77" s="29"/>
      <c r="JR77" s="29">
        <v>-1000</v>
      </c>
      <c r="JS77" s="29">
        <v>1000</v>
      </c>
      <c r="JT77" s="29">
        <v>0</v>
      </c>
      <c r="JU77" s="29">
        <v>-1000</v>
      </c>
      <c r="JV77" s="29">
        <v>1000</v>
      </c>
      <c r="JW77" s="29">
        <v>0</v>
      </c>
      <c r="JX77" s="29"/>
      <c r="JY77" s="29"/>
      <c r="JZ77" s="29"/>
      <c r="KA77" s="29">
        <v>-1000</v>
      </c>
      <c r="KB77" s="29">
        <v>1000</v>
      </c>
      <c r="KC77" s="29">
        <v>0</v>
      </c>
      <c r="KD77" s="29">
        <v>-1000</v>
      </c>
      <c r="KE77" s="29">
        <v>1000</v>
      </c>
      <c r="KF77" s="29">
        <v>0</v>
      </c>
      <c r="KG77" s="29"/>
      <c r="KH77" s="29"/>
      <c r="KI77" s="29"/>
      <c r="KJ77" s="29">
        <v>-1000</v>
      </c>
      <c r="KK77" s="29">
        <v>1000</v>
      </c>
      <c r="KL77" s="29">
        <v>0</v>
      </c>
      <c r="KM77" s="29">
        <v>-1000</v>
      </c>
      <c r="KN77" s="29">
        <v>1000</v>
      </c>
      <c r="KO77" s="29">
        <v>0</v>
      </c>
      <c r="KP77" s="29"/>
      <c r="KQ77" s="29"/>
      <c r="KR77" s="29"/>
      <c r="KS77" s="29">
        <v>-1000</v>
      </c>
      <c r="KT77" s="29">
        <v>1000</v>
      </c>
      <c r="KU77" s="29">
        <v>0</v>
      </c>
      <c r="KV77" s="29">
        <v>-1000</v>
      </c>
      <c r="KW77" s="29">
        <v>1000</v>
      </c>
      <c r="KX77" s="29">
        <v>0</v>
      </c>
      <c r="KY77" s="29"/>
      <c r="KZ77" s="29"/>
      <c r="LA77" s="29"/>
      <c r="LB77" s="29">
        <v>-1000</v>
      </c>
      <c r="LC77" s="29">
        <v>1000</v>
      </c>
      <c r="LD77" s="29">
        <v>0</v>
      </c>
      <c r="LE77" s="29">
        <v>-1000</v>
      </c>
      <c r="LF77" s="29">
        <v>1000</v>
      </c>
      <c r="LG77" s="29">
        <v>0</v>
      </c>
      <c r="LH77" s="29"/>
      <c r="LI77" s="29"/>
      <c r="LJ77" s="29"/>
      <c r="LK77" s="29">
        <v>-1000</v>
      </c>
      <c r="LL77" s="29">
        <v>1000</v>
      </c>
      <c r="LM77" s="29">
        <v>0</v>
      </c>
      <c r="LN77" s="29">
        <v>-1000</v>
      </c>
      <c r="LO77" s="29">
        <v>1000</v>
      </c>
      <c r="LP77" s="29">
        <v>0</v>
      </c>
      <c r="LQ77" s="29"/>
      <c r="LR77" s="29"/>
      <c r="LS77" s="29"/>
      <c r="LT77" s="29">
        <v>-1000</v>
      </c>
      <c r="LU77" s="29">
        <v>1000</v>
      </c>
      <c r="LV77" s="29">
        <v>0</v>
      </c>
      <c r="LW77" s="29">
        <v>-1000</v>
      </c>
      <c r="LX77" s="29">
        <v>1000</v>
      </c>
      <c r="LY77" s="29">
        <v>0</v>
      </c>
      <c r="LZ77" s="29"/>
      <c r="MA77" s="29"/>
      <c r="MB77" s="29"/>
      <c r="MC77" s="29">
        <v>-1000</v>
      </c>
      <c r="MD77" s="29">
        <v>1000</v>
      </c>
      <c r="ME77" s="29">
        <v>0</v>
      </c>
      <c r="MF77" s="29"/>
      <c r="MG77" s="29"/>
      <c r="MH77" s="29"/>
      <c r="MI77" s="29"/>
      <c r="MJ77" s="29"/>
      <c r="MK77" s="29"/>
      <c r="ML77" s="29">
        <v>-12000</v>
      </c>
      <c r="MM77" s="29">
        <v>12000</v>
      </c>
      <c r="MN77" s="29">
        <v>0</v>
      </c>
      <c r="MO77" s="29">
        <v>-1000</v>
      </c>
      <c r="MP77" s="29">
        <v>1000</v>
      </c>
      <c r="MQ77" s="29">
        <v>0</v>
      </c>
      <c r="MR77" s="29">
        <v>-1000</v>
      </c>
      <c r="MS77" s="29">
        <v>1000</v>
      </c>
      <c r="MT77" s="29">
        <v>0</v>
      </c>
      <c r="MU77" s="29">
        <v>-1000</v>
      </c>
      <c r="MV77" s="29">
        <v>1000</v>
      </c>
      <c r="MW77" s="29">
        <v>0</v>
      </c>
      <c r="MX77" s="29">
        <v>-1000</v>
      </c>
      <c r="MY77" s="29">
        <v>1000</v>
      </c>
      <c r="MZ77" s="29">
        <v>0</v>
      </c>
      <c r="NA77" s="29">
        <v>-1000</v>
      </c>
      <c r="NB77" s="29">
        <v>1000</v>
      </c>
      <c r="NC77" s="29">
        <v>0</v>
      </c>
      <c r="ND77" s="29">
        <v>-1000</v>
      </c>
      <c r="NE77" s="29">
        <v>1000</v>
      </c>
      <c r="NF77" s="29">
        <v>0</v>
      </c>
      <c r="NG77" s="29">
        <v>-1000</v>
      </c>
      <c r="NH77" s="29">
        <v>1000</v>
      </c>
      <c r="NI77" s="29">
        <v>0</v>
      </c>
      <c r="NJ77" s="29">
        <v>-1000</v>
      </c>
      <c r="NK77" s="29">
        <v>1000</v>
      </c>
      <c r="NL77" s="29">
        <v>0</v>
      </c>
      <c r="NM77" s="29">
        <v>-1000</v>
      </c>
      <c r="NN77" s="29">
        <v>1000</v>
      </c>
      <c r="NO77" s="29">
        <v>0</v>
      </c>
      <c r="NP77" s="29">
        <v>-1000</v>
      </c>
      <c r="NQ77" s="29">
        <v>1000</v>
      </c>
      <c r="NR77" s="29">
        <v>0</v>
      </c>
      <c r="NS77" s="29">
        <v>-1000</v>
      </c>
      <c r="NT77" s="29">
        <v>1000</v>
      </c>
      <c r="NU77" s="29">
        <v>0</v>
      </c>
      <c r="NV77" s="29">
        <v>-1000</v>
      </c>
      <c r="NW77" s="29">
        <v>1000</v>
      </c>
      <c r="NX77" s="29">
        <v>0</v>
      </c>
      <c r="NY77" s="29">
        <v>-1000</v>
      </c>
      <c r="NZ77" s="29">
        <v>1000</v>
      </c>
      <c r="OA77" s="29">
        <v>0</v>
      </c>
      <c r="OB77" s="29">
        <v>-1000</v>
      </c>
      <c r="OC77" s="29">
        <v>1000</v>
      </c>
      <c r="OD77" s="29">
        <v>0</v>
      </c>
      <c r="OE77" s="29">
        <v>-1000</v>
      </c>
      <c r="OF77" s="29">
        <v>1000</v>
      </c>
      <c r="OG77" s="29">
        <v>0</v>
      </c>
      <c r="OH77" s="29">
        <v>-1000</v>
      </c>
      <c r="OI77" s="29">
        <v>1000</v>
      </c>
      <c r="OJ77" s="29">
        <v>0</v>
      </c>
      <c r="OK77" s="29">
        <v>-1000</v>
      </c>
      <c r="OL77" s="29">
        <v>1000</v>
      </c>
      <c r="OM77" s="29">
        <v>0</v>
      </c>
      <c r="ON77" s="29">
        <v>-1000</v>
      </c>
      <c r="OO77" s="29">
        <v>1000</v>
      </c>
      <c r="OP77" s="29">
        <v>0</v>
      </c>
      <c r="OQ77" s="29">
        <v>-1000</v>
      </c>
      <c r="OR77" s="29">
        <v>1000</v>
      </c>
      <c r="OS77" s="29">
        <v>0</v>
      </c>
      <c r="OT77" s="29">
        <v>-1000</v>
      </c>
      <c r="OU77" s="29">
        <v>1000</v>
      </c>
      <c r="OV77" s="29">
        <v>0</v>
      </c>
      <c r="OW77" s="29">
        <v>-1000</v>
      </c>
      <c r="OX77" s="29">
        <v>1000</v>
      </c>
      <c r="OY77" s="29">
        <v>0</v>
      </c>
      <c r="OZ77" s="29">
        <v>-1000</v>
      </c>
      <c r="PA77" s="29">
        <v>1000</v>
      </c>
      <c r="PB77" s="29">
        <v>0</v>
      </c>
      <c r="PC77" s="29">
        <v>-1000</v>
      </c>
      <c r="PD77" s="29">
        <v>1000</v>
      </c>
      <c r="PE77" s="29">
        <v>0</v>
      </c>
      <c r="PF77" s="29">
        <v>-1000</v>
      </c>
      <c r="PG77" s="29">
        <v>1000</v>
      </c>
      <c r="PH77" s="29">
        <v>0</v>
      </c>
      <c r="PI77" s="29">
        <v>-12000</v>
      </c>
      <c r="PJ77" s="29">
        <v>12000</v>
      </c>
      <c r="PK77" s="29">
        <v>0</v>
      </c>
    </row>
    <row r="78" spans="1:427" x14ac:dyDescent="0.25">
      <c r="A78" s="5" t="s">
        <v>82</v>
      </c>
      <c r="B78" s="29">
        <v>-25043.040000000001</v>
      </c>
      <c r="C78" s="29">
        <v>46926.619999999995</v>
      </c>
      <c r="D78" s="29">
        <v>21883.580000000005</v>
      </c>
      <c r="E78" s="29">
        <v>-25043.040000000001</v>
      </c>
      <c r="F78" s="29">
        <v>46926.619999999995</v>
      </c>
      <c r="G78" s="29">
        <v>21883.580000000005</v>
      </c>
      <c r="H78" s="29">
        <v>-20962.069999999996</v>
      </c>
      <c r="I78" s="29">
        <v>39615.46</v>
      </c>
      <c r="J78" s="29">
        <v>18653.39</v>
      </c>
      <c r="K78" s="29">
        <v>-20962.069999999996</v>
      </c>
      <c r="L78" s="29">
        <v>39615.46</v>
      </c>
      <c r="M78" s="29">
        <v>18653.39</v>
      </c>
      <c r="N78" s="29">
        <v>-12428.7</v>
      </c>
      <c r="O78" s="29">
        <v>30936.799999999999</v>
      </c>
      <c r="P78" s="29">
        <v>18508.099999999999</v>
      </c>
      <c r="Q78" s="29">
        <v>-12428.7</v>
      </c>
      <c r="R78" s="29">
        <v>30936.799999999999</v>
      </c>
      <c r="S78" s="29">
        <v>18508.099999999999</v>
      </c>
      <c r="T78" s="29">
        <v>-15809.509999999998</v>
      </c>
      <c r="U78" s="29">
        <v>34451.650000000009</v>
      </c>
      <c r="V78" s="29">
        <v>18642.14</v>
      </c>
      <c r="W78" s="29">
        <v>-15809.509999999998</v>
      </c>
      <c r="X78" s="29">
        <v>34451.650000000009</v>
      </c>
      <c r="Y78" s="29">
        <v>18642.14</v>
      </c>
      <c r="Z78" s="29">
        <v>-41465.420000000006</v>
      </c>
      <c r="AA78" s="29">
        <v>180003.86</v>
      </c>
      <c r="AB78" s="29">
        <v>138538.44</v>
      </c>
      <c r="AC78" s="29">
        <v>-41465.420000000006</v>
      </c>
      <c r="AD78" s="29">
        <v>180003.86</v>
      </c>
      <c r="AE78" s="29">
        <v>138538.44</v>
      </c>
      <c r="AF78" s="29">
        <v>-89054.720000000016</v>
      </c>
      <c r="AG78" s="29">
        <v>107800.21</v>
      </c>
      <c r="AH78" s="29">
        <v>18745.489999999998</v>
      </c>
      <c r="AI78" s="29">
        <v>-89054.720000000016</v>
      </c>
      <c r="AJ78" s="29">
        <v>107800.21</v>
      </c>
      <c r="AK78" s="29">
        <v>18745.489999999998</v>
      </c>
      <c r="AL78" s="29">
        <v>-11583.110000000002</v>
      </c>
      <c r="AM78" s="29">
        <v>33062.400000000001</v>
      </c>
      <c r="AN78" s="29">
        <v>21479.29</v>
      </c>
      <c r="AO78" s="29">
        <v>-11583.110000000002</v>
      </c>
      <c r="AP78" s="29">
        <v>33062.400000000001</v>
      </c>
      <c r="AQ78" s="29">
        <v>21479.29</v>
      </c>
      <c r="AR78" s="29">
        <v>-54730.109999999993</v>
      </c>
      <c r="AS78" s="29">
        <v>75796.699999999983</v>
      </c>
      <c r="AT78" s="29">
        <v>21066.59</v>
      </c>
      <c r="AU78" s="29">
        <v>-54730.109999999993</v>
      </c>
      <c r="AV78" s="29">
        <v>75796.699999999983</v>
      </c>
      <c r="AW78" s="29">
        <v>21066.59</v>
      </c>
      <c r="AX78" s="29">
        <v>-14020.140000000001</v>
      </c>
      <c r="AY78" s="29">
        <v>26283.1</v>
      </c>
      <c r="AZ78" s="29">
        <v>12262.96</v>
      </c>
      <c r="BA78" s="29">
        <v>-14020.140000000001</v>
      </c>
      <c r="BB78" s="29">
        <v>26283.1</v>
      </c>
      <c r="BC78" s="29">
        <v>12262.96</v>
      </c>
      <c r="BD78" s="29">
        <v>-21452.610000000004</v>
      </c>
      <c r="BE78" s="29">
        <v>29302.610000000004</v>
      </c>
      <c r="BF78" s="29">
        <v>7850</v>
      </c>
      <c r="BG78" s="29">
        <v>-21452.610000000004</v>
      </c>
      <c r="BH78" s="29">
        <v>29302.610000000004</v>
      </c>
      <c r="BI78" s="29">
        <v>7850</v>
      </c>
      <c r="BJ78" s="29">
        <v>-602011.86999999976</v>
      </c>
      <c r="BK78" s="29">
        <v>609518.64999999979</v>
      </c>
      <c r="BL78" s="29">
        <v>7506.78</v>
      </c>
      <c r="BM78" s="29">
        <v>-602011.86999999976</v>
      </c>
      <c r="BN78" s="29">
        <v>609518.64999999979</v>
      </c>
      <c r="BO78" s="29">
        <v>7506.78</v>
      </c>
      <c r="BP78" s="29">
        <v>-169310.27000000002</v>
      </c>
      <c r="BQ78" s="29">
        <v>115504.17</v>
      </c>
      <c r="BR78" s="29">
        <v>-53806.1</v>
      </c>
      <c r="BS78" s="29">
        <v>-169310.27000000002</v>
      </c>
      <c r="BT78" s="29">
        <v>115504.17</v>
      </c>
      <c r="BU78" s="29">
        <v>-53806.1</v>
      </c>
      <c r="BV78" s="29"/>
      <c r="BW78" s="29"/>
      <c r="BX78" s="29"/>
      <c r="BY78" s="29"/>
      <c r="BZ78" s="29"/>
      <c r="CA78" s="29"/>
      <c r="CB78" s="29">
        <v>-1077871.5700000003</v>
      </c>
      <c r="CC78" s="29">
        <v>1329202.2300000002</v>
      </c>
      <c r="CD78" s="29">
        <v>251330.66</v>
      </c>
      <c r="CE78" s="29">
        <v>-17134.099999999999</v>
      </c>
      <c r="CF78" s="29">
        <v>20455.750000000004</v>
      </c>
      <c r="CG78" s="29">
        <v>3321.65</v>
      </c>
      <c r="CH78" s="29">
        <v>-730</v>
      </c>
      <c r="CI78" s="29">
        <v>730</v>
      </c>
      <c r="CJ78" s="29">
        <v>0</v>
      </c>
      <c r="CK78" s="29">
        <v>-24051.91</v>
      </c>
      <c r="CL78" s="29">
        <v>24051.91</v>
      </c>
      <c r="CM78" s="29">
        <v>0</v>
      </c>
      <c r="CN78" s="29">
        <v>-41916.01</v>
      </c>
      <c r="CO78" s="29">
        <v>45237.66</v>
      </c>
      <c r="CP78" s="29">
        <v>3321.65</v>
      </c>
      <c r="CQ78" s="29">
        <v>-65509.419999999991</v>
      </c>
      <c r="CR78" s="29">
        <v>145016.17000000001</v>
      </c>
      <c r="CS78" s="29">
        <v>79506.75</v>
      </c>
      <c r="CT78" s="29">
        <v>-69269.119999999995</v>
      </c>
      <c r="CU78" s="29">
        <v>69269.119999999995</v>
      </c>
      <c r="CV78" s="29">
        <v>0</v>
      </c>
      <c r="CW78" s="29">
        <v>-137101.75999999998</v>
      </c>
      <c r="CX78" s="29">
        <v>137101.75999999998</v>
      </c>
      <c r="CY78" s="29">
        <v>0</v>
      </c>
      <c r="CZ78" s="29">
        <v>-271880.30000000005</v>
      </c>
      <c r="DA78" s="29">
        <v>351387.0500000001</v>
      </c>
      <c r="DB78" s="29">
        <v>79506.75</v>
      </c>
      <c r="DC78" s="29">
        <v>-147577.26999999999</v>
      </c>
      <c r="DD78" s="29">
        <v>150378.40999999997</v>
      </c>
      <c r="DE78" s="29">
        <v>2801.14</v>
      </c>
      <c r="DF78" s="29">
        <v>-69526.28</v>
      </c>
      <c r="DG78" s="29">
        <v>69526.28</v>
      </c>
      <c r="DH78" s="29">
        <v>0</v>
      </c>
      <c r="DI78" s="29">
        <v>-142040.93</v>
      </c>
      <c r="DJ78" s="29">
        <v>142040.93</v>
      </c>
      <c r="DK78" s="29">
        <v>0</v>
      </c>
      <c r="DL78" s="29">
        <v>-359144.48000000004</v>
      </c>
      <c r="DM78" s="29">
        <v>361945.62</v>
      </c>
      <c r="DN78" s="29">
        <v>2801.14</v>
      </c>
      <c r="DO78" s="29">
        <v>52773.320000000007</v>
      </c>
      <c r="DP78" s="29">
        <v>81179.989999999991</v>
      </c>
      <c r="DQ78" s="29">
        <v>133953.31</v>
      </c>
      <c r="DR78" s="29">
        <v>-42236.3</v>
      </c>
      <c r="DS78" s="29">
        <v>42236.3</v>
      </c>
      <c r="DT78" s="29">
        <v>0</v>
      </c>
      <c r="DU78" s="29">
        <v>-76651.259999999995</v>
      </c>
      <c r="DV78" s="29">
        <v>76651.259999999995</v>
      </c>
      <c r="DW78" s="29">
        <v>0</v>
      </c>
      <c r="DX78" s="29">
        <v>-66114.239999999991</v>
      </c>
      <c r="DY78" s="29">
        <v>200067.55000000002</v>
      </c>
      <c r="DZ78" s="29">
        <v>133953.31</v>
      </c>
      <c r="EA78" s="29">
        <v>-10955.51</v>
      </c>
      <c r="EB78" s="29">
        <v>53505.31</v>
      </c>
      <c r="EC78" s="29">
        <v>42549.8</v>
      </c>
      <c r="ED78" s="29">
        <v>-33935.040000000001</v>
      </c>
      <c r="EE78" s="29">
        <v>33935.040000000001</v>
      </c>
      <c r="EF78" s="29">
        <v>0</v>
      </c>
      <c r="EG78" s="29">
        <v>-55158.500000000007</v>
      </c>
      <c r="EH78" s="29">
        <v>55158.500000000007</v>
      </c>
      <c r="EI78" s="29">
        <v>0</v>
      </c>
      <c r="EJ78" s="29">
        <v>-100049.04999999999</v>
      </c>
      <c r="EK78" s="29">
        <v>142598.85</v>
      </c>
      <c r="EL78" s="29">
        <v>42549.8</v>
      </c>
      <c r="EM78" s="29">
        <v>-37994.439999999995</v>
      </c>
      <c r="EN78" s="29">
        <v>82805.759999999995</v>
      </c>
      <c r="EO78" s="29">
        <v>44811.32</v>
      </c>
      <c r="EP78" s="29">
        <v>-43778.47</v>
      </c>
      <c r="EQ78" s="29">
        <v>43778.47</v>
      </c>
      <c r="ER78" s="29">
        <v>0</v>
      </c>
      <c r="ES78" s="29">
        <v>-84578.97</v>
      </c>
      <c r="ET78" s="29">
        <v>84578.97</v>
      </c>
      <c r="EU78" s="29">
        <v>0</v>
      </c>
      <c r="EV78" s="29">
        <v>-166351.87999999998</v>
      </c>
      <c r="EW78" s="29">
        <v>211163.19999999995</v>
      </c>
      <c r="EX78" s="29">
        <v>44811.32</v>
      </c>
      <c r="EY78" s="29">
        <v>-25152.25</v>
      </c>
      <c r="EZ78" s="29">
        <v>36896.32</v>
      </c>
      <c r="FA78" s="29">
        <v>11744.07</v>
      </c>
      <c r="FB78" s="29">
        <v>-162797.17000000001</v>
      </c>
      <c r="FC78" s="29">
        <v>162797.17000000001</v>
      </c>
      <c r="FD78" s="29">
        <v>0</v>
      </c>
      <c r="FE78" s="29">
        <v>-224571.13</v>
      </c>
      <c r="FF78" s="29">
        <v>224571.13</v>
      </c>
      <c r="FG78" s="29">
        <v>0</v>
      </c>
      <c r="FH78" s="29">
        <v>-412520.55</v>
      </c>
      <c r="FI78" s="29">
        <v>424264.61999999994</v>
      </c>
      <c r="FJ78" s="29">
        <v>11744.07</v>
      </c>
      <c r="FK78" s="29">
        <v>-11883.7</v>
      </c>
      <c r="FL78" s="29">
        <v>12470.01</v>
      </c>
      <c r="FM78" s="29">
        <v>586.30999999999995</v>
      </c>
      <c r="FN78" s="29">
        <v>-162797.17000000001</v>
      </c>
      <c r="FO78" s="29">
        <v>162797.17000000001</v>
      </c>
      <c r="FP78" s="29">
        <v>0</v>
      </c>
      <c r="FQ78" s="29">
        <v>-210291.13</v>
      </c>
      <c r="FR78" s="29">
        <v>210291.13</v>
      </c>
      <c r="FS78" s="29">
        <v>0</v>
      </c>
      <c r="FT78" s="29">
        <v>-384972</v>
      </c>
      <c r="FU78" s="29">
        <v>385558.30999999994</v>
      </c>
      <c r="FV78" s="29">
        <v>586.30999999999995</v>
      </c>
      <c r="FW78" s="29">
        <v>-23155.32</v>
      </c>
      <c r="FX78" s="29">
        <v>26442.739999999998</v>
      </c>
      <c r="FY78" s="29">
        <v>3287.420000000001</v>
      </c>
      <c r="FZ78" s="29">
        <v>-404154.67</v>
      </c>
      <c r="GA78" s="29">
        <v>404154.67</v>
      </c>
      <c r="GB78" s="29">
        <v>0</v>
      </c>
      <c r="GC78" s="29">
        <v>-214747.13</v>
      </c>
      <c r="GD78" s="29">
        <v>214747.13</v>
      </c>
      <c r="GE78" s="29">
        <v>0</v>
      </c>
      <c r="GF78" s="29">
        <v>-642057.11999999976</v>
      </c>
      <c r="GG78" s="29">
        <v>645344.53999999992</v>
      </c>
      <c r="GH78" s="29">
        <v>3287.420000000001</v>
      </c>
      <c r="GI78" s="29">
        <v>-38721.240000000005</v>
      </c>
      <c r="GJ78" s="29">
        <v>39015.17</v>
      </c>
      <c r="GK78" s="29">
        <v>293.93</v>
      </c>
      <c r="GL78" s="29">
        <v>-312974.67</v>
      </c>
      <c r="GM78" s="29">
        <v>312974.67</v>
      </c>
      <c r="GN78" s="29">
        <v>0</v>
      </c>
      <c r="GO78" s="29">
        <v>-242327.13</v>
      </c>
      <c r="GP78" s="29">
        <v>242327.13</v>
      </c>
      <c r="GQ78" s="29">
        <v>0</v>
      </c>
      <c r="GR78" s="29">
        <v>-594023.04</v>
      </c>
      <c r="GS78" s="29">
        <v>594316.97000000009</v>
      </c>
      <c r="GT78" s="29">
        <v>293.93</v>
      </c>
      <c r="GU78" s="29">
        <v>-45734.669999999991</v>
      </c>
      <c r="GV78" s="29">
        <v>47080.359999999993</v>
      </c>
      <c r="GW78" s="29">
        <v>1345.69</v>
      </c>
      <c r="GX78" s="29">
        <v>-343602.17</v>
      </c>
      <c r="GY78" s="29">
        <v>343602.17</v>
      </c>
      <c r="GZ78" s="29">
        <v>0</v>
      </c>
      <c r="HA78" s="29">
        <v>-177614.63</v>
      </c>
      <c r="HB78" s="29">
        <v>177614.63</v>
      </c>
      <c r="HC78" s="29">
        <v>0</v>
      </c>
      <c r="HD78" s="29">
        <v>-566951.47</v>
      </c>
      <c r="HE78" s="29">
        <v>568297.16</v>
      </c>
      <c r="HF78" s="29">
        <v>1345.69</v>
      </c>
      <c r="HG78" s="29">
        <v>-412733.17</v>
      </c>
      <c r="HH78" s="29">
        <v>412733.17</v>
      </c>
      <c r="HI78" s="29">
        <v>0</v>
      </c>
      <c r="HJ78" s="29">
        <v>-191396.13</v>
      </c>
      <c r="HK78" s="29">
        <v>191396.13</v>
      </c>
      <c r="HL78" s="29">
        <v>0</v>
      </c>
      <c r="HM78" s="29">
        <v>-604129.30000000005</v>
      </c>
      <c r="HN78" s="29">
        <v>604129.30000000005</v>
      </c>
      <c r="HO78" s="29">
        <v>0</v>
      </c>
      <c r="HP78" s="29"/>
      <c r="HQ78" s="29"/>
      <c r="HR78" s="29"/>
      <c r="HS78" s="29"/>
      <c r="HT78" s="29"/>
      <c r="HU78" s="29"/>
      <c r="HV78" s="29"/>
      <c r="HW78" s="29"/>
      <c r="HX78" s="29"/>
      <c r="HY78" s="29">
        <v>-4210109.4400000013</v>
      </c>
      <c r="HZ78" s="29">
        <v>4534310.8299999991</v>
      </c>
      <c r="IA78" s="29">
        <v>324201.39000000007</v>
      </c>
      <c r="IB78" s="29">
        <v>-63034.559999999998</v>
      </c>
      <c r="IC78" s="29">
        <v>63034.559999999998</v>
      </c>
      <c r="ID78" s="29">
        <v>0</v>
      </c>
      <c r="IE78" s="29">
        <v>-48600.880000000005</v>
      </c>
      <c r="IF78" s="29">
        <v>48600.880000000005</v>
      </c>
      <c r="IG78" s="29">
        <v>0</v>
      </c>
      <c r="IH78" s="29">
        <v>-111635.44</v>
      </c>
      <c r="II78" s="29">
        <v>111635.44</v>
      </c>
      <c r="IJ78" s="29">
        <v>0</v>
      </c>
      <c r="IK78" s="29">
        <v>-75148.88</v>
      </c>
      <c r="IL78" s="29">
        <v>75148.88</v>
      </c>
      <c r="IM78" s="29">
        <v>0</v>
      </c>
      <c r="IN78" s="29">
        <v>-51028.590000000004</v>
      </c>
      <c r="IO78" s="29">
        <v>51028.590000000004</v>
      </c>
      <c r="IP78" s="29">
        <v>0</v>
      </c>
      <c r="IQ78" s="29">
        <v>-126177.47</v>
      </c>
      <c r="IR78" s="29">
        <v>126177.47</v>
      </c>
      <c r="IS78" s="29">
        <v>0</v>
      </c>
      <c r="IT78" s="29">
        <v>-77196.13</v>
      </c>
      <c r="IU78" s="29">
        <v>77196.13</v>
      </c>
      <c r="IV78" s="29">
        <v>0</v>
      </c>
      <c r="IW78" s="29">
        <v>-49125.15</v>
      </c>
      <c r="IX78" s="29">
        <v>49125.15</v>
      </c>
      <c r="IY78" s="29">
        <v>0</v>
      </c>
      <c r="IZ78" s="29">
        <v>-126321.28</v>
      </c>
      <c r="JA78" s="29">
        <v>126321.28</v>
      </c>
      <c r="JB78" s="29">
        <v>0</v>
      </c>
      <c r="JC78" s="29">
        <v>-52418.65</v>
      </c>
      <c r="JD78" s="29">
        <v>52418.65</v>
      </c>
      <c r="JE78" s="29">
        <v>0</v>
      </c>
      <c r="JF78" s="29">
        <v>-48600.880000000005</v>
      </c>
      <c r="JG78" s="29">
        <v>48600.880000000005</v>
      </c>
      <c r="JH78" s="29">
        <v>0</v>
      </c>
      <c r="JI78" s="29">
        <v>-101019.53</v>
      </c>
      <c r="JJ78" s="29">
        <v>101019.53</v>
      </c>
      <c r="JK78" s="29">
        <v>0</v>
      </c>
      <c r="JL78" s="29">
        <v>-45918.65</v>
      </c>
      <c r="JM78" s="29">
        <v>45918.65</v>
      </c>
      <c r="JN78" s="29">
        <v>0</v>
      </c>
      <c r="JO78" s="29">
        <v>-48600.880000000005</v>
      </c>
      <c r="JP78" s="29">
        <v>48600.880000000005</v>
      </c>
      <c r="JQ78" s="29">
        <v>0</v>
      </c>
      <c r="JR78" s="29">
        <v>-94519.53</v>
      </c>
      <c r="JS78" s="29">
        <v>94519.53</v>
      </c>
      <c r="JT78" s="29">
        <v>0</v>
      </c>
      <c r="JU78" s="29">
        <v>-70116.94</v>
      </c>
      <c r="JV78" s="29">
        <v>70116.94</v>
      </c>
      <c r="JW78" s="29">
        <v>0</v>
      </c>
      <c r="JX78" s="29">
        <v>-49301.24</v>
      </c>
      <c r="JY78" s="29">
        <v>49301.24</v>
      </c>
      <c r="JZ78" s="29">
        <v>0</v>
      </c>
      <c r="KA78" s="29">
        <v>-119418.18</v>
      </c>
      <c r="KB78" s="29">
        <v>119418.18</v>
      </c>
      <c r="KC78" s="29">
        <v>0</v>
      </c>
      <c r="KD78" s="29">
        <v>-69136.59</v>
      </c>
      <c r="KE78" s="29">
        <v>69136.59</v>
      </c>
      <c r="KF78" s="29">
        <v>0</v>
      </c>
      <c r="KG78" s="29">
        <v>-48611.44</v>
      </c>
      <c r="KH78" s="29">
        <v>48611.44</v>
      </c>
      <c r="KI78" s="29">
        <v>0</v>
      </c>
      <c r="KJ78" s="29">
        <v>-117748.03</v>
      </c>
      <c r="KK78" s="29">
        <v>117748.03</v>
      </c>
      <c r="KL78" s="29">
        <v>0</v>
      </c>
      <c r="KM78" s="29">
        <v>-64200.869999999995</v>
      </c>
      <c r="KN78" s="29">
        <v>64200.869999999995</v>
      </c>
      <c r="KO78" s="29">
        <v>0</v>
      </c>
      <c r="KP78" s="29">
        <v>-48611.44</v>
      </c>
      <c r="KQ78" s="29">
        <v>48611.44</v>
      </c>
      <c r="KR78" s="29">
        <v>0</v>
      </c>
      <c r="KS78" s="29">
        <v>-112812.31</v>
      </c>
      <c r="KT78" s="29">
        <v>112812.31</v>
      </c>
      <c r="KU78" s="29">
        <v>0</v>
      </c>
      <c r="KV78" s="29">
        <v>-79478.350000000006</v>
      </c>
      <c r="KW78" s="29">
        <v>79478.350000000006</v>
      </c>
      <c r="KX78" s="29">
        <v>0</v>
      </c>
      <c r="KY78" s="29">
        <v>-48611.44</v>
      </c>
      <c r="KZ78" s="29">
        <v>48611.44</v>
      </c>
      <c r="LA78" s="29">
        <v>0</v>
      </c>
      <c r="LB78" s="29">
        <v>-128089.79</v>
      </c>
      <c r="LC78" s="29">
        <v>128089.79</v>
      </c>
      <c r="LD78" s="29">
        <v>0</v>
      </c>
      <c r="LE78" s="29">
        <v>-80460.150000000009</v>
      </c>
      <c r="LF78" s="29">
        <v>80460.150000000009</v>
      </c>
      <c r="LG78" s="29">
        <v>0</v>
      </c>
      <c r="LH78" s="29">
        <v>-48611.44</v>
      </c>
      <c r="LI78" s="29">
        <v>48611.44</v>
      </c>
      <c r="LJ78" s="29">
        <v>0</v>
      </c>
      <c r="LK78" s="29">
        <v>-129071.59000000001</v>
      </c>
      <c r="LL78" s="29">
        <v>129071.59000000001</v>
      </c>
      <c r="LM78" s="29">
        <v>0</v>
      </c>
      <c r="LN78" s="29">
        <v>-77490.150000000009</v>
      </c>
      <c r="LO78" s="29">
        <v>77490.150000000009</v>
      </c>
      <c r="LP78" s="29">
        <v>0</v>
      </c>
      <c r="LQ78" s="29">
        <v>-48611.44</v>
      </c>
      <c r="LR78" s="29">
        <v>48611.44</v>
      </c>
      <c r="LS78" s="29">
        <v>0</v>
      </c>
      <c r="LT78" s="29">
        <v>-126101.59000000001</v>
      </c>
      <c r="LU78" s="29">
        <v>126101.59000000001</v>
      </c>
      <c r="LV78" s="29">
        <v>0</v>
      </c>
      <c r="LW78" s="29">
        <v>-103267.63</v>
      </c>
      <c r="LX78" s="29">
        <v>103267.63</v>
      </c>
      <c r="LY78" s="29">
        <v>0</v>
      </c>
      <c r="LZ78" s="29">
        <v>-48611.44</v>
      </c>
      <c r="MA78" s="29">
        <v>48611.44</v>
      </c>
      <c r="MB78" s="29">
        <v>0</v>
      </c>
      <c r="MC78" s="29">
        <v>-151879.07000000004</v>
      </c>
      <c r="MD78" s="29">
        <v>151879.07000000004</v>
      </c>
      <c r="ME78" s="29">
        <v>0</v>
      </c>
      <c r="MF78" s="29"/>
      <c r="MG78" s="29"/>
      <c r="MH78" s="29"/>
      <c r="MI78" s="29"/>
      <c r="MJ78" s="29"/>
      <c r="MK78" s="29"/>
      <c r="ML78" s="29">
        <v>-1444793.8100000003</v>
      </c>
      <c r="MM78" s="29">
        <v>1444793.8100000003</v>
      </c>
      <c r="MN78" s="29">
        <v>0</v>
      </c>
      <c r="MO78" s="29">
        <v>-61833.599999999999</v>
      </c>
      <c r="MP78" s="29">
        <v>61833.599999999999</v>
      </c>
      <c r="MQ78" s="29">
        <v>0</v>
      </c>
      <c r="MR78" s="29">
        <v>-61833.599999999999</v>
      </c>
      <c r="MS78" s="29">
        <v>61833.599999999999</v>
      </c>
      <c r="MT78" s="29">
        <v>0</v>
      </c>
      <c r="MU78" s="29">
        <v>-61603.6</v>
      </c>
      <c r="MV78" s="29">
        <v>61603.6</v>
      </c>
      <c r="MW78" s="29">
        <v>0</v>
      </c>
      <c r="MX78" s="29">
        <v>-61603.6</v>
      </c>
      <c r="MY78" s="29">
        <v>61603.6</v>
      </c>
      <c r="MZ78" s="29">
        <v>0</v>
      </c>
      <c r="NA78" s="29">
        <v>-61483.6</v>
      </c>
      <c r="NB78" s="29">
        <v>61483.6</v>
      </c>
      <c r="NC78" s="29">
        <v>0</v>
      </c>
      <c r="ND78" s="29">
        <v>-61483.6</v>
      </c>
      <c r="NE78" s="29">
        <v>61483.6</v>
      </c>
      <c r="NF78" s="29">
        <v>0</v>
      </c>
      <c r="NG78" s="29">
        <v>-61983.6</v>
      </c>
      <c r="NH78" s="29">
        <v>61983.6</v>
      </c>
      <c r="NI78" s="29">
        <v>0</v>
      </c>
      <c r="NJ78" s="29">
        <v>-61983.6</v>
      </c>
      <c r="NK78" s="29">
        <v>61983.6</v>
      </c>
      <c r="NL78" s="29">
        <v>0</v>
      </c>
      <c r="NM78" s="29">
        <v>-59181.82</v>
      </c>
      <c r="NN78" s="29">
        <v>59181.82</v>
      </c>
      <c r="NO78" s="29">
        <v>0</v>
      </c>
      <c r="NP78" s="29">
        <v>-59181.82</v>
      </c>
      <c r="NQ78" s="29">
        <v>59181.82</v>
      </c>
      <c r="NR78" s="29">
        <v>0</v>
      </c>
      <c r="NS78" s="29">
        <v>-60181.82</v>
      </c>
      <c r="NT78" s="29">
        <v>60181.82</v>
      </c>
      <c r="NU78" s="29">
        <v>0</v>
      </c>
      <c r="NV78" s="29">
        <v>-60181.82</v>
      </c>
      <c r="NW78" s="29">
        <v>60181.82</v>
      </c>
      <c r="NX78" s="29">
        <v>0</v>
      </c>
      <c r="NY78" s="29">
        <v>-50856.82</v>
      </c>
      <c r="NZ78" s="29">
        <v>50856.82</v>
      </c>
      <c r="OA78" s="29">
        <v>0</v>
      </c>
      <c r="OB78" s="29">
        <v>-50856.82</v>
      </c>
      <c r="OC78" s="29">
        <v>50856.82</v>
      </c>
      <c r="OD78" s="29">
        <v>0</v>
      </c>
      <c r="OE78" s="29">
        <v>-50506.82</v>
      </c>
      <c r="OF78" s="29">
        <v>50506.82</v>
      </c>
      <c r="OG78" s="29">
        <v>0</v>
      </c>
      <c r="OH78" s="29">
        <v>-50506.82</v>
      </c>
      <c r="OI78" s="29">
        <v>50506.82</v>
      </c>
      <c r="OJ78" s="29">
        <v>0</v>
      </c>
      <c r="OK78" s="29">
        <v>-50506.82</v>
      </c>
      <c r="OL78" s="29">
        <v>50506.82</v>
      </c>
      <c r="OM78" s="29">
        <v>0</v>
      </c>
      <c r="ON78" s="29">
        <v>-50506.82</v>
      </c>
      <c r="OO78" s="29">
        <v>50506.82</v>
      </c>
      <c r="OP78" s="29">
        <v>0</v>
      </c>
      <c r="OQ78" s="29">
        <v>-50976.82</v>
      </c>
      <c r="OR78" s="29">
        <v>50976.82</v>
      </c>
      <c r="OS78" s="29">
        <v>0</v>
      </c>
      <c r="OT78" s="29">
        <v>-50976.82</v>
      </c>
      <c r="OU78" s="29">
        <v>50976.82</v>
      </c>
      <c r="OV78" s="29">
        <v>0</v>
      </c>
      <c r="OW78" s="29">
        <v>-46494.32</v>
      </c>
      <c r="OX78" s="29">
        <v>46494.32</v>
      </c>
      <c r="OY78" s="29">
        <v>0</v>
      </c>
      <c r="OZ78" s="29">
        <v>-46494.32</v>
      </c>
      <c r="PA78" s="29">
        <v>46494.32</v>
      </c>
      <c r="PB78" s="29">
        <v>0</v>
      </c>
      <c r="PC78" s="29">
        <v>-59494.32</v>
      </c>
      <c r="PD78" s="29">
        <v>59494.32</v>
      </c>
      <c r="PE78" s="29">
        <v>0</v>
      </c>
      <c r="PF78" s="29">
        <v>-59494.32</v>
      </c>
      <c r="PG78" s="29">
        <v>59494.32</v>
      </c>
      <c r="PH78" s="29">
        <v>0</v>
      </c>
      <c r="PI78" s="29">
        <v>-675103.96000000008</v>
      </c>
      <c r="PJ78" s="29">
        <v>675103.96000000008</v>
      </c>
      <c r="PK78" s="29">
        <v>0</v>
      </c>
    </row>
    <row r="79" spans="1:427" x14ac:dyDescent="0.25">
      <c r="A79" s="6" t="s">
        <v>101</v>
      </c>
      <c r="B79" s="29">
        <v>-3269.42</v>
      </c>
      <c r="C79" s="29">
        <v>3269.42</v>
      </c>
      <c r="D79" s="29">
        <v>0</v>
      </c>
      <c r="E79" s="29">
        <v>-3269.42</v>
      </c>
      <c r="F79" s="29">
        <v>3269.42</v>
      </c>
      <c r="G79" s="29">
        <v>0</v>
      </c>
      <c r="H79" s="29">
        <v>-10705.5</v>
      </c>
      <c r="I79" s="29">
        <v>10705.5</v>
      </c>
      <c r="J79" s="29">
        <v>0</v>
      </c>
      <c r="K79" s="29">
        <v>-10705.5</v>
      </c>
      <c r="L79" s="29">
        <v>10705.5</v>
      </c>
      <c r="M79" s="29">
        <v>0</v>
      </c>
      <c r="N79" s="29">
        <v>-1728.6</v>
      </c>
      <c r="O79" s="29">
        <v>1728.6</v>
      </c>
      <c r="P79" s="29">
        <v>0</v>
      </c>
      <c r="Q79" s="29">
        <v>-1728.6</v>
      </c>
      <c r="R79" s="29">
        <v>1728.6</v>
      </c>
      <c r="S79" s="29">
        <v>0</v>
      </c>
      <c r="T79" s="29">
        <v>-787.2</v>
      </c>
      <c r="U79" s="29">
        <v>787.2</v>
      </c>
      <c r="V79" s="29">
        <v>0</v>
      </c>
      <c r="W79" s="29">
        <v>-787.2</v>
      </c>
      <c r="X79" s="29">
        <v>787.2</v>
      </c>
      <c r="Y79" s="29">
        <v>0</v>
      </c>
      <c r="Z79" s="29">
        <v>-4359.7</v>
      </c>
      <c r="AA79" s="29">
        <v>4359.7</v>
      </c>
      <c r="AB79" s="29">
        <v>0</v>
      </c>
      <c r="AC79" s="29">
        <v>-4359.7</v>
      </c>
      <c r="AD79" s="29">
        <v>4359.7</v>
      </c>
      <c r="AE79" s="29">
        <v>0</v>
      </c>
      <c r="AF79" s="29">
        <v>-77116.800000000003</v>
      </c>
      <c r="AG79" s="29">
        <v>77116.800000000003</v>
      </c>
      <c r="AH79" s="29">
        <v>0</v>
      </c>
      <c r="AI79" s="29">
        <v>-77116.800000000003</v>
      </c>
      <c r="AJ79" s="29">
        <v>77116.800000000003</v>
      </c>
      <c r="AK79" s="29">
        <v>0</v>
      </c>
      <c r="AL79" s="29">
        <v>-2537.5</v>
      </c>
      <c r="AM79" s="29">
        <v>2537.5</v>
      </c>
      <c r="AN79" s="29">
        <v>0</v>
      </c>
      <c r="AO79" s="29">
        <v>-2537.5</v>
      </c>
      <c r="AP79" s="29">
        <v>2537.5</v>
      </c>
      <c r="AQ79" s="29">
        <v>0</v>
      </c>
      <c r="AR79" s="29">
        <v>-45370.91</v>
      </c>
      <c r="AS79" s="29">
        <v>45370.91</v>
      </c>
      <c r="AT79" s="29">
        <v>0</v>
      </c>
      <c r="AU79" s="29">
        <v>-45370.91</v>
      </c>
      <c r="AV79" s="29">
        <v>45370.91</v>
      </c>
      <c r="AW79" s="29">
        <v>0</v>
      </c>
      <c r="AX79" s="29">
        <v>-1353.7</v>
      </c>
      <c r="AY79" s="29">
        <v>1353.7</v>
      </c>
      <c r="AZ79" s="29">
        <v>0</v>
      </c>
      <c r="BA79" s="29">
        <v>-1353.7</v>
      </c>
      <c r="BB79" s="29">
        <v>1353.7</v>
      </c>
      <c r="BC79" s="29">
        <v>0</v>
      </c>
      <c r="BD79" s="29">
        <v>-843.7</v>
      </c>
      <c r="BE79" s="29">
        <v>843.7</v>
      </c>
      <c r="BF79" s="29">
        <v>0</v>
      </c>
      <c r="BG79" s="29">
        <v>-843.7</v>
      </c>
      <c r="BH79" s="29">
        <v>843.7</v>
      </c>
      <c r="BI79" s="29">
        <v>0</v>
      </c>
      <c r="BJ79" s="29">
        <v>-545943.69999999995</v>
      </c>
      <c r="BK79" s="29">
        <v>545943.69999999995</v>
      </c>
      <c r="BL79" s="29">
        <v>0</v>
      </c>
      <c r="BM79" s="29">
        <v>-545943.69999999995</v>
      </c>
      <c r="BN79" s="29">
        <v>545943.69999999995</v>
      </c>
      <c r="BO79" s="29">
        <v>0</v>
      </c>
      <c r="BP79" s="29">
        <v>-113855.13</v>
      </c>
      <c r="BQ79" s="29">
        <v>113855.13</v>
      </c>
      <c r="BR79" s="29">
        <v>0</v>
      </c>
      <c r="BS79" s="29">
        <v>-113855.13</v>
      </c>
      <c r="BT79" s="29">
        <v>113855.13</v>
      </c>
      <c r="BU79" s="29">
        <v>0</v>
      </c>
      <c r="BV79" s="29"/>
      <c r="BW79" s="29"/>
      <c r="BX79" s="29"/>
      <c r="BY79" s="29"/>
      <c r="BZ79" s="29"/>
      <c r="CA79" s="29"/>
      <c r="CB79" s="29">
        <v>-807871.86</v>
      </c>
      <c r="CC79" s="29">
        <v>807871.86</v>
      </c>
      <c r="CD79" s="29">
        <v>0</v>
      </c>
      <c r="CE79" s="29">
        <v>-1023.7</v>
      </c>
      <c r="CF79" s="29">
        <v>1023.7</v>
      </c>
      <c r="CG79" s="29">
        <v>0</v>
      </c>
      <c r="CH79" s="29"/>
      <c r="CI79" s="29"/>
      <c r="CJ79" s="29"/>
      <c r="CK79" s="29">
        <v>-1003.7</v>
      </c>
      <c r="CL79" s="29">
        <v>1003.7</v>
      </c>
      <c r="CM79" s="29">
        <v>0</v>
      </c>
      <c r="CN79" s="29">
        <v>-2027.4</v>
      </c>
      <c r="CO79" s="29">
        <v>2027.4</v>
      </c>
      <c r="CP79" s="29">
        <v>0</v>
      </c>
      <c r="CQ79" s="29">
        <v>-56910.43</v>
      </c>
      <c r="CR79" s="29">
        <v>56910.43</v>
      </c>
      <c r="CS79" s="29">
        <v>0</v>
      </c>
      <c r="CT79" s="29"/>
      <c r="CU79" s="29"/>
      <c r="CV79" s="29"/>
      <c r="CW79" s="29">
        <v>-56890.43</v>
      </c>
      <c r="CX79" s="29">
        <v>56890.43</v>
      </c>
      <c r="CY79" s="29">
        <v>0</v>
      </c>
      <c r="CZ79" s="29">
        <v>-113800.86</v>
      </c>
      <c r="DA79" s="29">
        <v>113800.86</v>
      </c>
      <c r="DB79" s="29">
        <v>0</v>
      </c>
      <c r="DC79" s="29">
        <v>-41002.46</v>
      </c>
      <c r="DD79" s="29">
        <v>41002.46</v>
      </c>
      <c r="DE79" s="29">
        <v>0</v>
      </c>
      <c r="DF79" s="29"/>
      <c r="DG79" s="29"/>
      <c r="DH79" s="29"/>
      <c r="DI79" s="29">
        <v>-47582.46</v>
      </c>
      <c r="DJ79" s="29">
        <v>47582.46</v>
      </c>
      <c r="DK79" s="29">
        <v>0</v>
      </c>
      <c r="DL79" s="29">
        <v>-88584.92</v>
      </c>
      <c r="DM79" s="29">
        <v>88584.92</v>
      </c>
      <c r="DN79" s="29">
        <v>0</v>
      </c>
      <c r="DO79" s="29">
        <v>-15985.2</v>
      </c>
      <c r="DP79" s="29">
        <v>15985.2</v>
      </c>
      <c r="DQ79" s="29">
        <v>0</v>
      </c>
      <c r="DR79" s="29"/>
      <c r="DS79" s="29"/>
      <c r="DT79" s="29"/>
      <c r="DU79" s="29">
        <v>-9445.2000000000007</v>
      </c>
      <c r="DV79" s="29">
        <v>9445.2000000000007</v>
      </c>
      <c r="DW79" s="29">
        <v>0</v>
      </c>
      <c r="DX79" s="29">
        <v>-25430.400000000001</v>
      </c>
      <c r="DY79" s="29">
        <v>25430.400000000001</v>
      </c>
      <c r="DZ79" s="29">
        <v>0</v>
      </c>
      <c r="EA79" s="29">
        <v>-7468.7</v>
      </c>
      <c r="EB79" s="29">
        <v>7468.7</v>
      </c>
      <c r="EC79" s="29">
        <v>0</v>
      </c>
      <c r="ED79" s="29"/>
      <c r="EE79" s="29"/>
      <c r="EF79" s="29"/>
      <c r="EG79" s="29">
        <v>-7508.7</v>
      </c>
      <c r="EH79" s="29">
        <v>7508.7</v>
      </c>
      <c r="EI79" s="29">
        <v>0</v>
      </c>
      <c r="EJ79" s="29">
        <v>-14977.4</v>
      </c>
      <c r="EK79" s="29">
        <v>14977.4</v>
      </c>
      <c r="EL79" s="29">
        <v>0</v>
      </c>
      <c r="EM79" s="29">
        <v>-16466.22</v>
      </c>
      <c r="EN79" s="29">
        <v>37206.219999999994</v>
      </c>
      <c r="EO79" s="29">
        <v>20740</v>
      </c>
      <c r="EP79" s="29">
        <v>-800</v>
      </c>
      <c r="EQ79" s="29">
        <v>800</v>
      </c>
      <c r="ER79" s="29">
        <v>0</v>
      </c>
      <c r="ES79" s="29">
        <v>-5940</v>
      </c>
      <c r="ET79" s="29">
        <v>5940</v>
      </c>
      <c r="EU79" s="29">
        <v>0</v>
      </c>
      <c r="EV79" s="29">
        <v>-23206.22</v>
      </c>
      <c r="EW79" s="29">
        <v>43946.219999999994</v>
      </c>
      <c r="EX79" s="29">
        <v>20740</v>
      </c>
      <c r="EY79" s="29">
        <v>-1807.31</v>
      </c>
      <c r="EZ79" s="29">
        <v>1807.31</v>
      </c>
      <c r="FA79" s="29">
        <v>0</v>
      </c>
      <c r="FB79" s="29">
        <v>-800</v>
      </c>
      <c r="FC79" s="29">
        <v>800</v>
      </c>
      <c r="FD79" s="29">
        <v>0</v>
      </c>
      <c r="FE79" s="29">
        <v>-15980</v>
      </c>
      <c r="FF79" s="29">
        <v>15980</v>
      </c>
      <c r="FG79" s="29">
        <v>0</v>
      </c>
      <c r="FH79" s="29">
        <v>-18587.310000000001</v>
      </c>
      <c r="FI79" s="29">
        <v>18587.310000000001</v>
      </c>
      <c r="FJ79" s="29">
        <v>0</v>
      </c>
      <c r="FK79" s="29">
        <v>-2388.66</v>
      </c>
      <c r="FL79" s="29">
        <v>2388.66</v>
      </c>
      <c r="FM79" s="29">
        <v>0</v>
      </c>
      <c r="FN79" s="29">
        <v>-800</v>
      </c>
      <c r="FO79" s="29">
        <v>800</v>
      </c>
      <c r="FP79" s="29">
        <v>0</v>
      </c>
      <c r="FQ79" s="29">
        <v>-9000</v>
      </c>
      <c r="FR79" s="29">
        <v>9000</v>
      </c>
      <c r="FS79" s="29">
        <v>0</v>
      </c>
      <c r="FT79" s="29">
        <v>-12188.66</v>
      </c>
      <c r="FU79" s="29">
        <v>12188.66</v>
      </c>
      <c r="FV79" s="29">
        <v>0</v>
      </c>
      <c r="FW79" s="29">
        <v>-3700.2</v>
      </c>
      <c r="FX79" s="29">
        <v>3700.2</v>
      </c>
      <c r="FY79" s="29">
        <v>0</v>
      </c>
      <c r="FZ79" s="29">
        <v>-800</v>
      </c>
      <c r="GA79" s="29">
        <v>800</v>
      </c>
      <c r="GB79" s="29">
        <v>0</v>
      </c>
      <c r="GC79" s="29">
        <v>-11000</v>
      </c>
      <c r="GD79" s="29">
        <v>11000</v>
      </c>
      <c r="GE79" s="29">
        <v>0</v>
      </c>
      <c r="GF79" s="29">
        <v>-15500.2</v>
      </c>
      <c r="GG79" s="29">
        <v>15500.2</v>
      </c>
      <c r="GH79" s="29">
        <v>0</v>
      </c>
      <c r="GI79" s="29">
        <v>-4995.7</v>
      </c>
      <c r="GJ79" s="29">
        <v>4995.7</v>
      </c>
      <c r="GK79" s="29">
        <v>0</v>
      </c>
      <c r="GL79" s="29">
        <v>-840</v>
      </c>
      <c r="GM79" s="29">
        <v>840</v>
      </c>
      <c r="GN79" s="29">
        <v>0</v>
      </c>
      <c r="GO79" s="29">
        <v>-11080</v>
      </c>
      <c r="GP79" s="29">
        <v>11080</v>
      </c>
      <c r="GQ79" s="29">
        <v>0</v>
      </c>
      <c r="GR79" s="29">
        <v>-16915.7</v>
      </c>
      <c r="GS79" s="29">
        <v>16915.7</v>
      </c>
      <c r="GT79" s="29">
        <v>0</v>
      </c>
      <c r="GU79" s="29">
        <v>-26343.86</v>
      </c>
      <c r="GV79" s="29">
        <v>26343.86</v>
      </c>
      <c r="GW79" s="29">
        <v>0</v>
      </c>
      <c r="GX79" s="29">
        <v>-3960</v>
      </c>
      <c r="GY79" s="29">
        <v>3960</v>
      </c>
      <c r="GZ79" s="29">
        <v>0</v>
      </c>
      <c r="HA79" s="29">
        <v>-11080</v>
      </c>
      <c r="HB79" s="29">
        <v>11080</v>
      </c>
      <c r="HC79" s="29">
        <v>0</v>
      </c>
      <c r="HD79" s="29">
        <v>-41383.86</v>
      </c>
      <c r="HE79" s="29">
        <v>41383.86</v>
      </c>
      <c r="HF79" s="29">
        <v>0</v>
      </c>
      <c r="HG79" s="29">
        <v>-74407</v>
      </c>
      <c r="HH79" s="29">
        <v>74407</v>
      </c>
      <c r="HI79" s="29">
        <v>0</v>
      </c>
      <c r="HJ79" s="29">
        <v>-24080</v>
      </c>
      <c r="HK79" s="29">
        <v>24080</v>
      </c>
      <c r="HL79" s="29">
        <v>0</v>
      </c>
      <c r="HM79" s="29">
        <v>-98487</v>
      </c>
      <c r="HN79" s="29">
        <v>98487</v>
      </c>
      <c r="HO79" s="29">
        <v>0</v>
      </c>
      <c r="HP79" s="29"/>
      <c r="HQ79" s="29"/>
      <c r="HR79" s="29"/>
      <c r="HS79" s="29"/>
      <c r="HT79" s="29"/>
      <c r="HU79" s="29"/>
      <c r="HV79" s="29"/>
      <c r="HW79" s="29"/>
      <c r="HX79" s="29"/>
      <c r="HY79" s="29">
        <v>-471089.93</v>
      </c>
      <c r="HZ79" s="29">
        <v>491829.93000000005</v>
      </c>
      <c r="IA79" s="29">
        <v>20740</v>
      </c>
      <c r="IB79" s="29">
        <v>-28604</v>
      </c>
      <c r="IC79" s="29">
        <v>28604</v>
      </c>
      <c r="ID79" s="29">
        <v>0</v>
      </c>
      <c r="IE79" s="29">
        <v>-11384</v>
      </c>
      <c r="IF79" s="29">
        <v>11384</v>
      </c>
      <c r="IG79" s="29">
        <v>0</v>
      </c>
      <c r="IH79" s="29">
        <v>-39988</v>
      </c>
      <c r="II79" s="29">
        <v>39988</v>
      </c>
      <c r="IJ79" s="29">
        <v>0</v>
      </c>
      <c r="IK79" s="29">
        <v>-30104</v>
      </c>
      <c r="IL79" s="29">
        <v>30104</v>
      </c>
      <c r="IM79" s="29">
        <v>0</v>
      </c>
      <c r="IN79" s="29">
        <v>-11384</v>
      </c>
      <c r="IO79" s="29">
        <v>11384</v>
      </c>
      <c r="IP79" s="29">
        <v>0</v>
      </c>
      <c r="IQ79" s="29">
        <v>-41488</v>
      </c>
      <c r="IR79" s="29">
        <v>41488</v>
      </c>
      <c r="IS79" s="29">
        <v>0</v>
      </c>
      <c r="IT79" s="29">
        <v>-32604</v>
      </c>
      <c r="IU79" s="29">
        <v>32604</v>
      </c>
      <c r="IV79" s="29">
        <v>0</v>
      </c>
      <c r="IW79" s="29">
        <v>-11384</v>
      </c>
      <c r="IX79" s="29">
        <v>11384</v>
      </c>
      <c r="IY79" s="29">
        <v>0</v>
      </c>
      <c r="IZ79" s="29">
        <v>-43988</v>
      </c>
      <c r="JA79" s="29">
        <v>43988</v>
      </c>
      <c r="JB79" s="29">
        <v>0</v>
      </c>
      <c r="JC79" s="29">
        <v>-17604</v>
      </c>
      <c r="JD79" s="29">
        <v>17604</v>
      </c>
      <c r="JE79" s="29">
        <v>0</v>
      </c>
      <c r="JF79" s="29">
        <v>-11384</v>
      </c>
      <c r="JG79" s="29">
        <v>11384</v>
      </c>
      <c r="JH79" s="29">
        <v>0</v>
      </c>
      <c r="JI79" s="29">
        <v>-28988</v>
      </c>
      <c r="JJ79" s="29">
        <v>28988</v>
      </c>
      <c r="JK79" s="29">
        <v>0</v>
      </c>
      <c r="JL79" s="29">
        <v>-11604</v>
      </c>
      <c r="JM79" s="29">
        <v>11604</v>
      </c>
      <c r="JN79" s="29">
        <v>0</v>
      </c>
      <c r="JO79" s="29">
        <v>-11384</v>
      </c>
      <c r="JP79" s="29">
        <v>11384</v>
      </c>
      <c r="JQ79" s="29">
        <v>0</v>
      </c>
      <c r="JR79" s="29">
        <v>-22988</v>
      </c>
      <c r="JS79" s="29">
        <v>22988</v>
      </c>
      <c r="JT79" s="29">
        <v>0</v>
      </c>
      <c r="JU79" s="29">
        <v>-14104</v>
      </c>
      <c r="JV79" s="29">
        <v>14104</v>
      </c>
      <c r="JW79" s="29">
        <v>0</v>
      </c>
      <c r="JX79" s="29">
        <v>-11384</v>
      </c>
      <c r="JY79" s="29">
        <v>11384</v>
      </c>
      <c r="JZ79" s="29">
        <v>0</v>
      </c>
      <c r="KA79" s="29">
        <v>-25488</v>
      </c>
      <c r="KB79" s="29">
        <v>25488</v>
      </c>
      <c r="KC79" s="29">
        <v>0</v>
      </c>
      <c r="KD79" s="29">
        <v>-11604</v>
      </c>
      <c r="KE79" s="29">
        <v>11604</v>
      </c>
      <c r="KF79" s="29">
        <v>0</v>
      </c>
      <c r="KG79" s="29">
        <v>-11384</v>
      </c>
      <c r="KH79" s="29">
        <v>11384</v>
      </c>
      <c r="KI79" s="29">
        <v>0</v>
      </c>
      <c r="KJ79" s="29">
        <v>-22988</v>
      </c>
      <c r="KK79" s="29">
        <v>22988</v>
      </c>
      <c r="KL79" s="29">
        <v>0</v>
      </c>
      <c r="KM79" s="29">
        <v>-11604</v>
      </c>
      <c r="KN79" s="29">
        <v>11604</v>
      </c>
      <c r="KO79" s="29">
        <v>0</v>
      </c>
      <c r="KP79" s="29">
        <v>-11384</v>
      </c>
      <c r="KQ79" s="29">
        <v>11384</v>
      </c>
      <c r="KR79" s="29">
        <v>0</v>
      </c>
      <c r="KS79" s="29">
        <v>-22988</v>
      </c>
      <c r="KT79" s="29">
        <v>22988</v>
      </c>
      <c r="KU79" s="29">
        <v>0</v>
      </c>
      <c r="KV79" s="29">
        <v>-14104</v>
      </c>
      <c r="KW79" s="29">
        <v>14104</v>
      </c>
      <c r="KX79" s="29">
        <v>0</v>
      </c>
      <c r="KY79" s="29">
        <v>-11384</v>
      </c>
      <c r="KZ79" s="29">
        <v>11384</v>
      </c>
      <c r="LA79" s="29">
        <v>0</v>
      </c>
      <c r="LB79" s="29">
        <v>-25488</v>
      </c>
      <c r="LC79" s="29">
        <v>25488</v>
      </c>
      <c r="LD79" s="29">
        <v>0</v>
      </c>
      <c r="LE79" s="29">
        <v>-11604</v>
      </c>
      <c r="LF79" s="29">
        <v>11604</v>
      </c>
      <c r="LG79" s="29">
        <v>0</v>
      </c>
      <c r="LH79" s="29">
        <v>-11384</v>
      </c>
      <c r="LI79" s="29">
        <v>11384</v>
      </c>
      <c r="LJ79" s="29">
        <v>0</v>
      </c>
      <c r="LK79" s="29">
        <v>-22988</v>
      </c>
      <c r="LL79" s="29">
        <v>22988</v>
      </c>
      <c r="LM79" s="29">
        <v>0</v>
      </c>
      <c r="LN79" s="29">
        <v>-11604</v>
      </c>
      <c r="LO79" s="29">
        <v>11604</v>
      </c>
      <c r="LP79" s="29">
        <v>0</v>
      </c>
      <c r="LQ79" s="29">
        <v>-11384</v>
      </c>
      <c r="LR79" s="29">
        <v>11384</v>
      </c>
      <c r="LS79" s="29">
        <v>0</v>
      </c>
      <c r="LT79" s="29">
        <v>-22988</v>
      </c>
      <c r="LU79" s="29">
        <v>22988</v>
      </c>
      <c r="LV79" s="29">
        <v>0</v>
      </c>
      <c r="LW79" s="29">
        <v>-27104</v>
      </c>
      <c r="LX79" s="29">
        <v>27104</v>
      </c>
      <c r="LY79" s="29">
        <v>0</v>
      </c>
      <c r="LZ79" s="29">
        <v>-11384</v>
      </c>
      <c r="MA79" s="29">
        <v>11384</v>
      </c>
      <c r="MB79" s="29">
        <v>0</v>
      </c>
      <c r="MC79" s="29">
        <v>-38488</v>
      </c>
      <c r="MD79" s="29">
        <v>38488</v>
      </c>
      <c r="ME79" s="29">
        <v>0</v>
      </c>
      <c r="MF79" s="29"/>
      <c r="MG79" s="29"/>
      <c r="MH79" s="29"/>
      <c r="MI79" s="29"/>
      <c r="MJ79" s="29"/>
      <c r="MK79" s="29"/>
      <c r="ML79" s="29">
        <v>-358856</v>
      </c>
      <c r="MM79" s="29">
        <v>358856</v>
      </c>
      <c r="MN79" s="29">
        <v>0</v>
      </c>
      <c r="MO79" s="29">
        <v>-5700</v>
      </c>
      <c r="MP79" s="29">
        <v>5700</v>
      </c>
      <c r="MQ79" s="29">
        <v>0</v>
      </c>
      <c r="MR79" s="29">
        <v>-5700</v>
      </c>
      <c r="MS79" s="29">
        <v>5700</v>
      </c>
      <c r="MT79" s="29">
        <v>0</v>
      </c>
      <c r="MU79" s="29">
        <v>-5700</v>
      </c>
      <c r="MV79" s="29">
        <v>5700</v>
      </c>
      <c r="MW79" s="29">
        <v>0</v>
      </c>
      <c r="MX79" s="29">
        <v>-5700</v>
      </c>
      <c r="MY79" s="29">
        <v>5700</v>
      </c>
      <c r="MZ79" s="29">
        <v>0</v>
      </c>
      <c r="NA79" s="29">
        <v>-5700</v>
      </c>
      <c r="NB79" s="29">
        <v>5700</v>
      </c>
      <c r="NC79" s="29">
        <v>0</v>
      </c>
      <c r="ND79" s="29">
        <v>-5700</v>
      </c>
      <c r="NE79" s="29">
        <v>5700</v>
      </c>
      <c r="NF79" s="29">
        <v>0</v>
      </c>
      <c r="NG79" s="29">
        <v>-5700</v>
      </c>
      <c r="NH79" s="29">
        <v>5700</v>
      </c>
      <c r="NI79" s="29">
        <v>0</v>
      </c>
      <c r="NJ79" s="29">
        <v>-5700</v>
      </c>
      <c r="NK79" s="29">
        <v>5700</v>
      </c>
      <c r="NL79" s="29">
        <v>0</v>
      </c>
      <c r="NM79" s="29">
        <v>-5700</v>
      </c>
      <c r="NN79" s="29">
        <v>5700</v>
      </c>
      <c r="NO79" s="29">
        <v>0</v>
      </c>
      <c r="NP79" s="29">
        <v>-5700</v>
      </c>
      <c r="NQ79" s="29">
        <v>5700</v>
      </c>
      <c r="NR79" s="29">
        <v>0</v>
      </c>
      <c r="NS79" s="29">
        <v>-5700</v>
      </c>
      <c r="NT79" s="29">
        <v>5700</v>
      </c>
      <c r="NU79" s="29">
        <v>0</v>
      </c>
      <c r="NV79" s="29">
        <v>-5700</v>
      </c>
      <c r="NW79" s="29">
        <v>5700</v>
      </c>
      <c r="NX79" s="29">
        <v>0</v>
      </c>
      <c r="NY79" s="29">
        <v>-5700</v>
      </c>
      <c r="NZ79" s="29">
        <v>5700</v>
      </c>
      <c r="OA79" s="29">
        <v>0</v>
      </c>
      <c r="OB79" s="29">
        <v>-5700</v>
      </c>
      <c r="OC79" s="29">
        <v>5700</v>
      </c>
      <c r="OD79" s="29">
        <v>0</v>
      </c>
      <c r="OE79" s="29">
        <v>-5700</v>
      </c>
      <c r="OF79" s="29">
        <v>5700</v>
      </c>
      <c r="OG79" s="29">
        <v>0</v>
      </c>
      <c r="OH79" s="29">
        <v>-5700</v>
      </c>
      <c r="OI79" s="29">
        <v>5700</v>
      </c>
      <c r="OJ79" s="29">
        <v>0</v>
      </c>
      <c r="OK79" s="29">
        <v>-5700</v>
      </c>
      <c r="OL79" s="29">
        <v>5700</v>
      </c>
      <c r="OM79" s="29">
        <v>0</v>
      </c>
      <c r="ON79" s="29">
        <v>-5700</v>
      </c>
      <c r="OO79" s="29">
        <v>5700</v>
      </c>
      <c r="OP79" s="29">
        <v>0</v>
      </c>
      <c r="OQ79" s="29">
        <v>-5700</v>
      </c>
      <c r="OR79" s="29">
        <v>5700</v>
      </c>
      <c r="OS79" s="29">
        <v>0</v>
      </c>
      <c r="OT79" s="29">
        <v>-5700</v>
      </c>
      <c r="OU79" s="29">
        <v>5700</v>
      </c>
      <c r="OV79" s="29">
        <v>0</v>
      </c>
      <c r="OW79" s="29">
        <v>-5700</v>
      </c>
      <c r="OX79" s="29">
        <v>5700</v>
      </c>
      <c r="OY79" s="29">
        <v>0</v>
      </c>
      <c r="OZ79" s="29">
        <v>-5700</v>
      </c>
      <c r="PA79" s="29">
        <v>5700</v>
      </c>
      <c r="PB79" s="29">
        <v>0</v>
      </c>
      <c r="PC79" s="29">
        <v>-18700</v>
      </c>
      <c r="PD79" s="29">
        <v>18700</v>
      </c>
      <c r="PE79" s="29">
        <v>0</v>
      </c>
      <c r="PF79" s="29">
        <v>-18700</v>
      </c>
      <c r="PG79" s="29">
        <v>18700</v>
      </c>
      <c r="PH79" s="29">
        <v>0</v>
      </c>
      <c r="PI79" s="29">
        <v>-81400</v>
      </c>
      <c r="PJ79" s="29">
        <v>81400</v>
      </c>
      <c r="PK79" s="29">
        <v>0</v>
      </c>
    </row>
    <row r="80" spans="1:427" x14ac:dyDescent="0.25">
      <c r="A80" s="7" t="s">
        <v>346</v>
      </c>
      <c r="B80" s="29">
        <v>-3269.42</v>
      </c>
      <c r="C80" s="29">
        <v>3269.42</v>
      </c>
      <c r="D80" s="29">
        <v>0</v>
      </c>
      <c r="E80" s="29">
        <v>-3269.42</v>
      </c>
      <c r="F80" s="29">
        <v>3269.42</v>
      </c>
      <c r="G80" s="29">
        <v>0</v>
      </c>
      <c r="H80" s="29">
        <v>-10705.5</v>
      </c>
      <c r="I80" s="29">
        <v>10705.5</v>
      </c>
      <c r="J80" s="29">
        <v>0</v>
      </c>
      <c r="K80" s="29">
        <v>-10705.5</v>
      </c>
      <c r="L80" s="29">
        <v>10705.5</v>
      </c>
      <c r="M80" s="29">
        <v>0</v>
      </c>
      <c r="N80" s="29">
        <v>-1728.6</v>
      </c>
      <c r="O80" s="29">
        <v>1728.6</v>
      </c>
      <c r="P80" s="29">
        <v>0</v>
      </c>
      <c r="Q80" s="29">
        <v>-1728.6</v>
      </c>
      <c r="R80" s="29">
        <v>1728.6</v>
      </c>
      <c r="S80" s="29">
        <v>0</v>
      </c>
      <c r="T80" s="29">
        <v>-787.2</v>
      </c>
      <c r="U80" s="29">
        <v>787.2</v>
      </c>
      <c r="V80" s="29">
        <v>0</v>
      </c>
      <c r="W80" s="29">
        <v>-787.2</v>
      </c>
      <c r="X80" s="29">
        <v>787.2</v>
      </c>
      <c r="Y80" s="29">
        <v>0</v>
      </c>
      <c r="Z80" s="29">
        <v>-4359.7</v>
      </c>
      <c r="AA80" s="29">
        <v>4359.7</v>
      </c>
      <c r="AB80" s="29">
        <v>0</v>
      </c>
      <c r="AC80" s="29">
        <v>-4359.7</v>
      </c>
      <c r="AD80" s="29">
        <v>4359.7</v>
      </c>
      <c r="AE80" s="29">
        <v>0</v>
      </c>
      <c r="AF80" s="29">
        <v>-77116.800000000003</v>
      </c>
      <c r="AG80" s="29">
        <v>77116.800000000003</v>
      </c>
      <c r="AH80" s="29">
        <v>0</v>
      </c>
      <c r="AI80" s="29">
        <v>-77116.800000000003</v>
      </c>
      <c r="AJ80" s="29">
        <v>77116.800000000003</v>
      </c>
      <c r="AK80" s="29">
        <v>0</v>
      </c>
      <c r="AL80" s="29">
        <v>-2537.5</v>
      </c>
      <c r="AM80" s="29">
        <v>2537.5</v>
      </c>
      <c r="AN80" s="29">
        <v>0</v>
      </c>
      <c r="AO80" s="29">
        <v>-2537.5</v>
      </c>
      <c r="AP80" s="29">
        <v>2537.5</v>
      </c>
      <c r="AQ80" s="29">
        <v>0</v>
      </c>
      <c r="AR80" s="29">
        <v>-45370.91</v>
      </c>
      <c r="AS80" s="29">
        <v>45370.91</v>
      </c>
      <c r="AT80" s="29">
        <v>0</v>
      </c>
      <c r="AU80" s="29">
        <v>-45370.91</v>
      </c>
      <c r="AV80" s="29">
        <v>45370.91</v>
      </c>
      <c r="AW80" s="29">
        <v>0</v>
      </c>
      <c r="AX80" s="29">
        <v>-1353.7</v>
      </c>
      <c r="AY80" s="29">
        <v>1353.7</v>
      </c>
      <c r="AZ80" s="29">
        <v>0</v>
      </c>
      <c r="BA80" s="29">
        <v>-1353.7</v>
      </c>
      <c r="BB80" s="29">
        <v>1353.7</v>
      </c>
      <c r="BC80" s="29">
        <v>0</v>
      </c>
      <c r="BD80" s="29">
        <v>-843.7</v>
      </c>
      <c r="BE80" s="29">
        <v>843.7</v>
      </c>
      <c r="BF80" s="29">
        <v>0</v>
      </c>
      <c r="BG80" s="29">
        <v>-843.7</v>
      </c>
      <c r="BH80" s="29">
        <v>843.7</v>
      </c>
      <c r="BI80" s="29">
        <v>0</v>
      </c>
      <c r="BJ80" s="29">
        <v>-545943.69999999995</v>
      </c>
      <c r="BK80" s="29">
        <v>545943.69999999995</v>
      </c>
      <c r="BL80" s="29">
        <v>0</v>
      </c>
      <c r="BM80" s="29">
        <v>-545943.69999999995</v>
      </c>
      <c r="BN80" s="29">
        <v>545943.69999999995</v>
      </c>
      <c r="BO80" s="29">
        <v>0</v>
      </c>
      <c r="BP80" s="29">
        <v>-113855.13</v>
      </c>
      <c r="BQ80" s="29">
        <v>113855.13</v>
      </c>
      <c r="BR80" s="29">
        <v>0</v>
      </c>
      <c r="BS80" s="29">
        <v>-113855.13</v>
      </c>
      <c r="BT80" s="29">
        <v>113855.13</v>
      </c>
      <c r="BU80" s="29">
        <v>0</v>
      </c>
      <c r="BV80" s="29"/>
      <c r="BW80" s="29"/>
      <c r="BX80" s="29"/>
      <c r="BY80" s="29"/>
      <c r="BZ80" s="29"/>
      <c r="CA80" s="29"/>
      <c r="CB80" s="29">
        <v>-807871.86</v>
      </c>
      <c r="CC80" s="29">
        <v>807871.86</v>
      </c>
      <c r="CD80" s="29">
        <v>0</v>
      </c>
      <c r="CE80" s="29">
        <v>-1023.7</v>
      </c>
      <c r="CF80" s="29">
        <v>1023.7</v>
      </c>
      <c r="CG80" s="29">
        <v>0</v>
      </c>
      <c r="CH80" s="29"/>
      <c r="CI80" s="29"/>
      <c r="CJ80" s="29"/>
      <c r="CK80" s="29">
        <v>-1023.7</v>
      </c>
      <c r="CL80" s="29">
        <v>1023.7</v>
      </c>
      <c r="CM80" s="29">
        <v>0</v>
      </c>
      <c r="CN80" s="29">
        <v>-2047.4</v>
      </c>
      <c r="CO80" s="29">
        <v>2047.4</v>
      </c>
      <c r="CP80" s="29">
        <v>0</v>
      </c>
      <c r="CQ80" s="29">
        <v>-56910.43</v>
      </c>
      <c r="CR80" s="29">
        <v>56910.43</v>
      </c>
      <c r="CS80" s="29">
        <v>0</v>
      </c>
      <c r="CT80" s="29"/>
      <c r="CU80" s="29"/>
      <c r="CV80" s="29"/>
      <c r="CW80" s="29">
        <v>-56910.43</v>
      </c>
      <c r="CX80" s="29">
        <v>56910.43</v>
      </c>
      <c r="CY80" s="29">
        <v>0</v>
      </c>
      <c r="CZ80" s="29">
        <v>-113820.86</v>
      </c>
      <c r="DA80" s="29">
        <v>113820.86</v>
      </c>
      <c r="DB80" s="29">
        <v>0</v>
      </c>
      <c r="DC80" s="29">
        <v>-41002.46</v>
      </c>
      <c r="DD80" s="29">
        <v>41002.46</v>
      </c>
      <c r="DE80" s="29">
        <v>0</v>
      </c>
      <c r="DF80" s="29"/>
      <c r="DG80" s="29"/>
      <c r="DH80" s="29"/>
      <c r="DI80" s="29">
        <v>-47582.46</v>
      </c>
      <c r="DJ80" s="29">
        <v>47582.46</v>
      </c>
      <c r="DK80" s="29">
        <v>0</v>
      </c>
      <c r="DL80" s="29">
        <v>-88584.92</v>
      </c>
      <c r="DM80" s="29">
        <v>88584.92</v>
      </c>
      <c r="DN80" s="29">
        <v>0</v>
      </c>
      <c r="DO80" s="29">
        <v>-15985.2</v>
      </c>
      <c r="DP80" s="29">
        <v>15985.2</v>
      </c>
      <c r="DQ80" s="29">
        <v>0</v>
      </c>
      <c r="DR80" s="29"/>
      <c r="DS80" s="29"/>
      <c r="DT80" s="29"/>
      <c r="DU80" s="29">
        <v>-9405.2000000000007</v>
      </c>
      <c r="DV80" s="29">
        <v>9405.2000000000007</v>
      </c>
      <c r="DW80" s="29">
        <v>0</v>
      </c>
      <c r="DX80" s="29">
        <v>-25390.400000000001</v>
      </c>
      <c r="DY80" s="29">
        <v>25390.400000000001</v>
      </c>
      <c r="DZ80" s="29">
        <v>0</v>
      </c>
      <c r="EA80" s="29">
        <v>-7468.7</v>
      </c>
      <c r="EB80" s="29">
        <v>7468.7</v>
      </c>
      <c r="EC80" s="29">
        <v>0</v>
      </c>
      <c r="ED80" s="29"/>
      <c r="EE80" s="29"/>
      <c r="EF80" s="29"/>
      <c r="EG80" s="29">
        <v>-7468.7</v>
      </c>
      <c r="EH80" s="29">
        <v>7468.7</v>
      </c>
      <c r="EI80" s="29">
        <v>0</v>
      </c>
      <c r="EJ80" s="29">
        <v>-14937.4</v>
      </c>
      <c r="EK80" s="29">
        <v>14937.4</v>
      </c>
      <c r="EL80" s="29">
        <v>0</v>
      </c>
      <c r="EM80" s="29">
        <v>-15262.52</v>
      </c>
      <c r="EN80" s="29">
        <v>36002.519999999997</v>
      </c>
      <c r="EO80" s="29">
        <v>20740</v>
      </c>
      <c r="EP80" s="29"/>
      <c r="EQ80" s="29"/>
      <c r="ER80" s="29"/>
      <c r="ES80" s="29">
        <v>-5000</v>
      </c>
      <c r="ET80" s="29">
        <v>5000</v>
      </c>
      <c r="EU80" s="29">
        <v>0</v>
      </c>
      <c r="EV80" s="29">
        <v>-20262.52</v>
      </c>
      <c r="EW80" s="29">
        <v>41002.519999999997</v>
      </c>
      <c r="EX80" s="29">
        <v>20740</v>
      </c>
      <c r="EY80" s="29">
        <v>-576.61</v>
      </c>
      <c r="EZ80" s="29">
        <v>576.61</v>
      </c>
      <c r="FA80" s="29">
        <v>0</v>
      </c>
      <c r="FB80" s="29"/>
      <c r="FC80" s="29"/>
      <c r="FD80" s="29"/>
      <c r="FE80" s="29">
        <v>-15000</v>
      </c>
      <c r="FF80" s="29">
        <v>15000</v>
      </c>
      <c r="FG80" s="29">
        <v>0</v>
      </c>
      <c r="FH80" s="29">
        <v>-15576.61</v>
      </c>
      <c r="FI80" s="29">
        <v>15576.61</v>
      </c>
      <c r="FJ80" s="29">
        <v>0</v>
      </c>
      <c r="FK80" s="29">
        <v>-275.95999999999998</v>
      </c>
      <c r="FL80" s="29">
        <v>275.95999999999998</v>
      </c>
      <c r="FM80" s="29">
        <v>0</v>
      </c>
      <c r="FN80" s="29"/>
      <c r="FO80" s="29"/>
      <c r="FP80" s="29"/>
      <c r="FQ80" s="29">
        <v>-8000</v>
      </c>
      <c r="FR80" s="29">
        <v>8000</v>
      </c>
      <c r="FS80" s="29">
        <v>0</v>
      </c>
      <c r="FT80" s="29">
        <v>-8275.9599999999991</v>
      </c>
      <c r="FU80" s="29">
        <v>8275.9599999999991</v>
      </c>
      <c r="FV80" s="29">
        <v>0</v>
      </c>
      <c r="FW80" s="29">
        <v>-1447.5</v>
      </c>
      <c r="FX80" s="29">
        <v>1447.5</v>
      </c>
      <c r="FY80" s="29">
        <v>0</v>
      </c>
      <c r="FZ80" s="29"/>
      <c r="GA80" s="29"/>
      <c r="GB80" s="29"/>
      <c r="GC80" s="29">
        <v>-10000</v>
      </c>
      <c r="GD80" s="29">
        <v>10000</v>
      </c>
      <c r="GE80" s="29">
        <v>0</v>
      </c>
      <c r="GF80" s="29">
        <v>-11447.5</v>
      </c>
      <c r="GG80" s="29">
        <v>11447.5</v>
      </c>
      <c r="GH80" s="29">
        <v>0</v>
      </c>
      <c r="GI80" s="29">
        <v>-3682</v>
      </c>
      <c r="GJ80" s="29">
        <v>3682</v>
      </c>
      <c r="GK80" s="29">
        <v>0</v>
      </c>
      <c r="GL80" s="29"/>
      <c r="GM80" s="29"/>
      <c r="GN80" s="29"/>
      <c r="GO80" s="29">
        <v>-10000</v>
      </c>
      <c r="GP80" s="29">
        <v>10000</v>
      </c>
      <c r="GQ80" s="29">
        <v>0</v>
      </c>
      <c r="GR80" s="29">
        <v>-13682</v>
      </c>
      <c r="GS80" s="29">
        <v>13682</v>
      </c>
      <c r="GT80" s="29">
        <v>0</v>
      </c>
      <c r="GU80" s="29">
        <v>-22746</v>
      </c>
      <c r="GV80" s="29">
        <v>22746</v>
      </c>
      <c r="GW80" s="29">
        <v>0</v>
      </c>
      <c r="GX80" s="29">
        <v>-3000</v>
      </c>
      <c r="GY80" s="29">
        <v>3000</v>
      </c>
      <c r="GZ80" s="29">
        <v>0</v>
      </c>
      <c r="HA80" s="29">
        <v>-10000</v>
      </c>
      <c r="HB80" s="29">
        <v>10000</v>
      </c>
      <c r="HC80" s="29">
        <v>0</v>
      </c>
      <c r="HD80" s="29">
        <v>-35746</v>
      </c>
      <c r="HE80" s="29">
        <v>35746</v>
      </c>
      <c r="HF80" s="29">
        <v>0</v>
      </c>
      <c r="HG80" s="29">
        <v>-73367</v>
      </c>
      <c r="HH80" s="29">
        <v>73367</v>
      </c>
      <c r="HI80" s="29">
        <v>0</v>
      </c>
      <c r="HJ80" s="29">
        <v>-10000</v>
      </c>
      <c r="HK80" s="29">
        <v>10000</v>
      </c>
      <c r="HL80" s="29">
        <v>0</v>
      </c>
      <c r="HM80" s="29">
        <v>-83367</v>
      </c>
      <c r="HN80" s="29">
        <v>83367</v>
      </c>
      <c r="HO80" s="29">
        <v>0</v>
      </c>
      <c r="HP80" s="29"/>
      <c r="HQ80" s="29"/>
      <c r="HR80" s="29"/>
      <c r="HS80" s="29"/>
      <c r="HT80" s="29"/>
      <c r="HU80" s="29"/>
      <c r="HV80" s="29"/>
      <c r="HW80" s="29"/>
      <c r="HX80" s="29"/>
      <c r="HY80" s="29">
        <v>-433138.57</v>
      </c>
      <c r="HZ80" s="29">
        <v>453878.57000000007</v>
      </c>
      <c r="IA80" s="29">
        <v>20740</v>
      </c>
      <c r="IB80" s="29">
        <v>-26500</v>
      </c>
      <c r="IC80" s="29">
        <v>26500</v>
      </c>
      <c r="ID80" s="29">
        <v>0</v>
      </c>
      <c r="IE80" s="29">
        <v>-10120</v>
      </c>
      <c r="IF80" s="29">
        <v>10120</v>
      </c>
      <c r="IG80" s="29">
        <v>0</v>
      </c>
      <c r="IH80" s="29">
        <v>-36620</v>
      </c>
      <c r="II80" s="29">
        <v>36620</v>
      </c>
      <c r="IJ80" s="29">
        <v>0</v>
      </c>
      <c r="IK80" s="29">
        <v>-28000</v>
      </c>
      <c r="IL80" s="29">
        <v>28000</v>
      </c>
      <c r="IM80" s="29">
        <v>0</v>
      </c>
      <c r="IN80" s="29">
        <v>-10120</v>
      </c>
      <c r="IO80" s="29">
        <v>10120</v>
      </c>
      <c r="IP80" s="29">
        <v>0</v>
      </c>
      <c r="IQ80" s="29">
        <v>-38120</v>
      </c>
      <c r="IR80" s="29">
        <v>38120</v>
      </c>
      <c r="IS80" s="29">
        <v>0</v>
      </c>
      <c r="IT80" s="29">
        <v>-30500</v>
      </c>
      <c r="IU80" s="29">
        <v>30500</v>
      </c>
      <c r="IV80" s="29">
        <v>0</v>
      </c>
      <c r="IW80" s="29">
        <v>-10120</v>
      </c>
      <c r="IX80" s="29">
        <v>10120</v>
      </c>
      <c r="IY80" s="29">
        <v>0</v>
      </c>
      <c r="IZ80" s="29">
        <v>-40620</v>
      </c>
      <c r="JA80" s="29">
        <v>40620</v>
      </c>
      <c r="JB80" s="29">
        <v>0</v>
      </c>
      <c r="JC80" s="29">
        <v>-15500</v>
      </c>
      <c r="JD80" s="29">
        <v>15500</v>
      </c>
      <c r="JE80" s="29">
        <v>0</v>
      </c>
      <c r="JF80" s="29">
        <v>-10120</v>
      </c>
      <c r="JG80" s="29">
        <v>10120</v>
      </c>
      <c r="JH80" s="29">
        <v>0</v>
      </c>
      <c r="JI80" s="29">
        <v>-25620</v>
      </c>
      <c r="JJ80" s="29">
        <v>25620</v>
      </c>
      <c r="JK80" s="29">
        <v>0</v>
      </c>
      <c r="JL80" s="29">
        <v>-9500</v>
      </c>
      <c r="JM80" s="29">
        <v>9500</v>
      </c>
      <c r="JN80" s="29">
        <v>0</v>
      </c>
      <c r="JO80" s="29">
        <v>-10120</v>
      </c>
      <c r="JP80" s="29">
        <v>10120</v>
      </c>
      <c r="JQ80" s="29">
        <v>0</v>
      </c>
      <c r="JR80" s="29">
        <v>-19620</v>
      </c>
      <c r="JS80" s="29">
        <v>19620</v>
      </c>
      <c r="JT80" s="29">
        <v>0</v>
      </c>
      <c r="JU80" s="29">
        <v>-12000</v>
      </c>
      <c r="JV80" s="29">
        <v>12000</v>
      </c>
      <c r="JW80" s="29">
        <v>0</v>
      </c>
      <c r="JX80" s="29">
        <v>-10120</v>
      </c>
      <c r="JY80" s="29">
        <v>10120</v>
      </c>
      <c r="JZ80" s="29">
        <v>0</v>
      </c>
      <c r="KA80" s="29">
        <v>-22120</v>
      </c>
      <c r="KB80" s="29">
        <v>22120</v>
      </c>
      <c r="KC80" s="29">
        <v>0</v>
      </c>
      <c r="KD80" s="29">
        <v>-9500</v>
      </c>
      <c r="KE80" s="29">
        <v>9500</v>
      </c>
      <c r="KF80" s="29">
        <v>0</v>
      </c>
      <c r="KG80" s="29">
        <v>-10120</v>
      </c>
      <c r="KH80" s="29">
        <v>10120</v>
      </c>
      <c r="KI80" s="29">
        <v>0</v>
      </c>
      <c r="KJ80" s="29">
        <v>-19620</v>
      </c>
      <c r="KK80" s="29">
        <v>19620</v>
      </c>
      <c r="KL80" s="29">
        <v>0</v>
      </c>
      <c r="KM80" s="29">
        <v>-9500</v>
      </c>
      <c r="KN80" s="29">
        <v>9500</v>
      </c>
      <c r="KO80" s="29">
        <v>0</v>
      </c>
      <c r="KP80" s="29">
        <v>-10120</v>
      </c>
      <c r="KQ80" s="29">
        <v>10120</v>
      </c>
      <c r="KR80" s="29">
        <v>0</v>
      </c>
      <c r="KS80" s="29">
        <v>-19620</v>
      </c>
      <c r="KT80" s="29">
        <v>19620</v>
      </c>
      <c r="KU80" s="29">
        <v>0</v>
      </c>
      <c r="KV80" s="29">
        <v>-12000</v>
      </c>
      <c r="KW80" s="29">
        <v>12000</v>
      </c>
      <c r="KX80" s="29">
        <v>0</v>
      </c>
      <c r="KY80" s="29">
        <v>-10120</v>
      </c>
      <c r="KZ80" s="29">
        <v>10120</v>
      </c>
      <c r="LA80" s="29">
        <v>0</v>
      </c>
      <c r="LB80" s="29">
        <v>-22120</v>
      </c>
      <c r="LC80" s="29">
        <v>22120</v>
      </c>
      <c r="LD80" s="29">
        <v>0</v>
      </c>
      <c r="LE80" s="29">
        <v>-9500</v>
      </c>
      <c r="LF80" s="29">
        <v>9500</v>
      </c>
      <c r="LG80" s="29">
        <v>0</v>
      </c>
      <c r="LH80" s="29">
        <v>-10120</v>
      </c>
      <c r="LI80" s="29">
        <v>10120</v>
      </c>
      <c r="LJ80" s="29">
        <v>0</v>
      </c>
      <c r="LK80" s="29">
        <v>-19620</v>
      </c>
      <c r="LL80" s="29">
        <v>19620</v>
      </c>
      <c r="LM80" s="29">
        <v>0</v>
      </c>
      <c r="LN80" s="29">
        <v>-9500</v>
      </c>
      <c r="LO80" s="29">
        <v>9500</v>
      </c>
      <c r="LP80" s="29">
        <v>0</v>
      </c>
      <c r="LQ80" s="29">
        <v>-10120</v>
      </c>
      <c r="LR80" s="29">
        <v>10120</v>
      </c>
      <c r="LS80" s="29">
        <v>0</v>
      </c>
      <c r="LT80" s="29">
        <v>-19620</v>
      </c>
      <c r="LU80" s="29">
        <v>19620</v>
      </c>
      <c r="LV80" s="29">
        <v>0</v>
      </c>
      <c r="LW80" s="29">
        <v>-12000</v>
      </c>
      <c r="LX80" s="29">
        <v>12000</v>
      </c>
      <c r="LY80" s="29">
        <v>0</v>
      </c>
      <c r="LZ80" s="29">
        <v>-10120</v>
      </c>
      <c r="MA80" s="29">
        <v>10120</v>
      </c>
      <c r="MB80" s="29">
        <v>0</v>
      </c>
      <c r="MC80" s="29">
        <v>-22120</v>
      </c>
      <c r="MD80" s="29">
        <v>22120</v>
      </c>
      <c r="ME80" s="29">
        <v>0</v>
      </c>
      <c r="MF80" s="29"/>
      <c r="MG80" s="29"/>
      <c r="MH80" s="29"/>
      <c r="MI80" s="29"/>
      <c r="MJ80" s="29"/>
      <c r="MK80" s="29"/>
      <c r="ML80" s="29">
        <v>-305440</v>
      </c>
      <c r="MM80" s="29">
        <v>305440</v>
      </c>
      <c r="MN80" s="29">
        <v>0</v>
      </c>
      <c r="MO80" s="29">
        <v>-4500</v>
      </c>
      <c r="MP80" s="29">
        <v>4500</v>
      </c>
      <c r="MQ80" s="29">
        <v>0</v>
      </c>
      <c r="MR80" s="29">
        <v>-4500</v>
      </c>
      <c r="MS80" s="29">
        <v>4500</v>
      </c>
      <c r="MT80" s="29">
        <v>0</v>
      </c>
      <c r="MU80" s="29">
        <v>-4500</v>
      </c>
      <c r="MV80" s="29">
        <v>4500</v>
      </c>
      <c r="MW80" s="29">
        <v>0</v>
      </c>
      <c r="MX80" s="29">
        <v>-4500</v>
      </c>
      <c r="MY80" s="29">
        <v>4500</v>
      </c>
      <c r="MZ80" s="29">
        <v>0</v>
      </c>
      <c r="NA80" s="29">
        <v>-4500</v>
      </c>
      <c r="NB80" s="29">
        <v>4500</v>
      </c>
      <c r="NC80" s="29">
        <v>0</v>
      </c>
      <c r="ND80" s="29">
        <v>-4500</v>
      </c>
      <c r="NE80" s="29">
        <v>4500</v>
      </c>
      <c r="NF80" s="29">
        <v>0</v>
      </c>
      <c r="NG80" s="29">
        <v>-4500</v>
      </c>
      <c r="NH80" s="29">
        <v>4500</v>
      </c>
      <c r="NI80" s="29">
        <v>0</v>
      </c>
      <c r="NJ80" s="29">
        <v>-4500</v>
      </c>
      <c r="NK80" s="29">
        <v>4500</v>
      </c>
      <c r="NL80" s="29">
        <v>0</v>
      </c>
      <c r="NM80" s="29">
        <v>-4500</v>
      </c>
      <c r="NN80" s="29">
        <v>4500</v>
      </c>
      <c r="NO80" s="29">
        <v>0</v>
      </c>
      <c r="NP80" s="29">
        <v>-4500</v>
      </c>
      <c r="NQ80" s="29">
        <v>4500</v>
      </c>
      <c r="NR80" s="29">
        <v>0</v>
      </c>
      <c r="NS80" s="29">
        <v>-4500</v>
      </c>
      <c r="NT80" s="29">
        <v>4500</v>
      </c>
      <c r="NU80" s="29">
        <v>0</v>
      </c>
      <c r="NV80" s="29">
        <v>-4500</v>
      </c>
      <c r="NW80" s="29">
        <v>4500</v>
      </c>
      <c r="NX80" s="29">
        <v>0</v>
      </c>
      <c r="NY80" s="29">
        <v>-4500</v>
      </c>
      <c r="NZ80" s="29">
        <v>4500</v>
      </c>
      <c r="OA80" s="29">
        <v>0</v>
      </c>
      <c r="OB80" s="29">
        <v>-4500</v>
      </c>
      <c r="OC80" s="29">
        <v>4500</v>
      </c>
      <c r="OD80" s="29">
        <v>0</v>
      </c>
      <c r="OE80" s="29">
        <v>-4500</v>
      </c>
      <c r="OF80" s="29">
        <v>4500</v>
      </c>
      <c r="OG80" s="29">
        <v>0</v>
      </c>
      <c r="OH80" s="29">
        <v>-4500</v>
      </c>
      <c r="OI80" s="29">
        <v>4500</v>
      </c>
      <c r="OJ80" s="29">
        <v>0</v>
      </c>
      <c r="OK80" s="29">
        <v>-4500</v>
      </c>
      <c r="OL80" s="29">
        <v>4500</v>
      </c>
      <c r="OM80" s="29">
        <v>0</v>
      </c>
      <c r="ON80" s="29">
        <v>-4500</v>
      </c>
      <c r="OO80" s="29">
        <v>4500</v>
      </c>
      <c r="OP80" s="29">
        <v>0</v>
      </c>
      <c r="OQ80" s="29">
        <v>-4500</v>
      </c>
      <c r="OR80" s="29">
        <v>4500</v>
      </c>
      <c r="OS80" s="29">
        <v>0</v>
      </c>
      <c r="OT80" s="29">
        <v>-4500</v>
      </c>
      <c r="OU80" s="29">
        <v>4500</v>
      </c>
      <c r="OV80" s="29">
        <v>0</v>
      </c>
      <c r="OW80" s="29">
        <v>-4500</v>
      </c>
      <c r="OX80" s="29">
        <v>4500</v>
      </c>
      <c r="OY80" s="29">
        <v>0</v>
      </c>
      <c r="OZ80" s="29">
        <v>-4500</v>
      </c>
      <c r="PA80" s="29">
        <v>4500</v>
      </c>
      <c r="PB80" s="29">
        <v>0</v>
      </c>
      <c r="PC80" s="29">
        <v>-4500</v>
      </c>
      <c r="PD80" s="29">
        <v>4500</v>
      </c>
      <c r="PE80" s="29">
        <v>0</v>
      </c>
      <c r="PF80" s="29">
        <v>-4500</v>
      </c>
      <c r="PG80" s="29">
        <v>4500</v>
      </c>
      <c r="PH80" s="29">
        <v>0</v>
      </c>
      <c r="PI80" s="29">
        <v>-54000</v>
      </c>
      <c r="PJ80" s="29">
        <v>54000</v>
      </c>
      <c r="PK80" s="29">
        <v>0</v>
      </c>
    </row>
    <row r="81" spans="1:427" x14ac:dyDescent="0.25">
      <c r="A81" s="7" t="s">
        <v>392</v>
      </c>
      <c r="B81" s="29"/>
      <c r="C81" s="29"/>
      <c r="D81" s="29"/>
      <c r="E81" s="29"/>
      <c r="F81" s="29"/>
      <c r="G81" s="29"/>
      <c r="H81" s="29"/>
      <c r="I81" s="29"/>
      <c r="J81" s="29"/>
      <c r="K81" s="29"/>
      <c r="L81" s="29"/>
      <c r="M81" s="29"/>
      <c r="N81" s="29"/>
      <c r="O81" s="29"/>
      <c r="P81" s="29"/>
      <c r="Q81" s="29"/>
      <c r="R81" s="29"/>
      <c r="S81" s="29"/>
      <c r="T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c r="AS81" s="29"/>
      <c r="AT81" s="29"/>
      <c r="AU81" s="29"/>
      <c r="AV81" s="29"/>
      <c r="AW81" s="29"/>
      <c r="AX81" s="29"/>
      <c r="AY81" s="29"/>
      <c r="AZ81" s="29"/>
      <c r="BA81" s="29"/>
      <c r="BB81" s="29"/>
      <c r="BC81" s="29"/>
      <c r="BD81" s="29"/>
      <c r="BE81" s="29"/>
      <c r="BF81" s="29"/>
      <c r="BG81" s="29"/>
      <c r="BH81" s="29"/>
      <c r="BI81" s="29"/>
      <c r="BJ81" s="29"/>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29"/>
      <c r="EY81" s="29"/>
      <c r="EZ81" s="29"/>
      <c r="FA81" s="29"/>
      <c r="FB81" s="29"/>
      <c r="FC81" s="29"/>
      <c r="FD81" s="29"/>
      <c r="FE81" s="29"/>
      <c r="FF81" s="29"/>
      <c r="FG81" s="29"/>
      <c r="FH81" s="29"/>
      <c r="FI81" s="29"/>
      <c r="FJ81" s="29"/>
      <c r="FK81" s="29"/>
      <c r="FL81" s="29"/>
      <c r="FM81" s="29"/>
      <c r="FN81" s="29"/>
      <c r="FO81" s="29"/>
      <c r="FP81" s="29"/>
      <c r="FQ81" s="29"/>
      <c r="FR81" s="29"/>
      <c r="FS81" s="29"/>
      <c r="FT81" s="29"/>
      <c r="FU81" s="29"/>
      <c r="FV81" s="29"/>
      <c r="FW81" s="29"/>
      <c r="FX81" s="29"/>
      <c r="FY81" s="29"/>
      <c r="FZ81" s="29"/>
      <c r="GA81" s="29"/>
      <c r="GB81" s="29"/>
      <c r="GC81" s="29"/>
      <c r="GD81" s="29"/>
      <c r="GE81" s="29"/>
      <c r="GF81" s="29"/>
      <c r="GG81" s="29"/>
      <c r="GH81" s="29"/>
      <c r="GI81" s="29"/>
      <c r="GJ81" s="29"/>
      <c r="GK81" s="29"/>
      <c r="GL81" s="29"/>
      <c r="GM81" s="29"/>
      <c r="GN81" s="29"/>
      <c r="GO81" s="29"/>
      <c r="GP81" s="29"/>
      <c r="GQ81" s="29"/>
      <c r="GR81" s="29"/>
      <c r="GS81" s="29"/>
      <c r="GT81" s="29"/>
      <c r="GU81" s="29"/>
      <c r="GV81" s="29"/>
      <c r="GW81" s="29"/>
      <c r="GX81" s="29"/>
      <c r="GY81" s="29"/>
      <c r="GZ81" s="29"/>
      <c r="HA81" s="29"/>
      <c r="HB81" s="29"/>
      <c r="HC81" s="29"/>
      <c r="HD81" s="29"/>
      <c r="HE81" s="29"/>
      <c r="HF81" s="29"/>
      <c r="HG81" s="29"/>
      <c r="HH81" s="29"/>
      <c r="HI81" s="29"/>
      <c r="HJ81" s="29">
        <v>-13000</v>
      </c>
      <c r="HK81" s="29">
        <v>13000</v>
      </c>
      <c r="HL81" s="29">
        <v>0</v>
      </c>
      <c r="HM81" s="29">
        <v>-13000</v>
      </c>
      <c r="HN81" s="29">
        <v>13000</v>
      </c>
      <c r="HO81" s="29">
        <v>0</v>
      </c>
      <c r="HP81" s="29"/>
      <c r="HQ81" s="29"/>
      <c r="HR81" s="29"/>
      <c r="HS81" s="29"/>
      <c r="HT81" s="29"/>
      <c r="HU81" s="29"/>
      <c r="HV81" s="29"/>
      <c r="HW81" s="29"/>
      <c r="HX81" s="29"/>
      <c r="HY81" s="29">
        <v>-13000</v>
      </c>
      <c r="HZ81" s="29">
        <v>13000</v>
      </c>
      <c r="IA81" s="29">
        <v>0</v>
      </c>
      <c r="IB81" s="29"/>
      <c r="IC81" s="29"/>
      <c r="ID81" s="29"/>
      <c r="IE81" s="29"/>
      <c r="IF81" s="29"/>
      <c r="IG81" s="29"/>
      <c r="IH81" s="29"/>
      <c r="II81" s="29"/>
      <c r="IJ81" s="29"/>
      <c r="IK81" s="29"/>
      <c r="IL81" s="29"/>
      <c r="IM81" s="29"/>
      <c r="IN81" s="29"/>
      <c r="IO81" s="29"/>
      <c r="IP81" s="29"/>
      <c r="IQ81" s="29"/>
      <c r="IR81" s="29"/>
      <c r="IS81" s="29"/>
      <c r="IT81" s="29"/>
      <c r="IU81" s="29"/>
      <c r="IV81" s="29"/>
      <c r="IW81" s="29"/>
      <c r="IX81" s="29"/>
      <c r="IY81" s="29"/>
      <c r="IZ81" s="29"/>
      <c r="JA81" s="29"/>
      <c r="JB81" s="29"/>
      <c r="JC81" s="29"/>
      <c r="JD81" s="29"/>
      <c r="JE81" s="29"/>
      <c r="JF81" s="29"/>
      <c r="JG81" s="29"/>
      <c r="JH81" s="29"/>
      <c r="JI81" s="29"/>
      <c r="JJ81" s="29"/>
      <c r="JK81" s="29"/>
      <c r="JL81" s="29"/>
      <c r="JM81" s="29"/>
      <c r="JN81" s="29"/>
      <c r="JO81" s="29"/>
      <c r="JP81" s="29"/>
      <c r="JQ81" s="29"/>
      <c r="JR81" s="29"/>
      <c r="JS81" s="29"/>
      <c r="JT81" s="29"/>
      <c r="JU81" s="29"/>
      <c r="JV81" s="29"/>
      <c r="JW81" s="29"/>
      <c r="JX81" s="29"/>
      <c r="JY81" s="29"/>
      <c r="JZ81" s="29"/>
      <c r="KA81" s="29"/>
      <c r="KB81" s="29"/>
      <c r="KC81" s="29"/>
      <c r="KD81" s="29"/>
      <c r="KE81" s="29"/>
      <c r="KF81" s="29"/>
      <c r="KG81" s="29"/>
      <c r="KH81" s="29"/>
      <c r="KI81" s="29"/>
      <c r="KJ81" s="29"/>
      <c r="KK81" s="29"/>
      <c r="KL81" s="29"/>
      <c r="KM81" s="29"/>
      <c r="KN81" s="29"/>
      <c r="KO81" s="29"/>
      <c r="KP81" s="29"/>
      <c r="KQ81" s="29"/>
      <c r="KR81" s="29"/>
      <c r="KS81" s="29"/>
      <c r="KT81" s="29"/>
      <c r="KU81" s="29"/>
      <c r="KV81" s="29"/>
      <c r="KW81" s="29"/>
      <c r="KX81" s="29"/>
      <c r="KY81" s="29"/>
      <c r="KZ81" s="29"/>
      <c r="LA81" s="29"/>
      <c r="LB81" s="29"/>
      <c r="LC81" s="29"/>
      <c r="LD81" s="29"/>
      <c r="LE81" s="29"/>
      <c r="LF81" s="29"/>
      <c r="LG81" s="29"/>
      <c r="LH81" s="29"/>
      <c r="LI81" s="29"/>
      <c r="LJ81" s="29"/>
      <c r="LK81" s="29"/>
      <c r="LL81" s="29"/>
      <c r="LM81" s="29"/>
      <c r="LN81" s="29"/>
      <c r="LO81" s="29"/>
      <c r="LP81" s="29"/>
      <c r="LQ81" s="29"/>
      <c r="LR81" s="29"/>
      <c r="LS81" s="29"/>
      <c r="LT81" s="29"/>
      <c r="LU81" s="29"/>
      <c r="LV81" s="29"/>
      <c r="LW81" s="29">
        <v>-13000</v>
      </c>
      <c r="LX81" s="29">
        <v>13000</v>
      </c>
      <c r="LY81" s="29">
        <v>0</v>
      </c>
      <c r="LZ81" s="29"/>
      <c r="MA81" s="29"/>
      <c r="MB81" s="29"/>
      <c r="MC81" s="29">
        <v>-13000</v>
      </c>
      <c r="MD81" s="29">
        <v>13000</v>
      </c>
      <c r="ME81" s="29">
        <v>0</v>
      </c>
      <c r="MF81" s="29"/>
      <c r="MG81" s="29"/>
      <c r="MH81" s="29"/>
      <c r="MI81" s="29"/>
      <c r="MJ81" s="29"/>
      <c r="MK81" s="29"/>
      <c r="ML81" s="29">
        <v>-13000</v>
      </c>
      <c r="MM81" s="29">
        <v>13000</v>
      </c>
      <c r="MN81" s="29">
        <v>0</v>
      </c>
      <c r="MO81" s="29"/>
      <c r="MP81" s="29"/>
      <c r="MQ81" s="29"/>
      <c r="MR81" s="29"/>
      <c r="MS81" s="29"/>
      <c r="MT81" s="29"/>
      <c r="MU81" s="29"/>
      <c r="MV81" s="29"/>
      <c r="MW81" s="29"/>
      <c r="MX81" s="29"/>
      <c r="MY81" s="29"/>
      <c r="MZ81" s="29"/>
      <c r="NA81" s="29"/>
      <c r="NB81" s="29"/>
      <c r="NC81" s="29"/>
      <c r="ND81" s="29"/>
      <c r="NE81" s="29"/>
      <c r="NF81" s="29"/>
      <c r="NG81" s="29"/>
      <c r="NH81" s="29"/>
      <c r="NI81" s="29"/>
      <c r="NJ81" s="29"/>
      <c r="NK81" s="29"/>
      <c r="NL81" s="29"/>
      <c r="NM81" s="29"/>
      <c r="NN81" s="29"/>
      <c r="NO81" s="29"/>
      <c r="NP81" s="29"/>
      <c r="NQ81" s="29"/>
      <c r="NR81" s="29"/>
      <c r="NS81" s="29"/>
      <c r="NT81" s="29"/>
      <c r="NU81" s="29"/>
      <c r="NV81" s="29"/>
      <c r="NW81" s="29"/>
      <c r="NX81" s="29"/>
      <c r="NY81" s="29"/>
      <c r="NZ81" s="29"/>
      <c r="OA81" s="29"/>
      <c r="OB81" s="29"/>
      <c r="OC81" s="29"/>
      <c r="OD81" s="29"/>
      <c r="OE81" s="29"/>
      <c r="OF81" s="29"/>
      <c r="OG81" s="29"/>
      <c r="OH81" s="29"/>
      <c r="OI81" s="29"/>
      <c r="OJ81" s="29"/>
      <c r="OK81" s="29"/>
      <c r="OL81" s="29"/>
      <c r="OM81" s="29"/>
      <c r="ON81" s="29"/>
      <c r="OO81" s="29"/>
      <c r="OP81" s="29"/>
      <c r="OQ81" s="29"/>
      <c r="OR81" s="29"/>
      <c r="OS81" s="29"/>
      <c r="OT81" s="29"/>
      <c r="OU81" s="29"/>
      <c r="OV81" s="29"/>
      <c r="OW81" s="29"/>
      <c r="OX81" s="29"/>
      <c r="OY81" s="29"/>
      <c r="OZ81" s="29"/>
      <c r="PA81" s="29"/>
      <c r="PB81" s="29"/>
      <c r="PC81" s="29">
        <v>-13000</v>
      </c>
      <c r="PD81" s="29">
        <v>13000</v>
      </c>
      <c r="PE81" s="29">
        <v>0</v>
      </c>
      <c r="PF81" s="29">
        <v>-13000</v>
      </c>
      <c r="PG81" s="29">
        <v>13000</v>
      </c>
      <c r="PH81" s="29">
        <v>0</v>
      </c>
      <c r="PI81" s="29">
        <v>-13000</v>
      </c>
      <c r="PJ81" s="29">
        <v>13000</v>
      </c>
      <c r="PK81" s="29">
        <v>0</v>
      </c>
    </row>
    <row r="82" spans="1:427" x14ac:dyDescent="0.25">
      <c r="A82" s="7" t="s">
        <v>388</v>
      </c>
      <c r="B82" s="29"/>
      <c r="C82" s="29"/>
      <c r="D82" s="29"/>
      <c r="E82" s="29"/>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c r="AS82" s="29"/>
      <c r="AT82" s="29"/>
      <c r="AU82" s="29"/>
      <c r="AV82" s="29"/>
      <c r="AW82" s="29"/>
      <c r="AX82" s="29"/>
      <c r="AY82" s="29"/>
      <c r="AZ82" s="29"/>
      <c r="BA82" s="29"/>
      <c r="BB82" s="29"/>
      <c r="BC82" s="29"/>
      <c r="BD82" s="29"/>
      <c r="BE82" s="29"/>
      <c r="BF82" s="29"/>
      <c r="BG82" s="29"/>
      <c r="BH82" s="29"/>
      <c r="BI82" s="29"/>
      <c r="BJ82" s="29"/>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v>20</v>
      </c>
      <c r="CL82" s="29">
        <v>-20</v>
      </c>
      <c r="CM82" s="29">
        <v>0</v>
      </c>
      <c r="CN82" s="29">
        <v>20</v>
      </c>
      <c r="CO82" s="29">
        <v>-20</v>
      </c>
      <c r="CP82" s="29">
        <v>0</v>
      </c>
      <c r="CQ82" s="29"/>
      <c r="CR82" s="29"/>
      <c r="CS82" s="29"/>
      <c r="CT82" s="29"/>
      <c r="CU82" s="29"/>
      <c r="CV82" s="29"/>
      <c r="CW82" s="29">
        <v>20</v>
      </c>
      <c r="CX82" s="29">
        <v>-20</v>
      </c>
      <c r="CY82" s="29">
        <v>0</v>
      </c>
      <c r="CZ82" s="29">
        <v>20</v>
      </c>
      <c r="DA82" s="29">
        <v>-20</v>
      </c>
      <c r="DB82" s="29">
        <v>0</v>
      </c>
      <c r="DC82" s="29"/>
      <c r="DD82" s="29"/>
      <c r="DE82" s="29"/>
      <c r="DF82" s="29"/>
      <c r="DG82" s="29"/>
      <c r="DH82" s="29"/>
      <c r="DI82" s="29">
        <v>0</v>
      </c>
      <c r="DJ82" s="29">
        <v>0</v>
      </c>
      <c r="DK82" s="29">
        <v>0</v>
      </c>
      <c r="DL82" s="29">
        <v>0</v>
      </c>
      <c r="DM82" s="29">
        <v>0</v>
      </c>
      <c r="DN82" s="29">
        <v>0</v>
      </c>
      <c r="DO82" s="29"/>
      <c r="DP82" s="29"/>
      <c r="DQ82" s="29"/>
      <c r="DR82" s="29"/>
      <c r="DS82" s="29"/>
      <c r="DT82" s="29"/>
      <c r="DU82" s="29">
        <v>-40</v>
      </c>
      <c r="DV82" s="29">
        <v>40</v>
      </c>
      <c r="DW82" s="29">
        <v>0</v>
      </c>
      <c r="DX82" s="29">
        <v>-40</v>
      </c>
      <c r="DY82" s="29">
        <v>40</v>
      </c>
      <c r="DZ82" s="29">
        <v>0</v>
      </c>
      <c r="EA82" s="29"/>
      <c r="EB82" s="29"/>
      <c r="EC82" s="29"/>
      <c r="ED82" s="29"/>
      <c r="EE82" s="29"/>
      <c r="EF82" s="29"/>
      <c r="EG82" s="29">
        <v>-40</v>
      </c>
      <c r="EH82" s="29">
        <v>40</v>
      </c>
      <c r="EI82" s="29">
        <v>0</v>
      </c>
      <c r="EJ82" s="29">
        <v>-40</v>
      </c>
      <c r="EK82" s="29">
        <v>40</v>
      </c>
      <c r="EL82" s="29">
        <v>0</v>
      </c>
      <c r="EM82" s="29">
        <v>-1203.7</v>
      </c>
      <c r="EN82" s="29">
        <v>1203.7</v>
      </c>
      <c r="EO82" s="29">
        <v>0</v>
      </c>
      <c r="EP82" s="29">
        <v>-800</v>
      </c>
      <c r="EQ82" s="29">
        <v>800</v>
      </c>
      <c r="ER82" s="29">
        <v>0</v>
      </c>
      <c r="ES82" s="29">
        <v>-940</v>
      </c>
      <c r="ET82" s="29">
        <v>940</v>
      </c>
      <c r="EU82" s="29">
        <v>0</v>
      </c>
      <c r="EV82" s="29">
        <v>-2943.7</v>
      </c>
      <c r="EW82" s="29">
        <v>2943.7</v>
      </c>
      <c r="EX82" s="29">
        <v>0</v>
      </c>
      <c r="EY82" s="29">
        <v>-1230.7</v>
      </c>
      <c r="EZ82" s="29">
        <v>1230.7</v>
      </c>
      <c r="FA82" s="29">
        <v>0</v>
      </c>
      <c r="FB82" s="29">
        <v>-800</v>
      </c>
      <c r="FC82" s="29">
        <v>800</v>
      </c>
      <c r="FD82" s="29">
        <v>0</v>
      </c>
      <c r="FE82" s="29">
        <v>-980</v>
      </c>
      <c r="FF82" s="29">
        <v>980</v>
      </c>
      <c r="FG82" s="29">
        <v>0</v>
      </c>
      <c r="FH82" s="29">
        <v>-3010.7</v>
      </c>
      <c r="FI82" s="29">
        <v>3010.7</v>
      </c>
      <c r="FJ82" s="29">
        <v>0</v>
      </c>
      <c r="FK82" s="29">
        <v>-1022.7</v>
      </c>
      <c r="FL82" s="29">
        <v>1022.7</v>
      </c>
      <c r="FM82" s="29">
        <v>0</v>
      </c>
      <c r="FN82" s="29">
        <v>-800</v>
      </c>
      <c r="FO82" s="29">
        <v>800</v>
      </c>
      <c r="FP82" s="29">
        <v>0</v>
      </c>
      <c r="FQ82" s="29">
        <v>-1000</v>
      </c>
      <c r="FR82" s="29">
        <v>1000</v>
      </c>
      <c r="FS82" s="29">
        <v>0</v>
      </c>
      <c r="FT82" s="29">
        <v>-2822.7</v>
      </c>
      <c r="FU82" s="29">
        <v>2822.7</v>
      </c>
      <c r="FV82" s="29">
        <v>0</v>
      </c>
      <c r="FW82" s="29">
        <v>-2252.6999999999998</v>
      </c>
      <c r="FX82" s="29">
        <v>2252.6999999999998</v>
      </c>
      <c r="FY82" s="29">
        <v>0</v>
      </c>
      <c r="FZ82" s="29">
        <v>-800</v>
      </c>
      <c r="GA82" s="29">
        <v>800</v>
      </c>
      <c r="GB82" s="29">
        <v>0</v>
      </c>
      <c r="GC82" s="29">
        <v>-1000</v>
      </c>
      <c r="GD82" s="29">
        <v>1000</v>
      </c>
      <c r="GE82" s="29">
        <v>0</v>
      </c>
      <c r="GF82" s="29">
        <v>-4052.7</v>
      </c>
      <c r="GG82" s="29">
        <v>4052.7</v>
      </c>
      <c r="GH82" s="29">
        <v>0</v>
      </c>
      <c r="GI82" s="29">
        <v>-1313.7</v>
      </c>
      <c r="GJ82" s="29">
        <v>1313.7</v>
      </c>
      <c r="GK82" s="29">
        <v>0</v>
      </c>
      <c r="GL82" s="29">
        <v>-840</v>
      </c>
      <c r="GM82" s="29">
        <v>840</v>
      </c>
      <c r="GN82" s="29">
        <v>0</v>
      </c>
      <c r="GO82" s="29">
        <v>-1080</v>
      </c>
      <c r="GP82" s="29">
        <v>1080</v>
      </c>
      <c r="GQ82" s="29">
        <v>0</v>
      </c>
      <c r="GR82" s="29">
        <v>-3233.7</v>
      </c>
      <c r="GS82" s="29">
        <v>3233.7</v>
      </c>
      <c r="GT82" s="29">
        <v>0</v>
      </c>
      <c r="GU82" s="29">
        <v>-1634.7</v>
      </c>
      <c r="GV82" s="29">
        <v>1634.7</v>
      </c>
      <c r="GW82" s="29">
        <v>0</v>
      </c>
      <c r="GX82" s="29">
        <v>-960</v>
      </c>
      <c r="GY82" s="29">
        <v>960</v>
      </c>
      <c r="GZ82" s="29">
        <v>0</v>
      </c>
      <c r="HA82" s="29">
        <v>-1080</v>
      </c>
      <c r="HB82" s="29">
        <v>1080</v>
      </c>
      <c r="HC82" s="29">
        <v>0</v>
      </c>
      <c r="HD82" s="29">
        <v>-3674.7</v>
      </c>
      <c r="HE82" s="29">
        <v>3674.7</v>
      </c>
      <c r="HF82" s="29">
        <v>0</v>
      </c>
      <c r="HG82" s="29">
        <v>-1040</v>
      </c>
      <c r="HH82" s="29">
        <v>1040</v>
      </c>
      <c r="HI82" s="29">
        <v>0</v>
      </c>
      <c r="HJ82" s="29">
        <v>-1080</v>
      </c>
      <c r="HK82" s="29">
        <v>1080</v>
      </c>
      <c r="HL82" s="29">
        <v>0</v>
      </c>
      <c r="HM82" s="29">
        <v>-2120</v>
      </c>
      <c r="HN82" s="29">
        <v>2120</v>
      </c>
      <c r="HO82" s="29">
        <v>0</v>
      </c>
      <c r="HP82" s="29"/>
      <c r="HQ82" s="29"/>
      <c r="HR82" s="29"/>
      <c r="HS82" s="29"/>
      <c r="HT82" s="29"/>
      <c r="HU82" s="29"/>
      <c r="HV82" s="29"/>
      <c r="HW82" s="29"/>
      <c r="HX82" s="29"/>
      <c r="HY82" s="29">
        <v>-21898.2</v>
      </c>
      <c r="HZ82" s="29">
        <v>21898.2</v>
      </c>
      <c r="IA82" s="29">
        <v>0</v>
      </c>
      <c r="IB82" s="29">
        <v>-2104</v>
      </c>
      <c r="IC82" s="29">
        <v>2104</v>
      </c>
      <c r="ID82" s="29">
        <v>0</v>
      </c>
      <c r="IE82" s="29">
        <v>-1264</v>
      </c>
      <c r="IF82" s="29">
        <v>1264</v>
      </c>
      <c r="IG82" s="29">
        <v>0</v>
      </c>
      <c r="IH82" s="29">
        <v>-3368</v>
      </c>
      <c r="II82" s="29">
        <v>3368</v>
      </c>
      <c r="IJ82" s="29">
        <v>0</v>
      </c>
      <c r="IK82" s="29">
        <v>-2104</v>
      </c>
      <c r="IL82" s="29">
        <v>2104</v>
      </c>
      <c r="IM82" s="29">
        <v>0</v>
      </c>
      <c r="IN82" s="29">
        <v>-1264</v>
      </c>
      <c r="IO82" s="29">
        <v>1264</v>
      </c>
      <c r="IP82" s="29">
        <v>0</v>
      </c>
      <c r="IQ82" s="29">
        <v>-3368</v>
      </c>
      <c r="IR82" s="29">
        <v>3368</v>
      </c>
      <c r="IS82" s="29">
        <v>0</v>
      </c>
      <c r="IT82" s="29">
        <v>-2104</v>
      </c>
      <c r="IU82" s="29">
        <v>2104</v>
      </c>
      <c r="IV82" s="29">
        <v>0</v>
      </c>
      <c r="IW82" s="29">
        <v>-1264</v>
      </c>
      <c r="IX82" s="29">
        <v>1264</v>
      </c>
      <c r="IY82" s="29">
        <v>0</v>
      </c>
      <c r="IZ82" s="29">
        <v>-3368</v>
      </c>
      <c r="JA82" s="29">
        <v>3368</v>
      </c>
      <c r="JB82" s="29">
        <v>0</v>
      </c>
      <c r="JC82" s="29">
        <v>-2104</v>
      </c>
      <c r="JD82" s="29">
        <v>2104</v>
      </c>
      <c r="JE82" s="29">
        <v>0</v>
      </c>
      <c r="JF82" s="29">
        <v>-1264</v>
      </c>
      <c r="JG82" s="29">
        <v>1264</v>
      </c>
      <c r="JH82" s="29">
        <v>0</v>
      </c>
      <c r="JI82" s="29">
        <v>-3368</v>
      </c>
      <c r="JJ82" s="29">
        <v>3368</v>
      </c>
      <c r="JK82" s="29">
        <v>0</v>
      </c>
      <c r="JL82" s="29">
        <v>-2104</v>
      </c>
      <c r="JM82" s="29">
        <v>2104</v>
      </c>
      <c r="JN82" s="29">
        <v>0</v>
      </c>
      <c r="JO82" s="29">
        <v>-1264</v>
      </c>
      <c r="JP82" s="29">
        <v>1264</v>
      </c>
      <c r="JQ82" s="29">
        <v>0</v>
      </c>
      <c r="JR82" s="29">
        <v>-3368</v>
      </c>
      <c r="JS82" s="29">
        <v>3368</v>
      </c>
      <c r="JT82" s="29">
        <v>0</v>
      </c>
      <c r="JU82" s="29">
        <v>-2104</v>
      </c>
      <c r="JV82" s="29">
        <v>2104</v>
      </c>
      <c r="JW82" s="29">
        <v>0</v>
      </c>
      <c r="JX82" s="29">
        <v>-1264</v>
      </c>
      <c r="JY82" s="29">
        <v>1264</v>
      </c>
      <c r="JZ82" s="29">
        <v>0</v>
      </c>
      <c r="KA82" s="29">
        <v>-3368</v>
      </c>
      <c r="KB82" s="29">
        <v>3368</v>
      </c>
      <c r="KC82" s="29">
        <v>0</v>
      </c>
      <c r="KD82" s="29">
        <v>-2104</v>
      </c>
      <c r="KE82" s="29">
        <v>2104</v>
      </c>
      <c r="KF82" s="29">
        <v>0</v>
      </c>
      <c r="KG82" s="29">
        <v>-1264</v>
      </c>
      <c r="KH82" s="29">
        <v>1264</v>
      </c>
      <c r="KI82" s="29">
        <v>0</v>
      </c>
      <c r="KJ82" s="29">
        <v>-3368</v>
      </c>
      <c r="KK82" s="29">
        <v>3368</v>
      </c>
      <c r="KL82" s="29">
        <v>0</v>
      </c>
      <c r="KM82" s="29">
        <v>-2104</v>
      </c>
      <c r="KN82" s="29">
        <v>2104</v>
      </c>
      <c r="KO82" s="29">
        <v>0</v>
      </c>
      <c r="KP82" s="29">
        <v>-1264</v>
      </c>
      <c r="KQ82" s="29">
        <v>1264</v>
      </c>
      <c r="KR82" s="29">
        <v>0</v>
      </c>
      <c r="KS82" s="29">
        <v>-3368</v>
      </c>
      <c r="KT82" s="29">
        <v>3368</v>
      </c>
      <c r="KU82" s="29">
        <v>0</v>
      </c>
      <c r="KV82" s="29">
        <v>-2104</v>
      </c>
      <c r="KW82" s="29">
        <v>2104</v>
      </c>
      <c r="KX82" s="29">
        <v>0</v>
      </c>
      <c r="KY82" s="29">
        <v>-1264</v>
      </c>
      <c r="KZ82" s="29">
        <v>1264</v>
      </c>
      <c r="LA82" s="29">
        <v>0</v>
      </c>
      <c r="LB82" s="29">
        <v>-3368</v>
      </c>
      <c r="LC82" s="29">
        <v>3368</v>
      </c>
      <c r="LD82" s="29">
        <v>0</v>
      </c>
      <c r="LE82" s="29">
        <v>-2104</v>
      </c>
      <c r="LF82" s="29">
        <v>2104</v>
      </c>
      <c r="LG82" s="29">
        <v>0</v>
      </c>
      <c r="LH82" s="29">
        <v>-1264</v>
      </c>
      <c r="LI82" s="29">
        <v>1264</v>
      </c>
      <c r="LJ82" s="29">
        <v>0</v>
      </c>
      <c r="LK82" s="29">
        <v>-3368</v>
      </c>
      <c r="LL82" s="29">
        <v>3368</v>
      </c>
      <c r="LM82" s="29">
        <v>0</v>
      </c>
      <c r="LN82" s="29">
        <v>-2104</v>
      </c>
      <c r="LO82" s="29">
        <v>2104</v>
      </c>
      <c r="LP82" s="29">
        <v>0</v>
      </c>
      <c r="LQ82" s="29">
        <v>-1264</v>
      </c>
      <c r="LR82" s="29">
        <v>1264</v>
      </c>
      <c r="LS82" s="29">
        <v>0</v>
      </c>
      <c r="LT82" s="29">
        <v>-3368</v>
      </c>
      <c r="LU82" s="29">
        <v>3368</v>
      </c>
      <c r="LV82" s="29">
        <v>0</v>
      </c>
      <c r="LW82" s="29">
        <v>-2104</v>
      </c>
      <c r="LX82" s="29">
        <v>2104</v>
      </c>
      <c r="LY82" s="29">
        <v>0</v>
      </c>
      <c r="LZ82" s="29">
        <v>-1264</v>
      </c>
      <c r="MA82" s="29">
        <v>1264</v>
      </c>
      <c r="MB82" s="29">
        <v>0</v>
      </c>
      <c r="MC82" s="29">
        <v>-3368</v>
      </c>
      <c r="MD82" s="29">
        <v>3368</v>
      </c>
      <c r="ME82" s="29">
        <v>0</v>
      </c>
      <c r="MF82" s="29"/>
      <c r="MG82" s="29"/>
      <c r="MH82" s="29"/>
      <c r="MI82" s="29"/>
      <c r="MJ82" s="29"/>
      <c r="MK82" s="29"/>
      <c r="ML82" s="29">
        <v>-40416</v>
      </c>
      <c r="MM82" s="29">
        <v>40416</v>
      </c>
      <c r="MN82" s="29">
        <v>0</v>
      </c>
      <c r="MO82" s="29">
        <v>-1200</v>
      </c>
      <c r="MP82" s="29">
        <v>1200</v>
      </c>
      <c r="MQ82" s="29">
        <v>0</v>
      </c>
      <c r="MR82" s="29">
        <v>-1200</v>
      </c>
      <c r="MS82" s="29">
        <v>1200</v>
      </c>
      <c r="MT82" s="29">
        <v>0</v>
      </c>
      <c r="MU82" s="29">
        <v>-1200</v>
      </c>
      <c r="MV82" s="29">
        <v>1200</v>
      </c>
      <c r="MW82" s="29">
        <v>0</v>
      </c>
      <c r="MX82" s="29">
        <v>-1200</v>
      </c>
      <c r="MY82" s="29">
        <v>1200</v>
      </c>
      <c r="MZ82" s="29">
        <v>0</v>
      </c>
      <c r="NA82" s="29">
        <v>-1200</v>
      </c>
      <c r="NB82" s="29">
        <v>1200</v>
      </c>
      <c r="NC82" s="29">
        <v>0</v>
      </c>
      <c r="ND82" s="29">
        <v>-1200</v>
      </c>
      <c r="NE82" s="29">
        <v>1200</v>
      </c>
      <c r="NF82" s="29">
        <v>0</v>
      </c>
      <c r="NG82" s="29">
        <v>-1200</v>
      </c>
      <c r="NH82" s="29">
        <v>1200</v>
      </c>
      <c r="NI82" s="29">
        <v>0</v>
      </c>
      <c r="NJ82" s="29">
        <v>-1200</v>
      </c>
      <c r="NK82" s="29">
        <v>1200</v>
      </c>
      <c r="NL82" s="29">
        <v>0</v>
      </c>
      <c r="NM82" s="29">
        <v>-1200</v>
      </c>
      <c r="NN82" s="29">
        <v>1200</v>
      </c>
      <c r="NO82" s="29">
        <v>0</v>
      </c>
      <c r="NP82" s="29">
        <v>-1200</v>
      </c>
      <c r="NQ82" s="29">
        <v>1200</v>
      </c>
      <c r="NR82" s="29">
        <v>0</v>
      </c>
      <c r="NS82" s="29">
        <v>-1200</v>
      </c>
      <c r="NT82" s="29">
        <v>1200</v>
      </c>
      <c r="NU82" s="29">
        <v>0</v>
      </c>
      <c r="NV82" s="29">
        <v>-1200</v>
      </c>
      <c r="NW82" s="29">
        <v>1200</v>
      </c>
      <c r="NX82" s="29">
        <v>0</v>
      </c>
      <c r="NY82" s="29">
        <v>-1200</v>
      </c>
      <c r="NZ82" s="29">
        <v>1200</v>
      </c>
      <c r="OA82" s="29">
        <v>0</v>
      </c>
      <c r="OB82" s="29">
        <v>-1200</v>
      </c>
      <c r="OC82" s="29">
        <v>1200</v>
      </c>
      <c r="OD82" s="29">
        <v>0</v>
      </c>
      <c r="OE82" s="29">
        <v>-1200</v>
      </c>
      <c r="OF82" s="29">
        <v>1200</v>
      </c>
      <c r="OG82" s="29">
        <v>0</v>
      </c>
      <c r="OH82" s="29">
        <v>-1200</v>
      </c>
      <c r="OI82" s="29">
        <v>1200</v>
      </c>
      <c r="OJ82" s="29">
        <v>0</v>
      </c>
      <c r="OK82" s="29">
        <v>-1200</v>
      </c>
      <c r="OL82" s="29">
        <v>1200</v>
      </c>
      <c r="OM82" s="29">
        <v>0</v>
      </c>
      <c r="ON82" s="29">
        <v>-1200</v>
      </c>
      <c r="OO82" s="29">
        <v>1200</v>
      </c>
      <c r="OP82" s="29">
        <v>0</v>
      </c>
      <c r="OQ82" s="29">
        <v>-1200</v>
      </c>
      <c r="OR82" s="29">
        <v>1200</v>
      </c>
      <c r="OS82" s="29">
        <v>0</v>
      </c>
      <c r="OT82" s="29">
        <v>-1200</v>
      </c>
      <c r="OU82" s="29">
        <v>1200</v>
      </c>
      <c r="OV82" s="29">
        <v>0</v>
      </c>
      <c r="OW82" s="29">
        <v>-1200</v>
      </c>
      <c r="OX82" s="29">
        <v>1200</v>
      </c>
      <c r="OY82" s="29">
        <v>0</v>
      </c>
      <c r="OZ82" s="29">
        <v>-1200</v>
      </c>
      <c r="PA82" s="29">
        <v>1200</v>
      </c>
      <c r="PB82" s="29">
        <v>0</v>
      </c>
      <c r="PC82" s="29">
        <v>-1200</v>
      </c>
      <c r="PD82" s="29">
        <v>1200</v>
      </c>
      <c r="PE82" s="29">
        <v>0</v>
      </c>
      <c r="PF82" s="29">
        <v>-1200</v>
      </c>
      <c r="PG82" s="29">
        <v>1200</v>
      </c>
      <c r="PH82" s="29">
        <v>0</v>
      </c>
      <c r="PI82" s="29">
        <v>-14400</v>
      </c>
      <c r="PJ82" s="29">
        <v>14400</v>
      </c>
      <c r="PK82" s="29">
        <v>0</v>
      </c>
    </row>
    <row r="83" spans="1:427" x14ac:dyDescent="0.25">
      <c r="A83" s="7" t="s">
        <v>668</v>
      </c>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c r="AT83" s="29"/>
      <c r="AU83" s="29"/>
      <c r="AV83" s="29"/>
      <c r="AW83" s="29"/>
      <c r="AX83" s="29"/>
      <c r="AY83" s="29"/>
      <c r="AZ83" s="29"/>
      <c r="BA83" s="29"/>
      <c r="BB83" s="29"/>
      <c r="BC83" s="29"/>
      <c r="BD83" s="29"/>
      <c r="BE83" s="29"/>
      <c r="BF83" s="29"/>
      <c r="BG83" s="29"/>
      <c r="BH83" s="29"/>
      <c r="BI83" s="29"/>
      <c r="BJ83" s="29"/>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29"/>
      <c r="EY83" s="29"/>
      <c r="EZ83" s="29"/>
      <c r="FA83" s="29"/>
      <c r="FB83" s="29"/>
      <c r="FC83" s="29"/>
      <c r="FD83" s="29"/>
      <c r="FE83" s="29"/>
      <c r="FF83" s="29"/>
      <c r="FG83" s="29"/>
      <c r="FH83" s="29"/>
      <c r="FI83" s="29"/>
      <c r="FJ83" s="29"/>
      <c r="FK83" s="29">
        <v>-1090</v>
      </c>
      <c r="FL83" s="29">
        <v>1090</v>
      </c>
      <c r="FM83" s="29">
        <v>0</v>
      </c>
      <c r="FN83" s="29"/>
      <c r="FO83" s="29"/>
      <c r="FP83" s="29"/>
      <c r="FQ83" s="29"/>
      <c r="FR83" s="29"/>
      <c r="FS83" s="29"/>
      <c r="FT83" s="29">
        <v>-1090</v>
      </c>
      <c r="FU83" s="29">
        <v>1090</v>
      </c>
      <c r="FV83" s="29">
        <v>0</v>
      </c>
      <c r="FW83" s="29"/>
      <c r="FX83" s="29"/>
      <c r="FY83" s="29"/>
      <c r="FZ83" s="29"/>
      <c r="GA83" s="29"/>
      <c r="GB83" s="29"/>
      <c r="GC83" s="29"/>
      <c r="GD83" s="29"/>
      <c r="GE83" s="29"/>
      <c r="GF83" s="29"/>
      <c r="GG83" s="29"/>
      <c r="GH83" s="29"/>
      <c r="GI83" s="29"/>
      <c r="GJ83" s="29"/>
      <c r="GK83" s="29"/>
      <c r="GL83" s="29"/>
      <c r="GM83" s="29"/>
      <c r="GN83" s="29"/>
      <c r="GO83" s="29"/>
      <c r="GP83" s="29"/>
      <c r="GQ83" s="29"/>
      <c r="GR83" s="29"/>
      <c r="GS83" s="29"/>
      <c r="GT83" s="29"/>
      <c r="GU83" s="29">
        <v>-1963.16</v>
      </c>
      <c r="GV83" s="29">
        <v>1963.16</v>
      </c>
      <c r="GW83" s="29">
        <v>0</v>
      </c>
      <c r="GX83" s="29"/>
      <c r="GY83" s="29"/>
      <c r="GZ83" s="29"/>
      <c r="HA83" s="29"/>
      <c r="HB83" s="29"/>
      <c r="HC83" s="29"/>
      <c r="HD83" s="29">
        <v>-1963.16</v>
      </c>
      <c r="HE83" s="29">
        <v>1963.16</v>
      </c>
      <c r="HF83" s="29">
        <v>0</v>
      </c>
      <c r="HG83" s="29"/>
      <c r="HH83" s="29"/>
      <c r="HI83" s="29"/>
      <c r="HJ83" s="29"/>
      <c r="HK83" s="29"/>
      <c r="HL83" s="29"/>
      <c r="HM83" s="29"/>
      <c r="HN83" s="29"/>
      <c r="HO83" s="29"/>
      <c r="HP83" s="29"/>
      <c r="HQ83" s="29"/>
      <c r="HR83" s="29"/>
      <c r="HS83" s="29"/>
      <c r="HT83" s="29"/>
      <c r="HU83" s="29"/>
      <c r="HV83" s="29"/>
      <c r="HW83" s="29"/>
      <c r="HX83" s="29"/>
      <c r="HY83" s="29">
        <v>-3053.16</v>
      </c>
      <c r="HZ83" s="29">
        <v>3053.16</v>
      </c>
      <c r="IA83" s="29">
        <v>0</v>
      </c>
      <c r="IB83" s="29"/>
      <c r="IC83" s="29"/>
      <c r="ID83" s="29"/>
      <c r="IE83" s="29"/>
      <c r="IF83" s="29"/>
      <c r="IG83" s="29"/>
      <c r="IH83" s="29"/>
      <c r="II83" s="29"/>
      <c r="IJ83" s="29"/>
      <c r="IK83" s="29"/>
      <c r="IL83" s="29"/>
      <c r="IM83" s="29"/>
      <c r="IN83" s="29"/>
      <c r="IO83" s="29"/>
      <c r="IP83" s="29"/>
      <c r="IQ83" s="29"/>
      <c r="IR83" s="29"/>
      <c r="IS83" s="29"/>
      <c r="IT83" s="29"/>
      <c r="IU83" s="29"/>
      <c r="IV83" s="29"/>
      <c r="IW83" s="29"/>
      <c r="IX83" s="29"/>
      <c r="IY83" s="29"/>
      <c r="IZ83" s="29"/>
      <c r="JA83" s="29"/>
      <c r="JB83" s="29"/>
      <c r="JC83" s="29"/>
      <c r="JD83" s="29"/>
      <c r="JE83" s="29"/>
      <c r="JF83" s="29"/>
      <c r="JG83" s="29"/>
      <c r="JH83" s="29"/>
      <c r="JI83" s="29"/>
      <c r="JJ83" s="29"/>
      <c r="JK83" s="29"/>
      <c r="JL83" s="29"/>
      <c r="JM83" s="29"/>
      <c r="JN83" s="29"/>
      <c r="JO83" s="29"/>
      <c r="JP83" s="29"/>
      <c r="JQ83" s="29"/>
      <c r="JR83" s="29"/>
      <c r="JS83" s="29"/>
      <c r="JT83" s="29"/>
      <c r="JU83" s="29"/>
      <c r="JV83" s="29"/>
      <c r="JW83" s="29"/>
      <c r="JX83" s="29"/>
      <c r="JY83" s="29"/>
      <c r="JZ83" s="29"/>
      <c r="KA83" s="29"/>
      <c r="KB83" s="29"/>
      <c r="KC83" s="29"/>
      <c r="KD83" s="29"/>
      <c r="KE83" s="29"/>
      <c r="KF83" s="29"/>
      <c r="KG83" s="29"/>
      <c r="KH83" s="29"/>
      <c r="KI83" s="29"/>
      <c r="KJ83" s="29"/>
      <c r="KK83" s="29"/>
      <c r="KL83" s="29"/>
      <c r="KM83" s="29"/>
      <c r="KN83" s="29"/>
      <c r="KO83" s="29"/>
      <c r="KP83" s="29"/>
      <c r="KQ83" s="29"/>
      <c r="KR83" s="29"/>
      <c r="KS83" s="29"/>
      <c r="KT83" s="29"/>
      <c r="KU83" s="29"/>
      <c r="KV83" s="29"/>
      <c r="KW83" s="29"/>
      <c r="KX83" s="29"/>
      <c r="KY83" s="29"/>
      <c r="KZ83" s="29"/>
      <c r="LA83" s="29"/>
      <c r="LB83" s="29"/>
      <c r="LC83" s="29"/>
      <c r="LD83" s="29"/>
      <c r="LE83" s="29"/>
      <c r="LF83" s="29"/>
      <c r="LG83" s="29"/>
      <c r="LH83" s="29"/>
      <c r="LI83" s="29"/>
      <c r="LJ83" s="29"/>
      <c r="LK83" s="29"/>
      <c r="LL83" s="29"/>
      <c r="LM83" s="29"/>
      <c r="LN83" s="29"/>
      <c r="LO83" s="29"/>
      <c r="LP83" s="29"/>
      <c r="LQ83" s="29"/>
      <c r="LR83" s="29"/>
      <c r="LS83" s="29"/>
      <c r="LT83" s="29"/>
      <c r="LU83" s="29"/>
      <c r="LV83" s="29"/>
      <c r="LW83" s="29"/>
      <c r="LX83" s="29"/>
      <c r="LY83" s="29"/>
      <c r="LZ83" s="29"/>
      <c r="MA83" s="29"/>
      <c r="MB83" s="29"/>
      <c r="MC83" s="29"/>
      <c r="MD83" s="29"/>
      <c r="ME83" s="29"/>
      <c r="MF83" s="29"/>
      <c r="MG83" s="29"/>
      <c r="MH83" s="29"/>
      <c r="MI83" s="29"/>
      <c r="MJ83" s="29"/>
      <c r="MK83" s="29"/>
      <c r="ML83" s="29"/>
      <c r="MM83" s="29"/>
      <c r="MN83" s="29"/>
      <c r="MO83" s="29"/>
      <c r="MP83" s="29"/>
      <c r="MQ83" s="29"/>
      <c r="MR83" s="29"/>
      <c r="MS83" s="29"/>
      <c r="MT83" s="29"/>
      <c r="MU83" s="29"/>
      <c r="MV83" s="29"/>
      <c r="MW83" s="29"/>
      <c r="MX83" s="29"/>
      <c r="MY83" s="29"/>
      <c r="MZ83" s="29"/>
      <c r="NA83" s="29"/>
      <c r="NB83" s="29"/>
      <c r="NC83" s="29"/>
      <c r="ND83" s="29"/>
      <c r="NE83" s="29"/>
      <c r="NF83" s="29"/>
      <c r="NG83" s="29"/>
      <c r="NH83" s="29"/>
      <c r="NI83" s="29"/>
      <c r="NJ83" s="29"/>
      <c r="NK83" s="29"/>
      <c r="NL83" s="29"/>
      <c r="NM83" s="29"/>
      <c r="NN83" s="29"/>
      <c r="NO83" s="29"/>
      <c r="NP83" s="29"/>
      <c r="NQ83" s="29"/>
      <c r="NR83" s="29"/>
      <c r="NS83" s="29"/>
      <c r="NT83" s="29"/>
      <c r="NU83" s="29"/>
      <c r="NV83" s="29"/>
      <c r="NW83" s="29"/>
      <c r="NX83" s="29"/>
      <c r="NY83" s="29"/>
      <c r="NZ83" s="29"/>
      <c r="OA83" s="29"/>
      <c r="OB83" s="29"/>
      <c r="OC83" s="29"/>
      <c r="OD83" s="29"/>
      <c r="OE83" s="29"/>
      <c r="OF83" s="29"/>
      <c r="OG83" s="29"/>
      <c r="OH83" s="29"/>
      <c r="OI83" s="29"/>
      <c r="OJ83" s="29"/>
      <c r="OK83" s="29"/>
      <c r="OL83" s="29"/>
      <c r="OM83" s="29"/>
      <c r="ON83" s="29"/>
      <c r="OO83" s="29"/>
      <c r="OP83" s="29"/>
      <c r="OQ83" s="29"/>
      <c r="OR83" s="29"/>
      <c r="OS83" s="29"/>
      <c r="OT83" s="29"/>
      <c r="OU83" s="29"/>
      <c r="OV83" s="29"/>
      <c r="OW83" s="29"/>
      <c r="OX83" s="29"/>
      <c r="OY83" s="29"/>
      <c r="OZ83" s="29"/>
      <c r="PA83" s="29"/>
      <c r="PB83" s="29"/>
      <c r="PC83" s="29"/>
      <c r="PD83" s="29"/>
      <c r="PE83" s="29"/>
      <c r="PF83" s="29"/>
      <c r="PG83" s="29"/>
      <c r="PH83" s="29"/>
      <c r="PI83" s="29"/>
      <c r="PJ83" s="29"/>
      <c r="PK83" s="29"/>
    </row>
    <row r="84" spans="1:427" x14ac:dyDescent="0.25">
      <c r="A84" s="6" t="s">
        <v>99</v>
      </c>
      <c r="B84" s="29">
        <v>-235.33</v>
      </c>
      <c r="C84" s="29">
        <v>235.33</v>
      </c>
      <c r="D84" s="29">
        <v>0</v>
      </c>
      <c r="E84" s="29">
        <v>-235.33</v>
      </c>
      <c r="F84" s="29">
        <v>235.33</v>
      </c>
      <c r="G84" s="29">
        <v>0</v>
      </c>
      <c r="H84" s="29">
        <v>-249.62</v>
      </c>
      <c r="I84" s="29">
        <v>249.62</v>
      </c>
      <c r="J84" s="29">
        <v>0</v>
      </c>
      <c r="K84" s="29">
        <v>-249.62</v>
      </c>
      <c r="L84" s="29">
        <v>249.62</v>
      </c>
      <c r="M84" s="29">
        <v>0</v>
      </c>
      <c r="N84" s="29">
        <v>-281.89</v>
      </c>
      <c r="O84" s="29">
        <v>289.99</v>
      </c>
      <c r="P84" s="29">
        <v>8.1</v>
      </c>
      <c r="Q84" s="29">
        <v>-281.89</v>
      </c>
      <c r="R84" s="29">
        <v>289.99</v>
      </c>
      <c r="S84" s="29">
        <v>8.1</v>
      </c>
      <c r="T84" s="29">
        <v>-211.10999999999999</v>
      </c>
      <c r="U84" s="29">
        <v>225.42</v>
      </c>
      <c r="V84" s="29">
        <v>14.31</v>
      </c>
      <c r="W84" s="29">
        <v>-211.10999999999999</v>
      </c>
      <c r="X84" s="29">
        <v>225.42</v>
      </c>
      <c r="Y84" s="29">
        <v>14.31</v>
      </c>
      <c r="Z84" s="29">
        <v>-231.91000000000003</v>
      </c>
      <c r="AA84" s="29">
        <v>231.91000000000003</v>
      </c>
      <c r="AB84" s="29">
        <v>0</v>
      </c>
      <c r="AC84" s="29">
        <v>-231.91000000000003</v>
      </c>
      <c r="AD84" s="29">
        <v>231.91000000000003</v>
      </c>
      <c r="AE84" s="29">
        <v>0</v>
      </c>
      <c r="AF84" s="29">
        <v>-211.60000000000002</v>
      </c>
      <c r="AG84" s="29">
        <v>211.60000000000002</v>
      </c>
      <c r="AH84" s="29">
        <v>0</v>
      </c>
      <c r="AI84" s="29">
        <v>-211.60000000000002</v>
      </c>
      <c r="AJ84" s="29">
        <v>211.60000000000002</v>
      </c>
      <c r="AK84" s="29">
        <v>0</v>
      </c>
      <c r="AL84" s="29">
        <v>-218.55</v>
      </c>
      <c r="AM84" s="29">
        <v>218.55</v>
      </c>
      <c r="AN84" s="29">
        <v>0</v>
      </c>
      <c r="AO84" s="29">
        <v>-218.55</v>
      </c>
      <c r="AP84" s="29">
        <v>218.55</v>
      </c>
      <c r="AQ84" s="29">
        <v>0</v>
      </c>
      <c r="AR84" s="29">
        <v>-254.94</v>
      </c>
      <c r="AS84" s="29">
        <v>254.94</v>
      </c>
      <c r="AT84" s="29">
        <v>0</v>
      </c>
      <c r="AU84" s="29">
        <v>-254.94</v>
      </c>
      <c r="AV84" s="29">
        <v>254.94</v>
      </c>
      <c r="AW84" s="29">
        <v>0</v>
      </c>
      <c r="AX84" s="29">
        <v>-232.01999999999998</v>
      </c>
      <c r="AY84" s="29">
        <v>232.01999999999998</v>
      </c>
      <c r="AZ84" s="29">
        <v>0</v>
      </c>
      <c r="BA84" s="29">
        <v>-232.01999999999998</v>
      </c>
      <c r="BB84" s="29">
        <v>232.01999999999998</v>
      </c>
      <c r="BC84" s="29">
        <v>0</v>
      </c>
      <c r="BD84" s="29">
        <v>-382.06</v>
      </c>
      <c r="BE84" s="29">
        <v>382.06</v>
      </c>
      <c r="BF84" s="29">
        <v>0</v>
      </c>
      <c r="BG84" s="29">
        <v>-382.06</v>
      </c>
      <c r="BH84" s="29">
        <v>382.06</v>
      </c>
      <c r="BI84" s="29">
        <v>0</v>
      </c>
      <c r="BJ84" s="29">
        <v>-220.69</v>
      </c>
      <c r="BK84" s="29">
        <v>220.69</v>
      </c>
      <c r="BL84" s="29">
        <v>0</v>
      </c>
      <c r="BM84" s="29">
        <v>-220.69</v>
      </c>
      <c r="BN84" s="29">
        <v>220.69</v>
      </c>
      <c r="BO84" s="29">
        <v>0</v>
      </c>
      <c r="BP84" s="29">
        <v>-226.67</v>
      </c>
      <c r="BQ84" s="29">
        <v>244.77</v>
      </c>
      <c r="BR84" s="29">
        <v>18.100000000000001</v>
      </c>
      <c r="BS84" s="29">
        <v>-226.67</v>
      </c>
      <c r="BT84" s="29">
        <v>244.77</v>
      </c>
      <c r="BU84" s="29">
        <v>18.100000000000001</v>
      </c>
      <c r="BV84" s="29"/>
      <c r="BW84" s="29"/>
      <c r="BX84" s="29"/>
      <c r="BY84" s="29"/>
      <c r="BZ84" s="29"/>
      <c r="CA84" s="29"/>
      <c r="CB84" s="29">
        <v>-2956.39</v>
      </c>
      <c r="CC84" s="29">
        <v>2996.8999999999996</v>
      </c>
      <c r="CD84" s="29">
        <v>40.510000000000005</v>
      </c>
      <c r="CE84" s="29">
        <v>-666.28</v>
      </c>
      <c r="CF84" s="29">
        <v>666.28</v>
      </c>
      <c r="CG84" s="29">
        <v>0</v>
      </c>
      <c r="CH84" s="29">
        <v>-200</v>
      </c>
      <c r="CI84" s="29">
        <v>200</v>
      </c>
      <c r="CJ84" s="29">
        <v>0</v>
      </c>
      <c r="CK84" s="29">
        <v>-470</v>
      </c>
      <c r="CL84" s="29">
        <v>470</v>
      </c>
      <c r="CM84" s="29">
        <v>0</v>
      </c>
      <c r="CN84" s="29">
        <v>-1336.28</v>
      </c>
      <c r="CO84" s="29">
        <v>1336.28</v>
      </c>
      <c r="CP84" s="29">
        <v>0</v>
      </c>
      <c r="CQ84" s="29">
        <v>-236.24</v>
      </c>
      <c r="CR84" s="29">
        <v>236.24</v>
      </c>
      <c r="CS84" s="29">
        <v>0</v>
      </c>
      <c r="CT84" s="29">
        <v>-200</v>
      </c>
      <c r="CU84" s="29">
        <v>200</v>
      </c>
      <c r="CV84" s="29">
        <v>0</v>
      </c>
      <c r="CW84" s="29">
        <v>-470</v>
      </c>
      <c r="CX84" s="29">
        <v>470</v>
      </c>
      <c r="CY84" s="29">
        <v>0</v>
      </c>
      <c r="CZ84" s="29">
        <v>-906.24</v>
      </c>
      <c r="DA84" s="29">
        <v>906.24</v>
      </c>
      <c r="DB84" s="29">
        <v>0</v>
      </c>
      <c r="DC84" s="29">
        <v>-268.28000000000003</v>
      </c>
      <c r="DD84" s="29">
        <v>268.28000000000003</v>
      </c>
      <c r="DE84" s="29">
        <v>0</v>
      </c>
      <c r="DF84" s="29">
        <v>-200</v>
      </c>
      <c r="DG84" s="29">
        <v>200</v>
      </c>
      <c r="DH84" s="29">
        <v>0</v>
      </c>
      <c r="DI84" s="29">
        <v>-520</v>
      </c>
      <c r="DJ84" s="29">
        <v>520</v>
      </c>
      <c r="DK84" s="29">
        <v>0</v>
      </c>
      <c r="DL84" s="29">
        <v>-988.28</v>
      </c>
      <c r="DM84" s="29">
        <v>988.28</v>
      </c>
      <c r="DN84" s="29">
        <v>0</v>
      </c>
      <c r="DO84" s="29">
        <v>-527.80999999999995</v>
      </c>
      <c r="DP84" s="29">
        <v>527.80999999999995</v>
      </c>
      <c r="DQ84" s="29">
        <v>0</v>
      </c>
      <c r="DR84" s="29">
        <v>-200</v>
      </c>
      <c r="DS84" s="29">
        <v>200</v>
      </c>
      <c r="DT84" s="29">
        <v>0</v>
      </c>
      <c r="DU84" s="29">
        <v>-680</v>
      </c>
      <c r="DV84" s="29">
        <v>680</v>
      </c>
      <c r="DW84" s="29">
        <v>0</v>
      </c>
      <c r="DX84" s="29">
        <v>-1407.81</v>
      </c>
      <c r="DY84" s="29">
        <v>1407.81</v>
      </c>
      <c r="DZ84" s="29">
        <v>0</v>
      </c>
      <c r="EA84" s="29">
        <v>-599.38</v>
      </c>
      <c r="EB84" s="29">
        <v>599.38</v>
      </c>
      <c r="EC84" s="29">
        <v>0</v>
      </c>
      <c r="ED84" s="29">
        <v>-200</v>
      </c>
      <c r="EE84" s="29">
        <v>200</v>
      </c>
      <c r="EF84" s="29">
        <v>0</v>
      </c>
      <c r="EG84" s="29">
        <v>-680</v>
      </c>
      <c r="EH84" s="29">
        <v>680</v>
      </c>
      <c r="EI84" s="29">
        <v>0</v>
      </c>
      <c r="EJ84" s="29">
        <v>-1479.38</v>
      </c>
      <c r="EK84" s="29">
        <v>1479.38</v>
      </c>
      <c r="EL84" s="29">
        <v>0</v>
      </c>
      <c r="EM84" s="29">
        <v>-711.62</v>
      </c>
      <c r="EN84" s="29">
        <v>711.62</v>
      </c>
      <c r="EO84" s="29">
        <v>0</v>
      </c>
      <c r="EP84" s="29">
        <v>-200</v>
      </c>
      <c r="EQ84" s="29">
        <v>200</v>
      </c>
      <c r="ER84" s="29">
        <v>0</v>
      </c>
      <c r="ES84" s="29">
        <v>-680</v>
      </c>
      <c r="ET84" s="29">
        <v>680</v>
      </c>
      <c r="EU84" s="29">
        <v>0</v>
      </c>
      <c r="EV84" s="29">
        <v>-1591.62</v>
      </c>
      <c r="EW84" s="29">
        <v>1591.62</v>
      </c>
      <c r="EX84" s="29">
        <v>0</v>
      </c>
      <c r="EY84" s="29">
        <v>-1246.67</v>
      </c>
      <c r="EZ84" s="29">
        <v>1250.51</v>
      </c>
      <c r="FA84" s="29">
        <v>3.84</v>
      </c>
      <c r="FB84" s="29">
        <v>-200</v>
      </c>
      <c r="FC84" s="29">
        <v>200</v>
      </c>
      <c r="FD84" s="29">
        <v>0</v>
      </c>
      <c r="FE84" s="29">
        <v>-780</v>
      </c>
      <c r="FF84" s="29">
        <v>780</v>
      </c>
      <c r="FG84" s="29">
        <v>0</v>
      </c>
      <c r="FH84" s="29">
        <v>-2226.67</v>
      </c>
      <c r="FI84" s="29">
        <v>2230.5100000000002</v>
      </c>
      <c r="FJ84" s="29">
        <v>3.84</v>
      </c>
      <c r="FK84" s="29">
        <v>-411.36</v>
      </c>
      <c r="FL84" s="29">
        <v>413.63</v>
      </c>
      <c r="FM84" s="29">
        <v>2.27</v>
      </c>
      <c r="FN84" s="29">
        <v>-200</v>
      </c>
      <c r="FO84" s="29">
        <v>200</v>
      </c>
      <c r="FP84" s="29">
        <v>0</v>
      </c>
      <c r="FQ84" s="29">
        <v>-830</v>
      </c>
      <c r="FR84" s="29">
        <v>830</v>
      </c>
      <c r="FS84" s="29">
        <v>0</v>
      </c>
      <c r="FT84" s="29">
        <v>-1441.3600000000001</v>
      </c>
      <c r="FU84" s="29">
        <v>1443.63</v>
      </c>
      <c r="FV84" s="29">
        <v>2.27</v>
      </c>
      <c r="FW84" s="29">
        <v>-1157.97</v>
      </c>
      <c r="FX84" s="29">
        <v>1230.77</v>
      </c>
      <c r="FY84" s="29">
        <v>72.8</v>
      </c>
      <c r="FZ84" s="29">
        <v>-200</v>
      </c>
      <c r="GA84" s="29">
        <v>200</v>
      </c>
      <c r="GB84" s="29">
        <v>0</v>
      </c>
      <c r="GC84" s="29">
        <v>-830</v>
      </c>
      <c r="GD84" s="29">
        <v>830</v>
      </c>
      <c r="GE84" s="29">
        <v>0</v>
      </c>
      <c r="GF84" s="29">
        <v>-2187.9700000000003</v>
      </c>
      <c r="GG84" s="29">
        <v>2260.7700000000004</v>
      </c>
      <c r="GH84" s="29">
        <v>72.8</v>
      </c>
      <c r="GI84" s="29">
        <v>-1082.1399999999999</v>
      </c>
      <c r="GJ84" s="29">
        <v>1082.1500000000001</v>
      </c>
      <c r="GK84" s="29">
        <v>0.01</v>
      </c>
      <c r="GL84" s="29">
        <v>-300</v>
      </c>
      <c r="GM84" s="29">
        <v>300</v>
      </c>
      <c r="GN84" s="29">
        <v>0</v>
      </c>
      <c r="GO84" s="29">
        <v>-1030</v>
      </c>
      <c r="GP84" s="29">
        <v>1030</v>
      </c>
      <c r="GQ84" s="29">
        <v>0</v>
      </c>
      <c r="GR84" s="29">
        <v>-2412.1400000000003</v>
      </c>
      <c r="GS84" s="29">
        <v>2412.15</v>
      </c>
      <c r="GT84" s="29">
        <v>0.01</v>
      </c>
      <c r="GU84" s="29">
        <v>-736.2</v>
      </c>
      <c r="GV84" s="29">
        <v>736.2</v>
      </c>
      <c r="GW84" s="29">
        <v>0</v>
      </c>
      <c r="GX84" s="29">
        <v>-600</v>
      </c>
      <c r="GY84" s="29">
        <v>600</v>
      </c>
      <c r="GZ84" s="29">
        <v>0</v>
      </c>
      <c r="HA84" s="29">
        <v>-1030</v>
      </c>
      <c r="HB84" s="29">
        <v>1030</v>
      </c>
      <c r="HC84" s="29">
        <v>0</v>
      </c>
      <c r="HD84" s="29">
        <v>-2366.1999999999998</v>
      </c>
      <c r="HE84" s="29">
        <v>2366.1999999999998</v>
      </c>
      <c r="HF84" s="29">
        <v>0</v>
      </c>
      <c r="HG84" s="29">
        <v>-800</v>
      </c>
      <c r="HH84" s="29">
        <v>800</v>
      </c>
      <c r="HI84" s="29">
        <v>0</v>
      </c>
      <c r="HJ84" s="29">
        <v>-1030</v>
      </c>
      <c r="HK84" s="29">
        <v>1030</v>
      </c>
      <c r="HL84" s="29">
        <v>0</v>
      </c>
      <c r="HM84" s="29">
        <v>-1830</v>
      </c>
      <c r="HN84" s="29">
        <v>1830</v>
      </c>
      <c r="HO84" s="29">
        <v>0</v>
      </c>
      <c r="HP84" s="29"/>
      <c r="HQ84" s="29"/>
      <c r="HR84" s="29"/>
      <c r="HS84" s="29"/>
      <c r="HT84" s="29"/>
      <c r="HU84" s="29"/>
      <c r="HV84" s="29"/>
      <c r="HW84" s="29"/>
      <c r="HX84" s="29"/>
      <c r="HY84" s="29">
        <v>-20173.95</v>
      </c>
      <c r="HZ84" s="29">
        <v>20252.87</v>
      </c>
      <c r="IA84" s="29">
        <v>78.92</v>
      </c>
      <c r="IB84" s="29">
        <v>-1956</v>
      </c>
      <c r="IC84" s="29">
        <v>1956</v>
      </c>
      <c r="ID84" s="29">
        <v>0</v>
      </c>
      <c r="IE84" s="29">
        <v>-1437.2</v>
      </c>
      <c r="IF84" s="29">
        <v>1437.2</v>
      </c>
      <c r="IG84" s="29">
        <v>0</v>
      </c>
      <c r="IH84" s="29">
        <v>-3393.2</v>
      </c>
      <c r="II84" s="29">
        <v>3393.2</v>
      </c>
      <c r="IJ84" s="29">
        <v>0</v>
      </c>
      <c r="IK84" s="29">
        <v>-1606</v>
      </c>
      <c r="IL84" s="29">
        <v>1606</v>
      </c>
      <c r="IM84" s="29">
        <v>0</v>
      </c>
      <c r="IN84" s="29">
        <v>-1437.2</v>
      </c>
      <c r="IO84" s="29">
        <v>1437.2</v>
      </c>
      <c r="IP84" s="29">
        <v>0</v>
      </c>
      <c r="IQ84" s="29">
        <v>-3043.2</v>
      </c>
      <c r="IR84" s="29">
        <v>3043.2</v>
      </c>
      <c r="IS84" s="29">
        <v>0</v>
      </c>
      <c r="IT84" s="29">
        <v>-1606</v>
      </c>
      <c r="IU84" s="29">
        <v>1606</v>
      </c>
      <c r="IV84" s="29">
        <v>0</v>
      </c>
      <c r="IW84" s="29">
        <v>-1437.2</v>
      </c>
      <c r="IX84" s="29">
        <v>1437.2</v>
      </c>
      <c r="IY84" s="29">
        <v>0</v>
      </c>
      <c r="IZ84" s="29">
        <v>-3043.2</v>
      </c>
      <c r="JA84" s="29">
        <v>3043.2</v>
      </c>
      <c r="JB84" s="29">
        <v>0</v>
      </c>
      <c r="JC84" s="29">
        <v>-1906</v>
      </c>
      <c r="JD84" s="29">
        <v>1906</v>
      </c>
      <c r="JE84" s="29">
        <v>0</v>
      </c>
      <c r="JF84" s="29">
        <v>-1437.2</v>
      </c>
      <c r="JG84" s="29">
        <v>1437.2</v>
      </c>
      <c r="JH84" s="29">
        <v>0</v>
      </c>
      <c r="JI84" s="29">
        <v>-3343.2</v>
      </c>
      <c r="JJ84" s="29">
        <v>3343.2</v>
      </c>
      <c r="JK84" s="29">
        <v>0</v>
      </c>
      <c r="JL84" s="29">
        <v>-1606</v>
      </c>
      <c r="JM84" s="29">
        <v>1606</v>
      </c>
      <c r="JN84" s="29">
        <v>0</v>
      </c>
      <c r="JO84" s="29">
        <v>-1437.2</v>
      </c>
      <c r="JP84" s="29">
        <v>1437.2</v>
      </c>
      <c r="JQ84" s="29">
        <v>0</v>
      </c>
      <c r="JR84" s="29">
        <v>-3043.2</v>
      </c>
      <c r="JS84" s="29">
        <v>3043.2</v>
      </c>
      <c r="JT84" s="29">
        <v>0</v>
      </c>
      <c r="JU84" s="29">
        <v>-1606</v>
      </c>
      <c r="JV84" s="29">
        <v>1606</v>
      </c>
      <c r="JW84" s="29">
        <v>0</v>
      </c>
      <c r="JX84" s="29">
        <v>-1437.2</v>
      </c>
      <c r="JY84" s="29">
        <v>1437.2</v>
      </c>
      <c r="JZ84" s="29">
        <v>0</v>
      </c>
      <c r="KA84" s="29">
        <v>-3043.2</v>
      </c>
      <c r="KB84" s="29">
        <v>3043.2</v>
      </c>
      <c r="KC84" s="29">
        <v>0</v>
      </c>
      <c r="KD84" s="29">
        <v>-1956</v>
      </c>
      <c r="KE84" s="29">
        <v>1956</v>
      </c>
      <c r="KF84" s="29">
        <v>0</v>
      </c>
      <c r="KG84" s="29">
        <v>-1437.2</v>
      </c>
      <c r="KH84" s="29">
        <v>1437.2</v>
      </c>
      <c r="KI84" s="29">
        <v>0</v>
      </c>
      <c r="KJ84" s="29">
        <v>-3393.2</v>
      </c>
      <c r="KK84" s="29">
        <v>3393.2</v>
      </c>
      <c r="KL84" s="29">
        <v>0</v>
      </c>
      <c r="KM84" s="29">
        <v>-1606</v>
      </c>
      <c r="KN84" s="29">
        <v>1606</v>
      </c>
      <c r="KO84" s="29">
        <v>0</v>
      </c>
      <c r="KP84" s="29">
        <v>-1437.2</v>
      </c>
      <c r="KQ84" s="29">
        <v>1437.2</v>
      </c>
      <c r="KR84" s="29">
        <v>0</v>
      </c>
      <c r="KS84" s="29">
        <v>-3043.2</v>
      </c>
      <c r="KT84" s="29">
        <v>3043.2</v>
      </c>
      <c r="KU84" s="29">
        <v>0</v>
      </c>
      <c r="KV84" s="29">
        <v>-1606</v>
      </c>
      <c r="KW84" s="29">
        <v>1606</v>
      </c>
      <c r="KX84" s="29">
        <v>0</v>
      </c>
      <c r="KY84" s="29">
        <v>-1437.2</v>
      </c>
      <c r="KZ84" s="29">
        <v>1437.2</v>
      </c>
      <c r="LA84" s="29">
        <v>0</v>
      </c>
      <c r="LB84" s="29">
        <v>-3043.2</v>
      </c>
      <c r="LC84" s="29">
        <v>3043.2</v>
      </c>
      <c r="LD84" s="29">
        <v>0</v>
      </c>
      <c r="LE84" s="29">
        <v>-1906</v>
      </c>
      <c r="LF84" s="29">
        <v>1906</v>
      </c>
      <c r="LG84" s="29">
        <v>0</v>
      </c>
      <c r="LH84" s="29">
        <v>-1437.2</v>
      </c>
      <c r="LI84" s="29">
        <v>1437.2</v>
      </c>
      <c r="LJ84" s="29">
        <v>0</v>
      </c>
      <c r="LK84" s="29">
        <v>-3343.2</v>
      </c>
      <c r="LL84" s="29">
        <v>3343.2</v>
      </c>
      <c r="LM84" s="29">
        <v>0</v>
      </c>
      <c r="LN84" s="29">
        <v>-1606</v>
      </c>
      <c r="LO84" s="29">
        <v>1606</v>
      </c>
      <c r="LP84" s="29">
        <v>0</v>
      </c>
      <c r="LQ84" s="29">
        <v>-1437.2</v>
      </c>
      <c r="LR84" s="29">
        <v>1437.2</v>
      </c>
      <c r="LS84" s="29">
        <v>0</v>
      </c>
      <c r="LT84" s="29">
        <v>-3043.2</v>
      </c>
      <c r="LU84" s="29">
        <v>3043.2</v>
      </c>
      <c r="LV84" s="29">
        <v>0</v>
      </c>
      <c r="LW84" s="29">
        <v>-1606</v>
      </c>
      <c r="LX84" s="29">
        <v>1606</v>
      </c>
      <c r="LY84" s="29">
        <v>0</v>
      </c>
      <c r="LZ84" s="29">
        <v>-1437.2</v>
      </c>
      <c r="MA84" s="29">
        <v>1437.2</v>
      </c>
      <c r="MB84" s="29">
        <v>0</v>
      </c>
      <c r="MC84" s="29">
        <v>-3043.2</v>
      </c>
      <c r="MD84" s="29">
        <v>3043.2</v>
      </c>
      <c r="ME84" s="29">
        <v>0</v>
      </c>
      <c r="MF84" s="29"/>
      <c r="MG84" s="29"/>
      <c r="MH84" s="29"/>
      <c r="MI84" s="29"/>
      <c r="MJ84" s="29"/>
      <c r="MK84" s="29"/>
      <c r="ML84" s="29">
        <v>-37818.400000000001</v>
      </c>
      <c r="MM84" s="29">
        <v>37818.400000000001</v>
      </c>
      <c r="MN84" s="29">
        <v>0</v>
      </c>
      <c r="MO84" s="29">
        <v>-1550</v>
      </c>
      <c r="MP84" s="29">
        <v>1550</v>
      </c>
      <c r="MQ84" s="29">
        <v>0</v>
      </c>
      <c r="MR84" s="29">
        <v>-1550</v>
      </c>
      <c r="MS84" s="29">
        <v>1550</v>
      </c>
      <c r="MT84" s="29">
        <v>0</v>
      </c>
      <c r="MU84" s="29">
        <v>-1200</v>
      </c>
      <c r="MV84" s="29">
        <v>1200</v>
      </c>
      <c r="MW84" s="29">
        <v>0</v>
      </c>
      <c r="MX84" s="29">
        <v>-1200</v>
      </c>
      <c r="MY84" s="29">
        <v>1200</v>
      </c>
      <c r="MZ84" s="29">
        <v>0</v>
      </c>
      <c r="NA84" s="29">
        <v>-1200</v>
      </c>
      <c r="NB84" s="29">
        <v>1200</v>
      </c>
      <c r="NC84" s="29">
        <v>0</v>
      </c>
      <c r="ND84" s="29">
        <v>-1200</v>
      </c>
      <c r="NE84" s="29">
        <v>1200</v>
      </c>
      <c r="NF84" s="29">
        <v>0</v>
      </c>
      <c r="NG84" s="29">
        <v>-1500</v>
      </c>
      <c r="NH84" s="29">
        <v>1500</v>
      </c>
      <c r="NI84" s="29">
        <v>0</v>
      </c>
      <c r="NJ84" s="29">
        <v>-1500</v>
      </c>
      <c r="NK84" s="29">
        <v>1500</v>
      </c>
      <c r="NL84" s="29">
        <v>0</v>
      </c>
      <c r="NM84" s="29">
        <v>-1200</v>
      </c>
      <c r="NN84" s="29">
        <v>1200</v>
      </c>
      <c r="NO84" s="29">
        <v>0</v>
      </c>
      <c r="NP84" s="29">
        <v>-1200</v>
      </c>
      <c r="NQ84" s="29">
        <v>1200</v>
      </c>
      <c r="NR84" s="29">
        <v>0</v>
      </c>
      <c r="NS84" s="29">
        <v>-1200</v>
      </c>
      <c r="NT84" s="29">
        <v>1200</v>
      </c>
      <c r="NU84" s="29">
        <v>0</v>
      </c>
      <c r="NV84" s="29">
        <v>-1200</v>
      </c>
      <c r="NW84" s="29">
        <v>1200</v>
      </c>
      <c r="NX84" s="29">
        <v>0</v>
      </c>
      <c r="NY84" s="29">
        <v>-1550</v>
      </c>
      <c r="NZ84" s="29">
        <v>1550</v>
      </c>
      <c r="OA84" s="29">
        <v>0</v>
      </c>
      <c r="OB84" s="29">
        <v>-1550</v>
      </c>
      <c r="OC84" s="29">
        <v>1550</v>
      </c>
      <c r="OD84" s="29">
        <v>0</v>
      </c>
      <c r="OE84" s="29">
        <v>-1200</v>
      </c>
      <c r="OF84" s="29">
        <v>1200</v>
      </c>
      <c r="OG84" s="29">
        <v>0</v>
      </c>
      <c r="OH84" s="29">
        <v>-1200</v>
      </c>
      <c r="OI84" s="29">
        <v>1200</v>
      </c>
      <c r="OJ84" s="29">
        <v>0</v>
      </c>
      <c r="OK84" s="29">
        <v>-1200</v>
      </c>
      <c r="OL84" s="29">
        <v>1200</v>
      </c>
      <c r="OM84" s="29">
        <v>0</v>
      </c>
      <c r="ON84" s="29">
        <v>-1200</v>
      </c>
      <c r="OO84" s="29">
        <v>1200</v>
      </c>
      <c r="OP84" s="29">
        <v>0</v>
      </c>
      <c r="OQ84" s="29">
        <v>-1500</v>
      </c>
      <c r="OR84" s="29">
        <v>1500</v>
      </c>
      <c r="OS84" s="29">
        <v>0</v>
      </c>
      <c r="OT84" s="29">
        <v>-1500</v>
      </c>
      <c r="OU84" s="29">
        <v>1500</v>
      </c>
      <c r="OV84" s="29">
        <v>0</v>
      </c>
      <c r="OW84" s="29">
        <v>-1200</v>
      </c>
      <c r="OX84" s="29">
        <v>1200</v>
      </c>
      <c r="OY84" s="29">
        <v>0</v>
      </c>
      <c r="OZ84" s="29">
        <v>-1200</v>
      </c>
      <c r="PA84" s="29">
        <v>1200</v>
      </c>
      <c r="PB84" s="29">
        <v>0</v>
      </c>
      <c r="PC84" s="29">
        <v>-1200</v>
      </c>
      <c r="PD84" s="29">
        <v>1200</v>
      </c>
      <c r="PE84" s="29">
        <v>0</v>
      </c>
      <c r="PF84" s="29">
        <v>-1200</v>
      </c>
      <c r="PG84" s="29">
        <v>1200</v>
      </c>
      <c r="PH84" s="29">
        <v>0</v>
      </c>
      <c r="PI84" s="29">
        <v>-15700</v>
      </c>
      <c r="PJ84" s="29">
        <v>15700</v>
      </c>
      <c r="PK84" s="29">
        <v>0</v>
      </c>
    </row>
    <row r="85" spans="1:427" x14ac:dyDescent="0.25">
      <c r="A85" s="7" t="s">
        <v>366</v>
      </c>
      <c r="B85" s="29"/>
      <c r="C85" s="29"/>
      <c r="D85" s="29"/>
      <c r="E85" s="29"/>
      <c r="F85" s="29"/>
      <c r="G85" s="29"/>
      <c r="H85" s="29"/>
      <c r="I85" s="29"/>
      <c r="J85" s="29"/>
      <c r="K85" s="29"/>
      <c r="L85" s="29"/>
      <c r="M85" s="29"/>
      <c r="N85" s="29"/>
      <c r="O85" s="29"/>
      <c r="P85" s="29"/>
      <c r="Q85" s="29"/>
      <c r="R85" s="29"/>
      <c r="S85" s="29"/>
      <c r="T85" s="29">
        <v>-8.35</v>
      </c>
      <c r="U85" s="29">
        <v>8.35</v>
      </c>
      <c r="V85" s="29">
        <v>0</v>
      </c>
      <c r="W85" s="29">
        <v>-8.35</v>
      </c>
      <c r="X85" s="29">
        <v>8.35</v>
      </c>
      <c r="Y85" s="29">
        <v>0</v>
      </c>
      <c r="Z85" s="29">
        <v>-18.579999999999998</v>
      </c>
      <c r="AA85" s="29">
        <v>18.579999999999998</v>
      </c>
      <c r="AB85" s="29">
        <v>0</v>
      </c>
      <c r="AC85" s="29">
        <v>-18.579999999999998</v>
      </c>
      <c r="AD85" s="29">
        <v>18.579999999999998</v>
      </c>
      <c r="AE85" s="29">
        <v>0</v>
      </c>
      <c r="AF85" s="29">
        <v>-7.49</v>
      </c>
      <c r="AG85" s="29">
        <v>7.49</v>
      </c>
      <c r="AH85" s="29">
        <v>0</v>
      </c>
      <c r="AI85" s="29">
        <v>-7.49</v>
      </c>
      <c r="AJ85" s="29">
        <v>7.49</v>
      </c>
      <c r="AK85" s="29">
        <v>0</v>
      </c>
      <c r="AL85" s="29">
        <v>-23.5</v>
      </c>
      <c r="AM85" s="29">
        <v>23.5</v>
      </c>
      <c r="AN85" s="29">
        <v>0</v>
      </c>
      <c r="AO85" s="29">
        <v>-23.5</v>
      </c>
      <c r="AP85" s="29">
        <v>23.5</v>
      </c>
      <c r="AQ85" s="29">
        <v>0</v>
      </c>
      <c r="AR85" s="29">
        <v>-38.18</v>
      </c>
      <c r="AS85" s="29">
        <v>38.18</v>
      </c>
      <c r="AT85" s="29">
        <v>0</v>
      </c>
      <c r="AU85" s="29">
        <v>-38.18</v>
      </c>
      <c r="AV85" s="29">
        <v>38.18</v>
      </c>
      <c r="AW85" s="29">
        <v>0</v>
      </c>
      <c r="AX85" s="29">
        <v>-33.86</v>
      </c>
      <c r="AY85" s="29">
        <v>33.86</v>
      </c>
      <c r="AZ85" s="29">
        <v>0</v>
      </c>
      <c r="BA85" s="29">
        <v>-33.86</v>
      </c>
      <c r="BB85" s="29">
        <v>33.86</v>
      </c>
      <c r="BC85" s="29">
        <v>0</v>
      </c>
      <c r="BD85" s="29"/>
      <c r="BE85" s="29"/>
      <c r="BF85" s="29"/>
      <c r="BG85" s="29"/>
      <c r="BH85" s="29"/>
      <c r="BI85" s="29"/>
      <c r="BJ85" s="29"/>
      <c r="BK85" s="29"/>
      <c r="BL85" s="29"/>
      <c r="BM85" s="29"/>
      <c r="BN85" s="29"/>
      <c r="BO85" s="29"/>
      <c r="BP85" s="29">
        <v>-12.49</v>
      </c>
      <c r="BQ85" s="29">
        <v>12.49</v>
      </c>
      <c r="BR85" s="29">
        <v>0</v>
      </c>
      <c r="BS85" s="29">
        <v>-12.49</v>
      </c>
      <c r="BT85" s="29">
        <v>12.49</v>
      </c>
      <c r="BU85" s="29">
        <v>0</v>
      </c>
      <c r="BV85" s="29"/>
      <c r="BW85" s="29"/>
      <c r="BX85" s="29"/>
      <c r="BY85" s="29"/>
      <c r="BZ85" s="29"/>
      <c r="CA85" s="29"/>
      <c r="CB85" s="29">
        <v>-142.44999999999999</v>
      </c>
      <c r="CC85" s="29">
        <v>142.44999999999999</v>
      </c>
      <c r="CD85" s="29">
        <v>0</v>
      </c>
      <c r="CE85" s="29">
        <v>-61</v>
      </c>
      <c r="CF85" s="29">
        <v>61</v>
      </c>
      <c r="CG85" s="29">
        <v>0</v>
      </c>
      <c r="CH85" s="29"/>
      <c r="CI85" s="29"/>
      <c r="CJ85" s="29"/>
      <c r="CK85" s="29">
        <v>-40</v>
      </c>
      <c r="CL85" s="29">
        <v>40</v>
      </c>
      <c r="CM85" s="29">
        <v>0</v>
      </c>
      <c r="CN85" s="29">
        <v>-101</v>
      </c>
      <c r="CO85" s="29">
        <v>101</v>
      </c>
      <c r="CP85" s="29">
        <v>0</v>
      </c>
      <c r="CQ85" s="29"/>
      <c r="CR85" s="29"/>
      <c r="CS85" s="29"/>
      <c r="CT85" s="29"/>
      <c r="CU85" s="29"/>
      <c r="CV85" s="29"/>
      <c r="CW85" s="29">
        <v>-40</v>
      </c>
      <c r="CX85" s="29">
        <v>40</v>
      </c>
      <c r="CY85" s="29">
        <v>0</v>
      </c>
      <c r="CZ85" s="29">
        <v>-40</v>
      </c>
      <c r="DA85" s="29">
        <v>40</v>
      </c>
      <c r="DB85" s="29">
        <v>0</v>
      </c>
      <c r="DC85" s="29">
        <v>-17.239999999999998</v>
      </c>
      <c r="DD85" s="29">
        <v>17.239999999999998</v>
      </c>
      <c r="DE85" s="29">
        <v>0</v>
      </c>
      <c r="DF85" s="29"/>
      <c r="DG85" s="29"/>
      <c r="DH85" s="29"/>
      <c r="DI85" s="29">
        <v>-40</v>
      </c>
      <c r="DJ85" s="29">
        <v>40</v>
      </c>
      <c r="DK85" s="29">
        <v>0</v>
      </c>
      <c r="DL85" s="29">
        <v>-57.239999999999995</v>
      </c>
      <c r="DM85" s="29">
        <v>57.239999999999995</v>
      </c>
      <c r="DN85" s="29">
        <v>0</v>
      </c>
      <c r="DO85" s="29">
        <v>-17.989999999999998</v>
      </c>
      <c r="DP85" s="29">
        <v>17.989999999999998</v>
      </c>
      <c r="DQ85" s="29">
        <v>0</v>
      </c>
      <c r="DR85" s="29"/>
      <c r="DS85" s="29"/>
      <c r="DT85" s="29"/>
      <c r="DU85" s="29">
        <v>-40</v>
      </c>
      <c r="DV85" s="29">
        <v>40</v>
      </c>
      <c r="DW85" s="29">
        <v>0</v>
      </c>
      <c r="DX85" s="29">
        <v>-57.989999999999995</v>
      </c>
      <c r="DY85" s="29">
        <v>57.989999999999995</v>
      </c>
      <c r="DZ85" s="29">
        <v>0</v>
      </c>
      <c r="EA85" s="29">
        <v>-73.75</v>
      </c>
      <c r="EB85" s="29">
        <v>73.75</v>
      </c>
      <c r="EC85" s="29">
        <v>0</v>
      </c>
      <c r="ED85" s="29"/>
      <c r="EE85" s="29"/>
      <c r="EF85" s="29"/>
      <c r="EG85" s="29">
        <v>-40</v>
      </c>
      <c r="EH85" s="29">
        <v>40</v>
      </c>
      <c r="EI85" s="29">
        <v>0</v>
      </c>
      <c r="EJ85" s="29">
        <v>-113.75</v>
      </c>
      <c r="EK85" s="29">
        <v>113.75</v>
      </c>
      <c r="EL85" s="29">
        <v>0</v>
      </c>
      <c r="EM85" s="29">
        <v>-3</v>
      </c>
      <c r="EN85" s="29">
        <v>3</v>
      </c>
      <c r="EO85" s="29">
        <v>0</v>
      </c>
      <c r="EP85" s="29"/>
      <c r="EQ85" s="29"/>
      <c r="ER85" s="29"/>
      <c r="ES85" s="29">
        <v>-40</v>
      </c>
      <c r="ET85" s="29">
        <v>40</v>
      </c>
      <c r="EU85" s="29">
        <v>0</v>
      </c>
      <c r="EV85" s="29">
        <v>-43</v>
      </c>
      <c r="EW85" s="29">
        <v>43</v>
      </c>
      <c r="EX85" s="29">
        <v>0</v>
      </c>
      <c r="EY85" s="29">
        <v>-37.49</v>
      </c>
      <c r="EZ85" s="29">
        <v>37.49</v>
      </c>
      <c r="FA85" s="29">
        <v>0</v>
      </c>
      <c r="FB85" s="29"/>
      <c r="FC85" s="29"/>
      <c r="FD85" s="29"/>
      <c r="FE85" s="29">
        <v>-40</v>
      </c>
      <c r="FF85" s="29">
        <v>40</v>
      </c>
      <c r="FG85" s="29">
        <v>0</v>
      </c>
      <c r="FH85" s="29">
        <v>-77.490000000000009</v>
      </c>
      <c r="FI85" s="29">
        <v>77.490000000000009</v>
      </c>
      <c r="FJ85" s="29">
        <v>0</v>
      </c>
      <c r="FK85" s="29"/>
      <c r="FL85" s="29"/>
      <c r="FM85" s="29"/>
      <c r="FN85" s="29"/>
      <c r="FO85" s="29"/>
      <c r="FP85" s="29"/>
      <c r="FQ85" s="29">
        <v>-40</v>
      </c>
      <c r="FR85" s="29">
        <v>40</v>
      </c>
      <c r="FS85" s="29">
        <v>0</v>
      </c>
      <c r="FT85" s="29">
        <v>-40</v>
      </c>
      <c r="FU85" s="29">
        <v>40</v>
      </c>
      <c r="FV85" s="29">
        <v>0</v>
      </c>
      <c r="FW85" s="29">
        <v>-80.64</v>
      </c>
      <c r="FX85" s="29">
        <v>80.64</v>
      </c>
      <c r="FY85" s="29">
        <v>0</v>
      </c>
      <c r="FZ85" s="29"/>
      <c r="GA85" s="29"/>
      <c r="GB85" s="29"/>
      <c r="GC85" s="29">
        <v>-40</v>
      </c>
      <c r="GD85" s="29">
        <v>40</v>
      </c>
      <c r="GE85" s="29">
        <v>0</v>
      </c>
      <c r="GF85" s="29">
        <v>-120.64</v>
      </c>
      <c r="GG85" s="29">
        <v>120.64</v>
      </c>
      <c r="GH85" s="29">
        <v>0</v>
      </c>
      <c r="GI85" s="29">
        <v>-96.25</v>
      </c>
      <c r="GJ85" s="29">
        <v>96.25</v>
      </c>
      <c r="GK85" s="29">
        <v>0</v>
      </c>
      <c r="GL85" s="29"/>
      <c r="GM85" s="29"/>
      <c r="GN85" s="29"/>
      <c r="GO85" s="29">
        <v>-40</v>
      </c>
      <c r="GP85" s="29">
        <v>40</v>
      </c>
      <c r="GQ85" s="29">
        <v>0</v>
      </c>
      <c r="GR85" s="29">
        <v>-136.25</v>
      </c>
      <c r="GS85" s="29">
        <v>136.25</v>
      </c>
      <c r="GT85" s="29">
        <v>0</v>
      </c>
      <c r="GU85" s="29">
        <v>-107.35</v>
      </c>
      <c r="GV85" s="29">
        <v>107.35</v>
      </c>
      <c r="GW85" s="29">
        <v>0</v>
      </c>
      <c r="GX85" s="29"/>
      <c r="GY85" s="29"/>
      <c r="GZ85" s="29"/>
      <c r="HA85" s="29">
        <v>-40</v>
      </c>
      <c r="HB85" s="29">
        <v>40</v>
      </c>
      <c r="HC85" s="29">
        <v>0</v>
      </c>
      <c r="HD85" s="29">
        <v>-147.35</v>
      </c>
      <c r="HE85" s="29">
        <v>147.35</v>
      </c>
      <c r="HF85" s="29">
        <v>0</v>
      </c>
      <c r="HG85" s="29"/>
      <c r="HH85" s="29"/>
      <c r="HI85" s="29"/>
      <c r="HJ85" s="29">
        <v>-40</v>
      </c>
      <c r="HK85" s="29">
        <v>40</v>
      </c>
      <c r="HL85" s="29">
        <v>0</v>
      </c>
      <c r="HM85" s="29">
        <v>-40</v>
      </c>
      <c r="HN85" s="29">
        <v>40</v>
      </c>
      <c r="HO85" s="29">
        <v>0</v>
      </c>
      <c r="HP85" s="29"/>
      <c r="HQ85" s="29"/>
      <c r="HR85" s="29"/>
      <c r="HS85" s="29"/>
      <c r="HT85" s="29"/>
      <c r="HU85" s="29"/>
      <c r="HV85" s="29"/>
      <c r="HW85" s="29"/>
      <c r="HX85" s="29"/>
      <c r="HY85" s="29">
        <v>-974.71</v>
      </c>
      <c r="HZ85" s="29">
        <v>974.71</v>
      </c>
      <c r="IA85" s="29">
        <v>0</v>
      </c>
      <c r="IB85" s="29">
        <v>-100</v>
      </c>
      <c r="IC85" s="29">
        <v>100</v>
      </c>
      <c r="ID85" s="29">
        <v>0</v>
      </c>
      <c r="IE85" s="29">
        <v>-41.2</v>
      </c>
      <c r="IF85" s="29">
        <v>41.2</v>
      </c>
      <c r="IG85" s="29">
        <v>0</v>
      </c>
      <c r="IH85" s="29">
        <v>-141.19999999999999</v>
      </c>
      <c r="II85" s="29">
        <v>141.19999999999999</v>
      </c>
      <c r="IJ85" s="29">
        <v>0</v>
      </c>
      <c r="IK85" s="29">
        <v>-100</v>
      </c>
      <c r="IL85" s="29">
        <v>100</v>
      </c>
      <c r="IM85" s="29">
        <v>0</v>
      </c>
      <c r="IN85" s="29">
        <v>-41.2</v>
      </c>
      <c r="IO85" s="29">
        <v>41.2</v>
      </c>
      <c r="IP85" s="29">
        <v>0</v>
      </c>
      <c r="IQ85" s="29">
        <v>-141.19999999999999</v>
      </c>
      <c r="IR85" s="29">
        <v>141.19999999999999</v>
      </c>
      <c r="IS85" s="29">
        <v>0</v>
      </c>
      <c r="IT85" s="29">
        <v>-100</v>
      </c>
      <c r="IU85" s="29">
        <v>100</v>
      </c>
      <c r="IV85" s="29">
        <v>0</v>
      </c>
      <c r="IW85" s="29">
        <v>-41.2</v>
      </c>
      <c r="IX85" s="29">
        <v>41.2</v>
      </c>
      <c r="IY85" s="29">
        <v>0</v>
      </c>
      <c r="IZ85" s="29">
        <v>-141.19999999999999</v>
      </c>
      <c r="JA85" s="29">
        <v>141.19999999999999</v>
      </c>
      <c r="JB85" s="29">
        <v>0</v>
      </c>
      <c r="JC85" s="29">
        <v>-100</v>
      </c>
      <c r="JD85" s="29">
        <v>100</v>
      </c>
      <c r="JE85" s="29">
        <v>0</v>
      </c>
      <c r="JF85" s="29">
        <v>-41.2</v>
      </c>
      <c r="JG85" s="29">
        <v>41.2</v>
      </c>
      <c r="JH85" s="29">
        <v>0</v>
      </c>
      <c r="JI85" s="29">
        <v>-141.19999999999999</v>
      </c>
      <c r="JJ85" s="29">
        <v>141.19999999999999</v>
      </c>
      <c r="JK85" s="29">
        <v>0</v>
      </c>
      <c r="JL85" s="29">
        <v>-100</v>
      </c>
      <c r="JM85" s="29">
        <v>100</v>
      </c>
      <c r="JN85" s="29">
        <v>0</v>
      </c>
      <c r="JO85" s="29">
        <v>-41.2</v>
      </c>
      <c r="JP85" s="29">
        <v>41.2</v>
      </c>
      <c r="JQ85" s="29">
        <v>0</v>
      </c>
      <c r="JR85" s="29">
        <v>-141.19999999999999</v>
      </c>
      <c r="JS85" s="29">
        <v>141.19999999999999</v>
      </c>
      <c r="JT85" s="29">
        <v>0</v>
      </c>
      <c r="JU85" s="29">
        <v>-100</v>
      </c>
      <c r="JV85" s="29">
        <v>100</v>
      </c>
      <c r="JW85" s="29">
        <v>0</v>
      </c>
      <c r="JX85" s="29">
        <v>-41.2</v>
      </c>
      <c r="JY85" s="29">
        <v>41.2</v>
      </c>
      <c r="JZ85" s="29">
        <v>0</v>
      </c>
      <c r="KA85" s="29">
        <v>-141.19999999999999</v>
      </c>
      <c r="KB85" s="29">
        <v>141.19999999999999</v>
      </c>
      <c r="KC85" s="29">
        <v>0</v>
      </c>
      <c r="KD85" s="29">
        <v>-100</v>
      </c>
      <c r="KE85" s="29">
        <v>100</v>
      </c>
      <c r="KF85" s="29">
        <v>0</v>
      </c>
      <c r="KG85" s="29">
        <v>-41.2</v>
      </c>
      <c r="KH85" s="29">
        <v>41.2</v>
      </c>
      <c r="KI85" s="29">
        <v>0</v>
      </c>
      <c r="KJ85" s="29">
        <v>-141.19999999999999</v>
      </c>
      <c r="KK85" s="29">
        <v>141.19999999999999</v>
      </c>
      <c r="KL85" s="29">
        <v>0</v>
      </c>
      <c r="KM85" s="29">
        <v>-100</v>
      </c>
      <c r="KN85" s="29">
        <v>100</v>
      </c>
      <c r="KO85" s="29">
        <v>0</v>
      </c>
      <c r="KP85" s="29">
        <v>-41.2</v>
      </c>
      <c r="KQ85" s="29">
        <v>41.2</v>
      </c>
      <c r="KR85" s="29">
        <v>0</v>
      </c>
      <c r="KS85" s="29">
        <v>-141.19999999999999</v>
      </c>
      <c r="KT85" s="29">
        <v>141.19999999999999</v>
      </c>
      <c r="KU85" s="29">
        <v>0</v>
      </c>
      <c r="KV85" s="29">
        <v>-100</v>
      </c>
      <c r="KW85" s="29">
        <v>100</v>
      </c>
      <c r="KX85" s="29">
        <v>0</v>
      </c>
      <c r="KY85" s="29">
        <v>-41.2</v>
      </c>
      <c r="KZ85" s="29">
        <v>41.2</v>
      </c>
      <c r="LA85" s="29">
        <v>0</v>
      </c>
      <c r="LB85" s="29">
        <v>-141.19999999999999</v>
      </c>
      <c r="LC85" s="29">
        <v>141.19999999999999</v>
      </c>
      <c r="LD85" s="29">
        <v>0</v>
      </c>
      <c r="LE85" s="29">
        <v>-100</v>
      </c>
      <c r="LF85" s="29">
        <v>100</v>
      </c>
      <c r="LG85" s="29">
        <v>0</v>
      </c>
      <c r="LH85" s="29">
        <v>-41.2</v>
      </c>
      <c r="LI85" s="29">
        <v>41.2</v>
      </c>
      <c r="LJ85" s="29">
        <v>0</v>
      </c>
      <c r="LK85" s="29">
        <v>-141.19999999999999</v>
      </c>
      <c r="LL85" s="29">
        <v>141.19999999999999</v>
      </c>
      <c r="LM85" s="29">
        <v>0</v>
      </c>
      <c r="LN85" s="29">
        <v>-100</v>
      </c>
      <c r="LO85" s="29">
        <v>100</v>
      </c>
      <c r="LP85" s="29">
        <v>0</v>
      </c>
      <c r="LQ85" s="29">
        <v>-41.2</v>
      </c>
      <c r="LR85" s="29">
        <v>41.2</v>
      </c>
      <c r="LS85" s="29">
        <v>0</v>
      </c>
      <c r="LT85" s="29">
        <v>-141.19999999999999</v>
      </c>
      <c r="LU85" s="29">
        <v>141.19999999999999</v>
      </c>
      <c r="LV85" s="29">
        <v>0</v>
      </c>
      <c r="LW85" s="29">
        <v>-100</v>
      </c>
      <c r="LX85" s="29">
        <v>100</v>
      </c>
      <c r="LY85" s="29">
        <v>0</v>
      </c>
      <c r="LZ85" s="29">
        <v>-41.2</v>
      </c>
      <c r="MA85" s="29">
        <v>41.2</v>
      </c>
      <c r="MB85" s="29">
        <v>0</v>
      </c>
      <c r="MC85" s="29">
        <v>-141.19999999999999</v>
      </c>
      <c r="MD85" s="29">
        <v>141.19999999999999</v>
      </c>
      <c r="ME85" s="29">
        <v>0</v>
      </c>
      <c r="MF85" s="29"/>
      <c r="MG85" s="29"/>
      <c r="MH85" s="29"/>
      <c r="MI85" s="29"/>
      <c r="MJ85" s="29"/>
      <c r="MK85" s="29"/>
      <c r="ML85" s="29">
        <v>-1694.4000000000003</v>
      </c>
      <c r="MM85" s="29">
        <v>1694.4000000000003</v>
      </c>
      <c r="MN85" s="29">
        <v>0</v>
      </c>
      <c r="MO85" s="29">
        <v>-100</v>
      </c>
      <c r="MP85" s="29">
        <v>100</v>
      </c>
      <c r="MQ85" s="29">
        <v>0</v>
      </c>
      <c r="MR85" s="29">
        <v>-100</v>
      </c>
      <c r="MS85" s="29">
        <v>100</v>
      </c>
      <c r="MT85" s="29">
        <v>0</v>
      </c>
      <c r="MU85" s="29">
        <v>-100</v>
      </c>
      <c r="MV85" s="29">
        <v>100</v>
      </c>
      <c r="MW85" s="29">
        <v>0</v>
      </c>
      <c r="MX85" s="29">
        <v>-100</v>
      </c>
      <c r="MY85" s="29">
        <v>100</v>
      </c>
      <c r="MZ85" s="29">
        <v>0</v>
      </c>
      <c r="NA85" s="29">
        <v>-100</v>
      </c>
      <c r="NB85" s="29">
        <v>100</v>
      </c>
      <c r="NC85" s="29">
        <v>0</v>
      </c>
      <c r="ND85" s="29">
        <v>-100</v>
      </c>
      <c r="NE85" s="29">
        <v>100</v>
      </c>
      <c r="NF85" s="29">
        <v>0</v>
      </c>
      <c r="NG85" s="29">
        <v>-100</v>
      </c>
      <c r="NH85" s="29">
        <v>100</v>
      </c>
      <c r="NI85" s="29">
        <v>0</v>
      </c>
      <c r="NJ85" s="29">
        <v>-100</v>
      </c>
      <c r="NK85" s="29">
        <v>100</v>
      </c>
      <c r="NL85" s="29">
        <v>0</v>
      </c>
      <c r="NM85" s="29">
        <v>-100</v>
      </c>
      <c r="NN85" s="29">
        <v>100</v>
      </c>
      <c r="NO85" s="29">
        <v>0</v>
      </c>
      <c r="NP85" s="29">
        <v>-100</v>
      </c>
      <c r="NQ85" s="29">
        <v>100</v>
      </c>
      <c r="NR85" s="29">
        <v>0</v>
      </c>
      <c r="NS85" s="29">
        <v>-100</v>
      </c>
      <c r="NT85" s="29">
        <v>100</v>
      </c>
      <c r="NU85" s="29">
        <v>0</v>
      </c>
      <c r="NV85" s="29">
        <v>-100</v>
      </c>
      <c r="NW85" s="29">
        <v>100</v>
      </c>
      <c r="NX85" s="29">
        <v>0</v>
      </c>
      <c r="NY85" s="29">
        <v>-100</v>
      </c>
      <c r="NZ85" s="29">
        <v>100</v>
      </c>
      <c r="OA85" s="29">
        <v>0</v>
      </c>
      <c r="OB85" s="29">
        <v>-100</v>
      </c>
      <c r="OC85" s="29">
        <v>100</v>
      </c>
      <c r="OD85" s="29">
        <v>0</v>
      </c>
      <c r="OE85" s="29">
        <v>-100</v>
      </c>
      <c r="OF85" s="29">
        <v>100</v>
      </c>
      <c r="OG85" s="29">
        <v>0</v>
      </c>
      <c r="OH85" s="29">
        <v>-100</v>
      </c>
      <c r="OI85" s="29">
        <v>100</v>
      </c>
      <c r="OJ85" s="29">
        <v>0</v>
      </c>
      <c r="OK85" s="29">
        <v>-100</v>
      </c>
      <c r="OL85" s="29">
        <v>100</v>
      </c>
      <c r="OM85" s="29">
        <v>0</v>
      </c>
      <c r="ON85" s="29">
        <v>-100</v>
      </c>
      <c r="OO85" s="29">
        <v>100</v>
      </c>
      <c r="OP85" s="29">
        <v>0</v>
      </c>
      <c r="OQ85" s="29">
        <v>-100</v>
      </c>
      <c r="OR85" s="29">
        <v>100</v>
      </c>
      <c r="OS85" s="29">
        <v>0</v>
      </c>
      <c r="OT85" s="29">
        <v>-100</v>
      </c>
      <c r="OU85" s="29">
        <v>100</v>
      </c>
      <c r="OV85" s="29">
        <v>0</v>
      </c>
      <c r="OW85" s="29">
        <v>-100</v>
      </c>
      <c r="OX85" s="29">
        <v>100</v>
      </c>
      <c r="OY85" s="29">
        <v>0</v>
      </c>
      <c r="OZ85" s="29">
        <v>-100</v>
      </c>
      <c r="PA85" s="29">
        <v>100</v>
      </c>
      <c r="PB85" s="29">
        <v>0</v>
      </c>
      <c r="PC85" s="29">
        <v>-100</v>
      </c>
      <c r="PD85" s="29">
        <v>100</v>
      </c>
      <c r="PE85" s="29">
        <v>0</v>
      </c>
      <c r="PF85" s="29">
        <v>-100</v>
      </c>
      <c r="PG85" s="29">
        <v>100</v>
      </c>
      <c r="PH85" s="29">
        <v>0</v>
      </c>
      <c r="PI85" s="29">
        <v>-1200</v>
      </c>
      <c r="PJ85" s="29">
        <v>1200</v>
      </c>
      <c r="PK85" s="29">
        <v>0</v>
      </c>
    </row>
    <row r="86" spans="1:427" x14ac:dyDescent="0.25">
      <c r="A86" s="7" t="s">
        <v>345</v>
      </c>
      <c r="B86" s="29">
        <v>-235.33</v>
      </c>
      <c r="C86" s="29">
        <v>235.33</v>
      </c>
      <c r="D86" s="29">
        <v>0</v>
      </c>
      <c r="E86" s="29">
        <v>-235.33</v>
      </c>
      <c r="F86" s="29">
        <v>235.33</v>
      </c>
      <c r="G86" s="29">
        <v>0</v>
      </c>
      <c r="H86" s="29">
        <v>-212.23</v>
      </c>
      <c r="I86" s="29">
        <v>212.23</v>
      </c>
      <c r="J86" s="29">
        <v>0</v>
      </c>
      <c r="K86" s="29">
        <v>-212.23</v>
      </c>
      <c r="L86" s="29">
        <v>212.23</v>
      </c>
      <c r="M86" s="29">
        <v>0</v>
      </c>
      <c r="N86" s="29">
        <v>-219.89</v>
      </c>
      <c r="O86" s="29">
        <v>227.99</v>
      </c>
      <c r="P86" s="29">
        <v>8.1</v>
      </c>
      <c r="Q86" s="29">
        <v>-219.89</v>
      </c>
      <c r="R86" s="29">
        <v>227.99</v>
      </c>
      <c r="S86" s="29">
        <v>8.1</v>
      </c>
      <c r="T86" s="29">
        <v>-202.76</v>
      </c>
      <c r="U86" s="29">
        <v>217.07</v>
      </c>
      <c r="V86" s="29">
        <v>14.31</v>
      </c>
      <c r="W86" s="29">
        <v>-202.76</v>
      </c>
      <c r="X86" s="29">
        <v>217.07</v>
      </c>
      <c r="Y86" s="29">
        <v>14.31</v>
      </c>
      <c r="Z86" s="29">
        <v>-213.33</v>
      </c>
      <c r="AA86" s="29">
        <v>213.33</v>
      </c>
      <c r="AB86" s="29">
        <v>0</v>
      </c>
      <c r="AC86" s="29">
        <v>-213.33</v>
      </c>
      <c r="AD86" s="29">
        <v>213.33</v>
      </c>
      <c r="AE86" s="29">
        <v>0</v>
      </c>
      <c r="AF86" s="29">
        <v>-204.11</v>
      </c>
      <c r="AG86" s="29">
        <v>204.11</v>
      </c>
      <c r="AH86" s="29">
        <v>0</v>
      </c>
      <c r="AI86" s="29">
        <v>-204.11</v>
      </c>
      <c r="AJ86" s="29">
        <v>204.11</v>
      </c>
      <c r="AK86" s="29">
        <v>0</v>
      </c>
      <c r="AL86" s="29">
        <v>-195.05</v>
      </c>
      <c r="AM86" s="29">
        <v>195.05</v>
      </c>
      <c r="AN86" s="29">
        <v>0</v>
      </c>
      <c r="AO86" s="29">
        <v>-195.05</v>
      </c>
      <c r="AP86" s="29">
        <v>195.05</v>
      </c>
      <c r="AQ86" s="29">
        <v>0</v>
      </c>
      <c r="AR86" s="29">
        <v>-216.76</v>
      </c>
      <c r="AS86" s="29">
        <v>216.76</v>
      </c>
      <c r="AT86" s="29">
        <v>0</v>
      </c>
      <c r="AU86" s="29">
        <v>-216.76</v>
      </c>
      <c r="AV86" s="29">
        <v>216.76</v>
      </c>
      <c r="AW86" s="29">
        <v>0</v>
      </c>
      <c r="AX86" s="29">
        <v>-198.16</v>
      </c>
      <c r="AY86" s="29">
        <v>198.16</v>
      </c>
      <c r="AZ86" s="29">
        <v>0</v>
      </c>
      <c r="BA86" s="29">
        <v>-198.16</v>
      </c>
      <c r="BB86" s="29">
        <v>198.16</v>
      </c>
      <c r="BC86" s="29">
        <v>0</v>
      </c>
      <c r="BD86" s="29">
        <v>-214.11</v>
      </c>
      <c r="BE86" s="29">
        <v>214.11</v>
      </c>
      <c r="BF86" s="29">
        <v>0</v>
      </c>
      <c r="BG86" s="29">
        <v>-214.11</v>
      </c>
      <c r="BH86" s="29">
        <v>214.11</v>
      </c>
      <c r="BI86" s="29">
        <v>0</v>
      </c>
      <c r="BJ86" s="29">
        <v>-220.69</v>
      </c>
      <c r="BK86" s="29">
        <v>220.69</v>
      </c>
      <c r="BL86" s="29">
        <v>0</v>
      </c>
      <c r="BM86" s="29">
        <v>-220.69</v>
      </c>
      <c r="BN86" s="29">
        <v>220.69</v>
      </c>
      <c r="BO86" s="29">
        <v>0</v>
      </c>
      <c r="BP86" s="29">
        <v>-192.48</v>
      </c>
      <c r="BQ86" s="29">
        <v>210.58</v>
      </c>
      <c r="BR86" s="29">
        <v>18.100000000000001</v>
      </c>
      <c r="BS86" s="29">
        <v>-192.48</v>
      </c>
      <c r="BT86" s="29">
        <v>210.58</v>
      </c>
      <c r="BU86" s="29">
        <v>18.100000000000001</v>
      </c>
      <c r="BV86" s="29"/>
      <c r="BW86" s="29"/>
      <c r="BX86" s="29"/>
      <c r="BY86" s="29"/>
      <c r="BZ86" s="29"/>
      <c r="CA86" s="29"/>
      <c r="CB86" s="29">
        <v>-2524.9</v>
      </c>
      <c r="CC86" s="29">
        <v>2565.41</v>
      </c>
      <c r="CD86" s="29">
        <v>40.510000000000005</v>
      </c>
      <c r="CE86" s="29">
        <v>-356.54</v>
      </c>
      <c r="CF86" s="29">
        <v>356.54</v>
      </c>
      <c r="CG86" s="29">
        <v>0</v>
      </c>
      <c r="CH86" s="29"/>
      <c r="CI86" s="29"/>
      <c r="CJ86" s="29"/>
      <c r="CK86" s="29">
        <v>-230</v>
      </c>
      <c r="CL86" s="29">
        <v>230</v>
      </c>
      <c r="CM86" s="29">
        <v>0</v>
      </c>
      <c r="CN86" s="29">
        <v>-586.54</v>
      </c>
      <c r="CO86" s="29">
        <v>586.54</v>
      </c>
      <c r="CP86" s="29">
        <v>0</v>
      </c>
      <c r="CQ86" s="29">
        <v>-236.24</v>
      </c>
      <c r="CR86" s="29">
        <v>236.24</v>
      </c>
      <c r="CS86" s="29">
        <v>0</v>
      </c>
      <c r="CT86" s="29"/>
      <c r="CU86" s="29"/>
      <c r="CV86" s="29"/>
      <c r="CW86" s="29">
        <v>-230</v>
      </c>
      <c r="CX86" s="29">
        <v>230</v>
      </c>
      <c r="CY86" s="29">
        <v>0</v>
      </c>
      <c r="CZ86" s="29">
        <v>-466.24</v>
      </c>
      <c r="DA86" s="29">
        <v>466.24</v>
      </c>
      <c r="DB86" s="29">
        <v>0</v>
      </c>
      <c r="DC86" s="29">
        <v>-173.96</v>
      </c>
      <c r="DD86" s="29">
        <v>173.96</v>
      </c>
      <c r="DE86" s="29">
        <v>0</v>
      </c>
      <c r="DF86" s="29"/>
      <c r="DG86" s="29"/>
      <c r="DH86" s="29"/>
      <c r="DI86" s="29">
        <v>-280</v>
      </c>
      <c r="DJ86" s="29">
        <v>280</v>
      </c>
      <c r="DK86" s="29">
        <v>0</v>
      </c>
      <c r="DL86" s="29">
        <v>-453.96000000000004</v>
      </c>
      <c r="DM86" s="29">
        <v>453.96000000000004</v>
      </c>
      <c r="DN86" s="29">
        <v>0</v>
      </c>
      <c r="DO86" s="29">
        <v>-394.21</v>
      </c>
      <c r="DP86" s="29">
        <v>394.21</v>
      </c>
      <c r="DQ86" s="29">
        <v>0</v>
      </c>
      <c r="DR86" s="29"/>
      <c r="DS86" s="29"/>
      <c r="DT86" s="29"/>
      <c r="DU86" s="29">
        <v>-440</v>
      </c>
      <c r="DV86" s="29">
        <v>440</v>
      </c>
      <c r="DW86" s="29">
        <v>0</v>
      </c>
      <c r="DX86" s="29">
        <v>-834.21</v>
      </c>
      <c r="DY86" s="29">
        <v>834.21</v>
      </c>
      <c r="DZ86" s="29">
        <v>0</v>
      </c>
      <c r="EA86" s="29">
        <v>-247.35</v>
      </c>
      <c r="EB86" s="29">
        <v>247.35</v>
      </c>
      <c r="EC86" s="29">
        <v>0</v>
      </c>
      <c r="ED86" s="29"/>
      <c r="EE86" s="29"/>
      <c r="EF86" s="29"/>
      <c r="EG86" s="29">
        <v>-440</v>
      </c>
      <c r="EH86" s="29">
        <v>440</v>
      </c>
      <c r="EI86" s="29">
        <v>0</v>
      </c>
      <c r="EJ86" s="29">
        <v>-687.35</v>
      </c>
      <c r="EK86" s="29">
        <v>687.35</v>
      </c>
      <c r="EL86" s="29">
        <v>0</v>
      </c>
      <c r="EM86" s="29">
        <v>-655.64</v>
      </c>
      <c r="EN86" s="29">
        <v>655.64</v>
      </c>
      <c r="EO86" s="29">
        <v>0</v>
      </c>
      <c r="EP86" s="29"/>
      <c r="EQ86" s="29"/>
      <c r="ER86" s="29"/>
      <c r="ES86" s="29">
        <v>-440</v>
      </c>
      <c r="ET86" s="29">
        <v>440</v>
      </c>
      <c r="EU86" s="29">
        <v>0</v>
      </c>
      <c r="EV86" s="29">
        <v>-1095.6399999999999</v>
      </c>
      <c r="EW86" s="29">
        <v>1095.6399999999999</v>
      </c>
      <c r="EX86" s="29">
        <v>0</v>
      </c>
      <c r="EY86" s="29">
        <v>-195.73</v>
      </c>
      <c r="EZ86" s="29">
        <v>195.73</v>
      </c>
      <c r="FA86" s="29">
        <v>0</v>
      </c>
      <c r="FB86" s="29"/>
      <c r="FC86" s="29"/>
      <c r="FD86" s="29"/>
      <c r="FE86" s="29">
        <v>-540</v>
      </c>
      <c r="FF86" s="29">
        <v>540</v>
      </c>
      <c r="FG86" s="29">
        <v>0</v>
      </c>
      <c r="FH86" s="29">
        <v>-735.73</v>
      </c>
      <c r="FI86" s="29">
        <v>735.73</v>
      </c>
      <c r="FJ86" s="29">
        <v>0</v>
      </c>
      <c r="FK86" s="29">
        <v>-411.36</v>
      </c>
      <c r="FL86" s="29">
        <v>413.63</v>
      </c>
      <c r="FM86" s="29">
        <v>2.27</v>
      </c>
      <c r="FN86" s="29"/>
      <c r="FO86" s="29"/>
      <c r="FP86" s="29"/>
      <c r="FQ86" s="29">
        <v>-590</v>
      </c>
      <c r="FR86" s="29">
        <v>590</v>
      </c>
      <c r="FS86" s="29">
        <v>0</v>
      </c>
      <c r="FT86" s="29">
        <v>-1001.36</v>
      </c>
      <c r="FU86" s="29">
        <v>1003.63</v>
      </c>
      <c r="FV86" s="29">
        <v>2.27</v>
      </c>
      <c r="FW86" s="29">
        <v>-640.47</v>
      </c>
      <c r="FX86" s="29">
        <v>640.47</v>
      </c>
      <c r="FY86" s="29">
        <v>0</v>
      </c>
      <c r="FZ86" s="29"/>
      <c r="GA86" s="29"/>
      <c r="GB86" s="29"/>
      <c r="GC86" s="29">
        <v>-590</v>
      </c>
      <c r="GD86" s="29">
        <v>590</v>
      </c>
      <c r="GE86" s="29">
        <v>0</v>
      </c>
      <c r="GF86" s="29">
        <v>-1230.47</v>
      </c>
      <c r="GG86" s="29">
        <v>1230.47</v>
      </c>
      <c r="GH86" s="29">
        <v>0</v>
      </c>
      <c r="GI86" s="29">
        <v>-488.88</v>
      </c>
      <c r="GJ86" s="29">
        <v>488.88</v>
      </c>
      <c r="GK86" s="29">
        <v>0</v>
      </c>
      <c r="GL86" s="29">
        <v>-100</v>
      </c>
      <c r="GM86" s="29">
        <v>100</v>
      </c>
      <c r="GN86" s="29">
        <v>0</v>
      </c>
      <c r="GO86" s="29">
        <v>-790</v>
      </c>
      <c r="GP86" s="29">
        <v>790</v>
      </c>
      <c r="GQ86" s="29">
        <v>0</v>
      </c>
      <c r="GR86" s="29">
        <v>-1378.88</v>
      </c>
      <c r="GS86" s="29">
        <v>1378.88</v>
      </c>
      <c r="GT86" s="29">
        <v>0</v>
      </c>
      <c r="GU86" s="29">
        <v>-518.64</v>
      </c>
      <c r="GV86" s="29">
        <v>518.64</v>
      </c>
      <c r="GW86" s="29">
        <v>0</v>
      </c>
      <c r="GX86" s="29">
        <v>-400</v>
      </c>
      <c r="GY86" s="29">
        <v>400</v>
      </c>
      <c r="GZ86" s="29">
        <v>0</v>
      </c>
      <c r="HA86" s="29">
        <v>-790</v>
      </c>
      <c r="HB86" s="29">
        <v>790</v>
      </c>
      <c r="HC86" s="29">
        <v>0</v>
      </c>
      <c r="HD86" s="29">
        <v>-1708.6399999999999</v>
      </c>
      <c r="HE86" s="29">
        <v>1708.6399999999999</v>
      </c>
      <c r="HF86" s="29">
        <v>0</v>
      </c>
      <c r="HG86" s="29">
        <v>-600</v>
      </c>
      <c r="HH86" s="29">
        <v>600</v>
      </c>
      <c r="HI86" s="29">
        <v>0</v>
      </c>
      <c r="HJ86" s="29">
        <v>-790</v>
      </c>
      <c r="HK86" s="29">
        <v>790</v>
      </c>
      <c r="HL86" s="29">
        <v>0</v>
      </c>
      <c r="HM86" s="29">
        <v>-1390</v>
      </c>
      <c r="HN86" s="29">
        <v>1390</v>
      </c>
      <c r="HO86" s="29">
        <v>0</v>
      </c>
      <c r="HP86" s="29"/>
      <c r="HQ86" s="29"/>
      <c r="HR86" s="29"/>
      <c r="HS86" s="29"/>
      <c r="HT86" s="29"/>
      <c r="HU86" s="29"/>
      <c r="HV86" s="29"/>
      <c r="HW86" s="29"/>
      <c r="HX86" s="29"/>
      <c r="HY86" s="29">
        <v>-11569.019999999999</v>
      </c>
      <c r="HZ86" s="29">
        <v>11571.289999999999</v>
      </c>
      <c r="IA86" s="29">
        <v>2.27</v>
      </c>
      <c r="IB86" s="29">
        <v>-900</v>
      </c>
      <c r="IC86" s="29">
        <v>900</v>
      </c>
      <c r="ID86" s="29">
        <v>0</v>
      </c>
      <c r="IE86" s="29">
        <v>-1190</v>
      </c>
      <c r="IF86" s="29">
        <v>1190</v>
      </c>
      <c r="IG86" s="29">
        <v>0</v>
      </c>
      <c r="IH86" s="29">
        <v>-2090</v>
      </c>
      <c r="II86" s="29">
        <v>2090</v>
      </c>
      <c r="IJ86" s="29">
        <v>0</v>
      </c>
      <c r="IK86" s="29">
        <v>-900</v>
      </c>
      <c r="IL86" s="29">
        <v>900</v>
      </c>
      <c r="IM86" s="29">
        <v>0</v>
      </c>
      <c r="IN86" s="29">
        <v>-1190</v>
      </c>
      <c r="IO86" s="29">
        <v>1190</v>
      </c>
      <c r="IP86" s="29">
        <v>0</v>
      </c>
      <c r="IQ86" s="29">
        <v>-2090</v>
      </c>
      <c r="IR86" s="29">
        <v>2090</v>
      </c>
      <c r="IS86" s="29">
        <v>0</v>
      </c>
      <c r="IT86" s="29">
        <v>-900</v>
      </c>
      <c r="IU86" s="29">
        <v>900</v>
      </c>
      <c r="IV86" s="29">
        <v>0</v>
      </c>
      <c r="IW86" s="29">
        <v>-1190</v>
      </c>
      <c r="IX86" s="29">
        <v>1190</v>
      </c>
      <c r="IY86" s="29">
        <v>0</v>
      </c>
      <c r="IZ86" s="29">
        <v>-2090</v>
      </c>
      <c r="JA86" s="29">
        <v>2090</v>
      </c>
      <c r="JB86" s="29">
        <v>0</v>
      </c>
      <c r="JC86" s="29">
        <v>-900</v>
      </c>
      <c r="JD86" s="29">
        <v>900</v>
      </c>
      <c r="JE86" s="29">
        <v>0</v>
      </c>
      <c r="JF86" s="29">
        <v>-1190</v>
      </c>
      <c r="JG86" s="29">
        <v>1190</v>
      </c>
      <c r="JH86" s="29">
        <v>0</v>
      </c>
      <c r="JI86" s="29">
        <v>-2090</v>
      </c>
      <c r="JJ86" s="29">
        <v>2090</v>
      </c>
      <c r="JK86" s="29">
        <v>0</v>
      </c>
      <c r="JL86" s="29">
        <v>-900</v>
      </c>
      <c r="JM86" s="29">
        <v>900</v>
      </c>
      <c r="JN86" s="29">
        <v>0</v>
      </c>
      <c r="JO86" s="29">
        <v>-1190</v>
      </c>
      <c r="JP86" s="29">
        <v>1190</v>
      </c>
      <c r="JQ86" s="29">
        <v>0</v>
      </c>
      <c r="JR86" s="29">
        <v>-2090</v>
      </c>
      <c r="JS86" s="29">
        <v>2090</v>
      </c>
      <c r="JT86" s="29">
        <v>0</v>
      </c>
      <c r="JU86" s="29">
        <v>-900</v>
      </c>
      <c r="JV86" s="29">
        <v>900</v>
      </c>
      <c r="JW86" s="29">
        <v>0</v>
      </c>
      <c r="JX86" s="29">
        <v>-1190</v>
      </c>
      <c r="JY86" s="29">
        <v>1190</v>
      </c>
      <c r="JZ86" s="29">
        <v>0</v>
      </c>
      <c r="KA86" s="29">
        <v>-2090</v>
      </c>
      <c r="KB86" s="29">
        <v>2090</v>
      </c>
      <c r="KC86" s="29">
        <v>0</v>
      </c>
      <c r="KD86" s="29">
        <v>-900</v>
      </c>
      <c r="KE86" s="29">
        <v>900</v>
      </c>
      <c r="KF86" s="29">
        <v>0</v>
      </c>
      <c r="KG86" s="29">
        <v>-1190</v>
      </c>
      <c r="KH86" s="29">
        <v>1190</v>
      </c>
      <c r="KI86" s="29">
        <v>0</v>
      </c>
      <c r="KJ86" s="29">
        <v>-2090</v>
      </c>
      <c r="KK86" s="29">
        <v>2090</v>
      </c>
      <c r="KL86" s="29">
        <v>0</v>
      </c>
      <c r="KM86" s="29">
        <v>-900</v>
      </c>
      <c r="KN86" s="29">
        <v>900</v>
      </c>
      <c r="KO86" s="29">
        <v>0</v>
      </c>
      <c r="KP86" s="29">
        <v>-1190</v>
      </c>
      <c r="KQ86" s="29">
        <v>1190</v>
      </c>
      <c r="KR86" s="29">
        <v>0</v>
      </c>
      <c r="KS86" s="29">
        <v>-2090</v>
      </c>
      <c r="KT86" s="29">
        <v>2090</v>
      </c>
      <c r="KU86" s="29">
        <v>0</v>
      </c>
      <c r="KV86" s="29">
        <v>-900</v>
      </c>
      <c r="KW86" s="29">
        <v>900</v>
      </c>
      <c r="KX86" s="29">
        <v>0</v>
      </c>
      <c r="KY86" s="29">
        <v>-1190</v>
      </c>
      <c r="KZ86" s="29">
        <v>1190</v>
      </c>
      <c r="LA86" s="29">
        <v>0</v>
      </c>
      <c r="LB86" s="29">
        <v>-2090</v>
      </c>
      <c r="LC86" s="29">
        <v>2090</v>
      </c>
      <c r="LD86" s="29">
        <v>0</v>
      </c>
      <c r="LE86" s="29">
        <v>-900</v>
      </c>
      <c r="LF86" s="29">
        <v>900</v>
      </c>
      <c r="LG86" s="29">
        <v>0</v>
      </c>
      <c r="LH86" s="29">
        <v>-1190</v>
      </c>
      <c r="LI86" s="29">
        <v>1190</v>
      </c>
      <c r="LJ86" s="29">
        <v>0</v>
      </c>
      <c r="LK86" s="29">
        <v>-2090</v>
      </c>
      <c r="LL86" s="29">
        <v>2090</v>
      </c>
      <c r="LM86" s="29">
        <v>0</v>
      </c>
      <c r="LN86" s="29">
        <v>-900</v>
      </c>
      <c r="LO86" s="29">
        <v>900</v>
      </c>
      <c r="LP86" s="29">
        <v>0</v>
      </c>
      <c r="LQ86" s="29">
        <v>-1190</v>
      </c>
      <c r="LR86" s="29">
        <v>1190</v>
      </c>
      <c r="LS86" s="29">
        <v>0</v>
      </c>
      <c r="LT86" s="29">
        <v>-2090</v>
      </c>
      <c r="LU86" s="29">
        <v>2090</v>
      </c>
      <c r="LV86" s="29">
        <v>0</v>
      </c>
      <c r="LW86" s="29">
        <v>-900</v>
      </c>
      <c r="LX86" s="29">
        <v>900</v>
      </c>
      <c r="LY86" s="29">
        <v>0</v>
      </c>
      <c r="LZ86" s="29">
        <v>-1190</v>
      </c>
      <c r="MA86" s="29">
        <v>1190</v>
      </c>
      <c r="MB86" s="29">
        <v>0</v>
      </c>
      <c r="MC86" s="29">
        <v>-2090</v>
      </c>
      <c r="MD86" s="29">
        <v>2090</v>
      </c>
      <c r="ME86" s="29">
        <v>0</v>
      </c>
      <c r="MF86" s="29"/>
      <c r="MG86" s="29"/>
      <c r="MH86" s="29"/>
      <c r="MI86" s="29"/>
      <c r="MJ86" s="29"/>
      <c r="MK86" s="29"/>
      <c r="ML86" s="29">
        <v>-25080</v>
      </c>
      <c r="MM86" s="29">
        <v>25080</v>
      </c>
      <c r="MN86" s="29">
        <v>0</v>
      </c>
      <c r="MO86" s="29">
        <v>-700</v>
      </c>
      <c r="MP86" s="29">
        <v>700</v>
      </c>
      <c r="MQ86" s="29">
        <v>0</v>
      </c>
      <c r="MR86" s="29">
        <v>-700</v>
      </c>
      <c r="MS86" s="29">
        <v>700</v>
      </c>
      <c r="MT86" s="29">
        <v>0</v>
      </c>
      <c r="MU86" s="29">
        <v>-700</v>
      </c>
      <c r="MV86" s="29">
        <v>700</v>
      </c>
      <c r="MW86" s="29">
        <v>0</v>
      </c>
      <c r="MX86" s="29">
        <v>-700</v>
      </c>
      <c r="MY86" s="29">
        <v>700</v>
      </c>
      <c r="MZ86" s="29">
        <v>0</v>
      </c>
      <c r="NA86" s="29">
        <v>-700</v>
      </c>
      <c r="NB86" s="29">
        <v>700</v>
      </c>
      <c r="NC86" s="29">
        <v>0</v>
      </c>
      <c r="ND86" s="29">
        <v>-700</v>
      </c>
      <c r="NE86" s="29">
        <v>700</v>
      </c>
      <c r="NF86" s="29">
        <v>0</v>
      </c>
      <c r="NG86" s="29">
        <v>-700</v>
      </c>
      <c r="NH86" s="29">
        <v>700</v>
      </c>
      <c r="NI86" s="29">
        <v>0</v>
      </c>
      <c r="NJ86" s="29">
        <v>-700</v>
      </c>
      <c r="NK86" s="29">
        <v>700</v>
      </c>
      <c r="NL86" s="29">
        <v>0</v>
      </c>
      <c r="NM86" s="29">
        <v>-700</v>
      </c>
      <c r="NN86" s="29">
        <v>700</v>
      </c>
      <c r="NO86" s="29">
        <v>0</v>
      </c>
      <c r="NP86" s="29">
        <v>-700</v>
      </c>
      <c r="NQ86" s="29">
        <v>700</v>
      </c>
      <c r="NR86" s="29">
        <v>0</v>
      </c>
      <c r="NS86" s="29">
        <v>-700</v>
      </c>
      <c r="NT86" s="29">
        <v>700</v>
      </c>
      <c r="NU86" s="29">
        <v>0</v>
      </c>
      <c r="NV86" s="29">
        <v>-700</v>
      </c>
      <c r="NW86" s="29">
        <v>700</v>
      </c>
      <c r="NX86" s="29">
        <v>0</v>
      </c>
      <c r="NY86" s="29">
        <v>-700</v>
      </c>
      <c r="NZ86" s="29">
        <v>700</v>
      </c>
      <c r="OA86" s="29">
        <v>0</v>
      </c>
      <c r="OB86" s="29">
        <v>-700</v>
      </c>
      <c r="OC86" s="29">
        <v>700</v>
      </c>
      <c r="OD86" s="29">
        <v>0</v>
      </c>
      <c r="OE86" s="29">
        <v>-700</v>
      </c>
      <c r="OF86" s="29">
        <v>700</v>
      </c>
      <c r="OG86" s="29">
        <v>0</v>
      </c>
      <c r="OH86" s="29">
        <v>-700</v>
      </c>
      <c r="OI86" s="29">
        <v>700</v>
      </c>
      <c r="OJ86" s="29">
        <v>0</v>
      </c>
      <c r="OK86" s="29">
        <v>-700</v>
      </c>
      <c r="OL86" s="29">
        <v>700</v>
      </c>
      <c r="OM86" s="29">
        <v>0</v>
      </c>
      <c r="ON86" s="29">
        <v>-700</v>
      </c>
      <c r="OO86" s="29">
        <v>700</v>
      </c>
      <c r="OP86" s="29">
        <v>0</v>
      </c>
      <c r="OQ86" s="29">
        <v>-700</v>
      </c>
      <c r="OR86" s="29">
        <v>700</v>
      </c>
      <c r="OS86" s="29">
        <v>0</v>
      </c>
      <c r="OT86" s="29">
        <v>-700</v>
      </c>
      <c r="OU86" s="29">
        <v>700</v>
      </c>
      <c r="OV86" s="29">
        <v>0</v>
      </c>
      <c r="OW86" s="29">
        <v>-700</v>
      </c>
      <c r="OX86" s="29">
        <v>700</v>
      </c>
      <c r="OY86" s="29">
        <v>0</v>
      </c>
      <c r="OZ86" s="29">
        <v>-700</v>
      </c>
      <c r="PA86" s="29">
        <v>700</v>
      </c>
      <c r="PB86" s="29">
        <v>0</v>
      </c>
      <c r="PC86" s="29">
        <v>-700</v>
      </c>
      <c r="PD86" s="29">
        <v>700</v>
      </c>
      <c r="PE86" s="29">
        <v>0</v>
      </c>
      <c r="PF86" s="29">
        <v>-700</v>
      </c>
      <c r="PG86" s="29">
        <v>700</v>
      </c>
      <c r="PH86" s="29">
        <v>0</v>
      </c>
      <c r="PI86" s="29">
        <v>-8400</v>
      </c>
      <c r="PJ86" s="29">
        <v>8400</v>
      </c>
      <c r="PK86" s="29">
        <v>0</v>
      </c>
    </row>
    <row r="87" spans="1:427" x14ac:dyDescent="0.25">
      <c r="A87" s="7" t="s">
        <v>360</v>
      </c>
      <c r="B87" s="29"/>
      <c r="C87" s="29"/>
      <c r="D87" s="29"/>
      <c r="E87" s="29"/>
      <c r="F87" s="29"/>
      <c r="G87" s="29"/>
      <c r="H87" s="29">
        <v>-37.39</v>
      </c>
      <c r="I87" s="29">
        <v>37.39</v>
      </c>
      <c r="J87" s="29">
        <v>0</v>
      </c>
      <c r="K87" s="29">
        <v>-37.39</v>
      </c>
      <c r="L87" s="29">
        <v>37.39</v>
      </c>
      <c r="M87" s="29">
        <v>0</v>
      </c>
      <c r="N87" s="29">
        <v>-62</v>
      </c>
      <c r="O87" s="29">
        <v>62</v>
      </c>
      <c r="P87" s="29">
        <v>0</v>
      </c>
      <c r="Q87" s="29">
        <v>-62</v>
      </c>
      <c r="R87" s="29">
        <v>62</v>
      </c>
      <c r="S87" s="29">
        <v>0</v>
      </c>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29"/>
      <c r="AV87" s="29"/>
      <c r="AW87" s="29"/>
      <c r="AX87" s="29"/>
      <c r="AY87" s="29"/>
      <c r="AZ87" s="29"/>
      <c r="BA87" s="29"/>
      <c r="BB87" s="29"/>
      <c r="BC87" s="29"/>
      <c r="BD87" s="29">
        <v>-167.95</v>
      </c>
      <c r="BE87" s="29">
        <v>167.95</v>
      </c>
      <c r="BF87" s="29">
        <v>0</v>
      </c>
      <c r="BG87" s="29">
        <v>-167.95</v>
      </c>
      <c r="BH87" s="29">
        <v>167.95</v>
      </c>
      <c r="BI87" s="29">
        <v>0</v>
      </c>
      <c r="BJ87" s="29"/>
      <c r="BK87" s="29"/>
      <c r="BL87" s="29"/>
      <c r="BM87" s="29"/>
      <c r="BN87" s="29"/>
      <c r="BO87" s="29"/>
      <c r="BP87" s="29">
        <v>-21.7</v>
      </c>
      <c r="BQ87" s="29">
        <v>21.7</v>
      </c>
      <c r="BR87" s="29">
        <v>0</v>
      </c>
      <c r="BS87" s="29">
        <v>-21.7</v>
      </c>
      <c r="BT87" s="29">
        <v>21.7</v>
      </c>
      <c r="BU87" s="29">
        <v>0</v>
      </c>
      <c r="BV87" s="29"/>
      <c r="BW87" s="29"/>
      <c r="BX87" s="29"/>
      <c r="BY87" s="29"/>
      <c r="BZ87" s="29"/>
      <c r="CA87" s="29"/>
      <c r="CB87" s="29">
        <v>-289.03999999999996</v>
      </c>
      <c r="CC87" s="29">
        <v>289.03999999999996</v>
      </c>
      <c r="CD87" s="29">
        <v>0</v>
      </c>
      <c r="CE87" s="29">
        <v>-248.74</v>
      </c>
      <c r="CF87" s="29">
        <v>248.74</v>
      </c>
      <c r="CG87" s="29">
        <v>0</v>
      </c>
      <c r="CH87" s="29">
        <v>-200</v>
      </c>
      <c r="CI87" s="29">
        <v>200</v>
      </c>
      <c r="CJ87" s="29">
        <v>0</v>
      </c>
      <c r="CK87" s="29">
        <v>-200</v>
      </c>
      <c r="CL87" s="29">
        <v>200</v>
      </c>
      <c r="CM87" s="29">
        <v>0</v>
      </c>
      <c r="CN87" s="29">
        <v>-648.74</v>
      </c>
      <c r="CO87" s="29">
        <v>648.74</v>
      </c>
      <c r="CP87" s="29">
        <v>0</v>
      </c>
      <c r="CQ87" s="29"/>
      <c r="CR87" s="29"/>
      <c r="CS87" s="29"/>
      <c r="CT87" s="29">
        <v>-200</v>
      </c>
      <c r="CU87" s="29">
        <v>200</v>
      </c>
      <c r="CV87" s="29">
        <v>0</v>
      </c>
      <c r="CW87" s="29">
        <v>-200</v>
      </c>
      <c r="CX87" s="29">
        <v>200</v>
      </c>
      <c r="CY87" s="29">
        <v>0</v>
      </c>
      <c r="CZ87" s="29">
        <v>-400</v>
      </c>
      <c r="DA87" s="29">
        <v>400</v>
      </c>
      <c r="DB87" s="29">
        <v>0</v>
      </c>
      <c r="DC87" s="29">
        <v>-77.08</v>
      </c>
      <c r="DD87" s="29">
        <v>77.08</v>
      </c>
      <c r="DE87" s="29">
        <v>0</v>
      </c>
      <c r="DF87" s="29">
        <v>-200</v>
      </c>
      <c r="DG87" s="29">
        <v>200</v>
      </c>
      <c r="DH87" s="29">
        <v>0</v>
      </c>
      <c r="DI87" s="29">
        <v>-200</v>
      </c>
      <c r="DJ87" s="29">
        <v>200</v>
      </c>
      <c r="DK87" s="29">
        <v>0</v>
      </c>
      <c r="DL87" s="29">
        <v>-477.08</v>
      </c>
      <c r="DM87" s="29">
        <v>477.08</v>
      </c>
      <c r="DN87" s="29">
        <v>0</v>
      </c>
      <c r="DO87" s="29">
        <v>-115.61</v>
      </c>
      <c r="DP87" s="29">
        <v>115.61</v>
      </c>
      <c r="DQ87" s="29">
        <v>0</v>
      </c>
      <c r="DR87" s="29">
        <v>-200</v>
      </c>
      <c r="DS87" s="29">
        <v>200</v>
      </c>
      <c r="DT87" s="29">
        <v>0</v>
      </c>
      <c r="DU87" s="29">
        <v>-200</v>
      </c>
      <c r="DV87" s="29">
        <v>200</v>
      </c>
      <c r="DW87" s="29">
        <v>0</v>
      </c>
      <c r="DX87" s="29">
        <v>-515.61</v>
      </c>
      <c r="DY87" s="29">
        <v>515.61</v>
      </c>
      <c r="DZ87" s="29">
        <v>0</v>
      </c>
      <c r="EA87" s="29">
        <v>-278.27999999999997</v>
      </c>
      <c r="EB87" s="29">
        <v>278.27999999999997</v>
      </c>
      <c r="EC87" s="29">
        <v>0</v>
      </c>
      <c r="ED87" s="29">
        <v>-200</v>
      </c>
      <c r="EE87" s="29">
        <v>200</v>
      </c>
      <c r="EF87" s="29">
        <v>0</v>
      </c>
      <c r="EG87" s="29">
        <v>-200</v>
      </c>
      <c r="EH87" s="29">
        <v>200</v>
      </c>
      <c r="EI87" s="29">
        <v>0</v>
      </c>
      <c r="EJ87" s="29">
        <v>-678.28</v>
      </c>
      <c r="EK87" s="29">
        <v>678.28</v>
      </c>
      <c r="EL87" s="29">
        <v>0</v>
      </c>
      <c r="EM87" s="29">
        <v>-52.98</v>
      </c>
      <c r="EN87" s="29">
        <v>52.98</v>
      </c>
      <c r="EO87" s="29">
        <v>0</v>
      </c>
      <c r="EP87" s="29">
        <v>-200</v>
      </c>
      <c r="EQ87" s="29">
        <v>200</v>
      </c>
      <c r="ER87" s="29">
        <v>0</v>
      </c>
      <c r="ES87" s="29">
        <v>-200</v>
      </c>
      <c r="ET87" s="29">
        <v>200</v>
      </c>
      <c r="EU87" s="29">
        <v>0</v>
      </c>
      <c r="EV87" s="29">
        <v>-452.98</v>
      </c>
      <c r="EW87" s="29">
        <v>452.98</v>
      </c>
      <c r="EX87" s="29">
        <v>0</v>
      </c>
      <c r="EY87" s="29">
        <v>-668.75</v>
      </c>
      <c r="EZ87" s="29">
        <v>672.59</v>
      </c>
      <c r="FA87" s="29">
        <v>3.84</v>
      </c>
      <c r="FB87" s="29">
        <v>-200</v>
      </c>
      <c r="FC87" s="29">
        <v>200</v>
      </c>
      <c r="FD87" s="29">
        <v>0</v>
      </c>
      <c r="FE87" s="29">
        <v>-200</v>
      </c>
      <c r="FF87" s="29">
        <v>200</v>
      </c>
      <c r="FG87" s="29">
        <v>0</v>
      </c>
      <c r="FH87" s="29">
        <v>-1068.75</v>
      </c>
      <c r="FI87" s="29">
        <v>1072.5900000000001</v>
      </c>
      <c r="FJ87" s="29">
        <v>3.84</v>
      </c>
      <c r="FK87" s="29"/>
      <c r="FL87" s="29"/>
      <c r="FM87" s="29"/>
      <c r="FN87" s="29">
        <v>-200</v>
      </c>
      <c r="FO87" s="29">
        <v>200</v>
      </c>
      <c r="FP87" s="29">
        <v>0</v>
      </c>
      <c r="FQ87" s="29">
        <v>-200</v>
      </c>
      <c r="FR87" s="29">
        <v>200</v>
      </c>
      <c r="FS87" s="29">
        <v>0</v>
      </c>
      <c r="FT87" s="29">
        <v>-400</v>
      </c>
      <c r="FU87" s="29">
        <v>400</v>
      </c>
      <c r="FV87" s="29">
        <v>0</v>
      </c>
      <c r="FW87" s="29">
        <v>-427.35</v>
      </c>
      <c r="FX87" s="29">
        <v>500.15</v>
      </c>
      <c r="FY87" s="29">
        <v>72.8</v>
      </c>
      <c r="FZ87" s="29">
        <v>-200</v>
      </c>
      <c r="GA87" s="29">
        <v>200</v>
      </c>
      <c r="GB87" s="29">
        <v>0</v>
      </c>
      <c r="GC87" s="29">
        <v>-200</v>
      </c>
      <c r="GD87" s="29">
        <v>200</v>
      </c>
      <c r="GE87" s="29">
        <v>0</v>
      </c>
      <c r="GF87" s="29">
        <v>-827.35</v>
      </c>
      <c r="GG87" s="29">
        <v>900.15</v>
      </c>
      <c r="GH87" s="29">
        <v>72.8</v>
      </c>
      <c r="GI87" s="29">
        <v>-217.01</v>
      </c>
      <c r="GJ87" s="29">
        <v>217.02</v>
      </c>
      <c r="GK87" s="29">
        <v>0.01</v>
      </c>
      <c r="GL87" s="29">
        <v>-200</v>
      </c>
      <c r="GM87" s="29">
        <v>200</v>
      </c>
      <c r="GN87" s="29">
        <v>0</v>
      </c>
      <c r="GO87" s="29">
        <v>-200</v>
      </c>
      <c r="GP87" s="29">
        <v>200</v>
      </c>
      <c r="GQ87" s="29">
        <v>0</v>
      </c>
      <c r="GR87" s="29">
        <v>-617.01</v>
      </c>
      <c r="GS87" s="29">
        <v>617.02</v>
      </c>
      <c r="GT87" s="29">
        <v>0.01</v>
      </c>
      <c r="GU87" s="29">
        <v>-110.21</v>
      </c>
      <c r="GV87" s="29">
        <v>110.21</v>
      </c>
      <c r="GW87" s="29">
        <v>0</v>
      </c>
      <c r="GX87" s="29">
        <v>-200</v>
      </c>
      <c r="GY87" s="29">
        <v>200</v>
      </c>
      <c r="GZ87" s="29">
        <v>0</v>
      </c>
      <c r="HA87" s="29">
        <v>-200</v>
      </c>
      <c r="HB87" s="29">
        <v>200</v>
      </c>
      <c r="HC87" s="29">
        <v>0</v>
      </c>
      <c r="HD87" s="29">
        <v>-510.21</v>
      </c>
      <c r="HE87" s="29">
        <v>510.21</v>
      </c>
      <c r="HF87" s="29">
        <v>0</v>
      </c>
      <c r="HG87" s="29">
        <v>-200</v>
      </c>
      <c r="HH87" s="29">
        <v>200</v>
      </c>
      <c r="HI87" s="29">
        <v>0</v>
      </c>
      <c r="HJ87" s="29">
        <v>-200</v>
      </c>
      <c r="HK87" s="29">
        <v>200</v>
      </c>
      <c r="HL87" s="29">
        <v>0</v>
      </c>
      <c r="HM87" s="29">
        <v>-400</v>
      </c>
      <c r="HN87" s="29">
        <v>400</v>
      </c>
      <c r="HO87" s="29">
        <v>0</v>
      </c>
      <c r="HP87" s="29"/>
      <c r="HQ87" s="29"/>
      <c r="HR87" s="29"/>
      <c r="HS87" s="29"/>
      <c r="HT87" s="29"/>
      <c r="HU87" s="29"/>
      <c r="HV87" s="29"/>
      <c r="HW87" s="29"/>
      <c r="HX87" s="29"/>
      <c r="HY87" s="29">
        <v>-6996.0100000000011</v>
      </c>
      <c r="HZ87" s="29">
        <v>7072.6600000000008</v>
      </c>
      <c r="IA87" s="29">
        <v>76.650000000000006</v>
      </c>
      <c r="IB87" s="29">
        <v>-506</v>
      </c>
      <c r="IC87" s="29">
        <v>506</v>
      </c>
      <c r="ID87" s="29">
        <v>0</v>
      </c>
      <c r="IE87" s="29">
        <v>-206</v>
      </c>
      <c r="IF87" s="29">
        <v>206</v>
      </c>
      <c r="IG87" s="29">
        <v>0</v>
      </c>
      <c r="IH87" s="29">
        <v>-712</v>
      </c>
      <c r="II87" s="29">
        <v>712</v>
      </c>
      <c r="IJ87" s="29">
        <v>0</v>
      </c>
      <c r="IK87" s="29">
        <v>-506</v>
      </c>
      <c r="IL87" s="29">
        <v>506</v>
      </c>
      <c r="IM87" s="29">
        <v>0</v>
      </c>
      <c r="IN87" s="29">
        <v>-206</v>
      </c>
      <c r="IO87" s="29">
        <v>206</v>
      </c>
      <c r="IP87" s="29">
        <v>0</v>
      </c>
      <c r="IQ87" s="29">
        <v>-712</v>
      </c>
      <c r="IR87" s="29">
        <v>712</v>
      </c>
      <c r="IS87" s="29">
        <v>0</v>
      </c>
      <c r="IT87" s="29">
        <v>-506</v>
      </c>
      <c r="IU87" s="29">
        <v>506</v>
      </c>
      <c r="IV87" s="29">
        <v>0</v>
      </c>
      <c r="IW87" s="29">
        <v>-206</v>
      </c>
      <c r="IX87" s="29">
        <v>206</v>
      </c>
      <c r="IY87" s="29">
        <v>0</v>
      </c>
      <c r="IZ87" s="29">
        <v>-712</v>
      </c>
      <c r="JA87" s="29">
        <v>712</v>
      </c>
      <c r="JB87" s="29">
        <v>0</v>
      </c>
      <c r="JC87" s="29">
        <v>-506</v>
      </c>
      <c r="JD87" s="29">
        <v>506</v>
      </c>
      <c r="JE87" s="29">
        <v>0</v>
      </c>
      <c r="JF87" s="29">
        <v>-206</v>
      </c>
      <c r="JG87" s="29">
        <v>206</v>
      </c>
      <c r="JH87" s="29">
        <v>0</v>
      </c>
      <c r="JI87" s="29">
        <v>-712</v>
      </c>
      <c r="JJ87" s="29">
        <v>712</v>
      </c>
      <c r="JK87" s="29">
        <v>0</v>
      </c>
      <c r="JL87" s="29">
        <v>-506</v>
      </c>
      <c r="JM87" s="29">
        <v>506</v>
      </c>
      <c r="JN87" s="29">
        <v>0</v>
      </c>
      <c r="JO87" s="29">
        <v>-206</v>
      </c>
      <c r="JP87" s="29">
        <v>206</v>
      </c>
      <c r="JQ87" s="29">
        <v>0</v>
      </c>
      <c r="JR87" s="29">
        <v>-712</v>
      </c>
      <c r="JS87" s="29">
        <v>712</v>
      </c>
      <c r="JT87" s="29">
        <v>0</v>
      </c>
      <c r="JU87" s="29">
        <v>-506</v>
      </c>
      <c r="JV87" s="29">
        <v>506</v>
      </c>
      <c r="JW87" s="29">
        <v>0</v>
      </c>
      <c r="JX87" s="29">
        <v>-206</v>
      </c>
      <c r="JY87" s="29">
        <v>206</v>
      </c>
      <c r="JZ87" s="29">
        <v>0</v>
      </c>
      <c r="KA87" s="29">
        <v>-712</v>
      </c>
      <c r="KB87" s="29">
        <v>712</v>
      </c>
      <c r="KC87" s="29">
        <v>0</v>
      </c>
      <c r="KD87" s="29">
        <v>-506</v>
      </c>
      <c r="KE87" s="29">
        <v>506</v>
      </c>
      <c r="KF87" s="29">
        <v>0</v>
      </c>
      <c r="KG87" s="29">
        <v>-206</v>
      </c>
      <c r="KH87" s="29">
        <v>206</v>
      </c>
      <c r="KI87" s="29">
        <v>0</v>
      </c>
      <c r="KJ87" s="29">
        <v>-712</v>
      </c>
      <c r="KK87" s="29">
        <v>712</v>
      </c>
      <c r="KL87" s="29">
        <v>0</v>
      </c>
      <c r="KM87" s="29">
        <v>-506</v>
      </c>
      <c r="KN87" s="29">
        <v>506</v>
      </c>
      <c r="KO87" s="29">
        <v>0</v>
      </c>
      <c r="KP87" s="29">
        <v>-206</v>
      </c>
      <c r="KQ87" s="29">
        <v>206</v>
      </c>
      <c r="KR87" s="29">
        <v>0</v>
      </c>
      <c r="KS87" s="29">
        <v>-712</v>
      </c>
      <c r="KT87" s="29">
        <v>712</v>
      </c>
      <c r="KU87" s="29">
        <v>0</v>
      </c>
      <c r="KV87" s="29">
        <v>-506</v>
      </c>
      <c r="KW87" s="29">
        <v>506</v>
      </c>
      <c r="KX87" s="29">
        <v>0</v>
      </c>
      <c r="KY87" s="29">
        <v>-206</v>
      </c>
      <c r="KZ87" s="29">
        <v>206</v>
      </c>
      <c r="LA87" s="29">
        <v>0</v>
      </c>
      <c r="LB87" s="29">
        <v>-712</v>
      </c>
      <c r="LC87" s="29">
        <v>712</v>
      </c>
      <c r="LD87" s="29">
        <v>0</v>
      </c>
      <c r="LE87" s="29">
        <v>-506</v>
      </c>
      <c r="LF87" s="29">
        <v>506</v>
      </c>
      <c r="LG87" s="29">
        <v>0</v>
      </c>
      <c r="LH87" s="29">
        <v>-206</v>
      </c>
      <c r="LI87" s="29">
        <v>206</v>
      </c>
      <c r="LJ87" s="29">
        <v>0</v>
      </c>
      <c r="LK87" s="29">
        <v>-712</v>
      </c>
      <c r="LL87" s="29">
        <v>712</v>
      </c>
      <c r="LM87" s="29">
        <v>0</v>
      </c>
      <c r="LN87" s="29">
        <v>-506</v>
      </c>
      <c r="LO87" s="29">
        <v>506</v>
      </c>
      <c r="LP87" s="29">
        <v>0</v>
      </c>
      <c r="LQ87" s="29">
        <v>-206</v>
      </c>
      <c r="LR87" s="29">
        <v>206</v>
      </c>
      <c r="LS87" s="29">
        <v>0</v>
      </c>
      <c r="LT87" s="29">
        <v>-712</v>
      </c>
      <c r="LU87" s="29">
        <v>712</v>
      </c>
      <c r="LV87" s="29">
        <v>0</v>
      </c>
      <c r="LW87" s="29">
        <v>-506</v>
      </c>
      <c r="LX87" s="29">
        <v>506</v>
      </c>
      <c r="LY87" s="29">
        <v>0</v>
      </c>
      <c r="LZ87" s="29">
        <v>-206</v>
      </c>
      <c r="MA87" s="29">
        <v>206</v>
      </c>
      <c r="MB87" s="29">
        <v>0</v>
      </c>
      <c r="MC87" s="29">
        <v>-712</v>
      </c>
      <c r="MD87" s="29">
        <v>712</v>
      </c>
      <c r="ME87" s="29">
        <v>0</v>
      </c>
      <c r="MF87" s="29"/>
      <c r="MG87" s="29"/>
      <c r="MH87" s="29"/>
      <c r="MI87" s="29"/>
      <c r="MJ87" s="29"/>
      <c r="MK87" s="29"/>
      <c r="ML87" s="29">
        <v>-8544</v>
      </c>
      <c r="MM87" s="29">
        <v>8544</v>
      </c>
      <c r="MN87" s="29">
        <v>0</v>
      </c>
      <c r="MO87" s="29">
        <v>-300</v>
      </c>
      <c r="MP87" s="29">
        <v>300</v>
      </c>
      <c r="MQ87" s="29">
        <v>0</v>
      </c>
      <c r="MR87" s="29">
        <v>-300</v>
      </c>
      <c r="MS87" s="29">
        <v>300</v>
      </c>
      <c r="MT87" s="29">
        <v>0</v>
      </c>
      <c r="MU87" s="29">
        <v>-300</v>
      </c>
      <c r="MV87" s="29">
        <v>300</v>
      </c>
      <c r="MW87" s="29">
        <v>0</v>
      </c>
      <c r="MX87" s="29">
        <v>-300</v>
      </c>
      <c r="MY87" s="29">
        <v>300</v>
      </c>
      <c r="MZ87" s="29">
        <v>0</v>
      </c>
      <c r="NA87" s="29">
        <v>-300</v>
      </c>
      <c r="NB87" s="29">
        <v>300</v>
      </c>
      <c r="NC87" s="29">
        <v>0</v>
      </c>
      <c r="ND87" s="29">
        <v>-300</v>
      </c>
      <c r="NE87" s="29">
        <v>300</v>
      </c>
      <c r="NF87" s="29">
        <v>0</v>
      </c>
      <c r="NG87" s="29">
        <v>-300</v>
      </c>
      <c r="NH87" s="29">
        <v>300</v>
      </c>
      <c r="NI87" s="29">
        <v>0</v>
      </c>
      <c r="NJ87" s="29">
        <v>-300</v>
      </c>
      <c r="NK87" s="29">
        <v>300</v>
      </c>
      <c r="NL87" s="29">
        <v>0</v>
      </c>
      <c r="NM87" s="29">
        <v>-300</v>
      </c>
      <c r="NN87" s="29">
        <v>300</v>
      </c>
      <c r="NO87" s="29">
        <v>0</v>
      </c>
      <c r="NP87" s="29">
        <v>-300</v>
      </c>
      <c r="NQ87" s="29">
        <v>300</v>
      </c>
      <c r="NR87" s="29">
        <v>0</v>
      </c>
      <c r="NS87" s="29">
        <v>-300</v>
      </c>
      <c r="NT87" s="29">
        <v>300</v>
      </c>
      <c r="NU87" s="29">
        <v>0</v>
      </c>
      <c r="NV87" s="29">
        <v>-300</v>
      </c>
      <c r="NW87" s="29">
        <v>300</v>
      </c>
      <c r="NX87" s="29">
        <v>0</v>
      </c>
      <c r="NY87" s="29">
        <v>-300</v>
      </c>
      <c r="NZ87" s="29">
        <v>300</v>
      </c>
      <c r="OA87" s="29">
        <v>0</v>
      </c>
      <c r="OB87" s="29">
        <v>-300</v>
      </c>
      <c r="OC87" s="29">
        <v>300</v>
      </c>
      <c r="OD87" s="29">
        <v>0</v>
      </c>
      <c r="OE87" s="29">
        <v>-300</v>
      </c>
      <c r="OF87" s="29">
        <v>300</v>
      </c>
      <c r="OG87" s="29">
        <v>0</v>
      </c>
      <c r="OH87" s="29">
        <v>-300</v>
      </c>
      <c r="OI87" s="29">
        <v>300</v>
      </c>
      <c r="OJ87" s="29">
        <v>0</v>
      </c>
      <c r="OK87" s="29">
        <v>-300</v>
      </c>
      <c r="OL87" s="29">
        <v>300</v>
      </c>
      <c r="OM87" s="29">
        <v>0</v>
      </c>
      <c r="ON87" s="29">
        <v>-300</v>
      </c>
      <c r="OO87" s="29">
        <v>300</v>
      </c>
      <c r="OP87" s="29">
        <v>0</v>
      </c>
      <c r="OQ87" s="29">
        <v>-300</v>
      </c>
      <c r="OR87" s="29">
        <v>300</v>
      </c>
      <c r="OS87" s="29">
        <v>0</v>
      </c>
      <c r="OT87" s="29">
        <v>-300</v>
      </c>
      <c r="OU87" s="29">
        <v>300</v>
      </c>
      <c r="OV87" s="29">
        <v>0</v>
      </c>
      <c r="OW87" s="29">
        <v>-300</v>
      </c>
      <c r="OX87" s="29">
        <v>300</v>
      </c>
      <c r="OY87" s="29">
        <v>0</v>
      </c>
      <c r="OZ87" s="29">
        <v>-300</v>
      </c>
      <c r="PA87" s="29">
        <v>300</v>
      </c>
      <c r="PB87" s="29">
        <v>0</v>
      </c>
      <c r="PC87" s="29">
        <v>-300</v>
      </c>
      <c r="PD87" s="29">
        <v>300</v>
      </c>
      <c r="PE87" s="29">
        <v>0</v>
      </c>
      <c r="PF87" s="29">
        <v>-300</v>
      </c>
      <c r="PG87" s="29">
        <v>300</v>
      </c>
      <c r="PH87" s="29">
        <v>0</v>
      </c>
      <c r="PI87" s="29">
        <v>-3600</v>
      </c>
      <c r="PJ87" s="29">
        <v>3600</v>
      </c>
      <c r="PK87" s="29">
        <v>0</v>
      </c>
    </row>
    <row r="88" spans="1:427" x14ac:dyDescent="0.25">
      <c r="A88" s="7" t="s">
        <v>614</v>
      </c>
      <c r="B88" s="29"/>
      <c r="C88" s="29"/>
      <c r="D88" s="29"/>
      <c r="E88" s="29"/>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29"/>
      <c r="EY88" s="29">
        <v>-344.7</v>
      </c>
      <c r="EZ88" s="29">
        <v>344.7</v>
      </c>
      <c r="FA88" s="29">
        <v>0</v>
      </c>
      <c r="FB88" s="29"/>
      <c r="FC88" s="29"/>
      <c r="FD88" s="29"/>
      <c r="FE88" s="29"/>
      <c r="FF88" s="29"/>
      <c r="FG88" s="29"/>
      <c r="FH88" s="29">
        <v>-344.7</v>
      </c>
      <c r="FI88" s="29">
        <v>344.7</v>
      </c>
      <c r="FJ88" s="29">
        <v>0</v>
      </c>
      <c r="FK88" s="29"/>
      <c r="FL88" s="29"/>
      <c r="FM88" s="29"/>
      <c r="FN88" s="29"/>
      <c r="FO88" s="29"/>
      <c r="FP88" s="29"/>
      <c r="FQ88" s="29"/>
      <c r="FR88" s="29"/>
      <c r="FS88" s="29"/>
      <c r="FT88" s="29"/>
      <c r="FU88" s="29"/>
      <c r="FV88" s="29"/>
      <c r="FW88" s="29">
        <v>-9.51</v>
      </c>
      <c r="FX88" s="29">
        <v>9.51</v>
      </c>
      <c r="FY88" s="29">
        <v>0</v>
      </c>
      <c r="FZ88" s="29"/>
      <c r="GA88" s="29"/>
      <c r="GB88" s="29"/>
      <c r="GC88" s="29"/>
      <c r="GD88" s="29"/>
      <c r="GE88" s="29"/>
      <c r="GF88" s="29">
        <v>-9.51</v>
      </c>
      <c r="GG88" s="29">
        <v>9.51</v>
      </c>
      <c r="GH88" s="29">
        <v>0</v>
      </c>
      <c r="GI88" s="29">
        <v>-280</v>
      </c>
      <c r="GJ88" s="29">
        <v>280</v>
      </c>
      <c r="GK88" s="29">
        <v>0</v>
      </c>
      <c r="GL88" s="29"/>
      <c r="GM88" s="29"/>
      <c r="GN88" s="29"/>
      <c r="GO88" s="29"/>
      <c r="GP88" s="29"/>
      <c r="GQ88" s="29"/>
      <c r="GR88" s="29">
        <v>-280</v>
      </c>
      <c r="GS88" s="29">
        <v>280</v>
      </c>
      <c r="GT88" s="29">
        <v>0</v>
      </c>
      <c r="GU88" s="29"/>
      <c r="GV88" s="29"/>
      <c r="GW88" s="29"/>
      <c r="GX88" s="29"/>
      <c r="GY88" s="29"/>
      <c r="GZ88" s="29"/>
      <c r="HA88" s="29"/>
      <c r="HB88" s="29"/>
      <c r="HC88" s="29"/>
      <c r="HD88" s="29"/>
      <c r="HE88" s="29"/>
      <c r="HF88" s="29"/>
      <c r="HG88" s="29"/>
      <c r="HH88" s="29"/>
      <c r="HI88" s="29"/>
      <c r="HJ88" s="29"/>
      <c r="HK88" s="29"/>
      <c r="HL88" s="29"/>
      <c r="HM88" s="29"/>
      <c r="HN88" s="29"/>
      <c r="HO88" s="29"/>
      <c r="HP88" s="29"/>
      <c r="HQ88" s="29"/>
      <c r="HR88" s="29"/>
      <c r="HS88" s="29"/>
      <c r="HT88" s="29"/>
      <c r="HU88" s="29"/>
      <c r="HV88" s="29"/>
      <c r="HW88" s="29"/>
      <c r="HX88" s="29"/>
      <c r="HY88" s="29">
        <v>-634.21</v>
      </c>
      <c r="HZ88" s="29">
        <v>634.21</v>
      </c>
      <c r="IA88" s="29">
        <v>0</v>
      </c>
      <c r="IB88" s="29">
        <v>-450</v>
      </c>
      <c r="IC88" s="29">
        <v>450</v>
      </c>
      <c r="ID88" s="29">
        <v>0</v>
      </c>
      <c r="IE88" s="29"/>
      <c r="IF88" s="29"/>
      <c r="IG88" s="29"/>
      <c r="IH88" s="29">
        <v>-450</v>
      </c>
      <c r="II88" s="29">
        <v>450</v>
      </c>
      <c r="IJ88" s="29">
        <v>0</v>
      </c>
      <c r="IK88" s="29">
        <v>-100</v>
      </c>
      <c r="IL88" s="29">
        <v>100</v>
      </c>
      <c r="IM88" s="29">
        <v>0</v>
      </c>
      <c r="IN88" s="29"/>
      <c r="IO88" s="29"/>
      <c r="IP88" s="29"/>
      <c r="IQ88" s="29">
        <v>-100</v>
      </c>
      <c r="IR88" s="29">
        <v>100</v>
      </c>
      <c r="IS88" s="29">
        <v>0</v>
      </c>
      <c r="IT88" s="29">
        <v>-100</v>
      </c>
      <c r="IU88" s="29">
        <v>100</v>
      </c>
      <c r="IV88" s="29">
        <v>0</v>
      </c>
      <c r="IW88" s="29"/>
      <c r="IX88" s="29"/>
      <c r="IY88" s="29"/>
      <c r="IZ88" s="29">
        <v>-100</v>
      </c>
      <c r="JA88" s="29">
        <v>100</v>
      </c>
      <c r="JB88" s="29">
        <v>0</v>
      </c>
      <c r="JC88" s="29">
        <v>-400</v>
      </c>
      <c r="JD88" s="29">
        <v>400</v>
      </c>
      <c r="JE88" s="29">
        <v>0</v>
      </c>
      <c r="JF88" s="29"/>
      <c r="JG88" s="29"/>
      <c r="JH88" s="29"/>
      <c r="JI88" s="29">
        <v>-400</v>
      </c>
      <c r="JJ88" s="29">
        <v>400</v>
      </c>
      <c r="JK88" s="29">
        <v>0</v>
      </c>
      <c r="JL88" s="29">
        <v>-100</v>
      </c>
      <c r="JM88" s="29">
        <v>100</v>
      </c>
      <c r="JN88" s="29">
        <v>0</v>
      </c>
      <c r="JO88" s="29"/>
      <c r="JP88" s="29"/>
      <c r="JQ88" s="29"/>
      <c r="JR88" s="29">
        <v>-100</v>
      </c>
      <c r="JS88" s="29">
        <v>100</v>
      </c>
      <c r="JT88" s="29">
        <v>0</v>
      </c>
      <c r="JU88" s="29">
        <v>-100</v>
      </c>
      <c r="JV88" s="29">
        <v>100</v>
      </c>
      <c r="JW88" s="29">
        <v>0</v>
      </c>
      <c r="JX88" s="29"/>
      <c r="JY88" s="29"/>
      <c r="JZ88" s="29"/>
      <c r="KA88" s="29">
        <v>-100</v>
      </c>
      <c r="KB88" s="29">
        <v>100</v>
      </c>
      <c r="KC88" s="29">
        <v>0</v>
      </c>
      <c r="KD88" s="29">
        <v>-450</v>
      </c>
      <c r="KE88" s="29">
        <v>450</v>
      </c>
      <c r="KF88" s="29">
        <v>0</v>
      </c>
      <c r="KG88" s="29"/>
      <c r="KH88" s="29"/>
      <c r="KI88" s="29"/>
      <c r="KJ88" s="29">
        <v>-450</v>
      </c>
      <c r="KK88" s="29">
        <v>450</v>
      </c>
      <c r="KL88" s="29">
        <v>0</v>
      </c>
      <c r="KM88" s="29">
        <v>-100</v>
      </c>
      <c r="KN88" s="29">
        <v>100</v>
      </c>
      <c r="KO88" s="29">
        <v>0</v>
      </c>
      <c r="KP88" s="29"/>
      <c r="KQ88" s="29"/>
      <c r="KR88" s="29"/>
      <c r="KS88" s="29">
        <v>-100</v>
      </c>
      <c r="KT88" s="29">
        <v>100</v>
      </c>
      <c r="KU88" s="29">
        <v>0</v>
      </c>
      <c r="KV88" s="29">
        <v>-100</v>
      </c>
      <c r="KW88" s="29">
        <v>100</v>
      </c>
      <c r="KX88" s="29">
        <v>0</v>
      </c>
      <c r="KY88" s="29"/>
      <c r="KZ88" s="29"/>
      <c r="LA88" s="29"/>
      <c r="LB88" s="29">
        <v>-100</v>
      </c>
      <c r="LC88" s="29">
        <v>100</v>
      </c>
      <c r="LD88" s="29">
        <v>0</v>
      </c>
      <c r="LE88" s="29">
        <v>-400</v>
      </c>
      <c r="LF88" s="29">
        <v>400</v>
      </c>
      <c r="LG88" s="29">
        <v>0</v>
      </c>
      <c r="LH88" s="29"/>
      <c r="LI88" s="29"/>
      <c r="LJ88" s="29"/>
      <c r="LK88" s="29">
        <v>-400</v>
      </c>
      <c r="LL88" s="29">
        <v>400</v>
      </c>
      <c r="LM88" s="29">
        <v>0</v>
      </c>
      <c r="LN88" s="29">
        <v>-100</v>
      </c>
      <c r="LO88" s="29">
        <v>100</v>
      </c>
      <c r="LP88" s="29">
        <v>0</v>
      </c>
      <c r="LQ88" s="29"/>
      <c r="LR88" s="29"/>
      <c r="LS88" s="29"/>
      <c r="LT88" s="29">
        <v>-100</v>
      </c>
      <c r="LU88" s="29">
        <v>100</v>
      </c>
      <c r="LV88" s="29">
        <v>0</v>
      </c>
      <c r="LW88" s="29">
        <v>-100</v>
      </c>
      <c r="LX88" s="29">
        <v>100</v>
      </c>
      <c r="LY88" s="29">
        <v>0</v>
      </c>
      <c r="LZ88" s="29"/>
      <c r="MA88" s="29"/>
      <c r="MB88" s="29"/>
      <c r="MC88" s="29">
        <v>-100</v>
      </c>
      <c r="MD88" s="29">
        <v>100</v>
      </c>
      <c r="ME88" s="29">
        <v>0</v>
      </c>
      <c r="MF88" s="29"/>
      <c r="MG88" s="29"/>
      <c r="MH88" s="29"/>
      <c r="MI88" s="29"/>
      <c r="MJ88" s="29"/>
      <c r="MK88" s="29"/>
      <c r="ML88" s="29">
        <v>-2500</v>
      </c>
      <c r="MM88" s="29">
        <v>2500</v>
      </c>
      <c r="MN88" s="29">
        <v>0</v>
      </c>
      <c r="MO88" s="29">
        <v>-450</v>
      </c>
      <c r="MP88" s="29">
        <v>450</v>
      </c>
      <c r="MQ88" s="29">
        <v>0</v>
      </c>
      <c r="MR88" s="29">
        <v>-450</v>
      </c>
      <c r="MS88" s="29">
        <v>450</v>
      </c>
      <c r="MT88" s="29">
        <v>0</v>
      </c>
      <c r="MU88" s="29">
        <v>-100</v>
      </c>
      <c r="MV88" s="29">
        <v>100</v>
      </c>
      <c r="MW88" s="29">
        <v>0</v>
      </c>
      <c r="MX88" s="29">
        <v>-100</v>
      </c>
      <c r="MY88" s="29">
        <v>100</v>
      </c>
      <c r="MZ88" s="29">
        <v>0</v>
      </c>
      <c r="NA88" s="29">
        <v>-100</v>
      </c>
      <c r="NB88" s="29">
        <v>100</v>
      </c>
      <c r="NC88" s="29">
        <v>0</v>
      </c>
      <c r="ND88" s="29">
        <v>-100</v>
      </c>
      <c r="NE88" s="29">
        <v>100</v>
      </c>
      <c r="NF88" s="29">
        <v>0</v>
      </c>
      <c r="NG88" s="29">
        <v>-400</v>
      </c>
      <c r="NH88" s="29">
        <v>400</v>
      </c>
      <c r="NI88" s="29">
        <v>0</v>
      </c>
      <c r="NJ88" s="29">
        <v>-400</v>
      </c>
      <c r="NK88" s="29">
        <v>400</v>
      </c>
      <c r="NL88" s="29">
        <v>0</v>
      </c>
      <c r="NM88" s="29">
        <v>-100</v>
      </c>
      <c r="NN88" s="29">
        <v>100</v>
      </c>
      <c r="NO88" s="29">
        <v>0</v>
      </c>
      <c r="NP88" s="29">
        <v>-100</v>
      </c>
      <c r="NQ88" s="29">
        <v>100</v>
      </c>
      <c r="NR88" s="29">
        <v>0</v>
      </c>
      <c r="NS88" s="29">
        <v>-100</v>
      </c>
      <c r="NT88" s="29">
        <v>100</v>
      </c>
      <c r="NU88" s="29">
        <v>0</v>
      </c>
      <c r="NV88" s="29">
        <v>-100</v>
      </c>
      <c r="NW88" s="29">
        <v>100</v>
      </c>
      <c r="NX88" s="29">
        <v>0</v>
      </c>
      <c r="NY88" s="29">
        <v>-450</v>
      </c>
      <c r="NZ88" s="29">
        <v>450</v>
      </c>
      <c r="OA88" s="29">
        <v>0</v>
      </c>
      <c r="OB88" s="29">
        <v>-450</v>
      </c>
      <c r="OC88" s="29">
        <v>450</v>
      </c>
      <c r="OD88" s="29">
        <v>0</v>
      </c>
      <c r="OE88" s="29">
        <v>-100</v>
      </c>
      <c r="OF88" s="29">
        <v>100</v>
      </c>
      <c r="OG88" s="29">
        <v>0</v>
      </c>
      <c r="OH88" s="29">
        <v>-100</v>
      </c>
      <c r="OI88" s="29">
        <v>100</v>
      </c>
      <c r="OJ88" s="29">
        <v>0</v>
      </c>
      <c r="OK88" s="29">
        <v>-100</v>
      </c>
      <c r="OL88" s="29">
        <v>100</v>
      </c>
      <c r="OM88" s="29">
        <v>0</v>
      </c>
      <c r="ON88" s="29">
        <v>-100</v>
      </c>
      <c r="OO88" s="29">
        <v>100</v>
      </c>
      <c r="OP88" s="29">
        <v>0</v>
      </c>
      <c r="OQ88" s="29">
        <v>-400</v>
      </c>
      <c r="OR88" s="29">
        <v>400</v>
      </c>
      <c r="OS88" s="29">
        <v>0</v>
      </c>
      <c r="OT88" s="29">
        <v>-400</v>
      </c>
      <c r="OU88" s="29">
        <v>400</v>
      </c>
      <c r="OV88" s="29">
        <v>0</v>
      </c>
      <c r="OW88" s="29">
        <v>-100</v>
      </c>
      <c r="OX88" s="29">
        <v>100</v>
      </c>
      <c r="OY88" s="29">
        <v>0</v>
      </c>
      <c r="OZ88" s="29">
        <v>-100</v>
      </c>
      <c r="PA88" s="29">
        <v>100</v>
      </c>
      <c r="PB88" s="29">
        <v>0</v>
      </c>
      <c r="PC88" s="29">
        <v>-100</v>
      </c>
      <c r="PD88" s="29">
        <v>100</v>
      </c>
      <c r="PE88" s="29">
        <v>0</v>
      </c>
      <c r="PF88" s="29">
        <v>-100</v>
      </c>
      <c r="PG88" s="29">
        <v>100</v>
      </c>
      <c r="PH88" s="29">
        <v>0</v>
      </c>
      <c r="PI88" s="29">
        <v>-2500</v>
      </c>
      <c r="PJ88" s="29">
        <v>2500</v>
      </c>
      <c r="PK88" s="29">
        <v>0</v>
      </c>
    </row>
    <row r="89" spans="1:427" x14ac:dyDescent="0.25">
      <c r="A89" s="6" t="s">
        <v>83</v>
      </c>
      <c r="B89" s="29">
        <v>-161.49</v>
      </c>
      <c r="C89" s="29">
        <v>161.49</v>
      </c>
      <c r="D89" s="29">
        <v>0</v>
      </c>
      <c r="E89" s="29">
        <v>-161.49</v>
      </c>
      <c r="F89" s="29">
        <v>161.49</v>
      </c>
      <c r="G89" s="29">
        <v>0</v>
      </c>
      <c r="H89" s="29">
        <v>-58.04</v>
      </c>
      <c r="I89" s="29">
        <v>58.04</v>
      </c>
      <c r="J89" s="29">
        <v>0</v>
      </c>
      <c r="K89" s="29">
        <v>-58.04</v>
      </c>
      <c r="L89" s="29">
        <v>58.04</v>
      </c>
      <c r="M89" s="29">
        <v>0</v>
      </c>
      <c r="N89" s="29">
        <v>-80.69</v>
      </c>
      <c r="O89" s="29">
        <v>80.69</v>
      </c>
      <c r="P89" s="29">
        <v>0</v>
      </c>
      <c r="Q89" s="29">
        <v>-80.69</v>
      </c>
      <c r="R89" s="29">
        <v>80.69</v>
      </c>
      <c r="S89" s="29">
        <v>0</v>
      </c>
      <c r="T89" s="29">
        <v>-791.49</v>
      </c>
      <c r="U89" s="29">
        <v>791.49</v>
      </c>
      <c r="V89" s="29">
        <v>0</v>
      </c>
      <c r="W89" s="29">
        <v>-791.49</v>
      </c>
      <c r="X89" s="29">
        <v>791.49</v>
      </c>
      <c r="Y89" s="29">
        <v>0</v>
      </c>
      <c r="Z89" s="29">
        <v>-1165.75</v>
      </c>
      <c r="AA89" s="29">
        <v>1204.19</v>
      </c>
      <c r="AB89" s="29">
        <v>38.44</v>
      </c>
      <c r="AC89" s="29">
        <v>-1165.75</v>
      </c>
      <c r="AD89" s="29">
        <v>1204.19</v>
      </c>
      <c r="AE89" s="29">
        <v>38.44</v>
      </c>
      <c r="AF89" s="29">
        <v>-696.05</v>
      </c>
      <c r="AG89" s="29">
        <v>696.05</v>
      </c>
      <c r="AH89" s="29">
        <v>0</v>
      </c>
      <c r="AI89" s="29">
        <v>-696.05</v>
      </c>
      <c r="AJ89" s="29">
        <v>696.05</v>
      </c>
      <c r="AK89" s="29">
        <v>0</v>
      </c>
      <c r="AL89" s="29">
        <v>-161.49</v>
      </c>
      <c r="AM89" s="29">
        <v>161.49</v>
      </c>
      <c r="AN89" s="29">
        <v>0</v>
      </c>
      <c r="AO89" s="29">
        <v>-161.49</v>
      </c>
      <c r="AP89" s="29">
        <v>161.49</v>
      </c>
      <c r="AQ89" s="29">
        <v>0</v>
      </c>
      <c r="AR89" s="29">
        <v>-384.87</v>
      </c>
      <c r="AS89" s="29">
        <v>384.87</v>
      </c>
      <c r="AT89" s="29">
        <v>0</v>
      </c>
      <c r="AU89" s="29">
        <v>-384.87</v>
      </c>
      <c r="AV89" s="29">
        <v>384.87</v>
      </c>
      <c r="AW89" s="29">
        <v>0</v>
      </c>
      <c r="AX89" s="29">
        <v>-6414.12</v>
      </c>
      <c r="AY89" s="29">
        <v>6426.62</v>
      </c>
      <c r="AZ89" s="29">
        <v>12.5</v>
      </c>
      <c r="BA89" s="29">
        <v>-6414.12</v>
      </c>
      <c r="BB89" s="29">
        <v>6426.62</v>
      </c>
      <c r="BC89" s="29">
        <v>12.5</v>
      </c>
      <c r="BD89" s="29">
        <v>-441.47</v>
      </c>
      <c r="BE89" s="29">
        <v>441.47</v>
      </c>
      <c r="BF89" s="29">
        <v>0</v>
      </c>
      <c r="BG89" s="29">
        <v>-441.47</v>
      </c>
      <c r="BH89" s="29">
        <v>441.47</v>
      </c>
      <c r="BI89" s="29">
        <v>0</v>
      </c>
      <c r="BJ89" s="29">
        <v>-35904.39</v>
      </c>
      <c r="BK89" s="29">
        <v>35904.39</v>
      </c>
      <c r="BL89" s="29">
        <v>0</v>
      </c>
      <c r="BM89" s="29">
        <v>-35904.39</v>
      </c>
      <c r="BN89" s="29">
        <v>35904.39</v>
      </c>
      <c r="BO89" s="29">
        <v>0</v>
      </c>
      <c r="BP89" s="29">
        <v>-41274.58</v>
      </c>
      <c r="BQ89" s="29">
        <v>41274.58</v>
      </c>
      <c r="BR89" s="29">
        <v>0</v>
      </c>
      <c r="BS89" s="29">
        <v>-41274.58</v>
      </c>
      <c r="BT89" s="29">
        <v>41274.58</v>
      </c>
      <c r="BU89" s="29">
        <v>0</v>
      </c>
      <c r="BV89" s="29"/>
      <c r="BW89" s="29"/>
      <c r="BX89" s="29"/>
      <c r="BY89" s="29"/>
      <c r="BZ89" s="29"/>
      <c r="CA89" s="29"/>
      <c r="CB89" s="29">
        <v>-87534.43</v>
      </c>
      <c r="CC89" s="29">
        <v>87585.37</v>
      </c>
      <c r="CD89" s="29">
        <v>50.94</v>
      </c>
      <c r="CE89" s="29">
        <v>-154.81</v>
      </c>
      <c r="CF89" s="29">
        <v>3307.06</v>
      </c>
      <c r="CG89" s="29">
        <v>3152.25</v>
      </c>
      <c r="CH89" s="29"/>
      <c r="CI89" s="29"/>
      <c r="CJ89" s="29"/>
      <c r="CK89" s="29">
        <v>-3552.25</v>
      </c>
      <c r="CL89" s="29">
        <v>3552.25</v>
      </c>
      <c r="CM89" s="29">
        <v>0</v>
      </c>
      <c r="CN89" s="29">
        <v>-3707.06</v>
      </c>
      <c r="CO89" s="29">
        <v>6859.3099999999995</v>
      </c>
      <c r="CP89" s="29">
        <v>3152.25</v>
      </c>
      <c r="CQ89" s="29">
        <v>-963.92</v>
      </c>
      <c r="CR89" s="29">
        <v>73998.039999999994</v>
      </c>
      <c r="CS89" s="29">
        <v>73034.12</v>
      </c>
      <c r="CT89" s="29">
        <v>-66284.12</v>
      </c>
      <c r="CU89" s="29">
        <v>66284.12</v>
      </c>
      <c r="CV89" s="29">
        <v>0</v>
      </c>
      <c r="CW89" s="29">
        <v>-71934.12</v>
      </c>
      <c r="CX89" s="29">
        <v>71934.12</v>
      </c>
      <c r="CY89" s="29">
        <v>0</v>
      </c>
      <c r="CZ89" s="29">
        <v>-139182.16</v>
      </c>
      <c r="DA89" s="29">
        <v>212216.28</v>
      </c>
      <c r="DB89" s="29">
        <v>73034.12</v>
      </c>
      <c r="DC89" s="29">
        <v>-81863.92</v>
      </c>
      <c r="DD89" s="29">
        <v>84599.56</v>
      </c>
      <c r="DE89" s="29">
        <v>2735.64</v>
      </c>
      <c r="DF89" s="29">
        <v>-68796.28</v>
      </c>
      <c r="DG89" s="29">
        <v>68796.28</v>
      </c>
      <c r="DH89" s="29">
        <v>0</v>
      </c>
      <c r="DI89" s="29">
        <v>-81196.28</v>
      </c>
      <c r="DJ89" s="29">
        <v>81196.28</v>
      </c>
      <c r="DK89" s="29">
        <v>0</v>
      </c>
      <c r="DL89" s="29">
        <v>-231856.48</v>
      </c>
      <c r="DM89" s="29">
        <v>234592.12</v>
      </c>
      <c r="DN89" s="29">
        <v>2735.64</v>
      </c>
      <c r="DO89" s="29">
        <v>80993.08</v>
      </c>
      <c r="DP89" s="29">
        <v>52652.41</v>
      </c>
      <c r="DQ89" s="29">
        <v>133645.49</v>
      </c>
      <c r="DR89" s="29">
        <v>-41506.300000000003</v>
      </c>
      <c r="DS89" s="29">
        <v>41506.300000000003</v>
      </c>
      <c r="DT89" s="29">
        <v>0</v>
      </c>
      <c r="DU89" s="29">
        <v>-53161.3</v>
      </c>
      <c r="DV89" s="29">
        <v>53161.3</v>
      </c>
      <c r="DW89" s="29">
        <v>0</v>
      </c>
      <c r="DX89" s="29">
        <v>-13674.52</v>
      </c>
      <c r="DY89" s="29">
        <v>147320.01</v>
      </c>
      <c r="DZ89" s="29">
        <v>133645.49</v>
      </c>
      <c r="EA89" s="29">
        <v>7698.52</v>
      </c>
      <c r="EB89" s="29">
        <v>34345.980000000003</v>
      </c>
      <c r="EC89" s="29">
        <v>42044.5</v>
      </c>
      <c r="ED89" s="29">
        <v>-33205.040000000001</v>
      </c>
      <c r="EE89" s="29">
        <v>33205.040000000001</v>
      </c>
      <c r="EF89" s="29">
        <v>0</v>
      </c>
      <c r="EG89" s="29">
        <v>-33605.040000000001</v>
      </c>
      <c r="EH89" s="29">
        <v>33605.040000000001</v>
      </c>
      <c r="EI89" s="29">
        <v>0</v>
      </c>
      <c r="EJ89" s="29">
        <v>-59111.560000000005</v>
      </c>
      <c r="EK89" s="29">
        <v>101156.06000000001</v>
      </c>
      <c r="EL89" s="29">
        <v>42044.5</v>
      </c>
      <c r="EM89" s="29">
        <v>-8062.8</v>
      </c>
      <c r="EN89" s="29">
        <v>31870.799999999999</v>
      </c>
      <c r="EO89" s="29">
        <v>23808</v>
      </c>
      <c r="EP89" s="29">
        <v>-41506.300000000003</v>
      </c>
      <c r="EQ89" s="29">
        <v>41506.300000000003</v>
      </c>
      <c r="ER89" s="29">
        <v>0</v>
      </c>
      <c r="ES89" s="29">
        <v>-64406.8</v>
      </c>
      <c r="ET89" s="29">
        <v>64406.8</v>
      </c>
      <c r="EU89" s="29">
        <v>0</v>
      </c>
      <c r="EV89" s="29">
        <v>-113975.90000000001</v>
      </c>
      <c r="EW89" s="29">
        <v>137783.9</v>
      </c>
      <c r="EX89" s="29">
        <v>23808</v>
      </c>
      <c r="EY89" s="29">
        <v>-714.85</v>
      </c>
      <c r="EZ89" s="29">
        <v>5970.1</v>
      </c>
      <c r="FA89" s="29">
        <v>5255.25</v>
      </c>
      <c r="FB89" s="29">
        <v>-159025</v>
      </c>
      <c r="FC89" s="29">
        <v>159025</v>
      </c>
      <c r="FD89" s="29">
        <v>0</v>
      </c>
      <c r="FE89" s="29">
        <v>-176819</v>
      </c>
      <c r="FF89" s="29">
        <v>176819</v>
      </c>
      <c r="FG89" s="29">
        <v>0</v>
      </c>
      <c r="FH89" s="29">
        <v>-336558.85</v>
      </c>
      <c r="FI89" s="29">
        <v>341814.1</v>
      </c>
      <c r="FJ89" s="29">
        <v>5255.25</v>
      </c>
      <c r="FK89" s="29">
        <v>495.37</v>
      </c>
      <c r="FL89" s="29">
        <v>37.5</v>
      </c>
      <c r="FM89" s="29">
        <v>532.87</v>
      </c>
      <c r="FN89" s="29">
        <v>-159025</v>
      </c>
      <c r="FO89" s="29">
        <v>159025</v>
      </c>
      <c r="FP89" s="29">
        <v>0</v>
      </c>
      <c r="FQ89" s="29">
        <v>-176819</v>
      </c>
      <c r="FR89" s="29">
        <v>176819</v>
      </c>
      <c r="FS89" s="29">
        <v>0</v>
      </c>
      <c r="FT89" s="29">
        <v>-335348.63</v>
      </c>
      <c r="FU89" s="29">
        <v>335881.5</v>
      </c>
      <c r="FV89" s="29">
        <v>532.87</v>
      </c>
      <c r="FW89" s="29">
        <v>-1792.4099999999999</v>
      </c>
      <c r="FX89" s="29">
        <v>1792.4099999999999</v>
      </c>
      <c r="FY89" s="29">
        <v>0</v>
      </c>
      <c r="FZ89" s="29">
        <v>-400132.5</v>
      </c>
      <c r="GA89" s="29">
        <v>400132.5</v>
      </c>
      <c r="GB89" s="29">
        <v>0</v>
      </c>
      <c r="GC89" s="29">
        <v>-178225</v>
      </c>
      <c r="GD89" s="29">
        <v>178225</v>
      </c>
      <c r="GE89" s="29">
        <v>0</v>
      </c>
      <c r="GF89" s="29">
        <v>-580149.90999999992</v>
      </c>
      <c r="GG89" s="29">
        <v>580149.90999999992</v>
      </c>
      <c r="GH89" s="29">
        <v>0</v>
      </c>
      <c r="GI89" s="29">
        <v>-5075.57</v>
      </c>
      <c r="GJ89" s="29">
        <v>5326.43</v>
      </c>
      <c r="GK89" s="29">
        <v>250.86</v>
      </c>
      <c r="GL89" s="29">
        <v>-308412.5</v>
      </c>
      <c r="GM89" s="29">
        <v>308412.5</v>
      </c>
      <c r="GN89" s="29">
        <v>0</v>
      </c>
      <c r="GO89" s="29">
        <v>-203225</v>
      </c>
      <c r="GP89" s="29">
        <v>203225</v>
      </c>
      <c r="GQ89" s="29">
        <v>0</v>
      </c>
      <c r="GR89" s="29">
        <v>-516713.07</v>
      </c>
      <c r="GS89" s="29">
        <v>516963.93</v>
      </c>
      <c r="GT89" s="29">
        <v>250.86</v>
      </c>
      <c r="GU89" s="29">
        <v>-828.13</v>
      </c>
      <c r="GV89" s="29">
        <v>828.13</v>
      </c>
      <c r="GW89" s="29">
        <v>0</v>
      </c>
      <c r="GX89" s="29">
        <v>-334420</v>
      </c>
      <c r="GY89" s="29">
        <v>334420</v>
      </c>
      <c r="GZ89" s="29">
        <v>0</v>
      </c>
      <c r="HA89" s="29">
        <v>-138512.5</v>
      </c>
      <c r="HB89" s="29">
        <v>138512.5</v>
      </c>
      <c r="HC89" s="29">
        <v>0</v>
      </c>
      <c r="HD89" s="29">
        <v>-473760.63</v>
      </c>
      <c r="HE89" s="29">
        <v>473760.63</v>
      </c>
      <c r="HF89" s="29">
        <v>0</v>
      </c>
      <c r="HG89" s="29">
        <v>-332104</v>
      </c>
      <c r="HH89" s="29">
        <v>332104</v>
      </c>
      <c r="HI89" s="29">
        <v>0</v>
      </c>
      <c r="HJ89" s="29">
        <v>-139294</v>
      </c>
      <c r="HK89" s="29">
        <v>139294</v>
      </c>
      <c r="HL89" s="29">
        <v>0</v>
      </c>
      <c r="HM89" s="29">
        <v>-471398</v>
      </c>
      <c r="HN89" s="29">
        <v>471398</v>
      </c>
      <c r="HO89" s="29">
        <v>0</v>
      </c>
      <c r="HP89" s="29"/>
      <c r="HQ89" s="29"/>
      <c r="HR89" s="29"/>
      <c r="HS89" s="29"/>
      <c r="HT89" s="29"/>
      <c r="HU89" s="29"/>
      <c r="HV89" s="29"/>
      <c r="HW89" s="29"/>
      <c r="HX89" s="29"/>
      <c r="HY89" s="29">
        <v>-3275436.77</v>
      </c>
      <c r="HZ89" s="29">
        <v>3559895.75</v>
      </c>
      <c r="IA89" s="29">
        <v>284458.98</v>
      </c>
      <c r="IB89" s="29">
        <v>-7632.5</v>
      </c>
      <c r="IC89" s="29">
        <v>7632.5</v>
      </c>
      <c r="ID89" s="29">
        <v>0</v>
      </c>
      <c r="IE89" s="29">
        <v>-7712</v>
      </c>
      <c r="IF89" s="29">
        <v>7712</v>
      </c>
      <c r="IG89" s="29">
        <v>0</v>
      </c>
      <c r="IH89" s="29">
        <v>-15344.5</v>
      </c>
      <c r="II89" s="29">
        <v>15344.5</v>
      </c>
      <c r="IJ89" s="29">
        <v>0</v>
      </c>
      <c r="IK89" s="29">
        <v>-15962.5</v>
      </c>
      <c r="IL89" s="29">
        <v>15962.5</v>
      </c>
      <c r="IM89" s="29">
        <v>0</v>
      </c>
      <c r="IN89" s="29">
        <v>-7712</v>
      </c>
      <c r="IO89" s="29">
        <v>7712</v>
      </c>
      <c r="IP89" s="29">
        <v>0</v>
      </c>
      <c r="IQ89" s="29">
        <v>-23674.5</v>
      </c>
      <c r="IR89" s="29">
        <v>23674.5</v>
      </c>
      <c r="IS89" s="29">
        <v>0</v>
      </c>
      <c r="IT89" s="29">
        <v>-17909.98</v>
      </c>
      <c r="IU89" s="29">
        <v>17909.98</v>
      </c>
      <c r="IV89" s="29">
        <v>0</v>
      </c>
      <c r="IW89" s="29">
        <v>-7712</v>
      </c>
      <c r="IX89" s="29">
        <v>7712</v>
      </c>
      <c r="IY89" s="29">
        <v>0</v>
      </c>
      <c r="IZ89" s="29">
        <v>-25621.98</v>
      </c>
      <c r="JA89" s="29">
        <v>25621.98</v>
      </c>
      <c r="JB89" s="29">
        <v>0</v>
      </c>
      <c r="JC89" s="29">
        <v>-7832.5</v>
      </c>
      <c r="JD89" s="29">
        <v>7832.5</v>
      </c>
      <c r="JE89" s="29">
        <v>0</v>
      </c>
      <c r="JF89" s="29">
        <v>-7712</v>
      </c>
      <c r="JG89" s="29">
        <v>7712</v>
      </c>
      <c r="JH89" s="29">
        <v>0</v>
      </c>
      <c r="JI89" s="29">
        <v>-15544.5</v>
      </c>
      <c r="JJ89" s="29">
        <v>15544.5</v>
      </c>
      <c r="JK89" s="29">
        <v>0</v>
      </c>
      <c r="JL89" s="29">
        <v>-7632.5</v>
      </c>
      <c r="JM89" s="29">
        <v>7632.5</v>
      </c>
      <c r="JN89" s="29">
        <v>0</v>
      </c>
      <c r="JO89" s="29">
        <v>-7712</v>
      </c>
      <c r="JP89" s="29">
        <v>7712</v>
      </c>
      <c r="JQ89" s="29">
        <v>0</v>
      </c>
      <c r="JR89" s="29">
        <v>-15344.5</v>
      </c>
      <c r="JS89" s="29">
        <v>15344.5</v>
      </c>
      <c r="JT89" s="29">
        <v>0</v>
      </c>
      <c r="JU89" s="29">
        <v>-23909.98</v>
      </c>
      <c r="JV89" s="29">
        <v>23909.98</v>
      </c>
      <c r="JW89" s="29">
        <v>0</v>
      </c>
      <c r="JX89" s="29">
        <v>-7712</v>
      </c>
      <c r="JY89" s="29">
        <v>7712</v>
      </c>
      <c r="JZ89" s="29">
        <v>0</v>
      </c>
      <c r="KA89" s="29">
        <v>-31621.98</v>
      </c>
      <c r="KB89" s="29">
        <v>31621.98</v>
      </c>
      <c r="KC89" s="29">
        <v>0</v>
      </c>
      <c r="KD89" s="29">
        <v>-7502.5</v>
      </c>
      <c r="KE89" s="29">
        <v>7502.5</v>
      </c>
      <c r="KF89" s="29">
        <v>0</v>
      </c>
      <c r="KG89" s="29">
        <v>-7712</v>
      </c>
      <c r="KH89" s="29">
        <v>7712</v>
      </c>
      <c r="KI89" s="29">
        <v>0</v>
      </c>
      <c r="KJ89" s="29">
        <v>-15214.5</v>
      </c>
      <c r="KK89" s="29">
        <v>15214.5</v>
      </c>
      <c r="KL89" s="29">
        <v>0</v>
      </c>
      <c r="KM89" s="29">
        <v>-1502.5</v>
      </c>
      <c r="KN89" s="29">
        <v>1502.5</v>
      </c>
      <c r="KO89" s="29">
        <v>0</v>
      </c>
      <c r="KP89" s="29">
        <v>-7712</v>
      </c>
      <c r="KQ89" s="29">
        <v>7712</v>
      </c>
      <c r="KR89" s="29">
        <v>0</v>
      </c>
      <c r="KS89" s="29">
        <v>-9214.5</v>
      </c>
      <c r="KT89" s="29">
        <v>9214.5</v>
      </c>
      <c r="KU89" s="29">
        <v>0</v>
      </c>
      <c r="KV89" s="29">
        <v>-11779.98</v>
      </c>
      <c r="KW89" s="29">
        <v>11779.98</v>
      </c>
      <c r="KX89" s="29">
        <v>0</v>
      </c>
      <c r="KY89" s="29">
        <v>-7712</v>
      </c>
      <c r="KZ89" s="29">
        <v>7712</v>
      </c>
      <c r="LA89" s="29">
        <v>0</v>
      </c>
      <c r="LB89" s="29">
        <v>-19491.98</v>
      </c>
      <c r="LC89" s="29">
        <v>19491.98</v>
      </c>
      <c r="LD89" s="29">
        <v>0</v>
      </c>
      <c r="LE89" s="29">
        <v>-13431.07</v>
      </c>
      <c r="LF89" s="29">
        <v>13431.07</v>
      </c>
      <c r="LG89" s="29">
        <v>0</v>
      </c>
      <c r="LH89" s="29">
        <v>-7712</v>
      </c>
      <c r="LI89" s="29">
        <v>7712</v>
      </c>
      <c r="LJ89" s="29">
        <v>0</v>
      </c>
      <c r="LK89" s="29">
        <v>-21143.07</v>
      </c>
      <c r="LL89" s="29">
        <v>21143.07</v>
      </c>
      <c r="LM89" s="29">
        <v>0</v>
      </c>
      <c r="LN89" s="29">
        <v>-13431.07</v>
      </c>
      <c r="LO89" s="29">
        <v>13431.07</v>
      </c>
      <c r="LP89" s="29">
        <v>0</v>
      </c>
      <c r="LQ89" s="29">
        <v>-7712</v>
      </c>
      <c r="LR89" s="29">
        <v>7712</v>
      </c>
      <c r="LS89" s="29">
        <v>0</v>
      </c>
      <c r="LT89" s="29">
        <v>-21143.07</v>
      </c>
      <c r="LU89" s="29">
        <v>21143.07</v>
      </c>
      <c r="LV89" s="29">
        <v>0</v>
      </c>
      <c r="LW89" s="29">
        <v>-23708.55</v>
      </c>
      <c r="LX89" s="29">
        <v>23708.55</v>
      </c>
      <c r="LY89" s="29">
        <v>0</v>
      </c>
      <c r="LZ89" s="29">
        <v>-7712</v>
      </c>
      <c r="MA89" s="29">
        <v>7712</v>
      </c>
      <c r="MB89" s="29">
        <v>0</v>
      </c>
      <c r="MC89" s="29">
        <v>-31420.55</v>
      </c>
      <c r="MD89" s="29">
        <v>31420.55</v>
      </c>
      <c r="ME89" s="29">
        <v>0</v>
      </c>
      <c r="MF89" s="29"/>
      <c r="MG89" s="29"/>
      <c r="MH89" s="29"/>
      <c r="MI89" s="29"/>
      <c r="MJ89" s="29"/>
      <c r="MK89" s="29"/>
      <c r="ML89" s="29">
        <v>-244779.63</v>
      </c>
      <c r="MM89" s="29">
        <v>244779.63</v>
      </c>
      <c r="MN89" s="29">
        <v>0</v>
      </c>
      <c r="MO89" s="29">
        <v>-12688.57</v>
      </c>
      <c r="MP89" s="29">
        <v>12688.57</v>
      </c>
      <c r="MQ89" s="29">
        <v>0</v>
      </c>
      <c r="MR89" s="29">
        <v>-12688.57</v>
      </c>
      <c r="MS89" s="29">
        <v>12688.57</v>
      </c>
      <c r="MT89" s="29">
        <v>0</v>
      </c>
      <c r="MU89" s="29">
        <v>-12688.57</v>
      </c>
      <c r="MV89" s="29">
        <v>12688.57</v>
      </c>
      <c r="MW89" s="29">
        <v>0</v>
      </c>
      <c r="MX89" s="29">
        <v>-12688.57</v>
      </c>
      <c r="MY89" s="29">
        <v>12688.57</v>
      </c>
      <c r="MZ89" s="29">
        <v>0</v>
      </c>
      <c r="NA89" s="29">
        <v>-12688.57</v>
      </c>
      <c r="NB89" s="29">
        <v>12688.57</v>
      </c>
      <c r="NC89" s="29">
        <v>0</v>
      </c>
      <c r="ND89" s="29">
        <v>-12688.57</v>
      </c>
      <c r="NE89" s="29">
        <v>12688.57</v>
      </c>
      <c r="NF89" s="29">
        <v>0</v>
      </c>
      <c r="NG89" s="29">
        <v>-12888.57</v>
      </c>
      <c r="NH89" s="29">
        <v>12888.57</v>
      </c>
      <c r="NI89" s="29">
        <v>0</v>
      </c>
      <c r="NJ89" s="29">
        <v>-12888.57</v>
      </c>
      <c r="NK89" s="29">
        <v>12888.57</v>
      </c>
      <c r="NL89" s="29">
        <v>0</v>
      </c>
      <c r="NM89" s="29">
        <v>-11760</v>
      </c>
      <c r="NN89" s="29">
        <v>11760</v>
      </c>
      <c r="NO89" s="29">
        <v>0</v>
      </c>
      <c r="NP89" s="29">
        <v>-11760</v>
      </c>
      <c r="NQ89" s="29">
        <v>11760</v>
      </c>
      <c r="NR89" s="29">
        <v>0</v>
      </c>
      <c r="NS89" s="29">
        <v>-12760</v>
      </c>
      <c r="NT89" s="29">
        <v>12760</v>
      </c>
      <c r="NU89" s="29">
        <v>0</v>
      </c>
      <c r="NV89" s="29">
        <v>-12760</v>
      </c>
      <c r="NW89" s="29">
        <v>12760</v>
      </c>
      <c r="NX89" s="29">
        <v>0</v>
      </c>
      <c r="NY89" s="29">
        <v>-3260</v>
      </c>
      <c r="NZ89" s="29">
        <v>3260</v>
      </c>
      <c r="OA89" s="29">
        <v>0</v>
      </c>
      <c r="OB89" s="29">
        <v>-3260</v>
      </c>
      <c r="OC89" s="29">
        <v>3260</v>
      </c>
      <c r="OD89" s="29">
        <v>0</v>
      </c>
      <c r="OE89" s="29">
        <v>-3260</v>
      </c>
      <c r="OF89" s="29">
        <v>3260</v>
      </c>
      <c r="OG89" s="29">
        <v>0</v>
      </c>
      <c r="OH89" s="29">
        <v>-3260</v>
      </c>
      <c r="OI89" s="29">
        <v>3260</v>
      </c>
      <c r="OJ89" s="29">
        <v>0</v>
      </c>
      <c r="OK89" s="29">
        <v>-3260</v>
      </c>
      <c r="OL89" s="29">
        <v>3260</v>
      </c>
      <c r="OM89" s="29">
        <v>0</v>
      </c>
      <c r="ON89" s="29">
        <v>-3260</v>
      </c>
      <c r="OO89" s="29">
        <v>3260</v>
      </c>
      <c r="OP89" s="29">
        <v>0</v>
      </c>
      <c r="OQ89" s="29">
        <v>-3260</v>
      </c>
      <c r="OR89" s="29">
        <v>3260</v>
      </c>
      <c r="OS89" s="29">
        <v>0</v>
      </c>
      <c r="OT89" s="29">
        <v>-3260</v>
      </c>
      <c r="OU89" s="29">
        <v>3260</v>
      </c>
      <c r="OV89" s="29">
        <v>0</v>
      </c>
      <c r="OW89" s="29">
        <v>-760</v>
      </c>
      <c r="OX89" s="29">
        <v>760</v>
      </c>
      <c r="OY89" s="29">
        <v>0</v>
      </c>
      <c r="OZ89" s="29">
        <v>-760</v>
      </c>
      <c r="PA89" s="29">
        <v>760</v>
      </c>
      <c r="PB89" s="29">
        <v>0</v>
      </c>
      <c r="PC89" s="29">
        <v>-760</v>
      </c>
      <c r="PD89" s="29">
        <v>760</v>
      </c>
      <c r="PE89" s="29">
        <v>0</v>
      </c>
      <c r="PF89" s="29">
        <v>-760</v>
      </c>
      <c r="PG89" s="29">
        <v>760</v>
      </c>
      <c r="PH89" s="29">
        <v>0</v>
      </c>
      <c r="PI89" s="29">
        <v>-90034.28</v>
      </c>
      <c r="PJ89" s="29">
        <v>90034.28</v>
      </c>
      <c r="PK89" s="29">
        <v>0</v>
      </c>
    </row>
    <row r="90" spans="1:427" x14ac:dyDescent="0.25">
      <c r="A90" s="7" t="s">
        <v>333</v>
      </c>
      <c r="B90" s="29">
        <v>-161.49</v>
      </c>
      <c r="C90" s="29">
        <v>161.49</v>
      </c>
      <c r="D90" s="29">
        <v>0</v>
      </c>
      <c r="E90" s="29">
        <v>-161.49</v>
      </c>
      <c r="F90" s="29">
        <v>161.49</v>
      </c>
      <c r="G90" s="29">
        <v>0</v>
      </c>
      <c r="H90" s="29">
        <v>-58.04</v>
      </c>
      <c r="I90" s="29">
        <v>58.04</v>
      </c>
      <c r="J90" s="29">
        <v>0</v>
      </c>
      <c r="K90" s="29">
        <v>-58.04</v>
      </c>
      <c r="L90" s="29">
        <v>58.04</v>
      </c>
      <c r="M90" s="29">
        <v>0</v>
      </c>
      <c r="N90" s="29">
        <v>-80.69</v>
      </c>
      <c r="O90" s="29">
        <v>80.69</v>
      </c>
      <c r="P90" s="29">
        <v>0</v>
      </c>
      <c r="Q90" s="29">
        <v>-80.69</v>
      </c>
      <c r="R90" s="29">
        <v>80.69</v>
      </c>
      <c r="S90" s="29">
        <v>0</v>
      </c>
      <c r="T90" s="29">
        <v>-441.49</v>
      </c>
      <c r="U90" s="29">
        <v>441.49</v>
      </c>
      <c r="V90" s="29">
        <v>0</v>
      </c>
      <c r="W90" s="29">
        <v>-441.49</v>
      </c>
      <c r="X90" s="29">
        <v>441.49</v>
      </c>
      <c r="Y90" s="29">
        <v>0</v>
      </c>
      <c r="Z90" s="29">
        <v>-17.489999999999998</v>
      </c>
      <c r="AA90" s="29">
        <v>17.489999999999998</v>
      </c>
      <c r="AB90" s="29">
        <v>0</v>
      </c>
      <c r="AC90" s="29">
        <v>-17.489999999999998</v>
      </c>
      <c r="AD90" s="29">
        <v>17.489999999999998</v>
      </c>
      <c r="AE90" s="29">
        <v>0</v>
      </c>
      <c r="AF90" s="29">
        <v>-36.049999999999997</v>
      </c>
      <c r="AG90" s="29">
        <v>36.049999999999997</v>
      </c>
      <c r="AH90" s="29">
        <v>0</v>
      </c>
      <c r="AI90" s="29">
        <v>-36.049999999999997</v>
      </c>
      <c r="AJ90" s="29">
        <v>36.049999999999997</v>
      </c>
      <c r="AK90" s="29">
        <v>0</v>
      </c>
      <c r="AL90" s="29">
        <v>-161.49</v>
      </c>
      <c r="AM90" s="29">
        <v>161.49</v>
      </c>
      <c r="AN90" s="29">
        <v>0</v>
      </c>
      <c r="AO90" s="29">
        <v>-161.49</v>
      </c>
      <c r="AP90" s="29">
        <v>161.49</v>
      </c>
      <c r="AQ90" s="29">
        <v>0</v>
      </c>
      <c r="AR90" s="29">
        <v>-384.87</v>
      </c>
      <c r="AS90" s="29">
        <v>384.87</v>
      </c>
      <c r="AT90" s="29">
        <v>0</v>
      </c>
      <c r="AU90" s="29">
        <v>-384.87</v>
      </c>
      <c r="AV90" s="29">
        <v>384.87</v>
      </c>
      <c r="AW90" s="29">
        <v>0</v>
      </c>
      <c r="AX90" s="29">
        <v>-2316.12</v>
      </c>
      <c r="AY90" s="29">
        <v>2316.12</v>
      </c>
      <c r="AZ90" s="29">
        <v>0</v>
      </c>
      <c r="BA90" s="29">
        <v>-2316.12</v>
      </c>
      <c r="BB90" s="29">
        <v>2316.12</v>
      </c>
      <c r="BC90" s="29">
        <v>0</v>
      </c>
      <c r="BD90" s="29">
        <v>-441.47</v>
      </c>
      <c r="BE90" s="29">
        <v>441.47</v>
      </c>
      <c r="BF90" s="29">
        <v>0</v>
      </c>
      <c r="BG90" s="29">
        <v>-441.47</v>
      </c>
      <c r="BH90" s="29">
        <v>441.47</v>
      </c>
      <c r="BI90" s="29">
        <v>0</v>
      </c>
      <c r="BJ90" s="29">
        <v>-219.39</v>
      </c>
      <c r="BK90" s="29">
        <v>219.39</v>
      </c>
      <c r="BL90" s="29">
        <v>0</v>
      </c>
      <c r="BM90" s="29">
        <v>-219.39</v>
      </c>
      <c r="BN90" s="29">
        <v>219.39</v>
      </c>
      <c r="BO90" s="29">
        <v>0</v>
      </c>
      <c r="BP90" s="29">
        <v>-380.48</v>
      </c>
      <c r="BQ90" s="29">
        <v>380.48</v>
      </c>
      <c r="BR90" s="29">
        <v>0</v>
      </c>
      <c r="BS90" s="29">
        <v>-380.48</v>
      </c>
      <c r="BT90" s="29">
        <v>380.48</v>
      </c>
      <c r="BU90" s="29">
        <v>0</v>
      </c>
      <c r="BV90" s="29"/>
      <c r="BW90" s="29"/>
      <c r="BX90" s="29"/>
      <c r="BY90" s="29"/>
      <c r="BZ90" s="29"/>
      <c r="CA90" s="29"/>
      <c r="CB90" s="29">
        <v>-4699.07</v>
      </c>
      <c r="CC90" s="29">
        <v>4699.07</v>
      </c>
      <c r="CD90" s="29">
        <v>0</v>
      </c>
      <c r="CE90" s="29">
        <v>-154.81</v>
      </c>
      <c r="CF90" s="29">
        <v>154.81</v>
      </c>
      <c r="CG90" s="29">
        <v>0</v>
      </c>
      <c r="CH90" s="29"/>
      <c r="CI90" s="29"/>
      <c r="CJ90" s="29"/>
      <c r="CK90" s="29">
        <v>-400</v>
      </c>
      <c r="CL90" s="29">
        <v>400</v>
      </c>
      <c r="CM90" s="29">
        <v>0</v>
      </c>
      <c r="CN90" s="29">
        <v>-554.80999999999995</v>
      </c>
      <c r="CO90" s="29">
        <v>554.80999999999995</v>
      </c>
      <c r="CP90" s="29">
        <v>0</v>
      </c>
      <c r="CQ90" s="29">
        <v>-52.04</v>
      </c>
      <c r="CR90" s="29">
        <v>52.04</v>
      </c>
      <c r="CS90" s="29">
        <v>0</v>
      </c>
      <c r="CT90" s="29"/>
      <c r="CU90" s="29"/>
      <c r="CV90" s="29"/>
      <c r="CW90" s="29">
        <v>-400</v>
      </c>
      <c r="CX90" s="29">
        <v>400</v>
      </c>
      <c r="CY90" s="29">
        <v>0</v>
      </c>
      <c r="CZ90" s="29">
        <v>-452.04</v>
      </c>
      <c r="DA90" s="29">
        <v>452.04</v>
      </c>
      <c r="DB90" s="29">
        <v>0</v>
      </c>
      <c r="DC90" s="29">
        <v>-175.56</v>
      </c>
      <c r="DD90" s="29">
        <v>175.56</v>
      </c>
      <c r="DE90" s="29">
        <v>0</v>
      </c>
      <c r="DF90" s="29"/>
      <c r="DG90" s="29"/>
      <c r="DH90" s="29"/>
      <c r="DI90" s="29">
        <v>-400</v>
      </c>
      <c r="DJ90" s="29">
        <v>400</v>
      </c>
      <c r="DK90" s="29">
        <v>0</v>
      </c>
      <c r="DL90" s="29">
        <v>-575.55999999999995</v>
      </c>
      <c r="DM90" s="29">
        <v>575.55999999999995</v>
      </c>
      <c r="DN90" s="29">
        <v>0</v>
      </c>
      <c r="DO90" s="29">
        <v>-1607.16</v>
      </c>
      <c r="DP90" s="29">
        <v>1607.16</v>
      </c>
      <c r="DQ90" s="29">
        <v>0</v>
      </c>
      <c r="DR90" s="29"/>
      <c r="DS90" s="29"/>
      <c r="DT90" s="29"/>
      <c r="DU90" s="29">
        <v>-400</v>
      </c>
      <c r="DV90" s="29">
        <v>400</v>
      </c>
      <c r="DW90" s="29">
        <v>0</v>
      </c>
      <c r="DX90" s="29">
        <v>-2007.16</v>
      </c>
      <c r="DY90" s="29">
        <v>2007.16</v>
      </c>
      <c r="DZ90" s="29">
        <v>0</v>
      </c>
      <c r="EA90" s="29">
        <v>-113.98</v>
      </c>
      <c r="EB90" s="29">
        <v>113.98</v>
      </c>
      <c r="EC90" s="29">
        <v>0</v>
      </c>
      <c r="ED90" s="29"/>
      <c r="EE90" s="29"/>
      <c r="EF90" s="29"/>
      <c r="EG90" s="29">
        <v>-400</v>
      </c>
      <c r="EH90" s="29">
        <v>400</v>
      </c>
      <c r="EI90" s="29">
        <v>0</v>
      </c>
      <c r="EJ90" s="29">
        <v>-513.98</v>
      </c>
      <c r="EK90" s="29">
        <v>513.98</v>
      </c>
      <c r="EL90" s="29">
        <v>0</v>
      </c>
      <c r="EM90" s="29">
        <v>-108.3</v>
      </c>
      <c r="EN90" s="29">
        <v>108.3</v>
      </c>
      <c r="EO90" s="29">
        <v>0</v>
      </c>
      <c r="EP90" s="29"/>
      <c r="EQ90" s="29"/>
      <c r="ER90" s="29"/>
      <c r="ES90" s="29">
        <v>-400</v>
      </c>
      <c r="ET90" s="29">
        <v>400</v>
      </c>
      <c r="EU90" s="29">
        <v>0</v>
      </c>
      <c r="EV90" s="29">
        <v>-508.3</v>
      </c>
      <c r="EW90" s="29">
        <v>508.3</v>
      </c>
      <c r="EX90" s="29">
        <v>0</v>
      </c>
      <c r="EY90" s="29">
        <v>-272.85000000000002</v>
      </c>
      <c r="EZ90" s="29">
        <v>272.85000000000002</v>
      </c>
      <c r="FA90" s="29">
        <v>0</v>
      </c>
      <c r="FB90" s="29"/>
      <c r="FC90" s="29"/>
      <c r="FD90" s="29"/>
      <c r="FE90" s="29">
        <v>-400</v>
      </c>
      <c r="FF90" s="29">
        <v>400</v>
      </c>
      <c r="FG90" s="29">
        <v>0</v>
      </c>
      <c r="FH90" s="29">
        <v>-672.85</v>
      </c>
      <c r="FI90" s="29">
        <v>672.85</v>
      </c>
      <c r="FJ90" s="29">
        <v>0</v>
      </c>
      <c r="FK90" s="29">
        <v>482.5</v>
      </c>
      <c r="FL90" s="29">
        <v>37.5</v>
      </c>
      <c r="FM90" s="29">
        <v>520</v>
      </c>
      <c r="FN90" s="29"/>
      <c r="FO90" s="29"/>
      <c r="FP90" s="29"/>
      <c r="FQ90" s="29">
        <v>-400</v>
      </c>
      <c r="FR90" s="29">
        <v>400</v>
      </c>
      <c r="FS90" s="29">
        <v>0</v>
      </c>
      <c r="FT90" s="29">
        <v>82.5</v>
      </c>
      <c r="FU90" s="29">
        <v>437.5</v>
      </c>
      <c r="FV90" s="29">
        <v>520</v>
      </c>
      <c r="FW90" s="29">
        <v>-125.42</v>
      </c>
      <c r="FX90" s="29">
        <v>125.42</v>
      </c>
      <c r="FY90" s="29">
        <v>0</v>
      </c>
      <c r="FZ90" s="29"/>
      <c r="GA90" s="29"/>
      <c r="GB90" s="29"/>
      <c r="GC90" s="29">
        <v>-400</v>
      </c>
      <c r="GD90" s="29">
        <v>400</v>
      </c>
      <c r="GE90" s="29">
        <v>0</v>
      </c>
      <c r="GF90" s="29">
        <v>-525.41999999999996</v>
      </c>
      <c r="GG90" s="29">
        <v>525.41999999999996</v>
      </c>
      <c r="GH90" s="29">
        <v>0</v>
      </c>
      <c r="GI90" s="29">
        <v>-21.99</v>
      </c>
      <c r="GJ90" s="29">
        <v>272.85000000000002</v>
      </c>
      <c r="GK90" s="29">
        <v>250.86</v>
      </c>
      <c r="GL90" s="29"/>
      <c r="GM90" s="29"/>
      <c r="GN90" s="29"/>
      <c r="GO90" s="29">
        <v>-400</v>
      </c>
      <c r="GP90" s="29">
        <v>400</v>
      </c>
      <c r="GQ90" s="29">
        <v>0</v>
      </c>
      <c r="GR90" s="29">
        <v>-421.99</v>
      </c>
      <c r="GS90" s="29">
        <v>672.85</v>
      </c>
      <c r="GT90" s="29">
        <v>250.86</v>
      </c>
      <c r="GU90" s="29">
        <v>-308.38</v>
      </c>
      <c r="GV90" s="29">
        <v>308.38</v>
      </c>
      <c r="GW90" s="29">
        <v>0</v>
      </c>
      <c r="GX90" s="29"/>
      <c r="GY90" s="29"/>
      <c r="GZ90" s="29"/>
      <c r="HA90" s="29">
        <v>-400</v>
      </c>
      <c r="HB90" s="29">
        <v>400</v>
      </c>
      <c r="HC90" s="29">
        <v>0</v>
      </c>
      <c r="HD90" s="29">
        <v>-708.38</v>
      </c>
      <c r="HE90" s="29">
        <v>708.38</v>
      </c>
      <c r="HF90" s="29">
        <v>0</v>
      </c>
      <c r="HG90" s="29"/>
      <c r="HH90" s="29"/>
      <c r="HI90" s="29"/>
      <c r="HJ90" s="29">
        <v>-400</v>
      </c>
      <c r="HK90" s="29">
        <v>400</v>
      </c>
      <c r="HL90" s="29">
        <v>0</v>
      </c>
      <c r="HM90" s="29">
        <v>-400</v>
      </c>
      <c r="HN90" s="29">
        <v>400</v>
      </c>
      <c r="HO90" s="29">
        <v>0</v>
      </c>
      <c r="HP90" s="29"/>
      <c r="HQ90" s="29"/>
      <c r="HR90" s="29"/>
      <c r="HS90" s="29"/>
      <c r="HT90" s="29"/>
      <c r="HU90" s="29"/>
      <c r="HV90" s="29"/>
      <c r="HW90" s="29"/>
      <c r="HX90" s="29"/>
      <c r="HY90" s="29">
        <v>-7257.99</v>
      </c>
      <c r="HZ90" s="29">
        <v>8028.85</v>
      </c>
      <c r="IA90" s="29">
        <v>770.86</v>
      </c>
      <c r="IB90" s="29"/>
      <c r="IC90" s="29"/>
      <c r="ID90" s="29"/>
      <c r="IE90" s="29">
        <v>-412</v>
      </c>
      <c r="IF90" s="29">
        <v>412</v>
      </c>
      <c r="IG90" s="29">
        <v>0</v>
      </c>
      <c r="IH90" s="29">
        <v>-412</v>
      </c>
      <c r="II90" s="29">
        <v>412</v>
      </c>
      <c r="IJ90" s="29">
        <v>0</v>
      </c>
      <c r="IK90" s="29"/>
      <c r="IL90" s="29"/>
      <c r="IM90" s="29"/>
      <c r="IN90" s="29">
        <v>-412</v>
      </c>
      <c r="IO90" s="29">
        <v>412</v>
      </c>
      <c r="IP90" s="29">
        <v>0</v>
      </c>
      <c r="IQ90" s="29">
        <v>-412</v>
      </c>
      <c r="IR90" s="29">
        <v>412</v>
      </c>
      <c r="IS90" s="29">
        <v>0</v>
      </c>
      <c r="IT90" s="29"/>
      <c r="IU90" s="29"/>
      <c r="IV90" s="29"/>
      <c r="IW90" s="29">
        <v>-412</v>
      </c>
      <c r="IX90" s="29">
        <v>412</v>
      </c>
      <c r="IY90" s="29">
        <v>0</v>
      </c>
      <c r="IZ90" s="29">
        <v>-412</v>
      </c>
      <c r="JA90" s="29">
        <v>412</v>
      </c>
      <c r="JB90" s="29">
        <v>0</v>
      </c>
      <c r="JC90" s="29"/>
      <c r="JD90" s="29"/>
      <c r="JE90" s="29"/>
      <c r="JF90" s="29">
        <v>-412</v>
      </c>
      <c r="JG90" s="29">
        <v>412</v>
      </c>
      <c r="JH90" s="29">
        <v>0</v>
      </c>
      <c r="JI90" s="29">
        <v>-412</v>
      </c>
      <c r="JJ90" s="29">
        <v>412</v>
      </c>
      <c r="JK90" s="29">
        <v>0</v>
      </c>
      <c r="JL90" s="29"/>
      <c r="JM90" s="29"/>
      <c r="JN90" s="29"/>
      <c r="JO90" s="29">
        <v>-412</v>
      </c>
      <c r="JP90" s="29">
        <v>412</v>
      </c>
      <c r="JQ90" s="29">
        <v>0</v>
      </c>
      <c r="JR90" s="29">
        <v>-412</v>
      </c>
      <c r="JS90" s="29">
        <v>412</v>
      </c>
      <c r="JT90" s="29">
        <v>0</v>
      </c>
      <c r="JU90" s="29"/>
      <c r="JV90" s="29"/>
      <c r="JW90" s="29"/>
      <c r="JX90" s="29">
        <v>-412</v>
      </c>
      <c r="JY90" s="29">
        <v>412</v>
      </c>
      <c r="JZ90" s="29">
        <v>0</v>
      </c>
      <c r="KA90" s="29">
        <v>-412</v>
      </c>
      <c r="KB90" s="29">
        <v>412</v>
      </c>
      <c r="KC90" s="29">
        <v>0</v>
      </c>
      <c r="KD90" s="29"/>
      <c r="KE90" s="29"/>
      <c r="KF90" s="29"/>
      <c r="KG90" s="29">
        <v>-412</v>
      </c>
      <c r="KH90" s="29">
        <v>412</v>
      </c>
      <c r="KI90" s="29">
        <v>0</v>
      </c>
      <c r="KJ90" s="29">
        <v>-412</v>
      </c>
      <c r="KK90" s="29">
        <v>412</v>
      </c>
      <c r="KL90" s="29">
        <v>0</v>
      </c>
      <c r="KM90" s="29"/>
      <c r="KN90" s="29"/>
      <c r="KO90" s="29"/>
      <c r="KP90" s="29">
        <v>-412</v>
      </c>
      <c r="KQ90" s="29">
        <v>412</v>
      </c>
      <c r="KR90" s="29">
        <v>0</v>
      </c>
      <c r="KS90" s="29">
        <v>-412</v>
      </c>
      <c r="KT90" s="29">
        <v>412</v>
      </c>
      <c r="KU90" s="29">
        <v>0</v>
      </c>
      <c r="KV90" s="29"/>
      <c r="KW90" s="29"/>
      <c r="KX90" s="29"/>
      <c r="KY90" s="29">
        <v>-412</v>
      </c>
      <c r="KZ90" s="29">
        <v>412</v>
      </c>
      <c r="LA90" s="29">
        <v>0</v>
      </c>
      <c r="LB90" s="29">
        <v>-412</v>
      </c>
      <c r="LC90" s="29">
        <v>412</v>
      </c>
      <c r="LD90" s="29">
        <v>0</v>
      </c>
      <c r="LE90" s="29"/>
      <c r="LF90" s="29"/>
      <c r="LG90" s="29"/>
      <c r="LH90" s="29">
        <v>-412</v>
      </c>
      <c r="LI90" s="29">
        <v>412</v>
      </c>
      <c r="LJ90" s="29">
        <v>0</v>
      </c>
      <c r="LK90" s="29">
        <v>-412</v>
      </c>
      <c r="LL90" s="29">
        <v>412</v>
      </c>
      <c r="LM90" s="29">
        <v>0</v>
      </c>
      <c r="LN90" s="29"/>
      <c r="LO90" s="29"/>
      <c r="LP90" s="29"/>
      <c r="LQ90" s="29">
        <v>-412</v>
      </c>
      <c r="LR90" s="29">
        <v>412</v>
      </c>
      <c r="LS90" s="29">
        <v>0</v>
      </c>
      <c r="LT90" s="29">
        <v>-412</v>
      </c>
      <c r="LU90" s="29">
        <v>412</v>
      </c>
      <c r="LV90" s="29">
        <v>0</v>
      </c>
      <c r="LW90" s="29"/>
      <c r="LX90" s="29"/>
      <c r="LY90" s="29"/>
      <c r="LZ90" s="29">
        <v>-412</v>
      </c>
      <c r="MA90" s="29">
        <v>412</v>
      </c>
      <c r="MB90" s="29">
        <v>0</v>
      </c>
      <c r="MC90" s="29">
        <v>-412</v>
      </c>
      <c r="MD90" s="29">
        <v>412</v>
      </c>
      <c r="ME90" s="29">
        <v>0</v>
      </c>
      <c r="MF90" s="29"/>
      <c r="MG90" s="29"/>
      <c r="MH90" s="29"/>
      <c r="MI90" s="29"/>
      <c r="MJ90" s="29"/>
      <c r="MK90" s="29"/>
      <c r="ML90" s="29">
        <v>-4944</v>
      </c>
      <c r="MM90" s="29">
        <v>4944</v>
      </c>
      <c r="MN90" s="29">
        <v>0</v>
      </c>
      <c r="MO90" s="29"/>
      <c r="MP90" s="29"/>
      <c r="MQ90" s="29"/>
      <c r="MR90" s="29"/>
      <c r="MS90" s="29"/>
      <c r="MT90" s="29"/>
      <c r="MU90" s="29"/>
      <c r="MV90" s="29"/>
      <c r="MW90" s="29"/>
      <c r="MX90" s="29"/>
      <c r="MY90" s="29"/>
      <c r="MZ90" s="29"/>
      <c r="NA90" s="29"/>
      <c r="NB90" s="29"/>
      <c r="NC90" s="29"/>
      <c r="ND90" s="29"/>
      <c r="NE90" s="29"/>
      <c r="NF90" s="29"/>
      <c r="NG90" s="29"/>
      <c r="NH90" s="29"/>
      <c r="NI90" s="29"/>
      <c r="NJ90" s="29"/>
      <c r="NK90" s="29"/>
      <c r="NL90" s="29"/>
      <c r="NM90" s="29"/>
      <c r="NN90" s="29"/>
      <c r="NO90" s="29"/>
      <c r="NP90" s="29"/>
      <c r="NQ90" s="29"/>
      <c r="NR90" s="29"/>
      <c r="NS90" s="29"/>
      <c r="NT90" s="29"/>
      <c r="NU90" s="29"/>
      <c r="NV90" s="29"/>
      <c r="NW90" s="29"/>
      <c r="NX90" s="29"/>
      <c r="NY90" s="29"/>
      <c r="NZ90" s="29"/>
      <c r="OA90" s="29"/>
      <c r="OB90" s="29"/>
      <c r="OC90" s="29"/>
      <c r="OD90" s="29"/>
      <c r="OE90" s="29"/>
      <c r="OF90" s="29"/>
      <c r="OG90" s="29"/>
      <c r="OH90" s="29"/>
      <c r="OI90" s="29"/>
      <c r="OJ90" s="29"/>
      <c r="OK90" s="29"/>
      <c r="OL90" s="29"/>
      <c r="OM90" s="29"/>
      <c r="ON90" s="29"/>
      <c r="OO90" s="29"/>
      <c r="OP90" s="29"/>
      <c r="OQ90" s="29"/>
      <c r="OR90" s="29"/>
      <c r="OS90" s="29"/>
      <c r="OT90" s="29"/>
      <c r="OU90" s="29"/>
      <c r="OV90" s="29"/>
      <c r="OW90" s="29"/>
      <c r="OX90" s="29"/>
      <c r="OY90" s="29"/>
      <c r="OZ90" s="29"/>
      <c r="PA90" s="29"/>
      <c r="PB90" s="29"/>
      <c r="PC90" s="29"/>
      <c r="PD90" s="29"/>
      <c r="PE90" s="29"/>
      <c r="PF90" s="29"/>
      <c r="PG90" s="29"/>
      <c r="PH90" s="29"/>
      <c r="PI90" s="29"/>
      <c r="PJ90" s="29"/>
      <c r="PK90" s="29"/>
    </row>
    <row r="91" spans="1:427" x14ac:dyDescent="0.25">
      <c r="A91" s="7" t="s">
        <v>365</v>
      </c>
      <c r="B91" s="29"/>
      <c r="C91" s="29"/>
      <c r="D91" s="29"/>
      <c r="E91" s="29"/>
      <c r="F91" s="29"/>
      <c r="G91" s="29"/>
      <c r="H91" s="29"/>
      <c r="I91" s="29"/>
      <c r="J91" s="29"/>
      <c r="K91" s="29"/>
      <c r="L91" s="29"/>
      <c r="M91" s="29"/>
      <c r="N91" s="29"/>
      <c r="O91" s="29"/>
      <c r="P91" s="29"/>
      <c r="Q91" s="29"/>
      <c r="R91" s="29"/>
      <c r="S91" s="29"/>
      <c r="T91" s="29">
        <v>-350</v>
      </c>
      <c r="U91" s="29">
        <v>350</v>
      </c>
      <c r="V91" s="29">
        <v>0</v>
      </c>
      <c r="W91" s="29">
        <v>-350</v>
      </c>
      <c r="X91" s="29">
        <v>350</v>
      </c>
      <c r="Y91" s="29">
        <v>0</v>
      </c>
      <c r="Z91" s="29">
        <v>-1148.26</v>
      </c>
      <c r="AA91" s="29">
        <v>1186.7</v>
      </c>
      <c r="AB91" s="29">
        <v>38.44</v>
      </c>
      <c r="AC91" s="29">
        <v>-1148.26</v>
      </c>
      <c r="AD91" s="29">
        <v>1186.7</v>
      </c>
      <c r="AE91" s="29">
        <v>38.44</v>
      </c>
      <c r="AF91" s="29">
        <v>-660</v>
      </c>
      <c r="AG91" s="29">
        <v>660</v>
      </c>
      <c r="AH91" s="29">
        <v>0</v>
      </c>
      <c r="AI91" s="29">
        <v>-660</v>
      </c>
      <c r="AJ91" s="29">
        <v>660</v>
      </c>
      <c r="AK91" s="29">
        <v>0</v>
      </c>
      <c r="AL91" s="29"/>
      <c r="AM91" s="29"/>
      <c r="AN91" s="29"/>
      <c r="AO91" s="29"/>
      <c r="AP91" s="29"/>
      <c r="AQ91" s="29"/>
      <c r="AR91" s="29"/>
      <c r="AS91" s="29"/>
      <c r="AT91" s="29"/>
      <c r="AU91" s="29"/>
      <c r="AV91" s="29"/>
      <c r="AW91" s="29"/>
      <c r="AX91" s="29">
        <v>-4098</v>
      </c>
      <c r="AY91" s="29">
        <v>4110.5</v>
      </c>
      <c r="AZ91" s="29">
        <v>12.5</v>
      </c>
      <c r="BA91" s="29">
        <v>-4098</v>
      </c>
      <c r="BB91" s="29">
        <v>4110.5</v>
      </c>
      <c r="BC91" s="29">
        <v>12.5</v>
      </c>
      <c r="BD91" s="29"/>
      <c r="BE91" s="29"/>
      <c r="BF91" s="29"/>
      <c r="BG91" s="29"/>
      <c r="BH91" s="29"/>
      <c r="BI91" s="29"/>
      <c r="BJ91" s="29">
        <v>-35685</v>
      </c>
      <c r="BK91" s="29">
        <v>35685</v>
      </c>
      <c r="BL91" s="29">
        <v>0</v>
      </c>
      <c r="BM91" s="29">
        <v>-35685</v>
      </c>
      <c r="BN91" s="29">
        <v>35685</v>
      </c>
      <c r="BO91" s="29">
        <v>0</v>
      </c>
      <c r="BP91" s="29">
        <v>-40394.1</v>
      </c>
      <c r="BQ91" s="29">
        <v>40394.1</v>
      </c>
      <c r="BR91" s="29">
        <v>0</v>
      </c>
      <c r="BS91" s="29">
        <v>-40394.1</v>
      </c>
      <c r="BT91" s="29">
        <v>40394.1</v>
      </c>
      <c r="BU91" s="29">
        <v>0</v>
      </c>
      <c r="BV91" s="29"/>
      <c r="BW91" s="29"/>
      <c r="BX91" s="29"/>
      <c r="BY91" s="29"/>
      <c r="BZ91" s="29"/>
      <c r="CA91" s="29"/>
      <c r="CB91" s="29">
        <v>-82335.360000000001</v>
      </c>
      <c r="CC91" s="29">
        <v>82386.299999999988</v>
      </c>
      <c r="CD91" s="29">
        <v>50.94</v>
      </c>
      <c r="CE91" s="29">
        <v>0</v>
      </c>
      <c r="CF91" s="29">
        <v>3152.25</v>
      </c>
      <c r="CG91" s="29">
        <v>3152.25</v>
      </c>
      <c r="CH91" s="29"/>
      <c r="CI91" s="29"/>
      <c r="CJ91" s="29"/>
      <c r="CK91" s="29">
        <v>-3152.25</v>
      </c>
      <c r="CL91" s="29">
        <v>3152.25</v>
      </c>
      <c r="CM91" s="29">
        <v>0</v>
      </c>
      <c r="CN91" s="29">
        <v>-3152.25</v>
      </c>
      <c r="CO91" s="29">
        <v>6304.5</v>
      </c>
      <c r="CP91" s="29">
        <v>3152.25</v>
      </c>
      <c r="CQ91" s="29">
        <v>-911.88</v>
      </c>
      <c r="CR91" s="29">
        <v>73946</v>
      </c>
      <c r="CS91" s="29">
        <v>73034.12</v>
      </c>
      <c r="CT91" s="29">
        <v>-66284.12</v>
      </c>
      <c r="CU91" s="29">
        <v>66284.12</v>
      </c>
      <c r="CV91" s="29">
        <v>0</v>
      </c>
      <c r="CW91" s="29">
        <v>-71534.12</v>
      </c>
      <c r="CX91" s="29">
        <v>71534.12</v>
      </c>
      <c r="CY91" s="29">
        <v>0</v>
      </c>
      <c r="CZ91" s="29">
        <v>-138730.12</v>
      </c>
      <c r="DA91" s="29">
        <v>211764.24</v>
      </c>
      <c r="DB91" s="29">
        <v>73034.12</v>
      </c>
      <c r="DC91" s="29">
        <v>-81688.36</v>
      </c>
      <c r="DD91" s="29">
        <v>84424</v>
      </c>
      <c r="DE91" s="29">
        <v>2735.64</v>
      </c>
      <c r="DF91" s="29">
        <v>-68796.28</v>
      </c>
      <c r="DG91" s="29">
        <v>68796.28</v>
      </c>
      <c r="DH91" s="29">
        <v>0</v>
      </c>
      <c r="DI91" s="29">
        <v>-80796.28</v>
      </c>
      <c r="DJ91" s="29">
        <v>80796.28</v>
      </c>
      <c r="DK91" s="29">
        <v>0</v>
      </c>
      <c r="DL91" s="29">
        <v>-231280.92</v>
      </c>
      <c r="DM91" s="29">
        <v>234016.56</v>
      </c>
      <c r="DN91" s="29">
        <v>2735.64</v>
      </c>
      <c r="DO91" s="29">
        <v>82600.240000000005</v>
      </c>
      <c r="DP91" s="29">
        <v>51045.25</v>
      </c>
      <c r="DQ91" s="29">
        <v>133645.49</v>
      </c>
      <c r="DR91" s="29">
        <v>-41506.300000000003</v>
      </c>
      <c r="DS91" s="29">
        <v>41506.300000000003</v>
      </c>
      <c r="DT91" s="29">
        <v>0</v>
      </c>
      <c r="DU91" s="29">
        <v>-52761.3</v>
      </c>
      <c r="DV91" s="29">
        <v>52761.3</v>
      </c>
      <c r="DW91" s="29">
        <v>0</v>
      </c>
      <c r="DX91" s="29">
        <v>-11667.36</v>
      </c>
      <c r="DY91" s="29">
        <v>145312.85</v>
      </c>
      <c r="DZ91" s="29">
        <v>133645.49</v>
      </c>
      <c r="EA91" s="29">
        <v>7812.5</v>
      </c>
      <c r="EB91" s="29">
        <v>34232</v>
      </c>
      <c r="EC91" s="29">
        <v>42044.5</v>
      </c>
      <c r="ED91" s="29">
        <v>-33205.040000000001</v>
      </c>
      <c r="EE91" s="29">
        <v>33205.040000000001</v>
      </c>
      <c r="EF91" s="29">
        <v>0</v>
      </c>
      <c r="EG91" s="29">
        <v>-33205.040000000001</v>
      </c>
      <c r="EH91" s="29">
        <v>33205.040000000001</v>
      </c>
      <c r="EI91" s="29">
        <v>0</v>
      </c>
      <c r="EJ91" s="29">
        <v>-58597.58</v>
      </c>
      <c r="EK91" s="29">
        <v>100642.08000000002</v>
      </c>
      <c r="EL91" s="29">
        <v>42044.5</v>
      </c>
      <c r="EM91" s="29">
        <v>-7954.5</v>
      </c>
      <c r="EN91" s="29">
        <v>31762.5</v>
      </c>
      <c r="EO91" s="29">
        <v>23808</v>
      </c>
      <c r="EP91" s="29">
        <v>-41506.300000000003</v>
      </c>
      <c r="EQ91" s="29">
        <v>41506.300000000003</v>
      </c>
      <c r="ER91" s="29">
        <v>0</v>
      </c>
      <c r="ES91" s="29">
        <v>-64006.8</v>
      </c>
      <c r="ET91" s="29">
        <v>64006.8</v>
      </c>
      <c r="EU91" s="29">
        <v>0</v>
      </c>
      <c r="EV91" s="29">
        <v>-113467.6</v>
      </c>
      <c r="EW91" s="29">
        <v>137275.6</v>
      </c>
      <c r="EX91" s="29">
        <v>23808</v>
      </c>
      <c r="EY91" s="29">
        <v>-442</v>
      </c>
      <c r="EZ91" s="29">
        <v>5697.25</v>
      </c>
      <c r="FA91" s="29">
        <v>5255.25</v>
      </c>
      <c r="FB91" s="29">
        <v>-159025</v>
      </c>
      <c r="FC91" s="29">
        <v>159025</v>
      </c>
      <c r="FD91" s="29">
        <v>0</v>
      </c>
      <c r="FE91" s="29">
        <v>-171419</v>
      </c>
      <c r="FF91" s="29">
        <v>171419</v>
      </c>
      <c r="FG91" s="29">
        <v>0</v>
      </c>
      <c r="FH91" s="29">
        <v>-330886</v>
      </c>
      <c r="FI91" s="29">
        <v>336141.25</v>
      </c>
      <c r="FJ91" s="29">
        <v>5255.25</v>
      </c>
      <c r="FK91" s="29">
        <v>12.87</v>
      </c>
      <c r="FL91" s="29">
        <v>0</v>
      </c>
      <c r="FM91" s="29">
        <v>12.87</v>
      </c>
      <c r="FN91" s="29">
        <v>-159025</v>
      </c>
      <c r="FO91" s="29">
        <v>159025</v>
      </c>
      <c r="FP91" s="29">
        <v>0</v>
      </c>
      <c r="FQ91" s="29">
        <v>-171419</v>
      </c>
      <c r="FR91" s="29">
        <v>171419</v>
      </c>
      <c r="FS91" s="29">
        <v>0</v>
      </c>
      <c r="FT91" s="29">
        <v>-330431.13</v>
      </c>
      <c r="FU91" s="29">
        <v>330444</v>
      </c>
      <c r="FV91" s="29">
        <v>12.87</v>
      </c>
      <c r="FW91" s="29">
        <v>-627.66</v>
      </c>
      <c r="FX91" s="29">
        <v>627.66</v>
      </c>
      <c r="FY91" s="29">
        <v>0</v>
      </c>
      <c r="FZ91" s="29">
        <v>-400132.5</v>
      </c>
      <c r="GA91" s="29">
        <v>400132.5</v>
      </c>
      <c r="GB91" s="29">
        <v>0</v>
      </c>
      <c r="GC91" s="29">
        <v>-172825</v>
      </c>
      <c r="GD91" s="29">
        <v>172825</v>
      </c>
      <c r="GE91" s="29">
        <v>0</v>
      </c>
      <c r="GF91" s="29">
        <v>-573585.15999999992</v>
      </c>
      <c r="GG91" s="29">
        <v>573585.15999999992</v>
      </c>
      <c r="GH91" s="29">
        <v>0</v>
      </c>
      <c r="GI91" s="29">
        <v>-4580</v>
      </c>
      <c r="GJ91" s="29">
        <v>4580</v>
      </c>
      <c r="GK91" s="29">
        <v>0</v>
      </c>
      <c r="GL91" s="29">
        <v>-308412.5</v>
      </c>
      <c r="GM91" s="29">
        <v>308412.5</v>
      </c>
      <c r="GN91" s="29">
        <v>0</v>
      </c>
      <c r="GO91" s="29">
        <v>-197825</v>
      </c>
      <c r="GP91" s="29">
        <v>197825</v>
      </c>
      <c r="GQ91" s="29">
        <v>0</v>
      </c>
      <c r="GR91" s="29">
        <v>-510817.5</v>
      </c>
      <c r="GS91" s="29">
        <v>510817.5</v>
      </c>
      <c r="GT91" s="29">
        <v>0</v>
      </c>
      <c r="GU91" s="29">
        <v>-153.9</v>
      </c>
      <c r="GV91" s="29">
        <v>153.9</v>
      </c>
      <c r="GW91" s="29">
        <v>0</v>
      </c>
      <c r="GX91" s="29">
        <v>-334420</v>
      </c>
      <c r="GY91" s="29">
        <v>334420</v>
      </c>
      <c r="GZ91" s="29">
        <v>0</v>
      </c>
      <c r="HA91" s="29">
        <v>-133112.5</v>
      </c>
      <c r="HB91" s="29">
        <v>133112.5</v>
      </c>
      <c r="HC91" s="29">
        <v>0</v>
      </c>
      <c r="HD91" s="29">
        <v>-467686.40000000002</v>
      </c>
      <c r="HE91" s="29">
        <v>467686.40000000002</v>
      </c>
      <c r="HF91" s="29">
        <v>0</v>
      </c>
      <c r="HG91" s="29">
        <v>-332104</v>
      </c>
      <c r="HH91" s="29">
        <v>332104</v>
      </c>
      <c r="HI91" s="29">
        <v>0</v>
      </c>
      <c r="HJ91" s="29">
        <v>-133894</v>
      </c>
      <c r="HK91" s="29">
        <v>133894</v>
      </c>
      <c r="HL91" s="29">
        <v>0</v>
      </c>
      <c r="HM91" s="29">
        <v>-465998</v>
      </c>
      <c r="HN91" s="29">
        <v>465998</v>
      </c>
      <c r="HO91" s="29">
        <v>0</v>
      </c>
      <c r="HP91" s="29"/>
      <c r="HQ91" s="29"/>
      <c r="HR91" s="29"/>
      <c r="HS91" s="29"/>
      <c r="HT91" s="29"/>
      <c r="HU91" s="29"/>
      <c r="HV91" s="29"/>
      <c r="HW91" s="29"/>
      <c r="HX91" s="29"/>
      <c r="HY91" s="29">
        <v>-3236300.02</v>
      </c>
      <c r="HZ91" s="29">
        <v>3519988.14</v>
      </c>
      <c r="IA91" s="29">
        <v>283688.12</v>
      </c>
      <c r="IB91" s="29">
        <v>-6872.5</v>
      </c>
      <c r="IC91" s="29">
        <v>6872.5</v>
      </c>
      <c r="ID91" s="29">
        <v>0</v>
      </c>
      <c r="IE91" s="29">
        <v>-2300</v>
      </c>
      <c r="IF91" s="29">
        <v>2300</v>
      </c>
      <c r="IG91" s="29">
        <v>0</v>
      </c>
      <c r="IH91" s="29">
        <v>-9172.5</v>
      </c>
      <c r="II91" s="29">
        <v>9172.5</v>
      </c>
      <c r="IJ91" s="29">
        <v>0</v>
      </c>
      <c r="IK91" s="29">
        <v>-15202.5</v>
      </c>
      <c r="IL91" s="29">
        <v>15202.5</v>
      </c>
      <c r="IM91" s="29">
        <v>0</v>
      </c>
      <c r="IN91" s="29">
        <v>-2300</v>
      </c>
      <c r="IO91" s="29">
        <v>2300</v>
      </c>
      <c r="IP91" s="29">
        <v>0</v>
      </c>
      <c r="IQ91" s="29">
        <v>-17502.5</v>
      </c>
      <c r="IR91" s="29">
        <v>17502.5</v>
      </c>
      <c r="IS91" s="29">
        <v>0</v>
      </c>
      <c r="IT91" s="29">
        <v>-6872.5</v>
      </c>
      <c r="IU91" s="29">
        <v>6872.5</v>
      </c>
      <c r="IV91" s="29">
        <v>0</v>
      </c>
      <c r="IW91" s="29">
        <v>-2300</v>
      </c>
      <c r="IX91" s="29">
        <v>2300</v>
      </c>
      <c r="IY91" s="29">
        <v>0</v>
      </c>
      <c r="IZ91" s="29">
        <v>-9172.5</v>
      </c>
      <c r="JA91" s="29">
        <v>9172.5</v>
      </c>
      <c r="JB91" s="29">
        <v>0</v>
      </c>
      <c r="JC91" s="29">
        <v>-6872.5</v>
      </c>
      <c r="JD91" s="29">
        <v>6872.5</v>
      </c>
      <c r="JE91" s="29">
        <v>0</v>
      </c>
      <c r="JF91" s="29">
        <v>-2300</v>
      </c>
      <c r="JG91" s="29">
        <v>2300</v>
      </c>
      <c r="JH91" s="29">
        <v>0</v>
      </c>
      <c r="JI91" s="29">
        <v>-9172.5</v>
      </c>
      <c r="JJ91" s="29">
        <v>9172.5</v>
      </c>
      <c r="JK91" s="29">
        <v>0</v>
      </c>
      <c r="JL91" s="29">
        <v>-6872.5</v>
      </c>
      <c r="JM91" s="29">
        <v>6872.5</v>
      </c>
      <c r="JN91" s="29">
        <v>0</v>
      </c>
      <c r="JO91" s="29">
        <v>-2300</v>
      </c>
      <c r="JP91" s="29">
        <v>2300</v>
      </c>
      <c r="JQ91" s="29">
        <v>0</v>
      </c>
      <c r="JR91" s="29">
        <v>-9172.5</v>
      </c>
      <c r="JS91" s="29">
        <v>9172.5</v>
      </c>
      <c r="JT91" s="29">
        <v>0</v>
      </c>
      <c r="JU91" s="29">
        <v>-11872.5</v>
      </c>
      <c r="JV91" s="29">
        <v>11872.5</v>
      </c>
      <c r="JW91" s="29">
        <v>0</v>
      </c>
      <c r="JX91" s="29">
        <v>-2300</v>
      </c>
      <c r="JY91" s="29">
        <v>2300</v>
      </c>
      <c r="JZ91" s="29">
        <v>0</v>
      </c>
      <c r="KA91" s="29">
        <v>-14172.5</v>
      </c>
      <c r="KB91" s="29">
        <v>14172.5</v>
      </c>
      <c r="KC91" s="29">
        <v>0</v>
      </c>
      <c r="KD91" s="29">
        <v>-6742.5</v>
      </c>
      <c r="KE91" s="29">
        <v>6742.5</v>
      </c>
      <c r="KF91" s="29">
        <v>0</v>
      </c>
      <c r="KG91" s="29">
        <v>-2300</v>
      </c>
      <c r="KH91" s="29">
        <v>2300</v>
      </c>
      <c r="KI91" s="29">
        <v>0</v>
      </c>
      <c r="KJ91" s="29">
        <v>-9042.5</v>
      </c>
      <c r="KK91" s="29">
        <v>9042.5</v>
      </c>
      <c r="KL91" s="29">
        <v>0</v>
      </c>
      <c r="KM91" s="29">
        <v>-742.5</v>
      </c>
      <c r="KN91" s="29">
        <v>742.5</v>
      </c>
      <c r="KO91" s="29">
        <v>0</v>
      </c>
      <c r="KP91" s="29">
        <v>-2300</v>
      </c>
      <c r="KQ91" s="29">
        <v>2300</v>
      </c>
      <c r="KR91" s="29">
        <v>0</v>
      </c>
      <c r="KS91" s="29">
        <v>-3042.5</v>
      </c>
      <c r="KT91" s="29">
        <v>3042.5</v>
      </c>
      <c r="KU91" s="29">
        <v>0</v>
      </c>
      <c r="KV91" s="29">
        <v>-742.5</v>
      </c>
      <c r="KW91" s="29">
        <v>742.5</v>
      </c>
      <c r="KX91" s="29">
        <v>0</v>
      </c>
      <c r="KY91" s="29">
        <v>-2300</v>
      </c>
      <c r="KZ91" s="29">
        <v>2300</v>
      </c>
      <c r="LA91" s="29">
        <v>0</v>
      </c>
      <c r="LB91" s="29">
        <v>-3042.5</v>
      </c>
      <c r="LC91" s="29">
        <v>3042.5</v>
      </c>
      <c r="LD91" s="29">
        <v>0</v>
      </c>
      <c r="LE91" s="29">
        <v>-12671.07</v>
      </c>
      <c r="LF91" s="29">
        <v>12671.07</v>
      </c>
      <c r="LG91" s="29">
        <v>0</v>
      </c>
      <c r="LH91" s="29">
        <v>-2300</v>
      </c>
      <c r="LI91" s="29">
        <v>2300</v>
      </c>
      <c r="LJ91" s="29">
        <v>0</v>
      </c>
      <c r="LK91" s="29">
        <v>-14971.07</v>
      </c>
      <c r="LL91" s="29">
        <v>14971.07</v>
      </c>
      <c r="LM91" s="29">
        <v>0</v>
      </c>
      <c r="LN91" s="29">
        <v>-12671.07</v>
      </c>
      <c r="LO91" s="29">
        <v>12671.07</v>
      </c>
      <c r="LP91" s="29">
        <v>0</v>
      </c>
      <c r="LQ91" s="29">
        <v>-2300</v>
      </c>
      <c r="LR91" s="29">
        <v>2300</v>
      </c>
      <c r="LS91" s="29">
        <v>0</v>
      </c>
      <c r="LT91" s="29">
        <v>-14971.07</v>
      </c>
      <c r="LU91" s="29">
        <v>14971.07</v>
      </c>
      <c r="LV91" s="29">
        <v>0</v>
      </c>
      <c r="LW91" s="29">
        <v>-12671.07</v>
      </c>
      <c r="LX91" s="29">
        <v>12671.07</v>
      </c>
      <c r="LY91" s="29">
        <v>0</v>
      </c>
      <c r="LZ91" s="29">
        <v>-2300</v>
      </c>
      <c r="MA91" s="29">
        <v>2300</v>
      </c>
      <c r="MB91" s="29">
        <v>0</v>
      </c>
      <c r="MC91" s="29">
        <v>-14971.07</v>
      </c>
      <c r="MD91" s="29">
        <v>14971.07</v>
      </c>
      <c r="ME91" s="29">
        <v>0</v>
      </c>
      <c r="MF91" s="29"/>
      <c r="MG91" s="29"/>
      <c r="MH91" s="29"/>
      <c r="MI91" s="29"/>
      <c r="MJ91" s="29"/>
      <c r="MK91" s="29"/>
      <c r="ML91" s="29">
        <v>-128405.71000000002</v>
      </c>
      <c r="MM91" s="29">
        <v>128405.71000000002</v>
      </c>
      <c r="MN91" s="29">
        <v>0</v>
      </c>
      <c r="MO91" s="29">
        <v>-11928.57</v>
      </c>
      <c r="MP91" s="29">
        <v>11928.57</v>
      </c>
      <c r="MQ91" s="29">
        <v>0</v>
      </c>
      <c r="MR91" s="29">
        <v>-11928.57</v>
      </c>
      <c r="MS91" s="29">
        <v>11928.57</v>
      </c>
      <c r="MT91" s="29">
        <v>0</v>
      </c>
      <c r="MU91" s="29">
        <v>-11928.57</v>
      </c>
      <c r="MV91" s="29">
        <v>11928.57</v>
      </c>
      <c r="MW91" s="29">
        <v>0</v>
      </c>
      <c r="MX91" s="29">
        <v>-11928.57</v>
      </c>
      <c r="MY91" s="29">
        <v>11928.57</v>
      </c>
      <c r="MZ91" s="29">
        <v>0</v>
      </c>
      <c r="NA91" s="29">
        <v>-11928.57</v>
      </c>
      <c r="NB91" s="29">
        <v>11928.57</v>
      </c>
      <c r="NC91" s="29">
        <v>0</v>
      </c>
      <c r="ND91" s="29">
        <v>-11928.57</v>
      </c>
      <c r="NE91" s="29">
        <v>11928.57</v>
      </c>
      <c r="NF91" s="29">
        <v>0</v>
      </c>
      <c r="NG91" s="29">
        <v>-11928.57</v>
      </c>
      <c r="NH91" s="29">
        <v>11928.57</v>
      </c>
      <c r="NI91" s="29">
        <v>0</v>
      </c>
      <c r="NJ91" s="29">
        <v>-11928.57</v>
      </c>
      <c r="NK91" s="29">
        <v>11928.57</v>
      </c>
      <c r="NL91" s="29">
        <v>0</v>
      </c>
      <c r="NM91" s="29">
        <v>-11000</v>
      </c>
      <c r="NN91" s="29">
        <v>11000</v>
      </c>
      <c r="NO91" s="29">
        <v>0</v>
      </c>
      <c r="NP91" s="29">
        <v>-11000</v>
      </c>
      <c r="NQ91" s="29">
        <v>11000</v>
      </c>
      <c r="NR91" s="29">
        <v>0</v>
      </c>
      <c r="NS91" s="29">
        <v>-11000</v>
      </c>
      <c r="NT91" s="29">
        <v>11000</v>
      </c>
      <c r="NU91" s="29">
        <v>0</v>
      </c>
      <c r="NV91" s="29">
        <v>-11000</v>
      </c>
      <c r="NW91" s="29">
        <v>11000</v>
      </c>
      <c r="NX91" s="29">
        <v>0</v>
      </c>
      <c r="NY91" s="29">
        <v>-2500</v>
      </c>
      <c r="NZ91" s="29">
        <v>2500</v>
      </c>
      <c r="OA91" s="29">
        <v>0</v>
      </c>
      <c r="OB91" s="29">
        <v>-2500</v>
      </c>
      <c r="OC91" s="29">
        <v>2500</v>
      </c>
      <c r="OD91" s="29">
        <v>0</v>
      </c>
      <c r="OE91" s="29">
        <v>-2500</v>
      </c>
      <c r="OF91" s="29">
        <v>2500</v>
      </c>
      <c r="OG91" s="29">
        <v>0</v>
      </c>
      <c r="OH91" s="29">
        <v>-2500</v>
      </c>
      <c r="OI91" s="29">
        <v>2500</v>
      </c>
      <c r="OJ91" s="29">
        <v>0</v>
      </c>
      <c r="OK91" s="29">
        <v>-2500</v>
      </c>
      <c r="OL91" s="29">
        <v>2500</v>
      </c>
      <c r="OM91" s="29">
        <v>0</v>
      </c>
      <c r="ON91" s="29">
        <v>-2500</v>
      </c>
      <c r="OO91" s="29">
        <v>2500</v>
      </c>
      <c r="OP91" s="29">
        <v>0</v>
      </c>
      <c r="OQ91" s="29">
        <v>-2500</v>
      </c>
      <c r="OR91" s="29">
        <v>2500</v>
      </c>
      <c r="OS91" s="29">
        <v>0</v>
      </c>
      <c r="OT91" s="29">
        <v>-2500</v>
      </c>
      <c r="OU91" s="29">
        <v>2500</v>
      </c>
      <c r="OV91" s="29">
        <v>0</v>
      </c>
      <c r="OW91" s="29"/>
      <c r="OX91" s="29"/>
      <c r="OY91" s="29"/>
      <c r="OZ91" s="29"/>
      <c r="PA91" s="29"/>
      <c r="PB91" s="29"/>
      <c r="PC91" s="29"/>
      <c r="PD91" s="29"/>
      <c r="PE91" s="29"/>
      <c r="PF91" s="29"/>
      <c r="PG91" s="29"/>
      <c r="PH91" s="29"/>
      <c r="PI91" s="29">
        <v>-79714.28</v>
      </c>
      <c r="PJ91" s="29">
        <v>79714.28</v>
      </c>
      <c r="PK91" s="29">
        <v>0</v>
      </c>
    </row>
    <row r="92" spans="1:427" x14ac:dyDescent="0.25">
      <c r="A92" s="7" t="s">
        <v>379</v>
      </c>
      <c r="B92" s="29"/>
      <c r="C92" s="29"/>
      <c r="D92" s="29"/>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v>-500</v>
      </c>
      <c r="BQ92" s="29">
        <v>500</v>
      </c>
      <c r="BR92" s="29">
        <v>0</v>
      </c>
      <c r="BS92" s="29">
        <v>-500</v>
      </c>
      <c r="BT92" s="29">
        <v>500</v>
      </c>
      <c r="BU92" s="29">
        <v>0</v>
      </c>
      <c r="BV92" s="29"/>
      <c r="BW92" s="29"/>
      <c r="BX92" s="29"/>
      <c r="BY92" s="29"/>
      <c r="BZ92" s="29"/>
      <c r="CA92" s="29"/>
      <c r="CB92" s="29">
        <v>-500</v>
      </c>
      <c r="CC92" s="29">
        <v>500</v>
      </c>
      <c r="CD92" s="29">
        <v>0</v>
      </c>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29"/>
      <c r="EY92" s="29"/>
      <c r="EZ92" s="29"/>
      <c r="FA92" s="29"/>
      <c r="FB92" s="29"/>
      <c r="FC92" s="29"/>
      <c r="FD92" s="29"/>
      <c r="FE92" s="29"/>
      <c r="FF92" s="29"/>
      <c r="FG92" s="29"/>
      <c r="FH92" s="29"/>
      <c r="FI92" s="29"/>
      <c r="FJ92" s="29"/>
      <c r="FK92" s="29"/>
      <c r="FL92" s="29"/>
      <c r="FM92" s="29"/>
      <c r="FN92" s="29"/>
      <c r="FO92" s="29"/>
      <c r="FP92" s="29"/>
      <c r="FQ92" s="29"/>
      <c r="FR92" s="29"/>
      <c r="FS92" s="29"/>
      <c r="FT92" s="29"/>
      <c r="FU92" s="29"/>
      <c r="FV92" s="29"/>
      <c r="FW92" s="29"/>
      <c r="FX92" s="29"/>
      <c r="FY92" s="29"/>
      <c r="FZ92" s="29"/>
      <c r="GA92" s="29"/>
      <c r="GB92" s="29"/>
      <c r="GC92" s="29"/>
      <c r="GD92" s="29"/>
      <c r="GE92" s="29"/>
      <c r="GF92" s="29"/>
      <c r="GG92" s="29"/>
      <c r="GH92" s="29"/>
      <c r="GI92" s="29"/>
      <c r="GJ92" s="29"/>
      <c r="GK92" s="29"/>
      <c r="GL92" s="29"/>
      <c r="GM92" s="29"/>
      <c r="GN92" s="29"/>
      <c r="GO92" s="29"/>
      <c r="GP92" s="29"/>
      <c r="GQ92" s="29"/>
      <c r="GR92" s="29"/>
      <c r="GS92" s="29"/>
      <c r="GT92" s="29"/>
      <c r="GU92" s="29"/>
      <c r="GV92" s="29"/>
      <c r="GW92" s="29"/>
      <c r="GX92" s="29"/>
      <c r="GY92" s="29"/>
      <c r="GZ92" s="29"/>
      <c r="HA92" s="29"/>
      <c r="HB92" s="29"/>
      <c r="HC92" s="29"/>
      <c r="HD92" s="29"/>
      <c r="HE92" s="29"/>
      <c r="HF92" s="29"/>
      <c r="HG92" s="29"/>
      <c r="HH92" s="29"/>
      <c r="HI92" s="29"/>
      <c r="HJ92" s="29"/>
      <c r="HK92" s="29"/>
      <c r="HL92" s="29"/>
      <c r="HM92" s="29"/>
      <c r="HN92" s="29"/>
      <c r="HO92" s="29"/>
      <c r="HP92" s="29"/>
      <c r="HQ92" s="29"/>
      <c r="HR92" s="29"/>
      <c r="HS92" s="29"/>
      <c r="HT92" s="29"/>
      <c r="HU92" s="29"/>
      <c r="HV92" s="29"/>
      <c r="HW92" s="29"/>
      <c r="HX92" s="29"/>
      <c r="HY92" s="29"/>
      <c r="HZ92" s="29"/>
      <c r="IA92" s="29"/>
      <c r="IB92" s="29"/>
      <c r="IC92" s="29"/>
      <c r="ID92" s="29"/>
      <c r="IE92" s="29"/>
      <c r="IF92" s="29"/>
      <c r="IG92" s="29"/>
      <c r="IH92" s="29"/>
      <c r="II92" s="29"/>
      <c r="IJ92" s="29"/>
      <c r="IK92" s="29"/>
      <c r="IL92" s="29"/>
      <c r="IM92" s="29"/>
      <c r="IN92" s="29"/>
      <c r="IO92" s="29"/>
      <c r="IP92" s="29"/>
      <c r="IQ92" s="29"/>
      <c r="IR92" s="29"/>
      <c r="IS92" s="29"/>
      <c r="IT92" s="29"/>
      <c r="IU92" s="29"/>
      <c r="IV92" s="29"/>
      <c r="IW92" s="29"/>
      <c r="IX92" s="29"/>
      <c r="IY92" s="29"/>
      <c r="IZ92" s="29"/>
      <c r="JA92" s="29"/>
      <c r="JB92" s="29"/>
      <c r="JC92" s="29"/>
      <c r="JD92" s="29"/>
      <c r="JE92" s="29"/>
      <c r="JF92" s="29"/>
      <c r="JG92" s="29"/>
      <c r="JH92" s="29"/>
      <c r="JI92" s="29"/>
      <c r="JJ92" s="29"/>
      <c r="JK92" s="29"/>
      <c r="JL92" s="29"/>
      <c r="JM92" s="29"/>
      <c r="JN92" s="29"/>
      <c r="JO92" s="29"/>
      <c r="JP92" s="29"/>
      <c r="JQ92" s="29"/>
      <c r="JR92" s="29"/>
      <c r="JS92" s="29"/>
      <c r="JT92" s="29"/>
      <c r="JU92" s="29"/>
      <c r="JV92" s="29"/>
      <c r="JW92" s="29"/>
      <c r="JX92" s="29"/>
      <c r="JY92" s="29"/>
      <c r="JZ92" s="29"/>
      <c r="KA92" s="29"/>
      <c r="KB92" s="29"/>
      <c r="KC92" s="29"/>
      <c r="KD92" s="29"/>
      <c r="KE92" s="29"/>
      <c r="KF92" s="29"/>
      <c r="KG92" s="29"/>
      <c r="KH92" s="29"/>
      <c r="KI92" s="29"/>
      <c r="KJ92" s="29"/>
      <c r="KK92" s="29"/>
      <c r="KL92" s="29"/>
      <c r="KM92" s="29"/>
      <c r="KN92" s="29"/>
      <c r="KO92" s="29"/>
      <c r="KP92" s="29"/>
      <c r="KQ92" s="29"/>
      <c r="KR92" s="29"/>
      <c r="KS92" s="29"/>
      <c r="KT92" s="29"/>
      <c r="KU92" s="29"/>
      <c r="KV92" s="29"/>
      <c r="KW92" s="29"/>
      <c r="KX92" s="29"/>
      <c r="KY92" s="29"/>
      <c r="KZ92" s="29"/>
      <c r="LA92" s="29"/>
      <c r="LB92" s="29"/>
      <c r="LC92" s="29"/>
      <c r="LD92" s="29"/>
      <c r="LE92" s="29"/>
      <c r="LF92" s="29"/>
      <c r="LG92" s="29"/>
      <c r="LH92" s="29"/>
      <c r="LI92" s="29"/>
      <c r="LJ92" s="29"/>
      <c r="LK92" s="29"/>
      <c r="LL92" s="29"/>
      <c r="LM92" s="29"/>
      <c r="LN92" s="29"/>
      <c r="LO92" s="29"/>
      <c r="LP92" s="29"/>
      <c r="LQ92" s="29"/>
      <c r="LR92" s="29"/>
      <c r="LS92" s="29"/>
      <c r="LT92" s="29"/>
      <c r="LU92" s="29"/>
      <c r="LV92" s="29"/>
      <c r="LW92" s="29"/>
      <c r="LX92" s="29"/>
      <c r="LY92" s="29"/>
      <c r="LZ92" s="29"/>
      <c r="MA92" s="29"/>
      <c r="MB92" s="29"/>
      <c r="MC92" s="29"/>
      <c r="MD92" s="29"/>
      <c r="ME92" s="29"/>
      <c r="MF92" s="29"/>
      <c r="MG92" s="29"/>
      <c r="MH92" s="29"/>
      <c r="MI92" s="29"/>
      <c r="MJ92" s="29"/>
      <c r="MK92" s="29"/>
      <c r="ML92" s="29"/>
      <c r="MM92" s="29"/>
      <c r="MN92" s="29"/>
      <c r="MO92" s="29"/>
      <c r="MP92" s="29"/>
      <c r="MQ92" s="29"/>
      <c r="MR92" s="29"/>
      <c r="MS92" s="29"/>
      <c r="MT92" s="29"/>
      <c r="MU92" s="29"/>
      <c r="MV92" s="29"/>
      <c r="MW92" s="29"/>
      <c r="MX92" s="29"/>
      <c r="MY92" s="29"/>
      <c r="MZ92" s="29"/>
      <c r="NA92" s="29"/>
      <c r="NB92" s="29"/>
      <c r="NC92" s="29"/>
      <c r="ND92" s="29"/>
      <c r="NE92" s="29"/>
      <c r="NF92" s="29"/>
      <c r="NG92" s="29"/>
      <c r="NH92" s="29"/>
      <c r="NI92" s="29"/>
      <c r="NJ92" s="29"/>
      <c r="NK92" s="29"/>
      <c r="NL92" s="29"/>
      <c r="NM92" s="29"/>
      <c r="NN92" s="29"/>
      <c r="NO92" s="29"/>
      <c r="NP92" s="29"/>
      <c r="NQ92" s="29"/>
      <c r="NR92" s="29"/>
      <c r="NS92" s="29"/>
      <c r="NT92" s="29"/>
      <c r="NU92" s="29"/>
      <c r="NV92" s="29"/>
      <c r="NW92" s="29"/>
      <c r="NX92" s="29"/>
      <c r="NY92" s="29"/>
      <c r="NZ92" s="29"/>
      <c r="OA92" s="29"/>
      <c r="OB92" s="29"/>
      <c r="OC92" s="29"/>
      <c r="OD92" s="29"/>
      <c r="OE92" s="29"/>
      <c r="OF92" s="29"/>
      <c r="OG92" s="29"/>
      <c r="OH92" s="29"/>
      <c r="OI92" s="29"/>
      <c r="OJ92" s="29"/>
      <c r="OK92" s="29"/>
      <c r="OL92" s="29"/>
      <c r="OM92" s="29"/>
      <c r="ON92" s="29"/>
      <c r="OO92" s="29"/>
      <c r="OP92" s="29"/>
      <c r="OQ92" s="29"/>
      <c r="OR92" s="29"/>
      <c r="OS92" s="29"/>
      <c r="OT92" s="29"/>
      <c r="OU92" s="29"/>
      <c r="OV92" s="29"/>
      <c r="OW92" s="29"/>
      <c r="OX92" s="29"/>
      <c r="OY92" s="29"/>
      <c r="OZ92" s="29"/>
      <c r="PA92" s="29"/>
      <c r="PB92" s="29"/>
      <c r="PC92" s="29"/>
      <c r="PD92" s="29"/>
      <c r="PE92" s="29"/>
      <c r="PF92" s="29"/>
      <c r="PG92" s="29"/>
      <c r="PH92" s="29"/>
      <c r="PI92" s="29"/>
      <c r="PJ92" s="29"/>
      <c r="PK92" s="29"/>
    </row>
    <row r="93" spans="1:427" x14ac:dyDescent="0.25">
      <c r="A93" s="7" t="s">
        <v>390</v>
      </c>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29"/>
      <c r="DQ93" s="29"/>
      <c r="DR93" s="29"/>
      <c r="DS93" s="29"/>
      <c r="DT93" s="29"/>
      <c r="DU93" s="29"/>
      <c r="DV93" s="29"/>
      <c r="DW93" s="29"/>
      <c r="DX93" s="29"/>
      <c r="DY93" s="29"/>
      <c r="DZ93" s="29"/>
      <c r="EA93" s="29"/>
      <c r="EB93" s="29"/>
      <c r="EC93" s="29"/>
      <c r="ED93" s="29"/>
      <c r="EE93" s="29"/>
      <c r="EF93" s="29"/>
      <c r="EG93" s="29"/>
      <c r="EH93" s="29"/>
      <c r="EI93" s="29"/>
      <c r="EJ93" s="29"/>
      <c r="EK93" s="29"/>
      <c r="EL93" s="29"/>
      <c r="EM93" s="29"/>
      <c r="EN93" s="29"/>
      <c r="EO93" s="29"/>
      <c r="EP93" s="29"/>
      <c r="EQ93" s="29"/>
      <c r="ER93" s="29"/>
      <c r="ES93" s="29"/>
      <c r="ET93" s="29"/>
      <c r="EU93" s="29"/>
      <c r="EV93" s="29"/>
      <c r="EW93" s="29"/>
      <c r="EX93" s="29"/>
      <c r="EY93" s="29"/>
      <c r="EZ93" s="29"/>
      <c r="FA93" s="29"/>
      <c r="FB93" s="29"/>
      <c r="FC93" s="29"/>
      <c r="FD93" s="29"/>
      <c r="FE93" s="29">
        <v>-5000</v>
      </c>
      <c r="FF93" s="29">
        <v>5000</v>
      </c>
      <c r="FG93" s="29">
        <v>0</v>
      </c>
      <c r="FH93" s="29">
        <v>-5000</v>
      </c>
      <c r="FI93" s="29">
        <v>5000</v>
      </c>
      <c r="FJ93" s="29">
        <v>0</v>
      </c>
      <c r="FK93" s="29"/>
      <c r="FL93" s="29"/>
      <c r="FM93" s="29"/>
      <c r="FN93" s="29"/>
      <c r="FO93" s="29"/>
      <c r="FP93" s="29"/>
      <c r="FQ93" s="29">
        <v>-5000</v>
      </c>
      <c r="FR93" s="29">
        <v>5000</v>
      </c>
      <c r="FS93" s="29">
        <v>0</v>
      </c>
      <c r="FT93" s="29">
        <v>-5000</v>
      </c>
      <c r="FU93" s="29">
        <v>5000</v>
      </c>
      <c r="FV93" s="29">
        <v>0</v>
      </c>
      <c r="FW93" s="29"/>
      <c r="FX93" s="29"/>
      <c r="FY93" s="29"/>
      <c r="FZ93" s="29"/>
      <c r="GA93" s="29"/>
      <c r="GB93" s="29"/>
      <c r="GC93" s="29">
        <v>-5000</v>
      </c>
      <c r="GD93" s="29">
        <v>5000</v>
      </c>
      <c r="GE93" s="29">
        <v>0</v>
      </c>
      <c r="GF93" s="29">
        <v>-5000</v>
      </c>
      <c r="GG93" s="29">
        <v>5000</v>
      </c>
      <c r="GH93" s="29">
        <v>0</v>
      </c>
      <c r="GI93" s="29"/>
      <c r="GJ93" s="29"/>
      <c r="GK93" s="29"/>
      <c r="GL93" s="29"/>
      <c r="GM93" s="29"/>
      <c r="GN93" s="29"/>
      <c r="GO93" s="29">
        <v>-5000</v>
      </c>
      <c r="GP93" s="29">
        <v>5000</v>
      </c>
      <c r="GQ93" s="29">
        <v>0</v>
      </c>
      <c r="GR93" s="29">
        <v>-5000</v>
      </c>
      <c r="GS93" s="29">
        <v>5000</v>
      </c>
      <c r="GT93" s="29">
        <v>0</v>
      </c>
      <c r="GU93" s="29"/>
      <c r="GV93" s="29"/>
      <c r="GW93" s="29"/>
      <c r="GX93" s="29"/>
      <c r="GY93" s="29"/>
      <c r="GZ93" s="29"/>
      <c r="HA93" s="29">
        <v>-5000</v>
      </c>
      <c r="HB93" s="29">
        <v>5000</v>
      </c>
      <c r="HC93" s="29">
        <v>0</v>
      </c>
      <c r="HD93" s="29">
        <v>-5000</v>
      </c>
      <c r="HE93" s="29">
        <v>5000</v>
      </c>
      <c r="HF93" s="29">
        <v>0</v>
      </c>
      <c r="HG93" s="29"/>
      <c r="HH93" s="29"/>
      <c r="HI93" s="29"/>
      <c r="HJ93" s="29">
        <v>-5000</v>
      </c>
      <c r="HK93" s="29">
        <v>5000</v>
      </c>
      <c r="HL93" s="29">
        <v>0</v>
      </c>
      <c r="HM93" s="29">
        <v>-5000</v>
      </c>
      <c r="HN93" s="29">
        <v>5000</v>
      </c>
      <c r="HO93" s="29">
        <v>0</v>
      </c>
      <c r="HP93" s="29"/>
      <c r="HQ93" s="29"/>
      <c r="HR93" s="29"/>
      <c r="HS93" s="29"/>
      <c r="HT93" s="29"/>
      <c r="HU93" s="29"/>
      <c r="HV93" s="29"/>
      <c r="HW93" s="29"/>
      <c r="HX93" s="29"/>
      <c r="HY93" s="29">
        <v>-30000</v>
      </c>
      <c r="HZ93" s="29">
        <v>30000</v>
      </c>
      <c r="IA93" s="29">
        <v>0</v>
      </c>
      <c r="IB93" s="29"/>
      <c r="IC93" s="29"/>
      <c r="ID93" s="29"/>
      <c r="IE93" s="29">
        <v>-5000</v>
      </c>
      <c r="IF93" s="29">
        <v>5000</v>
      </c>
      <c r="IG93" s="29">
        <v>0</v>
      </c>
      <c r="IH93" s="29">
        <v>-5000</v>
      </c>
      <c r="II93" s="29">
        <v>5000</v>
      </c>
      <c r="IJ93" s="29">
        <v>0</v>
      </c>
      <c r="IK93" s="29"/>
      <c r="IL93" s="29"/>
      <c r="IM93" s="29"/>
      <c r="IN93" s="29">
        <v>-5000</v>
      </c>
      <c r="IO93" s="29">
        <v>5000</v>
      </c>
      <c r="IP93" s="29">
        <v>0</v>
      </c>
      <c r="IQ93" s="29">
        <v>-5000</v>
      </c>
      <c r="IR93" s="29">
        <v>5000</v>
      </c>
      <c r="IS93" s="29">
        <v>0</v>
      </c>
      <c r="IT93" s="29"/>
      <c r="IU93" s="29"/>
      <c r="IV93" s="29"/>
      <c r="IW93" s="29">
        <v>-5000</v>
      </c>
      <c r="IX93" s="29">
        <v>5000</v>
      </c>
      <c r="IY93" s="29">
        <v>0</v>
      </c>
      <c r="IZ93" s="29">
        <v>-5000</v>
      </c>
      <c r="JA93" s="29">
        <v>5000</v>
      </c>
      <c r="JB93" s="29">
        <v>0</v>
      </c>
      <c r="JC93" s="29"/>
      <c r="JD93" s="29"/>
      <c r="JE93" s="29"/>
      <c r="JF93" s="29">
        <v>-5000</v>
      </c>
      <c r="JG93" s="29">
        <v>5000</v>
      </c>
      <c r="JH93" s="29">
        <v>0</v>
      </c>
      <c r="JI93" s="29">
        <v>-5000</v>
      </c>
      <c r="JJ93" s="29">
        <v>5000</v>
      </c>
      <c r="JK93" s="29">
        <v>0</v>
      </c>
      <c r="JL93" s="29"/>
      <c r="JM93" s="29"/>
      <c r="JN93" s="29"/>
      <c r="JO93" s="29">
        <v>-5000</v>
      </c>
      <c r="JP93" s="29">
        <v>5000</v>
      </c>
      <c r="JQ93" s="29">
        <v>0</v>
      </c>
      <c r="JR93" s="29">
        <v>-5000</v>
      </c>
      <c r="JS93" s="29">
        <v>5000</v>
      </c>
      <c r="JT93" s="29">
        <v>0</v>
      </c>
      <c r="JU93" s="29"/>
      <c r="JV93" s="29"/>
      <c r="JW93" s="29"/>
      <c r="JX93" s="29">
        <v>-5000</v>
      </c>
      <c r="JY93" s="29">
        <v>5000</v>
      </c>
      <c r="JZ93" s="29">
        <v>0</v>
      </c>
      <c r="KA93" s="29">
        <v>-5000</v>
      </c>
      <c r="KB93" s="29">
        <v>5000</v>
      </c>
      <c r="KC93" s="29">
        <v>0</v>
      </c>
      <c r="KD93" s="29"/>
      <c r="KE93" s="29"/>
      <c r="KF93" s="29"/>
      <c r="KG93" s="29">
        <v>-5000</v>
      </c>
      <c r="KH93" s="29">
        <v>5000</v>
      </c>
      <c r="KI93" s="29">
        <v>0</v>
      </c>
      <c r="KJ93" s="29">
        <v>-5000</v>
      </c>
      <c r="KK93" s="29">
        <v>5000</v>
      </c>
      <c r="KL93" s="29">
        <v>0</v>
      </c>
      <c r="KM93" s="29"/>
      <c r="KN93" s="29"/>
      <c r="KO93" s="29"/>
      <c r="KP93" s="29">
        <v>-5000</v>
      </c>
      <c r="KQ93" s="29">
        <v>5000</v>
      </c>
      <c r="KR93" s="29">
        <v>0</v>
      </c>
      <c r="KS93" s="29">
        <v>-5000</v>
      </c>
      <c r="KT93" s="29">
        <v>5000</v>
      </c>
      <c r="KU93" s="29">
        <v>0</v>
      </c>
      <c r="KV93" s="29"/>
      <c r="KW93" s="29"/>
      <c r="KX93" s="29"/>
      <c r="KY93" s="29">
        <v>-5000</v>
      </c>
      <c r="KZ93" s="29">
        <v>5000</v>
      </c>
      <c r="LA93" s="29">
        <v>0</v>
      </c>
      <c r="LB93" s="29">
        <v>-5000</v>
      </c>
      <c r="LC93" s="29">
        <v>5000</v>
      </c>
      <c r="LD93" s="29">
        <v>0</v>
      </c>
      <c r="LE93" s="29"/>
      <c r="LF93" s="29"/>
      <c r="LG93" s="29"/>
      <c r="LH93" s="29">
        <v>-5000</v>
      </c>
      <c r="LI93" s="29">
        <v>5000</v>
      </c>
      <c r="LJ93" s="29">
        <v>0</v>
      </c>
      <c r="LK93" s="29">
        <v>-5000</v>
      </c>
      <c r="LL93" s="29">
        <v>5000</v>
      </c>
      <c r="LM93" s="29">
        <v>0</v>
      </c>
      <c r="LN93" s="29"/>
      <c r="LO93" s="29"/>
      <c r="LP93" s="29"/>
      <c r="LQ93" s="29">
        <v>-5000</v>
      </c>
      <c r="LR93" s="29">
        <v>5000</v>
      </c>
      <c r="LS93" s="29">
        <v>0</v>
      </c>
      <c r="LT93" s="29">
        <v>-5000</v>
      </c>
      <c r="LU93" s="29">
        <v>5000</v>
      </c>
      <c r="LV93" s="29">
        <v>0</v>
      </c>
      <c r="LW93" s="29"/>
      <c r="LX93" s="29"/>
      <c r="LY93" s="29"/>
      <c r="LZ93" s="29">
        <v>-5000</v>
      </c>
      <c r="MA93" s="29">
        <v>5000</v>
      </c>
      <c r="MB93" s="29">
        <v>0</v>
      </c>
      <c r="MC93" s="29">
        <v>-5000</v>
      </c>
      <c r="MD93" s="29">
        <v>5000</v>
      </c>
      <c r="ME93" s="29">
        <v>0</v>
      </c>
      <c r="MF93" s="29"/>
      <c r="MG93" s="29"/>
      <c r="MH93" s="29"/>
      <c r="MI93" s="29"/>
      <c r="MJ93" s="29"/>
      <c r="MK93" s="29"/>
      <c r="ML93" s="29">
        <v>-60000</v>
      </c>
      <c r="MM93" s="29">
        <v>60000</v>
      </c>
      <c r="MN93" s="29">
        <v>0</v>
      </c>
      <c r="MO93" s="29"/>
      <c r="MP93" s="29"/>
      <c r="MQ93" s="29"/>
      <c r="MR93" s="29"/>
      <c r="MS93" s="29"/>
      <c r="MT93" s="29"/>
      <c r="MU93" s="29"/>
      <c r="MV93" s="29"/>
      <c r="MW93" s="29"/>
      <c r="MX93" s="29"/>
      <c r="MY93" s="29"/>
      <c r="MZ93" s="29"/>
      <c r="NA93" s="29"/>
      <c r="NB93" s="29"/>
      <c r="NC93" s="29"/>
      <c r="ND93" s="29"/>
      <c r="NE93" s="29"/>
      <c r="NF93" s="29"/>
      <c r="NG93" s="29"/>
      <c r="NH93" s="29"/>
      <c r="NI93" s="29"/>
      <c r="NJ93" s="29"/>
      <c r="NK93" s="29"/>
      <c r="NL93" s="29"/>
      <c r="NM93" s="29"/>
      <c r="NN93" s="29"/>
      <c r="NO93" s="29"/>
      <c r="NP93" s="29"/>
      <c r="NQ93" s="29"/>
      <c r="NR93" s="29"/>
      <c r="NS93" s="29"/>
      <c r="NT93" s="29"/>
      <c r="NU93" s="29"/>
      <c r="NV93" s="29"/>
      <c r="NW93" s="29"/>
      <c r="NX93" s="29"/>
      <c r="NY93" s="29"/>
      <c r="NZ93" s="29"/>
      <c r="OA93" s="29"/>
      <c r="OB93" s="29"/>
      <c r="OC93" s="29"/>
      <c r="OD93" s="29"/>
      <c r="OE93" s="29"/>
      <c r="OF93" s="29"/>
      <c r="OG93" s="29"/>
      <c r="OH93" s="29"/>
      <c r="OI93" s="29"/>
      <c r="OJ93" s="29"/>
      <c r="OK93" s="29"/>
      <c r="OL93" s="29"/>
      <c r="OM93" s="29"/>
      <c r="ON93" s="29"/>
      <c r="OO93" s="29"/>
      <c r="OP93" s="29"/>
      <c r="OQ93" s="29"/>
      <c r="OR93" s="29"/>
      <c r="OS93" s="29"/>
      <c r="OT93" s="29"/>
      <c r="OU93" s="29"/>
      <c r="OV93" s="29"/>
      <c r="OW93" s="29"/>
      <c r="OX93" s="29"/>
      <c r="OY93" s="29"/>
      <c r="OZ93" s="29"/>
      <c r="PA93" s="29"/>
      <c r="PB93" s="29"/>
      <c r="PC93" s="29"/>
      <c r="PD93" s="29"/>
      <c r="PE93" s="29"/>
      <c r="PF93" s="29"/>
      <c r="PG93" s="29"/>
      <c r="PH93" s="29"/>
      <c r="PI93" s="29"/>
      <c r="PJ93" s="29"/>
      <c r="PK93" s="29"/>
    </row>
    <row r="94" spans="1:427" x14ac:dyDescent="0.25">
      <c r="A94" s="7" t="s">
        <v>682</v>
      </c>
      <c r="B94" s="29"/>
      <c r="C94" s="29"/>
      <c r="D94" s="29"/>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29"/>
      <c r="DQ94" s="29"/>
      <c r="DR94" s="29"/>
      <c r="DS94" s="29"/>
      <c r="DT94" s="29"/>
      <c r="DU94" s="29"/>
      <c r="DV94" s="29"/>
      <c r="DW94" s="29"/>
      <c r="DX94" s="29"/>
      <c r="DY94" s="29"/>
      <c r="DZ94" s="29"/>
      <c r="EA94" s="29"/>
      <c r="EB94" s="29"/>
      <c r="EC94" s="29"/>
      <c r="ED94" s="29"/>
      <c r="EE94" s="29"/>
      <c r="EF94" s="29"/>
      <c r="EG94" s="29"/>
      <c r="EH94" s="29"/>
      <c r="EI94" s="29"/>
      <c r="EJ94" s="29"/>
      <c r="EK94" s="29"/>
      <c r="EL94" s="29"/>
      <c r="EM94" s="29"/>
      <c r="EN94" s="29"/>
      <c r="EO94" s="29"/>
      <c r="EP94" s="29"/>
      <c r="EQ94" s="29"/>
      <c r="ER94" s="29"/>
      <c r="ES94" s="29"/>
      <c r="ET94" s="29"/>
      <c r="EU94" s="29"/>
      <c r="EV94" s="29"/>
      <c r="EW94" s="29"/>
      <c r="EX94" s="29"/>
      <c r="EY94" s="29"/>
      <c r="EZ94" s="29"/>
      <c r="FA94" s="29"/>
      <c r="FB94" s="29"/>
      <c r="FC94" s="29"/>
      <c r="FD94" s="29"/>
      <c r="FE94" s="29"/>
      <c r="FF94" s="29"/>
      <c r="FG94" s="29"/>
      <c r="FH94" s="29"/>
      <c r="FI94" s="29"/>
      <c r="FJ94" s="29"/>
      <c r="FK94" s="29"/>
      <c r="FL94" s="29"/>
      <c r="FM94" s="29"/>
      <c r="FN94" s="29"/>
      <c r="FO94" s="29"/>
      <c r="FP94" s="29"/>
      <c r="FQ94" s="29"/>
      <c r="FR94" s="29"/>
      <c r="FS94" s="29"/>
      <c r="FT94" s="29"/>
      <c r="FU94" s="29"/>
      <c r="FV94" s="29"/>
      <c r="FW94" s="29">
        <v>-1039.33</v>
      </c>
      <c r="FX94" s="29">
        <v>1039.33</v>
      </c>
      <c r="FY94" s="29">
        <v>0</v>
      </c>
      <c r="FZ94" s="29"/>
      <c r="GA94" s="29"/>
      <c r="GB94" s="29"/>
      <c r="GC94" s="29"/>
      <c r="GD94" s="29"/>
      <c r="GE94" s="29"/>
      <c r="GF94" s="29">
        <v>-1039.33</v>
      </c>
      <c r="GG94" s="29">
        <v>1039.33</v>
      </c>
      <c r="GH94" s="29">
        <v>0</v>
      </c>
      <c r="GI94" s="29">
        <v>-473.58</v>
      </c>
      <c r="GJ94" s="29">
        <v>473.58</v>
      </c>
      <c r="GK94" s="29">
        <v>0</v>
      </c>
      <c r="GL94" s="29"/>
      <c r="GM94" s="29"/>
      <c r="GN94" s="29"/>
      <c r="GO94" s="29"/>
      <c r="GP94" s="29"/>
      <c r="GQ94" s="29"/>
      <c r="GR94" s="29">
        <v>-473.58</v>
      </c>
      <c r="GS94" s="29">
        <v>473.58</v>
      </c>
      <c r="GT94" s="29">
        <v>0</v>
      </c>
      <c r="GU94" s="29">
        <v>-365.85</v>
      </c>
      <c r="GV94" s="29">
        <v>365.85</v>
      </c>
      <c r="GW94" s="29">
        <v>0</v>
      </c>
      <c r="GX94" s="29"/>
      <c r="GY94" s="29"/>
      <c r="GZ94" s="29"/>
      <c r="HA94" s="29"/>
      <c r="HB94" s="29"/>
      <c r="HC94" s="29"/>
      <c r="HD94" s="29">
        <v>-365.85</v>
      </c>
      <c r="HE94" s="29">
        <v>365.85</v>
      </c>
      <c r="HF94" s="29">
        <v>0</v>
      </c>
      <c r="HG94" s="29"/>
      <c r="HH94" s="29"/>
      <c r="HI94" s="29"/>
      <c r="HJ94" s="29"/>
      <c r="HK94" s="29"/>
      <c r="HL94" s="29"/>
      <c r="HM94" s="29"/>
      <c r="HN94" s="29"/>
      <c r="HO94" s="29"/>
      <c r="HP94" s="29"/>
      <c r="HQ94" s="29"/>
      <c r="HR94" s="29"/>
      <c r="HS94" s="29"/>
      <c r="HT94" s="29"/>
      <c r="HU94" s="29"/>
      <c r="HV94" s="29"/>
      <c r="HW94" s="29"/>
      <c r="HX94" s="29"/>
      <c r="HY94" s="29">
        <v>-1878.7599999999998</v>
      </c>
      <c r="HZ94" s="29">
        <v>1878.7599999999998</v>
      </c>
      <c r="IA94" s="29">
        <v>0</v>
      </c>
      <c r="IB94" s="29">
        <v>-760</v>
      </c>
      <c r="IC94" s="29">
        <v>760</v>
      </c>
      <c r="ID94" s="29">
        <v>0</v>
      </c>
      <c r="IE94" s="29"/>
      <c r="IF94" s="29"/>
      <c r="IG94" s="29"/>
      <c r="IH94" s="29">
        <v>-760</v>
      </c>
      <c r="II94" s="29">
        <v>760</v>
      </c>
      <c r="IJ94" s="29">
        <v>0</v>
      </c>
      <c r="IK94" s="29">
        <v>-760</v>
      </c>
      <c r="IL94" s="29">
        <v>760</v>
      </c>
      <c r="IM94" s="29">
        <v>0</v>
      </c>
      <c r="IN94" s="29"/>
      <c r="IO94" s="29"/>
      <c r="IP94" s="29"/>
      <c r="IQ94" s="29">
        <v>-760</v>
      </c>
      <c r="IR94" s="29">
        <v>760</v>
      </c>
      <c r="IS94" s="29">
        <v>0</v>
      </c>
      <c r="IT94" s="29">
        <v>-760</v>
      </c>
      <c r="IU94" s="29">
        <v>760</v>
      </c>
      <c r="IV94" s="29">
        <v>0</v>
      </c>
      <c r="IW94" s="29"/>
      <c r="IX94" s="29"/>
      <c r="IY94" s="29"/>
      <c r="IZ94" s="29">
        <v>-760</v>
      </c>
      <c r="JA94" s="29">
        <v>760</v>
      </c>
      <c r="JB94" s="29">
        <v>0</v>
      </c>
      <c r="JC94" s="29">
        <v>-960</v>
      </c>
      <c r="JD94" s="29">
        <v>960</v>
      </c>
      <c r="JE94" s="29">
        <v>0</v>
      </c>
      <c r="JF94" s="29"/>
      <c r="JG94" s="29"/>
      <c r="JH94" s="29"/>
      <c r="JI94" s="29">
        <v>-960</v>
      </c>
      <c r="JJ94" s="29">
        <v>960</v>
      </c>
      <c r="JK94" s="29">
        <v>0</v>
      </c>
      <c r="JL94" s="29">
        <v>-760</v>
      </c>
      <c r="JM94" s="29">
        <v>760</v>
      </c>
      <c r="JN94" s="29">
        <v>0</v>
      </c>
      <c r="JO94" s="29"/>
      <c r="JP94" s="29"/>
      <c r="JQ94" s="29"/>
      <c r="JR94" s="29">
        <v>-760</v>
      </c>
      <c r="JS94" s="29">
        <v>760</v>
      </c>
      <c r="JT94" s="29">
        <v>0</v>
      </c>
      <c r="JU94" s="29">
        <v>-1760</v>
      </c>
      <c r="JV94" s="29">
        <v>1760</v>
      </c>
      <c r="JW94" s="29">
        <v>0</v>
      </c>
      <c r="JX94" s="29"/>
      <c r="JY94" s="29"/>
      <c r="JZ94" s="29"/>
      <c r="KA94" s="29">
        <v>-1760</v>
      </c>
      <c r="KB94" s="29">
        <v>1760</v>
      </c>
      <c r="KC94" s="29">
        <v>0</v>
      </c>
      <c r="KD94" s="29">
        <v>-760</v>
      </c>
      <c r="KE94" s="29">
        <v>760</v>
      </c>
      <c r="KF94" s="29">
        <v>0</v>
      </c>
      <c r="KG94" s="29"/>
      <c r="KH94" s="29"/>
      <c r="KI94" s="29"/>
      <c r="KJ94" s="29">
        <v>-760</v>
      </c>
      <c r="KK94" s="29">
        <v>760</v>
      </c>
      <c r="KL94" s="29">
        <v>0</v>
      </c>
      <c r="KM94" s="29">
        <v>-760</v>
      </c>
      <c r="KN94" s="29">
        <v>760</v>
      </c>
      <c r="KO94" s="29">
        <v>0</v>
      </c>
      <c r="KP94" s="29"/>
      <c r="KQ94" s="29"/>
      <c r="KR94" s="29"/>
      <c r="KS94" s="29">
        <v>-760</v>
      </c>
      <c r="KT94" s="29">
        <v>760</v>
      </c>
      <c r="KU94" s="29">
        <v>0</v>
      </c>
      <c r="KV94" s="29">
        <v>-760</v>
      </c>
      <c r="KW94" s="29">
        <v>760</v>
      </c>
      <c r="KX94" s="29">
        <v>0</v>
      </c>
      <c r="KY94" s="29"/>
      <c r="KZ94" s="29"/>
      <c r="LA94" s="29"/>
      <c r="LB94" s="29">
        <v>-760</v>
      </c>
      <c r="LC94" s="29">
        <v>760</v>
      </c>
      <c r="LD94" s="29">
        <v>0</v>
      </c>
      <c r="LE94" s="29">
        <v>-760</v>
      </c>
      <c r="LF94" s="29">
        <v>760</v>
      </c>
      <c r="LG94" s="29">
        <v>0</v>
      </c>
      <c r="LH94" s="29"/>
      <c r="LI94" s="29"/>
      <c r="LJ94" s="29"/>
      <c r="LK94" s="29">
        <v>-760</v>
      </c>
      <c r="LL94" s="29">
        <v>760</v>
      </c>
      <c r="LM94" s="29">
        <v>0</v>
      </c>
      <c r="LN94" s="29">
        <v>-760</v>
      </c>
      <c r="LO94" s="29">
        <v>760</v>
      </c>
      <c r="LP94" s="29">
        <v>0</v>
      </c>
      <c r="LQ94" s="29"/>
      <c r="LR94" s="29"/>
      <c r="LS94" s="29"/>
      <c r="LT94" s="29">
        <v>-760</v>
      </c>
      <c r="LU94" s="29">
        <v>760</v>
      </c>
      <c r="LV94" s="29">
        <v>0</v>
      </c>
      <c r="LW94" s="29">
        <v>-760</v>
      </c>
      <c r="LX94" s="29">
        <v>760</v>
      </c>
      <c r="LY94" s="29">
        <v>0</v>
      </c>
      <c r="LZ94" s="29"/>
      <c r="MA94" s="29"/>
      <c r="MB94" s="29"/>
      <c r="MC94" s="29">
        <v>-760</v>
      </c>
      <c r="MD94" s="29">
        <v>760</v>
      </c>
      <c r="ME94" s="29">
        <v>0</v>
      </c>
      <c r="MF94" s="29"/>
      <c r="MG94" s="29"/>
      <c r="MH94" s="29"/>
      <c r="MI94" s="29"/>
      <c r="MJ94" s="29"/>
      <c r="MK94" s="29"/>
      <c r="ML94" s="29">
        <v>-10320</v>
      </c>
      <c r="MM94" s="29">
        <v>10320</v>
      </c>
      <c r="MN94" s="29">
        <v>0</v>
      </c>
      <c r="MO94" s="29">
        <v>-760</v>
      </c>
      <c r="MP94" s="29">
        <v>760</v>
      </c>
      <c r="MQ94" s="29">
        <v>0</v>
      </c>
      <c r="MR94" s="29">
        <v>-760</v>
      </c>
      <c r="MS94" s="29">
        <v>760</v>
      </c>
      <c r="MT94" s="29">
        <v>0</v>
      </c>
      <c r="MU94" s="29">
        <v>-760</v>
      </c>
      <c r="MV94" s="29">
        <v>760</v>
      </c>
      <c r="MW94" s="29">
        <v>0</v>
      </c>
      <c r="MX94" s="29">
        <v>-760</v>
      </c>
      <c r="MY94" s="29">
        <v>760</v>
      </c>
      <c r="MZ94" s="29">
        <v>0</v>
      </c>
      <c r="NA94" s="29">
        <v>-760</v>
      </c>
      <c r="NB94" s="29">
        <v>760</v>
      </c>
      <c r="NC94" s="29">
        <v>0</v>
      </c>
      <c r="ND94" s="29">
        <v>-760</v>
      </c>
      <c r="NE94" s="29">
        <v>760</v>
      </c>
      <c r="NF94" s="29">
        <v>0</v>
      </c>
      <c r="NG94" s="29">
        <v>-960</v>
      </c>
      <c r="NH94" s="29">
        <v>960</v>
      </c>
      <c r="NI94" s="29">
        <v>0</v>
      </c>
      <c r="NJ94" s="29">
        <v>-960</v>
      </c>
      <c r="NK94" s="29">
        <v>960</v>
      </c>
      <c r="NL94" s="29">
        <v>0</v>
      </c>
      <c r="NM94" s="29">
        <v>-760</v>
      </c>
      <c r="NN94" s="29">
        <v>760</v>
      </c>
      <c r="NO94" s="29">
        <v>0</v>
      </c>
      <c r="NP94" s="29">
        <v>-760</v>
      </c>
      <c r="NQ94" s="29">
        <v>760</v>
      </c>
      <c r="NR94" s="29">
        <v>0</v>
      </c>
      <c r="NS94" s="29">
        <v>-1760</v>
      </c>
      <c r="NT94" s="29">
        <v>1760</v>
      </c>
      <c r="NU94" s="29">
        <v>0</v>
      </c>
      <c r="NV94" s="29">
        <v>-1760</v>
      </c>
      <c r="NW94" s="29">
        <v>1760</v>
      </c>
      <c r="NX94" s="29">
        <v>0</v>
      </c>
      <c r="NY94" s="29">
        <v>-760</v>
      </c>
      <c r="NZ94" s="29">
        <v>760</v>
      </c>
      <c r="OA94" s="29">
        <v>0</v>
      </c>
      <c r="OB94" s="29">
        <v>-760</v>
      </c>
      <c r="OC94" s="29">
        <v>760</v>
      </c>
      <c r="OD94" s="29">
        <v>0</v>
      </c>
      <c r="OE94" s="29">
        <v>-760</v>
      </c>
      <c r="OF94" s="29">
        <v>760</v>
      </c>
      <c r="OG94" s="29">
        <v>0</v>
      </c>
      <c r="OH94" s="29">
        <v>-760</v>
      </c>
      <c r="OI94" s="29">
        <v>760</v>
      </c>
      <c r="OJ94" s="29">
        <v>0</v>
      </c>
      <c r="OK94" s="29">
        <v>-760</v>
      </c>
      <c r="OL94" s="29">
        <v>760</v>
      </c>
      <c r="OM94" s="29">
        <v>0</v>
      </c>
      <c r="ON94" s="29">
        <v>-760</v>
      </c>
      <c r="OO94" s="29">
        <v>760</v>
      </c>
      <c r="OP94" s="29">
        <v>0</v>
      </c>
      <c r="OQ94" s="29">
        <v>-760</v>
      </c>
      <c r="OR94" s="29">
        <v>760</v>
      </c>
      <c r="OS94" s="29">
        <v>0</v>
      </c>
      <c r="OT94" s="29">
        <v>-760</v>
      </c>
      <c r="OU94" s="29">
        <v>760</v>
      </c>
      <c r="OV94" s="29">
        <v>0</v>
      </c>
      <c r="OW94" s="29">
        <v>-760</v>
      </c>
      <c r="OX94" s="29">
        <v>760</v>
      </c>
      <c r="OY94" s="29">
        <v>0</v>
      </c>
      <c r="OZ94" s="29">
        <v>-760</v>
      </c>
      <c r="PA94" s="29">
        <v>760</v>
      </c>
      <c r="PB94" s="29">
        <v>0</v>
      </c>
      <c r="PC94" s="29">
        <v>-760</v>
      </c>
      <c r="PD94" s="29">
        <v>760</v>
      </c>
      <c r="PE94" s="29">
        <v>0</v>
      </c>
      <c r="PF94" s="29">
        <v>-760</v>
      </c>
      <c r="PG94" s="29">
        <v>760</v>
      </c>
      <c r="PH94" s="29">
        <v>0</v>
      </c>
      <c r="PI94" s="29">
        <v>-10320</v>
      </c>
      <c r="PJ94" s="29">
        <v>10320</v>
      </c>
      <c r="PK94" s="29">
        <v>0</v>
      </c>
    </row>
    <row r="95" spans="1:427" x14ac:dyDescent="0.25">
      <c r="A95" s="7" t="s">
        <v>723</v>
      </c>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29"/>
      <c r="DQ95" s="29"/>
      <c r="DR95" s="29"/>
      <c r="DS95" s="29"/>
      <c r="DT95" s="29"/>
      <c r="DU95" s="29"/>
      <c r="DV95" s="29"/>
      <c r="DW95" s="29"/>
      <c r="DX95" s="29"/>
      <c r="DY95" s="29"/>
      <c r="DZ95" s="29"/>
      <c r="EA95" s="29"/>
      <c r="EB95" s="29"/>
      <c r="EC95" s="29"/>
      <c r="ED95" s="29"/>
      <c r="EE95" s="29"/>
      <c r="EF95" s="29"/>
      <c r="EG95" s="29"/>
      <c r="EH95" s="29"/>
      <c r="EI95" s="29"/>
      <c r="EJ95" s="29"/>
      <c r="EK95" s="29"/>
      <c r="EL95" s="29"/>
      <c r="EM95" s="29"/>
      <c r="EN95" s="29"/>
      <c r="EO95" s="29"/>
      <c r="EP95" s="29"/>
      <c r="EQ95" s="29"/>
      <c r="ER95" s="29"/>
      <c r="ES95" s="29"/>
      <c r="ET95" s="29"/>
      <c r="EU95" s="29"/>
      <c r="EV95" s="29"/>
      <c r="EW95" s="29"/>
      <c r="EX95" s="29"/>
      <c r="EY95" s="29"/>
      <c r="EZ95" s="29"/>
      <c r="FA95" s="29"/>
      <c r="FB95" s="29"/>
      <c r="FC95" s="29"/>
      <c r="FD95" s="29"/>
      <c r="FE95" s="29"/>
      <c r="FF95" s="29"/>
      <c r="FG95" s="29"/>
      <c r="FH95" s="29"/>
      <c r="FI95" s="29"/>
      <c r="FJ95" s="29"/>
      <c r="FK95" s="29"/>
      <c r="FL95" s="29"/>
      <c r="FM95" s="29"/>
      <c r="FN95" s="29"/>
      <c r="FO95" s="29"/>
      <c r="FP95" s="29"/>
      <c r="FQ95" s="29"/>
      <c r="FR95" s="29"/>
      <c r="FS95" s="29"/>
      <c r="FT95" s="29"/>
      <c r="FU95" s="29"/>
      <c r="FV95" s="29"/>
      <c r="FW95" s="29"/>
      <c r="FX95" s="29"/>
      <c r="FY95" s="29"/>
      <c r="FZ95" s="29"/>
      <c r="GA95" s="29"/>
      <c r="GB95" s="29"/>
      <c r="GC95" s="29"/>
      <c r="GD95" s="29"/>
      <c r="GE95" s="29"/>
      <c r="GF95" s="29"/>
      <c r="GG95" s="29"/>
      <c r="GH95" s="29"/>
      <c r="GI95" s="29"/>
      <c r="GJ95" s="29"/>
      <c r="GK95" s="29"/>
      <c r="GL95" s="29"/>
      <c r="GM95" s="29"/>
      <c r="GN95" s="29"/>
      <c r="GO95" s="29"/>
      <c r="GP95" s="29"/>
      <c r="GQ95" s="29"/>
      <c r="GR95" s="29"/>
      <c r="GS95" s="29"/>
      <c r="GT95" s="29"/>
      <c r="GU95" s="29"/>
      <c r="GV95" s="29"/>
      <c r="GW95" s="29"/>
      <c r="GX95" s="29"/>
      <c r="GY95" s="29"/>
      <c r="GZ95" s="29"/>
      <c r="HA95" s="29"/>
      <c r="HB95" s="29"/>
      <c r="HC95" s="29"/>
      <c r="HD95" s="29"/>
      <c r="HE95" s="29"/>
      <c r="HF95" s="29"/>
      <c r="HG95" s="29"/>
      <c r="HH95" s="29"/>
      <c r="HI95" s="29"/>
      <c r="HJ95" s="29"/>
      <c r="HK95" s="29"/>
      <c r="HL95" s="29"/>
      <c r="HM95" s="29"/>
      <c r="HN95" s="29"/>
      <c r="HO95" s="29"/>
      <c r="HP95" s="29"/>
      <c r="HQ95" s="29"/>
      <c r="HR95" s="29"/>
      <c r="HS95" s="29"/>
      <c r="HT95" s="29"/>
      <c r="HU95" s="29"/>
      <c r="HV95" s="29"/>
      <c r="HW95" s="29"/>
      <c r="HX95" s="29"/>
      <c r="HY95" s="29"/>
      <c r="HZ95" s="29"/>
      <c r="IA95" s="29"/>
      <c r="IB95" s="29"/>
      <c r="IC95" s="29"/>
      <c r="ID95" s="29"/>
      <c r="IE95" s="29"/>
      <c r="IF95" s="29"/>
      <c r="IG95" s="29"/>
      <c r="IH95" s="29"/>
      <c r="II95" s="29"/>
      <c r="IJ95" s="29"/>
      <c r="IK95" s="29"/>
      <c r="IL95" s="29"/>
      <c r="IM95" s="29"/>
      <c r="IN95" s="29"/>
      <c r="IO95" s="29"/>
      <c r="IP95" s="29"/>
      <c r="IQ95" s="29"/>
      <c r="IR95" s="29"/>
      <c r="IS95" s="29"/>
      <c r="IT95" s="29">
        <v>-10277.48</v>
      </c>
      <c r="IU95" s="29">
        <v>10277.48</v>
      </c>
      <c r="IV95" s="29">
        <v>0</v>
      </c>
      <c r="IW95" s="29"/>
      <c r="IX95" s="29"/>
      <c r="IY95" s="29"/>
      <c r="IZ95" s="29">
        <v>-10277.48</v>
      </c>
      <c r="JA95" s="29">
        <v>10277.48</v>
      </c>
      <c r="JB95" s="29">
        <v>0</v>
      </c>
      <c r="JC95" s="29"/>
      <c r="JD95" s="29"/>
      <c r="JE95" s="29"/>
      <c r="JF95" s="29"/>
      <c r="JG95" s="29"/>
      <c r="JH95" s="29"/>
      <c r="JI95" s="29"/>
      <c r="JJ95" s="29"/>
      <c r="JK95" s="29"/>
      <c r="JL95" s="29"/>
      <c r="JM95" s="29"/>
      <c r="JN95" s="29"/>
      <c r="JO95" s="29"/>
      <c r="JP95" s="29"/>
      <c r="JQ95" s="29"/>
      <c r="JR95" s="29"/>
      <c r="JS95" s="29"/>
      <c r="JT95" s="29"/>
      <c r="JU95" s="29">
        <v>-10277.48</v>
      </c>
      <c r="JV95" s="29">
        <v>10277.48</v>
      </c>
      <c r="JW95" s="29">
        <v>0</v>
      </c>
      <c r="JX95" s="29"/>
      <c r="JY95" s="29"/>
      <c r="JZ95" s="29"/>
      <c r="KA95" s="29">
        <v>-10277.48</v>
      </c>
      <c r="KB95" s="29">
        <v>10277.48</v>
      </c>
      <c r="KC95" s="29">
        <v>0</v>
      </c>
      <c r="KD95" s="29"/>
      <c r="KE95" s="29"/>
      <c r="KF95" s="29"/>
      <c r="KG95" s="29"/>
      <c r="KH95" s="29"/>
      <c r="KI95" s="29"/>
      <c r="KJ95" s="29"/>
      <c r="KK95" s="29"/>
      <c r="KL95" s="29"/>
      <c r="KM95" s="29"/>
      <c r="KN95" s="29"/>
      <c r="KO95" s="29"/>
      <c r="KP95" s="29"/>
      <c r="KQ95" s="29"/>
      <c r="KR95" s="29"/>
      <c r="KS95" s="29"/>
      <c r="KT95" s="29"/>
      <c r="KU95" s="29"/>
      <c r="KV95" s="29">
        <v>-10277.48</v>
      </c>
      <c r="KW95" s="29">
        <v>10277.48</v>
      </c>
      <c r="KX95" s="29">
        <v>0</v>
      </c>
      <c r="KY95" s="29"/>
      <c r="KZ95" s="29"/>
      <c r="LA95" s="29"/>
      <c r="LB95" s="29">
        <v>-10277.48</v>
      </c>
      <c r="LC95" s="29">
        <v>10277.48</v>
      </c>
      <c r="LD95" s="29">
        <v>0</v>
      </c>
      <c r="LE95" s="29"/>
      <c r="LF95" s="29"/>
      <c r="LG95" s="29"/>
      <c r="LH95" s="29"/>
      <c r="LI95" s="29"/>
      <c r="LJ95" s="29"/>
      <c r="LK95" s="29"/>
      <c r="LL95" s="29"/>
      <c r="LM95" s="29"/>
      <c r="LN95" s="29"/>
      <c r="LO95" s="29"/>
      <c r="LP95" s="29"/>
      <c r="LQ95" s="29"/>
      <c r="LR95" s="29"/>
      <c r="LS95" s="29"/>
      <c r="LT95" s="29"/>
      <c r="LU95" s="29"/>
      <c r="LV95" s="29"/>
      <c r="LW95" s="29">
        <v>-10277.48</v>
      </c>
      <c r="LX95" s="29">
        <v>10277.48</v>
      </c>
      <c r="LY95" s="29">
        <v>0</v>
      </c>
      <c r="LZ95" s="29"/>
      <c r="MA95" s="29"/>
      <c r="MB95" s="29"/>
      <c r="MC95" s="29">
        <v>-10277.48</v>
      </c>
      <c r="MD95" s="29">
        <v>10277.48</v>
      </c>
      <c r="ME95" s="29">
        <v>0</v>
      </c>
      <c r="MF95" s="29"/>
      <c r="MG95" s="29"/>
      <c r="MH95" s="29"/>
      <c r="MI95" s="29"/>
      <c r="MJ95" s="29"/>
      <c r="MK95" s="29"/>
      <c r="ML95" s="29">
        <v>-41109.919999999998</v>
      </c>
      <c r="MM95" s="29">
        <v>41109.919999999998</v>
      </c>
      <c r="MN95" s="29">
        <v>0</v>
      </c>
      <c r="MO95" s="29"/>
      <c r="MP95" s="29"/>
      <c r="MQ95" s="29"/>
      <c r="MR95" s="29"/>
      <c r="MS95" s="29"/>
      <c r="MT95" s="29"/>
      <c r="MU95" s="29"/>
      <c r="MV95" s="29"/>
      <c r="MW95" s="29"/>
      <c r="MX95" s="29"/>
      <c r="MY95" s="29"/>
      <c r="MZ95" s="29"/>
      <c r="NA95" s="29"/>
      <c r="NB95" s="29"/>
      <c r="NC95" s="29"/>
      <c r="ND95" s="29"/>
      <c r="NE95" s="29"/>
      <c r="NF95" s="29"/>
      <c r="NG95" s="29"/>
      <c r="NH95" s="29"/>
      <c r="NI95" s="29"/>
      <c r="NJ95" s="29"/>
      <c r="NK95" s="29"/>
      <c r="NL95" s="29"/>
      <c r="NM95" s="29"/>
      <c r="NN95" s="29"/>
      <c r="NO95" s="29"/>
      <c r="NP95" s="29"/>
      <c r="NQ95" s="29"/>
      <c r="NR95" s="29"/>
      <c r="NS95" s="29"/>
      <c r="NT95" s="29"/>
      <c r="NU95" s="29"/>
      <c r="NV95" s="29"/>
      <c r="NW95" s="29"/>
      <c r="NX95" s="29"/>
      <c r="NY95" s="29"/>
      <c r="NZ95" s="29"/>
      <c r="OA95" s="29"/>
      <c r="OB95" s="29"/>
      <c r="OC95" s="29"/>
      <c r="OD95" s="29"/>
      <c r="OE95" s="29"/>
      <c r="OF95" s="29"/>
      <c r="OG95" s="29"/>
      <c r="OH95" s="29"/>
      <c r="OI95" s="29"/>
      <c r="OJ95" s="29"/>
      <c r="OK95" s="29"/>
      <c r="OL95" s="29"/>
      <c r="OM95" s="29"/>
      <c r="ON95" s="29"/>
      <c r="OO95" s="29"/>
      <c r="OP95" s="29"/>
      <c r="OQ95" s="29"/>
      <c r="OR95" s="29"/>
      <c r="OS95" s="29"/>
      <c r="OT95" s="29"/>
      <c r="OU95" s="29"/>
      <c r="OV95" s="29"/>
      <c r="OW95" s="29"/>
      <c r="OX95" s="29"/>
      <c r="OY95" s="29"/>
      <c r="OZ95" s="29"/>
      <c r="PA95" s="29"/>
      <c r="PB95" s="29"/>
      <c r="PC95" s="29"/>
      <c r="PD95" s="29"/>
      <c r="PE95" s="29"/>
      <c r="PF95" s="29"/>
      <c r="PG95" s="29"/>
      <c r="PH95" s="29"/>
      <c r="PI95" s="29"/>
      <c r="PJ95" s="29"/>
      <c r="PK95" s="29"/>
    </row>
    <row r="96" spans="1:427" x14ac:dyDescent="0.25">
      <c r="A96" s="6" t="s">
        <v>106</v>
      </c>
      <c r="B96" s="29">
        <v>0</v>
      </c>
      <c r="C96" s="29">
        <v>18500</v>
      </c>
      <c r="D96" s="29">
        <v>18500</v>
      </c>
      <c r="E96" s="29">
        <v>0</v>
      </c>
      <c r="F96" s="29">
        <v>18500</v>
      </c>
      <c r="G96" s="29">
        <v>18500</v>
      </c>
      <c r="H96" s="29">
        <v>0</v>
      </c>
      <c r="I96" s="29">
        <v>18500</v>
      </c>
      <c r="J96" s="29">
        <v>18500</v>
      </c>
      <c r="K96" s="29">
        <v>0</v>
      </c>
      <c r="L96" s="29">
        <v>18500</v>
      </c>
      <c r="M96" s="29">
        <v>18500</v>
      </c>
      <c r="N96" s="29">
        <v>0</v>
      </c>
      <c r="O96" s="29">
        <v>18500</v>
      </c>
      <c r="P96" s="29">
        <v>18500</v>
      </c>
      <c r="Q96" s="29">
        <v>0</v>
      </c>
      <c r="R96" s="29">
        <v>18500</v>
      </c>
      <c r="S96" s="29">
        <v>18500</v>
      </c>
      <c r="T96" s="29">
        <v>0</v>
      </c>
      <c r="U96" s="29">
        <v>18500</v>
      </c>
      <c r="V96" s="29">
        <v>18500</v>
      </c>
      <c r="W96" s="29">
        <v>0</v>
      </c>
      <c r="X96" s="29">
        <v>18500</v>
      </c>
      <c r="Y96" s="29">
        <v>18500</v>
      </c>
      <c r="Z96" s="29">
        <v>0</v>
      </c>
      <c r="AA96" s="29">
        <v>138500</v>
      </c>
      <c r="AB96" s="29">
        <v>138500</v>
      </c>
      <c r="AC96" s="29">
        <v>0</v>
      </c>
      <c r="AD96" s="29">
        <v>138500</v>
      </c>
      <c r="AE96" s="29">
        <v>138500</v>
      </c>
      <c r="AF96" s="29">
        <v>0</v>
      </c>
      <c r="AG96" s="29">
        <v>18500</v>
      </c>
      <c r="AH96" s="29">
        <v>18500</v>
      </c>
      <c r="AI96" s="29">
        <v>0</v>
      </c>
      <c r="AJ96" s="29">
        <v>18500</v>
      </c>
      <c r="AK96" s="29">
        <v>18500</v>
      </c>
      <c r="AL96" s="29">
        <v>0</v>
      </c>
      <c r="AM96" s="29">
        <v>21000</v>
      </c>
      <c r="AN96" s="29">
        <v>21000</v>
      </c>
      <c r="AO96" s="29">
        <v>0</v>
      </c>
      <c r="AP96" s="29">
        <v>21000</v>
      </c>
      <c r="AQ96" s="29">
        <v>21000</v>
      </c>
      <c r="AR96" s="29">
        <v>0</v>
      </c>
      <c r="AS96" s="29">
        <v>21000</v>
      </c>
      <c r="AT96" s="29">
        <v>21000</v>
      </c>
      <c r="AU96" s="29">
        <v>0</v>
      </c>
      <c r="AV96" s="29">
        <v>21000</v>
      </c>
      <c r="AW96" s="29">
        <v>21000</v>
      </c>
      <c r="AX96" s="29">
        <v>0</v>
      </c>
      <c r="AY96" s="29">
        <v>6000</v>
      </c>
      <c r="AZ96" s="29">
        <v>6000</v>
      </c>
      <c r="BA96" s="29">
        <v>0</v>
      </c>
      <c r="BB96" s="29">
        <v>6000</v>
      </c>
      <c r="BC96" s="29">
        <v>6000</v>
      </c>
      <c r="BD96" s="29">
        <v>0</v>
      </c>
      <c r="BE96" s="29">
        <v>7500</v>
      </c>
      <c r="BF96" s="29">
        <v>7500</v>
      </c>
      <c r="BG96" s="29">
        <v>0</v>
      </c>
      <c r="BH96" s="29">
        <v>7500</v>
      </c>
      <c r="BI96" s="29">
        <v>7500</v>
      </c>
      <c r="BJ96" s="29">
        <v>0</v>
      </c>
      <c r="BK96" s="29">
        <v>7500</v>
      </c>
      <c r="BL96" s="29">
        <v>7500</v>
      </c>
      <c r="BM96" s="29">
        <v>0</v>
      </c>
      <c r="BN96" s="29">
        <v>7500</v>
      </c>
      <c r="BO96" s="29">
        <v>7500</v>
      </c>
      <c r="BP96" s="29">
        <v>0</v>
      </c>
      <c r="BQ96" s="29">
        <v>-54000</v>
      </c>
      <c r="BR96" s="29">
        <v>-54000</v>
      </c>
      <c r="BS96" s="29">
        <v>0</v>
      </c>
      <c r="BT96" s="29">
        <v>-54000</v>
      </c>
      <c r="BU96" s="29">
        <v>-54000</v>
      </c>
      <c r="BV96" s="29"/>
      <c r="BW96" s="29"/>
      <c r="BX96" s="29"/>
      <c r="BY96" s="29"/>
      <c r="BZ96" s="29"/>
      <c r="CA96" s="29"/>
      <c r="CB96" s="29">
        <v>0</v>
      </c>
      <c r="CC96" s="29">
        <v>240000</v>
      </c>
      <c r="CD96" s="29">
        <v>240000</v>
      </c>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29"/>
      <c r="DQ96" s="29"/>
      <c r="DR96" s="29"/>
      <c r="DS96" s="29"/>
      <c r="DT96" s="29"/>
      <c r="DU96" s="29"/>
      <c r="DV96" s="29"/>
      <c r="DW96" s="29"/>
      <c r="DX96" s="29"/>
      <c r="DY96" s="29"/>
      <c r="DZ96" s="29"/>
      <c r="EA96" s="29"/>
      <c r="EB96" s="29"/>
      <c r="EC96" s="29"/>
      <c r="ED96" s="29"/>
      <c r="EE96" s="29"/>
      <c r="EF96" s="29"/>
      <c r="EG96" s="29"/>
      <c r="EH96" s="29"/>
      <c r="EI96" s="29"/>
      <c r="EJ96" s="29"/>
      <c r="EK96" s="29"/>
      <c r="EL96" s="29"/>
      <c r="EM96" s="29"/>
      <c r="EN96" s="29"/>
      <c r="EO96" s="29"/>
      <c r="EP96" s="29"/>
      <c r="EQ96" s="29"/>
      <c r="ER96" s="29"/>
      <c r="ES96" s="29"/>
      <c r="ET96" s="29"/>
      <c r="EU96" s="29"/>
      <c r="EV96" s="29"/>
      <c r="EW96" s="29"/>
      <c r="EX96" s="29"/>
      <c r="EY96" s="29"/>
      <c r="EZ96" s="29"/>
      <c r="FA96" s="29"/>
      <c r="FB96" s="29"/>
      <c r="FC96" s="29"/>
      <c r="FD96" s="29"/>
      <c r="FE96" s="29"/>
      <c r="FF96" s="29"/>
      <c r="FG96" s="29"/>
      <c r="FH96" s="29"/>
      <c r="FI96" s="29"/>
      <c r="FJ96" s="29"/>
      <c r="FK96" s="29"/>
      <c r="FL96" s="29"/>
      <c r="FM96" s="29"/>
      <c r="FN96" s="29"/>
      <c r="FO96" s="29"/>
      <c r="FP96" s="29"/>
      <c r="FQ96" s="29"/>
      <c r="FR96" s="29"/>
      <c r="FS96" s="29"/>
      <c r="FT96" s="29"/>
      <c r="FU96" s="29"/>
      <c r="FV96" s="29"/>
      <c r="FW96" s="29"/>
      <c r="FX96" s="29"/>
      <c r="FY96" s="29"/>
      <c r="FZ96" s="29"/>
      <c r="GA96" s="29"/>
      <c r="GB96" s="29"/>
      <c r="GC96" s="29"/>
      <c r="GD96" s="29"/>
      <c r="GE96" s="29"/>
      <c r="GF96" s="29"/>
      <c r="GG96" s="29"/>
      <c r="GH96" s="29"/>
      <c r="GI96" s="29"/>
      <c r="GJ96" s="29"/>
      <c r="GK96" s="29"/>
      <c r="GL96" s="29"/>
      <c r="GM96" s="29"/>
      <c r="GN96" s="29"/>
      <c r="GO96" s="29"/>
      <c r="GP96" s="29"/>
      <c r="GQ96" s="29"/>
      <c r="GR96" s="29"/>
      <c r="GS96" s="29"/>
      <c r="GT96" s="29"/>
      <c r="GU96" s="29"/>
      <c r="GV96" s="29"/>
      <c r="GW96" s="29"/>
      <c r="GX96" s="29"/>
      <c r="GY96" s="29"/>
      <c r="GZ96" s="29"/>
      <c r="HA96" s="29"/>
      <c r="HB96" s="29"/>
      <c r="HC96" s="29"/>
      <c r="HD96" s="29"/>
      <c r="HE96" s="29"/>
      <c r="HF96" s="29"/>
      <c r="HG96" s="29"/>
      <c r="HH96" s="29"/>
      <c r="HI96" s="29"/>
      <c r="HJ96" s="29"/>
      <c r="HK96" s="29"/>
      <c r="HL96" s="29"/>
      <c r="HM96" s="29"/>
      <c r="HN96" s="29"/>
      <c r="HO96" s="29"/>
      <c r="HP96" s="29"/>
      <c r="HQ96" s="29"/>
      <c r="HR96" s="29"/>
      <c r="HS96" s="29"/>
      <c r="HT96" s="29"/>
      <c r="HU96" s="29"/>
      <c r="HV96" s="29"/>
      <c r="HW96" s="29"/>
      <c r="HX96" s="29"/>
      <c r="HY96" s="29"/>
      <c r="HZ96" s="29"/>
      <c r="IA96" s="29"/>
      <c r="IB96" s="29"/>
      <c r="IC96" s="29"/>
      <c r="ID96" s="29"/>
      <c r="IE96" s="29"/>
      <c r="IF96" s="29"/>
      <c r="IG96" s="29"/>
      <c r="IH96" s="29"/>
      <c r="II96" s="29"/>
      <c r="IJ96" s="29"/>
      <c r="IK96" s="29"/>
      <c r="IL96" s="29"/>
      <c r="IM96" s="29"/>
      <c r="IN96" s="29"/>
      <c r="IO96" s="29"/>
      <c r="IP96" s="29"/>
      <c r="IQ96" s="29"/>
      <c r="IR96" s="29"/>
      <c r="IS96" s="29"/>
      <c r="IT96" s="29"/>
      <c r="IU96" s="29"/>
      <c r="IV96" s="29"/>
      <c r="IW96" s="29"/>
      <c r="IX96" s="29"/>
      <c r="IY96" s="29"/>
      <c r="IZ96" s="29"/>
      <c r="JA96" s="29"/>
      <c r="JB96" s="29"/>
      <c r="JC96" s="29"/>
      <c r="JD96" s="29"/>
      <c r="JE96" s="29"/>
      <c r="JF96" s="29"/>
      <c r="JG96" s="29"/>
      <c r="JH96" s="29"/>
      <c r="JI96" s="29"/>
      <c r="JJ96" s="29"/>
      <c r="JK96" s="29"/>
      <c r="JL96" s="29"/>
      <c r="JM96" s="29"/>
      <c r="JN96" s="29"/>
      <c r="JO96" s="29"/>
      <c r="JP96" s="29"/>
      <c r="JQ96" s="29"/>
      <c r="JR96" s="29"/>
      <c r="JS96" s="29"/>
      <c r="JT96" s="29"/>
      <c r="JU96" s="29"/>
      <c r="JV96" s="29"/>
      <c r="JW96" s="29"/>
      <c r="JX96" s="29"/>
      <c r="JY96" s="29"/>
      <c r="JZ96" s="29"/>
      <c r="KA96" s="29"/>
      <c r="KB96" s="29"/>
      <c r="KC96" s="29"/>
      <c r="KD96" s="29"/>
      <c r="KE96" s="29"/>
      <c r="KF96" s="29"/>
      <c r="KG96" s="29"/>
      <c r="KH96" s="29"/>
      <c r="KI96" s="29"/>
      <c r="KJ96" s="29"/>
      <c r="KK96" s="29"/>
      <c r="KL96" s="29"/>
      <c r="KM96" s="29"/>
      <c r="KN96" s="29"/>
      <c r="KO96" s="29"/>
      <c r="KP96" s="29"/>
      <c r="KQ96" s="29"/>
      <c r="KR96" s="29"/>
      <c r="KS96" s="29"/>
      <c r="KT96" s="29"/>
      <c r="KU96" s="29"/>
      <c r="KV96" s="29"/>
      <c r="KW96" s="29"/>
      <c r="KX96" s="29"/>
      <c r="KY96" s="29"/>
      <c r="KZ96" s="29"/>
      <c r="LA96" s="29"/>
      <c r="LB96" s="29"/>
      <c r="LC96" s="29"/>
      <c r="LD96" s="29"/>
      <c r="LE96" s="29"/>
      <c r="LF96" s="29"/>
      <c r="LG96" s="29"/>
      <c r="LH96" s="29"/>
      <c r="LI96" s="29"/>
      <c r="LJ96" s="29"/>
      <c r="LK96" s="29"/>
      <c r="LL96" s="29"/>
      <c r="LM96" s="29"/>
      <c r="LN96" s="29"/>
      <c r="LO96" s="29"/>
      <c r="LP96" s="29"/>
      <c r="LQ96" s="29"/>
      <c r="LR96" s="29"/>
      <c r="LS96" s="29"/>
      <c r="LT96" s="29"/>
      <c r="LU96" s="29"/>
      <c r="LV96" s="29"/>
      <c r="LW96" s="29"/>
      <c r="LX96" s="29"/>
      <c r="LY96" s="29"/>
      <c r="LZ96" s="29"/>
      <c r="MA96" s="29"/>
      <c r="MB96" s="29"/>
      <c r="MC96" s="29"/>
      <c r="MD96" s="29"/>
      <c r="ME96" s="29"/>
      <c r="MF96" s="29"/>
      <c r="MG96" s="29"/>
      <c r="MH96" s="29"/>
      <c r="MI96" s="29"/>
      <c r="MJ96" s="29"/>
      <c r="MK96" s="29"/>
      <c r="ML96" s="29"/>
      <c r="MM96" s="29"/>
      <c r="MN96" s="29"/>
      <c r="MO96" s="29"/>
      <c r="MP96" s="29"/>
      <c r="MQ96" s="29"/>
      <c r="MR96" s="29"/>
      <c r="MS96" s="29"/>
      <c r="MT96" s="29"/>
      <c r="MU96" s="29"/>
      <c r="MV96" s="29"/>
      <c r="MW96" s="29"/>
      <c r="MX96" s="29"/>
      <c r="MY96" s="29"/>
      <c r="MZ96" s="29"/>
      <c r="NA96" s="29"/>
      <c r="NB96" s="29"/>
      <c r="NC96" s="29"/>
      <c r="ND96" s="29"/>
      <c r="NE96" s="29"/>
      <c r="NF96" s="29"/>
      <c r="NG96" s="29"/>
      <c r="NH96" s="29"/>
      <c r="NI96" s="29"/>
      <c r="NJ96" s="29"/>
      <c r="NK96" s="29"/>
      <c r="NL96" s="29"/>
      <c r="NM96" s="29"/>
      <c r="NN96" s="29"/>
      <c r="NO96" s="29"/>
      <c r="NP96" s="29"/>
      <c r="NQ96" s="29"/>
      <c r="NR96" s="29"/>
      <c r="NS96" s="29"/>
      <c r="NT96" s="29"/>
      <c r="NU96" s="29"/>
      <c r="NV96" s="29"/>
      <c r="NW96" s="29"/>
      <c r="NX96" s="29"/>
      <c r="NY96" s="29"/>
      <c r="NZ96" s="29"/>
      <c r="OA96" s="29"/>
      <c r="OB96" s="29"/>
      <c r="OC96" s="29"/>
      <c r="OD96" s="29"/>
      <c r="OE96" s="29"/>
      <c r="OF96" s="29"/>
      <c r="OG96" s="29"/>
      <c r="OH96" s="29"/>
      <c r="OI96" s="29"/>
      <c r="OJ96" s="29"/>
      <c r="OK96" s="29"/>
      <c r="OL96" s="29"/>
      <c r="OM96" s="29"/>
      <c r="ON96" s="29"/>
      <c r="OO96" s="29"/>
      <c r="OP96" s="29"/>
      <c r="OQ96" s="29"/>
      <c r="OR96" s="29"/>
      <c r="OS96" s="29"/>
      <c r="OT96" s="29"/>
      <c r="OU96" s="29"/>
      <c r="OV96" s="29"/>
      <c r="OW96" s="29"/>
      <c r="OX96" s="29"/>
      <c r="OY96" s="29"/>
      <c r="OZ96" s="29"/>
      <c r="PA96" s="29"/>
      <c r="PB96" s="29"/>
      <c r="PC96" s="29"/>
      <c r="PD96" s="29"/>
      <c r="PE96" s="29"/>
      <c r="PF96" s="29"/>
      <c r="PG96" s="29"/>
      <c r="PH96" s="29"/>
      <c r="PI96" s="29"/>
      <c r="PJ96" s="29"/>
      <c r="PK96" s="29"/>
    </row>
    <row r="97" spans="1:427" x14ac:dyDescent="0.25">
      <c r="A97" s="7" t="s">
        <v>350</v>
      </c>
      <c r="B97" s="29">
        <v>-15000</v>
      </c>
      <c r="C97" s="29">
        <v>15000</v>
      </c>
      <c r="D97" s="29">
        <v>0</v>
      </c>
      <c r="E97" s="29">
        <v>-15000</v>
      </c>
      <c r="F97" s="29">
        <v>15000</v>
      </c>
      <c r="G97" s="29">
        <v>0</v>
      </c>
      <c r="H97" s="29">
        <v>-15000</v>
      </c>
      <c r="I97" s="29">
        <v>15000</v>
      </c>
      <c r="J97" s="29">
        <v>0</v>
      </c>
      <c r="K97" s="29">
        <v>-15000</v>
      </c>
      <c r="L97" s="29">
        <v>15000</v>
      </c>
      <c r="M97" s="29">
        <v>0</v>
      </c>
      <c r="N97" s="29">
        <v>-15000</v>
      </c>
      <c r="O97" s="29">
        <v>15000</v>
      </c>
      <c r="P97" s="29">
        <v>0</v>
      </c>
      <c r="Q97" s="29">
        <v>-15000</v>
      </c>
      <c r="R97" s="29">
        <v>15000</v>
      </c>
      <c r="S97" s="29">
        <v>0</v>
      </c>
      <c r="T97" s="29">
        <v>-15000</v>
      </c>
      <c r="U97" s="29">
        <v>15000</v>
      </c>
      <c r="V97" s="29">
        <v>0</v>
      </c>
      <c r="W97" s="29">
        <v>-15000</v>
      </c>
      <c r="X97" s="29">
        <v>15000</v>
      </c>
      <c r="Y97" s="29">
        <v>0</v>
      </c>
      <c r="Z97" s="29">
        <v>105000</v>
      </c>
      <c r="AA97" s="29">
        <v>15000</v>
      </c>
      <c r="AB97" s="29">
        <v>120000</v>
      </c>
      <c r="AC97" s="29">
        <v>105000</v>
      </c>
      <c r="AD97" s="29">
        <v>15000</v>
      </c>
      <c r="AE97" s="29">
        <v>120000</v>
      </c>
      <c r="AF97" s="29">
        <v>-15000</v>
      </c>
      <c r="AG97" s="29">
        <v>15000</v>
      </c>
      <c r="AH97" s="29">
        <v>0</v>
      </c>
      <c r="AI97" s="29">
        <v>-15000</v>
      </c>
      <c r="AJ97" s="29">
        <v>15000</v>
      </c>
      <c r="AK97" s="29">
        <v>0</v>
      </c>
      <c r="AL97" s="29">
        <v>-15000</v>
      </c>
      <c r="AM97" s="29">
        <v>15000</v>
      </c>
      <c r="AN97" s="29">
        <v>0</v>
      </c>
      <c r="AO97" s="29">
        <v>-15000</v>
      </c>
      <c r="AP97" s="29">
        <v>15000</v>
      </c>
      <c r="AQ97" s="29">
        <v>0</v>
      </c>
      <c r="AR97" s="29">
        <v>-15000</v>
      </c>
      <c r="AS97" s="29">
        <v>15000</v>
      </c>
      <c r="AT97" s="29">
        <v>0</v>
      </c>
      <c r="AU97" s="29">
        <v>-15000</v>
      </c>
      <c r="AV97" s="29">
        <v>15000</v>
      </c>
      <c r="AW97" s="29">
        <v>0</v>
      </c>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v>0</v>
      </c>
      <c r="CC97" s="29">
        <v>120000</v>
      </c>
      <c r="CD97" s="29">
        <v>120000</v>
      </c>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29"/>
      <c r="DQ97" s="29"/>
      <c r="DR97" s="29"/>
      <c r="DS97" s="29"/>
      <c r="DT97" s="29"/>
      <c r="DU97" s="29"/>
      <c r="DV97" s="29"/>
      <c r="DW97" s="29"/>
      <c r="DX97" s="29"/>
      <c r="DY97" s="29"/>
      <c r="DZ97" s="29"/>
      <c r="EA97" s="29"/>
      <c r="EB97" s="29"/>
      <c r="EC97" s="29"/>
      <c r="ED97" s="29"/>
      <c r="EE97" s="29"/>
      <c r="EF97" s="29"/>
      <c r="EG97" s="29"/>
      <c r="EH97" s="29"/>
      <c r="EI97" s="29"/>
      <c r="EJ97" s="29"/>
      <c r="EK97" s="29"/>
      <c r="EL97" s="29"/>
      <c r="EM97" s="29"/>
      <c r="EN97" s="29"/>
      <c r="EO97" s="29"/>
      <c r="EP97" s="29"/>
      <c r="EQ97" s="29"/>
      <c r="ER97" s="29"/>
      <c r="ES97" s="29"/>
      <c r="ET97" s="29"/>
      <c r="EU97" s="29"/>
      <c r="EV97" s="29"/>
      <c r="EW97" s="29"/>
      <c r="EX97" s="29"/>
      <c r="EY97" s="29"/>
      <c r="EZ97" s="29"/>
      <c r="FA97" s="29"/>
      <c r="FB97" s="29"/>
      <c r="FC97" s="29"/>
      <c r="FD97" s="29"/>
      <c r="FE97" s="29"/>
      <c r="FF97" s="29"/>
      <c r="FG97" s="29"/>
      <c r="FH97" s="29"/>
      <c r="FI97" s="29"/>
      <c r="FJ97" s="29"/>
      <c r="FK97" s="29"/>
      <c r="FL97" s="29"/>
      <c r="FM97" s="29"/>
      <c r="FN97" s="29"/>
      <c r="FO97" s="29"/>
      <c r="FP97" s="29"/>
      <c r="FQ97" s="29"/>
      <c r="FR97" s="29"/>
      <c r="FS97" s="29"/>
      <c r="FT97" s="29"/>
      <c r="FU97" s="29"/>
      <c r="FV97" s="29"/>
      <c r="FW97" s="29"/>
      <c r="FX97" s="29"/>
      <c r="FY97" s="29"/>
      <c r="FZ97" s="29"/>
      <c r="GA97" s="29"/>
      <c r="GB97" s="29"/>
      <c r="GC97" s="29"/>
      <c r="GD97" s="29"/>
      <c r="GE97" s="29"/>
      <c r="GF97" s="29"/>
      <c r="GG97" s="29"/>
      <c r="GH97" s="29"/>
      <c r="GI97" s="29"/>
      <c r="GJ97" s="29"/>
      <c r="GK97" s="29"/>
      <c r="GL97" s="29"/>
      <c r="GM97" s="29"/>
      <c r="GN97" s="29"/>
      <c r="GO97" s="29"/>
      <c r="GP97" s="29"/>
      <c r="GQ97" s="29"/>
      <c r="GR97" s="29"/>
      <c r="GS97" s="29"/>
      <c r="GT97" s="29"/>
      <c r="GU97" s="29"/>
      <c r="GV97" s="29"/>
      <c r="GW97" s="29"/>
      <c r="GX97" s="29"/>
      <c r="GY97" s="29"/>
      <c r="GZ97" s="29"/>
      <c r="HA97" s="29"/>
      <c r="HB97" s="29"/>
      <c r="HC97" s="29"/>
      <c r="HD97" s="29"/>
      <c r="HE97" s="29"/>
      <c r="HF97" s="29"/>
      <c r="HG97" s="29"/>
      <c r="HH97" s="29"/>
      <c r="HI97" s="29"/>
      <c r="HJ97" s="29"/>
      <c r="HK97" s="29"/>
      <c r="HL97" s="29"/>
      <c r="HM97" s="29"/>
      <c r="HN97" s="29"/>
      <c r="HO97" s="29"/>
      <c r="HP97" s="29"/>
      <c r="HQ97" s="29"/>
      <c r="HR97" s="29"/>
      <c r="HS97" s="29"/>
      <c r="HT97" s="29"/>
      <c r="HU97" s="29"/>
      <c r="HV97" s="29"/>
      <c r="HW97" s="29"/>
      <c r="HX97" s="29"/>
      <c r="HY97" s="29"/>
      <c r="HZ97" s="29"/>
      <c r="IA97" s="29"/>
      <c r="IB97" s="29"/>
      <c r="IC97" s="29"/>
      <c r="ID97" s="29"/>
      <c r="IE97" s="29"/>
      <c r="IF97" s="29"/>
      <c r="IG97" s="29"/>
      <c r="IH97" s="29"/>
      <c r="II97" s="29"/>
      <c r="IJ97" s="29"/>
      <c r="IK97" s="29"/>
      <c r="IL97" s="29"/>
      <c r="IM97" s="29"/>
      <c r="IN97" s="29"/>
      <c r="IO97" s="29"/>
      <c r="IP97" s="29"/>
      <c r="IQ97" s="29"/>
      <c r="IR97" s="29"/>
      <c r="IS97" s="29"/>
      <c r="IT97" s="29"/>
      <c r="IU97" s="29"/>
      <c r="IV97" s="29"/>
      <c r="IW97" s="29"/>
      <c r="IX97" s="29"/>
      <c r="IY97" s="29"/>
      <c r="IZ97" s="29"/>
      <c r="JA97" s="29"/>
      <c r="JB97" s="29"/>
      <c r="JC97" s="29"/>
      <c r="JD97" s="29"/>
      <c r="JE97" s="29"/>
      <c r="JF97" s="29"/>
      <c r="JG97" s="29"/>
      <c r="JH97" s="29"/>
      <c r="JI97" s="29"/>
      <c r="JJ97" s="29"/>
      <c r="JK97" s="29"/>
      <c r="JL97" s="29"/>
      <c r="JM97" s="29"/>
      <c r="JN97" s="29"/>
      <c r="JO97" s="29"/>
      <c r="JP97" s="29"/>
      <c r="JQ97" s="29"/>
      <c r="JR97" s="29"/>
      <c r="JS97" s="29"/>
      <c r="JT97" s="29"/>
      <c r="JU97" s="29"/>
      <c r="JV97" s="29"/>
      <c r="JW97" s="29"/>
      <c r="JX97" s="29"/>
      <c r="JY97" s="29"/>
      <c r="JZ97" s="29"/>
      <c r="KA97" s="29"/>
      <c r="KB97" s="29"/>
      <c r="KC97" s="29"/>
      <c r="KD97" s="29"/>
      <c r="KE97" s="29"/>
      <c r="KF97" s="29"/>
      <c r="KG97" s="29"/>
      <c r="KH97" s="29"/>
      <c r="KI97" s="29"/>
      <c r="KJ97" s="29"/>
      <c r="KK97" s="29"/>
      <c r="KL97" s="29"/>
      <c r="KM97" s="29"/>
      <c r="KN97" s="29"/>
      <c r="KO97" s="29"/>
      <c r="KP97" s="29"/>
      <c r="KQ97" s="29"/>
      <c r="KR97" s="29"/>
      <c r="KS97" s="29"/>
      <c r="KT97" s="29"/>
      <c r="KU97" s="29"/>
      <c r="KV97" s="29"/>
      <c r="KW97" s="29"/>
      <c r="KX97" s="29"/>
      <c r="KY97" s="29"/>
      <c r="KZ97" s="29"/>
      <c r="LA97" s="29"/>
      <c r="LB97" s="29"/>
      <c r="LC97" s="29"/>
      <c r="LD97" s="29"/>
      <c r="LE97" s="29"/>
      <c r="LF97" s="29"/>
      <c r="LG97" s="29"/>
      <c r="LH97" s="29"/>
      <c r="LI97" s="29"/>
      <c r="LJ97" s="29"/>
      <c r="LK97" s="29"/>
      <c r="LL97" s="29"/>
      <c r="LM97" s="29"/>
      <c r="LN97" s="29"/>
      <c r="LO97" s="29"/>
      <c r="LP97" s="29"/>
      <c r="LQ97" s="29"/>
      <c r="LR97" s="29"/>
      <c r="LS97" s="29"/>
      <c r="LT97" s="29"/>
      <c r="LU97" s="29"/>
      <c r="LV97" s="29"/>
      <c r="LW97" s="29"/>
      <c r="LX97" s="29"/>
      <c r="LY97" s="29"/>
      <c r="LZ97" s="29"/>
      <c r="MA97" s="29"/>
      <c r="MB97" s="29"/>
      <c r="MC97" s="29"/>
      <c r="MD97" s="29"/>
      <c r="ME97" s="29"/>
      <c r="MF97" s="29"/>
      <c r="MG97" s="29"/>
      <c r="MH97" s="29"/>
      <c r="MI97" s="29"/>
      <c r="MJ97" s="29"/>
      <c r="MK97" s="29"/>
      <c r="ML97" s="29"/>
      <c r="MM97" s="29"/>
      <c r="MN97" s="29"/>
      <c r="MO97" s="29"/>
      <c r="MP97" s="29"/>
      <c r="MQ97" s="29"/>
      <c r="MR97" s="29"/>
      <c r="MS97" s="29"/>
      <c r="MT97" s="29"/>
      <c r="MU97" s="29"/>
      <c r="MV97" s="29"/>
      <c r="MW97" s="29"/>
      <c r="MX97" s="29"/>
      <c r="MY97" s="29"/>
      <c r="MZ97" s="29"/>
      <c r="NA97" s="29"/>
      <c r="NB97" s="29"/>
      <c r="NC97" s="29"/>
      <c r="ND97" s="29"/>
      <c r="NE97" s="29"/>
      <c r="NF97" s="29"/>
      <c r="NG97" s="29"/>
      <c r="NH97" s="29"/>
      <c r="NI97" s="29"/>
      <c r="NJ97" s="29"/>
      <c r="NK97" s="29"/>
      <c r="NL97" s="29"/>
      <c r="NM97" s="29"/>
      <c r="NN97" s="29"/>
      <c r="NO97" s="29"/>
      <c r="NP97" s="29"/>
      <c r="NQ97" s="29"/>
      <c r="NR97" s="29"/>
      <c r="NS97" s="29"/>
      <c r="NT97" s="29"/>
      <c r="NU97" s="29"/>
      <c r="NV97" s="29"/>
      <c r="NW97" s="29"/>
      <c r="NX97" s="29"/>
      <c r="NY97" s="29"/>
      <c r="NZ97" s="29"/>
      <c r="OA97" s="29"/>
      <c r="OB97" s="29"/>
      <c r="OC97" s="29"/>
      <c r="OD97" s="29"/>
      <c r="OE97" s="29"/>
      <c r="OF97" s="29"/>
      <c r="OG97" s="29"/>
      <c r="OH97" s="29"/>
      <c r="OI97" s="29"/>
      <c r="OJ97" s="29"/>
      <c r="OK97" s="29"/>
      <c r="OL97" s="29"/>
      <c r="OM97" s="29"/>
      <c r="ON97" s="29"/>
      <c r="OO97" s="29"/>
      <c r="OP97" s="29"/>
      <c r="OQ97" s="29"/>
      <c r="OR97" s="29"/>
      <c r="OS97" s="29"/>
      <c r="OT97" s="29"/>
      <c r="OU97" s="29"/>
      <c r="OV97" s="29"/>
      <c r="OW97" s="29"/>
      <c r="OX97" s="29"/>
      <c r="OY97" s="29"/>
      <c r="OZ97" s="29"/>
      <c r="PA97" s="29"/>
      <c r="PB97" s="29"/>
      <c r="PC97" s="29"/>
      <c r="PD97" s="29"/>
      <c r="PE97" s="29"/>
      <c r="PF97" s="29"/>
      <c r="PG97" s="29"/>
      <c r="PH97" s="29"/>
      <c r="PI97" s="29"/>
      <c r="PJ97" s="29"/>
      <c r="PK97" s="29"/>
    </row>
    <row r="98" spans="1:427" x14ac:dyDescent="0.25">
      <c r="A98" s="7" t="s">
        <v>351</v>
      </c>
      <c r="B98" s="29">
        <v>-3500</v>
      </c>
      <c r="C98" s="29">
        <v>3500</v>
      </c>
      <c r="D98" s="29">
        <v>0</v>
      </c>
      <c r="E98" s="29">
        <v>-3500</v>
      </c>
      <c r="F98" s="29">
        <v>3500</v>
      </c>
      <c r="G98" s="29">
        <v>0</v>
      </c>
      <c r="H98" s="29">
        <v>-3500</v>
      </c>
      <c r="I98" s="29">
        <v>3500</v>
      </c>
      <c r="J98" s="29">
        <v>0</v>
      </c>
      <c r="K98" s="29">
        <v>-3500</v>
      </c>
      <c r="L98" s="29">
        <v>3500</v>
      </c>
      <c r="M98" s="29">
        <v>0</v>
      </c>
      <c r="N98" s="29">
        <v>-3500</v>
      </c>
      <c r="O98" s="29">
        <v>3500</v>
      </c>
      <c r="P98" s="29">
        <v>0</v>
      </c>
      <c r="Q98" s="29">
        <v>-3500</v>
      </c>
      <c r="R98" s="29">
        <v>3500</v>
      </c>
      <c r="S98" s="29">
        <v>0</v>
      </c>
      <c r="T98" s="29">
        <v>-3500</v>
      </c>
      <c r="U98" s="29">
        <v>3500</v>
      </c>
      <c r="V98" s="29">
        <v>0</v>
      </c>
      <c r="W98" s="29">
        <v>-3500</v>
      </c>
      <c r="X98" s="29">
        <v>3500</v>
      </c>
      <c r="Y98" s="29">
        <v>0</v>
      </c>
      <c r="Z98" s="29">
        <v>-3500</v>
      </c>
      <c r="AA98" s="29">
        <v>3500</v>
      </c>
      <c r="AB98" s="29">
        <v>0</v>
      </c>
      <c r="AC98" s="29">
        <v>-3500</v>
      </c>
      <c r="AD98" s="29">
        <v>3500</v>
      </c>
      <c r="AE98" s="29">
        <v>0</v>
      </c>
      <c r="AF98" s="29">
        <v>-3500</v>
      </c>
      <c r="AG98" s="29">
        <v>3500</v>
      </c>
      <c r="AH98" s="29">
        <v>0</v>
      </c>
      <c r="AI98" s="29">
        <v>-3500</v>
      </c>
      <c r="AJ98" s="29">
        <v>3500</v>
      </c>
      <c r="AK98" s="29">
        <v>0</v>
      </c>
      <c r="AL98" s="29">
        <v>-6000</v>
      </c>
      <c r="AM98" s="29">
        <v>6000</v>
      </c>
      <c r="AN98" s="29">
        <v>0</v>
      </c>
      <c r="AO98" s="29">
        <v>-6000</v>
      </c>
      <c r="AP98" s="29">
        <v>6000</v>
      </c>
      <c r="AQ98" s="29">
        <v>0</v>
      </c>
      <c r="AR98" s="29">
        <v>-6000</v>
      </c>
      <c r="AS98" s="29">
        <v>6000</v>
      </c>
      <c r="AT98" s="29">
        <v>0</v>
      </c>
      <c r="AU98" s="29">
        <v>-6000</v>
      </c>
      <c r="AV98" s="29">
        <v>6000</v>
      </c>
      <c r="AW98" s="29">
        <v>0</v>
      </c>
      <c r="AX98" s="29">
        <v>-6000</v>
      </c>
      <c r="AY98" s="29">
        <v>6000</v>
      </c>
      <c r="AZ98" s="29">
        <v>0</v>
      </c>
      <c r="BA98" s="29">
        <v>-6000</v>
      </c>
      <c r="BB98" s="29">
        <v>6000</v>
      </c>
      <c r="BC98" s="29">
        <v>0</v>
      </c>
      <c r="BD98" s="29">
        <v>-7500</v>
      </c>
      <c r="BE98" s="29">
        <v>7500</v>
      </c>
      <c r="BF98" s="29">
        <v>0</v>
      </c>
      <c r="BG98" s="29">
        <v>-7500</v>
      </c>
      <c r="BH98" s="29">
        <v>7500</v>
      </c>
      <c r="BI98" s="29">
        <v>0</v>
      </c>
      <c r="BJ98" s="29">
        <v>-7500</v>
      </c>
      <c r="BK98" s="29">
        <v>7500</v>
      </c>
      <c r="BL98" s="29">
        <v>0</v>
      </c>
      <c r="BM98" s="29">
        <v>-7500</v>
      </c>
      <c r="BN98" s="29">
        <v>7500</v>
      </c>
      <c r="BO98" s="29">
        <v>0</v>
      </c>
      <c r="BP98" s="29">
        <v>54000</v>
      </c>
      <c r="BQ98" s="29">
        <v>-54000</v>
      </c>
      <c r="BR98" s="29">
        <v>0</v>
      </c>
      <c r="BS98" s="29">
        <v>54000</v>
      </c>
      <c r="BT98" s="29">
        <v>-54000</v>
      </c>
      <c r="BU98" s="29">
        <v>0</v>
      </c>
      <c r="BV98" s="29"/>
      <c r="BW98" s="29"/>
      <c r="BX98" s="29"/>
      <c r="BY98" s="29"/>
      <c r="BZ98" s="29"/>
      <c r="CA98" s="29"/>
      <c r="CB98" s="29">
        <v>0</v>
      </c>
      <c r="CC98" s="29">
        <v>0</v>
      </c>
      <c r="CD98" s="29">
        <v>0</v>
      </c>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29"/>
      <c r="DQ98" s="29"/>
      <c r="DR98" s="29"/>
      <c r="DS98" s="29"/>
      <c r="DT98" s="29"/>
      <c r="DU98" s="29"/>
      <c r="DV98" s="29"/>
      <c r="DW98" s="29"/>
      <c r="DX98" s="29"/>
      <c r="DY98" s="29"/>
      <c r="DZ98" s="29"/>
      <c r="EA98" s="29"/>
      <c r="EB98" s="29"/>
      <c r="EC98" s="29"/>
      <c r="ED98" s="29"/>
      <c r="EE98" s="29"/>
      <c r="EF98" s="29"/>
      <c r="EG98" s="29"/>
      <c r="EH98" s="29"/>
      <c r="EI98" s="29"/>
      <c r="EJ98" s="29"/>
      <c r="EK98" s="29"/>
      <c r="EL98" s="29"/>
      <c r="EM98" s="29"/>
      <c r="EN98" s="29"/>
      <c r="EO98" s="29"/>
      <c r="EP98" s="29"/>
      <c r="EQ98" s="29"/>
      <c r="ER98" s="29"/>
      <c r="ES98" s="29"/>
      <c r="ET98" s="29"/>
      <c r="EU98" s="29"/>
      <c r="EV98" s="29"/>
      <c r="EW98" s="29"/>
      <c r="EX98" s="29"/>
      <c r="EY98" s="29"/>
      <c r="EZ98" s="29"/>
      <c r="FA98" s="29"/>
      <c r="FB98" s="29"/>
      <c r="FC98" s="29"/>
      <c r="FD98" s="29"/>
      <c r="FE98" s="29"/>
      <c r="FF98" s="29"/>
      <c r="FG98" s="29"/>
      <c r="FH98" s="29"/>
      <c r="FI98" s="29"/>
      <c r="FJ98" s="29"/>
      <c r="FK98" s="29"/>
      <c r="FL98" s="29"/>
      <c r="FM98" s="29"/>
      <c r="FN98" s="29"/>
      <c r="FO98" s="29"/>
      <c r="FP98" s="29"/>
      <c r="FQ98" s="29"/>
      <c r="FR98" s="29"/>
      <c r="FS98" s="29"/>
      <c r="FT98" s="29"/>
      <c r="FU98" s="29"/>
      <c r="FV98" s="29"/>
      <c r="FW98" s="29"/>
      <c r="FX98" s="29"/>
      <c r="FY98" s="29"/>
      <c r="FZ98" s="29"/>
      <c r="GA98" s="29"/>
      <c r="GB98" s="29"/>
      <c r="GC98" s="29"/>
      <c r="GD98" s="29"/>
      <c r="GE98" s="29"/>
      <c r="GF98" s="29"/>
      <c r="GG98" s="29"/>
      <c r="GH98" s="29"/>
      <c r="GI98" s="29"/>
      <c r="GJ98" s="29"/>
      <c r="GK98" s="29"/>
      <c r="GL98" s="29"/>
      <c r="GM98" s="29"/>
      <c r="GN98" s="29"/>
      <c r="GO98" s="29"/>
      <c r="GP98" s="29"/>
      <c r="GQ98" s="29"/>
      <c r="GR98" s="29"/>
      <c r="GS98" s="29"/>
      <c r="GT98" s="29"/>
      <c r="GU98" s="29"/>
      <c r="GV98" s="29"/>
      <c r="GW98" s="29"/>
      <c r="GX98" s="29"/>
      <c r="GY98" s="29"/>
      <c r="GZ98" s="29"/>
      <c r="HA98" s="29"/>
      <c r="HB98" s="29"/>
      <c r="HC98" s="29"/>
      <c r="HD98" s="29"/>
      <c r="HE98" s="29"/>
      <c r="HF98" s="29"/>
      <c r="HG98" s="29"/>
      <c r="HH98" s="29"/>
      <c r="HI98" s="29"/>
      <c r="HJ98" s="29"/>
      <c r="HK98" s="29"/>
      <c r="HL98" s="29"/>
      <c r="HM98" s="29"/>
      <c r="HN98" s="29"/>
      <c r="HO98" s="29"/>
      <c r="HP98" s="29"/>
      <c r="HQ98" s="29"/>
      <c r="HR98" s="29"/>
      <c r="HS98" s="29"/>
      <c r="HT98" s="29"/>
      <c r="HU98" s="29"/>
      <c r="HV98" s="29"/>
      <c r="HW98" s="29"/>
      <c r="HX98" s="29"/>
      <c r="HY98" s="29"/>
      <c r="HZ98" s="29"/>
      <c r="IA98" s="29"/>
      <c r="IB98" s="29"/>
      <c r="IC98" s="29"/>
      <c r="ID98" s="29"/>
      <c r="IE98" s="29"/>
      <c r="IF98" s="29"/>
      <c r="IG98" s="29"/>
      <c r="IH98" s="29"/>
      <c r="II98" s="29"/>
      <c r="IJ98" s="29"/>
      <c r="IK98" s="29"/>
      <c r="IL98" s="29"/>
      <c r="IM98" s="29"/>
      <c r="IN98" s="29"/>
      <c r="IO98" s="29"/>
      <c r="IP98" s="29"/>
      <c r="IQ98" s="29"/>
      <c r="IR98" s="29"/>
      <c r="IS98" s="29"/>
      <c r="IT98" s="29"/>
      <c r="IU98" s="29"/>
      <c r="IV98" s="29"/>
      <c r="IW98" s="29"/>
      <c r="IX98" s="29"/>
      <c r="IY98" s="29"/>
      <c r="IZ98" s="29"/>
      <c r="JA98" s="29"/>
      <c r="JB98" s="29"/>
      <c r="JC98" s="29"/>
      <c r="JD98" s="29"/>
      <c r="JE98" s="29"/>
      <c r="JF98" s="29"/>
      <c r="JG98" s="29"/>
      <c r="JH98" s="29"/>
      <c r="JI98" s="29"/>
      <c r="JJ98" s="29"/>
      <c r="JK98" s="29"/>
      <c r="JL98" s="29"/>
      <c r="JM98" s="29"/>
      <c r="JN98" s="29"/>
      <c r="JO98" s="29"/>
      <c r="JP98" s="29"/>
      <c r="JQ98" s="29"/>
      <c r="JR98" s="29"/>
      <c r="JS98" s="29"/>
      <c r="JT98" s="29"/>
      <c r="JU98" s="29"/>
      <c r="JV98" s="29"/>
      <c r="JW98" s="29"/>
      <c r="JX98" s="29"/>
      <c r="JY98" s="29"/>
      <c r="JZ98" s="29"/>
      <c r="KA98" s="29"/>
      <c r="KB98" s="29"/>
      <c r="KC98" s="29"/>
      <c r="KD98" s="29"/>
      <c r="KE98" s="29"/>
      <c r="KF98" s="29"/>
      <c r="KG98" s="29"/>
      <c r="KH98" s="29"/>
      <c r="KI98" s="29"/>
      <c r="KJ98" s="29"/>
      <c r="KK98" s="29"/>
      <c r="KL98" s="29"/>
      <c r="KM98" s="29"/>
      <c r="KN98" s="29"/>
      <c r="KO98" s="29"/>
      <c r="KP98" s="29"/>
      <c r="KQ98" s="29"/>
      <c r="KR98" s="29"/>
      <c r="KS98" s="29"/>
      <c r="KT98" s="29"/>
      <c r="KU98" s="29"/>
      <c r="KV98" s="29"/>
      <c r="KW98" s="29"/>
      <c r="KX98" s="29"/>
      <c r="KY98" s="29"/>
      <c r="KZ98" s="29"/>
      <c r="LA98" s="29"/>
      <c r="LB98" s="29"/>
      <c r="LC98" s="29"/>
      <c r="LD98" s="29"/>
      <c r="LE98" s="29"/>
      <c r="LF98" s="29"/>
      <c r="LG98" s="29"/>
      <c r="LH98" s="29"/>
      <c r="LI98" s="29"/>
      <c r="LJ98" s="29"/>
      <c r="LK98" s="29"/>
      <c r="LL98" s="29"/>
      <c r="LM98" s="29"/>
      <c r="LN98" s="29"/>
      <c r="LO98" s="29"/>
      <c r="LP98" s="29"/>
      <c r="LQ98" s="29"/>
      <c r="LR98" s="29"/>
      <c r="LS98" s="29"/>
      <c r="LT98" s="29"/>
      <c r="LU98" s="29"/>
      <c r="LV98" s="29"/>
      <c r="LW98" s="29"/>
      <c r="LX98" s="29"/>
      <c r="LY98" s="29"/>
      <c r="LZ98" s="29"/>
      <c r="MA98" s="29"/>
      <c r="MB98" s="29"/>
      <c r="MC98" s="29"/>
      <c r="MD98" s="29"/>
      <c r="ME98" s="29"/>
      <c r="MF98" s="29"/>
      <c r="MG98" s="29"/>
      <c r="MH98" s="29"/>
      <c r="MI98" s="29"/>
      <c r="MJ98" s="29"/>
      <c r="MK98" s="29"/>
      <c r="ML98" s="29"/>
      <c r="MM98" s="29"/>
      <c r="MN98" s="29"/>
      <c r="MO98" s="29"/>
      <c r="MP98" s="29"/>
      <c r="MQ98" s="29"/>
      <c r="MR98" s="29"/>
      <c r="MS98" s="29"/>
      <c r="MT98" s="29"/>
      <c r="MU98" s="29"/>
      <c r="MV98" s="29"/>
      <c r="MW98" s="29"/>
      <c r="MX98" s="29"/>
      <c r="MY98" s="29"/>
      <c r="MZ98" s="29"/>
      <c r="NA98" s="29"/>
      <c r="NB98" s="29"/>
      <c r="NC98" s="29"/>
      <c r="ND98" s="29"/>
      <c r="NE98" s="29"/>
      <c r="NF98" s="29"/>
      <c r="NG98" s="29"/>
      <c r="NH98" s="29"/>
      <c r="NI98" s="29"/>
      <c r="NJ98" s="29"/>
      <c r="NK98" s="29"/>
      <c r="NL98" s="29"/>
      <c r="NM98" s="29"/>
      <c r="NN98" s="29"/>
      <c r="NO98" s="29"/>
      <c r="NP98" s="29"/>
      <c r="NQ98" s="29"/>
      <c r="NR98" s="29"/>
      <c r="NS98" s="29"/>
      <c r="NT98" s="29"/>
      <c r="NU98" s="29"/>
      <c r="NV98" s="29"/>
      <c r="NW98" s="29"/>
      <c r="NX98" s="29"/>
      <c r="NY98" s="29"/>
      <c r="NZ98" s="29"/>
      <c r="OA98" s="29"/>
      <c r="OB98" s="29"/>
      <c r="OC98" s="29"/>
      <c r="OD98" s="29"/>
      <c r="OE98" s="29"/>
      <c r="OF98" s="29"/>
      <c r="OG98" s="29"/>
      <c r="OH98" s="29"/>
      <c r="OI98" s="29"/>
      <c r="OJ98" s="29"/>
      <c r="OK98" s="29"/>
      <c r="OL98" s="29"/>
      <c r="OM98" s="29"/>
      <c r="ON98" s="29"/>
      <c r="OO98" s="29"/>
      <c r="OP98" s="29"/>
      <c r="OQ98" s="29"/>
      <c r="OR98" s="29"/>
      <c r="OS98" s="29"/>
      <c r="OT98" s="29"/>
      <c r="OU98" s="29"/>
      <c r="OV98" s="29"/>
      <c r="OW98" s="29"/>
      <c r="OX98" s="29"/>
      <c r="OY98" s="29"/>
      <c r="OZ98" s="29"/>
      <c r="PA98" s="29"/>
      <c r="PB98" s="29"/>
      <c r="PC98" s="29"/>
      <c r="PD98" s="29"/>
      <c r="PE98" s="29"/>
      <c r="PF98" s="29"/>
      <c r="PG98" s="29"/>
      <c r="PH98" s="29"/>
      <c r="PI98" s="29"/>
      <c r="PJ98" s="29"/>
      <c r="PK98" s="29"/>
    </row>
    <row r="99" spans="1:427" x14ac:dyDescent="0.25">
      <c r="A99" s="7" t="s">
        <v>352</v>
      </c>
      <c r="B99" s="29">
        <v>15000</v>
      </c>
      <c r="C99" s="29">
        <v>0</v>
      </c>
      <c r="D99" s="29">
        <v>15000</v>
      </c>
      <c r="E99" s="29">
        <v>15000</v>
      </c>
      <c r="F99" s="29">
        <v>0</v>
      </c>
      <c r="G99" s="29">
        <v>15000</v>
      </c>
      <c r="H99" s="29">
        <v>15000</v>
      </c>
      <c r="I99" s="29">
        <v>0</v>
      </c>
      <c r="J99" s="29">
        <v>15000</v>
      </c>
      <c r="K99" s="29">
        <v>15000</v>
      </c>
      <c r="L99" s="29">
        <v>0</v>
      </c>
      <c r="M99" s="29">
        <v>15000</v>
      </c>
      <c r="N99" s="29">
        <v>15000</v>
      </c>
      <c r="O99" s="29">
        <v>0</v>
      </c>
      <c r="P99" s="29">
        <v>15000</v>
      </c>
      <c r="Q99" s="29">
        <v>15000</v>
      </c>
      <c r="R99" s="29">
        <v>0</v>
      </c>
      <c r="S99" s="29">
        <v>15000</v>
      </c>
      <c r="T99" s="29">
        <v>15000</v>
      </c>
      <c r="U99" s="29">
        <v>0</v>
      </c>
      <c r="V99" s="29">
        <v>15000</v>
      </c>
      <c r="W99" s="29">
        <v>15000</v>
      </c>
      <c r="X99" s="29">
        <v>0</v>
      </c>
      <c r="Y99" s="29">
        <v>15000</v>
      </c>
      <c r="Z99" s="29">
        <v>-105000</v>
      </c>
      <c r="AA99" s="29">
        <v>120000</v>
      </c>
      <c r="AB99" s="29">
        <v>15000</v>
      </c>
      <c r="AC99" s="29">
        <v>-105000</v>
      </c>
      <c r="AD99" s="29">
        <v>120000</v>
      </c>
      <c r="AE99" s="29">
        <v>15000</v>
      </c>
      <c r="AF99" s="29">
        <v>15000</v>
      </c>
      <c r="AG99" s="29">
        <v>0</v>
      </c>
      <c r="AH99" s="29">
        <v>15000</v>
      </c>
      <c r="AI99" s="29">
        <v>15000</v>
      </c>
      <c r="AJ99" s="29">
        <v>0</v>
      </c>
      <c r="AK99" s="29">
        <v>15000</v>
      </c>
      <c r="AL99" s="29">
        <v>15000</v>
      </c>
      <c r="AM99" s="29">
        <v>0</v>
      </c>
      <c r="AN99" s="29">
        <v>15000</v>
      </c>
      <c r="AO99" s="29">
        <v>15000</v>
      </c>
      <c r="AP99" s="29">
        <v>0</v>
      </c>
      <c r="AQ99" s="29">
        <v>15000</v>
      </c>
      <c r="AR99" s="29">
        <v>15000</v>
      </c>
      <c r="AS99" s="29">
        <v>0</v>
      </c>
      <c r="AT99" s="29">
        <v>15000</v>
      </c>
      <c r="AU99" s="29">
        <v>15000</v>
      </c>
      <c r="AV99" s="29">
        <v>0</v>
      </c>
      <c r="AW99" s="29">
        <v>15000</v>
      </c>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v>0</v>
      </c>
      <c r="CC99" s="29">
        <v>120000</v>
      </c>
      <c r="CD99" s="29">
        <v>120000</v>
      </c>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29"/>
      <c r="DQ99" s="29"/>
      <c r="DR99" s="29"/>
      <c r="DS99" s="29"/>
      <c r="DT99" s="29"/>
      <c r="DU99" s="29"/>
      <c r="DV99" s="29"/>
      <c r="DW99" s="29"/>
      <c r="DX99" s="29"/>
      <c r="DY99" s="29"/>
      <c r="DZ99" s="29"/>
      <c r="EA99" s="29"/>
      <c r="EB99" s="29"/>
      <c r="EC99" s="29"/>
      <c r="ED99" s="29"/>
      <c r="EE99" s="29"/>
      <c r="EF99" s="29"/>
      <c r="EG99" s="29"/>
      <c r="EH99" s="29"/>
      <c r="EI99" s="29"/>
      <c r="EJ99" s="29"/>
      <c r="EK99" s="29"/>
      <c r="EL99" s="29"/>
      <c r="EM99" s="29"/>
      <c r="EN99" s="29"/>
      <c r="EO99" s="29"/>
      <c r="EP99" s="29"/>
      <c r="EQ99" s="29"/>
      <c r="ER99" s="29"/>
      <c r="ES99" s="29"/>
      <c r="ET99" s="29"/>
      <c r="EU99" s="29"/>
      <c r="EV99" s="29"/>
      <c r="EW99" s="29"/>
      <c r="EX99" s="29"/>
      <c r="EY99" s="29"/>
      <c r="EZ99" s="29"/>
      <c r="FA99" s="29"/>
      <c r="FB99" s="29"/>
      <c r="FC99" s="29"/>
      <c r="FD99" s="29"/>
      <c r="FE99" s="29"/>
      <c r="FF99" s="29"/>
      <c r="FG99" s="29"/>
      <c r="FH99" s="29"/>
      <c r="FI99" s="29"/>
      <c r="FJ99" s="29"/>
      <c r="FK99" s="29"/>
      <c r="FL99" s="29"/>
      <c r="FM99" s="29"/>
      <c r="FN99" s="29"/>
      <c r="FO99" s="29"/>
      <c r="FP99" s="29"/>
      <c r="FQ99" s="29"/>
      <c r="FR99" s="29"/>
      <c r="FS99" s="29"/>
      <c r="FT99" s="29"/>
      <c r="FU99" s="29"/>
      <c r="FV99" s="29"/>
      <c r="FW99" s="29"/>
      <c r="FX99" s="29"/>
      <c r="FY99" s="29"/>
      <c r="FZ99" s="29"/>
      <c r="GA99" s="29"/>
      <c r="GB99" s="29"/>
      <c r="GC99" s="29"/>
      <c r="GD99" s="29"/>
      <c r="GE99" s="29"/>
      <c r="GF99" s="29"/>
      <c r="GG99" s="29"/>
      <c r="GH99" s="29"/>
      <c r="GI99" s="29"/>
      <c r="GJ99" s="29"/>
      <c r="GK99" s="29"/>
      <c r="GL99" s="29"/>
      <c r="GM99" s="29"/>
      <c r="GN99" s="29"/>
      <c r="GO99" s="29"/>
      <c r="GP99" s="29"/>
      <c r="GQ99" s="29"/>
      <c r="GR99" s="29"/>
      <c r="GS99" s="29"/>
      <c r="GT99" s="29"/>
      <c r="GU99" s="29"/>
      <c r="GV99" s="29"/>
      <c r="GW99" s="29"/>
      <c r="GX99" s="29"/>
      <c r="GY99" s="29"/>
      <c r="GZ99" s="29"/>
      <c r="HA99" s="29"/>
      <c r="HB99" s="29"/>
      <c r="HC99" s="29"/>
      <c r="HD99" s="29"/>
      <c r="HE99" s="29"/>
      <c r="HF99" s="29"/>
      <c r="HG99" s="29"/>
      <c r="HH99" s="29"/>
      <c r="HI99" s="29"/>
      <c r="HJ99" s="29"/>
      <c r="HK99" s="29"/>
      <c r="HL99" s="29"/>
      <c r="HM99" s="29"/>
      <c r="HN99" s="29"/>
      <c r="HO99" s="29"/>
      <c r="HP99" s="29"/>
      <c r="HQ99" s="29"/>
      <c r="HR99" s="29"/>
      <c r="HS99" s="29"/>
      <c r="HT99" s="29"/>
      <c r="HU99" s="29"/>
      <c r="HV99" s="29"/>
      <c r="HW99" s="29"/>
      <c r="HX99" s="29"/>
      <c r="HY99" s="29"/>
      <c r="HZ99" s="29"/>
      <c r="IA99" s="29"/>
      <c r="IB99" s="29"/>
      <c r="IC99" s="29"/>
      <c r="ID99" s="29"/>
      <c r="IE99" s="29"/>
      <c r="IF99" s="29"/>
      <c r="IG99" s="29"/>
      <c r="IH99" s="29"/>
      <c r="II99" s="29"/>
      <c r="IJ99" s="29"/>
      <c r="IK99" s="29"/>
      <c r="IL99" s="29"/>
      <c r="IM99" s="29"/>
      <c r="IN99" s="29"/>
      <c r="IO99" s="29"/>
      <c r="IP99" s="29"/>
      <c r="IQ99" s="29"/>
      <c r="IR99" s="29"/>
      <c r="IS99" s="29"/>
      <c r="IT99" s="29"/>
      <c r="IU99" s="29"/>
      <c r="IV99" s="29"/>
      <c r="IW99" s="29"/>
      <c r="IX99" s="29"/>
      <c r="IY99" s="29"/>
      <c r="IZ99" s="29"/>
      <c r="JA99" s="29"/>
      <c r="JB99" s="29"/>
      <c r="JC99" s="29"/>
      <c r="JD99" s="29"/>
      <c r="JE99" s="29"/>
      <c r="JF99" s="29"/>
      <c r="JG99" s="29"/>
      <c r="JH99" s="29"/>
      <c r="JI99" s="29"/>
      <c r="JJ99" s="29"/>
      <c r="JK99" s="29"/>
      <c r="JL99" s="29"/>
      <c r="JM99" s="29"/>
      <c r="JN99" s="29"/>
      <c r="JO99" s="29"/>
      <c r="JP99" s="29"/>
      <c r="JQ99" s="29"/>
      <c r="JR99" s="29"/>
      <c r="JS99" s="29"/>
      <c r="JT99" s="29"/>
      <c r="JU99" s="29"/>
      <c r="JV99" s="29"/>
      <c r="JW99" s="29"/>
      <c r="JX99" s="29"/>
      <c r="JY99" s="29"/>
      <c r="JZ99" s="29"/>
      <c r="KA99" s="29"/>
      <c r="KB99" s="29"/>
      <c r="KC99" s="29"/>
      <c r="KD99" s="29"/>
      <c r="KE99" s="29"/>
      <c r="KF99" s="29"/>
      <c r="KG99" s="29"/>
      <c r="KH99" s="29"/>
      <c r="KI99" s="29"/>
      <c r="KJ99" s="29"/>
      <c r="KK99" s="29"/>
      <c r="KL99" s="29"/>
      <c r="KM99" s="29"/>
      <c r="KN99" s="29"/>
      <c r="KO99" s="29"/>
      <c r="KP99" s="29"/>
      <c r="KQ99" s="29"/>
      <c r="KR99" s="29"/>
      <c r="KS99" s="29"/>
      <c r="KT99" s="29"/>
      <c r="KU99" s="29"/>
      <c r="KV99" s="29"/>
      <c r="KW99" s="29"/>
      <c r="KX99" s="29"/>
      <c r="KY99" s="29"/>
      <c r="KZ99" s="29"/>
      <c r="LA99" s="29"/>
      <c r="LB99" s="29"/>
      <c r="LC99" s="29"/>
      <c r="LD99" s="29"/>
      <c r="LE99" s="29"/>
      <c r="LF99" s="29"/>
      <c r="LG99" s="29"/>
      <c r="LH99" s="29"/>
      <c r="LI99" s="29"/>
      <c r="LJ99" s="29"/>
      <c r="LK99" s="29"/>
      <c r="LL99" s="29"/>
      <c r="LM99" s="29"/>
      <c r="LN99" s="29"/>
      <c r="LO99" s="29"/>
      <c r="LP99" s="29"/>
      <c r="LQ99" s="29"/>
      <c r="LR99" s="29"/>
      <c r="LS99" s="29"/>
      <c r="LT99" s="29"/>
      <c r="LU99" s="29"/>
      <c r="LV99" s="29"/>
      <c r="LW99" s="29"/>
      <c r="LX99" s="29"/>
      <c r="LY99" s="29"/>
      <c r="LZ99" s="29"/>
      <c r="MA99" s="29"/>
      <c r="MB99" s="29"/>
      <c r="MC99" s="29"/>
      <c r="MD99" s="29"/>
      <c r="ME99" s="29"/>
      <c r="MF99" s="29"/>
      <c r="MG99" s="29"/>
      <c r="MH99" s="29"/>
      <c r="MI99" s="29"/>
      <c r="MJ99" s="29"/>
      <c r="MK99" s="29"/>
      <c r="ML99" s="29"/>
      <c r="MM99" s="29"/>
      <c r="MN99" s="29"/>
      <c r="MO99" s="29"/>
      <c r="MP99" s="29"/>
      <c r="MQ99" s="29"/>
      <c r="MR99" s="29"/>
      <c r="MS99" s="29"/>
      <c r="MT99" s="29"/>
      <c r="MU99" s="29"/>
      <c r="MV99" s="29"/>
      <c r="MW99" s="29"/>
      <c r="MX99" s="29"/>
      <c r="MY99" s="29"/>
      <c r="MZ99" s="29"/>
      <c r="NA99" s="29"/>
      <c r="NB99" s="29"/>
      <c r="NC99" s="29"/>
      <c r="ND99" s="29"/>
      <c r="NE99" s="29"/>
      <c r="NF99" s="29"/>
      <c r="NG99" s="29"/>
      <c r="NH99" s="29"/>
      <c r="NI99" s="29"/>
      <c r="NJ99" s="29"/>
      <c r="NK99" s="29"/>
      <c r="NL99" s="29"/>
      <c r="NM99" s="29"/>
      <c r="NN99" s="29"/>
      <c r="NO99" s="29"/>
      <c r="NP99" s="29"/>
      <c r="NQ99" s="29"/>
      <c r="NR99" s="29"/>
      <c r="NS99" s="29"/>
      <c r="NT99" s="29"/>
      <c r="NU99" s="29"/>
      <c r="NV99" s="29"/>
      <c r="NW99" s="29"/>
      <c r="NX99" s="29"/>
      <c r="NY99" s="29"/>
      <c r="NZ99" s="29"/>
      <c r="OA99" s="29"/>
      <c r="OB99" s="29"/>
      <c r="OC99" s="29"/>
      <c r="OD99" s="29"/>
      <c r="OE99" s="29"/>
      <c r="OF99" s="29"/>
      <c r="OG99" s="29"/>
      <c r="OH99" s="29"/>
      <c r="OI99" s="29"/>
      <c r="OJ99" s="29"/>
      <c r="OK99" s="29"/>
      <c r="OL99" s="29"/>
      <c r="OM99" s="29"/>
      <c r="ON99" s="29"/>
      <c r="OO99" s="29"/>
      <c r="OP99" s="29"/>
      <c r="OQ99" s="29"/>
      <c r="OR99" s="29"/>
      <c r="OS99" s="29"/>
      <c r="OT99" s="29"/>
      <c r="OU99" s="29"/>
      <c r="OV99" s="29"/>
      <c r="OW99" s="29"/>
      <c r="OX99" s="29"/>
      <c r="OY99" s="29"/>
      <c r="OZ99" s="29"/>
      <c r="PA99" s="29"/>
      <c r="PB99" s="29"/>
      <c r="PC99" s="29"/>
      <c r="PD99" s="29"/>
      <c r="PE99" s="29"/>
      <c r="PF99" s="29"/>
      <c r="PG99" s="29"/>
      <c r="PH99" s="29"/>
      <c r="PI99" s="29"/>
      <c r="PJ99" s="29"/>
      <c r="PK99" s="29"/>
    </row>
    <row r="100" spans="1:427" x14ac:dyDescent="0.25">
      <c r="A100" s="7" t="s">
        <v>353</v>
      </c>
      <c r="B100" s="29">
        <v>3500</v>
      </c>
      <c r="C100" s="29">
        <v>0</v>
      </c>
      <c r="D100" s="29">
        <v>3500</v>
      </c>
      <c r="E100" s="29">
        <v>3500</v>
      </c>
      <c r="F100" s="29">
        <v>0</v>
      </c>
      <c r="G100" s="29">
        <v>3500</v>
      </c>
      <c r="H100" s="29">
        <v>3500</v>
      </c>
      <c r="I100" s="29">
        <v>0</v>
      </c>
      <c r="J100" s="29">
        <v>3500</v>
      </c>
      <c r="K100" s="29">
        <v>3500</v>
      </c>
      <c r="L100" s="29">
        <v>0</v>
      </c>
      <c r="M100" s="29">
        <v>3500</v>
      </c>
      <c r="N100" s="29">
        <v>3500</v>
      </c>
      <c r="O100" s="29">
        <v>0</v>
      </c>
      <c r="P100" s="29">
        <v>3500</v>
      </c>
      <c r="Q100" s="29">
        <v>3500</v>
      </c>
      <c r="R100" s="29">
        <v>0</v>
      </c>
      <c r="S100" s="29">
        <v>3500</v>
      </c>
      <c r="T100" s="29">
        <v>3500</v>
      </c>
      <c r="U100" s="29">
        <v>0</v>
      </c>
      <c r="V100" s="29">
        <v>3500</v>
      </c>
      <c r="W100" s="29">
        <v>3500</v>
      </c>
      <c r="X100" s="29">
        <v>0</v>
      </c>
      <c r="Y100" s="29">
        <v>3500</v>
      </c>
      <c r="Z100" s="29">
        <v>3500</v>
      </c>
      <c r="AA100" s="29">
        <v>0</v>
      </c>
      <c r="AB100" s="29">
        <v>3500</v>
      </c>
      <c r="AC100" s="29">
        <v>3500</v>
      </c>
      <c r="AD100" s="29">
        <v>0</v>
      </c>
      <c r="AE100" s="29">
        <v>3500</v>
      </c>
      <c r="AF100" s="29">
        <v>3500</v>
      </c>
      <c r="AG100" s="29">
        <v>0</v>
      </c>
      <c r="AH100" s="29">
        <v>3500</v>
      </c>
      <c r="AI100" s="29">
        <v>3500</v>
      </c>
      <c r="AJ100" s="29">
        <v>0</v>
      </c>
      <c r="AK100" s="29">
        <v>3500</v>
      </c>
      <c r="AL100" s="29">
        <v>6000</v>
      </c>
      <c r="AM100" s="29">
        <v>0</v>
      </c>
      <c r="AN100" s="29">
        <v>6000</v>
      </c>
      <c r="AO100" s="29">
        <v>6000</v>
      </c>
      <c r="AP100" s="29">
        <v>0</v>
      </c>
      <c r="AQ100" s="29">
        <v>6000</v>
      </c>
      <c r="AR100" s="29">
        <v>6000</v>
      </c>
      <c r="AS100" s="29">
        <v>0</v>
      </c>
      <c r="AT100" s="29">
        <v>6000</v>
      </c>
      <c r="AU100" s="29">
        <v>6000</v>
      </c>
      <c r="AV100" s="29">
        <v>0</v>
      </c>
      <c r="AW100" s="29">
        <v>6000</v>
      </c>
      <c r="AX100" s="29">
        <v>6000</v>
      </c>
      <c r="AY100" s="29">
        <v>0</v>
      </c>
      <c r="AZ100" s="29">
        <v>6000</v>
      </c>
      <c r="BA100" s="29">
        <v>6000</v>
      </c>
      <c r="BB100" s="29">
        <v>0</v>
      </c>
      <c r="BC100" s="29">
        <v>6000</v>
      </c>
      <c r="BD100" s="29">
        <v>7500</v>
      </c>
      <c r="BE100" s="29">
        <v>0</v>
      </c>
      <c r="BF100" s="29">
        <v>7500</v>
      </c>
      <c r="BG100" s="29">
        <v>7500</v>
      </c>
      <c r="BH100" s="29">
        <v>0</v>
      </c>
      <c r="BI100" s="29">
        <v>7500</v>
      </c>
      <c r="BJ100" s="29">
        <v>7500</v>
      </c>
      <c r="BK100" s="29">
        <v>0</v>
      </c>
      <c r="BL100" s="29">
        <v>7500</v>
      </c>
      <c r="BM100" s="29">
        <v>7500</v>
      </c>
      <c r="BN100" s="29">
        <v>0</v>
      </c>
      <c r="BO100" s="29">
        <v>7500</v>
      </c>
      <c r="BP100" s="29">
        <v>-54000</v>
      </c>
      <c r="BQ100" s="29">
        <v>0</v>
      </c>
      <c r="BR100" s="29">
        <v>-54000</v>
      </c>
      <c r="BS100" s="29">
        <v>-54000</v>
      </c>
      <c r="BT100" s="29">
        <v>0</v>
      </c>
      <c r="BU100" s="29">
        <v>-54000</v>
      </c>
      <c r="BV100" s="29"/>
      <c r="BW100" s="29"/>
      <c r="BX100" s="29"/>
      <c r="BY100" s="29"/>
      <c r="BZ100" s="29"/>
      <c r="CA100" s="29"/>
      <c r="CB100" s="29">
        <v>0</v>
      </c>
      <c r="CC100" s="29">
        <v>0</v>
      </c>
      <c r="CD100" s="29">
        <v>0</v>
      </c>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29"/>
      <c r="DQ100" s="29"/>
      <c r="DR100" s="29"/>
      <c r="DS100" s="29"/>
      <c r="DT100" s="29"/>
      <c r="DU100" s="29"/>
      <c r="DV100" s="29"/>
      <c r="DW100" s="29"/>
      <c r="DX100" s="29"/>
      <c r="DY100" s="29"/>
      <c r="DZ100" s="29"/>
      <c r="EA100" s="29"/>
      <c r="EB100" s="29"/>
      <c r="EC100" s="29"/>
      <c r="ED100" s="29"/>
      <c r="EE100" s="29"/>
      <c r="EF100" s="29"/>
      <c r="EG100" s="29"/>
      <c r="EH100" s="29"/>
      <c r="EI100" s="29"/>
      <c r="EJ100" s="29"/>
      <c r="EK100" s="29"/>
      <c r="EL100" s="29"/>
      <c r="EM100" s="29"/>
      <c r="EN100" s="29"/>
      <c r="EO100" s="29"/>
      <c r="EP100" s="29"/>
      <c r="EQ100" s="29"/>
      <c r="ER100" s="29"/>
      <c r="ES100" s="29"/>
      <c r="ET100" s="29"/>
      <c r="EU100" s="29"/>
      <c r="EV100" s="29"/>
      <c r="EW100" s="29"/>
      <c r="EX100" s="29"/>
      <c r="EY100" s="29"/>
      <c r="EZ100" s="29"/>
      <c r="FA100" s="29"/>
      <c r="FB100" s="29"/>
      <c r="FC100" s="29"/>
      <c r="FD100" s="29"/>
      <c r="FE100" s="29"/>
      <c r="FF100" s="29"/>
      <c r="FG100" s="29"/>
      <c r="FH100" s="29"/>
      <c r="FI100" s="29"/>
      <c r="FJ100" s="29"/>
      <c r="FK100" s="29"/>
      <c r="FL100" s="29"/>
      <c r="FM100" s="29"/>
      <c r="FN100" s="29"/>
      <c r="FO100" s="29"/>
      <c r="FP100" s="29"/>
      <c r="FQ100" s="29"/>
      <c r="FR100" s="29"/>
      <c r="FS100" s="29"/>
      <c r="FT100" s="29"/>
      <c r="FU100" s="29"/>
      <c r="FV100" s="29"/>
      <c r="FW100" s="29"/>
      <c r="FX100" s="29"/>
      <c r="FY100" s="29"/>
      <c r="FZ100" s="29"/>
      <c r="GA100" s="29"/>
      <c r="GB100" s="29"/>
      <c r="GC100" s="29"/>
      <c r="GD100" s="29"/>
      <c r="GE100" s="29"/>
      <c r="GF100" s="29"/>
      <c r="GG100" s="29"/>
      <c r="GH100" s="29"/>
      <c r="GI100" s="29"/>
      <c r="GJ100" s="29"/>
      <c r="GK100" s="29"/>
      <c r="GL100" s="29"/>
      <c r="GM100" s="29"/>
      <c r="GN100" s="29"/>
      <c r="GO100" s="29"/>
      <c r="GP100" s="29"/>
      <c r="GQ100" s="29"/>
      <c r="GR100" s="29"/>
      <c r="GS100" s="29"/>
      <c r="GT100" s="29"/>
      <c r="GU100" s="29"/>
      <c r="GV100" s="29"/>
      <c r="GW100" s="29"/>
      <c r="GX100" s="29"/>
      <c r="GY100" s="29"/>
      <c r="GZ100" s="29"/>
      <c r="HA100" s="29"/>
      <c r="HB100" s="29"/>
      <c r="HC100" s="29"/>
      <c r="HD100" s="29"/>
      <c r="HE100" s="29"/>
      <c r="HF100" s="29"/>
      <c r="HG100" s="29"/>
      <c r="HH100" s="29"/>
      <c r="HI100" s="29"/>
      <c r="HJ100" s="29"/>
      <c r="HK100" s="29"/>
      <c r="HL100" s="29"/>
      <c r="HM100" s="29"/>
      <c r="HN100" s="29"/>
      <c r="HO100" s="29"/>
      <c r="HP100" s="29"/>
      <c r="HQ100" s="29"/>
      <c r="HR100" s="29"/>
      <c r="HS100" s="29"/>
      <c r="HT100" s="29"/>
      <c r="HU100" s="29"/>
      <c r="HV100" s="29"/>
      <c r="HW100" s="29"/>
      <c r="HX100" s="29"/>
      <c r="HY100" s="29"/>
      <c r="HZ100" s="29"/>
      <c r="IA100" s="29"/>
      <c r="IB100" s="29"/>
      <c r="IC100" s="29"/>
      <c r="ID100" s="29"/>
      <c r="IE100" s="29"/>
      <c r="IF100" s="29"/>
      <c r="IG100" s="29"/>
      <c r="IH100" s="29"/>
      <c r="II100" s="29"/>
      <c r="IJ100" s="29"/>
      <c r="IK100" s="29"/>
      <c r="IL100" s="29"/>
      <c r="IM100" s="29"/>
      <c r="IN100" s="29"/>
      <c r="IO100" s="29"/>
      <c r="IP100" s="29"/>
      <c r="IQ100" s="29"/>
      <c r="IR100" s="29"/>
      <c r="IS100" s="29"/>
      <c r="IT100" s="29"/>
      <c r="IU100" s="29"/>
      <c r="IV100" s="29"/>
      <c r="IW100" s="29"/>
      <c r="IX100" s="29"/>
      <c r="IY100" s="29"/>
      <c r="IZ100" s="29"/>
      <c r="JA100" s="29"/>
      <c r="JB100" s="29"/>
      <c r="JC100" s="29"/>
      <c r="JD100" s="29"/>
      <c r="JE100" s="29"/>
      <c r="JF100" s="29"/>
      <c r="JG100" s="29"/>
      <c r="JH100" s="29"/>
      <c r="JI100" s="29"/>
      <c r="JJ100" s="29"/>
      <c r="JK100" s="29"/>
      <c r="JL100" s="29"/>
      <c r="JM100" s="29"/>
      <c r="JN100" s="29"/>
      <c r="JO100" s="29"/>
      <c r="JP100" s="29"/>
      <c r="JQ100" s="29"/>
      <c r="JR100" s="29"/>
      <c r="JS100" s="29"/>
      <c r="JT100" s="29"/>
      <c r="JU100" s="29"/>
      <c r="JV100" s="29"/>
      <c r="JW100" s="29"/>
      <c r="JX100" s="29"/>
      <c r="JY100" s="29"/>
      <c r="JZ100" s="29"/>
      <c r="KA100" s="29"/>
      <c r="KB100" s="29"/>
      <c r="KC100" s="29"/>
      <c r="KD100" s="29"/>
      <c r="KE100" s="29"/>
      <c r="KF100" s="29"/>
      <c r="KG100" s="29"/>
      <c r="KH100" s="29"/>
      <c r="KI100" s="29"/>
      <c r="KJ100" s="29"/>
      <c r="KK100" s="29"/>
      <c r="KL100" s="29"/>
      <c r="KM100" s="29"/>
      <c r="KN100" s="29"/>
      <c r="KO100" s="29"/>
      <c r="KP100" s="29"/>
      <c r="KQ100" s="29"/>
      <c r="KR100" s="29"/>
      <c r="KS100" s="29"/>
      <c r="KT100" s="29"/>
      <c r="KU100" s="29"/>
      <c r="KV100" s="29"/>
      <c r="KW100" s="29"/>
      <c r="KX100" s="29"/>
      <c r="KY100" s="29"/>
      <c r="KZ100" s="29"/>
      <c r="LA100" s="29"/>
      <c r="LB100" s="29"/>
      <c r="LC100" s="29"/>
      <c r="LD100" s="29"/>
      <c r="LE100" s="29"/>
      <c r="LF100" s="29"/>
      <c r="LG100" s="29"/>
      <c r="LH100" s="29"/>
      <c r="LI100" s="29"/>
      <c r="LJ100" s="29"/>
      <c r="LK100" s="29"/>
      <c r="LL100" s="29"/>
      <c r="LM100" s="29"/>
      <c r="LN100" s="29"/>
      <c r="LO100" s="29"/>
      <c r="LP100" s="29"/>
      <c r="LQ100" s="29"/>
      <c r="LR100" s="29"/>
      <c r="LS100" s="29"/>
      <c r="LT100" s="29"/>
      <c r="LU100" s="29"/>
      <c r="LV100" s="29"/>
      <c r="LW100" s="29"/>
      <c r="LX100" s="29"/>
      <c r="LY100" s="29"/>
      <c r="LZ100" s="29"/>
      <c r="MA100" s="29"/>
      <c r="MB100" s="29"/>
      <c r="MC100" s="29"/>
      <c r="MD100" s="29"/>
      <c r="ME100" s="29"/>
      <c r="MF100" s="29"/>
      <c r="MG100" s="29"/>
      <c r="MH100" s="29"/>
      <c r="MI100" s="29"/>
      <c r="MJ100" s="29"/>
      <c r="MK100" s="29"/>
      <c r="ML100" s="29"/>
      <c r="MM100" s="29"/>
      <c r="MN100" s="29"/>
      <c r="MO100" s="29"/>
      <c r="MP100" s="29"/>
      <c r="MQ100" s="29"/>
      <c r="MR100" s="29"/>
      <c r="MS100" s="29"/>
      <c r="MT100" s="29"/>
      <c r="MU100" s="29"/>
      <c r="MV100" s="29"/>
      <c r="MW100" s="29"/>
      <c r="MX100" s="29"/>
      <c r="MY100" s="29"/>
      <c r="MZ100" s="29"/>
      <c r="NA100" s="29"/>
      <c r="NB100" s="29"/>
      <c r="NC100" s="29"/>
      <c r="ND100" s="29"/>
      <c r="NE100" s="29"/>
      <c r="NF100" s="29"/>
      <c r="NG100" s="29"/>
      <c r="NH100" s="29"/>
      <c r="NI100" s="29"/>
      <c r="NJ100" s="29"/>
      <c r="NK100" s="29"/>
      <c r="NL100" s="29"/>
      <c r="NM100" s="29"/>
      <c r="NN100" s="29"/>
      <c r="NO100" s="29"/>
      <c r="NP100" s="29"/>
      <c r="NQ100" s="29"/>
      <c r="NR100" s="29"/>
      <c r="NS100" s="29"/>
      <c r="NT100" s="29"/>
      <c r="NU100" s="29"/>
      <c r="NV100" s="29"/>
      <c r="NW100" s="29"/>
      <c r="NX100" s="29"/>
      <c r="NY100" s="29"/>
      <c r="NZ100" s="29"/>
      <c r="OA100" s="29"/>
      <c r="OB100" s="29"/>
      <c r="OC100" s="29"/>
      <c r="OD100" s="29"/>
      <c r="OE100" s="29"/>
      <c r="OF100" s="29"/>
      <c r="OG100" s="29"/>
      <c r="OH100" s="29"/>
      <c r="OI100" s="29"/>
      <c r="OJ100" s="29"/>
      <c r="OK100" s="29"/>
      <c r="OL100" s="29"/>
      <c r="OM100" s="29"/>
      <c r="ON100" s="29"/>
      <c r="OO100" s="29"/>
      <c r="OP100" s="29"/>
      <c r="OQ100" s="29"/>
      <c r="OR100" s="29"/>
      <c r="OS100" s="29"/>
      <c r="OT100" s="29"/>
      <c r="OU100" s="29"/>
      <c r="OV100" s="29"/>
      <c r="OW100" s="29"/>
      <c r="OX100" s="29"/>
      <c r="OY100" s="29"/>
      <c r="OZ100" s="29"/>
      <c r="PA100" s="29"/>
      <c r="PB100" s="29"/>
      <c r="PC100" s="29"/>
      <c r="PD100" s="29"/>
      <c r="PE100" s="29"/>
      <c r="PF100" s="29"/>
      <c r="PG100" s="29"/>
      <c r="PH100" s="29"/>
      <c r="PI100" s="29"/>
      <c r="PJ100" s="29"/>
      <c r="PK100" s="29"/>
    </row>
    <row r="101" spans="1:427" x14ac:dyDescent="0.25">
      <c r="A101" s="6" t="s">
        <v>154</v>
      </c>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29"/>
      <c r="DQ101" s="29"/>
      <c r="DR101" s="29"/>
      <c r="DS101" s="29"/>
      <c r="DT101" s="29"/>
      <c r="DU101" s="29"/>
      <c r="DV101" s="29"/>
      <c r="DW101" s="29"/>
      <c r="DX101" s="29"/>
      <c r="DY101" s="29"/>
      <c r="DZ101" s="29"/>
      <c r="EA101" s="29"/>
      <c r="EB101" s="29"/>
      <c r="EC101" s="29"/>
      <c r="ED101" s="29"/>
      <c r="EE101" s="29"/>
      <c r="EF101" s="29"/>
      <c r="EG101" s="29"/>
      <c r="EH101" s="29"/>
      <c r="EI101" s="29"/>
      <c r="EJ101" s="29"/>
      <c r="EK101" s="29"/>
      <c r="EL101" s="29"/>
      <c r="EM101" s="29"/>
      <c r="EN101" s="29"/>
      <c r="EO101" s="29"/>
      <c r="EP101" s="29"/>
      <c r="EQ101" s="29"/>
      <c r="ER101" s="29"/>
      <c r="ES101" s="29"/>
      <c r="ET101" s="29"/>
      <c r="EU101" s="29"/>
      <c r="EV101" s="29"/>
      <c r="EW101" s="29"/>
      <c r="EX101" s="29"/>
      <c r="EY101" s="29"/>
      <c r="EZ101" s="29"/>
      <c r="FA101" s="29"/>
      <c r="FB101" s="29"/>
      <c r="FC101" s="29"/>
      <c r="FD101" s="29"/>
      <c r="FE101" s="29"/>
      <c r="FF101" s="29"/>
      <c r="FG101" s="29"/>
      <c r="FH101" s="29"/>
      <c r="FI101" s="29"/>
      <c r="FJ101" s="29"/>
      <c r="FK101" s="29"/>
      <c r="FL101" s="29"/>
      <c r="FM101" s="29"/>
      <c r="FN101" s="29"/>
      <c r="FO101" s="29"/>
      <c r="FP101" s="29"/>
      <c r="FQ101" s="29">
        <v>-1850</v>
      </c>
      <c r="FR101" s="29">
        <v>1850</v>
      </c>
      <c r="FS101" s="29">
        <v>0</v>
      </c>
      <c r="FT101" s="29">
        <v>-1850</v>
      </c>
      <c r="FU101" s="29">
        <v>1850</v>
      </c>
      <c r="FV101" s="29">
        <v>0</v>
      </c>
      <c r="FW101" s="29"/>
      <c r="FX101" s="29"/>
      <c r="FY101" s="29"/>
      <c r="FZ101" s="29"/>
      <c r="GA101" s="29"/>
      <c r="GB101" s="29"/>
      <c r="GC101" s="29">
        <v>-1850</v>
      </c>
      <c r="GD101" s="29">
        <v>1850</v>
      </c>
      <c r="GE101" s="29">
        <v>0</v>
      </c>
      <c r="GF101" s="29">
        <v>-1850</v>
      </c>
      <c r="GG101" s="29">
        <v>1850</v>
      </c>
      <c r="GH101" s="29">
        <v>0</v>
      </c>
      <c r="GI101" s="29"/>
      <c r="GJ101" s="29"/>
      <c r="GK101" s="29"/>
      <c r="GL101" s="29"/>
      <c r="GM101" s="29"/>
      <c r="GN101" s="29"/>
      <c r="GO101" s="29">
        <v>-1850</v>
      </c>
      <c r="GP101" s="29">
        <v>1850</v>
      </c>
      <c r="GQ101" s="29">
        <v>0</v>
      </c>
      <c r="GR101" s="29">
        <v>-1850</v>
      </c>
      <c r="GS101" s="29">
        <v>1850</v>
      </c>
      <c r="GT101" s="29">
        <v>0</v>
      </c>
      <c r="GU101" s="29"/>
      <c r="GV101" s="29"/>
      <c r="GW101" s="29"/>
      <c r="GX101" s="29"/>
      <c r="GY101" s="29"/>
      <c r="GZ101" s="29"/>
      <c r="HA101" s="29">
        <v>-1850</v>
      </c>
      <c r="HB101" s="29">
        <v>1850</v>
      </c>
      <c r="HC101" s="29">
        <v>0</v>
      </c>
      <c r="HD101" s="29">
        <v>-1850</v>
      </c>
      <c r="HE101" s="29">
        <v>1850</v>
      </c>
      <c r="HF101" s="29">
        <v>0</v>
      </c>
      <c r="HG101" s="29"/>
      <c r="HH101" s="29"/>
      <c r="HI101" s="29"/>
      <c r="HJ101" s="29">
        <v>-1850</v>
      </c>
      <c r="HK101" s="29">
        <v>1850</v>
      </c>
      <c r="HL101" s="29">
        <v>0</v>
      </c>
      <c r="HM101" s="29">
        <v>-1850</v>
      </c>
      <c r="HN101" s="29">
        <v>1850</v>
      </c>
      <c r="HO101" s="29">
        <v>0</v>
      </c>
      <c r="HP101" s="29"/>
      <c r="HQ101" s="29"/>
      <c r="HR101" s="29"/>
      <c r="HS101" s="29"/>
      <c r="HT101" s="29"/>
      <c r="HU101" s="29"/>
      <c r="HV101" s="29"/>
      <c r="HW101" s="29"/>
      <c r="HX101" s="29"/>
      <c r="HY101" s="29">
        <v>-9250</v>
      </c>
      <c r="HZ101" s="29">
        <v>9250</v>
      </c>
      <c r="IA101" s="29">
        <v>0</v>
      </c>
      <c r="IB101" s="29">
        <v>-1800</v>
      </c>
      <c r="IC101" s="29">
        <v>1800</v>
      </c>
      <c r="ID101" s="29">
        <v>0</v>
      </c>
      <c r="IE101" s="29">
        <v>-1850</v>
      </c>
      <c r="IF101" s="29">
        <v>1850</v>
      </c>
      <c r="IG101" s="29">
        <v>0</v>
      </c>
      <c r="IH101" s="29">
        <v>-3650</v>
      </c>
      <c r="II101" s="29">
        <v>3650</v>
      </c>
      <c r="IJ101" s="29">
        <v>0</v>
      </c>
      <c r="IK101" s="29">
        <v>-1800</v>
      </c>
      <c r="IL101" s="29">
        <v>1800</v>
      </c>
      <c r="IM101" s="29">
        <v>0</v>
      </c>
      <c r="IN101" s="29">
        <v>-1850</v>
      </c>
      <c r="IO101" s="29">
        <v>1850</v>
      </c>
      <c r="IP101" s="29">
        <v>0</v>
      </c>
      <c r="IQ101" s="29">
        <v>-3650</v>
      </c>
      <c r="IR101" s="29">
        <v>3650</v>
      </c>
      <c r="IS101" s="29">
        <v>0</v>
      </c>
      <c r="IT101" s="29">
        <v>-1800</v>
      </c>
      <c r="IU101" s="29">
        <v>1800</v>
      </c>
      <c r="IV101" s="29">
        <v>0</v>
      </c>
      <c r="IW101" s="29">
        <v>-1850</v>
      </c>
      <c r="IX101" s="29">
        <v>1850</v>
      </c>
      <c r="IY101" s="29">
        <v>0</v>
      </c>
      <c r="IZ101" s="29">
        <v>-3650</v>
      </c>
      <c r="JA101" s="29">
        <v>3650</v>
      </c>
      <c r="JB101" s="29">
        <v>0</v>
      </c>
      <c r="JC101" s="29">
        <v>-1800</v>
      </c>
      <c r="JD101" s="29">
        <v>1800</v>
      </c>
      <c r="JE101" s="29">
        <v>0</v>
      </c>
      <c r="JF101" s="29">
        <v>-1850</v>
      </c>
      <c r="JG101" s="29">
        <v>1850</v>
      </c>
      <c r="JH101" s="29">
        <v>0</v>
      </c>
      <c r="JI101" s="29">
        <v>-3650</v>
      </c>
      <c r="JJ101" s="29">
        <v>3650</v>
      </c>
      <c r="JK101" s="29">
        <v>0</v>
      </c>
      <c r="JL101" s="29">
        <v>-1800</v>
      </c>
      <c r="JM101" s="29">
        <v>1800</v>
      </c>
      <c r="JN101" s="29">
        <v>0</v>
      </c>
      <c r="JO101" s="29">
        <v>-1850</v>
      </c>
      <c r="JP101" s="29">
        <v>1850</v>
      </c>
      <c r="JQ101" s="29">
        <v>0</v>
      </c>
      <c r="JR101" s="29">
        <v>-3650</v>
      </c>
      <c r="JS101" s="29">
        <v>3650</v>
      </c>
      <c r="JT101" s="29">
        <v>0</v>
      </c>
      <c r="JU101" s="29">
        <v>-1800</v>
      </c>
      <c r="JV101" s="29">
        <v>1800</v>
      </c>
      <c r="JW101" s="29">
        <v>0</v>
      </c>
      <c r="JX101" s="29">
        <v>-1850</v>
      </c>
      <c r="JY101" s="29">
        <v>1850</v>
      </c>
      <c r="JZ101" s="29">
        <v>0</v>
      </c>
      <c r="KA101" s="29">
        <v>-3650</v>
      </c>
      <c r="KB101" s="29">
        <v>3650</v>
      </c>
      <c r="KC101" s="29">
        <v>0</v>
      </c>
      <c r="KD101" s="29">
        <v>-1800</v>
      </c>
      <c r="KE101" s="29">
        <v>1800</v>
      </c>
      <c r="KF101" s="29">
        <v>0</v>
      </c>
      <c r="KG101" s="29">
        <v>-1850</v>
      </c>
      <c r="KH101" s="29">
        <v>1850</v>
      </c>
      <c r="KI101" s="29">
        <v>0</v>
      </c>
      <c r="KJ101" s="29">
        <v>-3650</v>
      </c>
      <c r="KK101" s="29">
        <v>3650</v>
      </c>
      <c r="KL101" s="29">
        <v>0</v>
      </c>
      <c r="KM101" s="29">
        <v>-1800</v>
      </c>
      <c r="KN101" s="29">
        <v>1800</v>
      </c>
      <c r="KO101" s="29">
        <v>0</v>
      </c>
      <c r="KP101" s="29">
        <v>-1850</v>
      </c>
      <c r="KQ101" s="29">
        <v>1850</v>
      </c>
      <c r="KR101" s="29">
        <v>0</v>
      </c>
      <c r="KS101" s="29">
        <v>-3650</v>
      </c>
      <c r="KT101" s="29">
        <v>3650</v>
      </c>
      <c r="KU101" s="29">
        <v>0</v>
      </c>
      <c r="KV101" s="29">
        <v>-1800</v>
      </c>
      <c r="KW101" s="29">
        <v>1800</v>
      </c>
      <c r="KX101" s="29">
        <v>0</v>
      </c>
      <c r="KY101" s="29">
        <v>-1850</v>
      </c>
      <c r="KZ101" s="29">
        <v>1850</v>
      </c>
      <c r="LA101" s="29">
        <v>0</v>
      </c>
      <c r="LB101" s="29">
        <v>-3650</v>
      </c>
      <c r="LC101" s="29">
        <v>3650</v>
      </c>
      <c r="LD101" s="29">
        <v>0</v>
      </c>
      <c r="LE101" s="29">
        <v>-1800</v>
      </c>
      <c r="LF101" s="29">
        <v>1800</v>
      </c>
      <c r="LG101" s="29">
        <v>0</v>
      </c>
      <c r="LH101" s="29">
        <v>-1850</v>
      </c>
      <c r="LI101" s="29">
        <v>1850</v>
      </c>
      <c r="LJ101" s="29">
        <v>0</v>
      </c>
      <c r="LK101" s="29">
        <v>-3650</v>
      </c>
      <c r="LL101" s="29">
        <v>3650</v>
      </c>
      <c r="LM101" s="29">
        <v>0</v>
      </c>
      <c r="LN101" s="29">
        <v>-1800</v>
      </c>
      <c r="LO101" s="29">
        <v>1800</v>
      </c>
      <c r="LP101" s="29">
        <v>0</v>
      </c>
      <c r="LQ101" s="29">
        <v>-1850</v>
      </c>
      <c r="LR101" s="29">
        <v>1850</v>
      </c>
      <c r="LS101" s="29">
        <v>0</v>
      </c>
      <c r="LT101" s="29">
        <v>-3650</v>
      </c>
      <c r="LU101" s="29">
        <v>3650</v>
      </c>
      <c r="LV101" s="29">
        <v>0</v>
      </c>
      <c r="LW101" s="29">
        <v>-1800</v>
      </c>
      <c r="LX101" s="29">
        <v>1800</v>
      </c>
      <c r="LY101" s="29">
        <v>0</v>
      </c>
      <c r="LZ101" s="29">
        <v>-1850</v>
      </c>
      <c r="MA101" s="29">
        <v>1850</v>
      </c>
      <c r="MB101" s="29">
        <v>0</v>
      </c>
      <c r="MC101" s="29">
        <v>-3650</v>
      </c>
      <c r="MD101" s="29">
        <v>3650</v>
      </c>
      <c r="ME101" s="29">
        <v>0</v>
      </c>
      <c r="MF101" s="29"/>
      <c r="MG101" s="29"/>
      <c r="MH101" s="29"/>
      <c r="MI101" s="29"/>
      <c r="MJ101" s="29"/>
      <c r="MK101" s="29"/>
      <c r="ML101" s="29">
        <v>-43800</v>
      </c>
      <c r="MM101" s="29">
        <v>43800</v>
      </c>
      <c r="MN101" s="29">
        <v>0</v>
      </c>
      <c r="MO101" s="29">
        <v>-1800</v>
      </c>
      <c r="MP101" s="29">
        <v>1800</v>
      </c>
      <c r="MQ101" s="29">
        <v>0</v>
      </c>
      <c r="MR101" s="29">
        <v>-1800</v>
      </c>
      <c r="MS101" s="29">
        <v>1800</v>
      </c>
      <c r="MT101" s="29">
        <v>0</v>
      </c>
      <c r="MU101" s="29">
        <v>-1800</v>
      </c>
      <c r="MV101" s="29">
        <v>1800</v>
      </c>
      <c r="MW101" s="29">
        <v>0</v>
      </c>
      <c r="MX101" s="29">
        <v>-1800</v>
      </c>
      <c r="MY101" s="29">
        <v>1800</v>
      </c>
      <c r="MZ101" s="29">
        <v>0</v>
      </c>
      <c r="NA101" s="29">
        <v>-1800</v>
      </c>
      <c r="NB101" s="29">
        <v>1800</v>
      </c>
      <c r="NC101" s="29">
        <v>0</v>
      </c>
      <c r="ND101" s="29">
        <v>-1800</v>
      </c>
      <c r="NE101" s="29">
        <v>1800</v>
      </c>
      <c r="NF101" s="29">
        <v>0</v>
      </c>
      <c r="NG101" s="29">
        <v>-1800</v>
      </c>
      <c r="NH101" s="29">
        <v>1800</v>
      </c>
      <c r="NI101" s="29">
        <v>0</v>
      </c>
      <c r="NJ101" s="29">
        <v>-1800</v>
      </c>
      <c r="NK101" s="29">
        <v>1800</v>
      </c>
      <c r="NL101" s="29">
        <v>0</v>
      </c>
      <c r="NM101" s="29">
        <v>-1800</v>
      </c>
      <c r="NN101" s="29">
        <v>1800</v>
      </c>
      <c r="NO101" s="29">
        <v>0</v>
      </c>
      <c r="NP101" s="29">
        <v>-1800</v>
      </c>
      <c r="NQ101" s="29">
        <v>1800</v>
      </c>
      <c r="NR101" s="29">
        <v>0</v>
      </c>
      <c r="NS101" s="29">
        <v>-1800</v>
      </c>
      <c r="NT101" s="29">
        <v>1800</v>
      </c>
      <c r="NU101" s="29">
        <v>0</v>
      </c>
      <c r="NV101" s="29">
        <v>-1800</v>
      </c>
      <c r="NW101" s="29">
        <v>1800</v>
      </c>
      <c r="NX101" s="29">
        <v>0</v>
      </c>
      <c r="NY101" s="29">
        <v>-1800</v>
      </c>
      <c r="NZ101" s="29">
        <v>1800</v>
      </c>
      <c r="OA101" s="29">
        <v>0</v>
      </c>
      <c r="OB101" s="29">
        <v>-1800</v>
      </c>
      <c r="OC101" s="29">
        <v>1800</v>
      </c>
      <c r="OD101" s="29">
        <v>0</v>
      </c>
      <c r="OE101" s="29">
        <v>-1800</v>
      </c>
      <c r="OF101" s="29">
        <v>1800</v>
      </c>
      <c r="OG101" s="29">
        <v>0</v>
      </c>
      <c r="OH101" s="29">
        <v>-1800</v>
      </c>
      <c r="OI101" s="29">
        <v>1800</v>
      </c>
      <c r="OJ101" s="29">
        <v>0</v>
      </c>
      <c r="OK101" s="29">
        <v>-1800</v>
      </c>
      <c r="OL101" s="29">
        <v>1800</v>
      </c>
      <c r="OM101" s="29">
        <v>0</v>
      </c>
      <c r="ON101" s="29">
        <v>-1800</v>
      </c>
      <c r="OO101" s="29">
        <v>1800</v>
      </c>
      <c r="OP101" s="29">
        <v>0</v>
      </c>
      <c r="OQ101" s="29">
        <v>-1800</v>
      </c>
      <c r="OR101" s="29">
        <v>1800</v>
      </c>
      <c r="OS101" s="29">
        <v>0</v>
      </c>
      <c r="OT101" s="29">
        <v>-1800</v>
      </c>
      <c r="OU101" s="29">
        <v>1800</v>
      </c>
      <c r="OV101" s="29">
        <v>0</v>
      </c>
      <c r="OW101" s="29">
        <v>-1800</v>
      </c>
      <c r="OX101" s="29">
        <v>1800</v>
      </c>
      <c r="OY101" s="29">
        <v>0</v>
      </c>
      <c r="OZ101" s="29">
        <v>-1800</v>
      </c>
      <c r="PA101" s="29">
        <v>1800</v>
      </c>
      <c r="PB101" s="29">
        <v>0</v>
      </c>
      <c r="PC101" s="29">
        <v>-1800</v>
      </c>
      <c r="PD101" s="29">
        <v>1800</v>
      </c>
      <c r="PE101" s="29">
        <v>0</v>
      </c>
      <c r="PF101" s="29">
        <v>-1800</v>
      </c>
      <c r="PG101" s="29">
        <v>1800</v>
      </c>
      <c r="PH101" s="29">
        <v>0</v>
      </c>
      <c r="PI101" s="29">
        <v>-21600</v>
      </c>
      <c r="PJ101" s="29">
        <v>21600</v>
      </c>
      <c r="PK101" s="29">
        <v>0</v>
      </c>
    </row>
    <row r="102" spans="1:427" x14ac:dyDescent="0.25">
      <c r="A102" s="7" t="s">
        <v>391</v>
      </c>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29"/>
      <c r="DQ102" s="29"/>
      <c r="DR102" s="29"/>
      <c r="DS102" s="29"/>
      <c r="DT102" s="29"/>
      <c r="DU102" s="29"/>
      <c r="DV102" s="29"/>
      <c r="DW102" s="29"/>
      <c r="DX102" s="29"/>
      <c r="DY102" s="29"/>
      <c r="DZ102" s="29"/>
      <c r="EA102" s="29"/>
      <c r="EB102" s="29"/>
      <c r="EC102" s="29"/>
      <c r="ED102" s="29"/>
      <c r="EE102" s="29"/>
      <c r="EF102" s="29"/>
      <c r="EG102" s="29"/>
      <c r="EH102" s="29"/>
      <c r="EI102" s="29"/>
      <c r="EJ102" s="29"/>
      <c r="EK102" s="29"/>
      <c r="EL102" s="29"/>
      <c r="EM102" s="29"/>
      <c r="EN102" s="29"/>
      <c r="EO102" s="29"/>
      <c r="EP102" s="29"/>
      <c r="EQ102" s="29"/>
      <c r="ER102" s="29"/>
      <c r="ES102" s="29"/>
      <c r="ET102" s="29"/>
      <c r="EU102" s="29"/>
      <c r="EV102" s="29"/>
      <c r="EW102" s="29"/>
      <c r="EX102" s="29"/>
      <c r="EY102" s="29"/>
      <c r="EZ102" s="29"/>
      <c r="FA102" s="29"/>
      <c r="FB102" s="29"/>
      <c r="FC102" s="29"/>
      <c r="FD102" s="29"/>
      <c r="FE102" s="29"/>
      <c r="FF102" s="29"/>
      <c r="FG102" s="29"/>
      <c r="FH102" s="29"/>
      <c r="FI102" s="29"/>
      <c r="FJ102" s="29"/>
      <c r="FK102" s="29"/>
      <c r="FL102" s="29"/>
      <c r="FM102" s="29"/>
      <c r="FN102" s="29"/>
      <c r="FO102" s="29"/>
      <c r="FP102" s="29"/>
      <c r="FQ102" s="29">
        <v>-1850</v>
      </c>
      <c r="FR102" s="29">
        <v>1850</v>
      </c>
      <c r="FS102" s="29">
        <v>0</v>
      </c>
      <c r="FT102" s="29">
        <v>-1850</v>
      </c>
      <c r="FU102" s="29">
        <v>1850</v>
      </c>
      <c r="FV102" s="29">
        <v>0</v>
      </c>
      <c r="FW102" s="29"/>
      <c r="FX102" s="29"/>
      <c r="FY102" s="29"/>
      <c r="FZ102" s="29"/>
      <c r="GA102" s="29"/>
      <c r="GB102" s="29"/>
      <c r="GC102" s="29">
        <v>-1850</v>
      </c>
      <c r="GD102" s="29">
        <v>1850</v>
      </c>
      <c r="GE102" s="29">
        <v>0</v>
      </c>
      <c r="GF102" s="29">
        <v>-1850</v>
      </c>
      <c r="GG102" s="29">
        <v>1850</v>
      </c>
      <c r="GH102" s="29">
        <v>0</v>
      </c>
      <c r="GI102" s="29"/>
      <c r="GJ102" s="29"/>
      <c r="GK102" s="29"/>
      <c r="GL102" s="29"/>
      <c r="GM102" s="29"/>
      <c r="GN102" s="29"/>
      <c r="GO102" s="29">
        <v>-1850</v>
      </c>
      <c r="GP102" s="29">
        <v>1850</v>
      </c>
      <c r="GQ102" s="29">
        <v>0</v>
      </c>
      <c r="GR102" s="29">
        <v>-1850</v>
      </c>
      <c r="GS102" s="29">
        <v>1850</v>
      </c>
      <c r="GT102" s="29">
        <v>0</v>
      </c>
      <c r="GU102" s="29"/>
      <c r="GV102" s="29"/>
      <c r="GW102" s="29"/>
      <c r="GX102" s="29"/>
      <c r="GY102" s="29"/>
      <c r="GZ102" s="29"/>
      <c r="HA102" s="29">
        <v>-1850</v>
      </c>
      <c r="HB102" s="29">
        <v>1850</v>
      </c>
      <c r="HC102" s="29">
        <v>0</v>
      </c>
      <c r="HD102" s="29">
        <v>-1850</v>
      </c>
      <c r="HE102" s="29">
        <v>1850</v>
      </c>
      <c r="HF102" s="29">
        <v>0</v>
      </c>
      <c r="HG102" s="29"/>
      <c r="HH102" s="29"/>
      <c r="HI102" s="29"/>
      <c r="HJ102" s="29">
        <v>-1850</v>
      </c>
      <c r="HK102" s="29">
        <v>1850</v>
      </c>
      <c r="HL102" s="29">
        <v>0</v>
      </c>
      <c r="HM102" s="29">
        <v>-1850</v>
      </c>
      <c r="HN102" s="29">
        <v>1850</v>
      </c>
      <c r="HO102" s="29">
        <v>0</v>
      </c>
      <c r="HP102" s="29"/>
      <c r="HQ102" s="29"/>
      <c r="HR102" s="29"/>
      <c r="HS102" s="29"/>
      <c r="HT102" s="29"/>
      <c r="HU102" s="29"/>
      <c r="HV102" s="29"/>
      <c r="HW102" s="29"/>
      <c r="HX102" s="29"/>
      <c r="HY102" s="29">
        <v>-9250</v>
      </c>
      <c r="HZ102" s="29">
        <v>9250</v>
      </c>
      <c r="IA102" s="29">
        <v>0</v>
      </c>
      <c r="IB102" s="29">
        <v>-1800</v>
      </c>
      <c r="IC102" s="29">
        <v>1800</v>
      </c>
      <c r="ID102" s="29">
        <v>0</v>
      </c>
      <c r="IE102" s="29">
        <v>-1850</v>
      </c>
      <c r="IF102" s="29">
        <v>1850</v>
      </c>
      <c r="IG102" s="29">
        <v>0</v>
      </c>
      <c r="IH102" s="29">
        <v>-3650</v>
      </c>
      <c r="II102" s="29">
        <v>3650</v>
      </c>
      <c r="IJ102" s="29">
        <v>0</v>
      </c>
      <c r="IK102" s="29">
        <v>-1800</v>
      </c>
      <c r="IL102" s="29">
        <v>1800</v>
      </c>
      <c r="IM102" s="29">
        <v>0</v>
      </c>
      <c r="IN102" s="29">
        <v>-1850</v>
      </c>
      <c r="IO102" s="29">
        <v>1850</v>
      </c>
      <c r="IP102" s="29">
        <v>0</v>
      </c>
      <c r="IQ102" s="29">
        <v>-3650</v>
      </c>
      <c r="IR102" s="29">
        <v>3650</v>
      </c>
      <c r="IS102" s="29">
        <v>0</v>
      </c>
      <c r="IT102" s="29">
        <v>-1800</v>
      </c>
      <c r="IU102" s="29">
        <v>1800</v>
      </c>
      <c r="IV102" s="29">
        <v>0</v>
      </c>
      <c r="IW102" s="29">
        <v>-1850</v>
      </c>
      <c r="IX102" s="29">
        <v>1850</v>
      </c>
      <c r="IY102" s="29">
        <v>0</v>
      </c>
      <c r="IZ102" s="29">
        <v>-3650</v>
      </c>
      <c r="JA102" s="29">
        <v>3650</v>
      </c>
      <c r="JB102" s="29">
        <v>0</v>
      </c>
      <c r="JC102" s="29">
        <v>-1800</v>
      </c>
      <c r="JD102" s="29">
        <v>1800</v>
      </c>
      <c r="JE102" s="29">
        <v>0</v>
      </c>
      <c r="JF102" s="29">
        <v>-1850</v>
      </c>
      <c r="JG102" s="29">
        <v>1850</v>
      </c>
      <c r="JH102" s="29">
        <v>0</v>
      </c>
      <c r="JI102" s="29">
        <v>-3650</v>
      </c>
      <c r="JJ102" s="29">
        <v>3650</v>
      </c>
      <c r="JK102" s="29">
        <v>0</v>
      </c>
      <c r="JL102" s="29">
        <v>-1800</v>
      </c>
      <c r="JM102" s="29">
        <v>1800</v>
      </c>
      <c r="JN102" s="29">
        <v>0</v>
      </c>
      <c r="JO102" s="29">
        <v>-1850</v>
      </c>
      <c r="JP102" s="29">
        <v>1850</v>
      </c>
      <c r="JQ102" s="29">
        <v>0</v>
      </c>
      <c r="JR102" s="29">
        <v>-3650</v>
      </c>
      <c r="JS102" s="29">
        <v>3650</v>
      </c>
      <c r="JT102" s="29">
        <v>0</v>
      </c>
      <c r="JU102" s="29">
        <v>-1800</v>
      </c>
      <c r="JV102" s="29">
        <v>1800</v>
      </c>
      <c r="JW102" s="29">
        <v>0</v>
      </c>
      <c r="JX102" s="29">
        <v>-1850</v>
      </c>
      <c r="JY102" s="29">
        <v>1850</v>
      </c>
      <c r="JZ102" s="29">
        <v>0</v>
      </c>
      <c r="KA102" s="29">
        <v>-3650</v>
      </c>
      <c r="KB102" s="29">
        <v>3650</v>
      </c>
      <c r="KC102" s="29">
        <v>0</v>
      </c>
      <c r="KD102" s="29">
        <v>-1800</v>
      </c>
      <c r="KE102" s="29">
        <v>1800</v>
      </c>
      <c r="KF102" s="29">
        <v>0</v>
      </c>
      <c r="KG102" s="29">
        <v>-1850</v>
      </c>
      <c r="KH102" s="29">
        <v>1850</v>
      </c>
      <c r="KI102" s="29">
        <v>0</v>
      </c>
      <c r="KJ102" s="29">
        <v>-3650</v>
      </c>
      <c r="KK102" s="29">
        <v>3650</v>
      </c>
      <c r="KL102" s="29">
        <v>0</v>
      </c>
      <c r="KM102" s="29">
        <v>-1800</v>
      </c>
      <c r="KN102" s="29">
        <v>1800</v>
      </c>
      <c r="KO102" s="29">
        <v>0</v>
      </c>
      <c r="KP102" s="29">
        <v>-1850</v>
      </c>
      <c r="KQ102" s="29">
        <v>1850</v>
      </c>
      <c r="KR102" s="29">
        <v>0</v>
      </c>
      <c r="KS102" s="29">
        <v>-3650</v>
      </c>
      <c r="KT102" s="29">
        <v>3650</v>
      </c>
      <c r="KU102" s="29">
        <v>0</v>
      </c>
      <c r="KV102" s="29">
        <v>-1800</v>
      </c>
      <c r="KW102" s="29">
        <v>1800</v>
      </c>
      <c r="KX102" s="29">
        <v>0</v>
      </c>
      <c r="KY102" s="29">
        <v>-1850</v>
      </c>
      <c r="KZ102" s="29">
        <v>1850</v>
      </c>
      <c r="LA102" s="29">
        <v>0</v>
      </c>
      <c r="LB102" s="29">
        <v>-3650</v>
      </c>
      <c r="LC102" s="29">
        <v>3650</v>
      </c>
      <c r="LD102" s="29">
        <v>0</v>
      </c>
      <c r="LE102" s="29">
        <v>-1800</v>
      </c>
      <c r="LF102" s="29">
        <v>1800</v>
      </c>
      <c r="LG102" s="29">
        <v>0</v>
      </c>
      <c r="LH102" s="29">
        <v>-1850</v>
      </c>
      <c r="LI102" s="29">
        <v>1850</v>
      </c>
      <c r="LJ102" s="29">
        <v>0</v>
      </c>
      <c r="LK102" s="29">
        <v>-3650</v>
      </c>
      <c r="LL102" s="29">
        <v>3650</v>
      </c>
      <c r="LM102" s="29">
        <v>0</v>
      </c>
      <c r="LN102" s="29">
        <v>-1800</v>
      </c>
      <c r="LO102" s="29">
        <v>1800</v>
      </c>
      <c r="LP102" s="29">
        <v>0</v>
      </c>
      <c r="LQ102" s="29">
        <v>-1850</v>
      </c>
      <c r="LR102" s="29">
        <v>1850</v>
      </c>
      <c r="LS102" s="29">
        <v>0</v>
      </c>
      <c r="LT102" s="29">
        <v>-3650</v>
      </c>
      <c r="LU102" s="29">
        <v>3650</v>
      </c>
      <c r="LV102" s="29">
        <v>0</v>
      </c>
      <c r="LW102" s="29">
        <v>-1800</v>
      </c>
      <c r="LX102" s="29">
        <v>1800</v>
      </c>
      <c r="LY102" s="29">
        <v>0</v>
      </c>
      <c r="LZ102" s="29">
        <v>-1850</v>
      </c>
      <c r="MA102" s="29">
        <v>1850</v>
      </c>
      <c r="MB102" s="29">
        <v>0</v>
      </c>
      <c r="MC102" s="29">
        <v>-3650</v>
      </c>
      <c r="MD102" s="29">
        <v>3650</v>
      </c>
      <c r="ME102" s="29">
        <v>0</v>
      </c>
      <c r="MF102" s="29"/>
      <c r="MG102" s="29"/>
      <c r="MH102" s="29"/>
      <c r="MI102" s="29"/>
      <c r="MJ102" s="29"/>
      <c r="MK102" s="29"/>
      <c r="ML102" s="29">
        <v>-43800</v>
      </c>
      <c r="MM102" s="29">
        <v>43800</v>
      </c>
      <c r="MN102" s="29">
        <v>0</v>
      </c>
      <c r="MO102" s="29">
        <v>-1800</v>
      </c>
      <c r="MP102" s="29">
        <v>1800</v>
      </c>
      <c r="MQ102" s="29">
        <v>0</v>
      </c>
      <c r="MR102" s="29">
        <v>-1800</v>
      </c>
      <c r="MS102" s="29">
        <v>1800</v>
      </c>
      <c r="MT102" s="29">
        <v>0</v>
      </c>
      <c r="MU102" s="29">
        <v>-1800</v>
      </c>
      <c r="MV102" s="29">
        <v>1800</v>
      </c>
      <c r="MW102" s="29">
        <v>0</v>
      </c>
      <c r="MX102" s="29">
        <v>-1800</v>
      </c>
      <c r="MY102" s="29">
        <v>1800</v>
      </c>
      <c r="MZ102" s="29">
        <v>0</v>
      </c>
      <c r="NA102" s="29">
        <v>-1800</v>
      </c>
      <c r="NB102" s="29">
        <v>1800</v>
      </c>
      <c r="NC102" s="29">
        <v>0</v>
      </c>
      <c r="ND102" s="29">
        <v>-1800</v>
      </c>
      <c r="NE102" s="29">
        <v>1800</v>
      </c>
      <c r="NF102" s="29">
        <v>0</v>
      </c>
      <c r="NG102" s="29">
        <v>-1800</v>
      </c>
      <c r="NH102" s="29">
        <v>1800</v>
      </c>
      <c r="NI102" s="29">
        <v>0</v>
      </c>
      <c r="NJ102" s="29">
        <v>-1800</v>
      </c>
      <c r="NK102" s="29">
        <v>1800</v>
      </c>
      <c r="NL102" s="29">
        <v>0</v>
      </c>
      <c r="NM102" s="29">
        <v>-1800</v>
      </c>
      <c r="NN102" s="29">
        <v>1800</v>
      </c>
      <c r="NO102" s="29">
        <v>0</v>
      </c>
      <c r="NP102" s="29">
        <v>-1800</v>
      </c>
      <c r="NQ102" s="29">
        <v>1800</v>
      </c>
      <c r="NR102" s="29">
        <v>0</v>
      </c>
      <c r="NS102" s="29">
        <v>-1800</v>
      </c>
      <c r="NT102" s="29">
        <v>1800</v>
      </c>
      <c r="NU102" s="29">
        <v>0</v>
      </c>
      <c r="NV102" s="29">
        <v>-1800</v>
      </c>
      <c r="NW102" s="29">
        <v>1800</v>
      </c>
      <c r="NX102" s="29">
        <v>0</v>
      </c>
      <c r="NY102" s="29">
        <v>-1800</v>
      </c>
      <c r="NZ102" s="29">
        <v>1800</v>
      </c>
      <c r="OA102" s="29">
        <v>0</v>
      </c>
      <c r="OB102" s="29">
        <v>-1800</v>
      </c>
      <c r="OC102" s="29">
        <v>1800</v>
      </c>
      <c r="OD102" s="29">
        <v>0</v>
      </c>
      <c r="OE102" s="29">
        <v>-1800</v>
      </c>
      <c r="OF102" s="29">
        <v>1800</v>
      </c>
      <c r="OG102" s="29">
        <v>0</v>
      </c>
      <c r="OH102" s="29">
        <v>-1800</v>
      </c>
      <c r="OI102" s="29">
        <v>1800</v>
      </c>
      <c r="OJ102" s="29">
        <v>0</v>
      </c>
      <c r="OK102" s="29">
        <v>-1800</v>
      </c>
      <c r="OL102" s="29">
        <v>1800</v>
      </c>
      <c r="OM102" s="29">
        <v>0</v>
      </c>
      <c r="ON102" s="29">
        <v>-1800</v>
      </c>
      <c r="OO102" s="29">
        <v>1800</v>
      </c>
      <c r="OP102" s="29">
        <v>0</v>
      </c>
      <c r="OQ102" s="29">
        <v>-1800</v>
      </c>
      <c r="OR102" s="29">
        <v>1800</v>
      </c>
      <c r="OS102" s="29">
        <v>0</v>
      </c>
      <c r="OT102" s="29">
        <v>-1800</v>
      </c>
      <c r="OU102" s="29">
        <v>1800</v>
      </c>
      <c r="OV102" s="29">
        <v>0</v>
      </c>
      <c r="OW102" s="29">
        <v>-1800</v>
      </c>
      <c r="OX102" s="29">
        <v>1800</v>
      </c>
      <c r="OY102" s="29">
        <v>0</v>
      </c>
      <c r="OZ102" s="29">
        <v>-1800</v>
      </c>
      <c r="PA102" s="29">
        <v>1800</v>
      </c>
      <c r="PB102" s="29">
        <v>0</v>
      </c>
      <c r="PC102" s="29">
        <v>-1800</v>
      </c>
      <c r="PD102" s="29">
        <v>1800</v>
      </c>
      <c r="PE102" s="29">
        <v>0</v>
      </c>
      <c r="PF102" s="29">
        <v>-1800</v>
      </c>
      <c r="PG102" s="29">
        <v>1800</v>
      </c>
      <c r="PH102" s="29">
        <v>0</v>
      </c>
      <c r="PI102" s="29">
        <v>-21600</v>
      </c>
      <c r="PJ102" s="29">
        <v>21600</v>
      </c>
      <c r="PK102" s="29">
        <v>0</v>
      </c>
    </row>
    <row r="103" spans="1:427" x14ac:dyDescent="0.25">
      <c r="A103" s="6" t="s">
        <v>84</v>
      </c>
      <c r="B103" s="29">
        <v>-3129.89</v>
      </c>
      <c r="C103" s="29">
        <v>6414.68</v>
      </c>
      <c r="D103" s="29">
        <v>3284.79</v>
      </c>
      <c r="E103" s="29">
        <v>-3129.89</v>
      </c>
      <c r="F103" s="29">
        <v>6414.68</v>
      </c>
      <c r="G103" s="29">
        <v>3284.79</v>
      </c>
      <c r="H103" s="29">
        <v>-6414.68</v>
      </c>
      <c r="I103" s="29">
        <v>6414.68</v>
      </c>
      <c r="J103" s="29">
        <v>0</v>
      </c>
      <c r="K103" s="29">
        <v>-6414.68</v>
      </c>
      <c r="L103" s="29">
        <v>6414.68</v>
      </c>
      <c r="M103" s="29">
        <v>0</v>
      </c>
      <c r="N103" s="29">
        <v>-6414.68</v>
      </c>
      <c r="O103" s="29">
        <v>6414.68</v>
      </c>
      <c r="P103" s="29">
        <v>0</v>
      </c>
      <c r="Q103" s="29">
        <v>-6414.68</v>
      </c>
      <c r="R103" s="29">
        <v>6414.68</v>
      </c>
      <c r="S103" s="29">
        <v>0</v>
      </c>
      <c r="T103" s="29">
        <v>-6414.68</v>
      </c>
      <c r="U103" s="29">
        <v>6414.68</v>
      </c>
      <c r="V103" s="29">
        <v>0</v>
      </c>
      <c r="W103" s="29">
        <v>-6414.68</v>
      </c>
      <c r="X103" s="29">
        <v>6414.68</v>
      </c>
      <c r="Y103" s="29">
        <v>0</v>
      </c>
      <c r="Z103" s="29">
        <v>-6414.68</v>
      </c>
      <c r="AA103" s="29">
        <v>6414.68</v>
      </c>
      <c r="AB103" s="29">
        <v>0</v>
      </c>
      <c r="AC103" s="29">
        <v>-6414.68</v>
      </c>
      <c r="AD103" s="29">
        <v>6414.68</v>
      </c>
      <c r="AE103" s="29">
        <v>0</v>
      </c>
      <c r="AF103" s="29">
        <v>-6414.68</v>
      </c>
      <c r="AG103" s="29">
        <v>6414.68</v>
      </c>
      <c r="AH103" s="29">
        <v>0</v>
      </c>
      <c r="AI103" s="29">
        <v>-6414.68</v>
      </c>
      <c r="AJ103" s="29">
        <v>6414.68</v>
      </c>
      <c r="AK103" s="29">
        <v>0</v>
      </c>
      <c r="AL103" s="29">
        <v>-6414.68</v>
      </c>
      <c r="AM103" s="29">
        <v>6414.68</v>
      </c>
      <c r="AN103" s="29">
        <v>0</v>
      </c>
      <c r="AO103" s="29">
        <v>-6414.68</v>
      </c>
      <c r="AP103" s="29">
        <v>6414.68</v>
      </c>
      <c r="AQ103" s="29">
        <v>0</v>
      </c>
      <c r="AR103" s="29">
        <v>-6414.68</v>
      </c>
      <c r="AS103" s="29">
        <v>6414.68</v>
      </c>
      <c r="AT103" s="29">
        <v>0</v>
      </c>
      <c r="AU103" s="29">
        <v>-6414.68</v>
      </c>
      <c r="AV103" s="29">
        <v>6414.68</v>
      </c>
      <c r="AW103" s="29">
        <v>0</v>
      </c>
      <c r="AX103" s="29">
        <v>-627.52000000000021</v>
      </c>
      <c r="AY103" s="29">
        <v>6414.68</v>
      </c>
      <c r="AZ103" s="29">
        <v>5787.16</v>
      </c>
      <c r="BA103" s="29">
        <v>-627.52000000000021</v>
      </c>
      <c r="BB103" s="29">
        <v>6414.68</v>
      </c>
      <c r="BC103" s="29">
        <v>5787.16</v>
      </c>
      <c r="BD103" s="29">
        <v>-6608.0700000000006</v>
      </c>
      <c r="BE103" s="29">
        <v>6608.0700000000006</v>
      </c>
      <c r="BF103" s="29">
        <v>0</v>
      </c>
      <c r="BG103" s="29">
        <v>-6608.0700000000006</v>
      </c>
      <c r="BH103" s="29">
        <v>6608.0700000000006</v>
      </c>
      <c r="BI103" s="29">
        <v>0</v>
      </c>
      <c r="BJ103" s="29">
        <v>-6690.9500000000007</v>
      </c>
      <c r="BK103" s="29">
        <v>6690.9500000000007</v>
      </c>
      <c r="BL103" s="29">
        <v>0</v>
      </c>
      <c r="BM103" s="29">
        <v>-6690.9500000000007</v>
      </c>
      <c r="BN103" s="29">
        <v>6690.9500000000007</v>
      </c>
      <c r="BO103" s="29">
        <v>0</v>
      </c>
      <c r="BP103" s="29">
        <v>-6958.06</v>
      </c>
      <c r="BQ103" s="29">
        <v>6958.06</v>
      </c>
      <c r="BR103" s="29">
        <v>0</v>
      </c>
      <c r="BS103" s="29">
        <v>-6958.06</v>
      </c>
      <c r="BT103" s="29">
        <v>6958.06</v>
      </c>
      <c r="BU103" s="29">
        <v>0</v>
      </c>
      <c r="BV103" s="29"/>
      <c r="BW103" s="29"/>
      <c r="BX103" s="29"/>
      <c r="BY103" s="29"/>
      <c r="BZ103" s="29"/>
      <c r="CA103" s="29"/>
      <c r="CB103" s="29">
        <v>-68917.25</v>
      </c>
      <c r="CC103" s="29">
        <v>77989.2</v>
      </c>
      <c r="CD103" s="29">
        <v>9071.9500000000007</v>
      </c>
      <c r="CE103" s="29">
        <v>-6811.3700000000008</v>
      </c>
      <c r="CF103" s="29">
        <v>6811.3700000000008</v>
      </c>
      <c r="CG103" s="29">
        <v>0</v>
      </c>
      <c r="CH103" s="29">
        <v>-430</v>
      </c>
      <c r="CI103" s="29">
        <v>430</v>
      </c>
      <c r="CJ103" s="29">
        <v>0</v>
      </c>
      <c r="CK103" s="29">
        <v>-6840</v>
      </c>
      <c r="CL103" s="29">
        <v>6840</v>
      </c>
      <c r="CM103" s="29">
        <v>0</v>
      </c>
      <c r="CN103" s="29">
        <v>-14081.37</v>
      </c>
      <c r="CO103" s="29">
        <v>14081.37</v>
      </c>
      <c r="CP103" s="29">
        <v>0</v>
      </c>
      <c r="CQ103" s="29">
        <v>-1096.8200000000004</v>
      </c>
      <c r="CR103" s="29">
        <v>6811.3700000000008</v>
      </c>
      <c r="CS103" s="29">
        <v>5714.55</v>
      </c>
      <c r="CT103" s="29">
        <v>-430</v>
      </c>
      <c r="CU103" s="29">
        <v>430</v>
      </c>
      <c r="CV103" s="29">
        <v>0</v>
      </c>
      <c r="CW103" s="29">
        <v>-1125.4499999999998</v>
      </c>
      <c r="CX103" s="29">
        <v>1125.4499999999998</v>
      </c>
      <c r="CY103" s="29">
        <v>0</v>
      </c>
      <c r="CZ103" s="29">
        <v>-2652.2700000000004</v>
      </c>
      <c r="DA103" s="29">
        <v>8366.82</v>
      </c>
      <c r="DB103" s="29">
        <v>5714.55</v>
      </c>
      <c r="DC103" s="29">
        <v>-6811.3700000000008</v>
      </c>
      <c r="DD103" s="29">
        <v>6811.3700000000008</v>
      </c>
      <c r="DE103" s="29">
        <v>0</v>
      </c>
      <c r="DF103" s="29">
        <v>-430</v>
      </c>
      <c r="DG103" s="29">
        <v>430</v>
      </c>
      <c r="DH103" s="29">
        <v>0</v>
      </c>
      <c r="DI103" s="29">
        <v>-6840</v>
      </c>
      <c r="DJ103" s="29">
        <v>6840</v>
      </c>
      <c r="DK103" s="29">
        <v>0</v>
      </c>
      <c r="DL103" s="29">
        <v>-14081.37</v>
      </c>
      <c r="DM103" s="29">
        <v>14081.37</v>
      </c>
      <c r="DN103" s="29">
        <v>0</v>
      </c>
      <c r="DO103" s="29">
        <v>-6811.3700000000008</v>
      </c>
      <c r="DP103" s="29">
        <v>6811.3700000000008</v>
      </c>
      <c r="DQ103" s="29">
        <v>0</v>
      </c>
      <c r="DR103" s="29">
        <v>-430</v>
      </c>
      <c r="DS103" s="29">
        <v>430</v>
      </c>
      <c r="DT103" s="29">
        <v>0</v>
      </c>
      <c r="DU103" s="29">
        <v>-6840</v>
      </c>
      <c r="DV103" s="29">
        <v>6840</v>
      </c>
      <c r="DW103" s="29">
        <v>0</v>
      </c>
      <c r="DX103" s="29">
        <v>-14081.37</v>
      </c>
      <c r="DY103" s="29">
        <v>14081.37</v>
      </c>
      <c r="DZ103" s="29">
        <v>0</v>
      </c>
      <c r="EA103" s="29">
        <v>-6811.3700000000008</v>
      </c>
      <c r="EB103" s="29">
        <v>6811.3700000000008</v>
      </c>
      <c r="EC103" s="29">
        <v>0</v>
      </c>
      <c r="ED103" s="29">
        <v>-430</v>
      </c>
      <c r="EE103" s="29">
        <v>430</v>
      </c>
      <c r="EF103" s="29">
        <v>0</v>
      </c>
      <c r="EG103" s="29">
        <v>-6840</v>
      </c>
      <c r="EH103" s="29">
        <v>6840</v>
      </c>
      <c r="EI103" s="29">
        <v>0</v>
      </c>
      <c r="EJ103" s="29">
        <v>-14081.37</v>
      </c>
      <c r="EK103" s="29">
        <v>14081.37</v>
      </c>
      <c r="EL103" s="29">
        <v>0</v>
      </c>
      <c r="EM103" s="29">
        <v>-6811.3700000000008</v>
      </c>
      <c r="EN103" s="29">
        <v>6811.3700000000008</v>
      </c>
      <c r="EO103" s="29">
        <v>0</v>
      </c>
      <c r="EP103" s="29">
        <v>-430</v>
      </c>
      <c r="EQ103" s="29">
        <v>430</v>
      </c>
      <c r="ER103" s="29">
        <v>0</v>
      </c>
      <c r="ES103" s="29">
        <v>-6840</v>
      </c>
      <c r="ET103" s="29">
        <v>6840</v>
      </c>
      <c r="EU103" s="29">
        <v>0</v>
      </c>
      <c r="EV103" s="29">
        <v>-14081.37</v>
      </c>
      <c r="EW103" s="29">
        <v>14081.37</v>
      </c>
      <c r="EX103" s="29">
        <v>0</v>
      </c>
      <c r="EY103" s="29">
        <v>-6811.3700000000008</v>
      </c>
      <c r="EZ103" s="29">
        <v>6811.3700000000008</v>
      </c>
      <c r="FA103" s="29">
        <v>0</v>
      </c>
      <c r="FB103" s="29">
        <v>-430</v>
      </c>
      <c r="FC103" s="29">
        <v>430</v>
      </c>
      <c r="FD103" s="29">
        <v>0</v>
      </c>
      <c r="FE103" s="29">
        <v>-6840</v>
      </c>
      <c r="FF103" s="29">
        <v>6840</v>
      </c>
      <c r="FG103" s="29">
        <v>0</v>
      </c>
      <c r="FH103" s="29">
        <v>-14081.37</v>
      </c>
      <c r="FI103" s="29">
        <v>14081.37</v>
      </c>
      <c r="FJ103" s="29">
        <v>0</v>
      </c>
      <c r="FK103" s="29">
        <v>-6911.3700000000008</v>
      </c>
      <c r="FL103" s="29">
        <v>6911.3700000000008</v>
      </c>
      <c r="FM103" s="29">
        <v>0</v>
      </c>
      <c r="FN103" s="29">
        <v>-430</v>
      </c>
      <c r="FO103" s="29">
        <v>430</v>
      </c>
      <c r="FP103" s="29">
        <v>0</v>
      </c>
      <c r="FQ103" s="29">
        <v>-6840</v>
      </c>
      <c r="FR103" s="29">
        <v>6840</v>
      </c>
      <c r="FS103" s="29">
        <v>0</v>
      </c>
      <c r="FT103" s="29">
        <v>-14181.37</v>
      </c>
      <c r="FU103" s="29">
        <v>14181.37</v>
      </c>
      <c r="FV103" s="29">
        <v>0</v>
      </c>
      <c r="FW103" s="29">
        <v>-3877.8400000000006</v>
      </c>
      <c r="FX103" s="29">
        <v>6811.3700000000008</v>
      </c>
      <c r="FY103" s="29">
        <v>2933.53</v>
      </c>
      <c r="FZ103" s="29">
        <v>-680</v>
      </c>
      <c r="GA103" s="29">
        <v>680</v>
      </c>
      <c r="GB103" s="29">
        <v>0</v>
      </c>
      <c r="GC103" s="29">
        <v>-7890</v>
      </c>
      <c r="GD103" s="29">
        <v>7890</v>
      </c>
      <c r="GE103" s="29">
        <v>0</v>
      </c>
      <c r="GF103" s="29">
        <v>-12447.84</v>
      </c>
      <c r="GG103" s="29">
        <v>15381.37</v>
      </c>
      <c r="GH103" s="29">
        <v>2933.53</v>
      </c>
      <c r="GI103" s="29">
        <v>-6811.3700000000008</v>
      </c>
      <c r="GJ103" s="29">
        <v>6811.3700000000008</v>
      </c>
      <c r="GK103" s="29">
        <v>0</v>
      </c>
      <c r="GL103" s="29">
        <v>-680</v>
      </c>
      <c r="GM103" s="29">
        <v>680</v>
      </c>
      <c r="GN103" s="29">
        <v>0</v>
      </c>
      <c r="GO103" s="29">
        <v>-7890</v>
      </c>
      <c r="GP103" s="29">
        <v>7890</v>
      </c>
      <c r="GQ103" s="29">
        <v>0</v>
      </c>
      <c r="GR103" s="29">
        <v>-15381.37</v>
      </c>
      <c r="GS103" s="29">
        <v>15381.37</v>
      </c>
      <c r="GT103" s="29">
        <v>0</v>
      </c>
      <c r="GU103" s="29">
        <v>-5719.7400000000007</v>
      </c>
      <c r="GV103" s="29">
        <v>6819.6500000000005</v>
      </c>
      <c r="GW103" s="29">
        <v>1099.9100000000001</v>
      </c>
      <c r="GX103" s="29">
        <v>-680</v>
      </c>
      <c r="GY103" s="29">
        <v>680</v>
      </c>
      <c r="GZ103" s="29">
        <v>0</v>
      </c>
      <c r="HA103" s="29">
        <v>-7890</v>
      </c>
      <c r="HB103" s="29">
        <v>7890</v>
      </c>
      <c r="HC103" s="29">
        <v>0</v>
      </c>
      <c r="HD103" s="29">
        <v>-14289.740000000002</v>
      </c>
      <c r="HE103" s="29">
        <v>15389.650000000001</v>
      </c>
      <c r="HF103" s="29">
        <v>1099.9100000000001</v>
      </c>
      <c r="HG103" s="29">
        <v>-680</v>
      </c>
      <c r="HH103" s="29">
        <v>680</v>
      </c>
      <c r="HI103" s="29">
        <v>0</v>
      </c>
      <c r="HJ103" s="29">
        <v>-7890</v>
      </c>
      <c r="HK103" s="29">
        <v>7890</v>
      </c>
      <c r="HL103" s="29">
        <v>0</v>
      </c>
      <c r="HM103" s="29">
        <v>-8570</v>
      </c>
      <c r="HN103" s="29">
        <v>8570</v>
      </c>
      <c r="HO103" s="29">
        <v>0</v>
      </c>
      <c r="HP103" s="29"/>
      <c r="HQ103" s="29"/>
      <c r="HR103" s="29"/>
      <c r="HS103" s="29"/>
      <c r="HT103" s="29"/>
      <c r="HU103" s="29"/>
      <c r="HV103" s="29"/>
      <c r="HW103" s="29"/>
      <c r="HX103" s="29"/>
      <c r="HY103" s="29">
        <v>-152010.81000000003</v>
      </c>
      <c r="HZ103" s="29">
        <v>161758.80000000002</v>
      </c>
      <c r="IA103" s="29">
        <v>9747.99</v>
      </c>
      <c r="IB103" s="29">
        <v>-8950.4</v>
      </c>
      <c r="IC103" s="29">
        <v>8950.4</v>
      </c>
      <c r="ID103" s="29">
        <v>0</v>
      </c>
      <c r="IE103" s="29">
        <v>-8126.7</v>
      </c>
      <c r="IF103" s="29">
        <v>8126.7</v>
      </c>
      <c r="IG103" s="29">
        <v>0</v>
      </c>
      <c r="IH103" s="29">
        <v>-17077.099999999999</v>
      </c>
      <c r="II103" s="29">
        <v>17077.099999999999</v>
      </c>
      <c r="IJ103" s="29">
        <v>0</v>
      </c>
      <c r="IK103" s="29">
        <v>-8950.4</v>
      </c>
      <c r="IL103" s="29">
        <v>8950.4</v>
      </c>
      <c r="IM103" s="29">
        <v>0</v>
      </c>
      <c r="IN103" s="29">
        <v>-8126.7</v>
      </c>
      <c r="IO103" s="29">
        <v>8126.7</v>
      </c>
      <c r="IP103" s="29">
        <v>0</v>
      </c>
      <c r="IQ103" s="29">
        <v>-17077.099999999999</v>
      </c>
      <c r="IR103" s="29">
        <v>17077.099999999999</v>
      </c>
      <c r="IS103" s="29">
        <v>0</v>
      </c>
      <c r="IT103" s="29">
        <v>-8950.4</v>
      </c>
      <c r="IU103" s="29">
        <v>8950.4</v>
      </c>
      <c r="IV103" s="29">
        <v>0</v>
      </c>
      <c r="IW103" s="29">
        <v>-8126.7</v>
      </c>
      <c r="IX103" s="29">
        <v>8126.7</v>
      </c>
      <c r="IY103" s="29">
        <v>0</v>
      </c>
      <c r="IZ103" s="29">
        <v>-17077.099999999999</v>
      </c>
      <c r="JA103" s="29">
        <v>17077.099999999999</v>
      </c>
      <c r="JB103" s="29">
        <v>0</v>
      </c>
      <c r="JC103" s="29">
        <v>-8950.4</v>
      </c>
      <c r="JD103" s="29">
        <v>8950.4</v>
      </c>
      <c r="JE103" s="29">
        <v>0</v>
      </c>
      <c r="JF103" s="29">
        <v>-8126.7</v>
      </c>
      <c r="JG103" s="29">
        <v>8126.7</v>
      </c>
      <c r="JH103" s="29">
        <v>0</v>
      </c>
      <c r="JI103" s="29">
        <v>-17077.099999999999</v>
      </c>
      <c r="JJ103" s="29">
        <v>17077.099999999999</v>
      </c>
      <c r="JK103" s="29">
        <v>0</v>
      </c>
      <c r="JL103" s="29">
        <v>-8950.4</v>
      </c>
      <c r="JM103" s="29">
        <v>8950.4</v>
      </c>
      <c r="JN103" s="29">
        <v>0</v>
      </c>
      <c r="JO103" s="29">
        <v>-8126.7</v>
      </c>
      <c r="JP103" s="29">
        <v>8126.7</v>
      </c>
      <c r="JQ103" s="29">
        <v>0</v>
      </c>
      <c r="JR103" s="29">
        <v>-17077.099999999999</v>
      </c>
      <c r="JS103" s="29">
        <v>17077.099999999999</v>
      </c>
      <c r="JT103" s="29">
        <v>0</v>
      </c>
      <c r="JU103" s="29">
        <v>-8950.4</v>
      </c>
      <c r="JV103" s="29">
        <v>8950.4</v>
      </c>
      <c r="JW103" s="29">
        <v>0</v>
      </c>
      <c r="JX103" s="29">
        <v>-8126.7</v>
      </c>
      <c r="JY103" s="29">
        <v>8126.7</v>
      </c>
      <c r="JZ103" s="29">
        <v>0</v>
      </c>
      <c r="KA103" s="29">
        <v>-17077.099999999999</v>
      </c>
      <c r="KB103" s="29">
        <v>17077.099999999999</v>
      </c>
      <c r="KC103" s="29">
        <v>0</v>
      </c>
      <c r="KD103" s="29">
        <v>-31451.4</v>
      </c>
      <c r="KE103" s="29">
        <v>31451.4</v>
      </c>
      <c r="KF103" s="29">
        <v>0</v>
      </c>
      <c r="KG103" s="29">
        <v>-8126.7</v>
      </c>
      <c r="KH103" s="29">
        <v>8126.7</v>
      </c>
      <c r="KI103" s="29">
        <v>0</v>
      </c>
      <c r="KJ103" s="29">
        <v>-39578.100000000006</v>
      </c>
      <c r="KK103" s="29">
        <v>39578.100000000006</v>
      </c>
      <c r="KL103" s="29">
        <v>0</v>
      </c>
      <c r="KM103" s="29">
        <v>-31451.4</v>
      </c>
      <c r="KN103" s="29">
        <v>31451.4</v>
      </c>
      <c r="KO103" s="29">
        <v>0</v>
      </c>
      <c r="KP103" s="29">
        <v>-8126.7</v>
      </c>
      <c r="KQ103" s="29">
        <v>8126.7</v>
      </c>
      <c r="KR103" s="29">
        <v>0</v>
      </c>
      <c r="KS103" s="29">
        <v>-39578.100000000006</v>
      </c>
      <c r="KT103" s="29">
        <v>39578.100000000006</v>
      </c>
      <c r="KU103" s="29">
        <v>0</v>
      </c>
      <c r="KV103" s="29">
        <v>-31451.4</v>
      </c>
      <c r="KW103" s="29">
        <v>31451.4</v>
      </c>
      <c r="KX103" s="29">
        <v>0</v>
      </c>
      <c r="KY103" s="29">
        <v>-8126.7</v>
      </c>
      <c r="KZ103" s="29">
        <v>8126.7</v>
      </c>
      <c r="LA103" s="29">
        <v>0</v>
      </c>
      <c r="LB103" s="29">
        <v>-39578.100000000006</v>
      </c>
      <c r="LC103" s="29">
        <v>39578.100000000006</v>
      </c>
      <c r="LD103" s="29">
        <v>0</v>
      </c>
      <c r="LE103" s="29">
        <v>-31451.4</v>
      </c>
      <c r="LF103" s="29">
        <v>31451.4</v>
      </c>
      <c r="LG103" s="29">
        <v>0</v>
      </c>
      <c r="LH103" s="29">
        <v>-8126.7</v>
      </c>
      <c r="LI103" s="29">
        <v>8126.7</v>
      </c>
      <c r="LJ103" s="29">
        <v>0</v>
      </c>
      <c r="LK103" s="29">
        <v>-39578.100000000006</v>
      </c>
      <c r="LL103" s="29">
        <v>39578.100000000006</v>
      </c>
      <c r="LM103" s="29">
        <v>0</v>
      </c>
      <c r="LN103" s="29">
        <v>-31451.4</v>
      </c>
      <c r="LO103" s="29">
        <v>31451.4</v>
      </c>
      <c r="LP103" s="29">
        <v>0</v>
      </c>
      <c r="LQ103" s="29">
        <v>-8126.7</v>
      </c>
      <c r="LR103" s="29">
        <v>8126.7</v>
      </c>
      <c r="LS103" s="29">
        <v>0</v>
      </c>
      <c r="LT103" s="29">
        <v>-39578.100000000006</v>
      </c>
      <c r="LU103" s="29">
        <v>39578.100000000006</v>
      </c>
      <c r="LV103" s="29">
        <v>0</v>
      </c>
      <c r="LW103" s="29">
        <v>-31451.4</v>
      </c>
      <c r="LX103" s="29">
        <v>31451.4</v>
      </c>
      <c r="LY103" s="29">
        <v>0</v>
      </c>
      <c r="LZ103" s="29">
        <v>-8126.7</v>
      </c>
      <c r="MA103" s="29">
        <v>8126.7</v>
      </c>
      <c r="MB103" s="29">
        <v>0</v>
      </c>
      <c r="MC103" s="29">
        <v>-39578.100000000006</v>
      </c>
      <c r="MD103" s="29">
        <v>39578.100000000006</v>
      </c>
      <c r="ME103" s="29">
        <v>0</v>
      </c>
      <c r="MF103" s="29"/>
      <c r="MG103" s="29"/>
      <c r="MH103" s="29"/>
      <c r="MI103" s="29"/>
      <c r="MJ103" s="29"/>
      <c r="MK103" s="29"/>
      <c r="ML103" s="29">
        <v>-339931.2</v>
      </c>
      <c r="MM103" s="29">
        <v>339931.2</v>
      </c>
      <c r="MN103" s="29">
        <v>0</v>
      </c>
      <c r="MO103" s="29">
        <v>-30751</v>
      </c>
      <c r="MP103" s="29">
        <v>30751</v>
      </c>
      <c r="MQ103" s="29">
        <v>0</v>
      </c>
      <c r="MR103" s="29">
        <v>-30751</v>
      </c>
      <c r="MS103" s="29">
        <v>30751</v>
      </c>
      <c r="MT103" s="29">
        <v>0</v>
      </c>
      <c r="MU103" s="29">
        <v>-30751</v>
      </c>
      <c r="MV103" s="29">
        <v>30751</v>
      </c>
      <c r="MW103" s="29">
        <v>0</v>
      </c>
      <c r="MX103" s="29">
        <v>-30751</v>
      </c>
      <c r="MY103" s="29">
        <v>30751</v>
      </c>
      <c r="MZ103" s="29">
        <v>0</v>
      </c>
      <c r="NA103" s="29">
        <v>-30751</v>
      </c>
      <c r="NB103" s="29">
        <v>30751</v>
      </c>
      <c r="NC103" s="29">
        <v>0</v>
      </c>
      <c r="ND103" s="29">
        <v>-30751</v>
      </c>
      <c r="NE103" s="29">
        <v>30751</v>
      </c>
      <c r="NF103" s="29">
        <v>0</v>
      </c>
      <c r="NG103" s="29">
        <v>-30751</v>
      </c>
      <c r="NH103" s="29">
        <v>30751</v>
      </c>
      <c r="NI103" s="29">
        <v>0</v>
      </c>
      <c r="NJ103" s="29">
        <v>-30751</v>
      </c>
      <c r="NK103" s="29">
        <v>30751</v>
      </c>
      <c r="NL103" s="29">
        <v>0</v>
      </c>
      <c r="NM103" s="29">
        <v>-30751</v>
      </c>
      <c r="NN103" s="29">
        <v>30751</v>
      </c>
      <c r="NO103" s="29">
        <v>0</v>
      </c>
      <c r="NP103" s="29">
        <v>-30751</v>
      </c>
      <c r="NQ103" s="29">
        <v>30751</v>
      </c>
      <c r="NR103" s="29">
        <v>0</v>
      </c>
      <c r="NS103" s="29">
        <v>-30751</v>
      </c>
      <c r="NT103" s="29">
        <v>30751</v>
      </c>
      <c r="NU103" s="29">
        <v>0</v>
      </c>
      <c r="NV103" s="29">
        <v>-30751</v>
      </c>
      <c r="NW103" s="29">
        <v>30751</v>
      </c>
      <c r="NX103" s="29">
        <v>0</v>
      </c>
      <c r="NY103" s="29">
        <v>-30751</v>
      </c>
      <c r="NZ103" s="29">
        <v>30751</v>
      </c>
      <c r="OA103" s="29">
        <v>0</v>
      </c>
      <c r="OB103" s="29">
        <v>-30751</v>
      </c>
      <c r="OC103" s="29">
        <v>30751</v>
      </c>
      <c r="OD103" s="29">
        <v>0</v>
      </c>
      <c r="OE103" s="29">
        <v>-30751</v>
      </c>
      <c r="OF103" s="29">
        <v>30751</v>
      </c>
      <c r="OG103" s="29">
        <v>0</v>
      </c>
      <c r="OH103" s="29">
        <v>-30751</v>
      </c>
      <c r="OI103" s="29">
        <v>30751</v>
      </c>
      <c r="OJ103" s="29">
        <v>0</v>
      </c>
      <c r="OK103" s="29">
        <v>-30751</v>
      </c>
      <c r="OL103" s="29">
        <v>30751</v>
      </c>
      <c r="OM103" s="29">
        <v>0</v>
      </c>
      <c r="ON103" s="29">
        <v>-30751</v>
      </c>
      <c r="OO103" s="29">
        <v>30751</v>
      </c>
      <c r="OP103" s="29">
        <v>0</v>
      </c>
      <c r="OQ103" s="29">
        <v>-30751</v>
      </c>
      <c r="OR103" s="29">
        <v>30751</v>
      </c>
      <c r="OS103" s="29">
        <v>0</v>
      </c>
      <c r="OT103" s="29">
        <v>-30751</v>
      </c>
      <c r="OU103" s="29">
        <v>30751</v>
      </c>
      <c r="OV103" s="29">
        <v>0</v>
      </c>
      <c r="OW103" s="29">
        <v>-30751</v>
      </c>
      <c r="OX103" s="29">
        <v>30751</v>
      </c>
      <c r="OY103" s="29">
        <v>0</v>
      </c>
      <c r="OZ103" s="29">
        <v>-30751</v>
      </c>
      <c r="PA103" s="29">
        <v>30751</v>
      </c>
      <c r="PB103" s="29">
        <v>0</v>
      </c>
      <c r="PC103" s="29">
        <v>-30751</v>
      </c>
      <c r="PD103" s="29">
        <v>30751</v>
      </c>
      <c r="PE103" s="29">
        <v>0</v>
      </c>
      <c r="PF103" s="29">
        <v>-30751</v>
      </c>
      <c r="PG103" s="29">
        <v>30751</v>
      </c>
      <c r="PH103" s="29">
        <v>0</v>
      </c>
      <c r="PI103" s="29">
        <v>-369012</v>
      </c>
      <c r="PJ103" s="29">
        <v>369012</v>
      </c>
      <c r="PK103" s="29">
        <v>0</v>
      </c>
    </row>
    <row r="104" spans="1:427" x14ac:dyDescent="0.25">
      <c r="A104" s="7" t="s">
        <v>334</v>
      </c>
      <c r="B104" s="29">
        <v>-5000</v>
      </c>
      <c r="C104" s="29">
        <v>5000</v>
      </c>
      <c r="D104" s="29">
        <v>0</v>
      </c>
      <c r="E104" s="29">
        <v>-5000</v>
      </c>
      <c r="F104" s="29">
        <v>5000</v>
      </c>
      <c r="G104" s="29">
        <v>0</v>
      </c>
      <c r="H104" s="29">
        <v>-5000</v>
      </c>
      <c r="I104" s="29">
        <v>5000</v>
      </c>
      <c r="J104" s="29">
        <v>0</v>
      </c>
      <c r="K104" s="29">
        <v>-5000</v>
      </c>
      <c r="L104" s="29">
        <v>5000</v>
      </c>
      <c r="M104" s="29">
        <v>0</v>
      </c>
      <c r="N104" s="29">
        <v>-5000</v>
      </c>
      <c r="O104" s="29">
        <v>5000</v>
      </c>
      <c r="P104" s="29">
        <v>0</v>
      </c>
      <c r="Q104" s="29">
        <v>-5000</v>
      </c>
      <c r="R104" s="29">
        <v>5000</v>
      </c>
      <c r="S104" s="29">
        <v>0</v>
      </c>
      <c r="T104" s="29">
        <v>-5000</v>
      </c>
      <c r="U104" s="29">
        <v>5000</v>
      </c>
      <c r="V104" s="29">
        <v>0</v>
      </c>
      <c r="W104" s="29">
        <v>-5000</v>
      </c>
      <c r="X104" s="29">
        <v>5000</v>
      </c>
      <c r="Y104" s="29">
        <v>0</v>
      </c>
      <c r="Z104" s="29">
        <v>-5000</v>
      </c>
      <c r="AA104" s="29">
        <v>5000</v>
      </c>
      <c r="AB104" s="29">
        <v>0</v>
      </c>
      <c r="AC104" s="29">
        <v>-5000</v>
      </c>
      <c r="AD104" s="29">
        <v>5000</v>
      </c>
      <c r="AE104" s="29">
        <v>0</v>
      </c>
      <c r="AF104" s="29">
        <v>-5000</v>
      </c>
      <c r="AG104" s="29">
        <v>5000</v>
      </c>
      <c r="AH104" s="29">
        <v>0</v>
      </c>
      <c r="AI104" s="29">
        <v>-5000</v>
      </c>
      <c r="AJ104" s="29">
        <v>5000</v>
      </c>
      <c r="AK104" s="29">
        <v>0</v>
      </c>
      <c r="AL104" s="29">
        <v>-5000</v>
      </c>
      <c r="AM104" s="29">
        <v>5000</v>
      </c>
      <c r="AN104" s="29">
        <v>0</v>
      </c>
      <c r="AO104" s="29">
        <v>-5000</v>
      </c>
      <c r="AP104" s="29">
        <v>5000</v>
      </c>
      <c r="AQ104" s="29">
        <v>0</v>
      </c>
      <c r="AR104" s="29">
        <v>-5000</v>
      </c>
      <c r="AS104" s="29">
        <v>5000</v>
      </c>
      <c r="AT104" s="29">
        <v>0</v>
      </c>
      <c r="AU104" s="29">
        <v>-5000</v>
      </c>
      <c r="AV104" s="29">
        <v>5000</v>
      </c>
      <c r="AW104" s="29">
        <v>0</v>
      </c>
      <c r="AX104" s="29">
        <v>-5000</v>
      </c>
      <c r="AY104" s="29">
        <v>5000</v>
      </c>
      <c r="AZ104" s="29">
        <v>0</v>
      </c>
      <c r="BA104" s="29">
        <v>-5000</v>
      </c>
      <c r="BB104" s="29">
        <v>5000</v>
      </c>
      <c r="BC104" s="29">
        <v>0</v>
      </c>
      <c r="BD104" s="29">
        <v>-5138.13</v>
      </c>
      <c r="BE104" s="29">
        <v>5138.13</v>
      </c>
      <c r="BF104" s="29">
        <v>0</v>
      </c>
      <c r="BG104" s="29">
        <v>-5138.13</v>
      </c>
      <c r="BH104" s="29">
        <v>5138.13</v>
      </c>
      <c r="BI104" s="29">
        <v>0</v>
      </c>
      <c r="BJ104" s="29">
        <v>-5276.27</v>
      </c>
      <c r="BK104" s="29">
        <v>5276.27</v>
      </c>
      <c r="BL104" s="29">
        <v>0</v>
      </c>
      <c r="BM104" s="29">
        <v>-5276.27</v>
      </c>
      <c r="BN104" s="29">
        <v>5276.27</v>
      </c>
      <c r="BO104" s="29">
        <v>0</v>
      </c>
      <c r="BP104" s="29">
        <v>-5276.27</v>
      </c>
      <c r="BQ104" s="29">
        <v>5276.27</v>
      </c>
      <c r="BR104" s="29">
        <v>0</v>
      </c>
      <c r="BS104" s="29">
        <v>-5276.27</v>
      </c>
      <c r="BT104" s="29">
        <v>5276.27</v>
      </c>
      <c r="BU104" s="29">
        <v>0</v>
      </c>
      <c r="BV104" s="29"/>
      <c r="BW104" s="29"/>
      <c r="BX104" s="29"/>
      <c r="BY104" s="29"/>
      <c r="BZ104" s="29"/>
      <c r="CA104" s="29"/>
      <c r="CB104" s="29">
        <v>-60690.67</v>
      </c>
      <c r="CC104" s="29">
        <v>60690.67</v>
      </c>
      <c r="CD104" s="29">
        <v>0</v>
      </c>
      <c r="CE104" s="29">
        <v>-5276.27</v>
      </c>
      <c r="CF104" s="29">
        <v>5276.27</v>
      </c>
      <c r="CG104" s="29">
        <v>0</v>
      </c>
      <c r="CH104" s="29"/>
      <c r="CI104" s="29"/>
      <c r="CJ104" s="29"/>
      <c r="CK104" s="29">
        <v>-5300</v>
      </c>
      <c r="CL104" s="29">
        <v>5300</v>
      </c>
      <c r="CM104" s="29">
        <v>0</v>
      </c>
      <c r="CN104" s="29">
        <v>-10576.27</v>
      </c>
      <c r="CO104" s="29">
        <v>10576.27</v>
      </c>
      <c r="CP104" s="29">
        <v>0</v>
      </c>
      <c r="CQ104" s="29">
        <v>-5276.27</v>
      </c>
      <c r="CR104" s="29">
        <v>5276.27</v>
      </c>
      <c r="CS104" s="29">
        <v>0</v>
      </c>
      <c r="CT104" s="29"/>
      <c r="CU104" s="29"/>
      <c r="CV104" s="29"/>
      <c r="CW104" s="29">
        <v>-5300</v>
      </c>
      <c r="CX104" s="29">
        <v>5300</v>
      </c>
      <c r="CY104" s="29">
        <v>0</v>
      </c>
      <c r="CZ104" s="29">
        <v>-10576.27</v>
      </c>
      <c r="DA104" s="29">
        <v>10576.27</v>
      </c>
      <c r="DB104" s="29">
        <v>0</v>
      </c>
      <c r="DC104" s="29">
        <v>-5276.27</v>
      </c>
      <c r="DD104" s="29">
        <v>5276.27</v>
      </c>
      <c r="DE104" s="29">
        <v>0</v>
      </c>
      <c r="DF104" s="29"/>
      <c r="DG104" s="29"/>
      <c r="DH104" s="29"/>
      <c r="DI104" s="29">
        <v>-5300</v>
      </c>
      <c r="DJ104" s="29">
        <v>5300</v>
      </c>
      <c r="DK104" s="29">
        <v>0</v>
      </c>
      <c r="DL104" s="29">
        <v>-10576.27</v>
      </c>
      <c r="DM104" s="29">
        <v>10576.27</v>
      </c>
      <c r="DN104" s="29">
        <v>0</v>
      </c>
      <c r="DO104" s="29">
        <v>-5276.27</v>
      </c>
      <c r="DP104" s="29">
        <v>5276.27</v>
      </c>
      <c r="DQ104" s="29">
        <v>0</v>
      </c>
      <c r="DR104" s="29"/>
      <c r="DS104" s="29"/>
      <c r="DT104" s="29"/>
      <c r="DU104" s="29">
        <v>-5300</v>
      </c>
      <c r="DV104" s="29">
        <v>5300</v>
      </c>
      <c r="DW104" s="29">
        <v>0</v>
      </c>
      <c r="DX104" s="29">
        <v>-10576.27</v>
      </c>
      <c r="DY104" s="29">
        <v>10576.27</v>
      </c>
      <c r="DZ104" s="29">
        <v>0</v>
      </c>
      <c r="EA104" s="29">
        <v>-5276.27</v>
      </c>
      <c r="EB104" s="29">
        <v>5276.27</v>
      </c>
      <c r="EC104" s="29">
        <v>0</v>
      </c>
      <c r="ED104" s="29"/>
      <c r="EE104" s="29"/>
      <c r="EF104" s="29"/>
      <c r="EG104" s="29">
        <v>-5300</v>
      </c>
      <c r="EH104" s="29">
        <v>5300</v>
      </c>
      <c r="EI104" s="29">
        <v>0</v>
      </c>
      <c r="EJ104" s="29">
        <v>-10576.27</v>
      </c>
      <c r="EK104" s="29">
        <v>10576.27</v>
      </c>
      <c r="EL104" s="29">
        <v>0</v>
      </c>
      <c r="EM104" s="29">
        <v>-5276.27</v>
      </c>
      <c r="EN104" s="29">
        <v>5276.27</v>
      </c>
      <c r="EO104" s="29">
        <v>0</v>
      </c>
      <c r="EP104" s="29"/>
      <c r="EQ104" s="29"/>
      <c r="ER104" s="29"/>
      <c r="ES104" s="29">
        <v>-5300</v>
      </c>
      <c r="ET104" s="29">
        <v>5300</v>
      </c>
      <c r="EU104" s="29">
        <v>0</v>
      </c>
      <c r="EV104" s="29">
        <v>-10576.27</v>
      </c>
      <c r="EW104" s="29">
        <v>10576.27</v>
      </c>
      <c r="EX104" s="29">
        <v>0</v>
      </c>
      <c r="EY104" s="29">
        <v>-5276.27</v>
      </c>
      <c r="EZ104" s="29">
        <v>5276.27</v>
      </c>
      <c r="FA104" s="29">
        <v>0</v>
      </c>
      <c r="FB104" s="29"/>
      <c r="FC104" s="29"/>
      <c r="FD104" s="29"/>
      <c r="FE104" s="29">
        <v>-5300</v>
      </c>
      <c r="FF104" s="29">
        <v>5300</v>
      </c>
      <c r="FG104" s="29">
        <v>0</v>
      </c>
      <c r="FH104" s="29">
        <v>-10576.27</v>
      </c>
      <c r="FI104" s="29">
        <v>10576.27</v>
      </c>
      <c r="FJ104" s="29">
        <v>0</v>
      </c>
      <c r="FK104" s="29">
        <v>-5276.27</v>
      </c>
      <c r="FL104" s="29">
        <v>5276.27</v>
      </c>
      <c r="FM104" s="29">
        <v>0</v>
      </c>
      <c r="FN104" s="29"/>
      <c r="FO104" s="29"/>
      <c r="FP104" s="29"/>
      <c r="FQ104" s="29">
        <v>-5300</v>
      </c>
      <c r="FR104" s="29">
        <v>5300</v>
      </c>
      <c r="FS104" s="29">
        <v>0</v>
      </c>
      <c r="FT104" s="29">
        <v>-10576.27</v>
      </c>
      <c r="FU104" s="29">
        <v>10576.27</v>
      </c>
      <c r="FV104" s="29">
        <v>0</v>
      </c>
      <c r="FW104" s="29">
        <v>-5276.27</v>
      </c>
      <c r="FX104" s="29">
        <v>5276.27</v>
      </c>
      <c r="FY104" s="29">
        <v>0</v>
      </c>
      <c r="FZ104" s="29"/>
      <c r="GA104" s="29"/>
      <c r="GB104" s="29"/>
      <c r="GC104" s="29">
        <v>-5900</v>
      </c>
      <c r="GD104" s="29">
        <v>5900</v>
      </c>
      <c r="GE104" s="29">
        <v>0</v>
      </c>
      <c r="GF104" s="29">
        <v>-11176.27</v>
      </c>
      <c r="GG104" s="29">
        <v>11176.27</v>
      </c>
      <c r="GH104" s="29">
        <v>0</v>
      </c>
      <c r="GI104" s="29">
        <v>-5276.27</v>
      </c>
      <c r="GJ104" s="29">
        <v>5276.27</v>
      </c>
      <c r="GK104" s="29">
        <v>0</v>
      </c>
      <c r="GL104" s="29"/>
      <c r="GM104" s="29"/>
      <c r="GN104" s="29"/>
      <c r="GO104" s="29">
        <v>-5900</v>
      </c>
      <c r="GP104" s="29">
        <v>5900</v>
      </c>
      <c r="GQ104" s="29">
        <v>0</v>
      </c>
      <c r="GR104" s="29">
        <v>-11176.27</v>
      </c>
      <c r="GS104" s="29">
        <v>11176.27</v>
      </c>
      <c r="GT104" s="29">
        <v>0</v>
      </c>
      <c r="GU104" s="29">
        <v>-5276.27</v>
      </c>
      <c r="GV104" s="29">
        <v>5276.27</v>
      </c>
      <c r="GW104" s="29">
        <v>0</v>
      </c>
      <c r="GX104" s="29"/>
      <c r="GY104" s="29"/>
      <c r="GZ104" s="29"/>
      <c r="HA104" s="29">
        <v>-5900</v>
      </c>
      <c r="HB104" s="29">
        <v>5900</v>
      </c>
      <c r="HC104" s="29">
        <v>0</v>
      </c>
      <c r="HD104" s="29">
        <v>-11176.27</v>
      </c>
      <c r="HE104" s="29">
        <v>11176.27</v>
      </c>
      <c r="HF104" s="29">
        <v>0</v>
      </c>
      <c r="HG104" s="29"/>
      <c r="HH104" s="29"/>
      <c r="HI104" s="29"/>
      <c r="HJ104" s="29">
        <v>-5900</v>
      </c>
      <c r="HK104" s="29">
        <v>5900</v>
      </c>
      <c r="HL104" s="29">
        <v>0</v>
      </c>
      <c r="HM104" s="29">
        <v>-5900</v>
      </c>
      <c r="HN104" s="29">
        <v>5900</v>
      </c>
      <c r="HO104" s="29">
        <v>0</v>
      </c>
      <c r="HP104" s="29"/>
      <c r="HQ104" s="29"/>
      <c r="HR104" s="29"/>
      <c r="HS104" s="29"/>
      <c r="HT104" s="29"/>
      <c r="HU104" s="29"/>
      <c r="HV104" s="29"/>
      <c r="HW104" s="29"/>
      <c r="HX104" s="29"/>
      <c r="HY104" s="29">
        <v>-124038.97000000003</v>
      </c>
      <c r="HZ104" s="29">
        <v>124038.97000000003</v>
      </c>
      <c r="IA104" s="29">
        <v>0</v>
      </c>
      <c r="IB104" s="29">
        <v>-6100</v>
      </c>
      <c r="IC104" s="29">
        <v>6100</v>
      </c>
      <c r="ID104" s="29">
        <v>0</v>
      </c>
      <c r="IE104" s="29">
        <v>-6077</v>
      </c>
      <c r="IF104" s="29">
        <v>6077</v>
      </c>
      <c r="IG104" s="29">
        <v>0</v>
      </c>
      <c r="IH104" s="29">
        <v>-12177</v>
      </c>
      <c r="II104" s="29">
        <v>12177</v>
      </c>
      <c r="IJ104" s="29">
        <v>0</v>
      </c>
      <c r="IK104" s="29">
        <v>-6100</v>
      </c>
      <c r="IL104" s="29">
        <v>6100</v>
      </c>
      <c r="IM104" s="29">
        <v>0</v>
      </c>
      <c r="IN104" s="29">
        <v>-6077</v>
      </c>
      <c r="IO104" s="29">
        <v>6077</v>
      </c>
      <c r="IP104" s="29">
        <v>0</v>
      </c>
      <c r="IQ104" s="29">
        <v>-12177</v>
      </c>
      <c r="IR104" s="29">
        <v>12177</v>
      </c>
      <c r="IS104" s="29">
        <v>0</v>
      </c>
      <c r="IT104" s="29">
        <v>-6100</v>
      </c>
      <c r="IU104" s="29">
        <v>6100</v>
      </c>
      <c r="IV104" s="29">
        <v>0</v>
      </c>
      <c r="IW104" s="29">
        <v>-6077</v>
      </c>
      <c r="IX104" s="29">
        <v>6077</v>
      </c>
      <c r="IY104" s="29">
        <v>0</v>
      </c>
      <c r="IZ104" s="29">
        <v>-12177</v>
      </c>
      <c r="JA104" s="29">
        <v>12177</v>
      </c>
      <c r="JB104" s="29">
        <v>0</v>
      </c>
      <c r="JC104" s="29">
        <v>-6100</v>
      </c>
      <c r="JD104" s="29">
        <v>6100</v>
      </c>
      <c r="JE104" s="29">
        <v>0</v>
      </c>
      <c r="JF104" s="29">
        <v>-6077</v>
      </c>
      <c r="JG104" s="29">
        <v>6077</v>
      </c>
      <c r="JH104" s="29">
        <v>0</v>
      </c>
      <c r="JI104" s="29">
        <v>-12177</v>
      </c>
      <c r="JJ104" s="29">
        <v>12177</v>
      </c>
      <c r="JK104" s="29">
        <v>0</v>
      </c>
      <c r="JL104" s="29">
        <v>-6100</v>
      </c>
      <c r="JM104" s="29">
        <v>6100</v>
      </c>
      <c r="JN104" s="29">
        <v>0</v>
      </c>
      <c r="JO104" s="29">
        <v>-6077</v>
      </c>
      <c r="JP104" s="29">
        <v>6077</v>
      </c>
      <c r="JQ104" s="29">
        <v>0</v>
      </c>
      <c r="JR104" s="29">
        <v>-12177</v>
      </c>
      <c r="JS104" s="29">
        <v>12177</v>
      </c>
      <c r="JT104" s="29">
        <v>0</v>
      </c>
      <c r="JU104" s="29">
        <v>-6100</v>
      </c>
      <c r="JV104" s="29">
        <v>6100</v>
      </c>
      <c r="JW104" s="29">
        <v>0</v>
      </c>
      <c r="JX104" s="29">
        <v>-6077</v>
      </c>
      <c r="JY104" s="29">
        <v>6077</v>
      </c>
      <c r="JZ104" s="29">
        <v>0</v>
      </c>
      <c r="KA104" s="29">
        <v>-12177</v>
      </c>
      <c r="KB104" s="29">
        <v>12177</v>
      </c>
      <c r="KC104" s="29">
        <v>0</v>
      </c>
      <c r="KD104" s="29">
        <v>-26460</v>
      </c>
      <c r="KE104" s="29">
        <v>26460</v>
      </c>
      <c r="KF104" s="29">
        <v>0</v>
      </c>
      <c r="KG104" s="29">
        <v>-6077</v>
      </c>
      <c r="KH104" s="29">
        <v>6077</v>
      </c>
      <c r="KI104" s="29">
        <v>0</v>
      </c>
      <c r="KJ104" s="29">
        <v>-32537</v>
      </c>
      <c r="KK104" s="29">
        <v>32537</v>
      </c>
      <c r="KL104" s="29">
        <v>0</v>
      </c>
      <c r="KM104" s="29">
        <v>-26460</v>
      </c>
      <c r="KN104" s="29">
        <v>26460</v>
      </c>
      <c r="KO104" s="29">
        <v>0</v>
      </c>
      <c r="KP104" s="29">
        <v>-6077</v>
      </c>
      <c r="KQ104" s="29">
        <v>6077</v>
      </c>
      <c r="KR104" s="29">
        <v>0</v>
      </c>
      <c r="KS104" s="29">
        <v>-32537</v>
      </c>
      <c r="KT104" s="29">
        <v>32537</v>
      </c>
      <c r="KU104" s="29">
        <v>0</v>
      </c>
      <c r="KV104" s="29">
        <v>-26460</v>
      </c>
      <c r="KW104" s="29">
        <v>26460</v>
      </c>
      <c r="KX104" s="29">
        <v>0</v>
      </c>
      <c r="KY104" s="29">
        <v>-6077</v>
      </c>
      <c r="KZ104" s="29">
        <v>6077</v>
      </c>
      <c r="LA104" s="29">
        <v>0</v>
      </c>
      <c r="LB104" s="29">
        <v>-32537</v>
      </c>
      <c r="LC104" s="29">
        <v>32537</v>
      </c>
      <c r="LD104" s="29">
        <v>0</v>
      </c>
      <c r="LE104" s="29">
        <v>-26460</v>
      </c>
      <c r="LF104" s="29">
        <v>26460</v>
      </c>
      <c r="LG104" s="29">
        <v>0</v>
      </c>
      <c r="LH104" s="29">
        <v>-6077</v>
      </c>
      <c r="LI104" s="29">
        <v>6077</v>
      </c>
      <c r="LJ104" s="29">
        <v>0</v>
      </c>
      <c r="LK104" s="29">
        <v>-32537</v>
      </c>
      <c r="LL104" s="29">
        <v>32537</v>
      </c>
      <c r="LM104" s="29">
        <v>0</v>
      </c>
      <c r="LN104" s="29">
        <v>-26460</v>
      </c>
      <c r="LO104" s="29">
        <v>26460</v>
      </c>
      <c r="LP104" s="29">
        <v>0</v>
      </c>
      <c r="LQ104" s="29">
        <v>-6077</v>
      </c>
      <c r="LR104" s="29">
        <v>6077</v>
      </c>
      <c r="LS104" s="29">
        <v>0</v>
      </c>
      <c r="LT104" s="29">
        <v>-32537</v>
      </c>
      <c r="LU104" s="29">
        <v>32537</v>
      </c>
      <c r="LV104" s="29">
        <v>0</v>
      </c>
      <c r="LW104" s="29">
        <v>-26460</v>
      </c>
      <c r="LX104" s="29">
        <v>26460</v>
      </c>
      <c r="LY104" s="29">
        <v>0</v>
      </c>
      <c r="LZ104" s="29">
        <v>-6077</v>
      </c>
      <c r="MA104" s="29">
        <v>6077</v>
      </c>
      <c r="MB104" s="29">
        <v>0</v>
      </c>
      <c r="MC104" s="29">
        <v>-32537</v>
      </c>
      <c r="MD104" s="29">
        <v>32537</v>
      </c>
      <c r="ME104" s="29">
        <v>0</v>
      </c>
      <c r="MF104" s="29"/>
      <c r="MG104" s="29"/>
      <c r="MH104" s="29"/>
      <c r="MI104" s="29"/>
      <c r="MJ104" s="29"/>
      <c r="MK104" s="29"/>
      <c r="ML104" s="29">
        <v>-268284</v>
      </c>
      <c r="MM104" s="29">
        <v>268284</v>
      </c>
      <c r="MN104" s="29">
        <v>0</v>
      </c>
      <c r="MO104" s="29">
        <v>-26460</v>
      </c>
      <c r="MP104" s="29">
        <v>26460</v>
      </c>
      <c r="MQ104" s="29">
        <v>0</v>
      </c>
      <c r="MR104" s="29">
        <v>-26460</v>
      </c>
      <c r="MS104" s="29">
        <v>26460</v>
      </c>
      <c r="MT104" s="29">
        <v>0</v>
      </c>
      <c r="MU104" s="29">
        <v>-26460</v>
      </c>
      <c r="MV104" s="29">
        <v>26460</v>
      </c>
      <c r="MW104" s="29">
        <v>0</v>
      </c>
      <c r="MX104" s="29">
        <v>-26460</v>
      </c>
      <c r="MY104" s="29">
        <v>26460</v>
      </c>
      <c r="MZ104" s="29">
        <v>0</v>
      </c>
      <c r="NA104" s="29">
        <v>-26460</v>
      </c>
      <c r="NB104" s="29">
        <v>26460</v>
      </c>
      <c r="NC104" s="29">
        <v>0</v>
      </c>
      <c r="ND104" s="29">
        <v>-26460</v>
      </c>
      <c r="NE104" s="29">
        <v>26460</v>
      </c>
      <c r="NF104" s="29">
        <v>0</v>
      </c>
      <c r="NG104" s="29">
        <v>-26460</v>
      </c>
      <c r="NH104" s="29">
        <v>26460</v>
      </c>
      <c r="NI104" s="29">
        <v>0</v>
      </c>
      <c r="NJ104" s="29">
        <v>-26460</v>
      </c>
      <c r="NK104" s="29">
        <v>26460</v>
      </c>
      <c r="NL104" s="29">
        <v>0</v>
      </c>
      <c r="NM104" s="29">
        <v>-26460</v>
      </c>
      <c r="NN104" s="29">
        <v>26460</v>
      </c>
      <c r="NO104" s="29">
        <v>0</v>
      </c>
      <c r="NP104" s="29">
        <v>-26460</v>
      </c>
      <c r="NQ104" s="29">
        <v>26460</v>
      </c>
      <c r="NR104" s="29">
        <v>0</v>
      </c>
      <c r="NS104" s="29">
        <v>-26460</v>
      </c>
      <c r="NT104" s="29">
        <v>26460</v>
      </c>
      <c r="NU104" s="29">
        <v>0</v>
      </c>
      <c r="NV104" s="29">
        <v>-26460</v>
      </c>
      <c r="NW104" s="29">
        <v>26460</v>
      </c>
      <c r="NX104" s="29">
        <v>0</v>
      </c>
      <c r="NY104" s="29">
        <v>-26460</v>
      </c>
      <c r="NZ104" s="29">
        <v>26460</v>
      </c>
      <c r="OA104" s="29">
        <v>0</v>
      </c>
      <c r="OB104" s="29">
        <v>-26460</v>
      </c>
      <c r="OC104" s="29">
        <v>26460</v>
      </c>
      <c r="OD104" s="29">
        <v>0</v>
      </c>
      <c r="OE104" s="29">
        <v>-26460</v>
      </c>
      <c r="OF104" s="29">
        <v>26460</v>
      </c>
      <c r="OG104" s="29">
        <v>0</v>
      </c>
      <c r="OH104" s="29">
        <v>-26460</v>
      </c>
      <c r="OI104" s="29">
        <v>26460</v>
      </c>
      <c r="OJ104" s="29">
        <v>0</v>
      </c>
      <c r="OK104" s="29">
        <v>-26460</v>
      </c>
      <c r="OL104" s="29">
        <v>26460</v>
      </c>
      <c r="OM104" s="29">
        <v>0</v>
      </c>
      <c r="ON104" s="29">
        <v>-26460</v>
      </c>
      <c r="OO104" s="29">
        <v>26460</v>
      </c>
      <c r="OP104" s="29">
        <v>0</v>
      </c>
      <c r="OQ104" s="29">
        <v>-26460</v>
      </c>
      <c r="OR104" s="29">
        <v>26460</v>
      </c>
      <c r="OS104" s="29">
        <v>0</v>
      </c>
      <c r="OT104" s="29">
        <v>-26460</v>
      </c>
      <c r="OU104" s="29">
        <v>26460</v>
      </c>
      <c r="OV104" s="29">
        <v>0</v>
      </c>
      <c r="OW104" s="29">
        <v>-26460</v>
      </c>
      <c r="OX104" s="29">
        <v>26460</v>
      </c>
      <c r="OY104" s="29">
        <v>0</v>
      </c>
      <c r="OZ104" s="29">
        <v>-26460</v>
      </c>
      <c r="PA104" s="29">
        <v>26460</v>
      </c>
      <c r="PB104" s="29">
        <v>0</v>
      </c>
      <c r="PC104" s="29">
        <v>-26460</v>
      </c>
      <c r="PD104" s="29">
        <v>26460</v>
      </c>
      <c r="PE104" s="29">
        <v>0</v>
      </c>
      <c r="PF104" s="29">
        <v>-26460</v>
      </c>
      <c r="PG104" s="29">
        <v>26460</v>
      </c>
      <c r="PH104" s="29">
        <v>0</v>
      </c>
      <c r="PI104" s="29">
        <v>-317520</v>
      </c>
      <c r="PJ104" s="29">
        <v>317520</v>
      </c>
      <c r="PK104" s="29">
        <v>0</v>
      </c>
    </row>
    <row r="105" spans="1:427" x14ac:dyDescent="0.25">
      <c r="A105" s="7" t="s">
        <v>335</v>
      </c>
      <c r="B105" s="29">
        <v>2284.79</v>
      </c>
      <c r="C105" s="29">
        <v>1000</v>
      </c>
      <c r="D105" s="29">
        <v>3284.79</v>
      </c>
      <c r="E105" s="29">
        <v>2284.79</v>
      </c>
      <c r="F105" s="29">
        <v>1000</v>
      </c>
      <c r="G105" s="29">
        <v>3284.79</v>
      </c>
      <c r="H105" s="29">
        <v>-1000</v>
      </c>
      <c r="I105" s="29">
        <v>1000</v>
      </c>
      <c r="J105" s="29">
        <v>0</v>
      </c>
      <c r="K105" s="29">
        <v>-1000</v>
      </c>
      <c r="L105" s="29">
        <v>1000</v>
      </c>
      <c r="M105" s="29">
        <v>0</v>
      </c>
      <c r="N105" s="29">
        <v>-1000</v>
      </c>
      <c r="O105" s="29">
        <v>1000</v>
      </c>
      <c r="P105" s="29">
        <v>0</v>
      </c>
      <c r="Q105" s="29">
        <v>-1000</v>
      </c>
      <c r="R105" s="29">
        <v>1000</v>
      </c>
      <c r="S105" s="29">
        <v>0</v>
      </c>
      <c r="T105" s="29">
        <v>-1000</v>
      </c>
      <c r="U105" s="29">
        <v>1000</v>
      </c>
      <c r="V105" s="29">
        <v>0</v>
      </c>
      <c r="W105" s="29">
        <v>-1000</v>
      </c>
      <c r="X105" s="29">
        <v>1000</v>
      </c>
      <c r="Y105" s="29">
        <v>0</v>
      </c>
      <c r="Z105" s="29">
        <v>-1000</v>
      </c>
      <c r="AA105" s="29">
        <v>1000</v>
      </c>
      <c r="AB105" s="29">
        <v>0</v>
      </c>
      <c r="AC105" s="29">
        <v>-1000</v>
      </c>
      <c r="AD105" s="29">
        <v>1000</v>
      </c>
      <c r="AE105" s="29">
        <v>0</v>
      </c>
      <c r="AF105" s="29">
        <v>-1000</v>
      </c>
      <c r="AG105" s="29">
        <v>1000</v>
      </c>
      <c r="AH105" s="29">
        <v>0</v>
      </c>
      <c r="AI105" s="29">
        <v>-1000</v>
      </c>
      <c r="AJ105" s="29">
        <v>1000</v>
      </c>
      <c r="AK105" s="29">
        <v>0</v>
      </c>
      <c r="AL105" s="29">
        <v>-1000</v>
      </c>
      <c r="AM105" s="29">
        <v>1000</v>
      </c>
      <c r="AN105" s="29">
        <v>0</v>
      </c>
      <c r="AO105" s="29">
        <v>-1000</v>
      </c>
      <c r="AP105" s="29">
        <v>1000</v>
      </c>
      <c r="AQ105" s="29">
        <v>0</v>
      </c>
      <c r="AR105" s="29">
        <v>-1000</v>
      </c>
      <c r="AS105" s="29">
        <v>1000</v>
      </c>
      <c r="AT105" s="29">
        <v>0</v>
      </c>
      <c r="AU105" s="29">
        <v>-1000</v>
      </c>
      <c r="AV105" s="29">
        <v>1000</v>
      </c>
      <c r="AW105" s="29">
        <v>0</v>
      </c>
      <c r="AX105" s="29">
        <v>4787.16</v>
      </c>
      <c r="AY105" s="29">
        <v>1000</v>
      </c>
      <c r="AZ105" s="29">
        <v>5787.16</v>
      </c>
      <c r="BA105" s="29">
        <v>4787.16</v>
      </c>
      <c r="BB105" s="29">
        <v>1000</v>
      </c>
      <c r="BC105" s="29">
        <v>5787.16</v>
      </c>
      <c r="BD105" s="29">
        <v>-1055.26</v>
      </c>
      <c r="BE105" s="29">
        <v>1055.26</v>
      </c>
      <c r="BF105" s="29">
        <v>0</v>
      </c>
      <c r="BG105" s="29">
        <v>-1055.26</v>
      </c>
      <c r="BH105" s="29">
        <v>1055.26</v>
      </c>
      <c r="BI105" s="29">
        <v>0</v>
      </c>
      <c r="BJ105" s="29">
        <v>-1000</v>
      </c>
      <c r="BK105" s="29">
        <v>1000</v>
      </c>
      <c r="BL105" s="29">
        <v>0</v>
      </c>
      <c r="BM105" s="29">
        <v>-1000</v>
      </c>
      <c r="BN105" s="29">
        <v>1000</v>
      </c>
      <c r="BO105" s="29">
        <v>0</v>
      </c>
      <c r="BP105" s="29">
        <v>-1221.03</v>
      </c>
      <c r="BQ105" s="29">
        <v>1221.03</v>
      </c>
      <c r="BR105" s="29">
        <v>0</v>
      </c>
      <c r="BS105" s="29">
        <v>-1221.03</v>
      </c>
      <c r="BT105" s="29">
        <v>1221.03</v>
      </c>
      <c r="BU105" s="29">
        <v>0</v>
      </c>
      <c r="BV105" s="29"/>
      <c r="BW105" s="29"/>
      <c r="BX105" s="29"/>
      <c r="BY105" s="29"/>
      <c r="BZ105" s="29"/>
      <c r="CA105" s="29"/>
      <c r="CB105" s="29">
        <v>-3204.34</v>
      </c>
      <c r="CC105" s="29">
        <v>12276.29</v>
      </c>
      <c r="CD105" s="29">
        <v>9071.9500000000007</v>
      </c>
      <c r="CE105" s="29">
        <v>-1110.51</v>
      </c>
      <c r="CF105" s="29">
        <v>1110.51</v>
      </c>
      <c r="CG105" s="29">
        <v>0</v>
      </c>
      <c r="CH105" s="29"/>
      <c r="CI105" s="29"/>
      <c r="CJ105" s="29"/>
      <c r="CK105" s="29">
        <v>-1110</v>
      </c>
      <c r="CL105" s="29">
        <v>1110</v>
      </c>
      <c r="CM105" s="29">
        <v>0</v>
      </c>
      <c r="CN105" s="29">
        <v>-2220.5100000000002</v>
      </c>
      <c r="CO105" s="29">
        <v>2220.5100000000002</v>
      </c>
      <c r="CP105" s="29">
        <v>0</v>
      </c>
      <c r="CQ105" s="29">
        <v>4604.04</v>
      </c>
      <c r="CR105" s="29">
        <v>1110.51</v>
      </c>
      <c r="CS105" s="29">
        <v>5714.55</v>
      </c>
      <c r="CT105" s="29"/>
      <c r="CU105" s="29"/>
      <c r="CV105" s="29"/>
      <c r="CW105" s="29">
        <v>4604.55</v>
      </c>
      <c r="CX105" s="29">
        <v>-4604.55</v>
      </c>
      <c r="CY105" s="29">
        <v>0</v>
      </c>
      <c r="CZ105" s="29">
        <v>9208.59</v>
      </c>
      <c r="DA105" s="29">
        <v>-3494.04</v>
      </c>
      <c r="DB105" s="29">
        <v>5714.55</v>
      </c>
      <c r="DC105" s="29">
        <v>-1110.51</v>
      </c>
      <c r="DD105" s="29">
        <v>1110.51</v>
      </c>
      <c r="DE105" s="29">
        <v>0</v>
      </c>
      <c r="DF105" s="29"/>
      <c r="DG105" s="29"/>
      <c r="DH105" s="29"/>
      <c r="DI105" s="29">
        <v>-1110</v>
      </c>
      <c r="DJ105" s="29">
        <v>1110</v>
      </c>
      <c r="DK105" s="29">
        <v>0</v>
      </c>
      <c r="DL105" s="29">
        <v>-2220.5100000000002</v>
      </c>
      <c r="DM105" s="29">
        <v>2220.5100000000002</v>
      </c>
      <c r="DN105" s="29">
        <v>0</v>
      </c>
      <c r="DO105" s="29">
        <v>-1110.51</v>
      </c>
      <c r="DP105" s="29">
        <v>1110.51</v>
      </c>
      <c r="DQ105" s="29">
        <v>0</v>
      </c>
      <c r="DR105" s="29"/>
      <c r="DS105" s="29"/>
      <c r="DT105" s="29"/>
      <c r="DU105" s="29">
        <v>-1110</v>
      </c>
      <c r="DV105" s="29">
        <v>1110</v>
      </c>
      <c r="DW105" s="29">
        <v>0</v>
      </c>
      <c r="DX105" s="29">
        <v>-2220.5100000000002</v>
      </c>
      <c r="DY105" s="29">
        <v>2220.5100000000002</v>
      </c>
      <c r="DZ105" s="29">
        <v>0</v>
      </c>
      <c r="EA105" s="29">
        <v>-1110.51</v>
      </c>
      <c r="EB105" s="29">
        <v>1110.51</v>
      </c>
      <c r="EC105" s="29">
        <v>0</v>
      </c>
      <c r="ED105" s="29"/>
      <c r="EE105" s="29"/>
      <c r="EF105" s="29"/>
      <c r="EG105" s="29">
        <v>-1110</v>
      </c>
      <c r="EH105" s="29">
        <v>1110</v>
      </c>
      <c r="EI105" s="29">
        <v>0</v>
      </c>
      <c r="EJ105" s="29">
        <v>-2220.5100000000002</v>
      </c>
      <c r="EK105" s="29">
        <v>2220.5100000000002</v>
      </c>
      <c r="EL105" s="29">
        <v>0</v>
      </c>
      <c r="EM105" s="29">
        <v>-1110.51</v>
      </c>
      <c r="EN105" s="29">
        <v>1110.51</v>
      </c>
      <c r="EO105" s="29">
        <v>0</v>
      </c>
      <c r="EP105" s="29"/>
      <c r="EQ105" s="29"/>
      <c r="ER105" s="29"/>
      <c r="ES105" s="29">
        <v>-1110</v>
      </c>
      <c r="ET105" s="29">
        <v>1110</v>
      </c>
      <c r="EU105" s="29">
        <v>0</v>
      </c>
      <c r="EV105" s="29">
        <v>-2220.5100000000002</v>
      </c>
      <c r="EW105" s="29">
        <v>2220.5100000000002</v>
      </c>
      <c r="EX105" s="29">
        <v>0</v>
      </c>
      <c r="EY105" s="29">
        <v>-1110.51</v>
      </c>
      <c r="EZ105" s="29">
        <v>1110.51</v>
      </c>
      <c r="FA105" s="29">
        <v>0</v>
      </c>
      <c r="FB105" s="29"/>
      <c r="FC105" s="29"/>
      <c r="FD105" s="29"/>
      <c r="FE105" s="29">
        <v>-1110</v>
      </c>
      <c r="FF105" s="29">
        <v>1110</v>
      </c>
      <c r="FG105" s="29">
        <v>0</v>
      </c>
      <c r="FH105" s="29">
        <v>-2220.5100000000002</v>
      </c>
      <c r="FI105" s="29">
        <v>2220.5100000000002</v>
      </c>
      <c r="FJ105" s="29">
        <v>0</v>
      </c>
      <c r="FK105" s="29">
        <v>-1210.51</v>
      </c>
      <c r="FL105" s="29">
        <v>1210.51</v>
      </c>
      <c r="FM105" s="29">
        <v>0</v>
      </c>
      <c r="FN105" s="29"/>
      <c r="FO105" s="29"/>
      <c r="FP105" s="29"/>
      <c r="FQ105" s="29">
        <v>-1110</v>
      </c>
      <c r="FR105" s="29">
        <v>1110</v>
      </c>
      <c r="FS105" s="29">
        <v>0</v>
      </c>
      <c r="FT105" s="29">
        <v>-2320.5100000000002</v>
      </c>
      <c r="FU105" s="29">
        <v>2320.5100000000002</v>
      </c>
      <c r="FV105" s="29">
        <v>0</v>
      </c>
      <c r="FW105" s="29">
        <v>1823.02</v>
      </c>
      <c r="FX105" s="29">
        <v>1110.51</v>
      </c>
      <c r="FY105" s="29">
        <v>2933.53</v>
      </c>
      <c r="FZ105" s="29"/>
      <c r="GA105" s="29"/>
      <c r="GB105" s="29"/>
      <c r="GC105" s="29">
        <v>-1310</v>
      </c>
      <c r="GD105" s="29">
        <v>1310</v>
      </c>
      <c r="GE105" s="29">
        <v>0</v>
      </c>
      <c r="GF105" s="29">
        <v>513.02</v>
      </c>
      <c r="GG105" s="29">
        <v>2420.5100000000002</v>
      </c>
      <c r="GH105" s="29">
        <v>2933.53</v>
      </c>
      <c r="GI105" s="29">
        <v>-1110.51</v>
      </c>
      <c r="GJ105" s="29">
        <v>1110.51</v>
      </c>
      <c r="GK105" s="29">
        <v>0</v>
      </c>
      <c r="GL105" s="29"/>
      <c r="GM105" s="29"/>
      <c r="GN105" s="29"/>
      <c r="GO105" s="29">
        <v>-1310</v>
      </c>
      <c r="GP105" s="29">
        <v>1310</v>
      </c>
      <c r="GQ105" s="29">
        <v>0</v>
      </c>
      <c r="GR105" s="29">
        <v>-2420.5100000000002</v>
      </c>
      <c r="GS105" s="29">
        <v>2420.5100000000002</v>
      </c>
      <c r="GT105" s="29">
        <v>0</v>
      </c>
      <c r="GU105" s="29">
        <v>-18.88</v>
      </c>
      <c r="GV105" s="29">
        <v>1118.79</v>
      </c>
      <c r="GW105" s="29">
        <v>1099.9100000000001</v>
      </c>
      <c r="GX105" s="29"/>
      <c r="GY105" s="29"/>
      <c r="GZ105" s="29"/>
      <c r="HA105" s="29">
        <v>-1310</v>
      </c>
      <c r="HB105" s="29">
        <v>1310</v>
      </c>
      <c r="HC105" s="29">
        <v>0</v>
      </c>
      <c r="HD105" s="29">
        <v>-1328.88</v>
      </c>
      <c r="HE105" s="29">
        <v>2428.79</v>
      </c>
      <c r="HF105" s="29">
        <v>1099.9100000000001</v>
      </c>
      <c r="HG105" s="29"/>
      <c r="HH105" s="29"/>
      <c r="HI105" s="29"/>
      <c r="HJ105" s="29">
        <v>-1310</v>
      </c>
      <c r="HK105" s="29">
        <v>1310</v>
      </c>
      <c r="HL105" s="29">
        <v>0</v>
      </c>
      <c r="HM105" s="29">
        <v>-1310</v>
      </c>
      <c r="HN105" s="29">
        <v>1310</v>
      </c>
      <c r="HO105" s="29">
        <v>0</v>
      </c>
      <c r="HP105" s="29"/>
      <c r="HQ105" s="29"/>
      <c r="HR105" s="29"/>
      <c r="HS105" s="29"/>
      <c r="HT105" s="29"/>
      <c r="HU105" s="29"/>
      <c r="HV105" s="29"/>
      <c r="HW105" s="29"/>
      <c r="HX105" s="29"/>
      <c r="HY105" s="29">
        <v>-10981.35</v>
      </c>
      <c r="HZ105" s="29">
        <v>20729.340000000004</v>
      </c>
      <c r="IA105" s="29">
        <v>9747.99</v>
      </c>
      <c r="IB105" s="29">
        <v>-1350</v>
      </c>
      <c r="IC105" s="29">
        <v>1350</v>
      </c>
      <c r="ID105" s="29">
        <v>0</v>
      </c>
      <c r="IE105" s="29">
        <v>-1349.3</v>
      </c>
      <c r="IF105" s="29">
        <v>1349.3</v>
      </c>
      <c r="IG105" s="29">
        <v>0</v>
      </c>
      <c r="IH105" s="29">
        <v>-2699.3</v>
      </c>
      <c r="II105" s="29">
        <v>2699.3</v>
      </c>
      <c r="IJ105" s="29">
        <v>0</v>
      </c>
      <c r="IK105" s="29">
        <v>-1350</v>
      </c>
      <c r="IL105" s="29">
        <v>1350</v>
      </c>
      <c r="IM105" s="29">
        <v>0</v>
      </c>
      <c r="IN105" s="29">
        <v>-1349.3</v>
      </c>
      <c r="IO105" s="29">
        <v>1349.3</v>
      </c>
      <c r="IP105" s="29">
        <v>0</v>
      </c>
      <c r="IQ105" s="29">
        <v>-2699.3</v>
      </c>
      <c r="IR105" s="29">
        <v>2699.3</v>
      </c>
      <c r="IS105" s="29">
        <v>0</v>
      </c>
      <c r="IT105" s="29">
        <v>-1350</v>
      </c>
      <c r="IU105" s="29">
        <v>1350</v>
      </c>
      <c r="IV105" s="29">
        <v>0</v>
      </c>
      <c r="IW105" s="29">
        <v>-1349.3</v>
      </c>
      <c r="IX105" s="29">
        <v>1349.3</v>
      </c>
      <c r="IY105" s="29">
        <v>0</v>
      </c>
      <c r="IZ105" s="29">
        <v>-2699.3</v>
      </c>
      <c r="JA105" s="29">
        <v>2699.3</v>
      </c>
      <c r="JB105" s="29">
        <v>0</v>
      </c>
      <c r="JC105" s="29">
        <v>-1350</v>
      </c>
      <c r="JD105" s="29">
        <v>1350</v>
      </c>
      <c r="JE105" s="29">
        <v>0</v>
      </c>
      <c r="JF105" s="29">
        <v>-1349.3</v>
      </c>
      <c r="JG105" s="29">
        <v>1349.3</v>
      </c>
      <c r="JH105" s="29">
        <v>0</v>
      </c>
      <c r="JI105" s="29">
        <v>-2699.3</v>
      </c>
      <c r="JJ105" s="29">
        <v>2699.3</v>
      </c>
      <c r="JK105" s="29">
        <v>0</v>
      </c>
      <c r="JL105" s="29">
        <v>-1350</v>
      </c>
      <c r="JM105" s="29">
        <v>1350</v>
      </c>
      <c r="JN105" s="29">
        <v>0</v>
      </c>
      <c r="JO105" s="29">
        <v>-1349.3</v>
      </c>
      <c r="JP105" s="29">
        <v>1349.3</v>
      </c>
      <c r="JQ105" s="29">
        <v>0</v>
      </c>
      <c r="JR105" s="29">
        <v>-2699.3</v>
      </c>
      <c r="JS105" s="29">
        <v>2699.3</v>
      </c>
      <c r="JT105" s="29">
        <v>0</v>
      </c>
      <c r="JU105" s="29">
        <v>-1350</v>
      </c>
      <c r="JV105" s="29">
        <v>1350</v>
      </c>
      <c r="JW105" s="29">
        <v>0</v>
      </c>
      <c r="JX105" s="29">
        <v>-1349.3</v>
      </c>
      <c r="JY105" s="29">
        <v>1349.3</v>
      </c>
      <c r="JZ105" s="29">
        <v>0</v>
      </c>
      <c r="KA105" s="29">
        <v>-2699.3</v>
      </c>
      <c r="KB105" s="29">
        <v>2699.3</v>
      </c>
      <c r="KC105" s="29">
        <v>0</v>
      </c>
      <c r="KD105" s="29">
        <v>-3491</v>
      </c>
      <c r="KE105" s="29">
        <v>3491</v>
      </c>
      <c r="KF105" s="29">
        <v>0</v>
      </c>
      <c r="KG105" s="29">
        <v>-1349.3</v>
      </c>
      <c r="KH105" s="29">
        <v>1349.3</v>
      </c>
      <c r="KI105" s="29">
        <v>0</v>
      </c>
      <c r="KJ105" s="29">
        <v>-4840.3</v>
      </c>
      <c r="KK105" s="29">
        <v>4840.3</v>
      </c>
      <c r="KL105" s="29">
        <v>0</v>
      </c>
      <c r="KM105" s="29">
        <v>-3491</v>
      </c>
      <c r="KN105" s="29">
        <v>3491</v>
      </c>
      <c r="KO105" s="29">
        <v>0</v>
      </c>
      <c r="KP105" s="29">
        <v>-1349.3</v>
      </c>
      <c r="KQ105" s="29">
        <v>1349.3</v>
      </c>
      <c r="KR105" s="29">
        <v>0</v>
      </c>
      <c r="KS105" s="29">
        <v>-4840.3</v>
      </c>
      <c r="KT105" s="29">
        <v>4840.3</v>
      </c>
      <c r="KU105" s="29">
        <v>0</v>
      </c>
      <c r="KV105" s="29">
        <v>-3491</v>
      </c>
      <c r="KW105" s="29">
        <v>3491</v>
      </c>
      <c r="KX105" s="29">
        <v>0</v>
      </c>
      <c r="KY105" s="29">
        <v>-1349.3</v>
      </c>
      <c r="KZ105" s="29">
        <v>1349.3</v>
      </c>
      <c r="LA105" s="29">
        <v>0</v>
      </c>
      <c r="LB105" s="29">
        <v>-4840.3</v>
      </c>
      <c r="LC105" s="29">
        <v>4840.3</v>
      </c>
      <c r="LD105" s="29">
        <v>0</v>
      </c>
      <c r="LE105" s="29">
        <v>-3491</v>
      </c>
      <c r="LF105" s="29">
        <v>3491</v>
      </c>
      <c r="LG105" s="29">
        <v>0</v>
      </c>
      <c r="LH105" s="29">
        <v>-1349.3</v>
      </c>
      <c r="LI105" s="29">
        <v>1349.3</v>
      </c>
      <c r="LJ105" s="29">
        <v>0</v>
      </c>
      <c r="LK105" s="29">
        <v>-4840.3</v>
      </c>
      <c r="LL105" s="29">
        <v>4840.3</v>
      </c>
      <c r="LM105" s="29">
        <v>0</v>
      </c>
      <c r="LN105" s="29">
        <v>-3491</v>
      </c>
      <c r="LO105" s="29">
        <v>3491</v>
      </c>
      <c r="LP105" s="29">
        <v>0</v>
      </c>
      <c r="LQ105" s="29">
        <v>-1349.3</v>
      </c>
      <c r="LR105" s="29">
        <v>1349.3</v>
      </c>
      <c r="LS105" s="29">
        <v>0</v>
      </c>
      <c r="LT105" s="29">
        <v>-4840.3</v>
      </c>
      <c r="LU105" s="29">
        <v>4840.3</v>
      </c>
      <c r="LV105" s="29">
        <v>0</v>
      </c>
      <c r="LW105" s="29">
        <v>-3491</v>
      </c>
      <c r="LX105" s="29">
        <v>3491</v>
      </c>
      <c r="LY105" s="29">
        <v>0</v>
      </c>
      <c r="LZ105" s="29">
        <v>-1349.3</v>
      </c>
      <c r="MA105" s="29">
        <v>1349.3</v>
      </c>
      <c r="MB105" s="29">
        <v>0</v>
      </c>
      <c r="MC105" s="29">
        <v>-4840.3</v>
      </c>
      <c r="MD105" s="29">
        <v>4840.3</v>
      </c>
      <c r="ME105" s="29">
        <v>0</v>
      </c>
      <c r="MF105" s="29"/>
      <c r="MG105" s="29"/>
      <c r="MH105" s="29"/>
      <c r="MI105" s="29"/>
      <c r="MJ105" s="29"/>
      <c r="MK105" s="29"/>
      <c r="ML105" s="29">
        <v>-45237.600000000006</v>
      </c>
      <c r="MM105" s="29">
        <v>45237.600000000006</v>
      </c>
      <c r="MN105" s="29">
        <v>0</v>
      </c>
      <c r="MO105" s="29">
        <v>-3491</v>
      </c>
      <c r="MP105" s="29">
        <v>3491</v>
      </c>
      <c r="MQ105" s="29">
        <v>0</v>
      </c>
      <c r="MR105" s="29">
        <v>-3491</v>
      </c>
      <c r="MS105" s="29">
        <v>3491</v>
      </c>
      <c r="MT105" s="29">
        <v>0</v>
      </c>
      <c r="MU105" s="29">
        <v>-3491</v>
      </c>
      <c r="MV105" s="29">
        <v>3491</v>
      </c>
      <c r="MW105" s="29">
        <v>0</v>
      </c>
      <c r="MX105" s="29">
        <v>-3491</v>
      </c>
      <c r="MY105" s="29">
        <v>3491</v>
      </c>
      <c r="MZ105" s="29">
        <v>0</v>
      </c>
      <c r="NA105" s="29">
        <v>-3491</v>
      </c>
      <c r="NB105" s="29">
        <v>3491</v>
      </c>
      <c r="NC105" s="29">
        <v>0</v>
      </c>
      <c r="ND105" s="29">
        <v>-3491</v>
      </c>
      <c r="NE105" s="29">
        <v>3491</v>
      </c>
      <c r="NF105" s="29">
        <v>0</v>
      </c>
      <c r="NG105" s="29">
        <v>-3491</v>
      </c>
      <c r="NH105" s="29">
        <v>3491</v>
      </c>
      <c r="NI105" s="29">
        <v>0</v>
      </c>
      <c r="NJ105" s="29">
        <v>-3491</v>
      </c>
      <c r="NK105" s="29">
        <v>3491</v>
      </c>
      <c r="NL105" s="29">
        <v>0</v>
      </c>
      <c r="NM105" s="29">
        <v>-3491</v>
      </c>
      <c r="NN105" s="29">
        <v>3491</v>
      </c>
      <c r="NO105" s="29">
        <v>0</v>
      </c>
      <c r="NP105" s="29">
        <v>-3491</v>
      </c>
      <c r="NQ105" s="29">
        <v>3491</v>
      </c>
      <c r="NR105" s="29">
        <v>0</v>
      </c>
      <c r="NS105" s="29">
        <v>-3491</v>
      </c>
      <c r="NT105" s="29">
        <v>3491</v>
      </c>
      <c r="NU105" s="29">
        <v>0</v>
      </c>
      <c r="NV105" s="29">
        <v>-3491</v>
      </c>
      <c r="NW105" s="29">
        <v>3491</v>
      </c>
      <c r="NX105" s="29">
        <v>0</v>
      </c>
      <c r="NY105" s="29">
        <v>-3491</v>
      </c>
      <c r="NZ105" s="29">
        <v>3491</v>
      </c>
      <c r="OA105" s="29">
        <v>0</v>
      </c>
      <c r="OB105" s="29">
        <v>-3491</v>
      </c>
      <c r="OC105" s="29">
        <v>3491</v>
      </c>
      <c r="OD105" s="29">
        <v>0</v>
      </c>
      <c r="OE105" s="29">
        <v>-3491</v>
      </c>
      <c r="OF105" s="29">
        <v>3491</v>
      </c>
      <c r="OG105" s="29">
        <v>0</v>
      </c>
      <c r="OH105" s="29">
        <v>-3491</v>
      </c>
      <c r="OI105" s="29">
        <v>3491</v>
      </c>
      <c r="OJ105" s="29">
        <v>0</v>
      </c>
      <c r="OK105" s="29">
        <v>-3491</v>
      </c>
      <c r="OL105" s="29">
        <v>3491</v>
      </c>
      <c r="OM105" s="29">
        <v>0</v>
      </c>
      <c r="ON105" s="29">
        <v>-3491</v>
      </c>
      <c r="OO105" s="29">
        <v>3491</v>
      </c>
      <c r="OP105" s="29">
        <v>0</v>
      </c>
      <c r="OQ105" s="29">
        <v>-3491</v>
      </c>
      <c r="OR105" s="29">
        <v>3491</v>
      </c>
      <c r="OS105" s="29">
        <v>0</v>
      </c>
      <c r="OT105" s="29">
        <v>-3491</v>
      </c>
      <c r="OU105" s="29">
        <v>3491</v>
      </c>
      <c r="OV105" s="29">
        <v>0</v>
      </c>
      <c r="OW105" s="29">
        <v>-3491</v>
      </c>
      <c r="OX105" s="29">
        <v>3491</v>
      </c>
      <c r="OY105" s="29">
        <v>0</v>
      </c>
      <c r="OZ105" s="29">
        <v>-3491</v>
      </c>
      <c r="PA105" s="29">
        <v>3491</v>
      </c>
      <c r="PB105" s="29">
        <v>0</v>
      </c>
      <c r="PC105" s="29">
        <v>-3491</v>
      </c>
      <c r="PD105" s="29">
        <v>3491</v>
      </c>
      <c r="PE105" s="29">
        <v>0</v>
      </c>
      <c r="PF105" s="29">
        <v>-3491</v>
      </c>
      <c r="PG105" s="29">
        <v>3491</v>
      </c>
      <c r="PH105" s="29">
        <v>0</v>
      </c>
      <c r="PI105" s="29">
        <v>-41892</v>
      </c>
      <c r="PJ105" s="29">
        <v>41892</v>
      </c>
      <c r="PK105" s="29">
        <v>0</v>
      </c>
    </row>
    <row r="106" spans="1:427" x14ac:dyDescent="0.25">
      <c r="A106" s="7" t="s">
        <v>336</v>
      </c>
      <c r="B106" s="29">
        <v>-414.68</v>
      </c>
      <c r="C106" s="29">
        <v>414.68</v>
      </c>
      <c r="D106" s="29">
        <v>0</v>
      </c>
      <c r="E106" s="29">
        <v>-414.68</v>
      </c>
      <c r="F106" s="29">
        <v>414.68</v>
      </c>
      <c r="G106" s="29">
        <v>0</v>
      </c>
      <c r="H106" s="29">
        <v>-414.68</v>
      </c>
      <c r="I106" s="29">
        <v>414.68</v>
      </c>
      <c r="J106" s="29">
        <v>0</v>
      </c>
      <c r="K106" s="29">
        <v>-414.68</v>
      </c>
      <c r="L106" s="29">
        <v>414.68</v>
      </c>
      <c r="M106" s="29">
        <v>0</v>
      </c>
      <c r="N106" s="29">
        <v>-414.68</v>
      </c>
      <c r="O106" s="29">
        <v>414.68</v>
      </c>
      <c r="P106" s="29">
        <v>0</v>
      </c>
      <c r="Q106" s="29">
        <v>-414.68</v>
      </c>
      <c r="R106" s="29">
        <v>414.68</v>
      </c>
      <c r="S106" s="29">
        <v>0</v>
      </c>
      <c r="T106" s="29">
        <v>-414.68</v>
      </c>
      <c r="U106" s="29">
        <v>414.68</v>
      </c>
      <c r="V106" s="29">
        <v>0</v>
      </c>
      <c r="W106" s="29">
        <v>-414.68</v>
      </c>
      <c r="X106" s="29">
        <v>414.68</v>
      </c>
      <c r="Y106" s="29">
        <v>0</v>
      </c>
      <c r="Z106" s="29">
        <v>-414.68</v>
      </c>
      <c r="AA106" s="29">
        <v>414.68</v>
      </c>
      <c r="AB106" s="29">
        <v>0</v>
      </c>
      <c r="AC106" s="29">
        <v>-414.68</v>
      </c>
      <c r="AD106" s="29">
        <v>414.68</v>
      </c>
      <c r="AE106" s="29">
        <v>0</v>
      </c>
      <c r="AF106" s="29">
        <v>-414.68</v>
      </c>
      <c r="AG106" s="29">
        <v>414.68</v>
      </c>
      <c r="AH106" s="29">
        <v>0</v>
      </c>
      <c r="AI106" s="29">
        <v>-414.68</v>
      </c>
      <c r="AJ106" s="29">
        <v>414.68</v>
      </c>
      <c r="AK106" s="29">
        <v>0</v>
      </c>
      <c r="AL106" s="29">
        <v>-414.68</v>
      </c>
      <c r="AM106" s="29">
        <v>414.68</v>
      </c>
      <c r="AN106" s="29">
        <v>0</v>
      </c>
      <c r="AO106" s="29">
        <v>-414.68</v>
      </c>
      <c r="AP106" s="29">
        <v>414.68</v>
      </c>
      <c r="AQ106" s="29">
        <v>0</v>
      </c>
      <c r="AR106" s="29">
        <v>-414.68</v>
      </c>
      <c r="AS106" s="29">
        <v>414.68</v>
      </c>
      <c r="AT106" s="29">
        <v>0</v>
      </c>
      <c r="AU106" s="29">
        <v>-414.68</v>
      </c>
      <c r="AV106" s="29">
        <v>414.68</v>
      </c>
      <c r="AW106" s="29">
        <v>0</v>
      </c>
      <c r="AX106" s="29">
        <v>-414.68</v>
      </c>
      <c r="AY106" s="29">
        <v>414.68</v>
      </c>
      <c r="AZ106" s="29">
        <v>0</v>
      </c>
      <c r="BA106" s="29">
        <v>-414.68</v>
      </c>
      <c r="BB106" s="29">
        <v>414.68</v>
      </c>
      <c r="BC106" s="29">
        <v>0</v>
      </c>
      <c r="BD106" s="29">
        <v>-414.68</v>
      </c>
      <c r="BE106" s="29">
        <v>414.68</v>
      </c>
      <c r="BF106" s="29">
        <v>0</v>
      </c>
      <c r="BG106" s="29">
        <v>-414.68</v>
      </c>
      <c r="BH106" s="29">
        <v>414.68</v>
      </c>
      <c r="BI106" s="29">
        <v>0</v>
      </c>
      <c r="BJ106" s="29">
        <v>-414.68</v>
      </c>
      <c r="BK106" s="29">
        <v>414.68</v>
      </c>
      <c r="BL106" s="29">
        <v>0</v>
      </c>
      <c r="BM106" s="29">
        <v>-414.68</v>
      </c>
      <c r="BN106" s="29">
        <v>414.68</v>
      </c>
      <c r="BO106" s="29">
        <v>0</v>
      </c>
      <c r="BP106" s="29">
        <v>-460.76</v>
      </c>
      <c r="BQ106" s="29">
        <v>460.76</v>
      </c>
      <c r="BR106" s="29">
        <v>0</v>
      </c>
      <c r="BS106" s="29">
        <v>-460.76</v>
      </c>
      <c r="BT106" s="29">
        <v>460.76</v>
      </c>
      <c r="BU106" s="29">
        <v>0</v>
      </c>
      <c r="BV106" s="29"/>
      <c r="BW106" s="29"/>
      <c r="BX106" s="29"/>
      <c r="BY106" s="29"/>
      <c r="BZ106" s="29"/>
      <c r="CA106" s="29"/>
      <c r="CB106" s="29">
        <v>-5022.24</v>
      </c>
      <c r="CC106" s="29">
        <v>5022.24</v>
      </c>
      <c r="CD106" s="29">
        <v>0</v>
      </c>
      <c r="CE106" s="29">
        <v>-424.59</v>
      </c>
      <c r="CF106" s="29">
        <v>424.59</v>
      </c>
      <c r="CG106" s="29">
        <v>0</v>
      </c>
      <c r="CH106" s="29">
        <v>-430</v>
      </c>
      <c r="CI106" s="29">
        <v>430</v>
      </c>
      <c r="CJ106" s="29">
        <v>0</v>
      </c>
      <c r="CK106" s="29">
        <v>-430</v>
      </c>
      <c r="CL106" s="29">
        <v>430</v>
      </c>
      <c r="CM106" s="29">
        <v>0</v>
      </c>
      <c r="CN106" s="29">
        <v>-1284.5899999999999</v>
      </c>
      <c r="CO106" s="29">
        <v>1284.5899999999999</v>
      </c>
      <c r="CP106" s="29">
        <v>0</v>
      </c>
      <c r="CQ106" s="29">
        <v>-424.59</v>
      </c>
      <c r="CR106" s="29">
        <v>424.59</v>
      </c>
      <c r="CS106" s="29">
        <v>0</v>
      </c>
      <c r="CT106" s="29">
        <v>-430</v>
      </c>
      <c r="CU106" s="29">
        <v>430</v>
      </c>
      <c r="CV106" s="29">
        <v>0</v>
      </c>
      <c r="CW106" s="29">
        <v>-430</v>
      </c>
      <c r="CX106" s="29">
        <v>430</v>
      </c>
      <c r="CY106" s="29">
        <v>0</v>
      </c>
      <c r="CZ106" s="29">
        <v>-1284.5899999999999</v>
      </c>
      <c r="DA106" s="29">
        <v>1284.5899999999999</v>
      </c>
      <c r="DB106" s="29">
        <v>0</v>
      </c>
      <c r="DC106" s="29">
        <v>-424.59</v>
      </c>
      <c r="DD106" s="29">
        <v>424.59</v>
      </c>
      <c r="DE106" s="29">
        <v>0</v>
      </c>
      <c r="DF106" s="29">
        <v>-430</v>
      </c>
      <c r="DG106" s="29">
        <v>430</v>
      </c>
      <c r="DH106" s="29">
        <v>0</v>
      </c>
      <c r="DI106" s="29">
        <v>-430</v>
      </c>
      <c r="DJ106" s="29">
        <v>430</v>
      </c>
      <c r="DK106" s="29">
        <v>0</v>
      </c>
      <c r="DL106" s="29">
        <v>-1284.5899999999999</v>
      </c>
      <c r="DM106" s="29">
        <v>1284.5899999999999</v>
      </c>
      <c r="DN106" s="29">
        <v>0</v>
      </c>
      <c r="DO106" s="29">
        <v>-424.59</v>
      </c>
      <c r="DP106" s="29">
        <v>424.59</v>
      </c>
      <c r="DQ106" s="29">
        <v>0</v>
      </c>
      <c r="DR106" s="29">
        <v>-430</v>
      </c>
      <c r="DS106" s="29">
        <v>430</v>
      </c>
      <c r="DT106" s="29">
        <v>0</v>
      </c>
      <c r="DU106" s="29">
        <v>-430</v>
      </c>
      <c r="DV106" s="29">
        <v>430</v>
      </c>
      <c r="DW106" s="29">
        <v>0</v>
      </c>
      <c r="DX106" s="29">
        <v>-1284.5899999999999</v>
      </c>
      <c r="DY106" s="29">
        <v>1284.5899999999999</v>
      </c>
      <c r="DZ106" s="29">
        <v>0</v>
      </c>
      <c r="EA106" s="29">
        <v>-424.59</v>
      </c>
      <c r="EB106" s="29">
        <v>424.59</v>
      </c>
      <c r="EC106" s="29">
        <v>0</v>
      </c>
      <c r="ED106" s="29">
        <v>-430</v>
      </c>
      <c r="EE106" s="29">
        <v>430</v>
      </c>
      <c r="EF106" s="29">
        <v>0</v>
      </c>
      <c r="EG106" s="29">
        <v>-430</v>
      </c>
      <c r="EH106" s="29">
        <v>430</v>
      </c>
      <c r="EI106" s="29">
        <v>0</v>
      </c>
      <c r="EJ106" s="29">
        <v>-1284.5899999999999</v>
      </c>
      <c r="EK106" s="29">
        <v>1284.5899999999999</v>
      </c>
      <c r="EL106" s="29">
        <v>0</v>
      </c>
      <c r="EM106" s="29">
        <v>-424.59</v>
      </c>
      <c r="EN106" s="29">
        <v>424.59</v>
      </c>
      <c r="EO106" s="29">
        <v>0</v>
      </c>
      <c r="EP106" s="29">
        <v>-430</v>
      </c>
      <c r="EQ106" s="29">
        <v>430</v>
      </c>
      <c r="ER106" s="29">
        <v>0</v>
      </c>
      <c r="ES106" s="29">
        <v>-430</v>
      </c>
      <c r="ET106" s="29">
        <v>430</v>
      </c>
      <c r="EU106" s="29">
        <v>0</v>
      </c>
      <c r="EV106" s="29">
        <v>-1284.5899999999999</v>
      </c>
      <c r="EW106" s="29">
        <v>1284.5899999999999</v>
      </c>
      <c r="EX106" s="29">
        <v>0</v>
      </c>
      <c r="EY106" s="29">
        <v>-424.59</v>
      </c>
      <c r="EZ106" s="29">
        <v>424.59</v>
      </c>
      <c r="FA106" s="29">
        <v>0</v>
      </c>
      <c r="FB106" s="29">
        <v>-430</v>
      </c>
      <c r="FC106" s="29">
        <v>430</v>
      </c>
      <c r="FD106" s="29">
        <v>0</v>
      </c>
      <c r="FE106" s="29">
        <v>-430</v>
      </c>
      <c r="FF106" s="29">
        <v>430</v>
      </c>
      <c r="FG106" s="29">
        <v>0</v>
      </c>
      <c r="FH106" s="29">
        <v>-1284.5899999999999</v>
      </c>
      <c r="FI106" s="29">
        <v>1284.5899999999999</v>
      </c>
      <c r="FJ106" s="29">
        <v>0</v>
      </c>
      <c r="FK106" s="29">
        <v>-424.59</v>
      </c>
      <c r="FL106" s="29">
        <v>424.59</v>
      </c>
      <c r="FM106" s="29">
        <v>0</v>
      </c>
      <c r="FN106" s="29">
        <v>-430</v>
      </c>
      <c r="FO106" s="29">
        <v>430</v>
      </c>
      <c r="FP106" s="29">
        <v>0</v>
      </c>
      <c r="FQ106" s="29">
        <v>-430</v>
      </c>
      <c r="FR106" s="29">
        <v>430</v>
      </c>
      <c r="FS106" s="29">
        <v>0</v>
      </c>
      <c r="FT106" s="29">
        <v>-1284.5899999999999</v>
      </c>
      <c r="FU106" s="29">
        <v>1284.5899999999999</v>
      </c>
      <c r="FV106" s="29">
        <v>0</v>
      </c>
      <c r="FW106" s="29">
        <v>-424.59</v>
      </c>
      <c r="FX106" s="29">
        <v>424.59</v>
      </c>
      <c r="FY106" s="29">
        <v>0</v>
      </c>
      <c r="FZ106" s="29">
        <v>-680</v>
      </c>
      <c r="GA106" s="29">
        <v>680</v>
      </c>
      <c r="GB106" s="29">
        <v>0</v>
      </c>
      <c r="GC106" s="29">
        <v>-680</v>
      </c>
      <c r="GD106" s="29">
        <v>680</v>
      </c>
      <c r="GE106" s="29">
        <v>0</v>
      </c>
      <c r="GF106" s="29">
        <v>-1784.59</v>
      </c>
      <c r="GG106" s="29">
        <v>1784.59</v>
      </c>
      <c r="GH106" s="29">
        <v>0</v>
      </c>
      <c r="GI106" s="29">
        <v>-424.59</v>
      </c>
      <c r="GJ106" s="29">
        <v>424.59</v>
      </c>
      <c r="GK106" s="29">
        <v>0</v>
      </c>
      <c r="GL106" s="29">
        <v>-680</v>
      </c>
      <c r="GM106" s="29">
        <v>680</v>
      </c>
      <c r="GN106" s="29">
        <v>0</v>
      </c>
      <c r="GO106" s="29">
        <v>-680</v>
      </c>
      <c r="GP106" s="29">
        <v>680</v>
      </c>
      <c r="GQ106" s="29">
        <v>0</v>
      </c>
      <c r="GR106" s="29">
        <v>-1784.59</v>
      </c>
      <c r="GS106" s="29">
        <v>1784.59</v>
      </c>
      <c r="GT106" s="29">
        <v>0</v>
      </c>
      <c r="GU106" s="29">
        <v>-424.59</v>
      </c>
      <c r="GV106" s="29">
        <v>424.59</v>
      </c>
      <c r="GW106" s="29">
        <v>0</v>
      </c>
      <c r="GX106" s="29">
        <v>-680</v>
      </c>
      <c r="GY106" s="29">
        <v>680</v>
      </c>
      <c r="GZ106" s="29">
        <v>0</v>
      </c>
      <c r="HA106" s="29">
        <v>-680</v>
      </c>
      <c r="HB106" s="29">
        <v>680</v>
      </c>
      <c r="HC106" s="29">
        <v>0</v>
      </c>
      <c r="HD106" s="29">
        <v>-1784.59</v>
      </c>
      <c r="HE106" s="29">
        <v>1784.59</v>
      </c>
      <c r="HF106" s="29">
        <v>0</v>
      </c>
      <c r="HG106" s="29">
        <v>-680</v>
      </c>
      <c r="HH106" s="29">
        <v>680</v>
      </c>
      <c r="HI106" s="29">
        <v>0</v>
      </c>
      <c r="HJ106" s="29">
        <v>-680</v>
      </c>
      <c r="HK106" s="29">
        <v>680</v>
      </c>
      <c r="HL106" s="29">
        <v>0</v>
      </c>
      <c r="HM106" s="29">
        <v>-1360</v>
      </c>
      <c r="HN106" s="29">
        <v>1360</v>
      </c>
      <c r="HO106" s="29">
        <v>0</v>
      </c>
      <c r="HP106" s="29"/>
      <c r="HQ106" s="29"/>
      <c r="HR106" s="29"/>
      <c r="HS106" s="29"/>
      <c r="HT106" s="29"/>
      <c r="HU106" s="29"/>
      <c r="HV106" s="29"/>
      <c r="HW106" s="29"/>
      <c r="HX106" s="29"/>
      <c r="HY106" s="29">
        <v>-16990.490000000002</v>
      </c>
      <c r="HZ106" s="29">
        <v>16990.490000000002</v>
      </c>
      <c r="IA106" s="29">
        <v>0</v>
      </c>
      <c r="IB106" s="29">
        <v>-1500.4</v>
      </c>
      <c r="IC106" s="29">
        <v>1500.4</v>
      </c>
      <c r="ID106" s="29">
        <v>0</v>
      </c>
      <c r="IE106" s="29">
        <v>-700.4</v>
      </c>
      <c r="IF106" s="29">
        <v>700.4</v>
      </c>
      <c r="IG106" s="29">
        <v>0</v>
      </c>
      <c r="IH106" s="29">
        <v>-2200.8000000000002</v>
      </c>
      <c r="II106" s="29">
        <v>2200.8000000000002</v>
      </c>
      <c r="IJ106" s="29">
        <v>0</v>
      </c>
      <c r="IK106" s="29">
        <v>-1500.4</v>
      </c>
      <c r="IL106" s="29">
        <v>1500.4</v>
      </c>
      <c r="IM106" s="29">
        <v>0</v>
      </c>
      <c r="IN106" s="29">
        <v>-700.4</v>
      </c>
      <c r="IO106" s="29">
        <v>700.4</v>
      </c>
      <c r="IP106" s="29">
        <v>0</v>
      </c>
      <c r="IQ106" s="29">
        <v>-2200.8000000000002</v>
      </c>
      <c r="IR106" s="29">
        <v>2200.8000000000002</v>
      </c>
      <c r="IS106" s="29">
        <v>0</v>
      </c>
      <c r="IT106" s="29">
        <v>-1500.4</v>
      </c>
      <c r="IU106" s="29">
        <v>1500.4</v>
      </c>
      <c r="IV106" s="29">
        <v>0</v>
      </c>
      <c r="IW106" s="29">
        <v>-700.4</v>
      </c>
      <c r="IX106" s="29">
        <v>700.4</v>
      </c>
      <c r="IY106" s="29">
        <v>0</v>
      </c>
      <c r="IZ106" s="29">
        <v>-2200.8000000000002</v>
      </c>
      <c r="JA106" s="29">
        <v>2200.8000000000002</v>
      </c>
      <c r="JB106" s="29">
        <v>0</v>
      </c>
      <c r="JC106" s="29">
        <v>-1500.4</v>
      </c>
      <c r="JD106" s="29">
        <v>1500.4</v>
      </c>
      <c r="JE106" s="29">
        <v>0</v>
      </c>
      <c r="JF106" s="29">
        <v>-700.4</v>
      </c>
      <c r="JG106" s="29">
        <v>700.4</v>
      </c>
      <c r="JH106" s="29">
        <v>0</v>
      </c>
      <c r="JI106" s="29">
        <v>-2200.8000000000002</v>
      </c>
      <c r="JJ106" s="29">
        <v>2200.8000000000002</v>
      </c>
      <c r="JK106" s="29">
        <v>0</v>
      </c>
      <c r="JL106" s="29">
        <v>-1500.4</v>
      </c>
      <c r="JM106" s="29">
        <v>1500.4</v>
      </c>
      <c r="JN106" s="29">
        <v>0</v>
      </c>
      <c r="JO106" s="29">
        <v>-700.4</v>
      </c>
      <c r="JP106" s="29">
        <v>700.4</v>
      </c>
      <c r="JQ106" s="29">
        <v>0</v>
      </c>
      <c r="JR106" s="29">
        <v>-2200.8000000000002</v>
      </c>
      <c r="JS106" s="29">
        <v>2200.8000000000002</v>
      </c>
      <c r="JT106" s="29">
        <v>0</v>
      </c>
      <c r="JU106" s="29">
        <v>-1500.4</v>
      </c>
      <c r="JV106" s="29">
        <v>1500.4</v>
      </c>
      <c r="JW106" s="29">
        <v>0</v>
      </c>
      <c r="JX106" s="29">
        <v>-700.4</v>
      </c>
      <c r="JY106" s="29">
        <v>700.4</v>
      </c>
      <c r="JZ106" s="29">
        <v>0</v>
      </c>
      <c r="KA106" s="29">
        <v>-2200.8000000000002</v>
      </c>
      <c r="KB106" s="29">
        <v>2200.8000000000002</v>
      </c>
      <c r="KC106" s="29">
        <v>0</v>
      </c>
      <c r="KD106" s="29">
        <v>-1500.4</v>
      </c>
      <c r="KE106" s="29">
        <v>1500.4</v>
      </c>
      <c r="KF106" s="29">
        <v>0</v>
      </c>
      <c r="KG106" s="29">
        <v>-700.4</v>
      </c>
      <c r="KH106" s="29">
        <v>700.4</v>
      </c>
      <c r="KI106" s="29">
        <v>0</v>
      </c>
      <c r="KJ106" s="29">
        <v>-2200.8000000000002</v>
      </c>
      <c r="KK106" s="29">
        <v>2200.8000000000002</v>
      </c>
      <c r="KL106" s="29">
        <v>0</v>
      </c>
      <c r="KM106" s="29">
        <v>-1500.4</v>
      </c>
      <c r="KN106" s="29">
        <v>1500.4</v>
      </c>
      <c r="KO106" s="29">
        <v>0</v>
      </c>
      <c r="KP106" s="29">
        <v>-700.4</v>
      </c>
      <c r="KQ106" s="29">
        <v>700.4</v>
      </c>
      <c r="KR106" s="29">
        <v>0</v>
      </c>
      <c r="KS106" s="29">
        <v>-2200.8000000000002</v>
      </c>
      <c r="KT106" s="29">
        <v>2200.8000000000002</v>
      </c>
      <c r="KU106" s="29">
        <v>0</v>
      </c>
      <c r="KV106" s="29">
        <v>-1500.4</v>
      </c>
      <c r="KW106" s="29">
        <v>1500.4</v>
      </c>
      <c r="KX106" s="29">
        <v>0</v>
      </c>
      <c r="KY106" s="29">
        <v>-700.4</v>
      </c>
      <c r="KZ106" s="29">
        <v>700.4</v>
      </c>
      <c r="LA106" s="29">
        <v>0</v>
      </c>
      <c r="LB106" s="29">
        <v>-2200.8000000000002</v>
      </c>
      <c r="LC106" s="29">
        <v>2200.8000000000002</v>
      </c>
      <c r="LD106" s="29">
        <v>0</v>
      </c>
      <c r="LE106" s="29">
        <v>-1500.4</v>
      </c>
      <c r="LF106" s="29">
        <v>1500.4</v>
      </c>
      <c r="LG106" s="29">
        <v>0</v>
      </c>
      <c r="LH106" s="29">
        <v>-700.4</v>
      </c>
      <c r="LI106" s="29">
        <v>700.4</v>
      </c>
      <c r="LJ106" s="29">
        <v>0</v>
      </c>
      <c r="LK106" s="29">
        <v>-2200.8000000000002</v>
      </c>
      <c r="LL106" s="29">
        <v>2200.8000000000002</v>
      </c>
      <c r="LM106" s="29">
        <v>0</v>
      </c>
      <c r="LN106" s="29">
        <v>-1500.4</v>
      </c>
      <c r="LO106" s="29">
        <v>1500.4</v>
      </c>
      <c r="LP106" s="29">
        <v>0</v>
      </c>
      <c r="LQ106" s="29">
        <v>-700.4</v>
      </c>
      <c r="LR106" s="29">
        <v>700.4</v>
      </c>
      <c r="LS106" s="29">
        <v>0</v>
      </c>
      <c r="LT106" s="29">
        <v>-2200.8000000000002</v>
      </c>
      <c r="LU106" s="29">
        <v>2200.8000000000002</v>
      </c>
      <c r="LV106" s="29">
        <v>0</v>
      </c>
      <c r="LW106" s="29">
        <v>-1500.4</v>
      </c>
      <c r="LX106" s="29">
        <v>1500.4</v>
      </c>
      <c r="LY106" s="29">
        <v>0</v>
      </c>
      <c r="LZ106" s="29">
        <v>-700.4</v>
      </c>
      <c r="MA106" s="29">
        <v>700.4</v>
      </c>
      <c r="MB106" s="29">
        <v>0</v>
      </c>
      <c r="MC106" s="29">
        <v>-2200.8000000000002</v>
      </c>
      <c r="MD106" s="29">
        <v>2200.8000000000002</v>
      </c>
      <c r="ME106" s="29">
        <v>0</v>
      </c>
      <c r="MF106" s="29"/>
      <c r="MG106" s="29"/>
      <c r="MH106" s="29"/>
      <c r="MI106" s="29"/>
      <c r="MJ106" s="29"/>
      <c r="MK106" s="29"/>
      <c r="ML106" s="29">
        <v>-26409.600000000009</v>
      </c>
      <c r="MM106" s="29">
        <v>26409.600000000009</v>
      </c>
      <c r="MN106" s="29">
        <v>0</v>
      </c>
      <c r="MO106" s="29">
        <v>-800</v>
      </c>
      <c r="MP106" s="29">
        <v>800</v>
      </c>
      <c r="MQ106" s="29">
        <v>0</v>
      </c>
      <c r="MR106" s="29">
        <v>-800</v>
      </c>
      <c r="MS106" s="29">
        <v>800</v>
      </c>
      <c r="MT106" s="29">
        <v>0</v>
      </c>
      <c r="MU106" s="29">
        <v>-800</v>
      </c>
      <c r="MV106" s="29">
        <v>800</v>
      </c>
      <c r="MW106" s="29">
        <v>0</v>
      </c>
      <c r="MX106" s="29">
        <v>-800</v>
      </c>
      <c r="MY106" s="29">
        <v>800</v>
      </c>
      <c r="MZ106" s="29">
        <v>0</v>
      </c>
      <c r="NA106" s="29">
        <v>-800</v>
      </c>
      <c r="NB106" s="29">
        <v>800</v>
      </c>
      <c r="NC106" s="29">
        <v>0</v>
      </c>
      <c r="ND106" s="29">
        <v>-800</v>
      </c>
      <c r="NE106" s="29">
        <v>800</v>
      </c>
      <c r="NF106" s="29">
        <v>0</v>
      </c>
      <c r="NG106" s="29">
        <v>-800</v>
      </c>
      <c r="NH106" s="29">
        <v>800</v>
      </c>
      <c r="NI106" s="29">
        <v>0</v>
      </c>
      <c r="NJ106" s="29">
        <v>-800</v>
      </c>
      <c r="NK106" s="29">
        <v>800</v>
      </c>
      <c r="NL106" s="29">
        <v>0</v>
      </c>
      <c r="NM106" s="29">
        <v>-800</v>
      </c>
      <c r="NN106" s="29">
        <v>800</v>
      </c>
      <c r="NO106" s="29">
        <v>0</v>
      </c>
      <c r="NP106" s="29">
        <v>-800</v>
      </c>
      <c r="NQ106" s="29">
        <v>800</v>
      </c>
      <c r="NR106" s="29">
        <v>0</v>
      </c>
      <c r="NS106" s="29">
        <v>-800</v>
      </c>
      <c r="NT106" s="29">
        <v>800</v>
      </c>
      <c r="NU106" s="29">
        <v>0</v>
      </c>
      <c r="NV106" s="29">
        <v>-800</v>
      </c>
      <c r="NW106" s="29">
        <v>800</v>
      </c>
      <c r="NX106" s="29">
        <v>0</v>
      </c>
      <c r="NY106" s="29">
        <v>-800</v>
      </c>
      <c r="NZ106" s="29">
        <v>800</v>
      </c>
      <c r="OA106" s="29">
        <v>0</v>
      </c>
      <c r="OB106" s="29">
        <v>-800</v>
      </c>
      <c r="OC106" s="29">
        <v>800</v>
      </c>
      <c r="OD106" s="29">
        <v>0</v>
      </c>
      <c r="OE106" s="29">
        <v>-800</v>
      </c>
      <c r="OF106" s="29">
        <v>800</v>
      </c>
      <c r="OG106" s="29">
        <v>0</v>
      </c>
      <c r="OH106" s="29">
        <v>-800</v>
      </c>
      <c r="OI106" s="29">
        <v>800</v>
      </c>
      <c r="OJ106" s="29">
        <v>0</v>
      </c>
      <c r="OK106" s="29">
        <v>-800</v>
      </c>
      <c r="OL106" s="29">
        <v>800</v>
      </c>
      <c r="OM106" s="29">
        <v>0</v>
      </c>
      <c r="ON106" s="29">
        <v>-800</v>
      </c>
      <c r="OO106" s="29">
        <v>800</v>
      </c>
      <c r="OP106" s="29">
        <v>0</v>
      </c>
      <c r="OQ106" s="29">
        <v>-800</v>
      </c>
      <c r="OR106" s="29">
        <v>800</v>
      </c>
      <c r="OS106" s="29">
        <v>0</v>
      </c>
      <c r="OT106" s="29">
        <v>-800</v>
      </c>
      <c r="OU106" s="29">
        <v>800</v>
      </c>
      <c r="OV106" s="29">
        <v>0</v>
      </c>
      <c r="OW106" s="29">
        <v>-800</v>
      </c>
      <c r="OX106" s="29">
        <v>800</v>
      </c>
      <c r="OY106" s="29">
        <v>0</v>
      </c>
      <c r="OZ106" s="29">
        <v>-800</v>
      </c>
      <c r="PA106" s="29">
        <v>800</v>
      </c>
      <c r="PB106" s="29">
        <v>0</v>
      </c>
      <c r="PC106" s="29">
        <v>-800</v>
      </c>
      <c r="PD106" s="29">
        <v>800</v>
      </c>
      <c r="PE106" s="29">
        <v>0</v>
      </c>
      <c r="PF106" s="29">
        <v>-800</v>
      </c>
      <c r="PG106" s="29">
        <v>800</v>
      </c>
      <c r="PH106" s="29">
        <v>0</v>
      </c>
      <c r="PI106" s="29">
        <v>-9600</v>
      </c>
      <c r="PJ106" s="29">
        <v>9600</v>
      </c>
      <c r="PK106" s="29">
        <v>0</v>
      </c>
    </row>
    <row r="107" spans="1:427" x14ac:dyDescent="0.25">
      <c r="A107" s="6" t="s">
        <v>91</v>
      </c>
      <c r="B107" s="29">
        <v>-4951.51</v>
      </c>
      <c r="C107" s="29">
        <v>4953.75</v>
      </c>
      <c r="D107" s="29">
        <v>2.2400000000000002</v>
      </c>
      <c r="E107" s="29">
        <v>-4951.51</v>
      </c>
      <c r="F107" s="29">
        <v>4953.75</v>
      </c>
      <c r="G107" s="29">
        <v>2.2400000000000002</v>
      </c>
      <c r="H107" s="29">
        <v>-326</v>
      </c>
      <c r="I107" s="29">
        <v>326</v>
      </c>
      <c r="J107" s="29">
        <v>0</v>
      </c>
      <c r="K107" s="29">
        <v>-326</v>
      </c>
      <c r="L107" s="29">
        <v>326</v>
      </c>
      <c r="M107" s="29">
        <v>0</v>
      </c>
      <c r="N107" s="29">
        <v>-1365.02</v>
      </c>
      <c r="O107" s="29">
        <v>1365.02</v>
      </c>
      <c r="P107" s="29">
        <v>0</v>
      </c>
      <c r="Q107" s="29">
        <v>-1365.02</v>
      </c>
      <c r="R107" s="29">
        <v>1365.02</v>
      </c>
      <c r="S107" s="29">
        <v>0</v>
      </c>
      <c r="T107" s="29">
        <v>-1844.29</v>
      </c>
      <c r="U107" s="29">
        <v>1844.29</v>
      </c>
      <c r="V107" s="29">
        <v>0</v>
      </c>
      <c r="W107" s="29">
        <v>-1844.29</v>
      </c>
      <c r="X107" s="29">
        <v>1844.29</v>
      </c>
      <c r="Y107" s="29">
        <v>0</v>
      </c>
      <c r="Z107" s="29"/>
      <c r="AA107" s="29"/>
      <c r="AB107" s="29"/>
      <c r="AC107" s="29"/>
      <c r="AD107" s="29"/>
      <c r="AE107" s="29"/>
      <c r="AF107" s="29">
        <v>-3102.35</v>
      </c>
      <c r="AG107" s="29">
        <v>3102.35</v>
      </c>
      <c r="AH107" s="29">
        <v>0</v>
      </c>
      <c r="AI107" s="29">
        <v>-3102.35</v>
      </c>
      <c r="AJ107" s="29">
        <v>3102.35</v>
      </c>
      <c r="AK107" s="29">
        <v>0</v>
      </c>
      <c r="AL107" s="29">
        <v>-1987.65</v>
      </c>
      <c r="AM107" s="29">
        <v>1987.65</v>
      </c>
      <c r="AN107" s="29">
        <v>0</v>
      </c>
      <c r="AO107" s="29">
        <v>-1987.65</v>
      </c>
      <c r="AP107" s="29">
        <v>1987.65</v>
      </c>
      <c r="AQ107" s="29">
        <v>0</v>
      </c>
      <c r="AR107" s="29">
        <v>-685.5</v>
      </c>
      <c r="AS107" s="29">
        <v>685.5</v>
      </c>
      <c r="AT107" s="29">
        <v>0</v>
      </c>
      <c r="AU107" s="29">
        <v>-685.5</v>
      </c>
      <c r="AV107" s="29">
        <v>685.5</v>
      </c>
      <c r="AW107" s="29">
        <v>0</v>
      </c>
      <c r="AX107" s="29">
        <v>-490</v>
      </c>
      <c r="AY107" s="29">
        <v>490</v>
      </c>
      <c r="AZ107" s="29">
        <v>0</v>
      </c>
      <c r="BA107" s="29">
        <v>-490</v>
      </c>
      <c r="BB107" s="29">
        <v>490</v>
      </c>
      <c r="BC107" s="29">
        <v>0</v>
      </c>
      <c r="BD107" s="29"/>
      <c r="BE107" s="29"/>
      <c r="BF107" s="29"/>
      <c r="BG107" s="29"/>
      <c r="BH107" s="29"/>
      <c r="BI107" s="29"/>
      <c r="BJ107" s="29">
        <v>-1203.8499999999999</v>
      </c>
      <c r="BK107" s="29">
        <v>1203.8499999999999</v>
      </c>
      <c r="BL107" s="29">
        <v>0</v>
      </c>
      <c r="BM107" s="29">
        <v>-1203.8499999999999</v>
      </c>
      <c r="BN107" s="29">
        <v>1203.8499999999999</v>
      </c>
      <c r="BO107" s="29">
        <v>0</v>
      </c>
      <c r="BP107" s="29">
        <v>-335.98</v>
      </c>
      <c r="BQ107" s="29">
        <v>336.88</v>
      </c>
      <c r="BR107" s="29">
        <v>0.9</v>
      </c>
      <c r="BS107" s="29">
        <v>-335.98</v>
      </c>
      <c r="BT107" s="29">
        <v>336.88</v>
      </c>
      <c r="BU107" s="29">
        <v>0.9</v>
      </c>
      <c r="BV107" s="29"/>
      <c r="BW107" s="29"/>
      <c r="BX107" s="29"/>
      <c r="BY107" s="29"/>
      <c r="BZ107" s="29"/>
      <c r="CA107" s="29"/>
      <c r="CB107" s="29">
        <v>-16292.150000000001</v>
      </c>
      <c r="CC107" s="29">
        <v>16295.29</v>
      </c>
      <c r="CD107" s="29">
        <v>3.14</v>
      </c>
      <c r="CE107" s="29">
        <v>-452.58000000000004</v>
      </c>
      <c r="CF107" s="29">
        <v>452.58000000000004</v>
      </c>
      <c r="CG107" s="29">
        <v>0</v>
      </c>
      <c r="CH107" s="29"/>
      <c r="CI107" s="29"/>
      <c r="CJ107" s="29"/>
      <c r="CK107" s="29">
        <v>-4524.76</v>
      </c>
      <c r="CL107" s="29">
        <v>4524.76</v>
      </c>
      <c r="CM107" s="29">
        <v>0</v>
      </c>
      <c r="CN107" s="29">
        <v>-4977.34</v>
      </c>
      <c r="CO107" s="29">
        <v>4977.34</v>
      </c>
      <c r="CP107" s="29">
        <v>0</v>
      </c>
      <c r="CQ107" s="29">
        <v>-3242.9900000000002</v>
      </c>
      <c r="CR107" s="29">
        <v>3246.19</v>
      </c>
      <c r="CS107" s="29">
        <v>3.2</v>
      </c>
      <c r="CT107" s="29"/>
      <c r="CU107" s="29"/>
      <c r="CV107" s="29"/>
      <c r="CW107" s="29">
        <v>-4524.76</v>
      </c>
      <c r="CX107" s="29">
        <v>4524.76</v>
      </c>
      <c r="CY107" s="29">
        <v>0</v>
      </c>
      <c r="CZ107" s="29">
        <v>-7767.75</v>
      </c>
      <c r="DA107" s="29">
        <v>7770.95</v>
      </c>
      <c r="DB107" s="29">
        <v>3.2</v>
      </c>
      <c r="DC107" s="29">
        <v>-15105.23</v>
      </c>
      <c r="DD107" s="29">
        <v>15170.73</v>
      </c>
      <c r="DE107" s="29">
        <v>65.5</v>
      </c>
      <c r="DF107" s="29"/>
      <c r="DG107" s="29"/>
      <c r="DH107" s="29"/>
      <c r="DI107" s="29">
        <v>-4524.76</v>
      </c>
      <c r="DJ107" s="29">
        <v>4524.76</v>
      </c>
      <c r="DK107" s="29">
        <v>0</v>
      </c>
      <c r="DL107" s="29">
        <v>-19629.989999999998</v>
      </c>
      <c r="DM107" s="29">
        <v>19695.489999999998</v>
      </c>
      <c r="DN107" s="29">
        <v>65.5</v>
      </c>
      <c r="DO107" s="29">
        <v>-1146.58</v>
      </c>
      <c r="DP107" s="29">
        <v>1225</v>
      </c>
      <c r="DQ107" s="29">
        <v>78.42</v>
      </c>
      <c r="DR107" s="29"/>
      <c r="DS107" s="29"/>
      <c r="DT107" s="29"/>
      <c r="DU107" s="29">
        <v>-4524.76</v>
      </c>
      <c r="DV107" s="29">
        <v>4524.76</v>
      </c>
      <c r="DW107" s="29">
        <v>0</v>
      </c>
      <c r="DX107" s="29">
        <v>-5671.34</v>
      </c>
      <c r="DY107" s="29">
        <v>5749.76</v>
      </c>
      <c r="DZ107" s="29">
        <v>78.42</v>
      </c>
      <c r="EA107" s="29">
        <v>-2450.83</v>
      </c>
      <c r="EB107" s="29">
        <v>2451.23</v>
      </c>
      <c r="EC107" s="29">
        <v>0.4</v>
      </c>
      <c r="ED107" s="29"/>
      <c r="EE107" s="29"/>
      <c r="EF107" s="29"/>
      <c r="EG107" s="29">
        <v>-4524.76</v>
      </c>
      <c r="EH107" s="29">
        <v>4524.76</v>
      </c>
      <c r="EI107" s="29">
        <v>0</v>
      </c>
      <c r="EJ107" s="29">
        <v>-6975.59</v>
      </c>
      <c r="EK107" s="29">
        <v>6975.99</v>
      </c>
      <c r="EL107" s="29">
        <v>0.4</v>
      </c>
      <c r="EM107" s="29">
        <v>-1225</v>
      </c>
      <c r="EN107" s="29">
        <v>1225</v>
      </c>
      <c r="EO107" s="29">
        <v>0</v>
      </c>
      <c r="EP107" s="29"/>
      <c r="EQ107" s="29"/>
      <c r="ER107" s="29"/>
      <c r="ES107" s="29">
        <v>-1400</v>
      </c>
      <c r="ET107" s="29">
        <v>1400</v>
      </c>
      <c r="EU107" s="29">
        <v>0</v>
      </c>
      <c r="EV107" s="29">
        <v>-2625</v>
      </c>
      <c r="EW107" s="29">
        <v>2625</v>
      </c>
      <c r="EX107" s="29">
        <v>0</v>
      </c>
      <c r="EY107" s="29">
        <v>-3749.0299999999997</v>
      </c>
      <c r="EZ107" s="29">
        <v>3749.0299999999997</v>
      </c>
      <c r="FA107" s="29">
        <v>0</v>
      </c>
      <c r="FB107" s="29"/>
      <c r="FC107" s="29"/>
      <c r="FD107" s="29"/>
      <c r="FE107" s="29">
        <v>-2400</v>
      </c>
      <c r="FF107" s="29">
        <v>2400</v>
      </c>
      <c r="FG107" s="29">
        <v>0</v>
      </c>
      <c r="FH107" s="29">
        <v>-6149.0300000000007</v>
      </c>
      <c r="FI107" s="29">
        <v>6149.0300000000007</v>
      </c>
      <c r="FJ107" s="29">
        <v>0</v>
      </c>
      <c r="FK107" s="29">
        <v>-566.15</v>
      </c>
      <c r="FL107" s="29">
        <v>568.49</v>
      </c>
      <c r="FM107" s="29">
        <v>2.34</v>
      </c>
      <c r="FN107" s="29"/>
      <c r="FO107" s="29"/>
      <c r="FP107" s="29"/>
      <c r="FQ107" s="29">
        <v>-2400</v>
      </c>
      <c r="FR107" s="29">
        <v>2400</v>
      </c>
      <c r="FS107" s="29">
        <v>0</v>
      </c>
      <c r="FT107" s="29">
        <v>-2966.15</v>
      </c>
      <c r="FU107" s="29">
        <v>2968.49</v>
      </c>
      <c r="FV107" s="29">
        <v>2.34</v>
      </c>
      <c r="FW107" s="29">
        <v>-3336.8</v>
      </c>
      <c r="FX107" s="29">
        <v>3350.35</v>
      </c>
      <c r="FY107" s="29">
        <v>13.55</v>
      </c>
      <c r="FZ107" s="29"/>
      <c r="GA107" s="29"/>
      <c r="GB107" s="29"/>
      <c r="GC107" s="29">
        <v>-2400</v>
      </c>
      <c r="GD107" s="29">
        <v>2400</v>
      </c>
      <c r="GE107" s="29">
        <v>0</v>
      </c>
      <c r="GF107" s="29">
        <v>-5736.8</v>
      </c>
      <c r="GG107" s="29">
        <v>5750.35</v>
      </c>
      <c r="GH107" s="29">
        <v>13.55</v>
      </c>
      <c r="GI107" s="29">
        <v>-11525.72</v>
      </c>
      <c r="GJ107" s="29">
        <v>11526.59</v>
      </c>
      <c r="GK107" s="29">
        <v>0.87</v>
      </c>
      <c r="GL107" s="29"/>
      <c r="GM107" s="29"/>
      <c r="GN107" s="29"/>
      <c r="GO107" s="29">
        <v>-2400</v>
      </c>
      <c r="GP107" s="29">
        <v>2400</v>
      </c>
      <c r="GQ107" s="29">
        <v>0</v>
      </c>
      <c r="GR107" s="29">
        <v>-13925.72</v>
      </c>
      <c r="GS107" s="29">
        <v>13926.59</v>
      </c>
      <c r="GT107" s="29">
        <v>0.87</v>
      </c>
      <c r="GU107" s="29">
        <v>-5253.88</v>
      </c>
      <c r="GV107" s="29">
        <v>5309.1</v>
      </c>
      <c r="GW107" s="29">
        <v>55.22</v>
      </c>
      <c r="GX107" s="29"/>
      <c r="GY107" s="29"/>
      <c r="GZ107" s="29"/>
      <c r="HA107" s="29">
        <v>-2400</v>
      </c>
      <c r="HB107" s="29">
        <v>2400</v>
      </c>
      <c r="HC107" s="29">
        <v>0</v>
      </c>
      <c r="HD107" s="29">
        <v>-7653.88</v>
      </c>
      <c r="HE107" s="29">
        <v>7709.1</v>
      </c>
      <c r="HF107" s="29">
        <v>55.22</v>
      </c>
      <c r="HG107" s="29"/>
      <c r="HH107" s="29"/>
      <c r="HI107" s="29"/>
      <c r="HJ107" s="29">
        <v>-2400</v>
      </c>
      <c r="HK107" s="29">
        <v>2400</v>
      </c>
      <c r="HL107" s="29">
        <v>0</v>
      </c>
      <c r="HM107" s="29">
        <v>-2400</v>
      </c>
      <c r="HN107" s="29">
        <v>2400</v>
      </c>
      <c r="HO107" s="29">
        <v>0</v>
      </c>
      <c r="HP107" s="29"/>
      <c r="HQ107" s="29"/>
      <c r="HR107" s="29"/>
      <c r="HS107" s="29"/>
      <c r="HT107" s="29"/>
      <c r="HU107" s="29"/>
      <c r="HV107" s="29"/>
      <c r="HW107" s="29"/>
      <c r="HX107" s="29"/>
      <c r="HY107" s="29">
        <v>-86478.590000000011</v>
      </c>
      <c r="HZ107" s="29">
        <v>86698.09</v>
      </c>
      <c r="IA107" s="29">
        <v>219.50000000000003</v>
      </c>
      <c r="IB107" s="29">
        <v>-2798.76</v>
      </c>
      <c r="IC107" s="29">
        <v>2798.76</v>
      </c>
      <c r="ID107" s="29">
        <v>0</v>
      </c>
      <c r="IE107" s="29">
        <v>-2472</v>
      </c>
      <c r="IF107" s="29">
        <v>2472</v>
      </c>
      <c r="IG107" s="29">
        <v>0</v>
      </c>
      <c r="IH107" s="29">
        <v>-5270.76</v>
      </c>
      <c r="II107" s="29">
        <v>5270.76</v>
      </c>
      <c r="IJ107" s="29">
        <v>0</v>
      </c>
      <c r="IK107" s="29">
        <v>-2798.76</v>
      </c>
      <c r="IL107" s="29">
        <v>2798.76</v>
      </c>
      <c r="IM107" s="29">
        <v>0</v>
      </c>
      <c r="IN107" s="29">
        <v>-2472</v>
      </c>
      <c r="IO107" s="29">
        <v>2472</v>
      </c>
      <c r="IP107" s="29">
        <v>0</v>
      </c>
      <c r="IQ107" s="29">
        <v>-5270.76</v>
      </c>
      <c r="IR107" s="29">
        <v>5270.76</v>
      </c>
      <c r="IS107" s="29">
        <v>0</v>
      </c>
      <c r="IT107" s="29">
        <v>-2798.76</v>
      </c>
      <c r="IU107" s="29">
        <v>2798.76</v>
      </c>
      <c r="IV107" s="29">
        <v>0</v>
      </c>
      <c r="IW107" s="29">
        <v>-2472</v>
      </c>
      <c r="IX107" s="29">
        <v>2472</v>
      </c>
      <c r="IY107" s="29">
        <v>0</v>
      </c>
      <c r="IZ107" s="29">
        <v>-5270.76</v>
      </c>
      <c r="JA107" s="29">
        <v>5270.76</v>
      </c>
      <c r="JB107" s="29">
        <v>0</v>
      </c>
      <c r="JC107" s="29">
        <v>-2798.76</v>
      </c>
      <c r="JD107" s="29">
        <v>2798.76</v>
      </c>
      <c r="JE107" s="29">
        <v>0</v>
      </c>
      <c r="JF107" s="29">
        <v>-2472</v>
      </c>
      <c r="JG107" s="29">
        <v>2472</v>
      </c>
      <c r="JH107" s="29">
        <v>0</v>
      </c>
      <c r="JI107" s="29">
        <v>-5270.76</v>
      </c>
      <c r="JJ107" s="29">
        <v>5270.76</v>
      </c>
      <c r="JK107" s="29">
        <v>0</v>
      </c>
      <c r="JL107" s="29">
        <v>-2798.76</v>
      </c>
      <c r="JM107" s="29">
        <v>2798.76</v>
      </c>
      <c r="JN107" s="29">
        <v>0</v>
      </c>
      <c r="JO107" s="29">
        <v>-2472</v>
      </c>
      <c r="JP107" s="29">
        <v>2472</v>
      </c>
      <c r="JQ107" s="29">
        <v>0</v>
      </c>
      <c r="JR107" s="29">
        <v>-5270.76</v>
      </c>
      <c r="JS107" s="29">
        <v>5270.76</v>
      </c>
      <c r="JT107" s="29">
        <v>0</v>
      </c>
      <c r="JU107" s="29">
        <v>-2798.76</v>
      </c>
      <c r="JV107" s="29">
        <v>2798.76</v>
      </c>
      <c r="JW107" s="29">
        <v>0</v>
      </c>
      <c r="JX107" s="29">
        <v>-2472</v>
      </c>
      <c r="JY107" s="29">
        <v>2472</v>
      </c>
      <c r="JZ107" s="29">
        <v>0</v>
      </c>
      <c r="KA107" s="29">
        <v>-5270.76</v>
      </c>
      <c r="KB107" s="29">
        <v>5270.76</v>
      </c>
      <c r="KC107" s="29">
        <v>0</v>
      </c>
      <c r="KD107" s="29">
        <v>-2798.76</v>
      </c>
      <c r="KE107" s="29">
        <v>2798.76</v>
      </c>
      <c r="KF107" s="29">
        <v>0</v>
      </c>
      <c r="KG107" s="29">
        <v>-2472</v>
      </c>
      <c r="KH107" s="29">
        <v>2472</v>
      </c>
      <c r="KI107" s="29">
        <v>0</v>
      </c>
      <c r="KJ107" s="29">
        <v>-5270.76</v>
      </c>
      <c r="KK107" s="29">
        <v>5270.76</v>
      </c>
      <c r="KL107" s="29">
        <v>0</v>
      </c>
      <c r="KM107" s="29">
        <v>-2798.76</v>
      </c>
      <c r="KN107" s="29">
        <v>2798.76</v>
      </c>
      <c r="KO107" s="29">
        <v>0</v>
      </c>
      <c r="KP107" s="29">
        <v>-2472</v>
      </c>
      <c r="KQ107" s="29">
        <v>2472</v>
      </c>
      <c r="KR107" s="29">
        <v>0</v>
      </c>
      <c r="KS107" s="29">
        <v>-5270.76</v>
      </c>
      <c r="KT107" s="29">
        <v>5270.76</v>
      </c>
      <c r="KU107" s="29">
        <v>0</v>
      </c>
      <c r="KV107" s="29">
        <v>-2798.76</v>
      </c>
      <c r="KW107" s="29">
        <v>2798.76</v>
      </c>
      <c r="KX107" s="29">
        <v>0</v>
      </c>
      <c r="KY107" s="29">
        <v>-2472</v>
      </c>
      <c r="KZ107" s="29">
        <v>2472</v>
      </c>
      <c r="LA107" s="29">
        <v>0</v>
      </c>
      <c r="LB107" s="29">
        <v>-5270.76</v>
      </c>
      <c r="LC107" s="29">
        <v>5270.76</v>
      </c>
      <c r="LD107" s="29">
        <v>0</v>
      </c>
      <c r="LE107" s="29">
        <v>-4359.4699999999993</v>
      </c>
      <c r="LF107" s="29">
        <v>4359.4699999999993</v>
      </c>
      <c r="LG107" s="29">
        <v>0</v>
      </c>
      <c r="LH107" s="29">
        <v>-2472</v>
      </c>
      <c r="LI107" s="29">
        <v>2472</v>
      </c>
      <c r="LJ107" s="29">
        <v>0</v>
      </c>
      <c r="LK107" s="29">
        <v>-6831.4699999999993</v>
      </c>
      <c r="LL107" s="29">
        <v>6831.4699999999993</v>
      </c>
      <c r="LM107" s="29">
        <v>0</v>
      </c>
      <c r="LN107" s="29">
        <v>-4359.4699999999993</v>
      </c>
      <c r="LO107" s="29">
        <v>4359.4699999999993</v>
      </c>
      <c r="LP107" s="29">
        <v>0</v>
      </c>
      <c r="LQ107" s="29">
        <v>-2472</v>
      </c>
      <c r="LR107" s="29">
        <v>2472</v>
      </c>
      <c r="LS107" s="29">
        <v>0</v>
      </c>
      <c r="LT107" s="29">
        <v>-6831.4699999999993</v>
      </c>
      <c r="LU107" s="29">
        <v>6831.4699999999993</v>
      </c>
      <c r="LV107" s="29">
        <v>0</v>
      </c>
      <c r="LW107" s="29">
        <v>-4359.4699999999993</v>
      </c>
      <c r="LX107" s="29">
        <v>4359.4699999999993</v>
      </c>
      <c r="LY107" s="29">
        <v>0</v>
      </c>
      <c r="LZ107" s="29">
        <v>-2472</v>
      </c>
      <c r="MA107" s="29">
        <v>2472</v>
      </c>
      <c r="MB107" s="29">
        <v>0</v>
      </c>
      <c r="MC107" s="29">
        <v>-6831.4699999999993</v>
      </c>
      <c r="MD107" s="29">
        <v>6831.4699999999993</v>
      </c>
      <c r="ME107" s="29">
        <v>0</v>
      </c>
      <c r="MF107" s="29"/>
      <c r="MG107" s="29"/>
      <c r="MH107" s="29"/>
      <c r="MI107" s="29"/>
      <c r="MJ107" s="29"/>
      <c r="MK107" s="29"/>
      <c r="ML107" s="29">
        <v>-67931.25</v>
      </c>
      <c r="MM107" s="29">
        <v>67931.25</v>
      </c>
      <c r="MN107" s="29">
        <v>0</v>
      </c>
      <c r="MO107" s="29">
        <v>-3060.71</v>
      </c>
      <c r="MP107" s="29">
        <v>3060.71</v>
      </c>
      <c r="MQ107" s="29">
        <v>0</v>
      </c>
      <c r="MR107" s="29">
        <v>-3060.71</v>
      </c>
      <c r="MS107" s="29">
        <v>3060.71</v>
      </c>
      <c r="MT107" s="29">
        <v>0</v>
      </c>
      <c r="MU107" s="29">
        <v>-3060.71</v>
      </c>
      <c r="MV107" s="29">
        <v>3060.71</v>
      </c>
      <c r="MW107" s="29">
        <v>0</v>
      </c>
      <c r="MX107" s="29">
        <v>-3060.71</v>
      </c>
      <c r="MY107" s="29">
        <v>3060.71</v>
      </c>
      <c r="MZ107" s="29">
        <v>0</v>
      </c>
      <c r="NA107" s="29">
        <v>-3060.71</v>
      </c>
      <c r="NB107" s="29">
        <v>3060.71</v>
      </c>
      <c r="NC107" s="29">
        <v>0</v>
      </c>
      <c r="ND107" s="29">
        <v>-3060.71</v>
      </c>
      <c r="NE107" s="29">
        <v>3060.71</v>
      </c>
      <c r="NF107" s="29">
        <v>0</v>
      </c>
      <c r="NG107" s="29">
        <v>-3060.71</v>
      </c>
      <c r="NH107" s="29">
        <v>3060.71</v>
      </c>
      <c r="NI107" s="29">
        <v>0</v>
      </c>
      <c r="NJ107" s="29">
        <v>-3060.71</v>
      </c>
      <c r="NK107" s="29">
        <v>3060.71</v>
      </c>
      <c r="NL107" s="29">
        <v>0</v>
      </c>
      <c r="NM107" s="29">
        <v>-2987.5</v>
      </c>
      <c r="NN107" s="29">
        <v>2987.5</v>
      </c>
      <c r="NO107" s="29">
        <v>0</v>
      </c>
      <c r="NP107" s="29">
        <v>-2987.5</v>
      </c>
      <c r="NQ107" s="29">
        <v>2987.5</v>
      </c>
      <c r="NR107" s="29">
        <v>0</v>
      </c>
      <c r="NS107" s="29">
        <v>-2987.5</v>
      </c>
      <c r="NT107" s="29">
        <v>2987.5</v>
      </c>
      <c r="NU107" s="29">
        <v>0</v>
      </c>
      <c r="NV107" s="29">
        <v>-2987.5</v>
      </c>
      <c r="NW107" s="29">
        <v>2987.5</v>
      </c>
      <c r="NX107" s="29">
        <v>0</v>
      </c>
      <c r="NY107" s="29">
        <v>-1500</v>
      </c>
      <c r="NZ107" s="29">
        <v>1500</v>
      </c>
      <c r="OA107" s="29">
        <v>0</v>
      </c>
      <c r="OB107" s="29">
        <v>-1500</v>
      </c>
      <c r="OC107" s="29">
        <v>1500</v>
      </c>
      <c r="OD107" s="29">
        <v>0</v>
      </c>
      <c r="OE107" s="29">
        <v>-1500</v>
      </c>
      <c r="OF107" s="29">
        <v>1500</v>
      </c>
      <c r="OG107" s="29">
        <v>0</v>
      </c>
      <c r="OH107" s="29">
        <v>-1500</v>
      </c>
      <c r="OI107" s="29">
        <v>1500</v>
      </c>
      <c r="OJ107" s="29">
        <v>0</v>
      </c>
      <c r="OK107" s="29">
        <v>-1500</v>
      </c>
      <c r="OL107" s="29">
        <v>1500</v>
      </c>
      <c r="OM107" s="29">
        <v>0</v>
      </c>
      <c r="ON107" s="29">
        <v>-1500</v>
      </c>
      <c r="OO107" s="29">
        <v>1500</v>
      </c>
      <c r="OP107" s="29">
        <v>0</v>
      </c>
      <c r="OQ107" s="29">
        <v>-1500</v>
      </c>
      <c r="OR107" s="29">
        <v>1500</v>
      </c>
      <c r="OS107" s="29">
        <v>0</v>
      </c>
      <c r="OT107" s="29">
        <v>-1500</v>
      </c>
      <c r="OU107" s="29">
        <v>1500</v>
      </c>
      <c r="OV107" s="29">
        <v>0</v>
      </c>
      <c r="OW107" s="29">
        <v>-1500</v>
      </c>
      <c r="OX107" s="29">
        <v>1500</v>
      </c>
      <c r="OY107" s="29">
        <v>0</v>
      </c>
      <c r="OZ107" s="29">
        <v>-1500</v>
      </c>
      <c r="PA107" s="29">
        <v>1500</v>
      </c>
      <c r="PB107" s="29">
        <v>0</v>
      </c>
      <c r="PC107" s="29">
        <v>-1500</v>
      </c>
      <c r="PD107" s="29">
        <v>1500</v>
      </c>
      <c r="PE107" s="29">
        <v>0</v>
      </c>
      <c r="PF107" s="29">
        <v>-1500</v>
      </c>
      <c r="PG107" s="29">
        <v>1500</v>
      </c>
      <c r="PH107" s="29">
        <v>0</v>
      </c>
      <c r="PI107" s="29">
        <v>-27217.84</v>
      </c>
      <c r="PJ107" s="29">
        <v>27217.84</v>
      </c>
      <c r="PK107" s="29">
        <v>0</v>
      </c>
    </row>
    <row r="108" spans="1:427" x14ac:dyDescent="0.25">
      <c r="A108" s="7" t="s">
        <v>339</v>
      </c>
      <c r="B108" s="29">
        <v>-4277.76</v>
      </c>
      <c r="C108" s="29">
        <v>4280</v>
      </c>
      <c r="D108" s="29">
        <v>2.2400000000000002</v>
      </c>
      <c r="E108" s="29">
        <v>-4277.76</v>
      </c>
      <c r="F108" s="29">
        <v>4280</v>
      </c>
      <c r="G108" s="29">
        <v>2.2400000000000002</v>
      </c>
      <c r="H108" s="29">
        <v>-326</v>
      </c>
      <c r="I108" s="29">
        <v>326</v>
      </c>
      <c r="J108" s="29">
        <v>0</v>
      </c>
      <c r="K108" s="29">
        <v>-326</v>
      </c>
      <c r="L108" s="29">
        <v>326</v>
      </c>
      <c r="M108" s="29">
        <v>0</v>
      </c>
      <c r="N108" s="29">
        <v>-446.27</v>
      </c>
      <c r="O108" s="29">
        <v>446.27</v>
      </c>
      <c r="P108" s="29">
        <v>0</v>
      </c>
      <c r="Q108" s="29">
        <v>-446.27</v>
      </c>
      <c r="R108" s="29">
        <v>446.27</v>
      </c>
      <c r="S108" s="29">
        <v>0</v>
      </c>
      <c r="T108" s="29">
        <v>-1313.1</v>
      </c>
      <c r="U108" s="29">
        <v>1313.1</v>
      </c>
      <c r="V108" s="29">
        <v>0</v>
      </c>
      <c r="W108" s="29">
        <v>-1313.1</v>
      </c>
      <c r="X108" s="29">
        <v>1313.1</v>
      </c>
      <c r="Y108" s="29">
        <v>0</v>
      </c>
      <c r="Z108" s="29"/>
      <c r="AA108" s="29"/>
      <c r="AB108" s="29"/>
      <c r="AC108" s="29"/>
      <c r="AD108" s="29"/>
      <c r="AE108" s="29"/>
      <c r="AF108" s="29">
        <v>-2183.6</v>
      </c>
      <c r="AG108" s="29">
        <v>2183.6</v>
      </c>
      <c r="AH108" s="29">
        <v>0</v>
      </c>
      <c r="AI108" s="29">
        <v>-2183.6</v>
      </c>
      <c r="AJ108" s="29">
        <v>2183.6</v>
      </c>
      <c r="AK108" s="29">
        <v>0</v>
      </c>
      <c r="AL108" s="29">
        <v>-839.5</v>
      </c>
      <c r="AM108" s="29">
        <v>839.5</v>
      </c>
      <c r="AN108" s="29">
        <v>0</v>
      </c>
      <c r="AO108" s="29">
        <v>-839.5</v>
      </c>
      <c r="AP108" s="29">
        <v>839.5</v>
      </c>
      <c r="AQ108" s="29">
        <v>0</v>
      </c>
      <c r="AR108" s="29">
        <v>-318</v>
      </c>
      <c r="AS108" s="29">
        <v>318</v>
      </c>
      <c r="AT108" s="29">
        <v>0</v>
      </c>
      <c r="AU108" s="29">
        <v>-318</v>
      </c>
      <c r="AV108" s="29">
        <v>318</v>
      </c>
      <c r="AW108" s="29">
        <v>0</v>
      </c>
      <c r="AX108" s="29"/>
      <c r="AY108" s="29"/>
      <c r="AZ108" s="29"/>
      <c r="BA108" s="29"/>
      <c r="BB108" s="29"/>
      <c r="BC108" s="29"/>
      <c r="BD108" s="29"/>
      <c r="BE108" s="29"/>
      <c r="BF108" s="29"/>
      <c r="BG108" s="29"/>
      <c r="BH108" s="29"/>
      <c r="BI108" s="29"/>
      <c r="BJ108" s="29">
        <v>-45</v>
      </c>
      <c r="BK108" s="29">
        <v>45</v>
      </c>
      <c r="BL108" s="29">
        <v>0</v>
      </c>
      <c r="BM108" s="29">
        <v>-45</v>
      </c>
      <c r="BN108" s="29">
        <v>45</v>
      </c>
      <c r="BO108" s="29">
        <v>0</v>
      </c>
      <c r="BP108" s="29">
        <v>0.9</v>
      </c>
      <c r="BQ108" s="29">
        <v>0</v>
      </c>
      <c r="BR108" s="29">
        <v>0.9</v>
      </c>
      <c r="BS108" s="29">
        <v>0.9</v>
      </c>
      <c r="BT108" s="29">
        <v>0</v>
      </c>
      <c r="BU108" s="29">
        <v>0.9</v>
      </c>
      <c r="BV108" s="29"/>
      <c r="BW108" s="29"/>
      <c r="BX108" s="29"/>
      <c r="BY108" s="29"/>
      <c r="BZ108" s="29"/>
      <c r="CA108" s="29"/>
      <c r="CB108" s="29">
        <v>-9748.3300000000017</v>
      </c>
      <c r="CC108" s="29">
        <v>9751.4700000000012</v>
      </c>
      <c r="CD108" s="29">
        <v>3.14</v>
      </c>
      <c r="CE108" s="29">
        <v>-146.33000000000001</v>
      </c>
      <c r="CF108" s="29">
        <v>146.33000000000001</v>
      </c>
      <c r="CG108" s="29">
        <v>0</v>
      </c>
      <c r="CH108" s="29"/>
      <c r="CI108" s="29"/>
      <c r="CJ108" s="29"/>
      <c r="CK108" s="29">
        <v>-3124.76</v>
      </c>
      <c r="CL108" s="29">
        <v>3124.76</v>
      </c>
      <c r="CM108" s="29">
        <v>0</v>
      </c>
      <c r="CN108" s="29">
        <v>-3271.09</v>
      </c>
      <c r="CO108" s="29">
        <v>3271.09</v>
      </c>
      <c r="CP108" s="29">
        <v>0</v>
      </c>
      <c r="CQ108" s="29">
        <v>-449.84</v>
      </c>
      <c r="CR108" s="29">
        <v>453.04</v>
      </c>
      <c r="CS108" s="29">
        <v>3.2</v>
      </c>
      <c r="CT108" s="29"/>
      <c r="CU108" s="29"/>
      <c r="CV108" s="29"/>
      <c r="CW108" s="29">
        <v>-3124.76</v>
      </c>
      <c r="CX108" s="29">
        <v>3124.76</v>
      </c>
      <c r="CY108" s="29">
        <v>0</v>
      </c>
      <c r="CZ108" s="29">
        <v>-3574.6000000000004</v>
      </c>
      <c r="DA108" s="29">
        <v>3577.8</v>
      </c>
      <c r="DB108" s="29">
        <v>3.2</v>
      </c>
      <c r="DC108" s="29">
        <v>-12655.23</v>
      </c>
      <c r="DD108" s="29">
        <v>12720.73</v>
      </c>
      <c r="DE108" s="29">
        <v>65.5</v>
      </c>
      <c r="DF108" s="29"/>
      <c r="DG108" s="29"/>
      <c r="DH108" s="29"/>
      <c r="DI108" s="29">
        <v>-3124.76</v>
      </c>
      <c r="DJ108" s="29">
        <v>3124.76</v>
      </c>
      <c r="DK108" s="29">
        <v>0</v>
      </c>
      <c r="DL108" s="29">
        <v>-15779.99</v>
      </c>
      <c r="DM108" s="29">
        <v>15845.49</v>
      </c>
      <c r="DN108" s="29">
        <v>65.5</v>
      </c>
      <c r="DO108" s="29">
        <v>78.42</v>
      </c>
      <c r="DP108" s="29">
        <v>0</v>
      </c>
      <c r="DQ108" s="29">
        <v>78.42</v>
      </c>
      <c r="DR108" s="29"/>
      <c r="DS108" s="29"/>
      <c r="DT108" s="29"/>
      <c r="DU108" s="29">
        <v>-3124.76</v>
      </c>
      <c r="DV108" s="29">
        <v>3124.76</v>
      </c>
      <c r="DW108" s="29">
        <v>0</v>
      </c>
      <c r="DX108" s="29">
        <v>-3046.34</v>
      </c>
      <c r="DY108" s="29">
        <v>3124.76</v>
      </c>
      <c r="DZ108" s="29">
        <v>78.42</v>
      </c>
      <c r="EA108" s="29">
        <v>-2450.83</v>
      </c>
      <c r="EB108" s="29">
        <v>2451.23</v>
      </c>
      <c r="EC108" s="29">
        <v>0.4</v>
      </c>
      <c r="ED108" s="29"/>
      <c r="EE108" s="29"/>
      <c r="EF108" s="29"/>
      <c r="EG108" s="29">
        <v>-3124.76</v>
      </c>
      <c r="EH108" s="29">
        <v>3124.76</v>
      </c>
      <c r="EI108" s="29">
        <v>0</v>
      </c>
      <c r="EJ108" s="29">
        <v>-5575.59</v>
      </c>
      <c r="EK108" s="29">
        <v>5575.99</v>
      </c>
      <c r="EL108" s="29">
        <v>0.4</v>
      </c>
      <c r="EM108" s="29"/>
      <c r="EN108" s="29"/>
      <c r="EO108" s="29"/>
      <c r="EP108" s="29"/>
      <c r="EQ108" s="29"/>
      <c r="ER108" s="29"/>
      <c r="ES108" s="29"/>
      <c r="ET108" s="29"/>
      <c r="EU108" s="29"/>
      <c r="EV108" s="29"/>
      <c r="EW108" s="29"/>
      <c r="EX108" s="29"/>
      <c r="EY108" s="29">
        <v>-542.1</v>
      </c>
      <c r="EZ108" s="29">
        <v>542.1</v>
      </c>
      <c r="FA108" s="29">
        <v>0</v>
      </c>
      <c r="FB108" s="29"/>
      <c r="FC108" s="29"/>
      <c r="FD108" s="29"/>
      <c r="FE108" s="29">
        <v>-1000</v>
      </c>
      <c r="FF108" s="29">
        <v>1000</v>
      </c>
      <c r="FG108" s="29">
        <v>0</v>
      </c>
      <c r="FH108" s="29">
        <v>-1542.1</v>
      </c>
      <c r="FI108" s="29">
        <v>1542.1</v>
      </c>
      <c r="FJ108" s="29">
        <v>0</v>
      </c>
      <c r="FK108" s="29">
        <v>-566.15</v>
      </c>
      <c r="FL108" s="29">
        <v>568.49</v>
      </c>
      <c r="FM108" s="29">
        <v>2.34</v>
      </c>
      <c r="FN108" s="29"/>
      <c r="FO108" s="29"/>
      <c r="FP108" s="29"/>
      <c r="FQ108" s="29">
        <v>-1000</v>
      </c>
      <c r="FR108" s="29">
        <v>1000</v>
      </c>
      <c r="FS108" s="29">
        <v>0</v>
      </c>
      <c r="FT108" s="29">
        <v>-1566.15</v>
      </c>
      <c r="FU108" s="29">
        <v>1568.49</v>
      </c>
      <c r="FV108" s="29">
        <v>2.34</v>
      </c>
      <c r="FW108" s="29">
        <v>-1730.05</v>
      </c>
      <c r="FX108" s="29">
        <v>1743.6</v>
      </c>
      <c r="FY108" s="29">
        <v>13.55</v>
      </c>
      <c r="FZ108" s="29"/>
      <c r="GA108" s="29"/>
      <c r="GB108" s="29"/>
      <c r="GC108" s="29">
        <v>-1000</v>
      </c>
      <c r="GD108" s="29">
        <v>1000</v>
      </c>
      <c r="GE108" s="29">
        <v>0</v>
      </c>
      <c r="GF108" s="29">
        <v>-2730.05</v>
      </c>
      <c r="GG108" s="29">
        <v>2743.6</v>
      </c>
      <c r="GH108" s="29">
        <v>13.55</v>
      </c>
      <c r="GI108" s="29">
        <v>-9994.4699999999993</v>
      </c>
      <c r="GJ108" s="29">
        <v>9995.34</v>
      </c>
      <c r="GK108" s="29">
        <v>0.87</v>
      </c>
      <c r="GL108" s="29"/>
      <c r="GM108" s="29"/>
      <c r="GN108" s="29"/>
      <c r="GO108" s="29">
        <v>-1000</v>
      </c>
      <c r="GP108" s="29">
        <v>1000</v>
      </c>
      <c r="GQ108" s="29">
        <v>0</v>
      </c>
      <c r="GR108" s="29">
        <v>-10994.47</v>
      </c>
      <c r="GS108" s="29">
        <v>10995.34</v>
      </c>
      <c r="GT108" s="29">
        <v>0.87</v>
      </c>
      <c r="GU108" s="29">
        <v>-2602.63</v>
      </c>
      <c r="GV108" s="29">
        <v>2657.85</v>
      </c>
      <c r="GW108" s="29">
        <v>55.22</v>
      </c>
      <c r="GX108" s="29"/>
      <c r="GY108" s="29"/>
      <c r="GZ108" s="29"/>
      <c r="HA108" s="29">
        <v>-1000</v>
      </c>
      <c r="HB108" s="29">
        <v>1000</v>
      </c>
      <c r="HC108" s="29">
        <v>0</v>
      </c>
      <c r="HD108" s="29">
        <v>-3602.63</v>
      </c>
      <c r="HE108" s="29">
        <v>3657.85</v>
      </c>
      <c r="HF108" s="29">
        <v>55.22</v>
      </c>
      <c r="HG108" s="29"/>
      <c r="HH108" s="29"/>
      <c r="HI108" s="29"/>
      <c r="HJ108" s="29">
        <v>-1000</v>
      </c>
      <c r="HK108" s="29">
        <v>1000</v>
      </c>
      <c r="HL108" s="29">
        <v>0</v>
      </c>
      <c r="HM108" s="29">
        <v>-1000</v>
      </c>
      <c r="HN108" s="29">
        <v>1000</v>
      </c>
      <c r="HO108" s="29">
        <v>0</v>
      </c>
      <c r="HP108" s="29"/>
      <c r="HQ108" s="29"/>
      <c r="HR108" s="29"/>
      <c r="HS108" s="29"/>
      <c r="HT108" s="29"/>
      <c r="HU108" s="29"/>
      <c r="HV108" s="29"/>
      <c r="HW108" s="29"/>
      <c r="HX108" s="29"/>
      <c r="HY108" s="29">
        <v>-52683.010000000009</v>
      </c>
      <c r="HZ108" s="29">
        <v>52902.509999999987</v>
      </c>
      <c r="IA108" s="29">
        <v>219.50000000000003</v>
      </c>
      <c r="IB108" s="29">
        <v>-1298.76</v>
      </c>
      <c r="IC108" s="29">
        <v>1298.76</v>
      </c>
      <c r="ID108" s="29">
        <v>0</v>
      </c>
      <c r="IE108" s="29">
        <v>-1030</v>
      </c>
      <c r="IF108" s="29">
        <v>1030</v>
      </c>
      <c r="IG108" s="29">
        <v>0</v>
      </c>
      <c r="IH108" s="29">
        <v>-2328.7600000000002</v>
      </c>
      <c r="II108" s="29">
        <v>2328.7600000000002</v>
      </c>
      <c r="IJ108" s="29">
        <v>0</v>
      </c>
      <c r="IK108" s="29">
        <v>-1298.76</v>
      </c>
      <c r="IL108" s="29">
        <v>1298.76</v>
      </c>
      <c r="IM108" s="29">
        <v>0</v>
      </c>
      <c r="IN108" s="29">
        <v>-1030</v>
      </c>
      <c r="IO108" s="29">
        <v>1030</v>
      </c>
      <c r="IP108" s="29">
        <v>0</v>
      </c>
      <c r="IQ108" s="29">
        <v>-2328.7600000000002</v>
      </c>
      <c r="IR108" s="29">
        <v>2328.7600000000002</v>
      </c>
      <c r="IS108" s="29">
        <v>0</v>
      </c>
      <c r="IT108" s="29">
        <v>-1298.76</v>
      </c>
      <c r="IU108" s="29">
        <v>1298.76</v>
      </c>
      <c r="IV108" s="29">
        <v>0</v>
      </c>
      <c r="IW108" s="29">
        <v>-1030</v>
      </c>
      <c r="IX108" s="29">
        <v>1030</v>
      </c>
      <c r="IY108" s="29">
        <v>0</v>
      </c>
      <c r="IZ108" s="29">
        <v>-2328.7600000000002</v>
      </c>
      <c r="JA108" s="29">
        <v>2328.7600000000002</v>
      </c>
      <c r="JB108" s="29">
        <v>0</v>
      </c>
      <c r="JC108" s="29">
        <v>-1298.76</v>
      </c>
      <c r="JD108" s="29">
        <v>1298.76</v>
      </c>
      <c r="JE108" s="29">
        <v>0</v>
      </c>
      <c r="JF108" s="29">
        <v>-1030</v>
      </c>
      <c r="JG108" s="29">
        <v>1030</v>
      </c>
      <c r="JH108" s="29">
        <v>0</v>
      </c>
      <c r="JI108" s="29">
        <v>-2328.7600000000002</v>
      </c>
      <c r="JJ108" s="29">
        <v>2328.7600000000002</v>
      </c>
      <c r="JK108" s="29">
        <v>0</v>
      </c>
      <c r="JL108" s="29">
        <v>-1298.76</v>
      </c>
      <c r="JM108" s="29">
        <v>1298.76</v>
      </c>
      <c r="JN108" s="29">
        <v>0</v>
      </c>
      <c r="JO108" s="29">
        <v>-1030</v>
      </c>
      <c r="JP108" s="29">
        <v>1030</v>
      </c>
      <c r="JQ108" s="29">
        <v>0</v>
      </c>
      <c r="JR108" s="29">
        <v>-2328.7600000000002</v>
      </c>
      <c r="JS108" s="29">
        <v>2328.7600000000002</v>
      </c>
      <c r="JT108" s="29">
        <v>0</v>
      </c>
      <c r="JU108" s="29">
        <v>-1298.76</v>
      </c>
      <c r="JV108" s="29">
        <v>1298.76</v>
      </c>
      <c r="JW108" s="29">
        <v>0</v>
      </c>
      <c r="JX108" s="29">
        <v>-1030</v>
      </c>
      <c r="JY108" s="29">
        <v>1030</v>
      </c>
      <c r="JZ108" s="29">
        <v>0</v>
      </c>
      <c r="KA108" s="29">
        <v>-2328.7600000000002</v>
      </c>
      <c r="KB108" s="29">
        <v>2328.7600000000002</v>
      </c>
      <c r="KC108" s="29">
        <v>0</v>
      </c>
      <c r="KD108" s="29">
        <v>-1298.76</v>
      </c>
      <c r="KE108" s="29">
        <v>1298.76</v>
      </c>
      <c r="KF108" s="29">
        <v>0</v>
      </c>
      <c r="KG108" s="29">
        <v>-1030</v>
      </c>
      <c r="KH108" s="29">
        <v>1030</v>
      </c>
      <c r="KI108" s="29">
        <v>0</v>
      </c>
      <c r="KJ108" s="29">
        <v>-2328.7600000000002</v>
      </c>
      <c r="KK108" s="29">
        <v>2328.7600000000002</v>
      </c>
      <c r="KL108" s="29">
        <v>0</v>
      </c>
      <c r="KM108" s="29">
        <v>-1298.76</v>
      </c>
      <c r="KN108" s="29">
        <v>1298.76</v>
      </c>
      <c r="KO108" s="29">
        <v>0</v>
      </c>
      <c r="KP108" s="29">
        <v>-1030</v>
      </c>
      <c r="KQ108" s="29">
        <v>1030</v>
      </c>
      <c r="KR108" s="29">
        <v>0</v>
      </c>
      <c r="KS108" s="29">
        <v>-2328.7600000000002</v>
      </c>
      <c r="KT108" s="29">
        <v>2328.7600000000002</v>
      </c>
      <c r="KU108" s="29">
        <v>0</v>
      </c>
      <c r="KV108" s="29">
        <v>-1298.76</v>
      </c>
      <c r="KW108" s="29">
        <v>1298.76</v>
      </c>
      <c r="KX108" s="29">
        <v>0</v>
      </c>
      <c r="KY108" s="29">
        <v>-1030</v>
      </c>
      <c r="KZ108" s="29">
        <v>1030</v>
      </c>
      <c r="LA108" s="29">
        <v>0</v>
      </c>
      <c r="LB108" s="29">
        <v>-2328.7600000000002</v>
      </c>
      <c r="LC108" s="29">
        <v>2328.7600000000002</v>
      </c>
      <c r="LD108" s="29">
        <v>0</v>
      </c>
      <c r="LE108" s="29">
        <v>-2859.47</v>
      </c>
      <c r="LF108" s="29">
        <v>2859.47</v>
      </c>
      <c r="LG108" s="29">
        <v>0</v>
      </c>
      <c r="LH108" s="29">
        <v>-1030</v>
      </c>
      <c r="LI108" s="29">
        <v>1030</v>
      </c>
      <c r="LJ108" s="29">
        <v>0</v>
      </c>
      <c r="LK108" s="29">
        <v>-3889.47</v>
      </c>
      <c r="LL108" s="29">
        <v>3889.47</v>
      </c>
      <c r="LM108" s="29">
        <v>0</v>
      </c>
      <c r="LN108" s="29">
        <v>-2859.47</v>
      </c>
      <c r="LO108" s="29">
        <v>2859.47</v>
      </c>
      <c r="LP108" s="29">
        <v>0</v>
      </c>
      <c r="LQ108" s="29">
        <v>-1030</v>
      </c>
      <c r="LR108" s="29">
        <v>1030</v>
      </c>
      <c r="LS108" s="29">
        <v>0</v>
      </c>
      <c r="LT108" s="29">
        <v>-3889.47</v>
      </c>
      <c r="LU108" s="29">
        <v>3889.47</v>
      </c>
      <c r="LV108" s="29">
        <v>0</v>
      </c>
      <c r="LW108" s="29">
        <v>-2859.47</v>
      </c>
      <c r="LX108" s="29">
        <v>2859.47</v>
      </c>
      <c r="LY108" s="29">
        <v>0</v>
      </c>
      <c r="LZ108" s="29">
        <v>-1030</v>
      </c>
      <c r="MA108" s="29">
        <v>1030</v>
      </c>
      <c r="MB108" s="29">
        <v>0</v>
      </c>
      <c r="MC108" s="29">
        <v>-3889.47</v>
      </c>
      <c r="MD108" s="29">
        <v>3889.47</v>
      </c>
      <c r="ME108" s="29">
        <v>0</v>
      </c>
      <c r="MF108" s="29"/>
      <c r="MG108" s="29"/>
      <c r="MH108" s="29"/>
      <c r="MI108" s="29"/>
      <c r="MJ108" s="29"/>
      <c r="MK108" s="29"/>
      <c r="ML108" s="29">
        <v>-32627.250000000004</v>
      </c>
      <c r="MM108" s="29">
        <v>32627.250000000004</v>
      </c>
      <c r="MN108" s="29">
        <v>0</v>
      </c>
      <c r="MO108" s="29">
        <v>-1560.71</v>
      </c>
      <c r="MP108" s="29">
        <v>1560.71</v>
      </c>
      <c r="MQ108" s="29">
        <v>0</v>
      </c>
      <c r="MR108" s="29">
        <v>-1560.71</v>
      </c>
      <c r="MS108" s="29">
        <v>1560.71</v>
      </c>
      <c r="MT108" s="29">
        <v>0</v>
      </c>
      <c r="MU108" s="29">
        <v>-1560.71</v>
      </c>
      <c r="MV108" s="29">
        <v>1560.71</v>
      </c>
      <c r="MW108" s="29">
        <v>0</v>
      </c>
      <c r="MX108" s="29">
        <v>-1560.71</v>
      </c>
      <c r="MY108" s="29">
        <v>1560.71</v>
      </c>
      <c r="MZ108" s="29">
        <v>0</v>
      </c>
      <c r="NA108" s="29">
        <v>-1560.71</v>
      </c>
      <c r="NB108" s="29">
        <v>1560.71</v>
      </c>
      <c r="NC108" s="29">
        <v>0</v>
      </c>
      <c r="ND108" s="29">
        <v>-1560.71</v>
      </c>
      <c r="NE108" s="29">
        <v>1560.71</v>
      </c>
      <c r="NF108" s="29">
        <v>0</v>
      </c>
      <c r="NG108" s="29">
        <v>-1560.71</v>
      </c>
      <c r="NH108" s="29">
        <v>1560.71</v>
      </c>
      <c r="NI108" s="29">
        <v>0</v>
      </c>
      <c r="NJ108" s="29">
        <v>-1560.71</v>
      </c>
      <c r="NK108" s="29">
        <v>1560.71</v>
      </c>
      <c r="NL108" s="29">
        <v>0</v>
      </c>
      <c r="NM108" s="29">
        <v>-1487.5</v>
      </c>
      <c r="NN108" s="29">
        <v>1487.5</v>
      </c>
      <c r="NO108" s="29">
        <v>0</v>
      </c>
      <c r="NP108" s="29">
        <v>-1487.5</v>
      </c>
      <c r="NQ108" s="29">
        <v>1487.5</v>
      </c>
      <c r="NR108" s="29">
        <v>0</v>
      </c>
      <c r="NS108" s="29">
        <v>-1487.5</v>
      </c>
      <c r="NT108" s="29">
        <v>1487.5</v>
      </c>
      <c r="NU108" s="29">
        <v>0</v>
      </c>
      <c r="NV108" s="29">
        <v>-1487.5</v>
      </c>
      <c r="NW108" s="29">
        <v>1487.5</v>
      </c>
      <c r="NX108" s="29">
        <v>0</v>
      </c>
      <c r="NY108" s="29"/>
      <c r="NZ108" s="29"/>
      <c r="OA108" s="29"/>
      <c r="OB108" s="29"/>
      <c r="OC108" s="29"/>
      <c r="OD108" s="29"/>
      <c r="OE108" s="29"/>
      <c r="OF108" s="29"/>
      <c r="OG108" s="29"/>
      <c r="OH108" s="29"/>
      <c r="OI108" s="29"/>
      <c r="OJ108" s="29"/>
      <c r="OK108" s="29"/>
      <c r="OL108" s="29"/>
      <c r="OM108" s="29"/>
      <c r="ON108" s="29"/>
      <c r="OO108" s="29"/>
      <c r="OP108" s="29"/>
      <c r="OQ108" s="29"/>
      <c r="OR108" s="29"/>
      <c r="OS108" s="29"/>
      <c r="OT108" s="29"/>
      <c r="OU108" s="29"/>
      <c r="OV108" s="29"/>
      <c r="OW108" s="29"/>
      <c r="OX108" s="29"/>
      <c r="OY108" s="29"/>
      <c r="OZ108" s="29"/>
      <c r="PA108" s="29"/>
      <c r="PB108" s="29"/>
      <c r="PC108" s="29"/>
      <c r="PD108" s="29"/>
      <c r="PE108" s="29"/>
      <c r="PF108" s="29"/>
      <c r="PG108" s="29"/>
      <c r="PH108" s="29"/>
      <c r="PI108" s="29">
        <v>-9217.84</v>
      </c>
      <c r="PJ108" s="29">
        <v>9217.84</v>
      </c>
      <c r="PK108" s="29">
        <v>0</v>
      </c>
    </row>
    <row r="109" spans="1:427" x14ac:dyDescent="0.25">
      <c r="A109" s="7" t="s">
        <v>340</v>
      </c>
      <c r="B109" s="29">
        <v>-673.75</v>
      </c>
      <c r="C109" s="29">
        <v>673.75</v>
      </c>
      <c r="D109" s="29">
        <v>0</v>
      </c>
      <c r="E109" s="29">
        <v>-673.75</v>
      </c>
      <c r="F109" s="29">
        <v>673.75</v>
      </c>
      <c r="G109" s="29">
        <v>0</v>
      </c>
      <c r="H109" s="29"/>
      <c r="I109" s="29"/>
      <c r="J109" s="29"/>
      <c r="K109" s="29"/>
      <c r="L109" s="29"/>
      <c r="M109" s="29"/>
      <c r="N109" s="29">
        <v>-918.75</v>
      </c>
      <c r="O109" s="29">
        <v>918.75</v>
      </c>
      <c r="P109" s="29">
        <v>0</v>
      </c>
      <c r="Q109" s="29">
        <v>-918.75</v>
      </c>
      <c r="R109" s="29">
        <v>918.75</v>
      </c>
      <c r="S109" s="29">
        <v>0</v>
      </c>
      <c r="T109" s="29">
        <v>-531.19000000000005</v>
      </c>
      <c r="U109" s="29">
        <v>531.19000000000005</v>
      </c>
      <c r="V109" s="29">
        <v>0</v>
      </c>
      <c r="W109" s="29">
        <v>-531.19000000000005</v>
      </c>
      <c r="X109" s="29">
        <v>531.19000000000005</v>
      </c>
      <c r="Y109" s="29">
        <v>0</v>
      </c>
      <c r="Z109" s="29"/>
      <c r="AA109" s="29"/>
      <c r="AB109" s="29"/>
      <c r="AC109" s="29"/>
      <c r="AD109" s="29"/>
      <c r="AE109" s="29"/>
      <c r="AF109" s="29">
        <v>-918.75</v>
      </c>
      <c r="AG109" s="29">
        <v>918.75</v>
      </c>
      <c r="AH109" s="29">
        <v>0</v>
      </c>
      <c r="AI109" s="29">
        <v>-918.75</v>
      </c>
      <c r="AJ109" s="29">
        <v>918.75</v>
      </c>
      <c r="AK109" s="29">
        <v>0</v>
      </c>
      <c r="AL109" s="29">
        <v>-1148.1500000000001</v>
      </c>
      <c r="AM109" s="29">
        <v>1148.1500000000001</v>
      </c>
      <c r="AN109" s="29">
        <v>0</v>
      </c>
      <c r="AO109" s="29">
        <v>-1148.1500000000001</v>
      </c>
      <c r="AP109" s="29">
        <v>1148.1500000000001</v>
      </c>
      <c r="AQ109" s="29">
        <v>0</v>
      </c>
      <c r="AR109" s="29">
        <v>-367.5</v>
      </c>
      <c r="AS109" s="29">
        <v>367.5</v>
      </c>
      <c r="AT109" s="29">
        <v>0</v>
      </c>
      <c r="AU109" s="29">
        <v>-367.5</v>
      </c>
      <c r="AV109" s="29">
        <v>367.5</v>
      </c>
      <c r="AW109" s="29">
        <v>0</v>
      </c>
      <c r="AX109" s="29">
        <v>-490</v>
      </c>
      <c r="AY109" s="29">
        <v>490</v>
      </c>
      <c r="AZ109" s="29">
        <v>0</v>
      </c>
      <c r="BA109" s="29">
        <v>-490</v>
      </c>
      <c r="BB109" s="29">
        <v>490</v>
      </c>
      <c r="BC109" s="29">
        <v>0</v>
      </c>
      <c r="BD109" s="29"/>
      <c r="BE109" s="29"/>
      <c r="BF109" s="29"/>
      <c r="BG109" s="29"/>
      <c r="BH109" s="29"/>
      <c r="BI109" s="29"/>
      <c r="BJ109" s="29">
        <v>-1158.8499999999999</v>
      </c>
      <c r="BK109" s="29">
        <v>1158.8499999999999</v>
      </c>
      <c r="BL109" s="29">
        <v>0</v>
      </c>
      <c r="BM109" s="29">
        <v>-1158.8499999999999</v>
      </c>
      <c r="BN109" s="29">
        <v>1158.8499999999999</v>
      </c>
      <c r="BO109" s="29">
        <v>0</v>
      </c>
      <c r="BP109" s="29">
        <v>-336.88</v>
      </c>
      <c r="BQ109" s="29">
        <v>336.88</v>
      </c>
      <c r="BR109" s="29">
        <v>0</v>
      </c>
      <c r="BS109" s="29">
        <v>-336.88</v>
      </c>
      <c r="BT109" s="29">
        <v>336.88</v>
      </c>
      <c r="BU109" s="29">
        <v>0</v>
      </c>
      <c r="BV109" s="29"/>
      <c r="BW109" s="29"/>
      <c r="BX109" s="29"/>
      <c r="BY109" s="29"/>
      <c r="BZ109" s="29"/>
      <c r="CA109" s="29"/>
      <c r="CB109" s="29">
        <v>-6543.8200000000006</v>
      </c>
      <c r="CC109" s="29">
        <v>6543.8200000000006</v>
      </c>
      <c r="CD109" s="29">
        <v>0</v>
      </c>
      <c r="CE109" s="29">
        <v>-306.25</v>
      </c>
      <c r="CF109" s="29">
        <v>306.25</v>
      </c>
      <c r="CG109" s="29">
        <v>0</v>
      </c>
      <c r="CH109" s="29"/>
      <c r="CI109" s="29"/>
      <c r="CJ109" s="29"/>
      <c r="CK109" s="29">
        <v>-1400</v>
      </c>
      <c r="CL109" s="29">
        <v>1400</v>
      </c>
      <c r="CM109" s="29">
        <v>0</v>
      </c>
      <c r="CN109" s="29">
        <v>-1706.25</v>
      </c>
      <c r="CO109" s="29">
        <v>1706.25</v>
      </c>
      <c r="CP109" s="29">
        <v>0</v>
      </c>
      <c r="CQ109" s="29">
        <v>-2793.15</v>
      </c>
      <c r="CR109" s="29">
        <v>2793.15</v>
      </c>
      <c r="CS109" s="29">
        <v>0</v>
      </c>
      <c r="CT109" s="29"/>
      <c r="CU109" s="29"/>
      <c r="CV109" s="29"/>
      <c r="CW109" s="29">
        <v>-1400</v>
      </c>
      <c r="CX109" s="29">
        <v>1400</v>
      </c>
      <c r="CY109" s="29">
        <v>0</v>
      </c>
      <c r="CZ109" s="29">
        <v>-4193.1499999999996</v>
      </c>
      <c r="DA109" s="29">
        <v>4193.1499999999996</v>
      </c>
      <c r="DB109" s="29">
        <v>0</v>
      </c>
      <c r="DC109" s="29">
        <v>-2450</v>
      </c>
      <c r="DD109" s="29">
        <v>2450</v>
      </c>
      <c r="DE109" s="29">
        <v>0</v>
      </c>
      <c r="DF109" s="29"/>
      <c r="DG109" s="29"/>
      <c r="DH109" s="29"/>
      <c r="DI109" s="29">
        <v>-1400</v>
      </c>
      <c r="DJ109" s="29">
        <v>1400</v>
      </c>
      <c r="DK109" s="29">
        <v>0</v>
      </c>
      <c r="DL109" s="29">
        <v>-3850</v>
      </c>
      <c r="DM109" s="29">
        <v>3850</v>
      </c>
      <c r="DN109" s="29">
        <v>0</v>
      </c>
      <c r="DO109" s="29">
        <v>-1225</v>
      </c>
      <c r="DP109" s="29">
        <v>1225</v>
      </c>
      <c r="DQ109" s="29">
        <v>0</v>
      </c>
      <c r="DR109" s="29"/>
      <c r="DS109" s="29"/>
      <c r="DT109" s="29"/>
      <c r="DU109" s="29">
        <v>-1400</v>
      </c>
      <c r="DV109" s="29">
        <v>1400</v>
      </c>
      <c r="DW109" s="29">
        <v>0</v>
      </c>
      <c r="DX109" s="29">
        <v>-2625</v>
      </c>
      <c r="DY109" s="29">
        <v>2625</v>
      </c>
      <c r="DZ109" s="29">
        <v>0</v>
      </c>
      <c r="EA109" s="29"/>
      <c r="EB109" s="29"/>
      <c r="EC109" s="29"/>
      <c r="ED109" s="29"/>
      <c r="EE109" s="29"/>
      <c r="EF109" s="29"/>
      <c r="EG109" s="29">
        <v>-1400</v>
      </c>
      <c r="EH109" s="29">
        <v>1400</v>
      </c>
      <c r="EI109" s="29">
        <v>0</v>
      </c>
      <c r="EJ109" s="29">
        <v>-1400</v>
      </c>
      <c r="EK109" s="29">
        <v>1400</v>
      </c>
      <c r="EL109" s="29">
        <v>0</v>
      </c>
      <c r="EM109" s="29">
        <v>-1225</v>
      </c>
      <c r="EN109" s="29">
        <v>1225</v>
      </c>
      <c r="EO109" s="29">
        <v>0</v>
      </c>
      <c r="EP109" s="29"/>
      <c r="EQ109" s="29"/>
      <c r="ER109" s="29"/>
      <c r="ES109" s="29">
        <v>-1400</v>
      </c>
      <c r="ET109" s="29">
        <v>1400</v>
      </c>
      <c r="EU109" s="29">
        <v>0</v>
      </c>
      <c r="EV109" s="29">
        <v>-2625</v>
      </c>
      <c r="EW109" s="29">
        <v>2625</v>
      </c>
      <c r="EX109" s="29">
        <v>0</v>
      </c>
      <c r="EY109" s="29">
        <v>-3206.93</v>
      </c>
      <c r="EZ109" s="29">
        <v>3206.93</v>
      </c>
      <c r="FA109" s="29">
        <v>0</v>
      </c>
      <c r="FB109" s="29"/>
      <c r="FC109" s="29"/>
      <c r="FD109" s="29"/>
      <c r="FE109" s="29">
        <v>-1400</v>
      </c>
      <c r="FF109" s="29">
        <v>1400</v>
      </c>
      <c r="FG109" s="29">
        <v>0</v>
      </c>
      <c r="FH109" s="29">
        <v>-4606.93</v>
      </c>
      <c r="FI109" s="29">
        <v>4606.93</v>
      </c>
      <c r="FJ109" s="29">
        <v>0</v>
      </c>
      <c r="FK109" s="29"/>
      <c r="FL109" s="29"/>
      <c r="FM109" s="29"/>
      <c r="FN109" s="29"/>
      <c r="FO109" s="29"/>
      <c r="FP109" s="29"/>
      <c r="FQ109" s="29">
        <v>-1400</v>
      </c>
      <c r="FR109" s="29">
        <v>1400</v>
      </c>
      <c r="FS109" s="29">
        <v>0</v>
      </c>
      <c r="FT109" s="29">
        <v>-1400</v>
      </c>
      <c r="FU109" s="29">
        <v>1400</v>
      </c>
      <c r="FV109" s="29">
        <v>0</v>
      </c>
      <c r="FW109" s="29">
        <v>-1606.75</v>
      </c>
      <c r="FX109" s="29">
        <v>1606.75</v>
      </c>
      <c r="FY109" s="29">
        <v>0</v>
      </c>
      <c r="FZ109" s="29"/>
      <c r="GA109" s="29"/>
      <c r="GB109" s="29"/>
      <c r="GC109" s="29">
        <v>-1400</v>
      </c>
      <c r="GD109" s="29">
        <v>1400</v>
      </c>
      <c r="GE109" s="29">
        <v>0</v>
      </c>
      <c r="GF109" s="29">
        <v>-3006.75</v>
      </c>
      <c r="GG109" s="29">
        <v>3006.75</v>
      </c>
      <c r="GH109" s="29">
        <v>0</v>
      </c>
      <c r="GI109" s="29">
        <v>-1531.25</v>
      </c>
      <c r="GJ109" s="29">
        <v>1531.25</v>
      </c>
      <c r="GK109" s="29">
        <v>0</v>
      </c>
      <c r="GL109" s="29"/>
      <c r="GM109" s="29"/>
      <c r="GN109" s="29"/>
      <c r="GO109" s="29">
        <v>-1400</v>
      </c>
      <c r="GP109" s="29">
        <v>1400</v>
      </c>
      <c r="GQ109" s="29">
        <v>0</v>
      </c>
      <c r="GR109" s="29">
        <v>-2931.25</v>
      </c>
      <c r="GS109" s="29">
        <v>2931.25</v>
      </c>
      <c r="GT109" s="29">
        <v>0</v>
      </c>
      <c r="GU109" s="29">
        <v>-2651.25</v>
      </c>
      <c r="GV109" s="29">
        <v>2651.25</v>
      </c>
      <c r="GW109" s="29">
        <v>0</v>
      </c>
      <c r="GX109" s="29"/>
      <c r="GY109" s="29"/>
      <c r="GZ109" s="29"/>
      <c r="HA109" s="29">
        <v>-1400</v>
      </c>
      <c r="HB109" s="29">
        <v>1400</v>
      </c>
      <c r="HC109" s="29">
        <v>0</v>
      </c>
      <c r="HD109" s="29">
        <v>-4051.25</v>
      </c>
      <c r="HE109" s="29">
        <v>4051.25</v>
      </c>
      <c r="HF109" s="29">
        <v>0</v>
      </c>
      <c r="HG109" s="29"/>
      <c r="HH109" s="29"/>
      <c r="HI109" s="29"/>
      <c r="HJ109" s="29">
        <v>-1400</v>
      </c>
      <c r="HK109" s="29">
        <v>1400</v>
      </c>
      <c r="HL109" s="29">
        <v>0</v>
      </c>
      <c r="HM109" s="29">
        <v>-1400</v>
      </c>
      <c r="HN109" s="29">
        <v>1400</v>
      </c>
      <c r="HO109" s="29">
        <v>0</v>
      </c>
      <c r="HP109" s="29"/>
      <c r="HQ109" s="29"/>
      <c r="HR109" s="29"/>
      <c r="HS109" s="29"/>
      <c r="HT109" s="29"/>
      <c r="HU109" s="29"/>
      <c r="HV109" s="29"/>
      <c r="HW109" s="29"/>
      <c r="HX109" s="29"/>
      <c r="HY109" s="29">
        <v>-33795.58</v>
      </c>
      <c r="HZ109" s="29">
        <v>33795.58</v>
      </c>
      <c r="IA109" s="29">
        <v>0</v>
      </c>
      <c r="IB109" s="29">
        <v>-1500</v>
      </c>
      <c r="IC109" s="29">
        <v>1500</v>
      </c>
      <c r="ID109" s="29">
        <v>0</v>
      </c>
      <c r="IE109" s="29">
        <v>-1442</v>
      </c>
      <c r="IF109" s="29">
        <v>1442</v>
      </c>
      <c r="IG109" s="29">
        <v>0</v>
      </c>
      <c r="IH109" s="29">
        <v>-2942</v>
      </c>
      <c r="II109" s="29">
        <v>2942</v>
      </c>
      <c r="IJ109" s="29">
        <v>0</v>
      </c>
      <c r="IK109" s="29">
        <v>-1500</v>
      </c>
      <c r="IL109" s="29">
        <v>1500</v>
      </c>
      <c r="IM109" s="29">
        <v>0</v>
      </c>
      <c r="IN109" s="29">
        <v>-1442</v>
      </c>
      <c r="IO109" s="29">
        <v>1442</v>
      </c>
      <c r="IP109" s="29">
        <v>0</v>
      </c>
      <c r="IQ109" s="29">
        <v>-2942</v>
      </c>
      <c r="IR109" s="29">
        <v>2942</v>
      </c>
      <c r="IS109" s="29">
        <v>0</v>
      </c>
      <c r="IT109" s="29">
        <v>-1500</v>
      </c>
      <c r="IU109" s="29">
        <v>1500</v>
      </c>
      <c r="IV109" s="29">
        <v>0</v>
      </c>
      <c r="IW109" s="29">
        <v>-1442</v>
      </c>
      <c r="IX109" s="29">
        <v>1442</v>
      </c>
      <c r="IY109" s="29">
        <v>0</v>
      </c>
      <c r="IZ109" s="29">
        <v>-2942</v>
      </c>
      <c r="JA109" s="29">
        <v>2942</v>
      </c>
      <c r="JB109" s="29">
        <v>0</v>
      </c>
      <c r="JC109" s="29">
        <v>-1500</v>
      </c>
      <c r="JD109" s="29">
        <v>1500</v>
      </c>
      <c r="JE109" s="29">
        <v>0</v>
      </c>
      <c r="JF109" s="29">
        <v>-1442</v>
      </c>
      <c r="JG109" s="29">
        <v>1442</v>
      </c>
      <c r="JH109" s="29">
        <v>0</v>
      </c>
      <c r="JI109" s="29">
        <v>-2942</v>
      </c>
      <c r="JJ109" s="29">
        <v>2942</v>
      </c>
      <c r="JK109" s="29">
        <v>0</v>
      </c>
      <c r="JL109" s="29">
        <v>-1500</v>
      </c>
      <c r="JM109" s="29">
        <v>1500</v>
      </c>
      <c r="JN109" s="29">
        <v>0</v>
      </c>
      <c r="JO109" s="29">
        <v>-1442</v>
      </c>
      <c r="JP109" s="29">
        <v>1442</v>
      </c>
      <c r="JQ109" s="29">
        <v>0</v>
      </c>
      <c r="JR109" s="29">
        <v>-2942</v>
      </c>
      <c r="JS109" s="29">
        <v>2942</v>
      </c>
      <c r="JT109" s="29">
        <v>0</v>
      </c>
      <c r="JU109" s="29">
        <v>-1500</v>
      </c>
      <c r="JV109" s="29">
        <v>1500</v>
      </c>
      <c r="JW109" s="29">
        <v>0</v>
      </c>
      <c r="JX109" s="29">
        <v>-1442</v>
      </c>
      <c r="JY109" s="29">
        <v>1442</v>
      </c>
      <c r="JZ109" s="29">
        <v>0</v>
      </c>
      <c r="KA109" s="29">
        <v>-2942</v>
      </c>
      <c r="KB109" s="29">
        <v>2942</v>
      </c>
      <c r="KC109" s="29">
        <v>0</v>
      </c>
      <c r="KD109" s="29">
        <v>-1500</v>
      </c>
      <c r="KE109" s="29">
        <v>1500</v>
      </c>
      <c r="KF109" s="29">
        <v>0</v>
      </c>
      <c r="KG109" s="29">
        <v>-1442</v>
      </c>
      <c r="KH109" s="29">
        <v>1442</v>
      </c>
      <c r="KI109" s="29">
        <v>0</v>
      </c>
      <c r="KJ109" s="29">
        <v>-2942</v>
      </c>
      <c r="KK109" s="29">
        <v>2942</v>
      </c>
      <c r="KL109" s="29">
        <v>0</v>
      </c>
      <c r="KM109" s="29">
        <v>-1500</v>
      </c>
      <c r="KN109" s="29">
        <v>1500</v>
      </c>
      <c r="KO109" s="29">
        <v>0</v>
      </c>
      <c r="KP109" s="29">
        <v>-1442</v>
      </c>
      <c r="KQ109" s="29">
        <v>1442</v>
      </c>
      <c r="KR109" s="29">
        <v>0</v>
      </c>
      <c r="KS109" s="29">
        <v>-2942</v>
      </c>
      <c r="KT109" s="29">
        <v>2942</v>
      </c>
      <c r="KU109" s="29">
        <v>0</v>
      </c>
      <c r="KV109" s="29">
        <v>-1500</v>
      </c>
      <c r="KW109" s="29">
        <v>1500</v>
      </c>
      <c r="KX109" s="29">
        <v>0</v>
      </c>
      <c r="KY109" s="29">
        <v>-1442</v>
      </c>
      <c r="KZ109" s="29">
        <v>1442</v>
      </c>
      <c r="LA109" s="29">
        <v>0</v>
      </c>
      <c r="LB109" s="29">
        <v>-2942</v>
      </c>
      <c r="LC109" s="29">
        <v>2942</v>
      </c>
      <c r="LD109" s="29">
        <v>0</v>
      </c>
      <c r="LE109" s="29">
        <v>-1500</v>
      </c>
      <c r="LF109" s="29">
        <v>1500</v>
      </c>
      <c r="LG109" s="29">
        <v>0</v>
      </c>
      <c r="LH109" s="29">
        <v>-1442</v>
      </c>
      <c r="LI109" s="29">
        <v>1442</v>
      </c>
      <c r="LJ109" s="29">
        <v>0</v>
      </c>
      <c r="LK109" s="29">
        <v>-2942</v>
      </c>
      <c r="LL109" s="29">
        <v>2942</v>
      </c>
      <c r="LM109" s="29">
        <v>0</v>
      </c>
      <c r="LN109" s="29">
        <v>-1500</v>
      </c>
      <c r="LO109" s="29">
        <v>1500</v>
      </c>
      <c r="LP109" s="29">
        <v>0</v>
      </c>
      <c r="LQ109" s="29">
        <v>-1442</v>
      </c>
      <c r="LR109" s="29">
        <v>1442</v>
      </c>
      <c r="LS109" s="29">
        <v>0</v>
      </c>
      <c r="LT109" s="29">
        <v>-2942</v>
      </c>
      <c r="LU109" s="29">
        <v>2942</v>
      </c>
      <c r="LV109" s="29">
        <v>0</v>
      </c>
      <c r="LW109" s="29">
        <v>-1500</v>
      </c>
      <c r="LX109" s="29">
        <v>1500</v>
      </c>
      <c r="LY109" s="29">
        <v>0</v>
      </c>
      <c r="LZ109" s="29">
        <v>-1442</v>
      </c>
      <c r="MA109" s="29">
        <v>1442</v>
      </c>
      <c r="MB109" s="29">
        <v>0</v>
      </c>
      <c r="MC109" s="29">
        <v>-2942</v>
      </c>
      <c r="MD109" s="29">
        <v>2942</v>
      </c>
      <c r="ME109" s="29">
        <v>0</v>
      </c>
      <c r="MF109" s="29"/>
      <c r="MG109" s="29"/>
      <c r="MH109" s="29"/>
      <c r="MI109" s="29"/>
      <c r="MJ109" s="29"/>
      <c r="MK109" s="29"/>
      <c r="ML109" s="29">
        <v>-35304</v>
      </c>
      <c r="MM109" s="29">
        <v>35304</v>
      </c>
      <c r="MN109" s="29">
        <v>0</v>
      </c>
      <c r="MO109" s="29">
        <v>-1500</v>
      </c>
      <c r="MP109" s="29">
        <v>1500</v>
      </c>
      <c r="MQ109" s="29">
        <v>0</v>
      </c>
      <c r="MR109" s="29">
        <v>-1500</v>
      </c>
      <c r="MS109" s="29">
        <v>1500</v>
      </c>
      <c r="MT109" s="29">
        <v>0</v>
      </c>
      <c r="MU109" s="29">
        <v>-1500</v>
      </c>
      <c r="MV109" s="29">
        <v>1500</v>
      </c>
      <c r="MW109" s="29">
        <v>0</v>
      </c>
      <c r="MX109" s="29">
        <v>-1500</v>
      </c>
      <c r="MY109" s="29">
        <v>1500</v>
      </c>
      <c r="MZ109" s="29">
        <v>0</v>
      </c>
      <c r="NA109" s="29">
        <v>-1500</v>
      </c>
      <c r="NB109" s="29">
        <v>1500</v>
      </c>
      <c r="NC109" s="29">
        <v>0</v>
      </c>
      <c r="ND109" s="29">
        <v>-1500</v>
      </c>
      <c r="NE109" s="29">
        <v>1500</v>
      </c>
      <c r="NF109" s="29">
        <v>0</v>
      </c>
      <c r="NG109" s="29">
        <v>-1500</v>
      </c>
      <c r="NH109" s="29">
        <v>1500</v>
      </c>
      <c r="NI109" s="29">
        <v>0</v>
      </c>
      <c r="NJ109" s="29">
        <v>-1500</v>
      </c>
      <c r="NK109" s="29">
        <v>1500</v>
      </c>
      <c r="NL109" s="29">
        <v>0</v>
      </c>
      <c r="NM109" s="29">
        <v>-1500</v>
      </c>
      <c r="NN109" s="29">
        <v>1500</v>
      </c>
      <c r="NO109" s="29">
        <v>0</v>
      </c>
      <c r="NP109" s="29">
        <v>-1500</v>
      </c>
      <c r="NQ109" s="29">
        <v>1500</v>
      </c>
      <c r="NR109" s="29">
        <v>0</v>
      </c>
      <c r="NS109" s="29">
        <v>-1500</v>
      </c>
      <c r="NT109" s="29">
        <v>1500</v>
      </c>
      <c r="NU109" s="29">
        <v>0</v>
      </c>
      <c r="NV109" s="29">
        <v>-1500</v>
      </c>
      <c r="NW109" s="29">
        <v>1500</v>
      </c>
      <c r="NX109" s="29">
        <v>0</v>
      </c>
      <c r="NY109" s="29">
        <v>-1500</v>
      </c>
      <c r="NZ109" s="29">
        <v>1500</v>
      </c>
      <c r="OA109" s="29">
        <v>0</v>
      </c>
      <c r="OB109" s="29">
        <v>-1500</v>
      </c>
      <c r="OC109" s="29">
        <v>1500</v>
      </c>
      <c r="OD109" s="29">
        <v>0</v>
      </c>
      <c r="OE109" s="29">
        <v>-1500</v>
      </c>
      <c r="OF109" s="29">
        <v>1500</v>
      </c>
      <c r="OG109" s="29">
        <v>0</v>
      </c>
      <c r="OH109" s="29">
        <v>-1500</v>
      </c>
      <c r="OI109" s="29">
        <v>1500</v>
      </c>
      <c r="OJ109" s="29">
        <v>0</v>
      </c>
      <c r="OK109" s="29">
        <v>-1500</v>
      </c>
      <c r="OL109" s="29">
        <v>1500</v>
      </c>
      <c r="OM109" s="29">
        <v>0</v>
      </c>
      <c r="ON109" s="29">
        <v>-1500</v>
      </c>
      <c r="OO109" s="29">
        <v>1500</v>
      </c>
      <c r="OP109" s="29">
        <v>0</v>
      </c>
      <c r="OQ109" s="29">
        <v>-1500</v>
      </c>
      <c r="OR109" s="29">
        <v>1500</v>
      </c>
      <c r="OS109" s="29">
        <v>0</v>
      </c>
      <c r="OT109" s="29">
        <v>-1500</v>
      </c>
      <c r="OU109" s="29">
        <v>1500</v>
      </c>
      <c r="OV109" s="29">
        <v>0</v>
      </c>
      <c r="OW109" s="29">
        <v>-1500</v>
      </c>
      <c r="OX109" s="29">
        <v>1500</v>
      </c>
      <c r="OY109" s="29">
        <v>0</v>
      </c>
      <c r="OZ109" s="29">
        <v>-1500</v>
      </c>
      <c r="PA109" s="29">
        <v>1500</v>
      </c>
      <c r="PB109" s="29">
        <v>0</v>
      </c>
      <c r="PC109" s="29">
        <v>-1500</v>
      </c>
      <c r="PD109" s="29">
        <v>1500</v>
      </c>
      <c r="PE109" s="29">
        <v>0</v>
      </c>
      <c r="PF109" s="29">
        <v>-1500</v>
      </c>
      <c r="PG109" s="29">
        <v>1500</v>
      </c>
      <c r="PH109" s="29">
        <v>0</v>
      </c>
      <c r="PI109" s="29">
        <v>-18000</v>
      </c>
      <c r="PJ109" s="29">
        <v>18000</v>
      </c>
      <c r="PK109" s="29">
        <v>0</v>
      </c>
    </row>
    <row r="110" spans="1:427" x14ac:dyDescent="0.25">
      <c r="A110" s="6" t="s">
        <v>103</v>
      </c>
      <c r="B110" s="29">
        <v>-2362.8900000000003</v>
      </c>
      <c r="C110" s="29">
        <v>2366.36</v>
      </c>
      <c r="D110" s="29">
        <v>3.47</v>
      </c>
      <c r="E110" s="29">
        <v>-2362.8900000000003</v>
      </c>
      <c r="F110" s="29">
        <v>2366.36</v>
      </c>
      <c r="G110" s="29">
        <v>3.47</v>
      </c>
      <c r="H110" s="29">
        <v>-2020.1399999999999</v>
      </c>
      <c r="I110" s="29">
        <v>2173.5299999999997</v>
      </c>
      <c r="J110" s="29">
        <v>153.38999999999999</v>
      </c>
      <c r="K110" s="29">
        <v>-2020.1399999999999</v>
      </c>
      <c r="L110" s="29">
        <v>2173.5299999999997</v>
      </c>
      <c r="M110" s="29">
        <v>153.38999999999999</v>
      </c>
      <c r="N110" s="29">
        <v>-2398.66</v>
      </c>
      <c r="O110" s="29">
        <v>2398.66</v>
      </c>
      <c r="P110" s="29">
        <v>0</v>
      </c>
      <c r="Q110" s="29">
        <v>-2398.66</v>
      </c>
      <c r="R110" s="29">
        <v>2398.66</v>
      </c>
      <c r="S110" s="29">
        <v>0</v>
      </c>
      <c r="T110" s="29">
        <v>-2400.73</v>
      </c>
      <c r="U110" s="29">
        <v>2528.56</v>
      </c>
      <c r="V110" s="29">
        <v>127.83</v>
      </c>
      <c r="W110" s="29">
        <v>-2400.73</v>
      </c>
      <c r="X110" s="29">
        <v>2528.56</v>
      </c>
      <c r="Y110" s="29">
        <v>127.83</v>
      </c>
      <c r="Z110" s="29">
        <v>-25197</v>
      </c>
      <c r="AA110" s="29">
        <v>25197</v>
      </c>
      <c r="AB110" s="29">
        <v>0</v>
      </c>
      <c r="AC110" s="29">
        <v>-25197</v>
      </c>
      <c r="AD110" s="29">
        <v>25197</v>
      </c>
      <c r="AE110" s="29">
        <v>0</v>
      </c>
      <c r="AF110" s="29">
        <v>-440.99</v>
      </c>
      <c r="AG110" s="29">
        <v>575.68000000000006</v>
      </c>
      <c r="AH110" s="29">
        <v>134.69</v>
      </c>
      <c r="AI110" s="29">
        <v>-440.99</v>
      </c>
      <c r="AJ110" s="29">
        <v>575.68000000000006</v>
      </c>
      <c r="AK110" s="29">
        <v>134.69</v>
      </c>
      <c r="AL110" s="29">
        <v>-314.45</v>
      </c>
      <c r="AM110" s="29">
        <v>314.45</v>
      </c>
      <c r="AN110" s="29">
        <v>0</v>
      </c>
      <c r="AO110" s="29">
        <v>-314.45</v>
      </c>
      <c r="AP110" s="29">
        <v>314.45</v>
      </c>
      <c r="AQ110" s="29">
        <v>0</v>
      </c>
      <c r="AR110" s="29">
        <v>-467.27</v>
      </c>
      <c r="AS110" s="29">
        <v>467.27</v>
      </c>
      <c r="AT110" s="29">
        <v>0</v>
      </c>
      <c r="AU110" s="29">
        <v>-467.27</v>
      </c>
      <c r="AV110" s="29">
        <v>467.27</v>
      </c>
      <c r="AW110" s="29">
        <v>0</v>
      </c>
      <c r="AX110" s="29">
        <v>-2764.1</v>
      </c>
      <c r="AY110" s="29">
        <v>2917.49</v>
      </c>
      <c r="AZ110" s="29">
        <v>153.38999999999999</v>
      </c>
      <c r="BA110" s="29">
        <v>-2764.1</v>
      </c>
      <c r="BB110" s="29">
        <v>2917.49</v>
      </c>
      <c r="BC110" s="29">
        <v>153.38999999999999</v>
      </c>
      <c r="BD110" s="29">
        <v>-142.69999999999999</v>
      </c>
      <c r="BE110" s="29">
        <v>142.69999999999999</v>
      </c>
      <c r="BF110" s="29">
        <v>0</v>
      </c>
      <c r="BG110" s="29">
        <v>-142.69999999999999</v>
      </c>
      <c r="BH110" s="29">
        <v>142.69999999999999</v>
      </c>
      <c r="BI110" s="29">
        <v>0</v>
      </c>
      <c r="BJ110" s="29">
        <v>-434.57</v>
      </c>
      <c r="BK110" s="29">
        <v>441.35</v>
      </c>
      <c r="BL110" s="29">
        <v>6.78</v>
      </c>
      <c r="BM110" s="29">
        <v>-434.57</v>
      </c>
      <c r="BN110" s="29">
        <v>441.35</v>
      </c>
      <c r="BO110" s="29">
        <v>6.78</v>
      </c>
      <c r="BP110" s="29">
        <v>-6127.8200000000006</v>
      </c>
      <c r="BQ110" s="29">
        <v>6128.6</v>
      </c>
      <c r="BR110" s="29">
        <v>0.78</v>
      </c>
      <c r="BS110" s="29">
        <v>-6127.8200000000006</v>
      </c>
      <c r="BT110" s="29">
        <v>6128.6</v>
      </c>
      <c r="BU110" s="29">
        <v>0.78</v>
      </c>
      <c r="BV110" s="29"/>
      <c r="BW110" s="29"/>
      <c r="BX110" s="29"/>
      <c r="BY110" s="29"/>
      <c r="BZ110" s="29"/>
      <c r="CA110" s="29"/>
      <c r="CB110" s="29">
        <v>-45071.32</v>
      </c>
      <c r="CC110" s="29">
        <v>45651.649999999994</v>
      </c>
      <c r="CD110" s="29">
        <v>580.32999999999993</v>
      </c>
      <c r="CE110" s="29">
        <v>1.5</v>
      </c>
      <c r="CF110" s="29">
        <v>33.5</v>
      </c>
      <c r="CG110" s="29">
        <v>35</v>
      </c>
      <c r="CH110" s="29">
        <v>-100</v>
      </c>
      <c r="CI110" s="29">
        <v>100</v>
      </c>
      <c r="CJ110" s="29">
        <v>0</v>
      </c>
      <c r="CK110" s="29">
        <v>-100</v>
      </c>
      <c r="CL110" s="29">
        <v>100</v>
      </c>
      <c r="CM110" s="29">
        <v>0</v>
      </c>
      <c r="CN110" s="29">
        <v>-198.5</v>
      </c>
      <c r="CO110" s="29">
        <v>233.5</v>
      </c>
      <c r="CP110" s="29">
        <v>35</v>
      </c>
      <c r="CQ110" s="29">
        <v>-33</v>
      </c>
      <c r="CR110" s="29">
        <v>33</v>
      </c>
      <c r="CS110" s="29">
        <v>0</v>
      </c>
      <c r="CT110" s="29">
        <v>-100</v>
      </c>
      <c r="CU110" s="29">
        <v>100</v>
      </c>
      <c r="CV110" s="29">
        <v>0</v>
      </c>
      <c r="CW110" s="29">
        <v>-100</v>
      </c>
      <c r="CX110" s="29">
        <v>100</v>
      </c>
      <c r="CY110" s="29">
        <v>0</v>
      </c>
      <c r="CZ110" s="29">
        <v>-233</v>
      </c>
      <c r="DA110" s="29">
        <v>233</v>
      </c>
      <c r="DB110" s="29">
        <v>0</v>
      </c>
      <c r="DC110" s="29">
        <v>-2225.42</v>
      </c>
      <c r="DD110" s="29">
        <v>2225.42</v>
      </c>
      <c r="DE110" s="29">
        <v>0</v>
      </c>
      <c r="DF110" s="29">
        <v>-100</v>
      </c>
      <c r="DG110" s="29">
        <v>100</v>
      </c>
      <c r="DH110" s="29">
        <v>0</v>
      </c>
      <c r="DI110" s="29">
        <v>-968.43</v>
      </c>
      <c r="DJ110" s="29">
        <v>968.43</v>
      </c>
      <c r="DK110" s="29">
        <v>0</v>
      </c>
      <c r="DL110" s="29">
        <v>-3293.85</v>
      </c>
      <c r="DM110" s="29">
        <v>3293.85</v>
      </c>
      <c r="DN110" s="29">
        <v>0</v>
      </c>
      <c r="DO110" s="29">
        <v>-1257.92</v>
      </c>
      <c r="DP110" s="29">
        <v>1257.92</v>
      </c>
      <c r="DQ110" s="29">
        <v>0</v>
      </c>
      <c r="DR110" s="29">
        <v>-100</v>
      </c>
      <c r="DS110" s="29">
        <v>100</v>
      </c>
      <c r="DT110" s="29">
        <v>0</v>
      </c>
      <c r="DU110" s="29">
        <v>-100</v>
      </c>
      <c r="DV110" s="29">
        <v>100</v>
      </c>
      <c r="DW110" s="29">
        <v>0</v>
      </c>
      <c r="DX110" s="29">
        <v>-1457.92</v>
      </c>
      <c r="DY110" s="29">
        <v>1457.92</v>
      </c>
      <c r="DZ110" s="29">
        <v>0</v>
      </c>
      <c r="EA110" s="29">
        <v>-532.27</v>
      </c>
      <c r="EB110" s="29">
        <v>536.77</v>
      </c>
      <c r="EC110" s="29">
        <v>4.5</v>
      </c>
      <c r="ED110" s="29">
        <v>-100</v>
      </c>
      <c r="EE110" s="29">
        <v>100</v>
      </c>
      <c r="EF110" s="29">
        <v>0</v>
      </c>
      <c r="EG110" s="29">
        <v>-100</v>
      </c>
      <c r="EH110" s="29">
        <v>100</v>
      </c>
      <c r="EI110" s="29">
        <v>0</v>
      </c>
      <c r="EJ110" s="29">
        <v>-732.27</v>
      </c>
      <c r="EK110" s="29">
        <v>736.77</v>
      </c>
      <c r="EL110" s="29">
        <v>4.5</v>
      </c>
      <c r="EM110" s="29">
        <v>-3713.85</v>
      </c>
      <c r="EN110" s="29">
        <v>3761.2699999999995</v>
      </c>
      <c r="EO110" s="29">
        <v>47.42</v>
      </c>
      <c r="EP110" s="29">
        <v>-200</v>
      </c>
      <c r="EQ110" s="29">
        <v>200</v>
      </c>
      <c r="ER110" s="29">
        <v>0</v>
      </c>
      <c r="ES110" s="29">
        <v>-200</v>
      </c>
      <c r="ET110" s="29">
        <v>200</v>
      </c>
      <c r="EU110" s="29">
        <v>0</v>
      </c>
      <c r="EV110" s="29">
        <v>-4113.8500000000004</v>
      </c>
      <c r="EW110" s="29">
        <v>4161.2699999999995</v>
      </c>
      <c r="EX110" s="29">
        <v>47.42</v>
      </c>
      <c r="EY110" s="29">
        <v>-15672.42</v>
      </c>
      <c r="EZ110" s="29">
        <v>15932.84</v>
      </c>
      <c r="FA110" s="29">
        <v>260.42</v>
      </c>
      <c r="FB110" s="29">
        <v>-200</v>
      </c>
      <c r="FC110" s="29">
        <v>200</v>
      </c>
      <c r="FD110" s="29">
        <v>0</v>
      </c>
      <c r="FE110" s="29">
        <v>-14800</v>
      </c>
      <c r="FF110" s="29">
        <v>14800</v>
      </c>
      <c r="FG110" s="29">
        <v>0</v>
      </c>
      <c r="FH110" s="29">
        <v>-30672.420000000002</v>
      </c>
      <c r="FI110" s="29">
        <v>30932.84</v>
      </c>
      <c r="FJ110" s="29">
        <v>260.42</v>
      </c>
      <c r="FK110" s="29">
        <v>-409.36</v>
      </c>
      <c r="FL110" s="29">
        <v>409.79</v>
      </c>
      <c r="FM110" s="29">
        <v>0.43</v>
      </c>
      <c r="FN110" s="29">
        <v>-200</v>
      </c>
      <c r="FO110" s="29">
        <v>200</v>
      </c>
      <c r="FP110" s="29">
        <v>0</v>
      </c>
      <c r="FQ110" s="29">
        <v>-4800</v>
      </c>
      <c r="FR110" s="29">
        <v>4800</v>
      </c>
      <c r="FS110" s="29">
        <v>0</v>
      </c>
      <c r="FT110" s="29">
        <v>-5409.3600000000006</v>
      </c>
      <c r="FU110" s="29">
        <v>5409.79</v>
      </c>
      <c r="FV110" s="29">
        <v>0.43</v>
      </c>
      <c r="FW110" s="29">
        <v>-5148.1400000000003</v>
      </c>
      <c r="FX110" s="29">
        <v>5330.88</v>
      </c>
      <c r="FY110" s="29">
        <v>182.74</v>
      </c>
      <c r="FZ110" s="29">
        <v>-200</v>
      </c>
      <c r="GA110" s="29">
        <v>200</v>
      </c>
      <c r="GB110" s="29">
        <v>0</v>
      </c>
      <c r="GC110" s="29">
        <v>-4800</v>
      </c>
      <c r="GD110" s="29">
        <v>4800</v>
      </c>
      <c r="GE110" s="29">
        <v>0</v>
      </c>
      <c r="GF110" s="29">
        <v>-10148.14</v>
      </c>
      <c r="GG110" s="29">
        <v>10330.879999999999</v>
      </c>
      <c r="GH110" s="29">
        <v>182.74</v>
      </c>
      <c r="GI110" s="29">
        <v>-2414.5299999999997</v>
      </c>
      <c r="GJ110" s="29">
        <v>2428.7199999999998</v>
      </c>
      <c r="GK110" s="29">
        <v>14.19</v>
      </c>
      <c r="GL110" s="29">
        <v>-200</v>
      </c>
      <c r="GM110" s="29">
        <v>200</v>
      </c>
      <c r="GN110" s="29">
        <v>0</v>
      </c>
      <c r="GO110" s="29">
        <v>-4800</v>
      </c>
      <c r="GP110" s="29">
        <v>4800</v>
      </c>
      <c r="GQ110" s="29">
        <v>0</v>
      </c>
      <c r="GR110" s="29">
        <v>-7414.5300000000007</v>
      </c>
      <c r="GS110" s="29">
        <v>7428.72</v>
      </c>
      <c r="GT110" s="29">
        <v>14.19</v>
      </c>
      <c r="GU110" s="29">
        <v>-2014.3899999999999</v>
      </c>
      <c r="GV110" s="29">
        <v>2169.62</v>
      </c>
      <c r="GW110" s="29">
        <v>155.22999999999999</v>
      </c>
      <c r="GX110" s="29">
        <v>-200</v>
      </c>
      <c r="GY110" s="29">
        <v>200</v>
      </c>
      <c r="GZ110" s="29">
        <v>0</v>
      </c>
      <c r="HA110" s="29">
        <v>-4800</v>
      </c>
      <c r="HB110" s="29">
        <v>4800</v>
      </c>
      <c r="HC110" s="29">
        <v>0</v>
      </c>
      <c r="HD110" s="29">
        <v>-7014.3899999999994</v>
      </c>
      <c r="HE110" s="29">
        <v>7169.62</v>
      </c>
      <c r="HF110" s="29">
        <v>155.22999999999999</v>
      </c>
      <c r="HG110" s="29">
        <v>-200</v>
      </c>
      <c r="HH110" s="29">
        <v>200</v>
      </c>
      <c r="HI110" s="29">
        <v>0</v>
      </c>
      <c r="HJ110" s="29">
        <v>-4800</v>
      </c>
      <c r="HK110" s="29">
        <v>4800</v>
      </c>
      <c r="HL110" s="29">
        <v>0</v>
      </c>
      <c r="HM110" s="29">
        <v>-5000</v>
      </c>
      <c r="HN110" s="29">
        <v>5000</v>
      </c>
      <c r="HO110" s="29">
        <v>0</v>
      </c>
      <c r="HP110" s="29"/>
      <c r="HQ110" s="29"/>
      <c r="HR110" s="29"/>
      <c r="HS110" s="29"/>
      <c r="HT110" s="29"/>
      <c r="HU110" s="29"/>
      <c r="HV110" s="29"/>
      <c r="HW110" s="29"/>
      <c r="HX110" s="29"/>
      <c r="HY110" s="29">
        <v>-75688.23000000001</v>
      </c>
      <c r="HZ110" s="29">
        <v>76388.160000000003</v>
      </c>
      <c r="IA110" s="29">
        <v>699.93000000000006</v>
      </c>
      <c r="IB110" s="29">
        <v>-2269.56</v>
      </c>
      <c r="IC110" s="29">
        <v>2269.56</v>
      </c>
      <c r="ID110" s="29">
        <v>0</v>
      </c>
      <c r="IE110" s="29">
        <v>-4899</v>
      </c>
      <c r="IF110" s="29">
        <v>4899</v>
      </c>
      <c r="IG110" s="29">
        <v>0</v>
      </c>
      <c r="IH110" s="29">
        <v>-7168.5599999999995</v>
      </c>
      <c r="II110" s="29">
        <v>7168.5599999999995</v>
      </c>
      <c r="IJ110" s="29">
        <v>0</v>
      </c>
      <c r="IK110" s="29">
        <v>-2269.56</v>
      </c>
      <c r="IL110" s="29">
        <v>2269.56</v>
      </c>
      <c r="IM110" s="29">
        <v>0</v>
      </c>
      <c r="IN110" s="29">
        <v>-4899</v>
      </c>
      <c r="IO110" s="29">
        <v>4899</v>
      </c>
      <c r="IP110" s="29">
        <v>0</v>
      </c>
      <c r="IQ110" s="29">
        <v>-7168.5599999999995</v>
      </c>
      <c r="IR110" s="29">
        <v>7168.5599999999995</v>
      </c>
      <c r="IS110" s="29">
        <v>0</v>
      </c>
      <c r="IT110" s="29">
        <v>-2269.56</v>
      </c>
      <c r="IU110" s="29">
        <v>2269.56</v>
      </c>
      <c r="IV110" s="29">
        <v>0</v>
      </c>
      <c r="IW110" s="29">
        <v>-4899</v>
      </c>
      <c r="IX110" s="29">
        <v>4899</v>
      </c>
      <c r="IY110" s="29">
        <v>0</v>
      </c>
      <c r="IZ110" s="29">
        <v>-7168.5599999999995</v>
      </c>
      <c r="JA110" s="29">
        <v>7168.5599999999995</v>
      </c>
      <c r="JB110" s="29">
        <v>0</v>
      </c>
      <c r="JC110" s="29">
        <v>-2269.56</v>
      </c>
      <c r="JD110" s="29">
        <v>2269.56</v>
      </c>
      <c r="JE110" s="29">
        <v>0</v>
      </c>
      <c r="JF110" s="29">
        <v>-4899</v>
      </c>
      <c r="JG110" s="29">
        <v>4899</v>
      </c>
      <c r="JH110" s="29">
        <v>0</v>
      </c>
      <c r="JI110" s="29">
        <v>-7168.5599999999995</v>
      </c>
      <c r="JJ110" s="29">
        <v>7168.5599999999995</v>
      </c>
      <c r="JK110" s="29">
        <v>0</v>
      </c>
      <c r="JL110" s="29">
        <v>-2269.56</v>
      </c>
      <c r="JM110" s="29">
        <v>2269.56</v>
      </c>
      <c r="JN110" s="29">
        <v>0</v>
      </c>
      <c r="JO110" s="29">
        <v>-4899</v>
      </c>
      <c r="JP110" s="29">
        <v>4899</v>
      </c>
      <c r="JQ110" s="29">
        <v>0</v>
      </c>
      <c r="JR110" s="29">
        <v>-7168.5599999999995</v>
      </c>
      <c r="JS110" s="29">
        <v>7168.5599999999995</v>
      </c>
      <c r="JT110" s="29">
        <v>0</v>
      </c>
      <c r="JU110" s="29">
        <v>-2269.56</v>
      </c>
      <c r="JV110" s="29">
        <v>2269.56</v>
      </c>
      <c r="JW110" s="29">
        <v>0</v>
      </c>
      <c r="JX110" s="29">
        <v>-4899</v>
      </c>
      <c r="JY110" s="29">
        <v>4899</v>
      </c>
      <c r="JZ110" s="29">
        <v>0</v>
      </c>
      <c r="KA110" s="29">
        <v>-7168.5599999999995</v>
      </c>
      <c r="KB110" s="29">
        <v>7168.5599999999995</v>
      </c>
      <c r="KC110" s="29">
        <v>0</v>
      </c>
      <c r="KD110" s="29">
        <v>-2269.56</v>
      </c>
      <c r="KE110" s="29">
        <v>2269.56</v>
      </c>
      <c r="KF110" s="29">
        <v>0</v>
      </c>
      <c r="KG110" s="29">
        <v>-4899</v>
      </c>
      <c r="KH110" s="29">
        <v>4899</v>
      </c>
      <c r="KI110" s="29">
        <v>0</v>
      </c>
      <c r="KJ110" s="29">
        <v>-7168.5599999999995</v>
      </c>
      <c r="KK110" s="29">
        <v>7168.5599999999995</v>
      </c>
      <c r="KL110" s="29">
        <v>0</v>
      </c>
      <c r="KM110" s="29">
        <v>-3448.13</v>
      </c>
      <c r="KN110" s="29">
        <v>3448.13</v>
      </c>
      <c r="KO110" s="29">
        <v>0</v>
      </c>
      <c r="KP110" s="29">
        <v>-4899</v>
      </c>
      <c r="KQ110" s="29">
        <v>4899</v>
      </c>
      <c r="KR110" s="29">
        <v>0</v>
      </c>
      <c r="KS110" s="29">
        <v>-8347.130000000001</v>
      </c>
      <c r="KT110" s="29">
        <v>8347.130000000001</v>
      </c>
      <c r="KU110" s="29">
        <v>0</v>
      </c>
      <c r="KV110" s="29">
        <v>-3448.13</v>
      </c>
      <c r="KW110" s="29">
        <v>3448.13</v>
      </c>
      <c r="KX110" s="29">
        <v>0</v>
      </c>
      <c r="KY110" s="29">
        <v>-4899</v>
      </c>
      <c r="KZ110" s="29">
        <v>4899</v>
      </c>
      <c r="LA110" s="29">
        <v>0</v>
      </c>
      <c r="LB110" s="29">
        <v>-8347.130000000001</v>
      </c>
      <c r="LC110" s="29">
        <v>8347.130000000001</v>
      </c>
      <c r="LD110" s="29">
        <v>0</v>
      </c>
      <c r="LE110" s="29">
        <v>-2198.13</v>
      </c>
      <c r="LF110" s="29">
        <v>2198.13</v>
      </c>
      <c r="LG110" s="29">
        <v>0</v>
      </c>
      <c r="LH110" s="29">
        <v>-4899</v>
      </c>
      <c r="LI110" s="29">
        <v>4899</v>
      </c>
      <c r="LJ110" s="29">
        <v>0</v>
      </c>
      <c r="LK110" s="29">
        <v>-7097.13</v>
      </c>
      <c r="LL110" s="29">
        <v>7097.13</v>
      </c>
      <c r="LM110" s="29">
        <v>0</v>
      </c>
      <c r="LN110" s="29">
        <v>-2198.13</v>
      </c>
      <c r="LO110" s="29">
        <v>2198.13</v>
      </c>
      <c r="LP110" s="29">
        <v>0</v>
      </c>
      <c r="LQ110" s="29">
        <v>-4899</v>
      </c>
      <c r="LR110" s="29">
        <v>4899</v>
      </c>
      <c r="LS110" s="29">
        <v>0</v>
      </c>
      <c r="LT110" s="29">
        <v>-7097.13</v>
      </c>
      <c r="LU110" s="29">
        <v>7097.13</v>
      </c>
      <c r="LV110" s="29">
        <v>0</v>
      </c>
      <c r="LW110" s="29">
        <v>-2198.13</v>
      </c>
      <c r="LX110" s="29">
        <v>2198.13</v>
      </c>
      <c r="LY110" s="29">
        <v>0</v>
      </c>
      <c r="LZ110" s="29">
        <v>-4899</v>
      </c>
      <c r="MA110" s="29">
        <v>4899</v>
      </c>
      <c r="MB110" s="29">
        <v>0</v>
      </c>
      <c r="MC110" s="29">
        <v>-7097.13</v>
      </c>
      <c r="MD110" s="29">
        <v>7097.13</v>
      </c>
      <c r="ME110" s="29">
        <v>0</v>
      </c>
      <c r="MF110" s="29"/>
      <c r="MG110" s="29"/>
      <c r="MH110" s="29"/>
      <c r="MI110" s="29"/>
      <c r="MJ110" s="29"/>
      <c r="MK110" s="29"/>
      <c r="ML110" s="29">
        <v>-88165.569999999978</v>
      </c>
      <c r="MM110" s="29">
        <v>88165.569999999978</v>
      </c>
      <c r="MN110" s="29">
        <v>0</v>
      </c>
      <c r="MO110" s="29">
        <v>-400</v>
      </c>
      <c r="MP110" s="29">
        <v>400</v>
      </c>
      <c r="MQ110" s="29">
        <v>0</v>
      </c>
      <c r="MR110" s="29">
        <v>-400</v>
      </c>
      <c r="MS110" s="29">
        <v>400</v>
      </c>
      <c r="MT110" s="29">
        <v>0</v>
      </c>
      <c r="MU110" s="29">
        <v>-400</v>
      </c>
      <c r="MV110" s="29">
        <v>400</v>
      </c>
      <c r="MW110" s="29">
        <v>0</v>
      </c>
      <c r="MX110" s="29">
        <v>-400</v>
      </c>
      <c r="MY110" s="29">
        <v>400</v>
      </c>
      <c r="MZ110" s="29">
        <v>0</v>
      </c>
      <c r="NA110" s="29">
        <v>-400</v>
      </c>
      <c r="NB110" s="29">
        <v>400</v>
      </c>
      <c r="NC110" s="29">
        <v>0</v>
      </c>
      <c r="ND110" s="29">
        <v>-400</v>
      </c>
      <c r="NE110" s="29">
        <v>400</v>
      </c>
      <c r="NF110" s="29">
        <v>0</v>
      </c>
      <c r="NG110" s="29">
        <v>-400</v>
      </c>
      <c r="NH110" s="29">
        <v>400</v>
      </c>
      <c r="NI110" s="29">
        <v>0</v>
      </c>
      <c r="NJ110" s="29">
        <v>-400</v>
      </c>
      <c r="NK110" s="29">
        <v>400</v>
      </c>
      <c r="NL110" s="29">
        <v>0</v>
      </c>
      <c r="NM110" s="29">
        <v>-400</v>
      </c>
      <c r="NN110" s="29">
        <v>400</v>
      </c>
      <c r="NO110" s="29">
        <v>0</v>
      </c>
      <c r="NP110" s="29">
        <v>-400</v>
      </c>
      <c r="NQ110" s="29">
        <v>400</v>
      </c>
      <c r="NR110" s="29">
        <v>0</v>
      </c>
      <c r="NS110" s="29">
        <v>-400</v>
      </c>
      <c r="NT110" s="29">
        <v>400</v>
      </c>
      <c r="NU110" s="29">
        <v>0</v>
      </c>
      <c r="NV110" s="29">
        <v>-400</v>
      </c>
      <c r="NW110" s="29">
        <v>400</v>
      </c>
      <c r="NX110" s="29">
        <v>0</v>
      </c>
      <c r="NY110" s="29">
        <v>-400</v>
      </c>
      <c r="NZ110" s="29">
        <v>400</v>
      </c>
      <c r="OA110" s="29">
        <v>0</v>
      </c>
      <c r="OB110" s="29">
        <v>-400</v>
      </c>
      <c r="OC110" s="29">
        <v>400</v>
      </c>
      <c r="OD110" s="29">
        <v>0</v>
      </c>
      <c r="OE110" s="29">
        <v>-400</v>
      </c>
      <c r="OF110" s="29">
        <v>400</v>
      </c>
      <c r="OG110" s="29">
        <v>0</v>
      </c>
      <c r="OH110" s="29">
        <v>-400</v>
      </c>
      <c r="OI110" s="29">
        <v>400</v>
      </c>
      <c r="OJ110" s="29">
        <v>0</v>
      </c>
      <c r="OK110" s="29">
        <v>-400</v>
      </c>
      <c r="OL110" s="29">
        <v>400</v>
      </c>
      <c r="OM110" s="29">
        <v>0</v>
      </c>
      <c r="ON110" s="29">
        <v>-400</v>
      </c>
      <c r="OO110" s="29">
        <v>400</v>
      </c>
      <c r="OP110" s="29">
        <v>0</v>
      </c>
      <c r="OQ110" s="29">
        <v>-400</v>
      </c>
      <c r="OR110" s="29">
        <v>400</v>
      </c>
      <c r="OS110" s="29">
        <v>0</v>
      </c>
      <c r="OT110" s="29">
        <v>-400</v>
      </c>
      <c r="OU110" s="29">
        <v>400</v>
      </c>
      <c r="OV110" s="29">
        <v>0</v>
      </c>
      <c r="OW110" s="29">
        <v>-400</v>
      </c>
      <c r="OX110" s="29">
        <v>400</v>
      </c>
      <c r="OY110" s="29">
        <v>0</v>
      </c>
      <c r="OZ110" s="29">
        <v>-400</v>
      </c>
      <c r="PA110" s="29">
        <v>400</v>
      </c>
      <c r="PB110" s="29">
        <v>0</v>
      </c>
      <c r="PC110" s="29">
        <v>-400</v>
      </c>
      <c r="PD110" s="29">
        <v>400</v>
      </c>
      <c r="PE110" s="29">
        <v>0</v>
      </c>
      <c r="PF110" s="29">
        <v>-400</v>
      </c>
      <c r="PG110" s="29">
        <v>400</v>
      </c>
      <c r="PH110" s="29">
        <v>0</v>
      </c>
      <c r="PI110" s="29">
        <v>-4800</v>
      </c>
      <c r="PJ110" s="29">
        <v>4800</v>
      </c>
      <c r="PK110" s="29">
        <v>0</v>
      </c>
    </row>
    <row r="111" spans="1:427" x14ac:dyDescent="0.25">
      <c r="A111" s="7" t="s">
        <v>347</v>
      </c>
      <c r="B111" s="29">
        <v>-1154.49</v>
      </c>
      <c r="C111" s="29">
        <v>1157.96</v>
      </c>
      <c r="D111" s="29">
        <v>3.47</v>
      </c>
      <c r="E111" s="29">
        <v>-1154.49</v>
      </c>
      <c r="F111" s="29">
        <v>1157.96</v>
      </c>
      <c r="G111" s="29">
        <v>3.47</v>
      </c>
      <c r="H111" s="29">
        <v>-348.64</v>
      </c>
      <c r="I111" s="29">
        <v>502.03</v>
      </c>
      <c r="J111" s="29">
        <v>153.38999999999999</v>
      </c>
      <c r="K111" s="29">
        <v>-348.64</v>
      </c>
      <c r="L111" s="29">
        <v>502.03</v>
      </c>
      <c r="M111" s="29">
        <v>153.38999999999999</v>
      </c>
      <c r="N111" s="29">
        <v>-841.51</v>
      </c>
      <c r="O111" s="29">
        <v>841.51</v>
      </c>
      <c r="P111" s="29">
        <v>0</v>
      </c>
      <c r="Q111" s="29">
        <v>-841.51</v>
      </c>
      <c r="R111" s="29">
        <v>841.51</v>
      </c>
      <c r="S111" s="29">
        <v>0</v>
      </c>
      <c r="T111" s="29">
        <v>-737.89</v>
      </c>
      <c r="U111" s="29">
        <v>865.72</v>
      </c>
      <c r="V111" s="29">
        <v>127.83</v>
      </c>
      <c r="W111" s="29">
        <v>-737.89</v>
      </c>
      <c r="X111" s="29">
        <v>865.72</v>
      </c>
      <c r="Y111" s="29">
        <v>127.83</v>
      </c>
      <c r="Z111" s="29">
        <v>-97</v>
      </c>
      <c r="AA111" s="29">
        <v>97</v>
      </c>
      <c r="AB111" s="29">
        <v>0</v>
      </c>
      <c r="AC111" s="29">
        <v>-97</v>
      </c>
      <c r="AD111" s="29">
        <v>97</v>
      </c>
      <c r="AE111" s="29">
        <v>0</v>
      </c>
      <c r="AF111" s="29">
        <v>-246.99</v>
      </c>
      <c r="AG111" s="29">
        <v>381.68</v>
      </c>
      <c r="AH111" s="29">
        <v>134.69</v>
      </c>
      <c r="AI111" s="29">
        <v>-246.99</v>
      </c>
      <c r="AJ111" s="29">
        <v>381.68</v>
      </c>
      <c r="AK111" s="29">
        <v>134.69</v>
      </c>
      <c r="AL111" s="29">
        <v>-281.45</v>
      </c>
      <c r="AM111" s="29">
        <v>281.45</v>
      </c>
      <c r="AN111" s="29">
        <v>0</v>
      </c>
      <c r="AO111" s="29">
        <v>-281.45</v>
      </c>
      <c r="AP111" s="29">
        <v>281.45</v>
      </c>
      <c r="AQ111" s="29">
        <v>0</v>
      </c>
      <c r="AR111" s="29">
        <v>-400.77</v>
      </c>
      <c r="AS111" s="29">
        <v>400.77</v>
      </c>
      <c r="AT111" s="29">
        <v>0</v>
      </c>
      <c r="AU111" s="29">
        <v>-400.77</v>
      </c>
      <c r="AV111" s="29">
        <v>400.77</v>
      </c>
      <c r="AW111" s="29">
        <v>0</v>
      </c>
      <c r="AX111" s="29">
        <v>-714.6</v>
      </c>
      <c r="AY111" s="29">
        <v>867.99</v>
      </c>
      <c r="AZ111" s="29">
        <v>153.38999999999999</v>
      </c>
      <c r="BA111" s="29">
        <v>-714.6</v>
      </c>
      <c r="BB111" s="29">
        <v>867.99</v>
      </c>
      <c r="BC111" s="29">
        <v>153.38999999999999</v>
      </c>
      <c r="BD111" s="29">
        <v>-40.85</v>
      </c>
      <c r="BE111" s="29">
        <v>40.85</v>
      </c>
      <c r="BF111" s="29">
        <v>0</v>
      </c>
      <c r="BG111" s="29">
        <v>-40.85</v>
      </c>
      <c r="BH111" s="29">
        <v>40.85</v>
      </c>
      <c r="BI111" s="29">
        <v>0</v>
      </c>
      <c r="BJ111" s="29">
        <v>-318.07</v>
      </c>
      <c r="BK111" s="29">
        <v>324.85000000000002</v>
      </c>
      <c r="BL111" s="29">
        <v>6.78</v>
      </c>
      <c r="BM111" s="29">
        <v>-318.07</v>
      </c>
      <c r="BN111" s="29">
        <v>324.85000000000002</v>
      </c>
      <c r="BO111" s="29">
        <v>6.78</v>
      </c>
      <c r="BP111" s="29">
        <v>0.78</v>
      </c>
      <c r="BQ111" s="29">
        <v>0</v>
      </c>
      <c r="BR111" s="29">
        <v>0.78</v>
      </c>
      <c r="BS111" s="29">
        <v>0.78</v>
      </c>
      <c r="BT111" s="29">
        <v>0</v>
      </c>
      <c r="BU111" s="29">
        <v>0.78</v>
      </c>
      <c r="BV111" s="29"/>
      <c r="BW111" s="29"/>
      <c r="BX111" s="29"/>
      <c r="BY111" s="29"/>
      <c r="BZ111" s="29"/>
      <c r="CA111" s="29"/>
      <c r="CB111" s="29">
        <v>-5181.4800000000005</v>
      </c>
      <c r="CC111" s="29">
        <v>5761.8100000000013</v>
      </c>
      <c r="CD111" s="29">
        <v>580.32999999999993</v>
      </c>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v>-1191.42</v>
      </c>
      <c r="DP111" s="29">
        <v>1191.42</v>
      </c>
      <c r="DQ111" s="29">
        <v>0</v>
      </c>
      <c r="DR111" s="29"/>
      <c r="DS111" s="29"/>
      <c r="DT111" s="29"/>
      <c r="DU111" s="29"/>
      <c r="DV111" s="29"/>
      <c r="DW111" s="29"/>
      <c r="DX111" s="29">
        <v>-1191.42</v>
      </c>
      <c r="DY111" s="29">
        <v>1191.42</v>
      </c>
      <c r="DZ111" s="29">
        <v>0</v>
      </c>
      <c r="EA111" s="29">
        <v>-499.27</v>
      </c>
      <c r="EB111" s="29">
        <v>503.77</v>
      </c>
      <c r="EC111" s="29">
        <v>4.5</v>
      </c>
      <c r="ED111" s="29"/>
      <c r="EE111" s="29"/>
      <c r="EF111" s="29"/>
      <c r="EG111" s="29"/>
      <c r="EH111" s="29"/>
      <c r="EI111" s="29"/>
      <c r="EJ111" s="29">
        <v>-499.27</v>
      </c>
      <c r="EK111" s="29">
        <v>503.77</v>
      </c>
      <c r="EL111" s="29">
        <v>4.5</v>
      </c>
      <c r="EM111" s="29">
        <v>-1497.13</v>
      </c>
      <c r="EN111" s="29">
        <v>1544.55</v>
      </c>
      <c r="EO111" s="29">
        <v>47.42</v>
      </c>
      <c r="EP111" s="29"/>
      <c r="EQ111" s="29"/>
      <c r="ER111" s="29"/>
      <c r="ES111" s="29"/>
      <c r="ET111" s="29"/>
      <c r="EU111" s="29"/>
      <c r="EV111" s="29">
        <v>-1497.13</v>
      </c>
      <c r="EW111" s="29">
        <v>1544.55</v>
      </c>
      <c r="EX111" s="29">
        <v>47.42</v>
      </c>
      <c r="EY111" s="29">
        <v>-1698.81</v>
      </c>
      <c r="EZ111" s="29">
        <v>1959.23</v>
      </c>
      <c r="FA111" s="29">
        <v>260.42</v>
      </c>
      <c r="FB111" s="29"/>
      <c r="FC111" s="29"/>
      <c r="FD111" s="29"/>
      <c r="FE111" s="29">
        <v>-1500</v>
      </c>
      <c r="FF111" s="29">
        <v>1500</v>
      </c>
      <c r="FG111" s="29">
        <v>0</v>
      </c>
      <c r="FH111" s="29">
        <v>-3198.81</v>
      </c>
      <c r="FI111" s="29">
        <v>3459.23</v>
      </c>
      <c r="FJ111" s="29">
        <v>260.42</v>
      </c>
      <c r="FK111" s="29">
        <v>-376.36</v>
      </c>
      <c r="FL111" s="29">
        <v>376.79</v>
      </c>
      <c r="FM111" s="29">
        <v>0.43</v>
      </c>
      <c r="FN111" s="29"/>
      <c r="FO111" s="29"/>
      <c r="FP111" s="29"/>
      <c r="FQ111" s="29">
        <v>-1500</v>
      </c>
      <c r="FR111" s="29">
        <v>1500</v>
      </c>
      <c r="FS111" s="29">
        <v>0</v>
      </c>
      <c r="FT111" s="29">
        <v>-1876.3600000000001</v>
      </c>
      <c r="FU111" s="29">
        <v>1876.79</v>
      </c>
      <c r="FV111" s="29">
        <v>0.43</v>
      </c>
      <c r="FW111" s="29">
        <v>-2369.3200000000002</v>
      </c>
      <c r="FX111" s="29">
        <v>2552.06</v>
      </c>
      <c r="FY111" s="29">
        <v>182.74</v>
      </c>
      <c r="FZ111" s="29"/>
      <c r="GA111" s="29"/>
      <c r="GB111" s="29"/>
      <c r="GC111" s="29">
        <v>-1500</v>
      </c>
      <c r="GD111" s="29">
        <v>1500</v>
      </c>
      <c r="GE111" s="29">
        <v>0</v>
      </c>
      <c r="GF111" s="29">
        <v>-3869.32</v>
      </c>
      <c r="GG111" s="29">
        <v>4052.06</v>
      </c>
      <c r="GH111" s="29">
        <v>182.74</v>
      </c>
      <c r="GI111" s="29">
        <v>-1423.33</v>
      </c>
      <c r="GJ111" s="29">
        <v>1437.52</v>
      </c>
      <c r="GK111" s="29">
        <v>14.19</v>
      </c>
      <c r="GL111" s="29"/>
      <c r="GM111" s="29"/>
      <c r="GN111" s="29"/>
      <c r="GO111" s="29">
        <v>-1500</v>
      </c>
      <c r="GP111" s="29">
        <v>1500</v>
      </c>
      <c r="GQ111" s="29">
        <v>0</v>
      </c>
      <c r="GR111" s="29">
        <v>-2923.33</v>
      </c>
      <c r="GS111" s="29">
        <v>2937.52</v>
      </c>
      <c r="GT111" s="29">
        <v>14.19</v>
      </c>
      <c r="GU111" s="29">
        <v>-1332.33</v>
      </c>
      <c r="GV111" s="29">
        <v>1487.56</v>
      </c>
      <c r="GW111" s="29">
        <v>155.22999999999999</v>
      </c>
      <c r="GX111" s="29"/>
      <c r="GY111" s="29"/>
      <c r="GZ111" s="29"/>
      <c r="HA111" s="29">
        <v>-1500</v>
      </c>
      <c r="HB111" s="29">
        <v>1500</v>
      </c>
      <c r="HC111" s="29">
        <v>0</v>
      </c>
      <c r="HD111" s="29">
        <v>-2832.33</v>
      </c>
      <c r="HE111" s="29">
        <v>2987.56</v>
      </c>
      <c r="HF111" s="29">
        <v>155.22999999999999</v>
      </c>
      <c r="HG111" s="29"/>
      <c r="HH111" s="29"/>
      <c r="HI111" s="29"/>
      <c r="HJ111" s="29">
        <v>-1500</v>
      </c>
      <c r="HK111" s="29">
        <v>1500</v>
      </c>
      <c r="HL111" s="29">
        <v>0</v>
      </c>
      <c r="HM111" s="29">
        <v>-1500</v>
      </c>
      <c r="HN111" s="29">
        <v>1500</v>
      </c>
      <c r="HO111" s="29">
        <v>0</v>
      </c>
      <c r="HP111" s="29"/>
      <c r="HQ111" s="29"/>
      <c r="HR111" s="29"/>
      <c r="HS111" s="29"/>
      <c r="HT111" s="29"/>
      <c r="HU111" s="29"/>
      <c r="HV111" s="29"/>
      <c r="HW111" s="29"/>
      <c r="HX111" s="29"/>
      <c r="HY111" s="29">
        <v>-19387.97</v>
      </c>
      <c r="HZ111" s="29">
        <v>20052.899999999998</v>
      </c>
      <c r="IA111" s="29">
        <v>664.93000000000006</v>
      </c>
      <c r="IB111" s="29">
        <v>-250</v>
      </c>
      <c r="IC111" s="29">
        <v>250</v>
      </c>
      <c r="ID111" s="29">
        <v>0</v>
      </c>
      <c r="IE111" s="29">
        <v>-1500</v>
      </c>
      <c r="IF111" s="29">
        <v>1500</v>
      </c>
      <c r="IG111" s="29">
        <v>0</v>
      </c>
      <c r="IH111" s="29">
        <v>-1750</v>
      </c>
      <c r="II111" s="29">
        <v>1750</v>
      </c>
      <c r="IJ111" s="29">
        <v>0</v>
      </c>
      <c r="IK111" s="29">
        <v>-250</v>
      </c>
      <c r="IL111" s="29">
        <v>250</v>
      </c>
      <c r="IM111" s="29">
        <v>0</v>
      </c>
      <c r="IN111" s="29">
        <v>-1500</v>
      </c>
      <c r="IO111" s="29">
        <v>1500</v>
      </c>
      <c r="IP111" s="29">
        <v>0</v>
      </c>
      <c r="IQ111" s="29">
        <v>-1750</v>
      </c>
      <c r="IR111" s="29">
        <v>1750</v>
      </c>
      <c r="IS111" s="29">
        <v>0</v>
      </c>
      <c r="IT111" s="29">
        <v>-250</v>
      </c>
      <c r="IU111" s="29">
        <v>250</v>
      </c>
      <c r="IV111" s="29">
        <v>0</v>
      </c>
      <c r="IW111" s="29">
        <v>-1500</v>
      </c>
      <c r="IX111" s="29">
        <v>1500</v>
      </c>
      <c r="IY111" s="29">
        <v>0</v>
      </c>
      <c r="IZ111" s="29">
        <v>-1750</v>
      </c>
      <c r="JA111" s="29">
        <v>1750</v>
      </c>
      <c r="JB111" s="29">
        <v>0</v>
      </c>
      <c r="JC111" s="29">
        <v>-250</v>
      </c>
      <c r="JD111" s="29">
        <v>250</v>
      </c>
      <c r="JE111" s="29">
        <v>0</v>
      </c>
      <c r="JF111" s="29">
        <v>-1500</v>
      </c>
      <c r="JG111" s="29">
        <v>1500</v>
      </c>
      <c r="JH111" s="29">
        <v>0</v>
      </c>
      <c r="JI111" s="29">
        <v>-1750</v>
      </c>
      <c r="JJ111" s="29">
        <v>1750</v>
      </c>
      <c r="JK111" s="29">
        <v>0</v>
      </c>
      <c r="JL111" s="29">
        <v>-250</v>
      </c>
      <c r="JM111" s="29">
        <v>250</v>
      </c>
      <c r="JN111" s="29">
        <v>0</v>
      </c>
      <c r="JO111" s="29">
        <v>-1500</v>
      </c>
      <c r="JP111" s="29">
        <v>1500</v>
      </c>
      <c r="JQ111" s="29">
        <v>0</v>
      </c>
      <c r="JR111" s="29">
        <v>-1750</v>
      </c>
      <c r="JS111" s="29">
        <v>1750</v>
      </c>
      <c r="JT111" s="29">
        <v>0</v>
      </c>
      <c r="JU111" s="29">
        <v>-250</v>
      </c>
      <c r="JV111" s="29">
        <v>250</v>
      </c>
      <c r="JW111" s="29">
        <v>0</v>
      </c>
      <c r="JX111" s="29">
        <v>-1500</v>
      </c>
      <c r="JY111" s="29">
        <v>1500</v>
      </c>
      <c r="JZ111" s="29">
        <v>0</v>
      </c>
      <c r="KA111" s="29">
        <v>-1750</v>
      </c>
      <c r="KB111" s="29">
        <v>1750</v>
      </c>
      <c r="KC111" s="29">
        <v>0</v>
      </c>
      <c r="KD111" s="29">
        <v>-250</v>
      </c>
      <c r="KE111" s="29">
        <v>250</v>
      </c>
      <c r="KF111" s="29">
        <v>0</v>
      </c>
      <c r="KG111" s="29">
        <v>-1500</v>
      </c>
      <c r="KH111" s="29">
        <v>1500</v>
      </c>
      <c r="KI111" s="29">
        <v>0</v>
      </c>
      <c r="KJ111" s="29">
        <v>-1750</v>
      </c>
      <c r="KK111" s="29">
        <v>1750</v>
      </c>
      <c r="KL111" s="29">
        <v>0</v>
      </c>
      <c r="KM111" s="29">
        <v>-250</v>
      </c>
      <c r="KN111" s="29">
        <v>250</v>
      </c>
      <c r="KO111" s="29">
        <v>0</v>
      </c>
      <c r="KP111" s="29">
        <v>-1500</v>
      </c>
      <c r="KQ111" s="29">
        <v>1500</v>
      </c>
      <c r="KR111" s="29">
        <v>0</v>
      </c>
      <c r="KS111" s="29">
        <v>-1750</v>
      </c>
      <c r="KT111" s="29">
        <v>1750</v>
      </c>
      <c r="KU111" s="29">
        <v>0</v>
      </c>
      <c r="KV111" s="29">
        <v>-250</v>
      </c>
      <c r="KW111" s="29">
        <v>250</v>
      </c>
      <c r="KX111" s="29">
        <v>0</v>
      </c>
      <c r="KY111" s="29">
        <v>-1500</v>
      </c>
      <c r="KZ111" s="29">
        <v>1500</v>
      </c>
      <c r="LA111" s="29">
        <v>0</v>
      </c>
      <c r="LB111" s="29">
        <v>-1750</v>
      </c>
      <c r="LC111" s="29">
        <v>1750</v>
      </c>
      <c r="LD111" s="29">
        <v>0</v>
      </c>
      <c r="LE111" s="29">
        <v>-250</v>
      </c>
      <c r="LF111" s="29">
        <v>250</v>
      </c>
      <c r="LG111" s="29">
        <v>0</v>
      </c>
      <c r="LH111" s="29">
        <v>-1500</v>
      </c>
      <c r="LI111" s="29">
        <v>1500</v>
      </c>
      <c r="LJ111" s="29">
        <v>0</v>
      </c>
      <c r="LK111" s="29">
        <v>-1750</v>
      </c>
      <c r="LL111" s="29">
        <v>1750</v>
      </c>
      <c r="LM111" s="29">
        <v>0</v>
      </c>
      <c r="LN111" s="29">
        <v>-250</v>
      </c>
      <c r="LO111" s="29">
        <v>250</v>
      </c>
      <c r="LP111" s="29">
        <v>0</v>
      </c>
      <c r="LQ111" s="29">
        <v>-1500</v>
      </c>
      <c r="LR111" s="29">
        <v>1500</v>
      </c>
      <c r="LS111" s="29">
        <v>0</v>
      </c>
      <c r="LT111" s="29">
        <v>-1750</v>
      </c>
      <c r="LU111" s="29">
        <v>1750</v>
      </c>
      <c r="LV111" s="29">
        <v>0</v>
      </c>
      <c r="LW111" s="29">
        <v>-250</v>
      </c>
      <c r="LX111" s="29">
        <v>250</v>
      </c>
      <c r="LY111" s="29">
        <v>0</v>
      </c>
      <c r="LZ111" s="29">
        <v>-1500</v>
      </c>
      <c r="MA111" s="29">
        <v>1500</v>
      </c>
      <c r="MB111" s="29">
        <v>0</v>
      </c>
      <c r="MC111" s="29">
        <v>-1750</v>
      </c>
      <c r="MD111" s="29">
        <v>1750</v>
      </c>
      <c r="ME111" s="29">
        <v>0</v>
      </c>
      <c r="MF111" s="29"/>
      <c r="MG111" s="29"/>
      <c r="MH111" s="29"/>
      <c r="MI111" s="29"/>
      <c r="MJ111" s="29"/>
      <c r="MK111" s="29"/>
      <c r="ML111" s="29">
        <v>-21000</v>
      </c>
      <c r="MM111" s="29">
        <v>21000</v>
      </c>
      <c r="MN111" s="29">
        <v>0</v>
      </c>
      <c r="MO111" s="29">
        <v>-250</v>
      </c>
      <c r="MP111" s="29">
        <v>250</v>
      </c>
      <c r="MQ111" s="29">
        <v>0</v>
      </c>
      <c r="MR111" s="29">
        <v>-250</v>
      </c>
      <c r="MS111" s="29">
        <v>250</v>
      </c>
      <c r="MT111" s="29">
        <v>0</v>
      </c>
      <c r="MU111" s="29">
        <v>-250</v>
      </c>
      <c r="MV111" s="29">
        <v>250</v>
      </c>
      <c r="MW111" s="29">
        <v>0</v>
      </c>
      <c r="MX111" s="29">
        <v>-250</v>
      </c>
      <c r="MY111" s="29">
        <v>250</v>
      </c>
      <c r="MZ111" s="29">
        <v>0</v>
      </c>
      <c r="NA111" s="29">
        <v>-250</v>
      </c>
      <c r="NB111" s="29">
        <v>250</v>
      </c>
      <c r="NC111" s="29">
        <v>0</v>
      </c>
      <c r="ND111" s="29">
        <v>-250</v>
      </c>
      <c r="NE111" s="29">
        <v>250</v>
      </c>
      <c r="NF111" s="29">
        <v>0</v>
      </c>
      <c r="NG111" s="29">
        <v>-250</v>
      </c>
      <c r="NH111" s="29">
        <v>250</v>
      </c>
      <c r="NI111" s="29">
        <v>0</v>
      </c>
      <c r="NJ111" s="29">
        <v>-250</v>
      </c>
      <c r="NK111" s="29">
        <v>250</v>
      </c>
      <c r="NL111" s="29">
        <v>0</v>
      </c>
      <c r="NM111" s="29">
        <v>-250</v>
      </c>
      <c r="NN111" s="29">
        <v>250</v>
      </c>
      <c r="NO111" s="29">
        <v>0</v>
      </c>
      <c r="NP111" s="29">
        <v>-250</v>
      </c>
      <c r="NQ111" s="29">
        <v>250</v>
      </c>
      <c r="NR111" s="29">
        <v>0</v>
      </c>
      <c r="NS111" s="29">
        <v>-250</v>
      </c>
      <c r="NT111" s="29">
        <v>250</v>
      </c>
      <c r="NU111" s="29">
        <v>0</v>
      </c>
      <c r="NV111" s="29">
        <v>-250</v>
      </c>
      <c r="NW111" s="29">
        <v>250</v>
      </c>
      <c r="NX111" s="29">
        <v>0</v>
      </c>
      <c r="NY111" s="29">
        <v>-250</v>
      </c>
      <c r="NZ111" s="29">
        <v>250</v>
      </c>
      <c r="OA111" s="29">
        <v>0</v>
      </c>
      <c r="OB111" s="29">
        <v>-250</v>
      </c>
      <c r="OC111" s="29">
        <v>250</v>
      </c>
      <c r="OD111" s="29">
        <v>0</v>
      </c>
      <c r="OE111" s="29">
        <v>-250</v>
      </c>
      <c r="OF111" s="29">
        <v>250</v>
      </c>
      <c r="OG111" s="29">
        <v>0</v>
      </c>
      <c r="OH111" s="29">
        <v>-250</v>
      </c>
      <c r="OI111" s="29">
        <v>250</v>
      </c>
      <c r="OJ111" s="29">
        <v>0</v>
      </c>
      <c r="OK111" s="29">
        <v>-250</v>
      </c>
      <c r="OL111" s="29">
        <v>250</v>
      </c>
      <c r="OM111" s="29">
        <v>0</v>
      </c>
      <c r="ON111" s="29">
        <v>-250</v>
      </c>
      <c r="OO111" s="29">
        <v>250</v>
      </c>
      <c r="OP111" s="29">
        <v>0</v>
      </c>
      <c r="OQ111" s="29">
        <v>-250</v>
      </c>
      <c r="OR111" s="29">
        <v>250</v>
      </c>
      <c r="OS111" s="29">
        <v>0</v>
      </c>
      <c r="OT111" s="29">
        <v>-250</v>
      </c>
      <c r="OU111" s="29">
        <v>250</v>
      </c>
      <c r="OV111" s="29">
        <v>0</v>
      </c>
      <c r="OW111" s="29">
        <v>-250</v>
      </c>
      <c r="OX111" s="29">
        <v>250</v>
      </c>
      <c r="OY111" s="29">
        <v>0</v>
      </c>
      <c r="OZ111" s="29">
        <v>-250</v>
      </c>
      <c r="PA111" s="29">
        <v>250</v>
      </c>
      <c r="PB111" s="29">
        <v>0</v>
      </c>
      <c r="PC111" s="29">
        <v>-250</v>
      </c>
      <c r="PD111" s="29">
        <v>250</v>
      </c>
      <c r="PE111" s="29">
        <v>0</v>
      </c>
      <c r="PF111" s="29">
        <v>-250</v>
      </c>
      <c r="PG111" s="29">
        <v>250</v>
      </c>
      <c r="PH111" s="29">
        <v>0</v>
      </c>
      <c r="PI111" s="29">
        <v>-3000</v>
      </c>
      <c r="PJ111" s="29">
        <v>3000</v>
      </c>
      <c r="PK111" s="29">
        <v>0</v>
      </c>
    </row>
    <row r="112" spans="1:427" x14ac:dyDescent="0.25">
      <c r="A112" s="7" t="s">
        <v>348</v>
      </c>
      <c r="B112" s="29">
        <v>-33.5</v>
      </c>
      <c r="C112" s="29">
        <v>33.5</v>
      </c>
      <c r="D112" s="29">
        <v>0</v>
      </c>
      <c r="E112" s="29">
        <v>-33.5</v>
      </c>
      <c r="F112" s="29">
        <v>33.5</v>
      </c>
      <c r="G112" s="29">
        <v>0</v>
      </c>
      <c r="H112" s="29">
        <v>-68</v>
      </c>
      <c r="I112" s="29">
        <v>68</v>
      </c>
      <c r="J112" s="29">
        <v>0</v>
      </c>
      <c r="K112" s="29">
        <v>-68</v>
      </c>
      <c r="L112" s="29">
        <v>68</v>
      </c>
      <c r="M112" s="29">
        <v>0</v>
      </c>
      <c r="N112" s="29">
        <v>-66.5</v>
      </c>
      <c r="O112" s="29">
        <v>66.5</v>
      </c>
      <c r="P112" s="29">
        <v>0</v>
      </c>
      <c r="Q112" s="29">
        <v>-66.5</v>
      </c>
      <c r="R112" s="29">
        <v>66.5</v>
      </c>
      <c r="S112" s="29">
        <v>0</v>
      </c>
      <c r="T112" s="29">
        <v>-33</v>
      </c>
      <c r="U112" s="29">
        <v>33</v>
      </c>
      <c r="V112" s="29">
        <v>0</v>
      </c>
      <c r="W112" s="29">
        <v>-33</v>
      </c>
      <c r="X112" s="29">
        <v>33</v>
      </c>
      <c r="Y112" s="29">
        <v>0</v>
      </c>
      <c r="Z112" s="29">
        <v>-25100</v>
      </c>
      <c r="AA112" s="29">
        <v>25100</v>
      </c>
      <c r="AB112" s="29">
        <v>0</v>
      </c>
      <c r="AC112" s="29">
        <v>-25100</v>
      </c>
      <c r="AD112" s="29">
        <v>25100</v>
      </c>
      <c r="AE112" s="29">
        <v>0</v>
      </c>
      <c r="AF112" s="29">
        <v>-100</v>
      </c>
      <c r="AG112" s="29">
        <v>100</v>
      </c>
      <c r="AH112" s="29">
        <v>0</v>
      </c>
      <c r="AI112" s="29">
        <v>-100</v>
      </c>
      <c r="AJ112" s="29">
        <v>100</v>
      </c>
      <c r="AK112" s="29">
        <v>0</v>
      </c>
      <c r="AL112" s="29">
        <v>-33</v>
      </c>
      <c r="AM112" s="29">
        <v>33</v>
      </c>
      <c r="AN112" s="29">
        <v>0</v>
      </c>
      <c r="AO112" s="29">
        <v>-33</v>
      </c>
      <c r="AP112" s="29">
        <v>33</v>
      </c>
      <c r="AQ112" s="29">
        <v>0</v>
      </c>
      <c r="AR112" s="29">
        <v>-66.5</v>
      </c>
      <c r="AS112" s="29">
        <v>66.5</v>
      </c>
      <c r="AT112" s="29">
        <v>0</v>
      </c>
      <c r="AU112" s="29">
        <v>-66.5</v>
      </c>
      <c r="AV112" s="29">
        <v>66.5</v>
      </c>
      <c r="AW112" s="29">
        <v>0</v>
      </c>
      <c r="AX112" s="29">
        <v>-66.5</v>
      </c>
      <c r="AY112" s="29">
        <v>66.5</v>
      </c>
      <c r="AZ112" s="29">
        <v>0</v>
      </c>
      <c r="BA112" s="29">
        <v>-66.5</v>
      </c>
      <c r="BB112" s="29">
        <v>66.5</v>
      </c>
      <c r="BC112" s="29">
        <v>0</v>
      </c>
      <c r="BD112" s="29">
        <v>-101.85</v>
      </c>
      <c r="BE112" s="29">
        <v>101.85</v>
      </c>
      <c r="BF112" s="29">
        <v>0</v>
      </c>
      <c r="BG112" s="29">
        <v>-101.85</v>
      </c>
      <c r="BH112" s="29">
        <v>101.85</v>
      </c>
      <c r="BI112" s="29">
        <v>0</v>
      </c>
      <c r="BJ112" s="29">
        <v>-116.5</v>
      </c>
      <c r="BK112" s="29">
        <v>116.5</v>
      </c>
      <c r="BL112" s="29">
        <v>0</v>
      </c>
      <c r="BM112" s="29">
        <v>-116.5</v>
      </c>
      <c r="BN112" s="29">
        <v>116.5</v>
      </c>
      <c r="BO112" s="29">
        <v>0</v>
      </c>
      <c r="BP112" s="29">
        <v>-5208.1000000000004</v>
      </c>
      <c r="BQ112" s="29">
        <v>5208.1000000000004</v>
      </c>
      <c r="BR112" s="29">
        <v>0</v>
      </c>
      <c r="BS112" s="29">
        <v>-5208.1000000000004</v>
      </c>
      <c r="BT112" s="29">
        <v>5208.1000000000004</v>
      </c>
      <c r="BU112" s="29">
        <v>0</v>
      </c>
      <c r="BV112" s="29"/>
      <c r="BW112" s="29"/>
      <c r="BX112" s="29"/>
      <c r="BY112" s="29"/>
      <c r="BZ112" s="29"/>
      <c r="CA112" s="29"/>
      <c r="CB112" s="29">
        <v>-30993.449999999997</v>
      </c>
      <c r="CC112" s="29">
        <v>30993.449999999997</v>
      </c>
      <c r="CD112" s="29">
        <v>0</v>
      </c>
      <c r="CE112" s="29">
        <v>1.5</v>
      </c>
      <c r="CF112" s="29">
        <v>33.5</v>
      </c>
      <c r="CG112" s="29">
        <v>35</v>
      </c>
      <c r="CH112" s="29">
        <v>-100</v>
      </c>
      <c r="CI112" s="29">
        <v>100</v>
      </c>
      <c r="CJ112" s="29">
        <v>0</v>
      </c>
      <c r="CK112" s="29">
        <v>-100</v>
      </c>
      <c r="CL112" s="29">
        <v>100</v>
      </c>
      <c r="CM112" s="29">
        <v>0</v>
      </c>
      <c r="CN112" s="29">
        <v>-198.5</v>
      </c>
      <c r="CO112" s="29">
        <v>233.5</v>
      </c>
      <c r="CP112" s="29">
        <v>35</v>
      </c>
      <c r="CQ112" s="29">
        <v>-33</v>
      </c>
      <c r="CR112" s="29">
        <v>33</v>
      </c>
      <c r="CS112" s="29">
        <v>0</v>
      </c>
      <c r="CT112" s="29">
        <v>-100</v>
      </c>
      <c r="CU112" s="29">
        <v>100</v>
      </c>
      <c r="CV112" s="29">
        <v>0</v>
      </c>
      <c r="CW112" s="29">
        <v>-100</v>
      </c>
      <c r="CX112" s="29">
        <v>100</v>
      </c>
      <c r="CY112" s="29">
        <v>0</v>
      </c>
      <c r="CZ112" s="29">
        <v>-233</v>
      </c>
      <c r="DA112" s="29">
        <v>233</v>
      </c>
      <c r="DB112" s="29">
        <v>0</v>
      </c>
      <c r="DC112" s="29">
        <v>-1356.99</v>
      </c>
      <c r="DD112" s="29">
        <v>1356.99</v>
      </c>
      <c r="DE112" s="29">
        <v>0</v>
      </c>
      <c r="DF112" s="29">
        <v>-100</v>
      </c>
      <c r="DG112" s="29">
        <v>100</v>
      </c>
      <c r="DH112" s="29">
        <v>0</v>
      </c>
      <c r="DI112" s="29">
        <v>-100</v>
      </c>
      <c r="DJ112" s="29">
        <v>100</v>
      </c>
      <c r="DK112" s="29">
        <v>0</v>
      </c>
      <c r="DL112" s="29">
        <v>-1556.99</v>
      </c>
      <c r="DM112" s="29">
        <v>1556.99</v>
      </c>
      <c r="DN112" s="29">
        <v>0</v>
      </c>
      <c r="DO112" s="29">
        <v>-66.5</v>
      </c>
      <c r="DP112" s="29">
        <v>66.5</v>
      </c>
      <c r="DQ112" s="29">
        <v>0</v>
      </c>
      <c r="DR112" s="29">
        <v>-100</v>
      </c>
      <c r="DS112" s="29">
        <v>100</v>
      </c>
      <c r="DT112" s="29">
        <v>0</v>
      </c>
      <c r="DU112" s="29">
        <v>-100</v>
      </c>
      <c r="DV112" s="29">
        <v>100</v>
      </c>
      <c r="DW112" s="29">
        <v>0</v>
      </c>
      <c r="DX112" s="29">
        <v>-266.5</v>
      </c>
      <c r="DY112" s="29">
        <v>266.5</v>
      </c>
      <c r="DZ112" s="29">
        <v>0</v>
      </c>
      <c r="EA112" s="29">
        <v>-33</v>
      </c>
      <c r="EB112" s="29">
        <v>33</v>
      </c>
      <c r="EC112" s="29">
        <v>0</v>
      </c>
      <c r="ED112" s="29">
        <v>-100</v>
      </c>
      <c r="EE112" s="29">
        <v>100</v>
      </c>
      <c r="EF112" s="29">
        <v>0</v>
      </c>
      <c r="EG112" s="29">
        <v>-100</v>
      </c>
      <c r="EH112" s="29">
        <v>100</v>
      </c>
      <c r="EI112" s="29">
        <v>0</v>
      </c>
      <c r="EJ112" s="29">
        <v>-233</v>
      </c>
      <c r="EK112" s="29">
        <v>233</v>
      </c>
      <c r="EL112" s="29">
        <v>0</v>
      </c>
      <c r="EM112" s="29">
        <v>-66.5</v>
      </c>
      <c r="EN112" s="29">
        <v>66.5</v>
      </c>
      <c r="EO112" s="29">
        <v>0</v>
      </c>
      <c r="EP112" s="29">
        <v>-200</v>
      </c>
      <c r="EQ112" s="29">
        <v>200</v>
      </c>
      <c r="ER112" s="29">
        <v>0</v>
      </c>
      <c r="ES112" s="29">
        <v>-200</v>
      </c>
      <c r="ET112" s="29">
        <v>200</v>
      </c>
      <c r="EU112" s="29">
        <v>0</v>
      </c>
      <c r="EV112" s="29">
        <v>-466.5</v>
      </c>
      <c r="EW112" s="29">
        <v>466.5</v>
      </c>
      <c r="EX112" s="29">
        <v>0</v>
      </c>
      <c r="EY112" s="29">
        <v>-10175</v>
      </c>
      <c r="EZ112" s="29">
        <v>10175</v>
      </c>
      <c r="FA112" s="29">
        <v>0</v>
      </c>
      <c r="FB112" s="29">
        <v>-200</v>
      </c>
      <c r="FC112" s="29">
        <v>200</v>
      </c>
      <c r="FD112" s="29">
        <v>0</v>
      </c>
      <c r="FE112" s="29">
        <v>-10200</v>
      </c>
      <c r="FF112" s="29">
        <v>10200</v>
      </c>
      <c r="FG112" s="29">
        <v>0</v>
      </c>
      <c r="FH112" s="29">
        <v>-20575</v>
      </c>
      <c r="FI112" s="29">
        <v>20575</v>
      </c>
      <c r="FJ112" s="29">
        <v>0</v>
      </c>
      <c r="FK112" s="29">
        <v>-33</v>
      </c>
      <c r="FL112" s="29">
        <v>33</v>
      </c>
      <c r="FM112" s="29">
        <v>0</v>
      </c>
      <c r="FN112" s="29">
        <v>-200</v>
      </c>
      <c r="FO112" s="29">
        <v>200</v>
      </c>
      <c r="FP112" s="29">
        <v>0</v>
      </c>
      <c r="FQ112" s="29">
        <v>-200</v>
      </c>
      <c r="FR112" s="29">
        <v>200</v>
      </c>
      <c r="FS112" s="29">
        <v>0</v>
      </c>
      <c r="FT112" s="29">
        <v>-433</v>
      </c>
      <c r="FU112" s="29">
        <v>433</v>
      </c>
      <c r="FV112" s="29">
        <v>0</v>
      </c>
      <c r="FW112" s="29">
        <v>-119.5</v>
      </c>
      <c r="FX112" s="29">
        <v>119.5</v>
      </c>
      <c r="FY112" s="29">
        <v>0</v>
      </c>
      <c r="FZ112" s="29">
        <v>-200</v>
      </c>
      <c r="GA112" s="29">
        <v>200</v>
      </c>
      <c r="GB112" s="29">
        <v>0</v>
      </c>
      <c r="GC112" s="29">
        <v>-200</v>
      </c>
      <c r="GD112" s="29">
        <v>200</v>
      </c>
      <c r="GE112" s="29">
        <v>0</v>
      </c>
      <c r="GF112" s="29">
        <v>-519.5</v>
      </c>
      <c r="GG112" s="29">
        <v>519.5</v>
      </c>
      <c r="GH112" s="29">
        <v>0</v>
      </c>
      <c r="GI112" s="29">
        <v>-102.3</v>
      </c>
      <c r="GJ112" s="29">
        <v>102.3</v>
      </c>
      <c r="GK112" s="29">
        <v>0</v>
      </c>
      <c r="GL112" s="29">
        <v>-200</v>
      </c>
      <c r="GM112" s="29">
        <v>200</v>
      </c>
      <c r="GN112" s="29">
        <v>0</v>
      </c>
      <c r="GO112" s="29">
        <v>-200</v>
      </c>
      <c r="GP112" s="29">
        <v>200</v>
      </c>
      <c r="GQ112" s="29">
        <v>0</v>
      </c>
      <c r="GR112" s="29">
        <v>-502.3</v>
      </c>
      <c r="GS112" s="29">
        <v>502.3</v>
      </c>
      <c r="GT112" s="29">
        <v>0</v>
      </c>
      <c r="GU112" s="29">
        <v>-173.91</v>
      </c>
      <c r="GV112" s="29">
        <v>173.91</v>
      </c>
      <c r="GW112" s="29">
        <v>0</v>
      </c>
      <c r="GX112" s="29">
        <v>-200</v>
      </c>
      <c r="GY112" s="29">
        <v>200</v>
      </c>
      <c r="GZ112" s="29">
        <v>0</v>
      </c>
      <c r="HA112" s="29">
        <v>-200</v>
      </c>
      <c r="HB112" s="29">
        <v>200</v>
      </c>
      <c r="HC112" s="29">
        <v>0</v>
      </c>
      <c r="HD112" s="29">
        <v>-573.91</v>
      </c>
      <c r="HE112" s="29">
        <v>573.91</v>
      </c>
      <c r="HF112" s="29">
        <v>0</v>
      </c>
      <c r="HG112" s="29">
        <v>-200</v>
      </c>
      <c r="HH112" s="29">
        <v>200</v>
      </c>
      <c r="HI112" s="29">
        <v>0</v>
      </c>
      <c r="HJ112" s="29">
        <v>-200</v>
      </c>
      <c r="HK112" s="29">
        <v>200</v>
      </c>
      <c r="HL112" s="29">
        <v>0</v>
      </c>
      <c r="HM112" s="29">
        <v>-400</v>
      </c>
      <c r="HN112" s="29">
        <v>400</v>
      </c>
      <c r="HO112" s="29">
        <v>0</v>
      </c>
      <c r="HP112" s="29"/>
      <c r="HQ112" s="29"/>
      <c r="HR112" s="29"/>
      <c r="HS112" s="29"/>
      <c r="HT112" s="29"/>
      <c r="HU112" s="29"/>
      <c r="HV112" s="29"/>
      <c r="HW112" s="29"/>
      <c r="HX112" s="29"/>
      <c r="HY112" s="29">
        <v>-25958.199999999997</v>
      </c>
      <c r="HZ112" s="29">
        <v>25993.199999999997</v>
      </c>
      <c r="IA112" s="29">
        <v>35</v>
      </c>
      <c r="IB112" s="29">
        <v>-356</v>
      </c>
      <c r="IC112" s="29">
        <v>356</v>
      </c>
      <c r="ID112" s="29">
        <v>0</v>
      </c>
      <c r="IE112" s="29">
        <v>-206</v>
      </c>
      <c r="IF112" s="29">
        <v>206</v>
      </c>
      <c r="IG112" s="29">
        <v>0</v>
      </c>
      <c r="IH112" s="29">
        <v>-562</v>
      </c>
      <c r="II112" s="29">
        <v>562</v>
      </c>
      <c r="IJ112" s="29">
        <v>0</v>
      </c>
      <c r="IK112" s="29">
        <v>-356</v>
      </c>
      <c r="IL112" s="29">
        <v>356</v>
      </c>
      <c r="IM112" s="29">
        <v>0</v>
      </c>
      <c r="IN112" s="29">
        <v>-206</v>
      </c>
      <c r="IO112" s="29">
        <v>206</v>
      </c>
      <c r="IP112" s="29">
        <v>0</v>
      </c>
      <c r="IQ112" s="29">
        <v>-562</v>
      </c>
      <c r="IR112" s="29">
        <v>562</v>
      </c>
      <c r="IS112" s="29">
        <v>0</v>
      </c>
      <c r="IT112" s="29">
        <v>-356</v>
      </c>
      <c r="IU112" s="29">
        <v>356</v>
      </c>
      <c r="IV112" s="29">
        <v>0</v>
      </c>
      <c r="IW112" s="29">
        <v>-206</v>
      </c>
      <c r="IX112" s="29">
        <v>206</v>
      </c>
      <c r="IY112" s="29">
        <v>0</v>
      </c>
      <c r="IZ112" s="29">
        <v>-562</v>
      </c>
      <c r="JA112" s="29">
        <v>562</v>
      </c>
      <c r="JB112" s="29">
        <v>0</v>
      </c>
      <c r="JC112" s="29">
        <v>-356</v>
      </c>
      <c r="JD112" s="29">
        <v>356</v>
      </c>
      <c r="JE112" s="29">
        <v>0</v>
      </c>
      <c r="JF112" s="29">
        <v>-206</v>
      </c>
      <c r="JG112" s="29">
        <v>206</v>
      </c>
      <c r="JH112" s="29">
        <v>0</v>
      </c>
      <c r="JI112" s="29">
        <v>-562</v>
      </c>
      <c r="JJ112" s="29">
        <v>562</v>
      </c>
      <c r="JK112" s="29">
        <v>0</v>
      </c>
      <c r="JL112" s="29">
        <v>-356</v>
      </c>
      <c r="JM112" s="29">
        <v>356</v>
      </c>
      <c r="JN112" s="29">
        <v>0</v>
      </c>
      <c r="JO112" s="29">
        <v>-206</v>
      </c>
      <c r="JP112" s="29">
        <v>206</v>
      </c>
      <c r="JQ112" s="29">
        <v>0</v>
      </c>
      <c r="JR112" s="29">
        <v>-562</v>
      </c>
      <c r="JS112" s="29">
        <v>562</v>
      </c>
      <c r="JT112" s="29">
        <v>0</v>
      </c>
      <c r="JU112" s="29">
        <v>-356</v>
      </c>
      <c r="JV112" s="29">
        <v>356</v>
      </c>
      <c r="JW112" s="29">
        <v>0</v>
      </c>
      <c r="JX112" s="29">
        <v>-206</v>
      </c>
      <c r="JY112" s="29">
        <v>206</v>
      </c>
      <c r="JZ112" s="29">
        <v>0</v>
      </c>
      <c r="KA112" s="29">
        <v>-562</v>
      </c>
      <c r="KB112" s="29">
        <v>562</v>
      </c>
      <c r="KC112" s="29">
        <v>0</v>
      </c>
      <c r="KD112" s="29">
        <v>-356</v>
      </c>
      <c r="KE112" s="29">
        <v>356</v>
      </c>
      <c r="KF112" s="29">
        <v>0</v>
      </c>
      <c r="KG112" s="29">
        <v>-206</v>
      </c>
      <c r="KH112" s="29">
        <v>206</v>
      </c>
      <c r="KI112" s="29">
        <v>0</v>
      </c>
      <c r="KJ112" s="29">
        <v>-562</v>
      </c>
      <c r="KK112" s="29">
        <v>562</v>
      </c>
      <c r="KL112" s="29">
        <v>0</v>
      </c>
      <c r="KM112" s="29">
        <v>-356</v>
      </c>
      <c r="KN112" s="29">
        <v>356</v>
      </c>
      <c r="KO112" s="29">
        <v>0</v>
      </c>
      <c r="KP112" s="29">
        <v>-206</v>
      </c>
      <c r="KQ112" s="29">
        <v>206</v>
      </c>
      <c r="KR112" s="29">
        <v>0</v>
      </c>
      <c r="KS112" s="29">
        <v>-562</v>
      </c>
      <c r="KT112" s="29">
        <v>562</v>
      </c>
      <c r="KU112" s="29">
        <v>0</v>
      </c>
      <c r="KV112" s="29">
        <v>-356</v>
      </c>
      <c r="KW112" s="29">
        <v>356</v>
      </c>
      <c r="KX112" s="29">
        <v>0</v>
      </c>
      <c r="KY112" s="29">
        <v>-206</v>
      </c>
      <c r="KZ112" s="29">
        <v>206</v>
      </c>
      <c r="LA112" s="29">
        <v>0</v>
      </c>
      <c r="LB112" s="29">
        <v>-562</v>
      </c>
      <c r="LC112" s="29">
        <v>562</v>
      </c>
      <c r="LD112" s="29">
        <v>0</v>
      </c>
      <c r="LE112" s="29">
        <v>-356</v>
      </c>
      <c r="LF112" s="29">
        <v>356</v>
      </c>
      <c r="LG112" s="29">
        <v>0</v>
      </c>
      <c r="LH112" s="29">
        <v>-206</v>
      </c>
      <c r="LI112" s="29">
        <v>206</v>
      </c>
      <c r="LJ112" s="29">
        <v>0</v>
      </c>
      <c r="LK112" s="29">
        <v>-562</v>
      </c>
      <c r="LL112" s="29">
        <v>562</v>
      </c>
      <c r="LM112" s="29">
        <v>0</v>
      </c>
      <c r="LN112" s="29">
        <v>-356</v>
      </c>
      <c r="LO112" s="29">
        <v>356</v>
      </c>
      <c r="LP112" s="29">
        <v>0</v>
      </c>
      <c r="LQ112" s="29">
        <v>-206</v>
      </c>
      <c r="LR112" s="29">
        <v>206</v>
      </c>
      <c r="LS112" s="29">
        <v>0</v>
      </c>
      <c r="LT112" s="29">
        <v>-562</v>
      </c>
      <c r="LU112" s="29">
        <v>562</v>
      </c>
      <c r="LV112" s="29">
        <v>0</v>
      </c>
      <c r="LW112" s="29">
        <v>-356</v>
      </c>
      <c r="LX112" s="29">
        <v>356</v>
      </c>
      <c r="LY112" s="29">
        <v>0</v>
      </c>
      <c r="LZ112" s="29">
        <v>-206</v>
      </c>
      <c r="MA112" s="29">
        <v>206</v>
      </c>
      <c r="MB112" s="29">
        <v>0</v>
      </c>
      <c r="MC112" s="29">
        <v>-562</v>
      </c>
      <c r="MD112" s="29">
        <v>562</v>
      </c>
      <c r="ME112" s="29">
        <v>0</v>
      </c>
      <c r="MF112" s="29"/>
      <c r="MG112" s="29"/>
      <c r="MH112" s="29"/>
      <c r="MI112" s="29"/>
      <c r="MJ112" s="29"/>
      <c r="MK112" s="29"/>
      <c r="ML112" s="29">
        <v>-6744</v>
      </c>
      <c r="MM112" s="29">
        <v>6744</v>
      </c>
      <c r="MN112" s="29">
        <v>0</v>
      </c>
      <c r="MO112" s="29">
        <v>-150</v>
      </c>
      <c r="MP112" s="29">
        <v>150</v>
      </c>
      <c r="MQ112" s="29">
        <v>0</v>
      </c>
      <c r="MR112" s="29">
        <v>-150</v>
      </c>
      <c r="MS112" s="29">
        <v>150</v>
      </c>
      <c r="MT112" s="29">
        <v>0</v>
      </c>
      <c r="MU112" s="29">
        <v>-150</v>
      </c>
      <c r="MV112" s="29">
        <v>150</v>
      </c>
      <c r="MW112" s="29">
        <v>0</v>
      </c>
      <c r="MX112" s="29">
        <v>-150</v>
      </c>
      <c r="MY112" s="29">
        <v>150</v>
      </c>
      <c r="MZ112" s="29">
        <v>0</v>
      </c>
      <c r="NA112" s="29">
        <v>-150</v>
      </c>
      <c r="NB112" s="29">
        <v>150</v>
      </c>
      <c r="NC112" s="29">
        <v>0</v>
      </c>
      <c r="ND112" s="29">
        <v>-150</v>
      </c>
      <c r="NE112" s="29">
        <v>150</v>
      </c>
      <c r="NF112" s="29">
        <v>0</v>
      </c>
      <c r="NG112" s="29">
        <v>-150</v>
      </c>
      <c r="NH112" s="29">
        <v>150</v>
      </c>
      <c r="NI112" s="29">
        <v>0</v>
      </c>
      <c r="NJ112" s="29">
        <v>-150</v>
      </c>
      <c r="NK112" s="29">
        <v>150</v>
      </c>
      <c r="NL112" s="29">
        <v>0</v>
      </c>
      <c r="NM112" s="29">
        <v>-150</v>
      </c>
      <c r="NN112" s="29">
        <v>150</v>
      </c>
      <c r="NO112" s="29">
        <v>0</v>
      </c>
      <c r="NP112" s="29">
        <v>-150</v>
      </c>
      <c r="NQ112" s="29">
        <v>150</v>
      </c>
      <c r="NR112" s="29">
        <v>0</v>
      </c>
      <c r="NS112" s="29">
        <v>-150</v>
      </c>
      <c r="NT112" s="29">
        <v>150</v>
      </c>
      <c r="NU112" s="29">
        <v>0</v>
      </c>
      <c r="NV112" s="29">
        <v>-150</v>
      </c>
      <c r="NW112" s="29">
        <v>150</v>
      </c>
      <c r="NX112" s="29">
        <v>0</v>
      </c>
      <c r="NY112" s="29">
        <v>-150</v>
      </c>
      <c r="NZ112" s="29">
        <v>150</v>
      </c>
      <c r="OA112" s="29">
        <v>0</v>
      </c>
      <c r="OB112" s="29">
        <v>-150</v>
      </c>
      <c r="OC112" s="29">
        <v>150</v>
      </c>
      <c r="OD112" s="29">
        <v>0</v>
      </c>
      <c r="OE112" s="29">
        <v>-150</v>
      </c>
      <c r="OF112" s="29">
        <v>150</v>
      </c>
      <c r="OG112" s="29">
        <v>0</v>
      </c>
      <c r="OH112" s="29">
        <v>-150</v>
      </c>
      <c r="OI112" s="29">
        <v>150</v>
      </c>
      <c r="OJ112" s="29">
        <v>0</v>
      </c>
      <c r="OK112" s="29">
        <v>-150</v>
      </c>
      <c r="OL112" s="29">
        <v>150</v>
      </c>
      <c r="OM112" s="29">
        <v>0</v>
      </c>
      <c r="ON112" s="29">
        <v>-150</v>
      </c>
      <c r="OO112" s="29">
        <v>150</v>
      </c>
      <c r="OP112" s="29">
        <v>0</v>
      </c>
      <c r="OQ112" s="29">
        <v>-150</v>
      </c>
      <c r="OR112" s="29">
        <v>150</v>
      </c>
      <c r="OS112" s="29">
        <v>0</v>
      </c>
      <c r="OT112" s="29">
        <v>-150</v>
      </c>
      <c r="OU112" s="29">
        <v>150</v>
      </c>
      <c r="OV112" s="29">
        <v>0</v>
      </c>
      <c r="OW112" s="29">
        <v>-150</v>
      </c>
      <c r="OX112" s="29">
        <v>150</v>
      </c>
      <c r="OY112" s="29">
        <v>0</v>
      </c>
      <c r="OZ112" s="29">
        <v>-150</v>
      </c>
      <c r="PA112" s="29">
        <v>150</v>
      </c>
      <c r="PB112" s="29">
        <v>0</v>
      </c>
      <c r="PC112" s="29">
        <v>-150</v>
      </c>
      <c r="PD112" s="29">
        <v>150</v>
      </c>
      <c r="PE112" s="29">
        <v>0</v>
      </c>
      <c r="PF112" s="29">
        <v>-150</v>
      </c>
      <c r="PG112" s="29">
        <v>150</v>
      </c>
      <c r="PH112" s="29">
        <v>0</v>
      </c>
      <c r="PI112" s="29">
        <v>-1800</v>
      </c>
      <c r="PJ112" s="29">
        <v>1800</v>
      </c>
      <c r="PK112" s="29">
        <v>0</v>
      </c>
    </row>
    <row r="113" spans="1:427" x14ac:dyDescent="0.25">
      <c r="A113" s="7" t="s">
        <v>349</v>
      </c>
      <c r="B113" s="29">
        <v>-1174.9000000000001</v>
      </c>
      <c r="C113" s="29">
        <v>1174.9000000000001</v>
      </c>
      <c r="D113" s="29">
        <v>0</v>
      </c>
      <c r="E113" s="29">
        <v>-1174.9000000000001</v>
      </c>
      <c r="F113" s="29">
        <v>1174.9000000000001</v>
      </c>
      <c r="G113" s="29">
        <v>0</v>
      </c>
      <c r="H113" s="29">
        <v>-1603.5</v>
      </c>
      <c r="I113" s="29">
        <v>1603.5</v>
      </c>
      <c r="J113" s="29">
        <v>0</v>
      </c>
      <c r="K113" s="29">
        <v>-1603.5</v>
      </c>
      <c r="L113" s="29">
        <v>1603.5</v>
      </c>
      <c r="M113" s="29">
        <v>0</v>
      </c>
      <c r="N113" s="29">
        <v>-1490.65</v>
      </c>
      <c r="O113" s="29">
        <v>1490.65</v>
      </c>
      <c r="P113" s="29">
        <v>0</v>
      </c>
      <c r="Q113" s="29">
        <v>-1490.65</v>
      </c>
      <c r="R113" s="29">
        <v>1490.65</v>
      </c>
      <c r="S113" s="29">
        <v>0</v>
      </c>
      <c r="T113" s="29">
        <v>-1629.84</v>
      </c>
      <c r="U113" s="29">
        <v>1629.84</v>
      </c>
      <c r="V113" s="29">
        <v>0</v>
      </c>
      <c r="W113" s="29">
        <v>-1629.84</v>
      </c>
      <c r="X113" s="29">
        <v>1629.84</v>
      </c>
      <c r="Y113" s="29">
        <v>0</v>
      </c>
      <c r="Z113" s="29"/>
      <c r="AA113" s="29"/>
      <c r="AB113" s="29"/>
      <c r="AC113" s="29"/>
      <c r="AD113" s="29"/>
      <c r="AE113" s="29"/>
      <c r="AF113" s="29">
        <v>-94</v>
      </c>
      <c r="AG113" s="29">
        <v>94</v>
      </c>
      <c r="AH113" s="29">
        <v>0</v>
      </c>
      <c r="AI113" s="29">
        <v>-94</v>
      </c>
      <c r="AJ113" s="29">
        <v>94</v>
      </c>
      <c r="AK113" s="29">
        <v>0</v>
      </c>
      <c r="AL113" s="29"/>
      <c r="AM113" s="29"/>
      <c r="AN113" s="29"/>
      <c r="AO113" s="29"/>
      <c r="AP113" s="29"/>
      <c r="AQ113" s="29"/>
      <c r="AR113" s="29"/>
      <c r="AS113" s="29"/>
      <c r="AT113" s="29"/>
      <c r="AU113" s="29"/>
      <c r="AV113" s="29"/>
      <c r="AW113" s="29"/>
      <c r="AX113" s="29">
        <v>-1983</v>
      </c>
      <c r="AY113" s="29">
        <v>1983</v>
      </c>
      <c r="AZ113" s="29">
        <v>0</v>
      </c>
      <c r="BA113" s="29">
        <v>-1983</v>
      </c>
      <c r="BB113" s="29">
        <v>1983</v>
      </c>
      <c r="BC113" s="29">
        <v>0</v>
      </c>
      <c r="BD113" s="29"/>
      <c r="BE113" s="29"/>
      <c r="BF113" s="29"/>
      <c r="BG113" s="29"/>
      <c r="BH113" s="29"/>
      <c r="BI113" s="29"/>
      <c r="BJ113" s="29"/>
      <c r="BK113" s="29"/>
      <c r="BL113" s="29"/>
      <c r="BM113" s="29"/>
      <c r="BN113" s="29"/>
      <c r="BO113" s="29"/>
      <c r="BP113" s="29">
        <v>-920.5</v>
      </c>
      <c r="BQ113" s="29">
        <v>920.5</v>
      </c>
      <c r="BR113" s="29">
        <v>0</v>
      </c>
      <c r="BS113" s="29">
        <v>-920.5</v>
      </c>
      <c r="BT113" s="29">
        <v>920.5</v>
      </c>
      <c r="BU113" s="29">
        <v>0</v>
      </c>
      <c r="BV113" s="29"/>
      <c r="BW113" s="29"/>
      <c r="BX113" s="29"/>
      <c r="BY113" s="29"/>
      <c r="BZ113" s="29"/>
      <c r="CA113" s="29"/>
      <c r="CB113" s="29">
        <v>-8896.39</v>
      </c>
      <c r="CC113" s="29">
        <v>8896.39</v>
      </c>
      <c r="CD113" s="29">
        <v>0</v>
      </c>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v>-868.43</v>
      </c>
      <c r="DD113" s="29">
        <v>868.43</v>
      </c>
      <c r="DE113" s="29">
        <v>0</v>
      </c>
      <c r="DF113" s="29"/>
      <c r="DG113" s="29"/>
      <c r="DH113" s="29"/>
      <c r="DI113" s="29">
        <v>-868.43</v>
      </c>
      <c r="DJ113" s="29">
        <v>868.43</v>
      </c>
      <c r="DK113" s="29">
        <v>0</v>
      </c>
      <c r="DL113" s="29">
        <v>-1736.86</v>
      </c>
      <c r="DM113" s="29">
        <v>1736.86</v>
      </c>
      <c r="DN113" s="29">
        <v>0</v>
      </c>
      <c r="DO113" s="29"/>
      <c r="DP113" s="29"/>
      <c r="DQ113" s="29"/>
      <c r="DR113" s="29"/>
      <c r="DS113" s="29"/>
      <c r="DT113" s="29"/>
      <c r="DU113" s="29"/>
      <c r="DV113" s="29"/>
      <c r="DW113" s="29"/>
      <c r="DX113" s="29"/>
      <c r="DY113" s="29"/>
      <c r="DZ113" s="29"/>
      <c r="EA113" s="29"/>
      <c r="EB113" s="29"/>
      <c r="EC113" s="29"/>
      <c r="ED113" s="29"/>
      <c r="EE113" s="29"/>
      <c r="EF113" s="29"/>
      <c r="EG113" s="29"/>
      <c r="EH113" s="29"/>
      <c r="EI113" s="29"/>
      <c r="EJ113" s="29"/>
      <c r="EK113" s="29"/>
      <c r="EL113" s="29"/>
      <c r="EM113" s="29">
        <v>-2150.2199999999998</v>
      </c>
      <c r="EN113" s="29">
        <v>2150.2199999999998</v>
      </c>
      <c r="EO113" s="29">
        <v>0</v>
      </c>
      <c r="EP113" s="29"/>
      <c r="EQ113" s="29"/>
      <c r="ER113" s="29"/>
      <c r="ES113" s="29"/>
      <c r="ET113" s="29"/>
      <c r="EU113" s="29"/>
      <c r="EV113" s="29">
        <v>-2150.2199999999998</v>
      </c>
      <c r="EW113" s="29">
        <v>2150.2199999999998</v>
      </c>
      <c r="EX113" s="29">
        <v>0</v>
      </c>
      <c r="EY113" s="29">
        <v>-3798.61</v>
      </c>
      <c r="EZ113" s="29">
        <v>3798.61</v>
      </c>
      <c r="FA113" s="29">
        <v>0</v>
      </c>
      <c r="FB113" s="29"/>
      <c r="FC113" s="29"/>
      <c r="FD113" s="29"/>
      <c r="FE113" s="29">
        <v>-3100</v>
      </c>
      <c r="FF113" s="29">
        <v>3100</v>
      </c>
      <c r="FG113" s="29">
        <v>0</v>
      </c>
      <c r="FH113" s="29">
        <v>-6898.6100000000006</v>
      </c>
      <c r="FI113" s="29">
        <v>6898.6100000000006</v>
      </c>
      <c r="FJ113" s="29">
        <v>0</v>
      </c>
      <c r="FK113" s="29"/>
      <c r="FL113" s="29"/>
      <c r="FM113" s="29"/>
      <c r="FN113" s="29"/>
      <c r="FO113" s="29"/>
      <c r="FP113" s="29"/>
      <c r="FQ113" s="29">
        <v>-3100</v>
      </c>
      <c r="FR113" s="29">
        <v>3100</v>
      </c>
      <c r="FS113" s="29">
        <v>0</v>
      </c>
      <c r="FT113" s="29">
        <v>-3100</v>
      </c>
      <c r="FU113" s="29">
        <v>3100</v>
      </c>
      <c r="FV113" s="29">
        <v>0</v>
      </c>
      <c r="FW113" s="29">
        <v>-2659.32</v>
      </c>
      <c r="FX113" s="29">
        <v>2659.32</v>
      </c>
      <c r="FY113" s="29">
        <v>0</v>
      </c>
      <c r="FZ113" s="29"/>
      <c r="GA113" s="29"/>
      <c r="GB113" s="29"/>
      <c r="GC113" s="29">
        <v>-3100</v>
      </c>
      <c r="GD113" s="29">
        <v>3100</v>
      </c>
      <c r="GE113" s="29">
        <v>0</v>
      </c>
      <c r="GF113" s="29">
        <v>-5759.32</v>
      </c>
      <c r="GG113" s="29">
        <v>5759.32</v>
      </c>
      <c r="GH113" s="29">
        <v>0</v>
      </c>
      <c r="GI113" s="29">
        <v>-888.9</v>
      </c>
      <c r="GJ113" s="29">
        <v>888.9</v>
      </c>
      <c r="GK113" s="29">
        <v>0</v>
      </c>
      <c r="GL113" s="29"/>
      <c r="GM113" s="29"/>
      <c r="GN113" s="29"/>
      <c r="GO113" s="29">
        <v>-3100</v>
      </c>
      <c r="GP113" s="29">
        <v>3100</v>
      </c>
      <c r="GQ113" s="29">
        <v>0</v>
      </c>
      <c r="GR113" s="29">
        <v>-3988.9</v>
      </c>
      <c r="GS113" s="29">
        <v>3988.9</v>
      </c>
      <c r="GT113" s="29">
        <v>0</v>
      </c>
      <c r="GU113" s="29">
        <v>-508.15</v>
      </c>
      <c r="GV113" s="29">
        <v>508.15</v>
      </c>
      <c r="GW113" s="29">
        <v>0</v>
      </c>
      <c r="GX113" s="29"/>
      <c r="GY113" s="29"/>
      <c r="GZ113" s="29"/>
      <c r="HA113" s="29">
        <v>-3100</v>
      </c>
      <c r="HB113" s="29">
        <v>3100</v>
      </c>
      <c r="HC113" s="29">
        <v>0</v>
      </c>
      <c r="HD113" s="29">
        <v>-3608.15</v>
      </c>
      <c r="HE113" s="29">
        <v>3608.15</v>
      </c>
      <c r="HF113" s="29">
        <v>0</v>
      </c>
      <c r="HG113" s="29"/>
      <c r="HH113" s="29"/>
      <c r="HI113" s="29"/>
      <c r="HJ113" s="29">
        <v>-3100</v>
      </c>
      <c r="HK113" s="29">
        <v>3100</v>
      </c>
      <c r="HL113" s="29">
        <v>0</v>
      </c>
      <c r="HM113" s="29">
        <v>-3100</v>
      </c>
      <c r="HN113" s="29">
        <v>3100</v>
      </c>
      <c r="HO113" s="29">
        <v>0</v>
      </c>
      <c r="HP113" s="29"/>
      <c r="HQ113" s="29"/>
      <c r="HR113" s="29"/>
      <c r="HS113" s="29"/>
      <c r="HT113" s="29"/>
      <c r="HU113" s="29"/>
      <c r="HV113" s="29"/>
      <c r="HW113" s="29"/>
      <c r="HX113" s="29"/>
      <c r="HY113" s="29">
        <v>-30342.060000000005</v>
      </c>
      <c r="HZ113" s="29">
        <v>30342.060000000005</v>
      </c>
      <c r="IA113" s="29">
        <v>0</v>
      </c>
      <c r="IB113" s="29">
        <v>-1663.56</v>
      </c>
      <c r="IC113" s="29">
        <v>1663.56</v>
      </c>
      <c r="ID113" s="29">
        <v>0</v>
      </c>
      <c r="IE113" s="29">
        <v>-3193</v>
      </c>
      <c r="IF113" s="29">
        <v>3193</v>
      </c>
      <c r="IG113" s="29">
        <v>0</v>
      </c>
      <c r="IH113" s="29">
        <v>-4856.5599999999995</v>
      </c>
      <c r="II113" s="29">
        <v>4856.5599999999995</v>
      </c>
      <c r="IJ113" s="29">
        <v>0</v>
      </c>
      <c r="IK113" s="29">
        <v>-1663.56</v>
      </c>
      <c r="IL113" s="29">
        <v>1663.56</v>
      </c>
      <c r="IM113" s="29">
        <v>0</v>
      </c>
      <c r="IN113" s="29">
        <v>-3193</v>
      </c>
      <c r="IO113" s="29">
        <v>3193</v>
      </c>
      <c r="IP113" s="29">
        <v>0</v>
      </c>
      <c r="IQ113" s="29">
        <v>-4856.5599999999995</v>
      </c>
      <c r="IR113" s="29">
        <v>4856.5599999999995</v>
      </c>
      <c r="IS113" s="29">
        <v>0</v>
      </c>
      <c r="IT113" s="29">
        <v>-1663.56</v>
      </c>
      <c r="IU113" s="29">
        <v>1663.56</v>
      </c>
      <c r="IV113" s="29">
        <v>0</v>
      </c>
      <c r="IW113" s="29">
        <v>-3193</v>
      </c>
      <c r="IX113" s="29">
        <v>3193</v>
      </c>
      <c r="IY113" s="29">
        <v>0</v>
      </c>
      <c r="IZ113" s="29">
        <v>-4856.5599999999995</v>
      </c>
      <c r="JA113" s="29">
        <v>4856.5599999999995</v>
      </c>
      <c r="JB113" s="29">
        <v>0</v>
      </c>
      <c r="JC113" s="29">
        <v>-1663.56</v>
      </c>
      <c r="JD113" s="29">
        <v>1663.56</v>
      </c>
      <c r="JE113" s="29">
        <v>0</v>
      </c>
      <c r="JF113" s="29">
        <v>-3193</v>
      </c>
      <c r="JG113" s="29">
        <v>3193</v>
      </c>
      <c r="JH113" s="29">
        <v>0</v>
      </c>
      <c r="JI113" s="29">
        <v>-4856.5599999999995</v>
      </c>
      <c r="JJ113" s="29">
        <v>4856.5599999999995</v>
      </c>
      <c r="JK113" s="29">
        <v>0</v>
      </c>
      <c r="JL113" s="29">
        <v>-1663.56</v>
      </c>
      <c r="JM113" s="29">
        <v>1663.56</v>
      </c>
      <c r="JN113" s="29">
        <v>0</v>
      </c>
      <c r="JO113" s="29">
        <v>-3193</v>
      </c>
      <c r="JP113" s="29">
        <v>3193</v>
      </c>
      <c r="JQ113" s="29">
        <v>0</v>
      </c>
      <c r="JR113" s="29">
        <v>-4856.5599999999995</v>
      </c>
      <c r="JS113" s="29">
        <v>4856.5599999999995</v>
      </c>
      <c r="JT113" s="29">
        <v>0</v>
      </c>
      <c r="JU113" s="29">
        <v>-1663.56</v>
      </c>
      <c r="JV113" s="29">
        <v>1663.56</v>
      </c>
      <c r="JW113" s="29">
        <v>0</v>
      </c>
      <c r="JX113" s="29">
        <v>-3193</v>
      </c>
      <c r="JY113" s="29">
        <v>3193</v>
      </c>
      <c r="JZ113" s="29">
        <v>0</v>
      </c>
      <c r="KA113" s="29">
        <v>-4856.5599999999995</v>
      </c>
      <c r="KB113" s="29">
        <v>4856.5599999999995</v>
      </c>
      <c r="KC113" s="29">
        <v>0</v>
      </c>
      <c r="KD113" s="29">
        <v>-1663.56</v>
      </c>
      <c r="KE113" s="29">
        <v>1663.56</v>
      </c>
      <c r="KF113" s="29">
        <v>0</v>
      </c>
      <c r="KG113" s="29">
        <v>-3193</v>
      </c>
      <c r="KH113" s="29">
        <v>3193</v>
      </c>
      <c r="KI113" s="29">
        <v>0</v>
      </c>
      <c r="KJ113" s="29">
        <v>-4856.5599999999995</v>
      </c>
      <c r="KK113" s="29">
        <v>4856.5599999999995</v>
      </c>
      <c r="KL113" s="29">
        <v>0</v>
      </c>
      <c r="KM113" s="29">
        <v>-2842.13</v>
      </c>
      <c r="KN113" s="29">
        <v>2842.13</v>
      </c>
      <c r="KO113" s="29">
        <v>0</v>
      </c>
      <c r="KP113" s="29">
        <v>-3193</v>
      </c>
      <c r="KQ113" s="29">
        <v>3193</v>
      </c>
      <c r="KR113" s="29">
        <v>0</v>
      </c>
      <c r="KS113" s="29">
        <v>-6035.13</v>
      </c>
      <c r="KT113" s="29">
        <v>6035.13</v>
      </c>
      <c r="KU113" s="29">
        <v>0</v>
      </c>
      <c r="KV113" s="29">
        <v>-2842.13</v>
      </c>
      <c r="KW113" s="29">
        <v>2842.13</v>
      </c>
      <c r="KX113" s="29">
        <v>0</v>
      </c>
      <c r="KY113" s="29">
        <v>-3193</v>
      </c>
      <c r="KZ113" s="29">
        <v>3193</v>
      </c>
      <c r="LA113" s="29">
        <v>0</v>
      </c>
      <c r="LB113" s="29">
        <v>-6035.13</v>
      </c>
      <c r="LC113" s="29">
        <v>6035.13</v>
      </c>
      <c r="LD113" s="29">
        <v>0</v>
      </c>
      <c r="LE113" s="29">
        <v>-1592.13</v>
      </c>
      <c r="LF113" s="29">
        <v>1592.13</v>
      </c>
      <c r="LG113" s="29">
        <v>0</v>
      </c>
      <c r="LH113" s="29">
        <v>-3193</v>
      </c>
      <c r="LI113" s="29">
        <v>3193</v>
      </c>
      <c r="LJ113" s="29">
        <v>0</v>
      </c>
      <c r="LK113" s="29">
        <v>-4785.13</v>
      </c>
      <c r="LL113" s="29">
        <v>4785.13</v>
      </c>
      <c r="LM113" s="29">
        <v>0</v>
      </c>
      <c r="LN113" s="29">
        <v>-1592.13</v>
      </c>
      <c r="LO113" s="29">
        <v>1592.13</v>
      </c>
      <c r="LP113" s="29">
        <v>0</v>
      </c>
      <c r="LQ113" s="29">
        <v>-3193</v>
      </c>
      <c r="LR113" s="29">
        <v>3193</v>
      </c>
      <c r="LS113" s="29">
        <v>0</v>
      </c>
      <c r="LT113" s="29">
        <v>-4785.13</v>
      </c>
      <c r="LU113" s="29">
        <v>4785.13</v>
      </c>
      <c r="LV113" s="29">
        <v>0</v>
      </c>
      <c r="LW113" s="29">
        <v>-1592.13</v>
      </c>
      <c r="LX113" s="29">
        <v>1592.13</v>
      </c>
      <c r="LY113" s="29">
        <v>0</v>
      </c>
      <c r="LZ113" s="29">
        <v>-3193</v>
      </c>
      <c r="MA113" s="29">
        <v>3193</v>
      </c>
      <c r="MB113" s="29">
        <v>0</v>
      </c>
      <c r="MC113" s="29">
        <v>-4785.13</v>
      </c>
      <c r="MD113" s="29">
        <v>4785.13</v>
      </c>
      <c r="ME113" s="29">
        <v>0</v>
      </c>
      <c r="MF113" s="29"/>
      <c r="MG113" s="29"/>
      <c r="MH113" s="29"/>
      <c r="MI113" s="29"/>
      <c r="MJ113" s="29"/>
      <c r="MK113" s="29"/>
      <c r="ML113" s="29">
        <v>-60421.569999999985</v>
      </c>
      <c r="MM113" s="29">
        <v>60421.569999999985</v>
      </c>
      <c r="MN113" s="29">
        <v>0</v>
      </c>
      <c r="MO113" s="29"/>
      <c r="MP113" s="29"/>
      <c r="MQ113" s="29"/>
      <c r="MR113" s="29"/>
      <c r="MS113" s="29"/>
      <c r="MT113" s="29"/>
      <c r="MU113" s="29"/>
      <c r="MV113" s="29"/>
      <c r="MW113" s="29"/>
      <c r="MX113" s="29"/>
      <c r="MY113" s="29"/>
      <c r="MZ113" s="29"/>
      <c r="NA113" s="29"/>
      <c r="NB113" s="29"/>
      <c r="NC113" s="29"/>
      <c r="ND113" s="29"/>
      <c r="NE113" s="29"/>
      <c r="NF113" s="29"/>
      <c r="NG113" s="29"/>
      <c r="NH113" s="29"/>
      <c r="NI113" s="29"/>
      <c r="NJ113" s="29"/>
      <c r="NK113" s="29"/>
      <c r="NL113" s="29"/>
      <c r="NM113" s="29"/>
      <c r="NN113" s="29"/>
      <c r="NO113" s="29"/>
      <c r="NP113" s="29"/>
      <c r="NQ113" s="29"/>
      <c r="NR113" s="29"/>
      <c r="NS113" s="29"/>
      <c r="NT113" s="29"/>
      <c r="NU113" s="29"/>
      <c r="NV113" s="29"/>
      <c r="NW113" s="29"/>
      <c r="NX113" s="29"/>
      <c r="NY113" s="29"/>
      <c r="NZ113" s="29"/>
      <c r="OA113" s="29"/>
      <c r="OB113" s="29"/>
      <c r="OC113" s="29"/>
      <c r="OD113" s="29"/>
      <c r="OE113" s="29"/>
      <c r="OF113" s="29"/>
      <c r="OG113" s="29"/>
      <c r="OH113" s="29"/>
      <c r="OI113" s="29"/>
      <c r="OJ113" s="29"/>
      <c r="OK113" s="29"/>
      <c r="OL113" s="29"/>
      <c r="OM113" s="29"/>
      <c r="ON113" s="29"/>
      <c r="OO113" s="29"/>
      <c r="OP113" s="29"/>
      <c r="OQ113" s="29"/>
      <c r="OR113" s="29"/>
      <c r="OS113" s="29"/>
      <c r="OT113" s="29"/>
      <c r="OU113" s="29"/>
      <c r="OV113" s="29"/>
      <c r="OW113" s="29"/>
      <c r="OX113" s="29"/>
      <c r="OY113" s="29"/>
      <c r="OZ113" s="29"/>
      <c r="PA113" s="29"/>
      <c r="PB113" s="29"/>
      <c r="PC113" s="29"/>
      <c r="PD113" s="29"/>
      <c r="PE113" s="29"/>
      <c r="PF113" s="29"/>
      <c r="PG113" s="29"/>
      <c r="PH113" s="29"/>
      <c r="PI113" s="29"/>
      <c r="PJ113" s="29"/>
      <c r="PK113" s="29"/>
    </row>
    <row r="114" spans="1:427" x14ac:dyDescent="0.25">
      <c r="A114" s="6" t="s">
        <v>88</v>
      </c>
      <c r="B114" s="29">
        <v>-10353.34</v>
      </c>
      <c r="C114" s="29">
        <v>10446.42</v>
      </c>
      <c r="D114" s="29">
        <v>93.08</v>
      </c>
      <c r="E114" s="29">
        <v>-10353.34</v>
      </c>
      <c r="F114" s="29">
        <v>10446.42</v>
      </c>
      <c r="G114" s="29">
        <v>93.08</v>
      </c>
      <c r="H114" s="29">
        <v>-610.70000000000005</v>
      </c>
      <c r="I114" s="29">
        <v>610.70000000000005</v>
      </c>
      <c r="J114" s="29">
        <v>0</v>
      </c>
      <c r="K114" s="29">
        <v>-610.70000000000005</v>
      </c>
      <c r="L114" s="29">
        <v>610.70000000000005</v>
      </c>
      <c r="M114" s="29">
        <v>0</v>
      </c>
      <c r="N114" s="29"/>
      <c r="O114" s="29"/>
      <c r="P114" s="29"/>
      <c r="Q114" s="29"/>
      <c r="R114" s="29"/>
      <c r="S114" s="29"/>
      <c r="T114" s="29">
        <v>-2617.36</v>
      </c>
      <c r="U114" s="29">
        <v>2617.36</v>
      </c>
      <c r="V114" s="29">
        <v>0</v>
      </c>
      <c r="W114" s="29">
        <v>-2617.36</v>
      </c>
      <c r="X114" s="29">
        <v>2617.36</v>
      </c>
      <c r="Y114" s="29">
        <v>0</v>
      </c>
      <c r="Z114" s="29"/>
      <c r="AA114" s="29"/>
      <c r="AB114" s="29"/>
      <c r="AC114" s="29"/>
      <c r="AD114" s="29"/>
      <c r="AE114" s="29"/>
      <c r="AF114" s="29"/>
      <c r="AG114" s="29"/>
      <c r="AH114" s="29"/>
      <c r="AI114" s="29"/>
      <c r="AJ114" s="29"/>
      <c r="AK114" s="29"/>
      <c r="AL114" s="29">
        <v>358.61</v>
      </c>
      <c r="AM114" s="29">
        <v>115.68</v>
      </c>
      <c r="AN114" s="29">
        <v>474.29</v>
      </c>
      <c r="AO114" s="29">
        <v>358.61</v>
      </c>
      <c r="AP114" s="29">
        <v>115.68</v>
      </c>
      <c r="AQ114" s="29">
        <v>474.29</v>
      </c>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v>-13222.79</v>
      </c>
      <c r="CC114" s="29">
        <v>13790.160000000002</v>
      </c>
      <c r="CD114" s="29">
        <v>567.37</v>
      </c>
      <c r="CE114" s="29">
        <v>-7861.2</v>
      </c>
      <c r="CF114" s="29">
        <v>7861.2</v>
      </c>
      <c r="CG114" s="29">
        <v>0</v>
      </c>
      <c r="CH114" s="29"/>
      <c r="CI114" s="29"/>
      <c r="CJ114" s="29"/>
      <c r="CK114" s="29">
        <v>-7861.2</v>
      </c>
      <c r="CL114" s="29">
        <v>7861.2</v>
      </c>
      <c r="CM114" s="29">
        <v>0</v>
      </c>
      <c r="CN114" s="29">
        <v>-15722.4</v>
      </c>
      <c r="CO114" s="29">
        <v>15722.4</v>
      </c>
      <c r="CP114" s="29">
        <v>0</v>
      </c>
      <c r="CQ114" s="29">
        <v>-2865.7</v>
      </c>
      <c r="CR114" s="29">
        <v>2865.7</v>
      </c>
      <c r="CS114" s="29">
        <v>0</v>
      </c>
      <c r="CT114" s="29">
        <v>-2255</v>
      </c>
      <c r="CU114" s="29">
        <v>2255</v>
      </c>
      <c r="CV114" s="29">
        <v>0</v>
      </c>
      <c r="CW114" s="29">
        <v>-2357</v>
      </c>
      <c r="CX114" s="29">
        <v>2357</v>
      </c>
      <c r="CY114" s="29">
        <v>0</v>
      </c>
      <c r="CZ114" s="29">
        <v>-7477.7</v>
      </c>
      <c r="DA114" s="29">
        <v>7477.7</v>
      </c>
      <c r="DB114" s="29">
        <v>0</v>
      </c>
      <c r="DC114" s="29"/>
      <c r="DD114" s="29"/>
      <c r="DE114" s="29"/>
      <c r="DF114" s="29"/>
      <c r="DG114" s="29"/>
      <c r="DH114" s="29"/>
      <c r="DI114" s="29">
        <v>-509</v>
      </c>
      <c r="DJ114" s="29">
        <v>509</v>
      </c>
      <c r="DK114" s="29">
        <v>0</v>
      </c>
      <c r="DL114" s="29">
        <v>-509</v>
      </c>
      <c r="DM114" s="29">
        <v>509</v>
      </c>
      <c r="DN114" s="29">
        <v>0</v>
      </c>
      <c r="DO114" s="29">
        <v>-2394.88</v>
      </c>
      <c r="DP114" s="29">
        <v>2394.88</v>
      </c>
      <c r="DQ114" s="29">
        <v>0</v>
      </c>
      <c r="DR114" s="29"/>
      <c r="DS114" s="29"/>
      <c r="DT114" s="29"/>
      <c r="DU114" s="29"/>
      <c r="DV114" s="29"/>
      <c r="DW114" s="29"/>
      <c r="DX114" s="29">
        <v>-2394.88</v>
      </c>
      <c r="DY114" s="29">
        <v>2394.88</v>
      </c>
      <c r="DZ114" s="29">
        <v>0</v>
      </c>
      <c r="EA114" s="29"/>
      <c r="EB114" s="29"/>
      <c r="EC114" s="29"/>
      <c r="ED114" s="29"/>
      <c r="EE114" s="29"/>
      <c r="EF114" s="29"/>
      <c r="EG114" s="29"/>
      <c r="EH114" s="29"/>
      <c r="EI114" s="29"/>
      <c r="EJ114" s="29"/>
      <c r="EK114" s="29"/>
      <c r="EL114" s="29"/>
      <c r="EM114" s="29"/>
      <c r="EN114" s="29"/>
      <c r="EO114" s="29"/>
      <c r="EP114" s="29">
        <v>-342.17</v>
      </c>
      <c r="EQ114" s="29">
        <v>342.17</v>
      </c>
      <c r="ER114" s="29">
        <v>0</v>
      </c>
      <c r="ES114" s="29">
        <v>-1012.17</v>
      </c>
      <c r="ET114" s="29">
        <v>1012.17</v>
      </c>
      <c r="EU114" s="29">
        <v>0</v>
      </c>
      <c r="EV114" s="29">
        <v>-1354.34</v>
      </c>
      <c r="EW114" s="29">
        <v>1354.34</v>
      </c>
      <c r="EX114" s="29">
        <v>0</v>
      </c>
      <c r="EY114" s="29">
        <v>-307.44</v>
      </c>
      <c r="EZ114" s="29">
        <v>307.44</v>
      </c>
      <c r="FA114" s="29">
        <v>0</v>
      </c>
      <c r="FB114" s="29">
        <v>-342.17</v>
      </c>
      <c r="FC114" s="29">
        <v>342.17</v>
      </c>
      <c r="FD114" s="29">
        <v>0</v>
      </c>
      <c r="FE114" s="29">
        <v>-352.13</v>
      </c>
      <c r="FF114" s="29">
        <v>352.13</v>
      </c>
      <c r="FG114" s="29">
        <v>0</v>
      </c>
      <c r="FH114" s="29">
        <v>-1001.74</v>
      </c>
      <c r="FI114" s="29">
        <v>1001.74</v>
      </c>
      <c r="FJ114" s="29">
        <v>0</v>
      </c>
      <c r="FK114" s="29"/>
      <c r="FL114" s="29"/>
      <c r="FM114" s="29"/>
      <c r="FN114" s="29">
        <v>-342.17</v>
      </c>
      <c r="FO114" s="29">
        <v>342.17</v>
      </c>
      <c r="FP114" s="29">
        <v>0</v>
      </c>
      <c r="FQ114" s="29">
        <v>-352.13</v>
      </c>
      <c r="FR114" s="29">
        <v>352.13</v>
      </c>
      <c r="FS114" s="29">
        <v>0</v>
      </c>
      <c r="FT114" s="29">
        <v>-694.3</v>
      </c>
      <c r="FU114" s="29">
        <v>694.3</v>
      </c>
      <c r="FV114" s="29">
        <v>0</v>
      </c>
      <c r="FW114" s="29"/>
      <c r="FX114" s="29"/>
      <c r="FY114" s="29"/>
      <c r="FZ114" s="29">
        <v>-342.17</v>
      </c>
      <c r="GA114" s="29">
        <v>342.17</v>
      </c>
      <c r="GB114" s="29">
        <v>0</v>
      </c>
      <c r="GC114" s="29">
        <v>-352.13</v>
      </c>
      <c r="GD114" s="29">
        <v>352.13</v>
      </c>
      <c r="GE114" s="29">
        <v>0</v>
      </c>
      <c r="GF114" s="29">
        <v>-694.3</v>
      </c>
      <c r="GG114" s="29">
        <v>694.3</v>
      </c>
      <c r="GH114" s="29">
        <v>0</v>
      </c>
      <c r="GI114" s="29">
        <v>-170</v>
      </c>
      <c r="GJ114" s="29">
        <v>170</v>
      </c>
      <c r="GK114" s="29">
        <v>0</v>
      </c>
      <c r="GL114" s="29">
        <v>-342.17</v>
      </c>
      <c r="GM114" s="29">
        <v>342.17</v>
      </c>
      <c r="GN114" s="29">
        <v>0</v>
      </c>
      <c r="GO114" s="29">
        <v>-352.13</v>
      </c>
      <c r="GP114" s="29">
        <v>352.13</v>
      </c>
      <c r="GQ114" s="29">
        <v>0</v>
      </c>
      <c r="GR114" s="29">
        <v>-864.3</v>
      </c>
      <c r="GS114" s="29">
        <v>864.3</v>
      </c>
      <c r="GT114" s="29">
        <v>0</v>
      </c>
      <c r="GU114" s="29"/>
      <c r="GV114" s="29"/>
      <c r="GW114" s="29"/>
      <c r="GX114" s="29">
        <v>-342.17</v>
      </c>
      <c r="GY114" s="29">
        <v>342.17</v>
      </c>
      <c r="GZ114" s="29">
        <v>0</v>
      </c>
      <c r="HA114" s="29">
        <v>-352.13</v>
      </c>
      <c r="HB114" s="29">
        <v>352.13</v>
      </c>
      <c r="HC114" s="29">
        <v>0</v>
      </c>
      <c r="HD114" s="29">
        <v>-694.3</v>
      </c>
      <c r="HE114" s="29">
        <v>694.3</v>
      </c>
      <c r="HF114" s="29">
        <v>0</v>
      </c>
      <c r="HG114" s="29">
        <v>-342.17</v>
      </c>
      <c r="HH114" s="29">
        <v>342.17</v>
      </c>
      <c r="HI114" s="29">
        <v>0</v>
      </c>
      <c r="HJ114" s="29">
        <v>-352.13</v>
      </c>
      <c r="HK114" s="29">
        <v>352.13</v>
      </c>
      <c r="HL114" s="29">
        <v>0</v>
      </c>
      <c r="HM114" s="29">
        <v>-694.3</v>
      </c>
      <c r="HN114" s="29">
        <v>694.3</v>
      </c>
      <c r="HO114" s="29">
        <v>0</v>
      </c>
      <c r="HP114" s="29"/>
      <c r="HQ114" s="29"/>
      <c r="HR114" s="29"/>
      <c r="HS114" s="29"/>
      <c r="HT114" s="29"/>
      <c r="HU114" s="29"/>
      <c r="HV114" s="29"/>
      <c r="HW114" s="29"/>
      <c r="HX114" s="29"/>
      <c r="HY114" s="29">
        <v>-32101.55999999999</v>
      </c>
      <c r="HZ114" s="29">
        <v>32101.55999999999</v>
      </c>
      <c r="IA114" s="29">
        <v>0</v>
      </c>
      <c r="IB114" s="29">
        <v>-1600.74</v>
      </c>
      <c r="IC114" s="29">
        <v>1600.74</v>
      </c>
      <c r="ID114" s="29">
        <v>0</v>
      </c>
      <c r="IE114" s="29">
        <v>-865.98</v>
      </c>
      <c r="IF114" s="29">
        <v>865.98</v>
      </c>
      <c r="IG114" s="29">
        <v>0</v>
      </c>
      <c r="IH114" s="29">
        <v>-2466.7200000000003</v>
      </c>
      <c r="II114" s="29">
        <v>2466.7200000000003</v>
      </c>
      <c r="IJ114" s="29">
        <v>0</v>
      </c>
      <c r="IK114" s="29">
        <v>-4235.0600000000004</v>
      </c>
      <c r="IL114" s="29">
        <v>4235.0600000000004</v>
      </c>
      <c r="IM114" s="29">
        <v>0</v>
      </c>
      <c r="IN114" s="29">
        <v>-3293.69</v>
      </c>
      <c r="IO114" s="29">
        <v>3293.69</v>
      </c>
      <c r="IP114" s="29">
        <v>0</v>
      </c>
      <c r="IQ114" s="29">
        <v>-7528.7500000000009</v>
      </c>
      <c r="IR114" s="29">
        <v>7528.7500000000009</v>
      </c>
      <c r="IS114" s="29">
        <v>0</v>
      </c>
      <c r="IT114" s="29">
        <v>-1834.83</v>
      </c>
      <c r="IU114" s="29">
        <v>1834.83</v>
      </c>
      <c r="IV114" s="29">
        <v>0</v>
      </c>
      <c r="IW114" s="29">
        <v>-1390.25</v>
      </c>
      <c r="IX114" s="29">
        <v>1390.25</v>
      </c>
      <c r="IY114" s="29">
        <v>0</v>
      </c>
      <c r="IZ114" s="29">
        <v>-3225.08</v>
      </c>
      <c r="JA114" s="29">
        <v>3225.08</v>
      </c>
      <c r="JB114" s="29">
        <v>0</v>
      </c>
      <c r="JC114" s="29">
        <v>-1834.83</v>
      </c>
      <c r="JD114" s="29">
        <v>1834.83</v>
      </c>
      <c r="JE114" s="29">
        <v>0</v>
      </c>
      <c r="JF114" s="29">
        <v>-865.98</v>
      </c>
      <c r="JG114" s="29">
        <v>865.98</v>
      </c>
      <c r="JH114" s="29">
        <v>0</v>
      </c>
      <c r="JI114" s="29">
        <v>-2700.81</v>
      </c>
      <c r="JJ114" s="29">
        <v>2700.81</v>
      </c>
      <c r="JK114" s="29">
        <v>0</v>
      </c>
      <c r="JL114" s="29">
        <v>-1834.83</v>
      </c>
      <c r="JM114" s="29">
        <v>1834.83</v>
      </c>
      <c r="JN114" s="29">
        <v>0</v>
      </c>
      <c r="JO114" s="29">
        <v>-865.98</v>
      </c>
      <c r="JP114" s="29">
        <v>865.98</v>
      </c>
      <c r="JQ114" s="29">
        <v>0</v>
      </c>
      <c r="JR114" s="29">
        <v>-2700.81</v>
      </c>
      <c r="JS114" s="29">
        <v>2700.81</v>
      </c>
      <c r="JT114" s="29">
        <v>0</v>
      </c>
      <c r="JU114" s="29">
        <v>-2255.64</v>
      </c>
      <c r="JV114" s="29">
        <v>2255.64</v>
      </c>
      <c r="JW114" s="29">
        <v>0</v>
      </c>
      <c r="JX114" s="29">
        <v>-1566.34</v>
      </c>
      <c r="JY114" s="29">
        <v>1566.34</v>
      </c>
      <c r="JZ114" s="29">
        <v>0</v>
      </c>
      <c r="KA114" s="29">
        <v>-3821.98</v>
      </c>
      <c r="KB114" s="29">
        <v>3821.98</v>
      </c>
      <c r="KC114" s="29">
        <v>0</v>
      </c>
      <c r="KD114" s="29">
        <v>-2331.77</v>
      </c>
      <c r="KE114" s="29">
        <v>2331.77</v>
      </c>
      <c r="KF114" s="29">
        <v>0</v>
      </c>
      <c r="KG114" s="29">
        <v>-876.54</v>
      </c>
      <c r="KH114" s="29">
        <v>876.54</v>
      </c>
      <c r="KI114" s="29">
        <v>0</v>
      </c>
      <c r="KJ114" s="29">
        <v>-3208.31</v>
      </c>
      <c r="KK114" s="29">
        <v>3208.31</v>
      </c>
      <c r="KL114" s="29">
        <v>0</v>
      </c>
      <c r="KM114" s="29">
        <v>-2331.77</v>
      </c>
      <c r="KN114" s="29">
        <v>2331.77</v>
      </c>
      <c r="KO114" s="29">
        <v>0</v>
      </c>
      <c r="KP114" s="29">
        <v>-876.54</v>
      </c>
      <c r="KQ114" s="29">
        <v>876.54</v>
      </c>
      <c r="KR114" s="29">
        <v>0</v>
      </c>
      <c r="KS114" s="29">
        <v>-3208.31</v>
      </c>
      <c r="KT114" s="29">
        <v>3208.31</v>
      </c>
      <c r="KU114" s="29">
        <v>0</v>
      </c>
      <c r="KV114" s="29">
        <v>-2331.77</v>
      </c>
      <c r="KW114" s="29">
        <v>2331.77</v>
      </c>
      <c r="KX114" s="29">
        <v>0</v>
      </c>
      <c r="KY114" s="29">
        <v>-876.54</v>
      </c>
      <c r="KZ114" s="29">
        <v>876.54</v>
      </c>
      <c r="LA114" s="29">
        <v>0</v>
      </c>
      <c r="LB114" s="29">
        <v>-3208.31</v>
      </c>
      <c r="LC114" s="29">
        <v>3208.31</v>
      </c>
      <c r="LD114" s="29">
        <v>0</v>
      </c>
      <c r="LE114" s="29">
        <v>-2501.77</v>
      </c>
      <c r="LF114" s="29">
        <v>2501.77</v>
      </c>
      <c r="LG114" s="29">
        <v>0</v>
      </c>
      <c r="LH114" s="29">
        <v>-876.54</v>
      </c>
      <c r="LI114" s="29">
        <v>876.54</v>
      </c>
      <c r="LJ114" s="29">
        <v>0</v>
      </c>
      <c r="LK114" s="29">
        <v>-3378.31</v>
      </c>
      <c r="LL114" s="29">
        <v>3378.31</v>
      </c>
      <c r="LM114" s="29">
        <v>0</v>
      </c>
      <c r="LN114" s="29">
        <v>-2331.77</v>
      </c>
      <c r="LO114" s="29">
        <v>2331.77</v>
      </c>
      <c r="LP114" s="29">
        <v>0</v>
      </c>
      <c r="LQ114" s="29">
        <v>-876.54</v>
      </c>
      <c r="LR114" s="29">
        <v>876.54</v>
      </c>
      <c r="LS114" s="29">
        <v>0</v>
      </c>
      <c r="LT114" s="29">
        <v>-3208.31</v>
      </c>
      <c r="LU114" s="29">
        <v>3208.31</v>
      </c>
      <c r="LV114" s="29">
        <v>0</v>
      </c>
      <c r="LW114" s="29">
        <v>-2331.77</v>
      </c>
      <c r="LX114" s="29">
        <v>2331.77</v>
      </c>
      <c r="LY114" s="29">
        <v>0</v>
      </c>
      <c r="LZ114" s="29">
        <v>-876.54</v>
      </c>
      <c r="MA114" s="29">
        <v>876.54</v>
      </c>
      <c r="MB114" s="29">
        <v>0</v>
      </c>
      <c r="MC114" s="29">
        <v>-3208.31</v>
      </c>
      <c r="MD114" s="29">
        <v>3208.31</v>
      </c>
      <c r="ME114" s="29">
        <v>0</v>
      </c>
      <c r="MF114" s="29"/>
      <c r="MG114" s="29"/>
      <c r="MH114" s="29"/>
      <c r="MI114" s="29"/>
      <c r="MJ114" s="29"/>
      <c r="MK114" s="29"/>
      <c r="ML114" s="29">
        <v>-41864.009999999995</v>
      </c>
      <c r="MM114" s="29">
        <v>41864.009999999995</v>
      </c>
      <c r="MN114" s="29">
        <v>0</v>
      </c>
      <c r="MO114" s="29">
        <v>-1733.3200000000002</v>
      </c>
      <c r="MP114" s="29">
        <v>1733.3200000000002</v>
      </c>
      <c r="MQ114" s="29">
        <v>0</v>
      </c>
      <c r="MR114" s="29">
        <v>-1733.3200000000002</v>
      </c>
      <c r="MS114" s="29">
        <v>1733.3200000000002</v>
      </c>
      <c r="MT114" s="29">
        <v>0</v>
      </c>
      <c r="MU114" s="29">
        <v>-1853.3200000000002</v>
      </c>
      <c r="MV114" s="29">
        <v>1853.3200000000002</v>
      </c>
      <c r="MW114" s="29">
        <v>0</v>
      </c>
      <c r="MX114" s="29">
        <v>-1853.3200000000002</v>
      </c>
      <c r="MY114" s="29">
        <v>1853.3200000000002</v>
      </c>
      <c r="MZ114" s="29">
        <v>0</v>
      </c>
      <c r="NA114" s="29">
        <v>-1733.3200000000002</v>
      </c>
      <c r="NB114" s="29">
        <v>1733.3200000000002</v>
      </c>
      <c r="NC114" s="29">
        <v>0</v>
      </c>
      <c r="ND114" s="29">
        <v>-1733.3200000000002</v>
      </c>
      <c r="NE114" s="29">
        <v>1733.3200000000002</v>
      </c>
      <c r="NF114" s="29">
        <v>0</v>
      </c>
      <c r="NG114" s="29">
        <v>-1733.3200000000002</v>
      </c>
      <c r="NH114" s="29">
        <v>1733.3200000000002</v>
      </c>
      <c r="NI114" s="29">
        <v>0</v>
      </c>
      <c r="NJ114" s="29">
        <v>-1733.3200000000002</v>
      </c>
      <c r="NK114" s="29">
        <v>1733.3200000000002</v>
      </c>
      <c r="NL114" s="29">
        <v>0</v>
      </c>
      <c r="NM114" s="29">
        <v>-1733.3200000000002</v>
      </c>
      <c r="NN114" s="29">
        <v>1733.3200000000002</v>
      </c>
      <c r="NO114" s="29">
        <v>0</v>
      </c>
      <c r="NP114" s="29">
        <v>-1733.3200000000002</v>
      </c>
      <c r="NQ114" s="29">
        <v>1733.3200000000002</v>
      </c>
      <c r="NR114" s="29">
        <v>0</v>
      </c>
      <c r="NS114" s="29">
        <v>-1733.3200000000002</v>
      </c>
      <c r="NT114" s="29">
        <v>1733.3200000000002</v>
      </c>
      <c r="NU114" s="29">
        <v>0</v>
      </c>
      <c r="NV114" s="29">
        <v>-1733.3200000000002</v>
      </c>
      <c r="NW114" s="29">
        <v>1733.3200000000002</v>
      </c>
      <c r="NX114" s="29">
        <v>0</v>
      </c>
      <c r="NY114" s="29">
        <v>-1733.3200000000002</v>
      </c>
      <c r="NZ114" s="29">
        <v>1733.3200000000002</v>
      </c>
      <c r="OA114" s="29">
        <v>0</v>
      </c>
      <c r="OB114" s="29">
        <v>-1733.3200000000002</v>
      </c>
      <c r="OC114" s="29">
        <v>1733.3200000000002</v>
      </c>
      <c r="OD114" s="29">
        <v>0</v>
      </c>
      <c r="OE114" s="29">
        <v>-1733.3200000000002</v>
      </c>
      <c r="OF114" s="29">
        <v>1733.3200000000002</v>
      </c>
      <c r="OG114" s="29">
        <v>0</v>
      </c>
      <c r="OH114" s="29">
        <v>-1733.3200000000002</v>
      </c>
      <c r="OI114" s="29">
        <v>1733.3200000000002</v>
      </c>
      <c r="OJ114" s="29">
        <v>0</v>
      </c>
      <c r="OK114" s="29">
        <v>-1733.3200000000002</v>
      </c>
      <c r="OL114" s="29">
        <v>1733.3200000000002</v>
      </c>
      <c r="OM114" s="29">
        <v>0</v>
      </c>
      <c r="ON114" s="29">
        <v>-1733.3200000000002</v>
      </c>
      <c r="OO114" s="29">
        <v>1733.3200000000002</v>
      </c>
      <c r="OP114" s="29">
        <v>0</v>
      </c>
      <c r="OQ114" s="29">
        <v>-1903.3200000000002</v>
      </c>
      <c r="OR114" s="29">
        <v>1903.3200000000002</v>
      </c>
      <c r="OS114" s="29">
        <v>0</v>
      </c>
      <c r="OT114" s="29">
        <v>-1903.3200000000002</v>
      </c>
      <c r="OU114" s="29">
        <v>1903.3200000000002</v>
      </c>
      <c r="OV114" s="29">
        <v>0</v>
      </c>
      <c r="OW114" s="29">
        <v>-1733.3200000000002</v>
      </c>
      <c r="OX114" s="29">
        <v>1733.3200000000002</v>
      </c>
      <c r="OY114" s="29">
        <v>0</v>
      </c>
      <c r="OZ114" s="29">
        <v>-1733.3200000000002</v>
      </c>
      <c r="PA114" s="29">
        <v>1733.3200000000002</v>
      </c>
      <c r="PB114" s="29">
        <v>0</v>
      </c>
      <c r="PC114" s="29">
        <v>-1733.3200000000002</v>
      </c>
      <c r="PD114" s="29">
        <v>1733.3200000000002</v>
      </c>
      <c r="PE114" s="29">
        <v>0</v>
      </c>
      <c r="PF114" s="29">
        <v>-1733.3200000000002</v>
      </c>
      <c r="PG114" s="29">
        <v>1733.3200000000002</v>
      </c>
      <c r="PH114" s="29">
        <v>0</v>
      </c>
      <c r="PI114" s="29">
        <v>-21089.839999999997</v>
      </c>
      <c r="PJ114" s="29">
        <v>21089.839999999997</v>
      </c>
      <c r="PK114" s="29">
        <v>0</v>
      </c>
    </row>
    <row r="115" spans="1:427" x14ac:dyDescent="0.25">
      <c r="A115" s="7" t="s">
        <v>337</v>
      </c>
      <c r="B115" s="29">
        <v>-8098.34</v>
      </c>
      <c r="C115" s="29">
        <v>8191.42</v>
      </c>
      <c r="D115" s="29">
        <v>93.08</v>
      </c>
      <c r="E115" s="29">
        <v>-8098.34</v>
      </c>
      <c r="F115" s="29">
        <v>8191.42</v>
      </c>
      <c r="G115" s="29">
        <v>93.08</v>
      </c>
      <c r="H115" s="29">
        <v>-508.7</v>
      </c>
      <c r="I115" s="29">
        <v>508.7</v>
      </c>
      <c r="J115" s="29">
        <v>0</v>
      </c>
      <c r="K115" s="29">
        <v>-508.7</v>
      </c>
      <c r="L115" s="29">
        <v>508.7</v>
      </c>
      <c r="M115" s="29">
        <v>0</v>
      </c>
      <c r="N115" s="29"/>
      <c r="O115" s="29"/>
      <c r="P115" s="29"/>
      <c r="Q115" s="29"/>
      <c r="R115" s="29"/>
      <c r="S115" s="29"/>
      <c r="T115" s="29">
        <v>-2617.36</v>
      </c>
      <c r="U115" s="29">
        <v>2617.36</v>
      </c>
      <c r="V115" s="29">
        <v>0</v>
      </c>
      <c r="W115" s="29">
        <v>-2617.36</v>
      </c>
      <c r="X115" s="29">
        <v>2617.36</v>
      </c>
      <c r="Y115" s="29">
        <v>0</v>
      </c>
      <c r="Z115" s="29"/>
      <c r="AA115" s="29"/>
      <c r="AB115" s="29"/>
      <c r="AC115" s="29"/>
      <c r="AD115" s="29"/>
      <c r="AE115" s="29"/>
      <c r="AF115" s="29"/>
      <c r="AG115" s="29"/>
      <c r="AH115" s="29"/>
      <c r="AI115" s="29"/>
      <c r="AJ115" s="29"/>
      <c r="AK115" s="29"/>
      <c r="AL115" s="29">
        <v>358.61</v>
      </c>
      <c r="AM115" s="29">
        <v>115.68</v>
      </c>
      <c r="AN115" s="29">
        <v>474.29</v>
      </c>
      <c r="AO115" s="29">
        <v>358.61</v>
      </c>
      <c r="AP115" s="29">
        <v>115.68</v>
      </c>
      <c r="AQ115" s="29">
        <v>474.29</v>
      </c>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v>-10865.79</v>
      </c>
      <c r="CC115" s="29">
        <v>11433.160000000002</v>
      </c>
      <c r="CD115" s="29">
        <v>567.37</v>
      </c>
      <c r="CE115" s="29">
        <v>-7861.2</v>
      </c>
      <c r="CF115" s="29">
        <v>7861.2</v>
      </c>
      <c r="CG115" s="29">
        <v>0</v>
      </c>
      <c r="CH115" s="29"/>
      <c r="CI115" s="29"/>
      <c r="CJ115" s="29"/>
      <c r="CK115" s="29">
        <v>-7861.2</v>
      </c>
      <c r="CL115" s="29">
        <v>7861.2</v>
      </c>
      <c r="CM115" s="29">
        <v>0</v>
      </c>
      <c r="CN115" s="29">
        <v>-15722.4</v>
      </c>
      <c r="CO115" s="29">
        <v>15722.4</v>
      </c>
      <c r="CP115" s="29">
        <v>0</v>
      </c>
      <c r="CQ115" s="29">
        <v>-508.7</v>
      </c>
      <c r="CR115" s="29">
        <v>508.7</v>
      </c>
      <c r="CS115" s="29">
        <v>0</v>
      </c>
      <c r="CT115" s="29"/>
      <c r="CU115" s="29"/>
      <c r="CV115" s="29"/>
      <c r="CW115" s="29"/>
      <c r="CX115" s="29"/>
      <c r="CY115" s="29"/>
      <c r="CZ115" s="29">
        <v>-508.7</v>
      </c>
      <c r="DA115" s="29">
        <v>508.7</v>
      </c>
      <c r="DB115" s="29">
        <v>0</v>
      </c>
      <c r="DC115" s="29"/>
      <c r="DD115" s="29"/>
      <c r="DE115" s="29"/>
      <c r="DF115" s="29"/>
      <c r="DG115" s="29"/>
      <c r="DH115" s="29"/>
      <c r="DI115" s="29">
        <v>-509</v>
      </c>
      <c r="DJ115" s="29">
        <v>509</v>
      </c>
      <c r="DK115" s="29">
        <v>0</v>
      </c>
      <c r="DL115" s="29">
        <v>-509</v>
      </c>
      <c r="DM115" s="29">
        <v>509</v>
      </c>
      <c r="DN115" s="29">
        <v>0</v>
      </c>
      <c r="DO115" s="29">
        <v>-2394.88</v>
      </c>
      <c r="DP115" s="29">
        <v>2394.88</v>
      </c>
      <c r="DQ115" s="29">
        <v>0</v>
      </c>
      <c r="DR115" s="29"/>
      <c r="DS115" s="29"/>
      <c r="DT115" s="29"/>
      <c r="DU115" s="29"/>
      <c r="DV115" s="29"/>
      <c r="DW115" s="29"/>
      <c r="DX115" s="29">
        <v>-2394.88</v>
      </c>
      <c r="DY115" s="29">
        <v>2394.88</v>
      </c>
      <c r="DZ115" s="29">
        <v>0</v>
      </c>
      <c r="EA115" s="29"/>
      <c r="EB115" s="29"/>
      <c r="EC115" s="29"/>
      <c r="ED115" s="29"/>
      <c r="EE115" s="29"/>
      <c r="EF115" s="29"/>
      <c r="EG115" s="29"/>
      <c r="EH115" s="29"/>
      <c r="EI115" s="29"/>
      <c r="EJ115" s="29"/>
      <c r="EK115" s="29"/>
      <c r="EL115" s="29"/>
      <c r="EM115" s="29"/>
      <c r="EN115" s="29"/>
      <c r="EO115" s="29"/>
      <c r="EP115" s="29">
        <v>-342.17</v>
      </c>
      <c r="EQ115" s="29">
        <v>342.17</v>
      </c>
      <c r="ER115" s="29">
        <v>0</v>
      </c>
      <c r="ES115" s="29">
        <v>-1012.17</v>
      </c>
      <c r="ET115" s="29">
        <v>1012.17</v>
      </c>
      <c r="EU115" s="29">
        <v>0</v>
      </c>
      <c r="EV115" s="29">
        <v>-1354.34</v>
      </c>
      <c r="EW115" s="29">
        <v>1354.34</v>
      </c>
      <c r="EX115" s="29">
        <v>0</v>
      </c>
      <c r="EY115" s="29">
        <v>-307.44</v>
      </c>
      <c r="EZ115" s="29">
        <v>307.44</v>
      </c>
      <c r="FA115" s="29">
        <v>0</v>
      </c>
      <c r="FB115" s="29">
        <v>-342.17</v>
      </c>
      <c r="FC115" s="29">
        <v>342.17</v>
      </c>
      <c r="FD115" s="29">
        <v>0</v>
      </c>
      <c r="FE115" s="29">
        <v>-352.13</v>
      </c>
      <c r="FF115" s="29">
        <v>352.13</v>
      </c>
      <c r="FG115" s="29">
        <v>0</v>
      </c>
      <c r="FH115" s="29">
        <v>-1001.74</v>
      </c>
      <c r="FI115" s="29">
        <v>1001.74</v>
      </c>
      <c r="FJ115" s="29">
        <v>0</v>
      </c>
      <c r="FK115" s="29"/>
      <c r="FL115" s="29"/>
      <c r="FM115" s="29"/>
      <c r="FN115" s="29">
        <v>-342.17</v>
      </c>
      <c r="FO115" s="29">
        <v>342.17</v>
      </c>
      <c r="FP115" s="29">
        <v>0</v>
      </c>
      <c r="FQ115" s="29">
        <v>-352.13</v>
      </c>
      <c r="FR115" s="29">
        <v>352.13</v>
      </c>
      <c r="FS115" s="29">
        <v>0</v>
      </c>
      <c r="FT115" s="29">
        <v>-694.3</v>
      </c>
      <c r="FU115" s="29">
        <v>694.3</v>
      </c>
      <c r="FV115" s="29">
        <v>0</v>
      </c>
      <c r="FW115" s="29"/>
      <c r="FX115" s="29"/>
      <c r="FY115" s="29"/>
      <c r="FZ115" s="29">
        <v>-342.17</v>
      </c>
      <c r="GA115" s="29">
        <v>342.17</v>
      </c>
      <c r="GB115" s="29">
        <v>0</v>
      </c>
      <c r="GC115" s="29">
        <v>-352.13</v>
      </c>
      <c r="GD115" s="29">
        <v>352.13</v>
      </c>
      <c r="GE115" s="29">
        <v>0</v>
      </c>
      <c r="GF115" s="29">
        <v>-694.3</v>
      </c>
      <c r="GG115" s="29">
        <v>694.3</v>
      </c>
      <c r="GH115" s="29">
        <v>0</v>
      </c>
      <c r="GI115" s="29"/>
      <c r="GJ115" s="29"/>
      <c r="GK115" s="29"/>
      <c r="GL115" s="29">
        <v>-342.17</v>
      </c>
      <c r="GM115" s="29">
        <v>342.17</v>
      </c>
      <c r="GN115" s="29">
        <v>0</v>
      </c>
      <c r="GO115" s="29">
        <v>-352.13</v>
      </c>
      <c r="GP115" s="29">
        <v>352.13</v>
      </c>
      <c r="GQ115" s="29">
        <v>0</v>
      </c>
      <c r="GR115" s="29">
        <v>-694.3</v>
      </c>
      <c r="GS115" s="29">
        <v>694.3</v>
      </c>
      <c r="GT115" s="29">
        <v>0</v>
      </c>
      <c r="GU115" s="29"/>
      <c r="GV115" s="29"/>
      <c r="GW115" s="29"/>
      <c r="GX115" s="29">
        <v>-342.17</v>
      </c>
      <c r="GY115" s="29">
        <v>342.17</v>
      </c>
      <c r="GZ115" s="29">
        <v>0</v>
      </c>
      <c r="HA115" s="29">
        <v>-352.13</v>
      </c>
      <c r="HB115" s="29">
        <v>352.13</v>
      </c>
      <c r="HC115" s="29">
        <v>0</v>
      </c>
      <c r="HD115" s="29">
        <v>-694.3</v>
      </c>
      <c r="HE115" s="29">
        <v>694.3</v>
      </c>
      <c r="HF115" s="29">
        <v>0</v>
      </c>
      <c r="HG115" s="29">
        <v>-342.17</v>
      </c>
      <c r="HH115" s="29">
        <v>342.17</v>
      </c>
      <c r="HI115" s="29">
        <v>0</v>
      </c>
      <c r="HJ115" s="29">
        <v>-352.13</v>
      </c>
      <c r="HK115" s="29">
        <v>352.13</v>
      </c>
      <c r="HL115" s="29">
        <v>0</v>
      </c>
      <c r="HM115" s="29">
        <v>-694.3</v>
      </c>
      <c r="HN115" s="29">
        <v>694.3</v>
      </c>
      <c r="HO115" s="29">
        <v>0</v>
      </c>
      <c r="HP115" s="29"/>
      <c r="HQ115" s="29"/>
      <c r="HR115" s="29"/>
      <c r="HS115" s="29"/>
      <c r="HT115" s="29"/>
      <c r="HU115" s="29"/>
      <c r="HV115" s="29"/>
      <c r="HW115" s="29"/>
      <c r="HX115" s="29"/>
      <c r="HY115" s="29">
        <v>-24962.55999999999</v>
      </c>
      <c r="HZ115" s="29">
        <v>24962.55999999999</v>
      </c>
      <c r="IA115" s="29">
        <v>0</v>
      </c>
      <c r="IB115" s="29">
        <v>-1100.74</v>
      </c>
      <c r="IC115" s="29">
        <v>1100.74</v>
      </c>
      <c r="ID115" s="29">
        <v>0</v>
      </c>
      <c r="IE115" s="29">
        <v>-865.98</v>
      </c>
      <c r="IF115" s="29">
        <v>865.98</v>
      </c>
      <c r="IG115" s="29">
        <v>0</v>
      </c>
      <c r="IH115" s="29">
        <v>-1966.72</v>
      </c>
      <c r="II115" s="29">
        <v>1966.72</v>
      </c>
      <c r="IJ115" s="29">
        <v>0</v>
      </c>
      <c r="IK115" s="29">
        <v>-1100.74</v>
      </c>
      <c r="IL115" s="29">
        <v>1100.74</v>
      </c>
      <c r="IM115" s="29">
        <v>0</v>
      </c>
      <c r="IN115" s="29">
        <v>-865.98</v>
      </c>
      <c r="IO115" s="29">
        <v>865.98</v>
      </c>
      <c r="IP115" s="29">
        <v>0</v>
      </c>
      <c r="IQ115" s="29">
        <v>-1966.72</v>
      </c>
      <c r="IR115" s="29">
        <v>1966.72</v>
      </c>
      <c r="IS115" s="29">
        <v>0</v>
      </c>
      <c r="IT115" s="29">
        <v>-1143.1600000000001</v>
      </c>
      <c r="IU115" s="29">
        <v>1143.1600000000001</v>
      </c>
      <c r="IV115" s="29">
        <v>0</v>
      </c>
      <c r="IW115" s="29">
        <v>-1390.25</v>
      </c>
      <c r="IX115" s="29">
        <v>1390.25</v>
      </c>
      <c r="IY115" s="29">
        <v>0</v>
      </c>
      <c r="IZ115" s="29">
        <v>-2533.41</v>
      </c>
      <c r="JA115" s="29">
        <v>2533.41</v>
      </c>
      <c r="JB115" s="29">
        <v>0</v>
      </c>
      <c r="JC115" s="29">
        <v>-1143.1600000000001</v>
      </c>
      <c r="JD115" s="29">
        <v>1143.1600000000001</v>
      </c>
      <c r="JE115" s="29">
        <v>0</v>
      </c>
      <c r="JF115" s="29">
        <v>-865.98</v>
      </c>
      <c r="JG115" s="29">
        <v>865.98</v>
      </c>
      <c r="JH115" s="29">
        <v>0</v>
      </c>
      <c r="JI115" s="29">
        <v>-2009.14</v>
      </c>
      <c r="JJ115" s="29">
        <v>2009.14</v>
      </c>
      <c r="JK115" s="29">
        <v>0</v>
      </c>
      <c r="JL115" s="29">
        <v>-1143.1600000000001</v>
      </c>
      <c r="JM115" s="29">
        <v>1143.1600000000001</v>
      </c>
      <c r="JN115" s="29">
        <v>0</v>
      </c>
      <c r="JO115" s="29">
        <v>-865.98</v>
      </c>
      <c r="JP115" s="29">
        <v>865.98</v>
      </c>
      <c r="JQ115" s="29">
        <v>0</v>
      </c>
      <c r="JR115" s="29">
        <v>-2009.14</v>
      </c>
      <c r="JS115" s="29">
        <v>2009.14</v>
      </c>
      <c r="JT115" s="29">
        <v>0</v>
      </c>
      <c r="JU115" s="29">
        <v>-1563.97</v>
      </c>
      <c r="JV115" s="29">
        <v>1563.97</v>
      </c>
      <c r="JW115" s="29">
        <v>0</v>
      </c>
      <c r="JX115" s="29">
        <v>-1566.34</v>
      </c>
      <c r="JY115" s="29">
        <v>1566.34</v>
      </c>
      <c r="JZ115" s="29">
        <v>0</v>
      </c>
      <c r="KA115" s="29">
        <v>-3130.31</v>
      </c>
      <c r="KB115" s="29">
        <v>3130.31</v>
      </c>
      <c r="KC115" s="29">
        <v>0</v>
      </c>
      <c r="KD115" s="29">
        <v>-1640.1</v>
      </c>
      <c r="KE115" s="29">
        <v>1640.1</v>
      </c>
      <c r="KF115" s="29">
        <v>0</v>
      </c>
      <c r="KG115" s="29">
        <v>-876.54</v>
      </c>
      <c r="KH115" s="29">
        <v>876.54</v>
      </c>
      <c r="KI115" s="29">
        <v>0</v>
      </c>
      <c r="KJ115" s="29">
        <v>-2516.64</v>
      </c>
      <c r="KK115" s="29">
        <v>2516.64</v>
      </c>
      <c r="KL115" s="29">
        <v>0</v>
      </c>
      <c r="KM115" s="29">
        <v>-1640.1</v>
      </c>
      <c r="KN115" s="29">
        <v>1640.1</v>
      </c>
      <c r="KO115" s="29">
        <v>0</v>
      </c>
      <c r="KP115" s="29">
        <v>-876.54</v>
      </c>
      <c r="KQ115" s="29">
        <v>876.54</v>
      </c>
      <c r="KR115" s="29">
        <v>0</v>
      </c>
      <c r="KS115" s="29">
        <v>-2516.64</v>
      </c>
      <c r="KT115" s="29">
        <v>2516.64</v>
      </c>
      <c r="KU115" s="29">
        <v>0</v>
      </c>
      <c r="KV115" s="29">
        <v>-1640.1</v>
      </c>
      <c r="KW115" s="29">
        <v>1640.1</v>
      </c>
      <c r="KX115" s="29">
        <v>0</v>
      </c>
      <c r="KY115" s="29">
        <v>-876.54</v>
      </c>
      <c r="KZ115" s="29">
        <v>876.54</v>
      </c>
      <c r="LA115" s="29">
        <v>0</v>
      </c>
      <c r="LB115" s="29">
        <v>-2516.64</v>
      </c>
      <c r="LC115" s="29">
        <v>2516.64</v>
      </c>
      <c r="LD115" s="29">
        <v>0</v>
      </c>
      <c r="LE115" s="29">
        <v>-1640.1</v>
      </c>
      <c r="LF115" s="29">
        <v>1640.1</v>
      </c>
      <c r="LG115" s="29">
        <v>0</v>
      </c>
      <c r="LH115" s="29">
        <v>-876.54</v>
      </c>
      <c r="LI115" s="29">
        <v>876.54</v>
      </c>
      <c r="LJ115" s="29">
        <v>0</v>
      </c>
      <c r="LK115" s="29">
        <v>-2516.64</v>
      </c>
      <c r="LL115" s="29">
        <v>2516.64</v>
      </c>
      <c r="LM115" s="29">
        <v>0</v>
      </c>
      <c r="LN115" s="29">
        <v>-1640.1</v>
      </c>
      <c r="LO115" s="29">
        <v>1640.1</v>
      </c>
      <c r="LP115" s="29">
        <v>0</v>
      </c>
      <c r="LQ115" s="29">
        <v>-876.54</v>
      </c>
      <c r="LR115" s="29">
        <v>876.54</v>
      </c>
      <c r="LS115" s="29">
        <v>0</v>
      </c>
      <c r="LT115" s="29">
        <v>-2516.64</v>
      </c>
      <c r="LU115" s="29">
        <v>2516.64</v>
      </c>
      <c r="LV115" s="29">
        <v>0</v>
      </c>
      <c r="LW115" s="29">
        <v>-1640.1</v>
      </c>
      <c r="LX115" s="29">
        <v>1640.1</v>
      </c>
      <c r="LY115" s="29">
        <v>0</v>
      </c>
      <c r="LZ115" s="29">
        <v>-876.54</v>
      </c>
      <c r="MA115" s="29">
        <v>876.54</v>
      </c>
      <c r="MB115" s="29">
        <v>0</v>
      </c>
      <c r="MC115" s="29">
        <v>-2516.64</v>
      </c>
      <c r="MD115" s="29">
        <v>2516.64</v>
      </c>
      <c r="ME115" s="29">
        <v>0</v>
      </c>
      <c r="MF115" s="29"/>
      <c r="MG115" s="29"/>
      <c r="MH115" s="29"/>
      <c r="MI115" s="29"/>
      <c r="MJ115" s="29"/>
      <c r="MK115" s="29"/>
      <c r="ML115" s="29">
        <v>-28715.279999999995</v>
      </c>
      <c r="MM115" s="29">
        <v>28715.279999999995</v>
      </c>
      <c r="MN115" s="29">
        <v>0</v>
      </c>
      <c r="MO115" s="29">
        <v>-1041.6500000000001</v>
      </c>
      <c r="MP115" s="29">
        <v>1041.6500000000001</v>
      </c>
      <c r="MQ115" s="29">
        <v>0</v>
      </c>
      <c r="MR115" s="29">
        <v>-1041.6500000000001</v>
      </c>
      <c r="MS115" s="29">
        <v>1041.6500000000001</v>
      </c>
      <c r="MT115" s="29">
        <v>0</v>
      </c>
      <c r="MU115" s="29">
        <v>-1041.6500000000001</v>
      </c>
      <c r="MV115" s="29">
        <v>1041.6500000000001</v>
      </c>
      <c r="MW115" s="29">
        <v>0</v>
      </c>
      <c r="MX115" s="29">
        <v>-1041.6500000000001</v>
      </c>
      <c r="MY115" s="29">
        <v>1041.6500000000001</v>
      </c>
      <c r="MZ115" s="29">
        <v>0</v>
      </c>
      <c r="NA115" s="29">
        <v>-1041.6500000000001</v>
      </c>
      <c r="NB115" s="29">
        <v>1041.6500000000001</v>
      </c>
      <c r="NC115" s="29">
        <v>0</v>
      </c>
      <c r="ND115" s="29">
        <v>-1041.6500000000001</v>
      </c>
      <c r="NE115" s="29">
        <v>1041.6500000000001</v>
      </c>
      <c r="NF115" s="29">
        <v>0</v>
      </c>
      <c r="NG115" s="29">
        <v>-1041.6500000000001</v>
      </c>
      <c r="NH115" s="29">
        <v>1041.6500000000001</v>
      </c>
      <c r="NI115" s="29">
        <v>0</v>
      </c>
      <c r="NJ115" s="29">
        <v>-1041.6500000000001</v>
      </c>
      <c r="NK115" s="29">
        <v>1041.6500000000001</v>
      </c>
      <c r="NL115" s="29">
        <v>0</v>
      </c>
      <c r="NM115" s="29">
        <v>-1041.6500000000001</v>
      </c>
      <c r="NN115" s="29">
        <v>1041.6500000000001</v>
      </c>
      <c r="NO115" s="29">
        <v>0</v>
      </c>
      <c r="NP115" s="29">
        <v>-1041.6500000000001</v>
      </c>
      <c r="NQ115" s="29">
        <v>1041.6500000000001</v>
      </c>
      <c r="NR115" s="29">
        <v>0</v>
      </c>
      <c r="NS115" s="29">
        <v>-1041.6500000000001</v>
      </c>
      <c r="NT115" s="29">
        <v>1041.6500000000001</v>
      </c>
      <c r="NU115" s="29">
        <v>0</v>
      </c>
      <c r="NV115" s="29">
        <v>-1041.6500000000001</v>
      </c>
      <c r="NW115" s="29">
        <v>1041.6500000000001</v>
      </c>
      <c r="NX115" s="29">
        <v>0</v>
      </c>
      <c r="NY115" s="29">
        <v>-1041.6500000000001</v>
      </c>
      <c r="NZ115" s="29">
        <v>1041.6500000000001</v>
      </c>
      <c r="OA115" s="29">
        <v>0</v>
      </c>
      <c r="OB115" s="29">
        <v>-1041.6500000000001</v>
      </c>
      <c r="OC115" s="29">
        <v>1041.6500000000001</v>
      </c>
      <c r="OD115" s="29">
        <v>0</v>
      </c>
      <c r="OE115" s="29">
        <v>-1041.6500000000001</v>
      </c>
      <c r="OF115" s="29">
        <v>1041.6500000000001</v>
      </c>
      <c r="OG115" s="29">
        <v>0</v>
      </c>
      <c r="OH115" s="29">
        <v>-1041.6500000000001</v>
      </c>
      <c r="OI115" s="29">
        <v>1041.6500000000001</v>
      </c>
      <c r="OJ115" s="29">
        <v>0</v>
      </c>
      <c r="OK115" s="29">
        <v>-1041.6500000000001</v>
      </c>
      <c r="OL115" s="29">
        <v>1041.6500000000001</v>
      </c>
      <c r="OM115" s="29">
        <v>0</v>
      </c>
      <c r="ON115" s="29">
        <v>-1041.6500000000001</v>
      </c>
      <c r="OO115" s="29">
        <v>1041.6500000000001</v>
      </c>
      <c r="OP115" s="29">
        <v>0</v>
      </c>
      <c r="OQ115" s="29">
        <v>-1041.6500000000001</v>
      </c>
      <c r="OR115" s="29">
        <v>1041.6500000000001</v>
      </c>
      <c r="OS115" s="29">
        <v>0</v>
      </c>
      <c r="OT115" s="29">
        <v>-1041.6500000000001</v>
      </c>
      <c r="OU115" s="29">
        <v>1041.6500000000001</v>
      </c>
      <c r="OV115" s="29">
        <v>0</v>
      </c>
      <c r="OW115" s="29">
        <v>-1041.6500000000001</v>
      </c>
      <c r="OX115" s="29">
        <v>1041.6500000000001</v>
      </c>
      <c r="OY115" s="29">
        <v>0</v>
      </c>
      <c r="OZ115" s="29">
        <v>-1041.6500000000001</v>
      </c>
      <c r="PA115" s="29">
        <v>1041.6500000000001</v>
      </c>
      <c r="PB115" s="29">
        <v>0</v>
      </c>
      <c r="PC115" s="29">
        <v>-1041.6500000000001</v>
      </c>
      <c r="PD115" s="29">
        <v>1041.6500000000001</v>
      </c>
      <c r="PE115" s="29">
        <v>0</v>
      </c>
      <c r="PF115" s="29">
        <v>-1041.6500000000001</v>
      </c>
      <c r="PG115" s="29">
        <v>1041.6500000000001</v>
      </c>
      <c r="PH115" s="29">
        <v>0</v>
      </c>
      <c r="PI115" s="29">
        <v>-12499.799999999997</v>
      </c>
      <c r="PJ115" s="29">
        <v>12499.799999999997</v>
      </c>
      <c r="PK115" s="29">
        <v>0</v>
      </c>
    </row>
    <row r="116" spans="1:427" x14ac:dyDescent="0.25">
      <c r="A116" s="7" t="s">
        <v>338</v>
      </c>
      <c r="B116" s="29">
        <v>-2255</v>
      </c>
      <c r="C116" s="29">
        <v>2255</v>
      </c>
      <c r="D116" s="29">
        <v>0</v>
      </c>
      <c r="E116" s="29">
        <v>-2255</v>
      </c>
      <c r="F116" s="29">
        <v>2255</v>
      </c>
      <c r="G116" s="29">
        <v>0</v>
      </c>
      <c r="H116" s="29">
        <v>-102</v>
      </c>
      <c r="I116" s="29">
        <v>102</v>
      </c>
      <c r="J116" s="29">
        <v>0</v>
      </c>
      <c r="K116" s="29">
        <v>-102</v>
      </c>
      <c r="L116" s="29">
        <v>102</v>
      </c>
      <c r="M116" s="29">
        <v>0</v>
      </c>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v>-2357</v>
      </c>
      <c r="CC116" s="29">
        <v>2357</v>
      </c>
      <c r="CD116" s="29">
        <v>0</v>
      </c>
      <c r="CE116" s="29"/>
      <c r="CF116" s="29"/>
      <c r="CG116" s="29"/>
      <c r="CH116" s="29"/>
      <c r="CI116" s="29"/>
      <c r="CJ116" s="29"/>
      <c r="CK116" s="29"/>
      <c r="CL116" s="29"/>
      <c r="CM116" s="29"/>
      <c r="CN116" s="29"/>
      <c r="CO116" s="29"/>
      <c r="CP116" s="29"/>
      <c r="CQ116" s="29">
        <v>-2357</v>
      </c>
      <c r="CR116" s="29">
        <v>2357</v>
      </c>
      <c r="CS116" s="29">
        <v>0</v>
      </c>
      <c r="CT116" s="29">
        <v>-2255</v>
      </c>
      <c r="CU116" s="29">
        <v>2255</v>
      </c>
      <c r="CV116" s="29">
        <v>0</v>
      </c>
      <c r="CW116" s="29">
        <v>-2357</v>
      </c>
      <c r="CX116" s="29">
        <v>2357</v>
      </c>
      <c r="CY116" s="29">
        <v>0</v>
      </c>
      <c r="CZ116" s="29">
        <v>-6969</v>
      </c>
      <c r="DA116" s="29">
        <v>6969</v>
      </c>
      <c r="DB116" s="29">
        <v>0</v>
      </c>
      <c r="DC116" s="29"/>
      <c r="DD116" s="29"/>
      <c r="DE116" s="29"/>
      <c r="DF116" s="29"/>
      <c r="DG116" s="29"/>
      <c r="DH116" s="29"/>
      <c r="DI116" s="29"/>
      <c r="DJ116" s="29"/>
      <c r="DK116" s="29"/>
      <c r="DL116" s="29"/>
      <c r="DM116" s="29"/>
      <c r="DN116" s="29"/>
      <c r="DO116" s="29"/>
      <c r="DP116" s="29"/>
      <c r="DQ116" s="29"/>
      <c r="DR116" s="29"/>
      <c r="DS116" s="29"/>
      <c r="DT116" s="29"/>
      <c r="DU116" s="29"/>
      <c r="DV116" s="29"/>
      <c r="DW116" s="29"/>
      <c r="DX116" s="29"/>
      <c r="DY116" s="29"/>
      <c r="DZ116" s="29"/>
      <c r="EA116" s="29"/>
      <c r="EB116" s="29"/>
      <c r="EC116" s="29"/>
      <c r="ED116" s="29"/>
      <c r="EE116" s="29"/>
      <c r="EF116" s="29"/>
      <c r="EG116" s="29"/>
      <c r="EH116" s="29"/>
      <c r="EI116" s="29"/>
      <c r="EJ116" s="29"/>
      <c r="EK116" s="29"/>
      <c r="EL116" s="29"/>
      <c r="EM116" s="29"/>
      <c r="EN116" s="29"/>
      <c r="EO116" s="29"/>
      <c r="EP116" s="29"/>
      <c r="EQ116" s="29"/>
      <c r="ER116" s="29"/>
      <c r="ES116" s="29"/>
      <c r="ET116" s="29"/>
      <c r="EU116" s="29"/>
      <c r="EV116" s="29"/>
      <c r="EW116" s="29"/>
      <c r="EX116" s="29"/>
      <c r="EY116" s="29"/>
      <c r="EZ116" s="29"/>
      <c r="FA116" s="29"/>
      <c r="FB116" s="29"/>
      <c r="FC116" s="29"/>
      <c r="FD116" s="29"/>
      <c r="FE116" s="29"/>
      <c r="FF116" s="29"/>
      <c r="FG116" s="29"/>
      <c r="FH116" s="29"/>
      <c r="FI116" s="29"/>
      <c r="FJ116" s="29"/>
      <c r="FK116" s="29"/>
      <c r="FL116" s="29"/>
      <c r="FM116" s="29"/>
      <c r="FN116" s="29"/>
      <c r="FO116" s="29"/>
      <c r="FP116" s="29"/>
      <c r="FQ116" s="29"/>
      <c r="FR116" s="29"/>
      <c r="FS116" s="29"/>
      <c r="FT116" s="29"/>
      <c r="FU116" s="29"/>
      <c r="FV116" s="29"/>
      <c r="FW116" s="29"/>
      <c r="FX116" s="29"/>
      <c r="FY116" s="29"/>
      <c r="FZ116" s="29"/>
      <c r="GA116" s="29"/>
      <c r="GB116" s="29"/>
      <c r="GC116" s="29"/>
      <c r="GD116" s="29"/>
      <c r="GE116" s="29"/>
      <c r="GF116" s="29"/>
      <c r="GG116" s="29"/>
      <c r="GH116" s="29"/>
      <c r="GI116" s="29">
        <v>-170</v>
      </c>
      <c r="GJ116" s="29">
        <v>170</v>
      </c>
      <c r="GK116" s="29">
        <v>0</v>
      </c>
      <c r="GL116" s="29"/>
      <c r="GM116" s="29"/>
      <c r="GN116" s="29"/>
      <c r="GO116" s="29"/>
      <c r="GP116" s="29"/>
      <c r="GQ116" s="29"/>
      <c r="GR116" s="29">
        <v>-170</v>
      </c>
      <c r="GS116" s="29">
        <v>170</v>
      </c>
      <c r="GT116" s="29">
        <v>0</v>
      </c>
      <c r="GU116" s="29"/>
      <c r="GV116" s="29"/>
      <c r="GW116" s="29"/>
      <c r="GX116" s="29"/>
      <c r="GY116" s="29"/>
      <c r="GZ116" s="29"/>
      <c r="HA116" s="29"/>
      <c r="HB116" s="29"/>
      <c r="HC116" s="29"/>
      <c r="HD116" s="29"/>
      <c r="HE116" s="29"/>
      <c r="HF116" s="29"/>
      <c r="HG116" s="29"/>
      <c r="HH116" s="29"/>
      <c r="HI116" s="29"/>
      <c r="HJ116" s="29"/>
      <c r="HK116" s="29"/>
      <c r="HL116" s="29"/>
      <c r="HM116" s="29"/>
      <c r="HN116" s="29"/>
      <c r="HO116" s="29"/>
      <c r="HP116" s="29"/>
      <c r="HQ116" s="29"/>
      <c r="HR116" s="29"/>
      <c r="HS116" s="29"/>
      <c r="HT116" s="29"/>
      <c r="HU116" s="29"/>
      <c r="HV116" s="29"/>
      <c r="HW116" s="29"/>
      <c r="HX116" s="29"/>
      <c r="HY116" s="29">
        <v>-7139</v>
      </c>
      <c r="HZ116" s="29">
        <v>7139</v>
      </c>
      <c r="IA116" s="29">
        <v>0</v>
      </c>
      <c r="IB116" s="29">
        <v>-500</v>
      </c>
      <c r="IC116" s="29">
        <v>500</v>
      </c>
      <c r="ID116" s="29">
        <v>0</v>
      </c>
      <c r="IE116" s="29"/>
      <c r="IF116" s="29"/>
      <c r="IG116" s="29"/>
      <c r="IH116" s="29">
        <v>-500</v>
      </c>
      <c r="II116" s="29">
        <v>500</v>
      </c>
      <c r="IJ116" s="29">
        <v>0</v>
      </c>
      <c r="IK116" s="29">
        <v>-3134.32</v>
      </c>
      <c r="IL116" s="29">
        <v>3134.32</v>
      </c>
      <c r="IM116" s="29">
        <v>0</v>
      </c>
      <c r="IN116" s="29">
        <v>-2427.71</v>
      </c>
      <c r="IO116" s="29">
        <v>2427.71</v>
      </c>
      <c r="IP116" s="29">
        <v>0</v>
      </c>
      <c r="IQ116" s="29">
        <v>-5562.0300000000007</v>
      </c>
      <c r="IR116" s="29">
        <v>5562.0300000000007</v>
      </c>
      <c r="IS116" s="29">
        <v>0</v>
      </c>
      <c r="IT116" s="29">
        <v>-691.67</v>
      </c>
      <c r="IU116" s="29">
        <v>691.67</v>
      </c>
      <c r="IV116" s="29">
        <v>0</v>
      </c>
      <c r="IW116" s="29"/>
      <c r="IX116" s="29"/>
      <c r="IY116" s="29"/>
      <c r="IZ116" s="29">
        <v>-691.67</v>
      </c>
      <c r="JA116" s="29">
        <v>691.67</v>
      </c>
      <c r="JB116" s="29">
        <v>0</v>
      </c>
      <c r="JC116" s="29">
        <v>-691.67</v>
      </c>
      <c r="JD116" s="29">
        <v>691.67</v>
      </c>
      <c r="JE116" s="29">
        <v>0</v>
      </c>
      <c r="JF116" s="29"/>
      <c r="JG116" s="29"/>
      <c r="JH116" s="29"/>
      <c r="JI116" s="29">
        <v>-691.67</v>
      </c>
      <c r="JJ116" s="29">
        <v>691.67</v>
      </c>
      <c r="JK116" s="29">
        <v>0</v>
      </c>
      <c r="JL116" s="29">
        <v>-691.67</v>
      </c>
      <c r="JM116" s="29">
        <v>691.67</v>
      </c>
      <c r="JN116" s="29">
        <v>0</v>
      </c>
      <c r="JO116" s="29"/>
      <c r="JP116" s="29"/>
      <c r="JQ116" s="29"/>
      <c r="JR116" s="29">
        <v>-691.67</v>
      </c>
      <c r="JS116" s="29">
        <v>691.67</v>
      </c>
      <c r="JT116" s="29">
        <v>0</v>
      </c>
      <c r="JU116" s="29">
        <v>-691.67</v>
      </c>
      <c r="JV116" s="29">
        <v>691.67</v>
      </c>
      <c r="JW116" s="29">
        <v>0</v>
      </c>
      <c r="JX116" s="29"/>
      <c r="JY116" s="29"/>
      <c r="JZ116" s="29"/>
      <c r="KA116" s="29">
        <v>-691.67</v>
      </c>
      <c r="KB116" s="29">
        <v>691.67</v>
      </c>
      <c r="KC116" s="29">
        <v>0</v>
      </c>
      <c r="KD116" s="29">
        <v>-691.67</v>
      </c>
      <c r="KE116" s="29">
        <v>691.67</v>
      </c>
      <c r="KF116" s="29">
        <v>0</v>
      </c>
      <c r="KG116" s="29"/>
      <c r="KH116" s="29"/>
      <c r="KI116" s="29"/>
      <c r="KJ116" s="29">
        <v>-691.67</v>
      </c>
      <c r="KK116" s="29">
        <v>691.67</v>
      </c>
      <c r="KL116" s="29">
        <v>0</v>
      </c>
      <c r="KM116" s="29">
        <v>-691.67</v>
      </c>
      <c r="KN116" s="29">
        <v>691.67</v>
      </c>
      <c r="KO116" s="29">
        <v>0</v>
      </c>
      <c r="KP116" s="29"/>
      <c r="KQ116" s="29"/>
      <c r="KR116" s="29"/>
      <c r="KS116" s="29">
        <v>-691.67</v>
      </c>
      <c r="KT116" s="29">
        <v>691.67</v>
      </c>
      <c r="KU116" s="29">
        <v>0</v>
      </c>
      <c r="KV116" s="29">
        <v>-691.67</v>
      </c>
      <c r="KW116" s="29">
        <v>691.67</v>
      </c>
      <c r="KX116" s="29">
        <v>0</v>
      </c>
      <c r="KY116" s="29"/>
      <c r="KZ116" s="29"/>
      <c r="LA116" s="29"/>
      <c r="LB116" s="29">
        <v>-691.67</v>
      </c>
      <c r="LC116" s="29">
        <v>691.67</v>
      </c>
      <c r="LD116" s="29">
        <v>0</v>
      </c>
      <c r="LE116" s="29">
        <v>-861.67</v>
      </c>
      <c r="LF116" s="29">
        <v>861.67</v>
      </c>
      <c r="LG116" s="29">
        <v>0</v>
      </c>
      <c r="LH116" s="29"/>
      <c r="LI116" s="29"/>
      <c r="LJ116" s="29"/>
      <c r="LK116" s="29">
        <v>-861.67</v>
      </c>
      <c r="LL116" s="29">
        <v>861.67</v>
      </c>
      <c r="LM116" s="29">
        <v>0</v>
      </c>
      <c r="LN116" s="29">
        <v>-691.67</v>
      </c>
      <c r="LO116" s="29">
        <v>691.67</v>
      </c>
      <c r="LP116" s="29">
        <v>0</v>
      </c>
      <c r="LQ116" s="29"/>
      <c r="LR116" s="29"/>
      <c r="LS116" s="29"/>
      <c r="LT116" s="29">
        <v>-691.67</v>
      </c>
      <c r="LU116" s="29">
        <v>691.67</v>
      </c>
      <c r="LV116" s="29">
        <v>0</v>
      </c>
      <c r="LW116" s="29">
        <v>-691.67</v>
      </c>
      <c r="LX116" s="29">
        <v>691.67</v>
      </c>
      <c r="LY116" s="29">
        <v>0</v>
      </c>
      <c r="LZ116" s="29"/>
      <c r="MA116" s="29"/>
      <c r="MB116" s="29"/>
      <c r="MC116" s="29">
        <v>-691.67</v>
      </c>
      <c r="MD116" s="29">
        <v>691.67</v>
      </c>
      <c r="ME116" s="29">
        <v>0</v>
      </c>
      <c r="MF116" s="29"/>
      <c r="MG116" s="29"/>
      <c r="MH116" s="29"/>
      <c r="MI116" s="29"/>
      <c r="MJ116" s="29"/>
      <c r="MK116" s="29"/>
      <c r="ML116" s="29">
        <v>-13148.730000000001</v>
      </c>
      <c r="MM116" s="29">
        <v>13148.730000000001</v>
      </c>
      <c r="MN116" s="29">
        <v>0</v>
      </c>
      <c r="MO116" s="29">
        <v>-691.67</v>
      </c>
      <c r="MP116" s="29">
        <v>691.67</v>
      </c>
      <c r="MQ116" s="29">
        <v>0</v>
      </c>
      <c r="MR116" s="29">
        <v>-691.67</v>
      </c>
      <c r="MS116" s="29">
        <v>691.67</v>
      </c>
      <c r="MT116" s="29">
        <v>0</v>
      </c>
      <c r="MU116" s="29">
        <v>-811.67</v>
      </c>
      <c r="MV116" s="29">
        <v>811.67</v>
      </c>
      <c r="MW116" s="29">
        <v>0</v>
      </c>
      <c r="MX116" s="29">
        <v>-811.67</v>
      </c>
      <c r="MY116" s="29">
        <v>811.67</v>
      </c>
      <c r="MZ116" s="29">
        <v>0</v>
      </c>
      <c r="NA116" s="29">
        <v>-691.67</v>
      </c>
      <c r="NB116" s="29">
        <v>691.67</v>
      </c>
      <c r="NC116" s="29">
        <v>0</v>
      </c>
      <c r="ND116" s="29">
        <v>-691.67</v>
      </c>
      <c r="NE116" s="29">
        <v>691.67</v>
      </c>
      <c r="NF116" s="29">
        <v>0</v>
      </c>
      <c r="NG116" s="29">
        <v>-691.67</v>
      </c>
      <c r="NH116" s="29">
        <v>691.67</v>
      </c>
      <c r="NI116" s="29">
        <v>0</v>
      </c>
      <c r="NJ116" s="29">
        <v>-691.67</v>
      </c>
      <c r="NK116" s="29">
        <v>691.67</v>
      </c>
      <c r="NL116" s="29">
        <v>0</v>
      </c>
      <c r="NM116" s="29">
        <v>-691.67</v>
      </c>
      <c r="NN116" s="29">
        <v>691.67</v>
      </c>
      <c r="NO116" s="29">
        <v>0</v>
      </c>
      <c r="NP116" s="29">
        <v>-691.67</v>
      </c>
      <c r="NQ116" s="29">
        <v>691.67</v>
      </c>
      <c r="NR116" s="29">
        <v>0</v>
      </c>
      <c r="NS116" s="29">
        <v>-691.67</v>
      </c>
      <c r="NT116" s="29">
        <v>691.67</v>
      </c>
      <c r="NU116" s="29">
        <v>0</v>
      </c>
      <c r="NV116" s="29">
        <v>-691.67</v>
      </c>
      <c r="NW116" s="29">
        <v>691.67</v>
      </c>
      <c r="NX116" s="29">
        <v>0</v>
      </c>
      <c r="NY116" s="29">
        <v>-691.67</v>
      </c>
      <c r="NZ116" s="29">
        <v>691.67</v>
      </c>
      <c r="OA116" s="29">
        <v>0</v>
      </c>
      <c r="OB116" s="29">
        <v>-691.67</v>
      </c>
      <c r="OC116" s="29">
        <v>691.67</v>
      </c>
      <c r="OD116" s="29">
        <v>0</v>
      </c>
      <c r="OE116" s="29">
        <v>-691.67</v>
      </c>
      <c r="OF116" s="29">
        <v>691.67</v>
      </c>
      <c r="OG116" s="29">
        <v>0</v>
      </c>
      <c r="OH116" s="29">
        <v>-691.67</v>
      </c>
      <c r="OI116" s="29">
        <v>691.67</v>
      </c>
      <c r="OJ116" s="29">
        <v>0</v>
      </c>
      <c r="OK116" s="29">
        <v>-691.67</v>
      </c>
      <c r="OL116" s="29">
        <v>691.67</v>
      </c>
      <c r="OM116" s="29">
        <v>0</v>
      </c>
      <c r="ON116" s="29">
        <v>-691.67</v>
      </c>
      <c r="OO116" s="29">
        <v>691.67</v>
      </c>
      <c r="OP116" s="29">
        <v>0</v>
      </c>
      <c r="OQ116" s="29">
        <v>-861.67</v>
      </c>
      <c r="OR116" s="29">
        <v>861.67</v>
      </c>
      <c r="OS116" s="29">
        <v>0</v>
      </c>
      <c r="OT116" s="29">
        <v>-861.67</v>
      </c>
      <c r="OU116" s="29">
        <v>861.67</v>
      </c>
      <c r="OV116" s="29">
        <v>0</v>
      </c>
      <c r="OW116" s="29">
        <v>-691.67</v>
      </c>
      <c r="OX116" s="29">
        <v>691.67</v>
      </c>
      <c r="OY116" s="29">
        <v>0</v>
      </c>
      <c r="OZ116" s="29">
        <v>-691.67</v>
      </c>
      <c r="PA116" s="29">
        <v>691.67</v>
      </c>
      <c r="PB116" s="29">
        <v>0</v>
      </c>
      <c r="PC116" s="29">
        <v>-691.67</v>
      </c>
      <c r="PD116" s="29">
        <v>691.67</v>
      </c>
      <c r="PE116" s="29">
        <v>0</v>
      </c>
      <c r="PF116" s="29">
        <v>-691.67</v>
      </c>
      <c r="PG116" s="29">
        <v>691.67</v>
      </c>
      <c r="PH116" s="29">
        <v>0</v>
      </c>
      <c r="PI116" s="29">
        <v>-8590.0399999999991</v>
      </c>
      <c r="PJ116" s="29">
        <v>8590.0399999999991</v>
      </c>
      <c r="PK116" s="29">
        <v>0</v>
      </c>
    </row>
    <row r="117" spans="1:427" x14ac:dyDescent="0.25">
      <c r="A117" s="6" t="s">
        <v>94</v>
      </c>
      <c r="B117" s="29">
        <v>-579.17000000000007</v>
      </c>
      <c r="C117" s="29">
        <v>579.17000000000007</v>
      </c>
      <c r="D117" s="29">
        <v>0</v>
      </c>
      <c r="E117" s="29">
        <v>-579.17000000000007</v>
      </c>
      <c r="F117" s="29">
        <v>579.17000000000007</v>
      </c>
      <c r="G117" s="29">
        <v>0</v>
      </c>
      <c r="H117" s="29">
        <v>-577.39</v>
      </c>
      <c r="I117" s="29">
        <v>577.39</v>
      </c>
      <c r="J117" s="29">
        <v>0</v>
      </c>
      <c r="K117" s="29">
        <v>-577.39</v>
      </c>
      <c r="L117" s="29">
        <v>577.39</v>
      </c>
      <c r="M117" s="29">
        <v>0</v>
      </c>
      <c r="N117" s="29">
        <v>-159.16</v>
      </c>
      <c r="O117" s="29">
        <v>159.16</v>
      </c>
      <c r="P117" s="29">
        <v>0</v>
      </c>
      <c r="Q117" s="29">
        <v>-159.16</v>
      </c>
      <c r="R117" s="29">
        <v>159.16</v>
      </c>
      <c r="S117" s="29">
        <v>0</v>
      </c>
      <c r="T117" s="29">
        <v>-742.65</v>
      </c>
      <c r="U117" s="29">
        <v>742.65</v>
      </c>
      <c r="V117" s="29">
        <v>0</v>
      </c>
      <c r="W117" s="29">
        <v>-742.65</v>
      </c>
      <c r="X117" s="29">
        <v>742.65</v>
      </c>
      <c r="Y117" s="29">
        <v>0</v>
      </c>
      <c r="Z117" s="29">
        <v>-4096.38</v>
      </c>
      <c r="AA117" s="29">
        <v>4096.38</v>
      </c>
      <c r="AB117" s="29">
        <v>0</v>
      </c>
      <c r="AC117" s="29">
        <v>-4096.38</v>
      </c>
      <c r="AD117" s="29">
        <v>4096.38</v>
      </c>
      <c r="AE117" s="29">
        <v>0</v>
      </c>
      <c r="AF117" s="29">
        <v>-1072.25</v>
      </c>
      <c r="AG117" s="29">
        <v>1183.05</v>
      </c>
      <c r="AH117" s="29">
        <v>110.8</v>
      </c>
      <c r="AI117" s="29">
        <v>-1072.25</v>
      </c>
      <c r="AJ117" s="29">
        <v>1183.05</v>
      </c>
      <c r="AK117" s="29">
        <v>110.8</v>
      </c>
      <c r="AL117" s="29">
        <v>-307.39999999999998</v>
      </c>
      <c r="AM117" s="29">
        <v>312.39999999999998</v>
      </c>
      <c r="AN117" s="29">
        <v>5</v>
      </c>
      <c r="AO117" s="29">
        <v>-307.39999999999998</v>
      </c>
      <c r="AP117" s="29">
        <v>312.39999999999998</v>
      </c>
      <c r="AQ117" s="29">
        <v>5</v>
      </c>
      <c r="AR117" s="29">
        <v>-1151.94</v>
      </c>
      <c r="AS117" s="29">
        <v>1218.53</v>
      </c>
      <c r="AT117" s="29">
        <v>66.59</v>
      </c>
      <c r="AU117" s="29">
        <v>-1151.94</v>
      </c>
      <c r="AV117" s="29">
        <v>1218.53</v>
      </c>
      <c r="AW117" s="29">
        <v>66.59</v>
      </c>
      <c r="AX117" s="29">
        <v>-2138.6800000000003</v>
      </c>
      <c r="AY117" s="29">
        <v>2448.59</v>
      </c>
      <c r="AZ117" s="29">
        <v>309.91000000000003</v>
      </c>
      <c r="BA117" s="29">
        <v>-2138.6800000000003</v>
      </c>
      <c r="BB117" s="29">
        <v>2448.59</v>
      </c>
      <c r="BC117" s="29">
        <v>309.91000000000003</v>
      </c>
      <c r="BD117" s="29">
        <v>-13034.61</v>
      </c>
      <c r="BE117" s="29">
        <v>13384.61</v>
      </c>
      <c r="BF117" s="29">
        <v>350</v>
      </c>
      <c r="BG117" s="29">
        <v>-13034.61</v>
      </c>
      <c r="BH117" s="29">
        <v>13384.61</v>
      </c>
      <c r="BI117" s="29">
        <v>350</v>
      </c>
      <c r="BJ117" s="29">
        <v>-11613.72</v>
      </c>
      <c r="BK117" s="29">
        <v>11613.72</v>
      </c>
      <c r="BL117" s="29">
        <v>0</v>
      </c>
      <c r="BM117" s="29">
        <v>-11613.72</v>
      </c>
      <c r="BN117" s="29">
        <v>11613.72</v>
      </c>
      <c r="BO117" s="29">
        <v>0</v>
      </c>
      <c r="BP117" s="29">
        <v>-532.03</v>
      </c>
      <c r="BQ117" s="29">
        <v>706.15</v>
      </c>
      <c r="BR117" s="29">
        <v>174.12</v>
      </c>
      <c r="BS117" s="29">
        <v>-532.03</v>
      </c>
      <c r="BT117" s="29">
        <v>706.15</v>
      </c>
      <c r="BU117" s="29">
        <v>174.12</v>
      </c>
      <c r="BV117" s="29"/>
      <c r="BW117" s="29"/>
      <c r="BX117" s="29"/>
      <c r="BY117" s="29"/>
      <c r="BZ117" s="29"/>
      <c r="CA117" s="29"/>
      <c r="CB117" s="29">
        <v>-36005.379999999997</v>
      </c>
      <c r="CC117" s="29">
        <v>37021.799999999996</v>
      </c>
      <c r="CD117" s="29">
        <v>1016.42</v>
      </c>
      <c r="CE117" s="29">
        <v>-165.66000000000005</v>
      </c>
      <c r="CF117" s="29">
        <v>300.06000000000006</v>
      </c>
      <c r="CG117" s="29">
        <v>134.4</v>
      </c>
      <c r="CH117" s="29"/>
      <c r="CI117" s="29"/>
      <c r="CJ117" s="29"/>
      <c r="CK117" s="29">
        <v>300</v>
      </c>
      <c r="CL117" s="29">
        <v>-300</v>
      </c>
      <c r="CM117" s="29">
        <v>0</v>
      </c>
      <c r="CN117" s="29">
        <v>134.33999999999997</v>
      </c>
      <c r="CO117" s="29">
        <v>6.0000000000030695E-2</v>
      </c>
      <c r="CP117" s="29">
        <v>134.4</v>
      </c>
      <c r="CQ117" s="29">
        <v>-160.32</v>
      </c>
      <c r="CR117" s="29">
        <v>915.2</v>
      </c>
      <c r="CS117" s="29">
        <v>754.88</v>
      </c>
      <c r="CT117" s="29"/>
      <c r="CU117" s="29"/>
      <c r="CV117" s="29"/>
      <c r="CW117" s="29">
        <v>300</v>
      </c>
      <c r="CX117" s="29">
        <v>-300</v>
      </c>
      <c r="CY117" s="29">
        <v>0</v>
      </c>
      <c r="CZ117" s="29">
        <v>139.68</v>
      </c>
      <c r="DA117" s="29">
        <v>615.20000000000005</v>
      </c>
      <c r="DB117" s="29">
        <v>754.88</v>
      </c>
      <c r="DC117" s="29">
        <v>-300.59000000000003</v>
      </c>
      <c r="DD117" s="29">
        <v>300.59000000000003</v>
      </c>
      <c r="DE117" s="29">
        <v>0</v>
      </c>
      <c r="DF117" s="29"/>
      <c r="DG117" s="29"/>
      <c r="DH117" s="29"/>
      <c r="DI117" s="29">
        <v>100</v>
      </c>
      <c r="DJ117" s="29">
        <v>-100</v>
      </c>
      <c r="DK117" s="29">
        <v>0</v>
      </c>
      <c r="DL117" s="29">
        <v>-200.59000000000003</v>
      </c>
      <c r="DM117" s="29">
        <v>200.59000000000003</v>
      </c>
      <c r="DN117" s="29">
        <v>0</v>
      </c>
      <c r="DO117" s="29">
        <v>-96</v>
      </c>
      <c r="DP117" s="29">
        <v>325.39999999999998</v>
      </c>
      <c r="DQ117" s="29">
        <v>229.4</v>
      </c>
      <c r="DR117" s="29"/>
      <c r="DS117" s="29"/>
      <c r="DT117" s="29"/>
      <c r="DU117" s="29">
        <v>-1900</v>
      </c>
      <c r="DV117" s="29">
        <v>1900</v>
      </c>
      <c r="DW117" s="29">
        <v>0</v>
      </c>
      <c r="DX117" s="29">
        <v>-1996</v>
      </c>
      <c r="DY117" s="29">
        <v>2225.4</v>
      </c>
      <c r="DZ117" s="29">
        <v>229.4</v>
      </c>
      <c r="EA117" s="29">
        <v>-791.48</v>
      </c>
      <c r="EB117" s="29">
        <v>1291.8800000000001</v>
      </c>
      <c r="EC117" s="29">
        <v>500.4</v>
      </c>
      <c r="ED117" s="29"/>
      <c r="EE117" s="29"/>
      <c r="EF117" s="29"/>
      <c r="EG117" s="29">
        <v>-1900</v>
      </c>
      <c r="EH117" s="29">
        <v>1900</v>
      </c>
      <c r="EI117" s="29">
        <v>0</v>
      </c>
      <c r="EJ117" s="29">
        <v>-2691.4799999999996</v>
      </c>
      <c r="EK117" s="29">
        <v>3191.8799999999997</v>
      </c>
      <c r="EL117" s="29">
        <v>500.4</v>
      </c>
      <c r="EM117" s="29">
        <v>-1003.5799999999999</v>
      </c>
      <c r="EN117" s="29">
        <v>1219.48</v>
      </c>
      <c r="EO117" s="29">
        <v>215.9</v>
      </c>
      <c r="EP117" s="29">
        <v>-300</v>
      </c>
      <c r="EQ117" s="29">
        <v>300</v>
      </c>
      <c r="ER117" s="29">
        <v>0</v>
      </c>
      <c r="ES117" s="29">
        <v>-4100</v>
      </c>
      <c r="ET117" s="29">
        <v>4100</v>
      </c>
      <c r="EU117" s="29">
        <v>0</v>
      </c>
      <c r="EV117" s="29">
        <v>-5403.58</v>
      </c>
      <c r="EW117" s="29">
        <v>5619.48</v>
      </c>
      <c r="EX117" s="29">
        <v>215.9</v>
      </c>
      <c r="EY117" s="29">
        <v>5156.84</v>
      </c>
      <c r="EZ117" s="29">
        <v>1067.72</v>
      </c>
      <c r="FA117" s="29">
        <v>6224.56</v>
      </c>
      <c r="FB117" s="29">
        <v>-1800</v>
      </c>
      <c r="FC117" s="29">
        <v>1800</v>
      </c>
      <c r="FD117" s="29">
        <v>0</v>
      </c>
      <c r="FE117" s="29">
        <v>-6600</v>
      </c>
      <c r="FF117" s="29">
        <v>6600</v>
      </c>
      <c r="FG117" s="29">
        <v>0</v>
      </c>
      <c r="FH117" s="29">
        <v>-3243.16</v>
      </c>
      <c r="FI117" s="29">
        <v>9467.7199999999993</v>
      </c>
      <c r="FJ117" s="29">
        <v>6224.56</v>
      </c>
      <c r="FK117" s="29">
        <v>-1692.17</v>
      </c>
      <c r="FL117" s="29">
        <v>1740.5700000000002</v>
      </c>
      <c r="FM117" s="29">
        <v>48.4</v>
      </c>
      <c r="FN117" s="29">
        <v>-1800</v>
      </c>
      <c r="FO117" s="29">
        <v>1800</v>
      </c>
      <c r="FP117" s="29">
        <v>0</v>
      </c>
      <c r="FQ117" s="29">
        <v>-7400</v>
      </c>
      <c r="FR117" s="29">
        <v>7400</v>
      </c>
      <c r="FS117" s="29">
        <v>0</v>
      </c>
      <c r="FT117" s="29">
        <v>-10892.170000000002</v>
      </c>
      <c r="FU117" s="29">
        <v>10940.570000000002</v>
      </c>
      <c r="FV117" s="29">
        <v>48.4</v>
      </c>
      <c r="FW117" s="29">
        <v>-4141.96</v>
      </c>
      <c r="FX117" s="29">
        <v>4226.76</v>
      </c>
      <c r="FY117" s="29">
        <v>84.8</v>
      </c>
      <c r="FZ117" s="29">
        <v>-1800</v>
      </c>
      <c r="GA117" s="29">
        <v>1800</v>
      </c>
      <c r="GB117" s="29">
        <v>0</v>
      </c>
      <c r="GC117" s="29">
        <v>-7400</v>
      </c>
      <c r="GD117" s="29">
        <v>7400</v>
      </c>
      <c r="GE117" s="29">
        <v>0</v>
      </c>
      <c r="GF117" s="29">
        <v>-13341.96</v>
      </c>
      <c r="GG117" s="29">
        <v>13426.759999999998</v>
      </c>
      <c r="GH117" s="29">
        <v>84.8</v>
      </c>
      <c r="GI117" s="29">
        <v>-6646.21</v>
      </c>
      <c r="GJ117" s="29">
        <v>6674.21</v>
      </c>
      <c r="GK117" s="29">
        <v>28</v>
      </c>
      <c r="GL117" s="29">
        <v>-2200</v>
      </c>
      <c r="GM117" s="29">
        <v>2200</v>
      </c>
      <c r="GN117" s="29">
        <v>0</v>
      </c>
      <c r="GO117" s="29">
        <v>-9700</v>
      </c>
      <c r="GP117" s="29">
        <v>9700</v>
      </c>
      <c r="GQ117" s="29">
        <v>0</v>
      </c>
      <c r="GR117" s="29">
        <v>-18546.21</v>
      </c>
      <c r="GS117" s="29">
        <v>18574.21</v>
      </c>
      <c r="GT117" s="29">
        <v>28</v>
      </c>
      <c r="GU117" s="29">
        <v>-4838.4699999999993</v>
      </c>
      <c r="GV117" s="29">
        <v>4873.7999999999993</v>
      </c>
      <c r="GW117" s="29">
        <v>35.33</v>
      </c>
      <c r="GX117" s="29">
        <v>-3400</v>
      </c>
      <c r="GY117" s="29">
        <v>3400</v>
      </c>
      <c r="GZ117" s="29">
        <v>0</v>
      </c>
      <c r="HA117" s="29">
        <v>-9700</v>
      </c>
      <c r="HB117" s="29">
        <v>9700</v>
      </c>
      <c r="HC117" s="29">
        <v>0</v>
      </c>
      <c r="HD117" s="29">
        <v>-17938.47</v>
      </c>
      <c r="HE117" s="29">
        <v>17973.8</v>
      </c>
      <c r="HF117" s="29">
        <v>35.33</v>
      </c>
      <c r="HG117" s="29">
        <v>-4200</v>
      </c>
      <c r="HH117" s="29">
        <v>4200</v>
      </c>
      <c r="HI117" s="29">
        <v>0</v>
      </c>
      <c r="HJ117" s="29">
        <v>-9700</v>
      </c>
      <c r="HK117" s="29">
        <v>9700</v>
      </c>
      <c r="HL117" s="29">
        <v>0</v>
      </c>
      <c r="HM117" s="29">
        <v>-13900</v>
      </c>
      <c r="HN117" s="29">
        <v>13900</v>
      </c>
      <c r="HO117" s="29">
        <v>0</v>
      </c>
      <c r="HP117" s="29"/>
      <c r="HQ117" s="29"/>
      <c r="HR117" s="29"/>
      <c r="HS117" s="29"/>
      <c r="HT117" s="29"/>
      <c r="HU117" s="29"/>
      <c r="HV117" s="29"/>
      <c r="HW117" s="29"/>
      <c r="HX117" s="29"/>
      <c r="HY117" s="29">
        <v>-87879.6</v>
      </c>
      <c r="HZ117" s="29">
        <v>96135.670000000013</v>
      </c>
      <c r="IA117" s="29">
        <v>8256.07</v>
      </c>
      <c r="IB117" s="29">
        <v>-7422.6</v>
      </c>
      <c r="IC117" s="29">
        <v>7422.6</v>
      </c>
      <c r="ID117" s="29">
        <v>0</v>
      </c>
      <c r="IE117" s="29">
        <v>-9854</v>
      </c>
      <c r="IF117" s="29">
        <v>9854</v>
      </c>
      <c r="IG117" s="29">
        <v>0</v>
      </c>
      <c r="IH117" s="29">
        <v>-17276.599999999999</v>
      </c>
      <c r="II117" s="29">
        <v>17276.599999999999</v>
      </c>
      <c r="IJ117" s="29">
        <v>0</v>
      </c>
      <c r="IK117" s="29">
        <v>-7422.6</v>
      </c>
      <c r="IL117" s="29">
        <v>7422.6</v>
      </c>
      <c r="IM117" s="29">
        <v>0</v>
      </c>
      <c r="IN117" s="29">
        <v>-9854</v>
      </c>
      <c r="IO117" s="29">
        <v>9854</v>
      </c>
      <c r="IP117" s="29">
        <v>0</v>
      </c>
      <c r="IQ117" s="29">
        <v>-17276.599999999999</v>
      </c>
      <c r="IR117" s="29">
        <v>17276.599999999999</v>
      </c>
      <c r="IS117" s="29">
        <v>0</v>
      </c>
      <c r="IT117" s="29">
        <v>-7422.6</v>
      </c>
      <c r="IU117" s="29">
        <v>7422.6</v>
      </c>
      <c r="IV117" s="29">
        <v>0</v>
      </c>
      <c r="IW117" s="29">
        <v>-9854</v>
      </c>
      <c r="IX117" s="29">
        <v>9854</v>
      </c>
      <c r="IY117" s="29">
        <v>0</v>
      </c>
      <c r="IZ117" s="29">
        <v>-17276.599999999999</v>
      </c>
      <c r="JA117" s="29">
        <v>17276.599999999999</v>
      </c>
      <c r="JB117" s="29">
        <v>0</v>
      </c>
      <c r="JC117" s="29">
        <v>-7422.6</v>
      </c>
      <c r="JD117" s="29">
        <v>7422.6</v>
      </c>
      <c r="JE117" s="29">
        <v>0</v>
      </c>
      <c r="JF117" s="29">
        <v>-9854</v>
      </c>
      <c r="JG117" s="29">
        <v>9854</v>
      </c>
      <c r="JH117" s="29">
        <v>0</v>
      </c>
      <c r="JI117" s="29">
        <v>-17276.599999999999</v>
      </c>
      <c r="JJ117" s="29">
        <v>17276.599999999999</v>
      </c>
      <c r="JK117" s="29">
        <v>0</v>
      </c>
      <c r="JL117" s="29">
        <v>-7422.6</v>
      </c>
      <c r="JM117" s="29">
        <v>7422.6</v>
      </c>
      <c r="JN117" s="29">
        <v>0</v>
      </c>
      <c r="JO117" s="29">
        <v>-9854</v>
      </c>
      <c r="JP117" s="29">
        <v>9854</v>
      </c>
      <c r="JQ117" s="29">
        <v>0</v>
      </c>
      <c r="JR117" s="29">
        <v>-17276.599999999999</v>
      </c>
      <c r="JS117" s="29">
        <v>17276.599999999999</v>
      </c>
      <c r="JT117" s="29">
        <v>0</v>
      </c>
      <c r="JU117" s="29">
        <v>-12422.6</v>
      </c>
      <c r="JV117" s="29">
        <v>12422.6</v>
      </c>
      <c r="JW117" s="29">
        <v>0</v>
      </c>
      <c r="JX117" s="29">
        <v>-9854</v>
      </c>
      <c r="JY117" s="29">
        <v>9854</v>
      </c>
      <c r="JZ117" s="29">
        <v>0</v>
      </c>
      <c r="KA117" s="29">
        <v>-22276.6</v>
      </c>
      <c r="KB117" s="29">
        <v>22276.6</v>
      </c>
      <c r="KC117" s="29">
        <v>0</v>
      </c>
      <c r="KD117" s="29">
        <v>-7422.6</v>
      </c>
      <c r="KE117" s="29">
        <v>7422.6</v>
      </c>
      <c r="KF117" s="29">
        <v>0</v>
      </c>
      <c r="KG117" s="29">
        <v>-9854</v>
      </c>
      <c r="KH117" s="29">
        <v>9854</v>
      </c>
      <c r="KI117" s="29">
        <v>0</v>
      </c>
      <c r="KJ117" s="29">
        <v>-17276.599999999999</v>
      </c>
      <c r="KK117" s="29">
        <v>17276.599999999999</v>
      </c>
      <c r="KL117" s="29">
        <v>0</v>
      </c>
      <c r="KM117" s="29">
        <v>-7658.31</v>
      </c>
      <c r="KN117" s="29">
        <v>7658.31</v>
      </c>
      <c r="KO117" s="29">
        <v>0</v>
      </c>
      <c r="KP117" s="29">
        <v>-9854</v>
      </c>
      <c r="KQ117" s="29">
        <v>9854</v>
      </c>
      <c r="KR117" s="29">
        <v>0</v>
      </c>
      <c r="KS117" s="29">
        <v>-17512.310000000001</v>
      </c>
      <c r="KT117" s="29">
        <v>17512.310000000001</v>
      </c>
      <c r="KU117" s="29">
        <v>0</v>
      </c>
      <c r="KV117" s="29">
        <v>-10158.310000000001</v>
      </c>
      <c r="KW117" s="29">
        <v>10158.310000000001</v>
      </c>
      <c r="KX117" s="29">
        <v>0</v>
      </c>
      <c r="KY117" s="29">
        <v>-9854</v>
      </c>
      <c r="KZ117" s="29">
        <v>9854</v>
      </c>
      <c r="LA117" s="29">
        <v>0</v>
      </c>
      <c r="LB117" s="29">
        <v>-20012.310000000001</v>
      </c>
      <c r="LC117" s="29">
        <v>20012.310000000001</v>
      </c>
      <c r="LD117" s="29">
        <v>0</v>
      </c>
      <c r="LE117" s="29">
        <v>-11208.310000000001</v>
      </c>
      <c r="LF117" s="29">
        <v>11208.310000000001</v>
      </c>
      <c r="LG117" s="29">
        <v>0</v>
      </c>
      <c r="LH117" s="29">
        <v>-9854</v>
      </c>
      <c r="LI117" s="29">
        <v>9854</v>
      </c>
      <c r="LJ117" s="29">
        <v>0</v>
      </c>
      <c r="LK117" s="29">
        <v>-21062.31</v>
      </c>
      <c r="LL117" s="29">
        <v>21062.31</v>
      </c>
      <c r="LM117" s="29">
        <v>0</v>
      </c>
      <c r="LN117" s="29">
        <v>-8708.3100000000013</v>
      </c>
      <c r="LO117" s="29">
        <v>8708.3100000000013</v>
      </c>
      <c r="LP117" s="29">
        <v>0</v>
      </c>
      <c r="LQ117" s="29">
        <v>-9854</v>
      </c>
      <c r="LR117" s="29">
        <v>9854</v>
      </c>
      <c r="LS117" s="29">
        <v>0</v>
      </c>
      <c r="LT117" s="29">
        <v>-18562.310000000001</v>
      </c>
      <c r="LU117" s="29">
        <v>18562.310000000001</v>
      </c>
      <c r="LV117" s="29">
        <v>0</v>
      </c>
      <c r="LW117" s="29">
        <v>-8708.3100000000013</v>
      </c>
      <c r="LX117" s="29">
        <v>8708.3100000000013</v>
      </c>
      <c r="LY117" s="29">
        <v>0</v>
      </c>
      <c r="LZ117" s="29">
        <v>-9854</v>
      </c>
      <c r="MA117" s="29">
        <v>9854</v>
      </c>
      <c r="MB117" s="29">
        <v>0</v>
      </c>
      <c r="MC117" s="29">
        <v>-18562.310000000001</v>
      </c>
      <c r="MD117" s="29">
        <v>18562.310000000001</v>
      </c>
      <c r="ME117" s="29">
        <v>0</v>
      </c>
      <c r="MF117" s="29"/>
      <c r="MG117" s="29"/>
      <c r="MH117" s="29"/>
      <c r="MI117" s="29"/>
      <c r="MJ117" s="29"/>
      <c r="MK117" s="29"/>
      <c r="ML117" s="29">
        <v>-221647.75</v>
      </c>
      <c r="MM117" s="29">
        <v>221647.75</v>
      </c>
      <c r="MN117" s="29">
        <v>0</v>
      </c>
      <c r="MO117" s="29">
        <v>-4150</v>
      </c>
      <c r="MP117" s="29">
        <v>4150</v>
      </c>
      <c r="MQ117" s="29">
        <v>0</v>
      </c>
      <c r="MR117" s="29">
        <v>-4150</v>
      </c>
      <c r="MS117" s="29">
        <v>4150</v>
      </c>
      <c r="MT117" s="29">
        <v>0</v>
      </c>
      <c r="MU117" s="29">
        <v>-4150</v>
      </c>
      <c r="MV117" s="29">
        <v>4150</v>
      </c>
      <c r="MW117" s="29">
        <v>0</v>
      </c>
      <c r="MX117" s="29">
        <v>-4150</v>
      </c>
      <c r="MY117" s="29">
        <v>4150</v>
      </c>
      <c r="MZ117" s="29">
        <v>0</v>
      </c>
      <c r="NA117" s="29">
        <v>-4150</v>
      </c>
      <c r="NB117" s="29">
        <v>4150</v>
      </c>
      <c r="NC117" s="29">
        <v>0</v>
      </c>
      <c r="ND117" s="29">
        <v>-4150</v>
      </c>
      <c r="NE117" s="29">
        <v>4150</v>
      </c>
      <c r="NF117" s="29">
        <v>0</v>
      </c>
      <c r="NG117" s="29">
        <v>-4150</v>
      </c>
      <c r="NH117" s="29">
        <v>4150</v>
      </c>
      <c r="NI117" s="29">
        <v>0</v>
      </c>
      <c r="NJ117" s="29">
        <v>-4150</v>
      </c>
      <c r="NK117" s="29">
        <v>4150</v>
      </c>
      <c r="NL117" s="29">
        <v>0</v>
      </c>
      <c r="NM117" s="29">
        <v>-2850</v>
      </c>
      <c r="NN117" s="29">
        <v>2850</v>
      </c>
      <c r="NO117" s="29">
        <v>0</v>
      </c>
      <c r="NP117" s="29">
        <v>-2850</v>
      </c>
      <c r="NQ117" s="29">
        <v>2850</v>
      </c>
      <c r="NR117" s="29">
        <v>0</v>
      </c>
      <c r="NS117" s="29">
        <v>-2850</v>
      </c>
      <c r="NT117" s="29">
        <v>2850</v>
      </c>
      <c r="NU117" s="29">
        <v>0</v>
      </c>
      <c r="NV117" s="29">
        <v>-2850</v>
      </c>
      <c r="NW117" s="29">
        <v>2850</v>
      </c>
      <c r="NX117" s="29">
        <v>0</v>
      </c>
      <c r="NY117" s="29">
        <v>-4162.5</v>
      </c>
      <c r="NZ117" s="29">
        <v>4162.5</v>
      </c>
      <c r="OA117" s="29">
        <v>0</v>
      </c>
      <c r="OB117" s="29">
        <v>-4162.5</v>
      </c>
      <c r="OC117" s="29">
        <v>4162.5</v>
      </c>
      <c r="OD117" s="29">
        <v>0</v>
      </c>
      <c r="OE117" s="29">
        <v>-4162.5</v>
      </c>
      <c r="OF117" s="29">
        <v>4162.5</v>
      </c>
      <c r="OG117" s="29">
        <v>0</v>
      </c>
      <c r="OH117" s="29">
        <v>-4162.5</v>
      </c>
      <c r="OI117" s="29">
        <v>4162.5</v>
      </c>
      <c r="OJ117" s="29">
        <v>0</v>
      </c>
      <c r="OK117" s="29">
        <v>-4162.5</v>
      </c>
      <c r="OL117" s="29">
        <v>4162.5</v>
      </c>
      <c r="OM117" s="29">
        <v>0</v>
      </c>
      <c r="ON117" s="29">
        <v>-4162.5</v>
      </c>
      <c r="OO117" s="29">
        <v>4162.5</v>
      </c>
      <c r="OP117" s="29">
        <v>0</v>
      </c>
      <c r="OQ117" s="29">
        <v>-4162.5</v>
      </c>
      <c r="OR117" s="29">
        <v>4162.5</v>
      </c>
      <c r="OS117" s="29">
        <v>0</v>
      </c>
      <c r="OT117" s="29">
        <v>-4162.5</v>
      </c>
      <c r="OU117" s="29">
        <v>4162.5</v>
      </c>
      <c r="OV117" s="29">
        <v>0</v>
      </c>
      <c r="OW117" s="29">
        <v>-2650</v>
      </c>
      <c r="OX117" s="29">
        <v>2650</v>
      </c>
      <c r="OY117" s="29">
        <v>0</v>
      </c>
      <c r="OZ117" s="29">
        <v>-2650</v>
      </c>
      <c r="PA117" s="29">
        <v>2650</v>
      </c>
      <c r="PB117" s="29">
        <v>0</v>
      </c>
      <c r="PC117" s="29">
        <v>-2650</v>
      </c>
      <c r="PD117" s="29">
        <v>2650</v>
      </c>
      <c r="PE117" s="29">
        <v>0</v>
      </c>
      <c r="PF117" s="29">
        <v>-2650</v>
      </c>
      <c r="PG117" s="29">
        <v>2650</v>
      </c>
      <c r="PH117" s="29">
        <v>0</v>
      </c>
      <c r="PI117" s="29">
        <v>-44250</v>
      </c>
      <c r="PJ117" s="29">
        <v>44250</v>
      </c>
      <c r="PK117" s="29">
        <v>0</v>
      </c>
    </row>
    <row r="118" spans="1:427" x14ac:dyDescent="0.25">
      <c r="A118" s="7" t="s">
        <v>358</v>
      </c>
      <c r="B118" s="29"/>
      <c r="C118" s="29"/>
      <c r="D118" s="29"/>
      <c r="E118" s="29"/>
      <c r="F118" s="29"/>
      <c r="G118" s="29"/>
      <c r="H118" s="29">
        <v>-32.17</v>
      </c>
      <c r="I118" s="29">
        <v>32.17</v>
      </c>
      <c r="J118" s="29">
        <v>0</v>
      </c>
      <c r="K118" s="29">
        <v>-32.17</v>
      </c>
      <c r="L118" s="29">
        <v>32.17</v>
      </c>
      <c r="M118" s="29">
        <v>0</v>
      </c>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v>-32.17</v>
      </c>
      <c r="AS118" s="29">
        <v>32.17</v>
      </c>
      <c r="AT118" s="29">
        <v>0</v>
      </c>
      <c r="AU118" s="29">
        <v>-32.17</v>
      </c>
      <c r="AV118" s="29">
        <v>32.17</v>
      </c>
      <c r="AW118" s="29">
        <v>0</v>
      </c>
      <c r="AX118" s="29">
        <v>-350</v>
      </c>
      <c r="AY118" s="29">
        <v>350</v>
      </c>
      <c r="AZ118" s="29">
        <v>0</v>
      </c>
      <c r="BA118" s="29">
        <v>-350</v>
      </c>
      <c r="BB118" s="29">
        <v>350</v>
      </c>
      <c r="BC118" s="29">
        <v>0</v>
      </c>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v>-414.34000000000003</v>
      </c>
      <c r="CC118" s="29">
        <v>414.34000000000003</v>
      </c>
      <c r="CD118" s="29">
        <v>0</v>
      </c>
      <c r="CE118" s="29"/>
      <c r="CF118" s="29"/>
      <c r="CG118" s="29"/>
      <c r="CH118" s="29"/>
      <c r="CI118" s="29"/>
      <c r="CJ118" s="29"/>
      <c r="CK118" s="29"/>
      <c r="CL118" s="29"/>
      <c r="CM118" s="29"/>
      <c r="CN118" s="29"/>
      <c r="CO118" s="29"/>
      <c r="CP118" s="29"/>
      <c r="CQ118" s="29">
        <v>-32.17</v>
      </c>
      <c r="CR118" s="29">
        <v>32.17</v>
      </c>
      <c r="CS118" s="29">
        <v>0</v>
      </c>
      <c r="CT118" s="29"/>
      <c r="CU118" s="29"/>
      <c r="CV118" s="29"/>
      <c r="CW118" s="29"/>
      <c r="CX118" s="29"/>
      <c r="CY118" s="29"/>
      <c r="CZ118" s="29">
        <v>-32.17</v>
      </c>
      <c r="DA118" s="29">
        <v>32.17</v>
      </c>
      <c r="DB118" s="29">
        <v>0</v>
      </c>
      <c r="DC118" s="29"/>
      <c r="DD118" s="29"/>
      <c r="DE118" s="29"/>
      <c r="DF118" s="29"/>
      <c r="DG118" s="29"/>
      <c r="DH118" s="29"/>
      <c r="DI118" s="29"/>
      <c r="DJ118" s="29"/>
      <c r="DK118" s="29"/>
      <c r="DL118" s="29"/>
      <c r="DM118" s="29"/>
      <c r="DN118" s="29"/>
      <c r="DO118" s="29"/>
      <c r="DP118" s="29"/>
      <c r="DQ118" s="29"/>
      <c r="DR118" s="29"/>
      <c r="DS118" s="29"/>
      <c r="DT118" s="29"/>
      <c r="DU118" s="29"/>
      <c r="DV118" s="29"/>
      <c r="DW118" s="29"/>
      <c r="DX118" s="29"/>
      <c r="DY118" s="29"/>
      <c r="DZ118" s="29"/>
      <c r="EA118" s="29"/>
      <c r="EB118" s="29"/>
      <c r="EC118" s="29"/>
      <c r="ED118" s="29"/>
      <c r="EE118" s="29"/>
      <c r="EF118" s="29"/>
      <c r="EG118" s="29"/>
      <c r="EH118" s="29"/>
      <c r="EI118" s="29"/>
      <c r="EJ118" s="29"/>
      <c r="EK118" s="29"/>
      <c r="EL118" s="29"/>
      <c r="EM118" s="29"/>
      <c r="EN118" s="29"/>
      <c r="EO118" s="29"/>
      <c r="EP118" s="29"/>
      <c r="EQ118" s="29"/>
      <c r="ER118" s="29"/>
      <c r="ES118" s="29"/>
      <c r="ET118" s="29"/>
      <c r="EU118" s="29"/>
      <c r="EV118" s="29"/>
      <c r="EW118" s="29"/>
      <c r="EX118" s="29"/>
      <c r="EY118" s="29"/>
      <c r="EZ118" s="29"/>
      <c r="FA118" s="29"/>
      <c r="FB118" s="29">
        <v>-1500</v>
      </c>
      <c r="FC118" s="29">
        <v>1500</v>
      </c>
      <c r="FD118" s="29">
        <v>0</v>
      </c>
      <c r="FE118" s="29">
        <v>-1500</v>
      </c>
      <c r="FF118" s="29">
        <v>1500</v>
      </c>
      <c r="FG118" s="29">
        <v>0</v>
      </c>
      <c r="FH118" s="29">
        <v>-3000</v>
      </c>
      <c r="FI118" s="29">
        <v>3000</v>
      </c>
      <c r="FJ118" s="29">
        <v>0</v>
      </c>
      <c r="FK118" s="29">
        <v>-32.17</v>
      </c>
      <c r="FL118" s="29">
        <v>32.17</v>
      </c>
      <c r="FM118" s="29">
        <v>0</v>
      </c>
      <c r="FN118" s="29">
        <v>-1500</v>
      </c>
      <c r="FO118" s="29">
        <v>1500</v>
      </c>
      <c r="FP118" s="29">
        <v>0</v>
      </c>
      <c r="FQ118" s="29">
        <v>-1500</v>
      </c>
      <c r="FR118" s="29">
        <v>1500</v>
      </c>
      <c r="FS118" s="29">
        <v>0</v>
      </c>
      <c r="FT118" s="29">
        <v>-3032.17</v>
      </c>
      <c r="FU118" s="29">
        <v>3032.17</v>
      </c>
      <c r="FV118" s="29">
        <v>0</v>
      </c>
      <c r="FW118" s="29"/>
      <c r="FX118" s="29"/>
      <c r="FY118" s="29"/>
      <c r="FZ118" s="29">
        <v>-1500</v>
      </c>
      <c r="GA118" s="29">
        <v>1500</v>
      </c>
      <c r="GB118" s="29">
        <v>0</v>
      </c>
      <c r="GC118" s="29">
        <v>-1500</v>
      </c>
      <c r="GD118" s="29">
        <v>1500</v>
      </c>
      <c r="GE118" s="29">
        <v>0</v>
      </c>
      <c r="GF118" s="29">
        <v>-3000</v>
      </c>
      <c r="GG118" s="29">
        <v>3000</v>
      </c>
      <c r="GH118" s="29">
        <v>0</v>
      </c>
      <c r="GI118" s="29"/>
      <c r="GJ118" s="29"/>
      <c r="GK118" s="29"/>
      <c r="GL118" s="29">
        <v>-1500</v>
      </c>
      <c r="GM118" s="29">
        <v>1500</v>
      </c>
      <c r="GN118" s="29">
        <v>0</v>
      </c>
      <c r="GO118" s="29">
        <v>-1500</v>
      </c>
      <c r="GP118" s="29">
        <v>1500</v>
      </c>
      <c r="GQ118" s="29">
        <v>0</v>
      </c>
      <c r="GR118" s="29">
        <v>-3000</v>
      </c>
      <c r="GS118" s="29">
        <v>3000</v>
      </c>
      <c r="GT118" s="29">
        <v>0</v>
      </c>
      <c r="GU118" s="29">
        <v>0</v>
      </c>
      <c r="GV118" s="29">
        <v>7.33</v>
      </c>
      <c r="GW118" s="29">
        <v>7.33</v>
      </c>
      <c r="GX118" s="29">
        <v>-1500</v>
      </c>
      <c r="GY118" s="29">
        <v>1500</v>
      </c>
      <c r="GZ118" s="29">
        <v>0</v>
      </c>
      <c r="HA118" s="29">
        <v>-1500</v>
      </c>
      <c r="HB118" s="29">
        <v>1500</v>
      </c>
      <c r="HC118" s="29">
        <v>0</v>
      </c>
      <c r="HD118" s="29">
        <v>-3000</v>
      </c>
      <c r="HE118" s="29">
        <v>3007.33</v>
      </c>
      <c r="HF118" s="29">
        <v>7.33</v>
      </c>
      <c r="HG118" s="29">
        <v>-1500</v>
      </c>
      <c r="HH118" s="29">
        <v>1500</v>
      </c>
      <c r="HI118" s="29">
        <v>0</v>
      </c>
      <c r="HJ118" s="29">
        <v>-1500</v>
      </c>
      <c r="HK118" s="29">
        <v>1500</v>
      </c>
      <c r="HL118" s="29">
        <v>0</v>
      </c>
      <c r="HM118" s="29">
        <v>-3000</v>
      </c>
      <c r="HN118" s="29">
        <v>3000</v>
      </c>
      <c r="HO118" s="29">
        <v>0</v>
      </c>
      <c r="HP118" s="29"/>
      <c r="HQ118" s="29"/>
      <c r="HR118" s="29"/>
      <c r="HS118" s="29"/>
      <c r="HT118" s="29"/>
      <c r="HU118" s="29"/>
      <c r="HV118" s="29"/>
      <c r="HW118" s="29"/>
      <c r="HX118" s="29"/>
      <c r="HY118" s="29">
        <v>-18064.34</v>
      </c>
      <c r="HZ118" s="29">
        <v>18071.669999999998</v>
      </c>
      <c r="IA118" s="29">
        <v>7.33</v>
      </c>
      <c r="IB118" s="29">
        <v>-1645</v>
      </c>
      <c r="IC118" s="29">
        <v>1645</v>
      </c>
      <c r="ID118" s="29">
        <v>0</v>
      </c>
      <c r="IE118" s="29">
        <v>-1545</v>
      </c>
      <c r="IF118" s="29">
        <v>1545</v>
      </c>
      <c r="IG118" s="29">
        <v>0</v>
      </c>
      <c r="IH118" s="29">
        <v>-3190</v>
      </c>
      <c r="II118" s="29">
        <v>3190</v>
      </c>
      <c r="IJ118" s="29">
        <v>0</v>
      </c>
      <c r="IK118" s="29">
        <v>-1645</v>
      </c>
      <c r="IL118" s="29">
        <v>1645</v>
      </c>
      <c r="IM118" s="29">
        <v>0</v>
      </c>
      <c r="IN118" s="29">
        <v>-1545</v>
      </c>
      <c r="IO118" s="29">
        <v>1545</v>
      </c>
      <c r="IP118" s="29">
        <v>0</v>
      </c>
      <c r="IQ118" s="29">
        <v>-3190</v>
      </c>
      <c r="IR118" s="29">
        <v>3190</v>
      </c>
      <c r="IS118" s="29">
        <v>0</v>
      </c>
      <c r="IT118" s="29">
        <v>-1645</v>
      </c>
      <c r="IU118" s="29">
        <v>1645</v>
      </c>
      <c r="IV118" s="29">
        <v>0</v>
      </c>
      <c r="IW118" s="29">
        <v>-1545</v>
      </c>
      <c r="IX118" s="29">
        <v>1545</v>
      </c>
      <c r="IY118" s="29">
        <v>0</v>
      </c>
      <c r="IZ118" s="29">
        <v>-3190</v>
      </c>
      <c r="JA118" s="29">
        <v>3190</v>
      </c>
      <c r="JB118" s="29">
        <v>0</v>
      </c>
      <c r="JC118" s="29">
        <v>-1645</v>
      </c>
      <c r="JD118" s="29">
        <v>1645</v>
      </c>
      <c r="JE118" s="29">
        <v>0</v>
      </c>
      <c r="JF118" s="29">
        <v>-1545</v>
      </c>
      <c r="JG118" s="29">
        <v>1545</v>
      </c>
      <c r="JH118" s="29">
        <v>0</v>
      </c>
      <c r="JI118" s="29">
        <v>-3190</v>
      </c>
      <c r="JJ118" s="29">
        <v>3190</v>
      </c>
      <c r="JK118" s="29">
        <v>0</v>
      </c>
      <c r="JL118" s="29">
        <v>-1645</v>
      </c>
      <c r="JM118" s="29">
        <v>1645</v>
      </c>
      <c r="JN118" s="29">
        <v>0</v>
      </c>
      <c r="JO118" s="29">
        <v>-1545</v>
      </c>
      <c r="JP118" s="29">
        <v>1545</v>
      </c>
      <c r="JQ118" s="29">
        <v>0</v>
      </c>
      <c r="JR118" s="29">
        <v>-3190</v>
      </c>
      <c r="JS118" s="29">
        <v>3190</v>
      </c>
      <c r="JT118" s="29">
        <v>0</v>
      </c>
      <c r="JU118" s="29">
        <v>-6645</v>
      </c>
      <c r="JV118" s="29">
        <v>6645</v>
      </c>
      <c r="JW118" s="29">
        <v>0</v>
      </c>
      <c r="JX118" s="29">
        <v>-1545</v>
      </c>
      <c r="JY118" s="29">
        <v>1545</v>
      </c>
      <c r="JZ118" s="29">
        <v>0</v>
      </c>
      <c r="KA118" s="29">
        <v>-8190</v>
      </c>
      <c r="KB118" s="29">
        <v>8190</v>
      </c>
      <c r="KC118" s="29">
        <v>0</v>
      </c>
      <c r="KD118" s="29">
        <v>-1645</v>
      </c>
      <c r="KE118" s="29">
        <v>1645</v>
      </c>
      <c r="KF118" s="29">
        <v>0</v>
      </c>
      <c r="KG118" s="29">
        <v>-1545</v>
      </c>
      <c r="KH118" s="29">
        <v>1545</v>
      </c>
      <c r="KI118" s="29">
        <v>0</v>
      </c>
      <c r="KJ118" s="29">
        <v>-3190</v>
      </c>
      <c r="KK118" s="29">
        <v>3190</v>
      </c>
      <c r="KL118" s="29">
        <v>0</v>
      </c>
      <c r="KM118" s="29">
        <v>-1645</v>
      </c>
      <c r="KN118" s="29">
        <v>1645</v>
      </c>
      <c r="KO118" s="29">
        <v>0</v>
      </c>
      <c r="KP118" s="29">
        <v>-1545</v>
      </c>
      <c r="KQ118" s="29">
        <v>1545</v>
      </c>
      <c r="KR118" s="29">
        <v>0</v>
      </c>
      <c r="KS118" s="29">
        <v>-3190</v>
      </c>
      <c r="KT118" s="29">
        <v>3190</v>
      </c>
      <c r="KU118" s="29">
        <v>0</v>
      </c>
      <c r="KV118" s="29">
        <v>-1645</v>
      </c>
      <c r="KW118" s="29">
        <v>1645</v>
      </c>
      <c r="KX118" s="29">
        <v>0</v>
      </c>
      <c r="KY118" s="29">
        <v>-1545</v>
      </c>
      <c r="KZ118" s="29">
        <v>1545</v>
      </c>
      <c r="LA118" s="29">
        <v>0</v>
      </c>
      <c r="LB118" s="29">
        <v>-3190</v>
      </c>
      <c r="LC118" s="29">
        <v>3190</v>
      </c>
      <c r="LD118" s="29">
        <v>0</v>
      </c>
      <c r="LE118" s="29">
        <v>-1645</v>
      </c>
      <c r="LF118" s="29">
        <v>1645</v>
      </c>
      <c r="LG118" s="29">
        <v>0</v>
      </c>
      <c r="LH118" s="29">
        <v>-1545</v>
      </c>
      <c r="LI118" s="29">
        <v>1545</v>
      </c>
      <c r="LJ118" s="29">
        <v>0</v>
      </c>
      <c r="LK118" s="29">
        <v>-3190</v>
      </c>
      <c r="LL118" s="29">
        <v>3190</v>
      </c>
      <c r="LM118" s="29">
        <v>0</v>
      </c>
      <c r="LN118" s="29">
        <v>-1645</v>
      </c>
      <c r="LO118" s="29">
        <v>1645</v>
      </c>
      <c r="LP118" s="29">
        <v>0</v>
      </c>
      <c r="LQ118" s="29">
        <v>-1545</v>
      </c>
      <c r="LR118" s="29">
        <v>1545</v>
      </c>
      <c r="LS118" s="29">
        <v>0</v>
      </c>
      <c r="LT118" s="29">
        <v>-3190</v>
      </c>
      <c r="LU118" s="29">
        <v>3190</v>
      </c>
      <c r="LV118" s="29">
        <v>0</v>
      </c>
      <c r="LW118" s="29">
        <v>-1645</v>
      </c>
      <c r="LX118" s="29">
        <v>1645</v>
      </c>
      <c r="LY118" s="29">
        <v>0</v>
      </c>
      <c r="LZ118" s="29">
        <v>-1545</v>
      </c>
      <c r="MA118" s="29">
        <v>1545</v>
      </c>
      <c r="MB118" s="29">
        <v>0</v>
      </c>
      <c r="MC118" s="29">
        <v>-3190</v>
      </c>
      <c r="MD118" s="29">
        <v>3190</v>
      </c>
      <c r="ME118" s="29">
        <v>0</v>
      </c>
      <c r="MF118" s="29"/>
      <c r="MG118" s="29"/>
      <c r="MH118" s="29"/>
      <c r="MI118" s="29"/>
      <c r="MJ118" s="29"/>
      <c r="MK118" s="29"/>
      <c r="ML118" s="29">
        <v>-43280</v>
      </c>
      <c r="MM118" s="29">
        <v>43280</v>
      </c>
      <c r="MN118" s="29">
        <v>0</v>
      </c>
      <c r="MO118" s="29">
        <v>-100</v>
      </c>
      <c r="MP118" s="29">
        <v>100</v>
      </c>
      <c r="MQ118" s="29">
        <v>0</v>
      </c>
      <c r="MR118" s="29">
        <v>-100</v>
      </c>
      <c r="MS118" s="29">
        <v>100</v>
      </c>
      <c r="MT118" s="29">
        <v>0</v>
      </c>
      <c r="MU118" s="29">
        <v>-100</v>
      </c>
      <c r="MV118" s="29">
        <v>100</v>
      </c>
      <c r="MW118" s="29">
        <v>0</v>
      </c>
      <c r="MX118" s="29">
        <v>-100</v>
      </c>
      <c r="MY118" s="29">
        <v>100</v>
      </c>
      <c r="MZ118" s="29">
        <v>0</v>
      </c>
      <c r="NA118" s="29">
        <v>-100</v>
      </c>
      <c r="NB118" s="29">
        <v>100</v>
      </c>
      <c r="NC118" s="29">
        <v>0</v>
      </c>
      <c r="ND118" s="29">
        <v>-100</v>
      </c>
      <c r="NE118" s="29">
        <v>100</v>
      </c>
      <c r="NF118" s="29">
        <v>0</v>
      </c>
      <c r="NG118" s="29">
        <v>-100</v>
      </c>
      <c r="NH118" s="29">
        <v>100</v>
      </c>
      <c r="NI118" s="29">
        <v>0</v>
      </c>
      <c r="NJ118" s="29">
        <v>-100</v>
      </c>
      <c r="NK118" s="29">
        <v>100</v>
      </c>
      <c r="NL118" s="29">
        <v>0</v>
      </c>
      <c r="NM118" s="29">
        <v>-100</v>
      </c>
      <c r="NN118" s="29">
        <v>100</v>
      </c>
      <c r="NO118" s="29">
        <v>0</v>
      </c>
      <c r="NP118" s="29">
        <v>-100</v>
      </c>
      <c r="NQ118" s="29">
        <v>100</v>
      </c>
      <c r="NR118" s="29">
        <v>0</v>
      </c>
      <c r="NS118" s="29">
        <v>-100</v>
      </c>
      <c r="NT118" s="29">
        <v>100</v>
      </c>
      <c r="NU118" s="29">
        <v>0</v>
      </c>
      <c r="NV118" s="29">
        <v>-100</v>
      </c>
      <c r="NW118" s="29">
        <v>100</v>
      </c>
      <c r="NX118" s="29">
        <v>0</v>
      </c>
      <c r="NY118" s="29">
        <v>-100</v>
      </c>
      <c r="NZ118" s="29">
        <v>100</v>
      </c>
      <c r="OA118" s="29">
        <v>0</v>
      </c>
      <c r="OB118" s="29">
        <v>-100</v>
      </c>
      <c r="OC118" s="29">
        <v>100</v>
      </c>
      <c r="OD118" s="29">
        <v>0</v>
      </c>
      <c r="OE118" s="29">
        <v>-100</v>
      </c>
      <c r="OF118" s="29">
        <v>100</v>
      </c>
      <c r="OG118" s="29">
        <v>0</v>
      </c>
      <c r="OH118" s="29">
        <v>-100</v>
      </c>
      <c r="OI118" s="29">
        <v>100</v>
      </c>
      <c r="OJ118" s="29">
        <v>0</v>
      </c>
      <c r="OK118" s="29">
        <v>-100</v>
      </c>
      <c r="OL118" s="29">
        <v>100</v>
      </c>
      <c r="OM118" s="29">
        <v>0</v>
      </c>
      <c r="ON118" s="29">
        <v>-100</v>
      </c>
      <c r="OO118" s="29">
        <v>100</v>
      </c>
      <c r="OP118" s="29">
        <v>0</v>
      </c>
      <c r="OQ118" s="29">
        <v>-100</v>
      </c>
      <c r="OR118" s="29">
        <v>100</v>
      </c>
      <c r="OS118" s="29">
        <v>0</v>
      </c>
      <c r="OT118" s="29">
        <v>-100</v>
      </c>
      <c r="OU118" s="29">
        <v>100</v>
      </c>
      <c r="OV118" s="29">
        <v>0</v>
      </c>
      <c r="OW118" s="29">
        <v>-100</v>
      </c>
      <c r="OX118" s="29">
        <v>100</v>
      </c>
      <c r="OY118" s="29">
        <v>0</v>
      </c>
      <c r="OZ118" s="29">
        <v>-100</v>
      </c>
      <c r="PA118" s="29">
        <v>100</v>
      </c>
      <c r="PB118" s="29">
        <v>0</v>
      </c>
      <c r="PC118" s="29">
        <v>-100</v>
      </c>
      <c r="PD118" s="29">
        <v>100</v>
      </c>
      <c r="PE118" s="29">
        <v>0</v>
      </c>
      <c r="PF118" s="29">
        <v>-100</v>
      </c>
      <c r="PG118" s="29">
        <v>100</v>
      </c>
      <c r="PH118" s="29">
        <v>0</v>
      </c>
      <c r="PI118" s="29">
        <v>-1200</v>
      </c>
      <c r="PJ118" s="29">
        <v>1200</v>
      </c>
      <c r="PK118" s="29">
        <v>0</v>
      </c>
    </row>
    <row r="119" spans="1:427" x14ac:dyDescent="0.25">
      <c r="A119" s="7" t="s">
        <v>368</v>
      </c>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v>-2500</v>
      </c>
      <c r="AA119" s="29">
        <v>2500</v>
      </c>
      <c r="AB119" s="29">
        <v>0</v>
      </c>
      <c r="AC119" s="29">
        <v>-2500</v>
      </c>
      <c r="AD119" s="29">
        <v>2500</v>
      </c>
      <c r="AE119" s="29">
        <v>0</v>
      </c>
      <c r="AF119" s="29"/>
      <c r="AG119" s="29"/>
      <c r="AH119" s="29"/>
      <c r="AI119" s="29"/>
      <c r="AJ119" s="29"/>
      <c r="AK119" s="29"/>
      <c r="AL119" s="29"/>
      <c r="AM119" s="29"/>
      <c r="AN119" s="29"/>
      <c r="AO119" s="29"/>
      <c r="AP119" s="29"/>
      <c r="AQ119" s="29"/>
      <c r="AR119" s="29">
        <v>-888.06</v>
      </c>
      <c r="AS119" s="29">
        <v>888.06</v>
      </c>
      <c r="AT119" s="29">
        <v>0</v>
      </c>
      <c r="AU119" s="29">
        <v>-888.06</v>
      </c>
      <c r="AV119" s="29">
        <v>888.06</v>
      </c>
      <c r="AW119" s="29">
        <v>0</v>
      </c>
      <c r="AX119" s="29">
        <v>-116</v>
      </c>
      <c r="AY119" s="29">
        <v>116</v>
      </c>
      <c r="AZ119" s="29">
        <v>0</v>
      </c>
      <c r="BA119" s="29">
        <v>-116</v>
      </c>
      <c r="BB119" s="29">
        <v>116</v>
      </c>
      <c r="BC119" s="29">
        <v>0</v>
      </c>
      <c r="BD119" s="29">
        <v>-11640.75</v>
      </c>
      <c r="BE119" s="29">
        <v>11990.75</v>
      </c>
      <c r="BF119" s="29">
        <v>350</v>
      </c>
      <c r="BG119" s="29">
        <v>-11640.75</v>
      </c>
      <c r="BH119" s="29">
        <v>11990.75</v>
      </c>
      <c r="BI119" s="29">
        <v>350</v>
      </c>
      <c r="BJ119" s="29">
        <v>-9903.99</v>
      </c>
      <c r="BK119" s="29">
        <v>9903.99</v>
      </c>
      <c r="BL119" s="29">
        <v>0</v>
      </c>
      <c r="BM119" s="29">
        <v>-9903.99</v>
      </c>
      <c r="BN119" s="29">
        <v>9903.99</v>
      </c>
      <c r="BO119" s="29">
        <v>0</v>
      </c>
      <c r="BP119" s="29"/>
      <c r="BQ119" s="29"/>
      <c r="BR119" s="29"/>
      <c r="BS119" s="29"/>
      <c r="BT119" s="29"/>
      <c r="BU119" s="29"/>
      <c r="BV119" s="29"/>
      <c r="BW119" s="29"/>
      <c r="BX119" s="29"/>
      <c r="BY119" s="29"/>
      <c r="BZ119" s="29"/>
      <c r="CA119" s="29"/>
      <c r="CB119" s="29">
        <v>-25048.799999999999</v>
      </c>
      <c r="CC119" s="29">
        <v>25398.799999999999</v>
      </c>
      <c r="CD119" s="29">
        <v>350</v>
      </c>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29"/>
      <c r="DQ119" s="29"/>
      <c r="DR119" s="29"/>
      <c r="DS119" s="29"/>
      <c r="DT119" s="29"/>
      <c r="DU119" s="29"/>
      <c r="DV119" s="29"/>
      <c r="DW119" s="29"/>
      <c r="DX119" s="29"/>
      <c r="DY119" s="29"/>
      <c r="DZ119" s="29"/>
      <c r="EA119" s="29"/>
      <c r="EB119" s="29"/>
      <c r="EC119" s="29"/>
      <c r="ED119" s="29"/>
      <c r="EE119" s="29"/>
      <c r="EF119" s="29"/>
      <c r="EG119" s="29"/>
      <c r="EH119" s="29"/>
      <c r="EI119" s="29"/>
      <c r="EJ119" s="29"/>
      <c r="EK119" s="29"/>
      <c r="EL119" s="29"/>
      <c r="EM119" s="29"/>
      <c r="EN119" s="29"/>
      <c r="EO119" s="29"/>
      <c r="EP119" s="29"/>
      <c r="EQ119" s="29"/>
      <c r="ER119" s="29"/>
      <c r="ES119" s="29"/>
      <c r="ET119" s="29"/>
      <c r="EU119" s="29"/>
      <c r="EV119" s="29"/>
      <c r="EW119" s="29"/>
      <c r="EX119" s="29"/>
      <c r="EY119" s="29">
        <v>5575</v>
      </c>
      <c r="EZ119" s="29">
        <v>0</v>
      </c>
      <c r="FA119" s="29">
        <v>5575</v>
      </c>
      <c r="FB119" s="29"/>
      <c r="FC119" s="29"/>
      <c r="FD119" s="29"/>
      <c r="FE119" s="29"/>
      <c r="FF119" s="29"/>
      <c r="FG119" s="29"/>
      <c r="FH119" s="29">
        <v>5575</v>
      </c>
      <c r="FI119" s="29">
        <v>0</v>
      </c>
      <c r="FJ119" s="29">
        <v>5575</v>
      </c>
      <c r="FK119" s="29"/>
      <c r="FL119" s="29"/>
      <c r="FM119" s="29"/>
      <c r="FN119" s="29"/>
      <c r="FO119" s="29"/>
      <c r="FP119" s="29"/>
      <c r="FQ119" s="29"/>
      <c r="FR119" s="29"/>
      <c r="FS119" s="29"/>
      <c r="FT119" s="29"/>
      <c r="FU119" s="29"/>
      <c r="FV119" s="29"/>
      <c r="FW119" s="29"/>
      <c r="FX119" s="29"/>
      <c r="FY119" s="29"/>
      <c r="FZ119" s="29"/>
      <c r="GA119" s="29"/>
      <c r="GB119" s="29"/>
      <c r="GC119" s="29"/>
      <c r="GD119" s="29"/>
      <c r="GE119" s="29"/>
      <c r="GF119" s="29"/>
      <c r="GG119" s="29"/>
      <c r="GH119" s="29"/>
      <c r="GI119" s="29"/>
      <c r="GJ119" s="29"/>
      <c r="GK119" s="29"/>
      <c r="GL119" s="29"/>
      <c r="GM119" s="29"/>
      <c r="GN119" s="29"/>
      <c r="GO119" s="29"/>
      <c r="GP119" s="29"/>
      <c r="GQ119" s="29"/>
      <c r="GR119" s="29"/>
      <c r="GS119" s="29"/>
      <c r="GT119" s="29"/>
      <c r="GU119" s="29"/>
      <c r="GV119" s="29"/>
      <c r="GW119" s="29"/>
      <c r="GX119" s="29"/>
      <c r="GY119" s="29"/>
      <c r="GZ119" s="29"/>
      <c r="HA119" s="29"/>
      <c r="HB119" s="29"/>
      <c r="HC119" s="29"/>
      <c r="HD119" s="29"/>
      <c r="HE119" s="29"/>
      <c r="HF119" s="29"/>
      <c r="HG119" s="29"/>
      <c r="HH119" s="29"/>
      <c r="HI119" s="29"/>
      <c r="HJ119" s="29"/>
      <c r="HK119" s="29"/>
      <c r="HL119" s="29"/>
      <c r="HM119" s="29"/>
      <c r="HN119" s="29"/>
      <c r="HO119" s="29"/>
      <c r="HP119" s="29"/>
      <c r="HQ119" s="29"/>
      <c r="HR119" s="29"/>
      <c r="HS119" s="29"/>
      <c r="HT119" s="29"/>
      <c r="HU119" s="29"/>
      <c r="HV119" s="29"/>
      <c r="HW119" s="29"/>
      <c r="HX119" s="29"/>
      <c r="HY119" s="29">
        <v>5575</v>
      </c>
      <c r="HZ119" s="29">
        <v>0</v>
      </c>
      <c r="IA119" s="29">
        <v>5575</v>
      </c>
      <c r="IB119" s="29"/>
      <c r="IC119" s="29"/>
      <c r="ID119" s="29"/>
      <c r="IE119" s="29"/>
      <c r="IF119" s="29"/>
      <c r="IG119" s="29"/>
      <c r="IH119" s="29"/>
      <c r="II119" s="29"/>
      <c r="IJ119" s="29"/>
      <c r="IK119" s="29"/>
      <c r="IL119" s="29"/>
      <c r="IM119" s="29"/>
      <c r="IN119" s="29"/>
      <c r="IO119" s="29"/>
      <c r="IP119" s="29"/>
      <c r="IQ119" s="29"/>
      <c r="IR119" s="29"/>
      <c r="IS119" s="29"/>
      <c r="IT119" s="29"/>
      <c r="IU119" s="29"/>
      <c r="IV119" s="29"/>
      <c r="IW119" s="29"/>
      <c r="IX119" s="29"/>
      <c r="IY119" s="29"/>
      <c r="IZ119" s="29"/>
      <c r="JA119" s="29"/>
      <c r="JB119" s="29"/>
      <c r="JC119" s="29"/>
      <c r="JD119" s="29"/>
      <c r="JE119" s="29"/>
      <c r="JF119" s="29"/>
      <c r="JG119" s="29"/>
      <c r="JH119" s="29"/>
      <c r="JI119" s="29"/>
      <c r="JJ119" s="29"/>
      <c r="JK119" s="29"/>
      <c r="JL119" s="29"/>
      <c r="JM119" s="29"/>
      <c r="JN119" s="29"/>
      <c r="JO119" s="29"/>
      <c r="JP119" s="29"/>
      <c r="JQ119" s="29"/>
      <c r="JR119" s="29"/>
      <c r="JS119" s="29"/>
      <c r="JT119" s="29"/>
      <c r="JU119" s="29"/>
      <c r="JV119" s="29"/>
      <c r="JW119" s="29"/>
      <c r="JX119" s="29"/>
      <c r="JY119" s="29"/>
      <c r="JZ119" s="29"/>
      <c r="KA119" s="29"/>
      <c r="KB119" s="29"/>
      <c r="KC119" s="29"/>
      <c r="KD119" s="29"/>
      <c r="KE119" s="29"/>
      <c r="KF119" s="29"/>
      <c r="KG119" s="29"/>
      <c r="KH119" s="29"/>
      <c r="KI119" s="29"/>
      <c r="KJ119" s="29"/>
      <c r="KK119" s="29"/>
      <c r="KL119" s="29"/>
      <c r="KM119" s="29"/>
      <c r="KN119" s="29"/>
      <c r="KO119" s="29"/>
      <c r="KP119" s="29"/>
      <c r="KQ119" s="29"/>
      <c r="KR119" s="29"/>
      <c r="KS119" s="29"/>
      <c r="KT119" s="29"/>
      <c r="KU119" s="29"/>
      <c r="KV119" s="29">
        <v>-2500</v>
      </c>
      <c r="KW119" s="29">
        <v>2500</v>
      </c>
      <c r="KX119" s="29">
        <v>0</v>
      </c>
      <c r="KY119" s="29"/>
      <c r="KZ119" s="29"/>
      <c r="LA119" s="29"/>
      <c r="LB119" s="29">
        <v>-2500</v>
      </c>
      <c r="LC119" s="29">
        <v>2500</v>
      </c>
      <c r="LD119" s="29">
        <v>0</v>
      </c>
      <c r="LE119" s="29">
        <v>-2500</v>
      </c>
      <c r="LF119" s="29">
        <v>2500</v>
      </c>
      <c r="LG119" s="29">
        <v>0</v>
      </c>
      <c r="LH119" s="29"/>
      <c r="LI119" s="29"/>
      <c r="LJ119" s="29"/>
      <c r="LK119" s="29">
        <v>-2500</v>
      </c>
      <c r="LL119" s="29">
        <v>2500</v>
      </c>
      <c r="LM119" s="29">
        <v>0</v>
      </c>
      <c r="LN119" s="29"/>
      <c r="LO119" s="29"/>
      <c r="LP119" s="29"/>
      <c r="LQ119" s="29"/>
      <c r="LR119" s="29"/>
      <c r="LS119" s="29"/>
      <c r="LT119" s="29"/>
      <c r="LU119" s="29"/>
      <c r="LV119" s="29"/>
      <c r="LW119" s="29"/>
      <c r="LX119" s="29"/>
      <c r="LY119" s="29"/>
      <c r="LZ119" s="29"/>
      <c r="MA119" s="29"/>
      <c r="MB119" s="29"/>
      <c r="MC119" s="29"/>
      <c r="MD119" s="29"/>
      <c r="ME119" s="29"/>
      <c r="MF119" s="29"/>
      <c r="MG119" s="29"/>
      <c r="MH119" s="29"/>
      <c r="MI119" s="29"/>
      <c r="MJ119" s="29"/>
      <c r="MK119" s="29"/>
      <c r="ML119" s="29">
        <v>-5000</v>
      </c>
      <c r="MM119" s="29">
        <v>5000</v>
      </c>
      <c r="MN119" s="29">
        <v>0</v>
      </c>
      <c r="MO119" s="29">
        <v>-1000</v>
      </c>
      <c r="MP119" s="29">
        <v>1000</v>
      </c>
      <c r="MQ119" s="29">
        <v>0</v>
      </c>
      <c r="MR119" s="29">
        <v>-1000</v>
      </c>
      <c r="MS119" s="29">
        <v>1000</v>
      </c>
      <c r="MT119" s="29">
        <v>0</v>
      </c>
      <c r="MU119" s="29">
        <v>-1000</v>
      </c>
      <c r="MV119" s="29">
        <v>1000</v>
      </c>
      <c r="MW119" s="29">
        <v>0</v>
      </c>
      <c r="MX119" s="29">
        <v>-1000</v>
      </c>
      <c r="MY119" s="29">
        <v>1000</v>
      </c>
      <c r="MZ119" s="29">
        <v>0</v>
      </c>
      <c r="NA119" s="29">
        <v>-1000</v>
      </c>
      <c r="NB119" s="29">
        <v>1000</v>
      </c>
      <c r="NC119" s="29">
        <v>0</v>
      </c>
      <c r="ND119" s="29">
        <v>-1000</v>
      </c>
      <c r="NE119" s="29">
        <v>1000</v>
      </c>
      <c r="NF119" s="29">
        <v>0</v>
      </c>
      <c r="NG119" s="29">
        <v>-1000</v>
      </c>
      <c r="NH119" s="29">
        <v>1000</v>
      </c>
      <c r="NI119" s="29">
        <v>0</v>
      </c>
      <c r="NJ119" s="29">
        <v>-1000</v>
      </c>
      <c r="NK119" s="29">
        <v>1000</v>
      </c>
      <c r="NL119" s="29">
        <v>0</v>
      </c>
      <c r="NM119" s="29">
        <v>-1000</v>
      </c>
      <c r="NN119" s="29">
        <v>1000</v>
      </c>
      <c r="NO119" s="29">
        <v>0</v>
      </c>
      <c r="NP119" s="29">
        <v>-1000</v>
      </c>
      <c r="NQ119" s="29">
        <v>1000</v>
      </c>
      <c r="NR119" s="29">
        <v>0</v>
      </c>
      <c r="NS119" s="29">
        <v>-1000</v>
      </c>
      <c r="NT119" s="29">
        <v>1000</v>
      </c>
      <c r="NU119" s="29">
        <v>0</v>
      </c>
      <c r="NV119" s="29">
        <v>-1000</v>
      </c>
      <c r="NW119" s="29">
        <v>1000</v>
      </c>
      <c r="NX119" s="29">
        <v>0</v>
      </c>
      <c r="NY119" s="29">
        <v>-1000</v>
      </c>
      <c r="NZ119" s="29">
        <v>1000</v>
      </c>
      <c r="OA119" s="29">
        <v>0</v>
      </c>
      <c r="OB119" s="29">
        <v>-1000</v>
      </c>
      <c r="OC119" s="29">
        <v>1000</v>
      </c>
      <c r="OD119" s="29">
        <v>0</v>
      </c>
      <c r="OE119" s="29">
        <v>-1000</v>
      </c>
      <c r="OF119" s="29">
        <v>1000</v>
      </c>
      <c r="OG119" s="29">
        <v>0</v>
      </c>
      <c r="OH119" s="29">
        <v>-1000</v>
      </c>
      <c r="OI119" s="29">
        <v>1000</v>
      </c>
      <c r="OJ119" s="29">
        <v>0</v>
      </c>
      <c r="OK119" s="29">
        <v>-1000</v>
      </c>
      <c r="OL119" s="29">
        <v>1000</v>
      </c>
      <c r="OM119" s="29">
        <v>0</v>
      </c>
      <c r="ON119" s="29">
        <v>-1000</v>
      </c>
      <c r="OO119" s="29">
        <v>1000</v>
      </c>
      <c r="OP119" s="29">
        <v>0</v>
      </c>
      <c r="OQ119" s="29">
        <v>-1000</v>
      </c>
      <c r="OR119" s="29">
        <v>1000</v>
      </c>
      <c r="OS119" s="29">
        <v>0</v>
      </c>
      <c r="OT119" s="29">
        <v>-1000</v>
      </c>
      <c r="OU119" s="29">
        <v>1000</v>
      </c>
      <c r="OV119" s="29">
        <v>0</v>
      </c>
      <c r="OW119" s="29">
        <v>-1000</v>
      </c>
      <c r="OX119" s="29">
        <v>1000</v>
      </c>
      <c r="OY119" s="29">
        <v>0</v>
      </c>
      <c r="OZ119" s="29">
        <v>-1000</v>
      </c>
      <c r="PA119" s="29">
        <v>1000</v>
      </c>
      <c r="PB119" s="29">
        <v>0</v>
      </c>
      <c r="PC119" s="29">
        <v>-1000</v>
      </c>
      <c r="PD119" s="29">
        <v>1000</v>
      </c>
      <c r="PE119" s="29">
        <v>0</v>
      </c>
      <c r="PF119" s="29">
        <v>-1000</v>
      </c>
      <c r="PG119" s="29">
        <v>1000</v>
      </c>
      <c r="PH119" s="29">
        <v>0</v>
      </c>
      <c r="PI119" s="29">
        <v>-12000</v>
      </c>
      <c r="PJ119" s="29">
        <v>12000</v>
      </c>
      <c r="PK119" s="29">
        <v>0</v>
      </c>
    </row>
    <row r="120" spans="1:427" x14ac:dyDescent="0.25">
      <c r="A120" s="7" t="s">
        <v>341</v>
      </c>
      <c r="B120" s="29">
        <v>-86.18</v>
      </c>
      <c r="C120" s="29">
        <v>86.18</v>
      </c>
      <c r="D120" s="29">
        <v>0</v>
      </c>
      <c r="E120" s="29">
        <v>-86.18</v>
      </c>
      <c r="F120" s="29">
        <v>86.18</v>
      </c>
      <c r="G120" s="29">
        <v>0</v>
      </c>
      <c r="H120" s="29">
        <v>-111.41</v>
      </c>
      <c r="I120" s="29">
        <v>111.41</v>
      </c>
      <c r="J120" s="29">
        <v>0</v>
      </c>
      <c r="K120" s="29">
        <v>-111.41</v>
      </c>
      <c r="L120" s="29">
        <v>111.41</v>
      </c>
      <c r="M120" s="29">
        <v>0</v>
      </c>
      <c r="N120" s="29">
        <v>-30.59</v>
      </c>
      <c r="O120" s="29">
        <v>30.59</v>
      </c>
      <c r="P120" s="29">
        <v>0</v>
      </c>
      <c r="Q120" s="29">
        <v>-30.59</v>
      </c>
      <c r="R120" s="29">
        <v>30.59</v>
      </c>
      <c r="S120" s="29">
        <v>0</v>
      </c>
      <c r="T120" s="29">
        <v>-20.8</v>
      </c>
      <c r="U120" s="29">
        <v>20.8</v>
      </c>
      <c r="V120" s="29">
        <v>0</v>
      </c>
      <c r="W120" s="29">
        <v>-20.8</v>
      </c>
      <c r="X120" s="29">
        <v>20.8</v>
      </c>
      <c r="Y120" s="29">
        <v>0</v>
      </c>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v>-54.62</v>
      </c>
      <c r="AY120" s="29">
        <v>54.62</v>
      </c>
      <c r="AZ120" s="29">
        <v>0</v>
      </c>
      <c r="BA120" s="29">
        <v>-54.62</v>
      </c>
      <c r="BB120" s="29">
        <v>54.62</v>
      </c>
      <c r="BC120" s="29">
        <v>0</v>
      </c>
      <c r="BD120" s="29">
        <v>-172.27</v>
      </c>
      <c r="BE120" s="29">
        <v>172.27</v>
      </c>
      <c r="BF120" s="29">
        <v>0</v>
      </c>
      <c r="BG120" s="29">
        <v>-172.27</v>
      </c>
      <c r="BH120" s="29">
        <v>172.27</v>
      </c>
      <c r="BI120" s="29">
        <v>0</v>
      </c>
      <c r="BJ120" s="29">
        <v>-33.090000000000003</v>
      </c>
      <c r="BK120" s="29">
        <v>33.090000000000003</v>
      </c>
      <c r="BL120" s="29">
        <v>0</v>
      </c>
      <c r="BM120" s="29">
        <v>-33.090000000000003</v>
      </c>
      <c r="BN120" s="29">
        <v>33.090000000000003</v>
      </c>
      <c r="BO120" s="29">
        <v>0</v>
      </c>
      <c r="BP120" s="29">
        <v>102.69</v>
      </c>
      <c r="BQ120" s="29">
        <v>71.430000000000007</v>
      </c>
      <c r="BR120" s="29">
        <v>174.12</v>
      </c>
      <c r="BS120" s="29">
        <v>102.69</v>
      </c>
      <c r="BT120" s="29">
        <v>71.430000000000007</v>
      </c>
      <c r="BU120" s="29">
        <v>174.12</v>
      </c>
      <c r="BV120" s="29"/>
      <c r="BW120" s="29"/>
      <c r="BX120" s="29"/>
      <c r="BY120" s="29"/>
      <c r="BZ120" s="29"/>
      <c r="CA120" s="29"/>
      <c r="CB120" s="29">
        <v>-406.27000000000004</v>
      </c>
      <c r="CC120" s="29">
        <v>580.3900000000001</v>
      </c>
      <c r="CD120" s="29">
        <v>174.12</v>
      </c>
      <c r="CE120" s="29">
        <v>-16.64</v>
      </c>
      <c r="CF120" s="29">
        <v>16.64</v>
      </c>
      <c r="CG120" s="29">
        <v>0</v>
      </c>
      <c r="CH120" s="29"/>
      <c r="CI120" s="29"/>
      <c r="CJ120" s="29"/>
      <c r="CK120" s="29"/>
      <c r="CL120" s="29"/>
      <c r="CM120" s="29"/>
      <c r="CN120" s="29">
        <v>-16.64</v>
      </c>
      <c r="CO120" s="29">
        <v>16.64</v>
      </c>
      <c r="CP120" s="29">
        <v>0</v>
      </c>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29"/>
      <c r="DQ120" s="29"/>
      <c r="DR120" s="29"/>
      <c r="DS120" s="29"/>
      <c r="DT120" s="29"/>
      <c r="DU120" s="29"/>
      <c r="DV120" s="29"/>
      <c r="DW120" s="29"/>
      <c r="DX120" s="29"/>
      <c r="DY120" s="29"/>
      <c r="DZ120" s="29"/>
      <c r="EA120" s="29"/>
      <c r="EB120" s="29"/>
      <c r="EC120" s="29"/>
      <c r="ED120" s="29"/>
      <c r="EE120" s="29"/>
      <c r="EF120" s="29"/>
      <c r="EG120" s="29"/>
      <c r="EH120" s="29"/>
      <c r="EI120" s="29"/>
      <c r="EJ120" s="29"/>
      <c r="EK120" s="29"/>
      <c r="EL120" s="29"/>
      <c r="EM120" s="29"/>
      <c r="EN120" s="29"/>
      <c r="EO120" s="29"/>
      <c r="EP120" s="29">
        <v>-300</v>
      </c>
      <c r="EQ120" s="29">
        <v>300</v>
      </c>
      <c r="ER120" s="29">
        <v>0</v>
      </c>
      <c r="ES120" s="29">
        <v>-300</v>
      </c>
      <c r="ET120" s="29">
        <v>300</v>
      </c>
      <c r="EU120" s="29">
        <v>0</v>
      </c>
      <c r="EV120" s="29">
        <v>-600</v>
      </c>
      <c r="EW120" s="29">
        <v>600</v>
      </c>
      <c r="EX120" s="29">
        <v>0</v>
      </c>
      <c r="EY120" s="29">
        <v>-31.24</v>
      </c>
      <c r="EZ120" s="29">
        <v>31.24</v>
      </c>
      <c r="FA120" s="29">
        <v>0</v>
      </c>
      <c r="FB120" s="29">
        <v>-300</v>
      </c>
      <c r="FC120" s="29">
        <v>300</v>
      </c>
      <c r="FD120" s="29">
        <v>0</v>
      </c>
      <c r="FE120" s="29">
        <v>-300</v>
      </c>
      <c r="FF120" s="29">
        <v>300</v>
      </c>
      <c r="FG120" s="29">
        <v>0</v>
      </c>
      <c r="FH120" s="29">
        <v>-631.24</v>
      </c>
      <c r="FI120" s="29">
        <v>631.24</v>
      </c>
      <c r="FJ120" s="29">
        <v>0</v>
      </c>
      <c r="FK120" s="29">
        <v>-37.299999999999997</v>
      </c>
      <c r="FL120" s="29">
        <v>37.299999999999997</v>
      </c>
      <c r="FM120" s="29">
        <v>0</v>
      </c>
      <c r="FN120" s="29">
        <v>-300</v>
      </c>
      <c r="FO120" s="29">
        <v>300</v>
      </c>
      <c r="FP120" s="29">
        <v>0</v>
      </c>
      <c r="FQ120" s="29">
        <v>-300</v>
      </c>
      <c r="FR120" s="29">
        <v>300</v>
      </c>
      <c r="FS120" s="29">
        <v>0</v>
      </c>
      <c r="FT120" s="29">
        <v>-637.29999999999995</v>
      </c>
      <c r="FU120" s="29">
        <v>637.29999999999995</v>
      </c>
      <c r="FV120" s="29">
        <v>0</v>
      </c>
      <c r="FW120" s="29">
        <v>-22.86</v>
      </c>
      <c r="FX120" s="29">
        <v>22.86</v>
      </c>
      <c r="FY120" s="29">
        <v>0</v>
      </c>
      <c r="FZ120" s="29">
        <v>-300</v>
      </c>
      <c r="GA120" s="29">
        <v>300</v>
      </c>
      <c r="GB120" s="29">
        <v>0</v>
      </c>
      <c r="GC120" s="29">
        <v>-300</v>
      </c>
      <c r="GD120" s="29">
        <v>300</v>
      </c>
      <c r="GE120" s="29">
        <v>0</v>
      </c>
      <c r="GF120" s="29">
        <v>-622.86</v>
      </c>
      <c r="GG120" s="29">
        <v>622.86</v>
      </c>
      <c r="GH120" s="29">
        <v>0</v>
      </c>
      <c r="GI120" s="29">
        <v>-83.53</v>
      </c>
      <c r="GJ120" s="29">
        <v>83.53</v>
      </c>
      <c r="GK120" s="29">
        <v>0</v>
      </c>
      <c r="GL120" s="29">
        <v>-300</v>
      </c>
      <c r="GM120" s="29">
        <v>300</v>
      </c>
      <c r="GN120" s="29">
        <v>0</v>
      </c>
      <c r="GO120" s="29">
        <v>-300</v>
      </c>
      <c r="GP120" s="29">
        <v>300</v>
      </c>
      <c r="GQ120" s="29">
        <v>0</v>
      </c>
      <c r="GR120" s="29">
        <v>-683.53</v>
      </c>
      <c r="GS120" s="29">
        <v>683.53</v>
      </c>
      <c r="GT120" s="29">
        <v>0</v>
      </c>
      <c r="GU120" s="29">
        <v>-363.04</v>
      </c>
      <c r="GV120" s="29">
        <v>363.04</v>
      </c>
      <c r="GW120" s="29">
        <v>0</v>
      </c>
      <c r="GX120" s="29">
        <v>-300</v>
      </c>
      <c r="GY120" s="29">
        <v>300</v>
      </c>
      <c r="GZ120" s="29">
        <v>0</v>
      </c>
      <c r="HA120" s="29">
        <v>-300</v>
      </c>
      <c r="HB120" s="29">
        <v>300</v>
      </c>
      <c r="HC120" s="29">
        <v>0</v>
      </c>
      <c r="HD120" s="29">
        <v>-963.04</v>
      </c>
      <c r="HE120" s="29">
        <v>963.04</v>
      </c>
      <c r="HF120" s="29">
        <v>0</v>
      </c>
      <c r="HG120" s="29">
        <v>-300</v>
      </c>
      <c r="HH120" s="29">
        <v>300</v>
      </c>
      <c r="HI120" s="29">
        <v>0</v>
      </c>
      <c r="HJ120" s="29">
        <v>-300</v>
      </c>
      <c r="HK120" s="29">
        <v>300</v>
      </c>
      <c r="HL120" s="29">
        <v>0</v>
      </c>
      <c r="HM120" s="29">
        <v>-600</v>
      </c>
      <c r="HN120" s="29">
        <v>600</v>
      </c>
      <c r="HO120" s="29">
        <v>0</v>
      </c>
      <c r="HP120" s="29"/>
      <c r="HQ120" s="29"/>
      <c r="HR120" s="29"/>
      <c r="HS120" s="29"/>
      <c r="HT120" s="29"/>
      <c r="HU120" s="29"/>
      <c r="HV120" s="29"/>
      <c r="HW120" s="29"/>
      <c r="HX120" s="29"/>
      <c r="HY120" s="29">
        <v>-4754.6100000000006</v>
      </c>
      <c r="HZ120" s="29">
        <v>4754.6100000000006</v>
      </c>
      <c r="IA120" s="29">
        <v>0</v>
      </c>
      <c r="IB120" s="29">
        <v>-559</v>
      </c>
      <c r="IC120" s="29">
        <v>559</v>
      </c>
      <c r="ID120" s="29">
        <v>0</v>
      </c>
      <c r="IE120" s="29">
        <v>-309</v>
      </c>
      <c r="IF120" s="29">
        <v>309</v>
      </c>
      <c r="IG120" s="29">
        <v>0</v>
      </c>
      <c r="IH120" s="29">
        <v>-868</v>
      </c>
      <c r="II120" s="29">
        <v>868</v>
      </c>
      <c r="IJ120" s="29">
        <v>0</v>
      </c>
      <c r="IK120" s="29">
        <v>-559</v>
      </c>
      <c r="IL120" s="29">
        <v>559</v>
      </c>
      <c r="IM120" s="29">
        <v>0</v>
      </c>
      <c r="IN120" s="29">
        <v>-309</v>
      </c>
      <c r="IO120" s="29">
        <v>309</v>
      </c>
      <c r="IP120" s="29">
        <v>0</v>
      </c>
      <c r="IQ120" s="29">
        <v>-868</v>
      </c>
      <c r="IR120" s="29">
        <v>868</v>
      </c>
      <c r="IS120" s="29">
        <v>0</v>
      </c>
      <c r="IT120" s="29">
        <v>-559</v>
      </c>
      <c r="IU120" s="29">
        <v>559</v>
      </c>
      <c r="IV120" s="29">
        <v>0</v>
      </c>
      <c r="IW120" s="29">
        <v>-309</v>
      </c>
      <c r="IX120" s="29">
        <v>309</v>
      </c>
      <c r="IY120" s="29">
        <v>0</v>
      </c>
      <c r="IZ120" s="29">
        <v>-868</v>
      </c>
      <c r="JA120" s="29">
        <v>868</v>
      </c>
      <c r="JB120" s="29">
        <v>0</v>
      </c>
      <c r="JC120" s="29">
        <v>-559</v>
      </c>
      <c r="JD120" s="29">
        <v>559</v>
      </c>
      <c r="JE120" s="29">
        <v>0</v>
      </c>
      <c r="JF120" s="29">
        <v>-309</v>
      </c>
      <c r="JG120" s="29">
        <v>309</v>
      </c>
      <c r="JH120" s="29">
        <v>0</v>
      </c>
      <c r="JI120" s="29">
        <v>-868</v>
      </c>
      <c r="JJ120" s="29">
        <v>868</v>
      </c>
      <c r="JK120" s="29">
        <v>0</v>
      </c>
      <c r="JL120" s="29">
        <v>-559</v>
      </c>
      <c r="JM120" s="29">
        <v>559</v>
      </c>
      <c r="JN120" s="29">
        <v>0</v>
      </c>
      <c r="JO120" s="29">
        <v>-309</v>
      </c>
      <c r="JP120" s="29">
        <v>309</v>
      </c>
      <c r="JQ120" s="29">
        <v>0</v>
      </c>
      <c r="JR120" s="29">
        <v>-868</v>
      </c>
      <c r="JS120" s="29">
        <v>868</v>
      </c>
      <c r="JT120" s="29">
        <v>0</v>
      </c>
      <c r="JU120" s="29">
        <v>-559</v>
      </c>
      <c r="JV120" s="29">
        <v>559</v>
      </c>
      <c r="JW120" s="29">
        <v>0</v>
      </c>
      <c r="JX120" s="29">
        <v>-309</v>
      </c>
      <c r="JY120" s="29">
        <v>309</v>
      </c>
      <c r="JZ120" s="29">
        <v>0</v>
      </c>
      <c r="KA120" s="29">
        <v>-868</v>
      </c>
      <c r="KB120" s="29">
        <v>868</v>
      </c>
      <c r="KC120" s="29">
        <v>0</v>
      </c>
      <c r="KD120" s="29">
        <v>-559</v>
      </c>
      <c r="KE120" s="29">
        <v>559</v>
      </c>
      <c r="KF120" s="29">
        <v>0</v>
      </c>
      <c r="KG120" s="29">
        <v>-309</v>
      </c>
      <c r="KH120" s="29">
        <v>309</v>
      </c>
      <c r="KI120" s="29">
        <v>0</v>
      </c>
      <c r="KJ120" s="29">
        <v>-868</v>
      </c>
      <c r="KK120" s="29">
        <v>868</v>
      </c>
      <c r="KL120" s="29">
        <v>0</v>
      </c>
      <c r="KM120" s="29">
        <v>-559</v>
      </c>
      <c r="KN120" s="29">
        <v>559</v>
      </c>
      <c r="KO120" s="29">
        <v>0</v>
      </c>
      <c r="KP120" s="29">
        <v>-309</v>
      </c>
      <c r="KQ120" s="29">
        <v>309</v>
      </c>
      <c r="KR120" s="29">
        <v>0</v>
      </c>
      <c r="KS120" s="29">
        <v>-868</v>
      </c>
      <c r="KT120" s="29">
        <v>868</v>
      </c>
      <c r="KU120" s="29">
        <v>0</v>
      </c>
      <c r="KV120" s="29">
        <v>-559</v>
      </c>
      <c r="KW120" s="29">
        <v>559</v>
      </c>
      <c r="KX120" s="29">
        <v>0</v>
      </c>
      <c r="KY120" s="29">
        <v>-309</v>
      </c>
      <c r="KZ120" s="29">
        <v>309</v>
      </c>
      <c r="LA120" s="29">
        <v>0</v>
      </c>
      <c r="LB120" s="29">
        <v>-868</v>
      </c>
      <c r="LC120" s="29">
        <v>868</v>
      </c>
      <c r="LD120" s="29">
        <v>0</v>
      </c>
      <c r="LE120" s="29">
        <v>-559</v>
      </c>
      <c r="LF120" s="29">
        <v>559</v>
      </c>
      <c r="LG120" s="29">
        <v>0</v>
      </c>
      <c r="LH120" s="29">
        <v>-309</v>
      </c>
      <c r="LI120" s="29">
        <v>309</v>
      </c>
      <c r="LJ120" s="29">
        <v>0</v>
      </c>
      <c r="LK120" s="29">
        <v>-868</v>
      </c>
      <c r="LL120" s="29">
        <v>868</v>
      </c>
      <c r="LM120" s="29">
        <v>0</v>
      </c>
      <c r="LN120" s="29">
        <v>-559</v>
      </c>
      <c r="LO120" s="29">
        <v>559</v>
      </c>
      <c r="LP120" s="29">
        <v>0</v>
      </c>
      <c r="LQ120" s="29">
        <v>-309</v>
      </c>
      <c r="LR120" s="29">
        <v>309</v>
      </c>
      <c r="LS120" s="29">
        <v>0</v>
      </c>
      <c r="LT120" s="29">
        <v>-868</v>
      </c>
      <c r="LU120" s="29">
        <v>868</v>
      </c>
      <c r="LV120" s="29">
        <v>0</v>
      </c>
      <c r="LW120" s="29">
        <v>-559</v>
      </c>
      <c r="LX120" s="29">
        <v>559</v>
      </c>
      <c r="LY120" s="29">
        <v>0</v>
      </c>
      <c r="LZ120" s="29">
        <v>-309</v>
      </c>
      <c r="MA120" s="29">
        <v>309</v>
      </c>
      <c r="MB120" s="29">
        <v>0</v>
      </c>
      <c r="MC120" s="29">
        <v>-868</v>
      </c>
      <c r="MD120" s="29">
        <v>868</v>
      </c>
      <c r="ME120" s="29">
        <v>0</v>
      </c>
      <c r="MF120" s="29"/>
      <c r="MG120" s="29"/>
      <c r="MH120" s="29"/>
      <c r="MI120" s="29"/>
      <c r="MJ120" s="29"/>
      <c r="MK120" s="29"/>
      <c r="ML120" s="29">
        <v>-10416</v>
      </c>
      <c r="MM120" s="29">
        <v>10416</v>
      </c>
      <c r="MN120" s="29">
        <v>0</v>
      </c>
      <c r="MO120" s="29">
        <v>-250</v>
      </c>
      <c r="MP120" s="29">
        <v>250</v>
      </c>
      <c r="MQ120" s="29">
        <v>0</v>
      </c>
      <c r="MR120" s="29">
        <v>-250</v>
      </c>
      <c r="MS120" s="29">
        <v>250</v>
      </c>
      <c r="MT120" s="29">
        <v>0</v>
      </c>
      <c r="MU120" s="29">
        <v>-250</v>
      </c>
      <c r="MV120" s="29">
        <v>250</v>
      </c>
      <c r="MW120" s="29">
        <v>0</v>
      </c>
      <c r="MX120" s="29">
        <v>-250</v>
      </c>
      <c r="MY120" s="29">
        <v>250</v>
      </c>
      <c r="MZ120" s="29">
        <v>0</v>
      </c>
      <c r="NA120" s="29">
        <v>-250</v>
      </c>
      <c r="NB120" s="29">
        <v>250</v>
      </c>
      <c r="NC120" s="29">
        <v>0</v>
      </c>
      <c r="ND120" s="29">
        <v>-250</v>
      </c>
      <c r="NE120" s="29">
        <v>250</v>
      </c>
      <c r="NF120" s="29">
        <v>0</v>
      </c>
      <c r="NG120" s="29">
        <v>-250</v>
      </c>
      <c r="NH120" s="29">
        <v>250</v>
      </c>
      <c r="NI120" s="29">
        <v>0</v>
      </c>
      <c r="NJ120" s="29">
        <v>-250</v>
      </c>
      <c r="NK120" s="29">
        <v>250</v>
      </c>
      <c r="NL120" s="29">
        <v>0</v>
      </c>
      <c r="NM120" s="29">
        <v>-250</v>
      </c>
      <c r="NN120" s="29">
        <v>250</v>
      </c>
      <c r="NO120" s="29">
        <v>0</v>
      </c>
      <c r="NP120" s="29">
        <v>-250</v>
      </c>
      <c r="NQ120" s="29">
        <v>250</v>
      </c>
      <c r="NR120" s="29">
        <v>0</v>
      </c>
      <c r="NS120" s="29">
        <v>-250</v>
      </c>
      <c r="NT120" s="29">
        <v>250</v>
      </c>
      <c r="NU120" s="29">
        <v>0</v>
      </c>
      <c r="NV120" s="29">
        <v>-250</v>
      </c>
      <c r="NW120" s="29">
        <v>250</v>
      </c>
      <c r="NX120" s="29">
        <v>0</v>
      </c>
      <c r="NY120" s="29">
        <v>-250</v>
      </c>
      <c r="NZ120" s="29">
        <v>250</v>
      </c>
      <c r="OA120" s="29">
        <v>0</v>
      </c>
      <c r="OB120" s="29">
        <v>-250</v>
      </c>
      <c r="OC120" s="29">
        <v>250</v>
      </c>
      <c r="OD120" s="29">
        <v>0</v>
      </c>
      <c r="OE120" s="29">
        <v>-250</v>
      </c>
      <c r="OF120" s="29">
        <v>250</v>
      </c>
      <c r="OG120" s="29">
        <v>0</v>
      </c>
      <c r="OH120" s="29">
        <v>-250</v>
      </c>
      <c r="OI120" s="29">
        <v>250</v>
      </c>
      <c r="OJ120" s="29">
        <v>0</v>
      </c>
      <c r="OK120" s="29">
        <v>-250</v>
      </c>
      <c r="OL120" s="29">
        <v>250</v>
      </c>
      <c r="OM120" s="29">
        <v>0</v>
      </c>
      <c r="ON120" s="29">
        <v>-250</v>
      </c>
      <c r="OO120" s="29">
        <v>250</v>
      </c>
      <c r="OP120" s="29">
        <v>0</v>
      </c>
      <c r="OQ120" s="29">
        <v>-250</v>
      </c>
      <c r="OR120" s="29">
        <v>250</v>
      </c>
      <c r="OS120" s="29">
        <v>0</v>
      </c>
      <c r="OT120" s="29">
        <v>-250</v>
      </c>
      <c r="OU120" s="29">
        <v>250</v>
      </c>
      <c r="OV120" s="29">
        <v>0</v>
      </c>
      <c r="OW120" s="29">
        <v>-250</v>
      </c>
      <c r="OX120" s="29">
        <v>250</v>
      </c>
      <c r="OY120" s="29">
        <v>0</v>
      </c>
      <c r="OZ120" s="29">
        <v>-250</v>
      </c>
      <c r="PA120" s="29">
        <v>250</v>
      </c>
      <c r="PB120" s="29">
        <v>0</v>
      </c>
      <c r="PC120" s="29">
        <v>-250</v>
      </c>
      <c r="PD120" s="29">
        <v>250</v>
      </c>
      <c r="PE120" s="29">
        <v>0</v>
      </c>
      <c r="PF120" s="29">
        <v>-250</v>
      </c>
      <c r="PG120" s="29">
        <v>250</v>
      </c>
      <c r="PH120" s="29">
        <v>0</v>
      </c>
      <c r="PI120" s="29">
        <v>-3000</v>
      </c>
      <c r="PJ120" s="29">
        <v>3000</v>
      </c>
      <c r="PK120" s="29">
        <v>0</v>
      </c>
    </row>
    <row r="121" spans="1:427" x14ac:dyDescent="0.25">
      <c r="A121" s="7" t="s">
        <v>380</v>
      </c>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v>-174.12</v>
      </c>
      <c r="BQ121" s="29">
        <v>174.12</v>
      </c>
      <c r="BR121" s="29">
        <v>0</v>
      </c>
      <c r="BS121" s="29">
        <v>-174.12</v>
      </c>
      <c r="BT121" s="29">
        <v>174.12</v>
      </c>
      <c r="BU121" s="29">
        <v>0</v>
      </c>
      <c r="BV121" s="29"/>
      <c r="BW121" s="29"/>
      <c r="BX121" s="29"/>
      <c r="BY121" s="29"/>
      <c r="BZ121" s="29"/>
      <c r="CA121" s="29"/>
      <c r="CB121" s="29">
        <v>-174.12</v>
      </c>
      <c r="CC121" s="29">
        <v>174.12</v>
      </c>
      <c r="CD121" s="29">
        <v>0</v>
      </c>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29"/>
      <c r="DQ121" s="29"/>
      <c r="DR121" s="29"/>
      <c r="DS121" s="29"/>
      <c r="DT121" s="29"/>
      <c r="DU121" s="29"/>
      <c r="DV121" s="29"/>
      <c r="DW121" s="29"/>
      <c r="DX121" s="29"/>
      <c r="DY121" s="29"/>
      <c r="DZ121" s="29"/>
      <c r="EA121" s="29"/>
      <c r="EB121" s="29"/>
      <c r="EC121" s="29"/>
      <c r="ED121" s="29"/>
      <c r="EE121" s="29"/>
      <c r="EF121" s="29"/>
      <c r="EG121" s="29"/>
      <c r="EH121" s="29"/>
      <c r="EI121" s="29"/>
      <c r="EJ121" s="29"/>
      <c r="EK121" s="29"/>
      <c r="EL121" s="29"/>
      <c r="EM121" s="29"/>
      <c r="EN121" s="29"/>
      <c r="EO121" s="29"/>
      <c r="EP121" s="29"/>
      <c r="EQ121" s="29"/>
      <c r="ER121" s="29"/>
      <c r="ES121" s="29"/>
      <c r="ET121" s="29"/>
      <c r="EU121" s="29"/>
      <c r="EV121" s="29"/>
      <c r="EW121" s="29"/>
      <c r="EX121" s="29"/>
      <c r="EY121" s="29"/>
      <c r="EZ121" s="29"/>
      <c r="FA121" s="29"/>
      <c r="FB121" s="29"/>
      <c r="FC121" s="29"/>
      <c r="FD121" s="29"/>
      <c r="FE121" s="29"/>
      <c r="FF121" s="29"/>
      <c r="FG121" s="29"/>
      <c r="FH121" s="29"/>
      <c r="FI121" s="29"/>
      <c r="FJ121" s="29"/>
      <c r="FK121" s="29"/>
      <c r="FL121" s="29"/>
      <c r="FM121" s="29"/>
      <c r="FN121" s="29"/>
      <c r="FO121" s="29"/>
      <c r="FP121" s="29"/>
      <c r="FQ121" s="29"/>
      <c r="FR121" s="29"/>
      <c r="FS121" s="29"/>
      <c r="FT121" s="29"/>
      <c r="FU121" s="29"/>
      <c r="FV121" s="29"/>
      <c r="FW121" s="29"/>
      <c r="FX121" s="29"/>
      <c r="FY121" s="29"/>
      <c r="FZ121" s="29"/>
      <c r="GA121" s="29"/>
      <c r="GB121" s="29"/>
      <c r="GC121" s="29"/>
      <c r="GD121" s="29"/>
      <c r="GE121" s="29"/>
      <c r="GF121" s="29"/>
      <c r="GG121" s="29"/>
      <c r="GH121" s="29"/>
      <c r="GI121" s="29"/>
      <c r="GJ121" s="29"/>
      <c r="GK121" s="29"/>
      <c r="GL121" s="29"/>
      <c r="GM121" s="29"/>
      <c r="GN121" s="29"/>
      <c r="GO121" s="29"/>
      <c r="GP121" s="29"/>
      <c r="GQ121" s="29"/>
      <c r="GR121" s="29"/>
      <c r="GS121" s="29"/>
      <c r="GT121" s="29"/>
      <c r="GU121" s="29"/>
      <c r="GV121" s="29"/>
      <c r="GW121" s="29"/>
      <c r="GX121" s="29"/>
      <c r="GY121" s="29"/>
      <c r="GZ121" s="29"/>
      <c r="HA121" s="29"/>
      <c r="HB121" s="29"/>
      <c r="HC121" s="29"/>
      <c r="HD121" s="29"/>
      <c r="HE121" s="29"/>
      <c r="HF121" s="29"/>
      <c r="HG121" s="29"/>
      <c r="HH121" s="29"/>
      <c r="HI121" s="29"/>
      <c r="HJ121" s="29"/>
      <c r="HK121" s="29"/>
      <c r="HL121" s="29"/>
      <c r="HM121" s="29"/>
      <c r="HN121" s="29"/>
      <c r="HO121" s="29"/>
      <c r="HP121" s="29"/>
      <c r="HQ121" s="29"/>
      <c r="HR121" s="29"/>
      <c r="HS121" s="29"/>
      <c r="HT121" s="29"/>
      <c r="HU121" s="29"/>
      <c r="HV121" s="29"/>
      <c r="HW121" s="29"/>
      <c r="HX121" s="29"/>
      <c r="HY121" s="29"/>
      <c r="HZ121" s="29"/>
      <c r="IA121" s="29"/>
      <c r="IB121" s="29"/>
      <c r="IC121" s="29"/>
      <c r="ID121" s="29"/>
      <c r="IE121" s="29"/>
      <c r="IF121" s="29"/>
      <c r="IG121" s="29"/>
      <c r="IH121" s="29"/>
      <c r="II121" s="29"/>
      <c r="IJ121" s="29"/>
      <c r="IK121" s="29"/>
      <c r="IL121" s="29"/>
      <c r="IM121" s="29"/>
      <c r="IN121" s="29"/>
      <c r="IO121" s="29"/>
      <c r="IP121" s="29"/>
      <c r="IQ121" s="29"/>
      <c r="IR121" s="29"/>
      <c r="IS121" s="29"/>
      <c r="IT121" s="29"/>
      <c r="IU121" s="29"/>
      <c r="IV121" s="29"/>
      <c r="IW121" s="29"/>
      <c r="IX121" s="29"/>
      <c r="IY121" s="29"/>
      <c r="IZ121" s="29"/>
      <c r="JA121" s="29"/>
      <c r="JB121" s="29"/>
      <c r="JC121" s="29"/>
      <c r="JD121" s="29"/>
      <c r="JE121" s="29"/>
      <c r="JF121" s="29"/>
      <c r="JG121" s="29"/>
      <c r="JH121" s="29"/>
      <c r="JI121" s="29"/>
      <c r="JJ121" s="29"/>
      <c r="JK121" s="29"/>
      <c r="JL121" s="29"/>
      <c r="JM121" s="29"/>
      <c r="JN121" s="29"/>
      <c r="JO121" s="29"/>
      <c r="JP121" s="29"/>
      <c r="JQ121" s="29"/>
      <c r="JR121" s="29"/>
      <c r="JS121" s="29"/>
      <c r="JT121" s="29"/>
      <c r="JU121" s="29"/>
      <c r="JV121" s="29"/>
      <c r="JW121" s="29"/>
      <c r="JX121" s="29"/>
      <c r="JY121" s="29"/>
      <c r="JZ121" s="29"/>
      <c r="KA121" s="29"/>
      <c r="KB121" s="29"/>
      <c r="KC121" s="29"/>
      <c r="KD121" s="29"/>
      <c r="KE121" s="29"/>
      <c r="KF121" s="29"/>
      <c r="KG121" s="29"/>
      <c r="KH121" s="29"/>
      <c r="KI121" s="29"/>
      <c r="KJ121" s="29"/>
      <c r="KK121" s="29"/>
      <c r="KL121" s="29"/>
      <c r="KM121" s="29"/>
      <c r="KN121" s="29"/>
      <c r="KO121" s="29"/>
      <c r="KP121" s="29"/>
      <c r="KQ121" s="29"/>
      <c r="KR121" s="29"/>
      <c r="KS121" s="29"/>
      <c r="KT121" s="29"/>
      <c r="KU121" s="29"/>
      <c r="KV121" s="29"/>
      <c r="KW121" s="29"/>
      <c r="KX121" s="29"/>
      <c r="KY121" s="29"/>
      <c r="KZ121" s="29"/>
      <c r="LA121" s="29"/>
      <c r="LB121" s="29"/>
      <c r="LC121" s="29"/>
      <c r="LD121" s="29"/>
      <c r="LE121" s="29"/>
      <c r="LF121" s="29"/>
      <c r="LG121" s="29"/>
      <c r="LH121" s="29"/>
      <c r="LI121" s="29"/>
      <c r="LJ121" s="29"/>
      <c r="LK121" s="29"/>
      <c r="LL121" s="29"/>
      <c r="LM121" s="29"/>
      <c r="LN121" s="29"/>
      <c r="LO121" s="29"/>
      <c r="LP121" s="29"/>
      <c r="LQ121" s="29"/>
      <c r="LR121" s="29"/>
      <c r="LS121" s="29"/>
      <c r="LT121" s="29"/>
      <c r="LU121" s="29"/>
      <c r="LV121" s="29"/>
      <c r="LW121" s="29"/>
      <c r="LX121" s="29"/>
      <c r="LY121" s="29"/>
      <c r="LZ121" s="29"/>
      <c r="MA121" s="29"/>
      <c r="MB121" s="29"/>
      <c r="MC121" s="29"/>
      <c r="MD121" s="29"/>
      <c r="ME121" s="29"/>
      <c r="MF121" s="29"/>
      <c r="MG121" s="29"/>
      <c r="MH121" s="29"/>
      <c r="MI121" s="29"/>
      <c r="MJ121" s="29"/>
      <c r="MK121" s="29"/>
      <c r="ML121" s="29"/>
      <c r="MM121" s="29"/>
      <c r="MN121" s="29"/>
      <c r="MO121" s="29"/>
      <c r="MP121" s="29"/>
      <c r="MQ121" s="29"/>
      <c r="MR121" s="29"/>
      <c r="MS121" s="29"/>
      <c r="MT121" s="29"/>
      <c r="MU121" s="29"/>
      <c r="MV121" s="29"/>
      <c r="MW121" s="29"/>
      <c r="MX121" s="29"/>
      <c r="MY121" s="29"/>
      <c r="MZ121" s="29"/>
      <c r="NA121" s="29"/>
      <c r="NB121" s="29"/>
      <c r="NC121" s="29"/>
      <c r="ND121" s="29"/>
      <c r="NE121" s="29"/>
      <c r="NF121" s="29"/>
      <c r="NG121" s="29"/>
      <c r="NH121" s="29"/>
      <c r="NI121" s="29"/>
      <c r="NJ121" s="29"/>
      <c r="NK121" s="29"/>
      <c r="NL121" s="29"/>
      <c r="NM121" s="29"/>
      <c r="NN121" s="29"/>
      <c r="NO121" s="29"/>
      <c r="NP121" s="29"/>
      <c r="NQ121" s="29"/>
      <c r="NR121" s="29"/>
      <c r="NS121" s="29"/>
      <c r="NT121" s="29"/>
      <c r="NU121" s="29"/>
      <c r="NV121" s="29"/>
      <c r="NW121" s="29"/>
      <c r="NX121" s="29"/>
      <c r="NY121" s="29"/>
      <c r="NZ121" s="29"/>
      <c r="OA121" s="29"/>
      <c r="OB121" s="29"/>
      <c r="OC121" s="29"/>
      <c r="OD121" s="29"/>
      <c r="OE121" s="29"/>
      <c r="OF121" s="29"/>
      <c r="OG121" s="29"/>
      <c r="OH121" s="29"/>
      <c r="OI121" s="29"/>
      <c r="OJ121" s="29"/>
      <c r="OK121" s="29"/>
      <c r="OL121" s="29"/>
      <c r="OM121" s="29"/>
      <c r="ON121" s="29"/>
      <c r="OO121" s="29"/>
      <c r="OP121" s="29"/>
      <c r="OQ121" s="29"/>
      <c r="OR121" s="29"/>
      <c r="OS121" s="29"/>
      <c r="OT121" s="29"/>
      <c r="OU121" s="29"/>
      <c r="OV121" s="29"/>
      <c r="OW121" s="29"/>
      <c r="OX121" s="29"/>
      <c r="OY121" s="29"/>
      <c r="OZ121" s="29"/>
      <c r="PA121" s="29"/>
      <c r="PB121" s="29"/>
      <c r="PC121" s="29"/>
      <c r="PD121" s="29"/>
      <c r="PE121" s="29"/>
      <c r="PF121" s="29"/>
      <c r="PG121" s="29"/>
      <c r="PH121" s="29"/>
      <c r="PI121" s="29"/>
      <c r="PJ121" s="29"/>
      <c r="PK121" s="29"/>
    </row>
    <row r="122" spans="1:427" x14ac:dyDescent="0.25">
      <c r="A122" s="7" t="s">
        <v>342</v>
      </c>
      <c r="B122" s="29">
        <v>-326.49</v>
      </c>
      <c r="C122" s="29">
        <v>326.49</v>
      </c>
      <c r="D122" s="29">
        <v>0</v>
      </c>
      <c r="E122" s="29">
        <v>-326.49</v>
      </c>
      <c r="F122" s="29">
        <v>326.49</v>
      </c>
      <c r="G122" s="29">
        <v>0</v>
      </c>
      <c r="H122" s="29">
        <v>-129.1</v>
      </c>
      <c r="I122" s="29">
        <v>129.1</v>
      </c>
      <c r="J122" s="29">
        <v>0</v>
      </c>
      <c r="K122" s="29">
        <v>-129.1</v>
      </c>
      <c r="L122" s="29">
        <v>129.1</v>
      </c>
      <c r="M122" s="29">
        <v>0</v>
      </c>
      <c r="N122" s="29">
        <v>-116.57</v>
      </c>
      <c r="O122" s="29">
        <v>116.57</v>
      </c>
      <c r="P122" s="29">
        <v>0</v>
      </c>
      <c r="Q122" s="29">
        <v>-116.57</v>
      </c>
      <c r="R122" s="29">
        <v>116.57</v>
      </c>
      <c r="S122" s="29">
        <v>0</v>
      </c>
      <c r="T122" s="29">
        <v>-483.05</v>
      </c>
      <c r="U122" s="29">
        <v>483.05</v>
      </c>
      <c r="V122" s="29">
        <v>0</v>
      </c>
      <c r="W122" s="29">
        <v>-483.05</v>
      </c>
      <c r="X122" s="29">
        <v>483.05</v>
      </c>
      <c r="Y122" s="29">
        <v>0</v>
      </c>
      <c r="Z122" s="29">
        <v>-578.29999999999995</v>
      </c>
      <c r="AA122" s="29">
        <v>578.29999999999995</v>
      </c>
      <c r="AB122" s="29">
        <v>0</v>
      </c>
      <c r="AC122" s="29">
        <v>-578.29999999999995</v>
      </c>
      <c r="AD122" s="29">
        <v>578.29999999999995</v>
      </c>
      <c r="AE122" s="29">
        <v>0</v>
      </c>
      <c r="AF122" s="29">
        <v>-516.16999999999996</v>
      </c>
      <c r="AG122" s="29">
        <v>516.16999999999996</v>
      </c>
      <c r="AH122" s="29">
        <v>0</v>
      </c>
      <c r="AI122" s="29">
        <v>-516.16999999999996</v>
      </c>
      <c r="AJ122" s="29">
        <v>516.16999999999996</v>
      </c>
      <c r="AK122" s="29">
        <v>0</v>
      </c>
      <c r="AL122" s="29">
        <v>-232.6</v>
      </c>
      <c r="AM122" s="29">
        <v>232.6</v>
      </c>
      <c r="AN122" s="29">
        <v>0</v>
      </c>
      <c r="AO122" s="29">
        <v>-232.6</v>
      </c>
      <c r="AP122" s="29">
        <v>232.6</v>
      </c>
      <c r="AQ122" s="29">
        <v>0</v>
      </c>
      <c r="AR122" s="29">
        <v>-100.31</v>
      </c>
      <c r="AS122" s="29">
        <v>166.9</v>
      </c>
      <c r="AT122" s="29">
        <v>66.59</v>
      </c>
      <c r="AU122" s="29">
        <v>-100.31</v>
      </c>
      <c r="AV122" s="29">
        <v>166.9</v>
      </c>
      <c r="AW122" s="29">
        <v>66.59</v>
      </c>
      <c r="AX122" s="29">
        <v>-708.14</v>
      </c>
      <c r="AY122" s="29">
        <v>1018.05</v>
      </c>
      <c r="AZ122" s="29">
        <v>309.91000000000003</v>
      </c>
      <c r="BA122" s="29">
        <v>-708.14</v>
      </c>
      <c r="BB122" s="29">
        <v>1018.05</v>
      </c>
      <c r="BC122" s="29">
        <v>309.91000000000003</v>
      </c>
      <c r="BD122" s="29">
        <v>-544.77</v>
      </c>
      <c r="BE122" s="29">
        <v>544.77</v>
      </c>
      <c r="BF122" s="29">
        <v>0</v>
      </c>
      <c r="BG122" s="29">
        <v>-544.77</v>
      </c>
      <c r="BH122" s="29">
        <v>544.77</v>
      </c>
      <c r="BI122" s="29">
        <v>0</v>
      </c>
      <c r="BJ122" s="29">
        <v>-1083.57</v>
      </c>
      <c r="BK122" s="29">
        <v>1083.57</v>
      </c>
      <c r="BL122" s="29">
        <v>0</v>
      </c>
      <c r="BM122" s="29">
        <v>-1083.57</v>
      </c>
      <c r="BN122" s="29">
        <v>1083.57</v>
      </c>
      <c r="BO122" s="29">
        <v>0</v>
      </c>
      <c r="BP122" s="29">
        <v>-9.5299999999999994</v>
      </c>
      <c r="BQ122" s="29">
        <v>9.5299999999999994</v>
      </c>
      <c r="BR122" s="29">
        <v>0</v>
      </c>
      <c r="BS122" s="29">
        <v>-9.5299999999999994</v>
      </c>
      <c r="BT122" s="29">
        <v>9.5299999999999994</v>
      </c>
      <c r="BU122" s="29">
        <v>0</v>
      </c>
      <c r="BV122" s="29"/>
      <c r="BW122" s="29"/>
      <c r="BX122" s="29"/>
      <c r="BY122" s="29"/>
      <c r="BZ122" s="29"/>
      <c r="CA122" s="29"/>
      <c r="CB122" s="29">
        <v>-4828.5999999999995</v>
      </c>
      <c r="CC122" s="29">
        <v>5205.0999999999995</v>
      </c>
      <c r="CD122" s="29">
        <v>376.5</v>
      </c>
      <c r="CE122" s="29">
        <v>-135.02000000000001</v>
      </c>
      <c r="CF122" s="29">
        <v>135.02000000000001</v>
      </c>
      <c r="CG122" s="29">
        <v>0</v>
      </c>
      <c r="CH122" s="29"/>
      <c r="CI122" s="29"/>
      <c r="CJ122" s="29"/>
      <c r="CK122" s="29">
        <v>300</v>
      </c>
      <c r="CL122" s="29">
        <v>-300</v>
      </c>
      <c r="CM122" s="29">
        <v>0</v>
      </c>
      <c r="CN122" s="29">
        <v>164.98</v>
      </c>
      <c r="CO122" s="29">
        <v>-164.98</v>
      </c>
      <c r="CP122" s="29">
        <v>0</v>
      </c>
      <c r="CQ122" s="29">
        <v>-91.28</v>
      </c>
      <c r="CR122" s="29">
        <v>91.28</v>
      </c>
      <c r="CS122" s="29">
        <v>0</v>
      </c>
      <c r="CT122" s="29"/>
      <c r="CU122" s="29"/>
      <c r="CV122" s="29"/>
      <c r="CW122" s="29">
        <v>300</v>
      </c>
      <c r="CX122" s="29">
        <v>-300</v>
      </c>
      <c r="CY122" s="29">
        <v>0</v>
      </c>
      <c r="CZ122" s="29">
        <v>208.72</v>
      </c>
      <c r="DA122" s="29">
        <v>-208.72</v>
      </c>
      <c r="DB122" s="29">
        <v>0</v>
      </c>
      <c r="DC122" s="29">
        <v>-70.790000000000006</v>
      </c>
      <c r="DD122" s="29">
        <v>70.790000000000006</v>
      </c>
      <c r="DE122" s="29">
        <v>0</v>
      </c>
      <c r="DF122" s="29"/>
      <c r="DG122" s="29"/>
      <c r="DH122" s="29"/>
      <c r="DI122" s="29">
        <v>100</v>
      </c>
      <c r="DJ122" s="29">
        <v>-100</v>
      </c>
      <c r="DK122" s="29">
        <v>0</v>
      </c>
      <c r="DL122" s="29">
        <v>29.209999999999994</v>
      </c>
      <c r="DM122" s="29">
        <v>-29.209999999999994</v>
      </c>
      <c r="DN122" s="29">
        <v>0</v>
      </c>
      <c r="DO122" s="29"/>
      <c r="DP122" s="29"/>
      <c r="DQ122" s="29"/>
      <c r="DR122" s="29"/>
      <c r="DS122" s="29"/>
      <c r="DT122" s="29"/>
      <c r="DU122" s="29">
        <v>-1900</v>
      </c>
      <c r="DV122" s="29">
        <v>1900</v>
      </c>
      <c r="DW122" s="29">
        <v>0</v>
      </c>
      <c r="DX122" s="29">
        <v>-1900</v>
      </c>
      <c r="DY122" s="29">
        <v>1900</v>
      </c>
      <c r="DZ122" s="29">
        <v>0</v>
      </c>
      <c r="EA122" s="29">
        <v>-321.56</v>
      </c>
      <c r="EB122" s="29">
        <v>321.56</v>
      </c>
      <c r="EC122" s="29">
        <v>0</v>
      </c>
      <c r="ED122" s="29"/>
      <c r="EE122" s="29"/>
      <c r="EF122" s="29"/>
      <c r="EG122" s="29">
        <v>-1900</v>
      </c>
      <c r="EH122" s="29">
        <v>1900</v>
      </c>
      <c r="EI122" s="29">
        <v>0</v>
      </c>
      <c r="EJ122" s="29">
        <v>-2221.56</v>
      </c>
      <c r="EK122" s="29">
        <v>2221.56</v>
      </c>
      <c r="EL122" s="29">
        <v>0</v>
      </c>
      <c r="EM122" s="29">
        <v>10.38</v>
      </c>
      <c r="EN122" s="29">
        <v>205.52</v>
      </c>
      <c r="EO122" s="29">
        <v>215.9</v>
      </c>
      <c r="EP122" s="29"/>
      <c r="EQ122" s="29"/>
      <c r="ER122" s="29"/>
      <c r="ES122" s="29">
        <v>-3800</v>
      </c>
      <c r="ET122" s="29">
        <v>3800</v>
      </c>
      <c r="EU122" s="29">
        <v>0</v>
      </c>
      <c r="EV122" s="29">
        <v>-3789.62</v>
      </c>
      <c r="EW122" s="29">
        <v>4005.52</v>
      </c>
      <c r="EX122" s="29">
        <v>215.9</v>
      </c>
      <c r="EY122" s="29">
        <v>-82.5</v>
      </c>
      <c r="EZ122" s="29">
        <v>82.5</v>
      </c>
      <c r="FA122" s="29">
        <v>0</v>
      </c>
      <c r="FB122" s="29"/>
      <c r="FC122" s="29"/>
      <c r="FD122" s="29"/>
      <c r="FE122" s="29">
        <v>-4800</v>
      </c>
      <c r="FF122" s="29">
        <v>4800</v>
      </c>
      <c r="FG122" s="29">
        <v>0</v>
      </c>
      <c r="FH122" s="29">
        <v>-4882.5</v>
      </c>
      <c r="FI122" s="29">
        <v>4882.5</v>
      </c>
      <c r="FJ122" s="29">
        <v>0</v>
      </c>
      <c r="FK122" s="29">
        <v>-894.91</v>
      </c>
      <c r="FL122" s="29">
        <v>894.91</v>
      </c>
      <c r="FM122" s="29">
        <v>0</v>
      </c>
      <c r="FN122" s="29"/>
      <c r="FO122" s="29"/>
      <c r="FP122" s="29"/>
      <c r="FQ122" s="29">
        <v>-5600</v>
      </c>
      <c r="FR122" s="29">
        <v>5600</v>
      </c>
      <c r="FS122" s="29">
        <v>0</v>
      </c>
      <c r="FT122" s="29">
        <v>-6494.91</v>
      </c>
      <c r="FU122" s="29">
        <v>6494.91</v>
      </c>
      <c r="FV122" s="29">
        <v>0</v>
      </c>
      <c r="FW122" s="29">
        <v>-406.19</v>
      </c>
      <c r="FX122" s="29">
        <v>406.19</v>
      </c>
      <c r="FY122" s="29">
        <v>0</v>
      </c>
      <c r="FZ122" s="29"/>
      <c r="GA122" s="29"/>
      <c r="GB122" s="29"/>
      <c r="GC122" s="29">
        <v>-5600</v>
      </c>
      <c r="GD122" s="29">
        <v>5600</v>
      </c>
      <c r="GE122" s="29">
        <v>0</v>
      </c>
      <c r="GF122" s="29">
        <v>-6006.19</v>
      </c>
      <c r="GG122" s="29">
        <v>6006.19</v>
      </c>
      <c r="GH122" s="29">
        <v>0</v>
      </c>
      <c r="GI122" s="29">
        <v>-4365.54</v>
      </c>
      <c r="GJ122" s="29">
        <v>4365.54</v>
      </c>
      <c r="GK122" s="29">
        <v>0</v>
      </c>
      <c r="GL122" s="29">
        <v>-400</v>
      </c>
      <c r="GM122" s="29">
        <v>400</v>
      </c>
      <c r="GN122" s="29">
        <v>0</v>
      </c>
      <c r="GO122" s="29">
        <v>-7900</v>
      </c>
      <c r="GP122" s="29">
        <v>7900</v>
      </c>
      <c r="GQ122" s="29">
        <v>0</v>
      </c>
      <c r="GR122" s="29">
        <v>-12665.54</v>
      </c>
      <c r="GS122" s="29">
        <v>12665.54</v>
      </c>
      <c r="GT122" s="29">
        <v>0</v>
      </c>
      <c r="GU122" s="29">
        <v>700.36</v>
      </c>
      <c r="GV122" s="29">
        <v>-700.36</v>
      </c>
      <c r="GW122" s="29">
        <v>0</v>
      </c>
      <c r="GX122" s="29">
        <v>-1600</v>
      </c>
      <c r="GY122" s="29">
        <v>1600</v>
      </c>
      <c r="GZ122" s="29">
        <v>0</v>
      </c>
      <c r="HA122" s="29">
        <v>-7900</v>
      </c>
      <c r="HB122" s="29">
        <v>7900</v>
      </c>
      <c r="HC122" s="29">
        <v>0</v>
      </c>
      <c r="HD122" s="29">
        <v>-8799.64</v>
      </c>
      <c r="HE122" s="29">
        <v>8799.64</v>
      </c>
      <c r="HF122" s="29">
        <v>0</v>
      </c>
      <c r="HG122" s="29">
        <v>-2400</v>
      </c>
      <c r="HH122" s="29">
        <v>2400</v>
      </c>
      <c r="HI122" s="29">
        <v>0</v>
      </c>
      <c r="HJ122" s="29">
        <v>-7900</v>
      </c>
      <c r="HK122" s="29">
        <v>7900</v>
      </c>
      <c r="HL122" s="29">
        <v>0</v>
      </c>
      <c r="HM122" s="29">
        <v>-10300</v>
      </c>
      <c r="HN122" s="29">
        <v>10300</v>
      </c>
      <c r="HO122" s="29">
        <v>0</v>
      </c>
      <c r="HP122" s="29"/>
      <c r="HQ122" s="29"/>
      <c r="HR122" s="29"/>
      <c r="HS122" s="29"/>
      <c r="HT122" s="29"/>
      <c r="HU122" s="29"/>
      <c r="HV122" s="29"/>
      <c r="HW122" s="29"/>
      <c r="HX122" s="29"/>
      <c r="HY122" s="29">
        <v>-56657.05</v>
      </c>
      <c r="HZ122" s="29">
        <v>56872.95</v>
      </c>
      <c r="IA122" s="29">
        <v>215.9</v>
      </c>
      <c r="IB122" s="29">
        <v>-5218.6000000000004</v>
      </c>
      <c r="IC122" s="29">
        <v>5218.6000000000004</v>
      </c>
      <c r="ID122" s="29">
        <v>0</v>
      </c>
      <c r="IE122" s="29">
        <v>-8000</v>
      </c>
      <c r="IF122" s="29">
        <v>8000</v>
      </c>
      <c r="IG122" s="29">
        <v>0</v>
      </c>
      <c r="IH122" s="29">
        <v>-13218.6</v>
      </c>
      <c r="II122" s="29">
        <v>13218.6</v>
      </c>
      <c r="IJ122" s="29">
        <v>0</v>
      </c>
      <c r="IK122" s="29">
        <v>-5218.6000000000004</v>
      </c>
      <c r="IL122" s="29">
        <v>5218.6000000000004</v>
      </c>
      <c r="IM122" s="29">
        <v>0</v>
      </c>
      <c r="IN122" s="29">
        <v>-8000</v>
      </c>
      <c r="IO122" s="29">
        <v>8000</v>
      </c>
      <c r="IP122" s="29">
        <v>0</v>
      </c>
      <c r="IQ122" s="29">
        <v>-13218.6</v>
      </c>
      <c r="IR122" s="29">
        <v>13218.6</v>
      </c>
      <c r="IS122" s="29">
        <v>0</v>
      </c>
      <c r="IT122" s="29">
        <v>-5218.6000000000004</v>
      </c>
      <c r="IU122" s="29">
        <v>5218.6000000000004</v>
      </c>
      <c r="IV122" s="29">
        <v>0</v>
      </c>
      <c r="IW122" s="29">
        <v>-8000</v>
      </c>
      <c r="IX122" s="29">
        <v>8000</v>
      </c>
      <c r="IY122" s="29">
        <v>0</v>
      </c>
      <c r="IZ122" s="29">
        <v>-13218.6</v>
      </c>
      <c r="JA122" s="29">
        <v>13218.6</v>
      </c>
      <c r="JB122" s="29">
        <v>0</v>
      </c>
      <c r="JC122" s="29">
        <v>-5218.6000000000004</v>
      </c>
      <c r="JD122" s="29">
        <v>5218.6000000000004</v>
      </c>
      <c r="JE122" s="29">
        <v>0</v>
      </c>
      <c r="JF122" s="29">
        <v>-8000</v>
      </c>
      <c r="JG122" s="29">
        <v>8000</v>
      </c>
      <c r="JH122" s="29">
        <v>0</v>
      </c>
      <c r="JI122" s="29">
        <v>-13218.6</v>
      </c>
      <c r="JJ122" s="29">
        <v>13218.6</v>
      </c>
      <c r="JK122" s="29">
        <v>0</v>
      </c>
      <c r="JL122" s="29">
        <v>-5218.6000000000004</v>
      </c>
      <c r="JM122" s="29">
        <v>5218.6000000000004</v>
      </c>
      <c r="JN122" s="29">
        <v>0</v>
      </c>
      <c r="JO122" s="29">
        <v>-8000</v>
      </c>
      <c r="JP122" s="29">
        <v>8000</v>
      </c>
      <c r="JQ122" s="29">
        <v>0</v>
      </c>
      <c r="JR122" s="29">
        <v>-13218.6</v>
      </c>
      <c r="JS122" s="29">
        <v>13218.6</v>
      </c>
      <c r="JT122" s="29">
        <v>0</v>
      </c>
      <c r="JU122" s="29">
        <v>-5218.6000000000004</v>
      </c>
      <c r="JV122" s="29">
        <v>5218.6000000000004</v>
      </c>
      <c r="JW122" s="29">
        <v>0</v>
      </c>
      <c r="JX122" s="29">
        <v>-8000</v>
      </c>
      <c r="JY122" s="29">
        <v>8000</v>
      </c>
      <c r="JZ122" s="29">
        <v>0</v>
      </c>
      <c r="KA122" s="29">
        <v>-13218.6</v>
      </c>
      <c r="KB122" s="29">
        <v>13218.6</v>
      </c>
      <c r="KC122" s="29">
        <v>0</v>
      </c>
      <c r="KD122" s="29">
        <v>-5218.6000000000004</v>
      </c>
      <c r="KE122" s="29">
        <v>5218.6000000000004</v>
      </c>
      <c r="KF122" s="29">
        <v>0</v>
      </c>
      <c r="KG122" s="29">
        <v>-8000</v>
      </c>
      <c r="KH122" s="29">
        <v>8000</v>
      </c>
      <c r="KI122" s="29">
        <v>0</v>
      </c>
      <c r="KJ122" s="29">
        <v>-13218.6</v>
      </c>
      <c r="KK122" s="29">
        <v>13218.6</v>
      </c>
      <c r="KL122" s="29">
        <v>0</v>
      </c>
      <c r="KM122" s="29">
        <v>-5454.31</v>
      </c>
      <c r="KN122" s="29">
        <v>5454.31</v>
      </c>
      <c r="KO122" s="29">
        <v>0</v>
      </c>
      <c r="KP122" s="29">
        <v>-8000</v>
      </c>
      <c r="KQ122" s="29">
        <v>8000</v>
      </c>
      <c r="KR122" s="29">
        <v>0</v>
      </c>
      <c r="KS122" s="29">
        <v>-13454.310000000001</v>
      </c>
      <c r="KT122" s="29">
        <v>13454.310000000001</v>
      </c>
      <c r="KU122" s="29">
        <v>0</v>
      </c>
      <c r="KV122" s="29">
        <v>-5454.31</v>
      </c>
      <c r="KW122" s="29">
        <v>5454.31</v>
      </c>
      <c r="KX122" s="29">
        <v>0</v>
      </c>
      <c r="KY122" s="29">
        <v>-8000</v>
      </c>
      <c r="KZ122" s="29">
        <v>8000</v>
      </c>
      <c r="LA122" s="29">
        <v>0</v>
      </c>
      <c r="LB122" s="29">
        <v>-13454.310000000001</v>
      </c>
      <c r="LC122" s="29">
        <v>13454.310000000001</v>
      </c>
      <c r="LD122" s="29">
        <v>0</v>
      </c>
      <c r="LE122" s="29">
        <v>-6504.31</v>
      </c>
      <c r="LF122" s="29">
        <v>6504.31</v>
      </c>
      <c r="LG122" s="29">
        <v>0</v>
      </c>
      <c r="LH122" s="29">
        <v>-8000</v>
      </c>
      <c r="LI122" s="29">
        <v>8000</v>
      </c>
      <c r="LJ122" s="29">
        <v>0</v>
      </c>
      <c r="LK122" s="29">
        <v>-14504.310000000001</v>
      </c>
      <c r="LL122" s="29">
        <v>14504.310000000001</v>
      </c>
      <c r="LM122" s="29">
        <v>0</v>
      </c>
      <c r="LN122" s="29">
        <v>-6504.31</v>
      </c>
      <c r="LO122" s="29">
        <v>6504.31</v>
      </c>
      <c r="LP122" s="29">
        <v>0</v>
      </c>
      <c r="LQ122" s="29">
        <v>-8000</v>
      </c>
      <c r="LR122" s="29">
        <v>8000</v>
      </c>
      <c r="LS122" s="29">
        <v>0</v>
      </c>
      <c r="LT122" s="29">
        <v>-14504.310000000001</v>
      </c>
      <c r="LU122" s="29">
        <v>14504.310000000001</v>
      </c>
      <c r="LV122" s="29">
        <v>0</v>
      </c>
      <c r="LW122" s="29">
        <v>-6504.31</v>
      </c>
      <c r="LX122" s="29">
        <v>6504.31</v>
      </c>
      <c r="LY122" s="29">
        <v>0</v>
      </c>
      <c r="LZ122" s="29">
        <v>-8000</v>
      </c>
      <c r="MA122" s="29">
        <v>8000</v>
      </c>
      <c r="MB122" s="29">
        <v>0</v>
      </c>
      <c r="MC122" s="29">
        <v>-14504.310000000001</v>
      </c>
      <c r="MD122" s="29">
        <v>14504.310000000001</v>
      </c>
      <c r="ME122" s="29">
        <v>0</v>
      </c>
      <c r="MF122" s="29"/>
      <c r="MG122" s="29"/>
      <c r="MH122" s="29"/>
      <c r="MI122" s="29"/>
      <c r="MJ122" s="29"/>
      <c r="MK122" s="29"/>
      <c r="ML122" s="29">
        <v>-162951.75</v>
      </c>
      <c r="MM122" s="29">
        <v>162951.75</v>
      </c>
      <c r="MN122" s="29">
        <v>0</v>
      </c>
      <c r="MO122" s="29">
        <v>-2800</v>
      </c>
      <c r="MP122" s="29">
        <v>2800</v>
      </c>
      <c r="MQ122" s="29">
        <v>0</v>
      </c>
      <c r="MR122" s="29">
        <v>-2800</v>
      </c>
      <c r="MS122" s="29">
        <v>2800</v>
      </c>
      <c r="MT122" s="29">
        <v>0</v>
      </c>
      <c r="MU122" s="29">
        <v>-2800</v>
      </c>
      <c r="MV122" s="29">
        <v>2800</v>
      </c>
      <c r="MW122" s="29">
        <v>0</v>
      </c>
      <c r="MX122" s="29">
        <v>-2800</v>
      </c>
      <c r="MY122" s="29">
        <v>2800</v>
      </c>
      <c r="MZ122" s="29">
        <v>0</v>
      </c>
      <c r="NA122" s="29">
        <v>-2800</v>
      </c>
      <c r="NB122" s="29">
        <v>2800</v>
      </c>
      <c r="NC122" s="29">
        <v>0</v>
      </c>
      <c r="ND122" s="29">
        <v>-2800</v>
      </c>
      <c r="NE122" s="29">
        <v>2800</v>
      </c>
      <c r="NF122" s="29">
        <v>0</v>
      </c>
      <c r="NG122" s="29">
        <v>-2800</v>
      </c>
      <c r="NH122" s="29">
        <v>2800</v>
      </c>
      <c r="NI122" s="29">
        <v>0</v>
      </c>
      <c r="NJ122" s="29">
        <v>-2800</v>
      </c>
      <c r="NK122" s="29">
        <v>2800</v>
      </c>
      <c r="NL122" s="29">
        <v>0</v>
      </c>
      <c r="NM122" s="29">
        <v>-1500</v>
      </c>
      <c r="NN122" s="29">
        <v>1500</v>
      </c>
      <c r="NO122" s="29">
        <v>0</v>
      </c>
      <c r="NP122" s="29">
        <v>-1500</v>
      </c>
      <c r="NQ122" s="29">
        <v>1500</v>
      </c>
      <c r="NR122" s="29">
        <v>0</v>
      </c>
      <c r="NS122" s="29">
        <v>-1500</v>
      </c>
      <c r="NT122" s="29">
        <v>1500</v>
      </c>
      <c r="NU122" s="29">
        <v>0</v>
      </c>
      <c r="NV122" s="29">
        <v>-1500</v>
      </c>
      <c r="NW122" s="29">
        <v>1500</v>
      </c>
      <c r="NX122" s="29">
        <v>0</v>
      </c>
      <c r="NY122" s="29">
        <v>-2812.5</v>
      </c>
      <c r="NZ122" s="29">
        <v>2812.5</v>
      </c>
      <c r="OA122" s="29">
        <v>0</v>
      </c>
      <c r="OB122" s="29">
        <v>-2812.5</v>
      </c>
      <c r="OC122" s="29">
        <v>2812.5</v>
      </c>
      <c r="OD122" s="29">
        <v>0</v>
      </c>
      <c r="OE122" s="29">
        <v>-2812.5</v>
      </c>
      <c r="OF122" s="29">
        <v>2812.5</v>
      </c>
      <c r="OG122" s="29">
        <v>0</v>
      </c>
      <c r="OH122" s="29">
        <v>-2812.5</v>
      </c>
      <c r="OI122" s="29">
        <v>2812.5</v>
      </c>
      <c r="OJ122" s="29">
        <v>0</v>
      </c>
      <c r="OK122" s="29">
        <v>-2812.5</v>
      </c>
      <c r="OL122" s="29">
        <v>2812.5</v>
      </c>
      <c r="OM122" s="29">
        <v>0</v>
      </c>
      <c r="ON122" s="29">
        <v>-2812.5</v>
      </c>
      <c r="OO122" s="29">
        <v>2812.5</v>
      </c>
      <c r="OP122" s="29">
        <v>0</v>
      </c>
      <c r="OQ122" s="29">
        <v>-2812.5</v>
      </c>
      <c r="OR122" s="29">
        <v>2812.5</v>
      </c>
      <c r="OS122" s="29">
        <v>0</v>
      </c>
      <c r="OT122" s="29">
        <v>-2812.5</v>
      </c>
      <c r="OU122" s="29">
        <v>2812.5</v>
      </c>
      <c r="OV122" s="29">
        <v>0</v>
      </c>
      <c r="OW122" s="29">
        <v>-1300</v>
      </c>
      <c r="OX122" s="29">
        <v>1300</v>
      </c>
      <c r="OY122" s="29">
        <v>0</v>
      </c>
      <c r="OZ122" s="29">
        <v>-1300</v>
      </c>
      <c r="PA122" s="29">
        <v>1300</v>
      </c>
      <c r="PB122" s="29">
        <v>0</v>
      </c>
      <c r="PC122" s="29">
        <v>-1300</v>
      </c>
      <c r="PD122" s="29">
        <v>1300</v>
      </c>
      <c r="PE122" s="29">
        <v>0</v>
      </c>
      <c r="PF122" s="29">
        <v>-1300</v>
      </c>
      <c r="PG122" s="29">
        <v>1300</v>
      </c>
      <c r="PH122" s="29">
        <v>0</v>
      </c>
      <c r="PI122" s="29">
        <v>-28050</v>
      </c>
      <c r="PJ122" s="29">
        <v>28050</v>
      </c>
      <c r="PK122" s="29">
        <v>0</v>
      </c>
    </row>
    <row r="123" spans="1:427" x14ac:dyDescent="0.25">
      <c r="A123" s="7" t="s">
        <v>359</v>
      </c>
      <c r="B123" s="29"/>
      <c r="C123" s="29"/>
      <c r="D123" s="29"/>
      <c r="E123" s="29"/>
      <c r="F123" s="29"/>
      <c r="G123" s="29"/>
      <c r="H123" s="29">
        <v>-208.71</v>
      </c>
      <c r="I123" s="29">
        <v>208.71</v>
      </c>
      <c r="J123" s="29">
        <v>0</v>
      </c>
      <c r="K123" s="29">
        <v>-208.71</v>
      </c>
      <c r="L123" s="29">
        <v>208.71</v>
      </c>
      <c r="M123" s="29">
        <v>0</v>
      </c>
      <c r="N123" s="29"/>
      <c r="O123" s="29"/>
      <c r="P123" s="29"/>
      <c r="Q123" s="29"/>
      <c r="R123" s="29"/>
      <c r="S123" s="29"/>
      <c r="T123" s="29">
        <v>-115.8</v>
      </c>
      <c r="U123" s="29">
        <v>115.8</v>
      </c>
      <c r="V123" s="29">
        <v>0</v>
      </c>
      <c r="W123" s="29">
        <v>-115.8</v>
      </c>
      <c r="X123" s="29">
        <v>115.8</v>
      </c>
      <c r="Y123" s="29">
        <v>0</v>
      </c>
      <c r="Z123" s="29">
        <v>-528.98</v>
      </c>
      <c r="AA123" s="29">
        <v>528.98</v>
      </c>
      <c r="AB123" s="29">
        <v>0</v>
      </c>
      <c r="AC123" s="29">
        <v>-528.98</v>
      </c>
      <c r="AD123" s="29">
        <v>528.98</v>
      </c>
      <c r="AE123" s="29">
        <v>0</v>
      </c>
      <c r="AF123" s="29">
        <v>-59</v>
      </c>
      <c r="AG123" s="29">
        <v>169.8</v>
      </c>
      <c r="AH123" s="29">
        <v>110.8</v>
      </c>
      <c r="AI123" s="29">
        <v>-59</v>
      </c>
      <c r="AJ123" s="29">
        <v>169.8</v>
      </c>
      <c r="AK123" s="29">
        <v>110.8</v>
      </c>
      <c r="AL123" s="29">
        <v>5</v>
      </c>
      <c r="AM123" s="29">
        <v>0</v>
      </c>
      <c r="AN123" s="29">
        <v>5</v>
      </c>
      <c r="AO123" s="29">
        <v>5</v>
      </c>
      <c r="AP123" s="29">
        <v>0</v>
      </c>
      <c r="AQ123" s="29">
        <v>5</v>
      </c>
      <c r="AR123" s="29"/>
      <c r="AS123" s="29"/>
      <c r="AT123" s="29"/>
      <c r="AU123" s="29"/>
      <c r="AV123" s="29"/>
      <c r="AW123" s="29"/>
      <c r="AX123" s="29">
        <v>-464.92</v>
      </c>
      <c r="AY123" s="29">
        <v>464.92</v>
      </c>
      <c r="AZ123" s="29">
        <v>0</v>
      </c>
      <c r="BA123" s="29">
        <v>-464.92</v>
      </c>
      <c r="BB123" s="29">
        <v>464.92</v>
      </c>
      <c r="BC123" s="29">
        <v>0</v>
      </c>
      <c r="BD123" s="29">
        <v>-92.02</v>
      </c>
      <c r="BE123" s="29">
        <v>92.02</v>
      </c>
      <c r="BF123" s="29">
        <v>0</v>
      </c>
      <c r="BG123" s="29">
        <v>-92.02</v>
      </c>
      <c r="BH123" s="29">
        <v>92.02</v>
      </c>
      <c r="BI123" s="29">
        <v>0</v>
      </c>
      <c r="BJ123" s="29">
        <v>-372.47</v>
      </c>
      <c r="BK123" s="29">
        <v>372.47</v>
      </c>
      <c r="BL123" s="29">
        <v>0</v>
      </c>
      <c r="BM123" s="29">
        <v>-372.47</v>
      </c>
      <c r="BN123" s="29">
        <v>372.47</v>
      </c>
      <c r="BO123" s="29">
        <v>0</v>
      </c>
      <c r="BP123" s="29">
        <v>-178.67</v>
      </c>
      <c r="BQ123" s="29">
        <v>178.67</v>
      </c>
      <c r="BR123" s="29">
        <v>0</v>
      </c>
      <c r="BS123" s="29">
        <v>-178.67</v>
      </c>
      <c r="BT123" s="29">
        <v>178.67</v>
      </c>
      <c r="BU123" s="29">
        <v>0</v>
      </c>
      <c r="BV123" s="29"/>
      <c r="BW123" s="29"/>
      <c r="BX123" s="29"/>
      <c r="BY123" s="29"/>
      <c r="BZ123" s="29"/>
      <c r="CA123" s="29"/>
      <c r="CB123" s="29">
        <v>-2015.5700000000002</v>
      </c>
      <c r="CC123" s="29">
        <v>2131.37</v>
      </c>
      <c r="CD123" s="29">
        <v>115.8</v>
      </c>
      <c r="CE123" s="29"/>
      <c r="CF123" s="29"/>
      <c r="CG123" s="29"/>
      <c r="CH123" s="29"/>
      <c r="CI123" s="29"/>
      <c r="CJ123" s="29"/>
      <c r="CK123" s="29"/>
      <c r="CL123" s="29"/>
      <c r="CM123" s="29"/>
      <c r="CN123" s="29"/>
      <c r="CO123" s="29"/>
      <c r="CP123" s="29"/>
      <c r="CQ123" s="29">
        <v>23.13</v>
      </c>
      <c r="CR123" s="29">
        <v>307.14999999999998</v>
      </c>
      <c r="CS123" s="29">
        <v>330.28</v>
      </c>
      <c r="CT123" s="29"/>
      <c r="CU123" s="29"/>
      <c r="CV123" s="29"/>
      <c r="CW123" s="29"/>
      <c r="CX123" s="29"/>
      <c r="CY123" s="29"/>
      <c r="CZ123" s="29">
        <v>23.13</v>
      </c>
      <c r="DA123" s="29">
        <v>307.14999999999998</v>
      </c>
      <c r="DB123" s="29">
        <v>330.28</v>
      </c>
      <c r="DC123" s="29"/>
      <c r="DD123" s="29"/>
      <c r="DE123" s="29"/>
      <c r="DF123" s="29"/>
      <c r="DG123" s="29"/>
      <c r="DH123" s="29"/>
      <c r="DI123" s="29"/>
      <c r="DJ123" s="29"/>
      <c r="DK123" s="29"/>
      <c r="DL123" s="29"/>
      <c r="DM123" s="29"/>
      <c r="DN123" s="29"/>
      <c r="DO123" s="29"/>
      <c r="DP123" s="29"/>
      <c r="DQ123" s="29"/>
      <c r="DR123" s="29"/>
      <c r="DS123" s="29"/>
      <c r="DT123" s="29"/>
      <c r="DU123" s="29"/>
      <c r="DV123" s="29"/>
      <c r="DW123" s="29"/>
      <c r="DX123" s="29"/>
      <c r="DY123" s="29"/>
      <c r="DZ123" s="29"/>
      <c r="EA123" s="29">
        <v>-135.72</v>
      </c>
      <c r="EB123" s="29">
        <v>135.72</v>
      </c>
      <c r="EC123" s="29">
        <v>0</v>
      </c>
      <c r="ED123" s="29"/>
      <c r="EE123" s="29"/>
      <c r="EF123" s="29"/>
      <c r="EG123" s="29"/>
      <c r="EH123" s="29"/>
      <c r="EI123" s="29"/>
      <c r="EJ123" s="29">
        <v>-135.72</v>
      </c>
      <c r="EK123" s="29">
        <v>135.72</v>
      </c>
      <c r="EL123" s="29">
        <v>0</v>
      </c>
      <c r="EM123" s="29">
        <v>-798.06</v>
      </c>
      <c r="EN123" s="29">
        <v>798.06</v>
      </c>
      <c r="EO123" s="29">
        <v>0</v>
      </c>
      <c r="EP123" s="29"/>
      <c r="EQ123" s="29"/>
      <c r="ER123" s="29"/>
      <c r="ES123" s="29"/>
      <c r="ET123" s="29"/>
      <c r="EU123" s="29"/>
      <c r="EV123" s="29">
        <v>-798.06</v>
      </c>
      <c r="EW123" s="29">
        <v>798.06</v>
      </c>
      <c r="EX123" s="29">
        <v>0</v>
      </c>
      <c r="EY123" s="29">
        <v>-290.42</v>
      </c>
      <c r="EZ123" s="29">
        <v>680.98</v>
      </c>
      <c r="FA123" s="29">
        <v>390.56</v>
      </c>
      <c r="FB123" s="29"/>
      <c r="FC123" s="29"/>
      <c r="FD123" s="29"/>
      <c r="FE123" s="29"/>
      <c r="FF123" s="29"/>
      <c r="FG123" s="29"/>
      <c r="FH123" s="29">
        <v>-290.42</v>
      </c>
      <c r="FI123" s="29">
        <v>680.98</v>
      </c>
      <c r="FJ123" s="29">
        <v>390.56</v>
      </c>
      <c r="FK123" s="29">
        <v>-607.79</v>
      </c>
      <c r="FL123" s="29">
        <v>607.79</v>
      </c>
      <c r="FM123" s="29">
        <v>0</v>
      </c>
      <c r="FN123" s="29"/>
      <c r="FO123" s="29"/>
      <c r="FP123" s="29"/>
      <c r="FQ123" s="29"/>
      <c r="FR123" s="29"/>
      <c r="FS123" s="29"/>
      <c r="FT123" s="29">
        <v>-607.79</v>
      </c>
      <c r="FU123" s="29">
        <v>607.79</v>
      </c>
      <c r="FV123" s="29">
        <v>0</v>
      </c>
      <c r="FW123" s="29">
        <v>-3557.91</v>
      </c>
      <c r="FX123" s="29">
        <v>3557.91</v>
      </c>
      <c r="FY123" s="29">
        <v>0</v>
      </c>
      <c r="FZ123" s="29"/>
      <c r="GA123" s="29"/>
      <c r="GB123" s="29"/>
      <c r="GC123" s="29"/>
      <c r="GD123" s="29"/>
      <c r="GE123" s="29"/>
      <c r="GF123" s="29">
        <v>-3557.91</v>
      </c>
      <c r="GG123" s="29">
        <v>3557.91</v>
      </c>
      <c r="GH123" s="29">
        <v>0</v>
      </c>
      <c r="GI123" s="29">
        <v>-2110.34</v>
      </c>
      <c r="GJ123" s="29">
        <v>2110.34</v>
      </c>
      <c r="GK123" s="29">
        <v>0</v>
      </c>
      <c r="GL123" s="29"/>
      <c r="GM123" s="29"/>
      <c r="GN123" s="29"/>
      <c r="GO123" s="29"/>
      <c r="GP123" s="29"/>
      <c r="GQ123" s="29"/>
      <c r="GR123" s="29">
        <v>-2110.34</v>
      </c>
      <c r="GS123" s="29">
        <v>2110.34</v>
      </c>
      <c r="GT123" s="29">
        <v>0</v>
      </c>
      <c r="GU123" s="29">
        <v>-4093.77</v>
      </c>
      <c r="GV123" s="29">
        <v>4093.77</v>
      </c>
      <c r="GW123" s="29">
        <v>0</v>
      </c>
      <c r="GX123" s="29"/>
      <c r="GY123" s="29"/>
      <c r="GZ123" s="29"/>
      <c r="HA123" s="29"/>
      <c r="HB123" s="29"/>
      <c r="HC123" s="29"/>
      <c r="HD123" s="29">
        <v>-4093.77</v>
      </c>
      <c r="HE123" s="29">
        <v>4093.77</v>
      </c>
      <c r="HF123" s="29">
        <v>0</v>
      </c>
      <c r="HG123" s="29"/>
      <c r="HH123" s="29"/>
      <c r="HI123" s="29"/>
      <c r="HJ123" s="29"/>
      <c r="HK123" s="29"/>
      <c r="HL123" s="29"/>
      <c r="HM123" s="29"/>
      <c r="HN123" s="29"/>
      <c r="HO123" s="29"/>
      <c r="HP123" s="29"/>
      <c r="HQ123" s="29"/>
      <c r="HR123" s="29"/>
      <c r="HS123" s="29"/>
      <c r="HT123" s="29"/>
      <c r="HU123" s="29"/>
      <c r="HV123" s="29"/>
      <c r="HW123" s="29"/>
      <c r="HX123" s="29"/>
      <c r="HY123" s="29">
        <v>-11570.88</v>
      </c>
      <c r="HZ123" s="29">
        <v>12291.720000000001</v>
      </c>
      <c r="IA123" s="29">
        <v>720.83999999999992</v>
      </c>
      <c r="IB123" s="29"/>
      <c r="IC123" s="29"/>
      <c r="ID123" s="29"/>
      <c r="IE123" s="29"/>
      <c r="IF123" s="29"/>
      <c r="IG123" s="29"/>
      <c r="IH123" s="29"/>
      <c r="II123" s="29"/>
      <c r="IJ123" s="29"/>
      <c r="IK123" s="29"/>
      <c r="IL123" s="29"/>
      <c r="IM123" s="29"/>
      <c r="IN123" s="29"/>
      <c r="IO123" s="29"/>
      <c r="IP123" s="29"/>
      <c r="IQ123" s="29"/>
      <c r="IR123" s="29"/>
      <c r="IS123" s="29"/>
      <c r="IT123" s="29"/>
      <c r="IU123" s="29"/>
      <c r="IV123" s="29"/>
      <c r="IW123" s="29"/>
      <c r="IX123" s="29"/>
      <c r="IY123" s="29"/>
      <c r="IZ123" s="29"/>
      <c r="JA123" s="29"/>
      <c r="JB123" s="29"/>
      <c r="JC123" s="29"/>
      <c r="JD123" s="29"/>
      <c r="JE123" s="29"/>
      <c r="JF123" s="29"/>
      <c r="JG123" s="29"/>
      <c r="JH123" s="29"/>
      <c r="JI123" s="29"/>
      <c r="JJ123" s="29"/>
      <c r="JK123" s="29"/>
      <c r="JL123" s="29"/>
      <c r="JM123" s="29"/>
      <c r="JN123" s="29"/>
      <c r="JO123" s="29"/>
      <c r="JP123" s="29"/>
      <c r="JQ123" s="29"/>
      <c r="JR123" s="29"/>
      <c r="JS123" s="29"/>
      <c r="JT123" s="29"/>
      <c r="JU123" s="29"/>
      <c r="JV123" s="29"/>
      <c r="JW123" s="29"/>
      <c r="JX123" s="29"/>
      <c r="JY123" s="29"/>
      <c r="JZ123" s="29"/>
      <c r="KA123" s="29"/>
      <c r="KB123" s="29"/>
      <c r="KC123" s="29"/>
      <c r="KD123" s="29"/>
      <c r="KE123" s="29"/>
      <c r="KF123" s="29"/>
      <c r="KG123" s="29"/>
      <c r="KH123" s="29"/>
      <c r="KI123" s="29"/>
      <c r="KJ123" s="29"/>
      <c r="KK123" s="29"/>
      <c r="KL123" s="29"/>
      <c r="KM123" s="29"/>
      <c r="KN123" s="29"/>
      <c r="KO123" s="29"/>
      <c r="KP123" s="29"/>
      <c r="KQ123" s="29"/>
      <c r="KR123" s="29"/>
      <c r="KS123" s="29"/>
      <c r="KT123" s="29"/>
      <c r="KU123" s="29"/>
      <c r="KV123" s="29"/>
      <c r="KW123" s="29"/>
      <c r="KX123" s="29"/>
      <c r="KY123" s="29"/>
      <c r="KZ123" s="29"/>
      <c r="LA123" s="29"/>
      <c r="LB123" s="29"/>
      <c r="LC123" s="29"/>
      <c r="LD123" s="29"/>
      <c r="LE123" s="29"/>
      <c r="LF123" s="29"/>
      <c r="LG123" s="29"/>
      <c r="LH123" s="29"/>
      <c r="LI123" s="29"/>
      <c r="LJ123" s="29"/>
      <c r="LK123" s="29"/>
      <c r="LL123" s="29"/>
      <c r="LM123" s="29"/>
      <c r="LN123" s="29"/>
      <c r="LO123" s="29"/>
      <c r="LP123" s="29"/>
      <c r="LQ123" s="29"/>
      <c r="LR123" s="29"/>
      <c r="LS123" s="29"/>
      <c r="LT123" s="29"/>
      <c r="LU123" s="29"/>
      <c r="LV123" s="29"/>
      <c r="LW123" s="29"/>
      <c r="LX123" s="29"/>
      <c r="LY123" s="29"/>
      <c r="LZ123" s="29"/>
      <c r="MA123" s="29"/>
      <c r="MB123" s="29"/>
      <c r="MC123" s="29"/>
      <c r="MD123" s="29"/>
      <c r="ME123" s="29"/>
      <c r="MF123" s="29"/>
      <c r="MG123" s="29"/>
      <c r="MH123" s="29"/>
      <c r="MI123" s="29"/>
      <c r="MJ123" s="29"/>
      <c r="MK123" s="29"/>
      <c r="ML123" s="29"/>
      <c r="MM123" s="29"/>
      <c r="MN123" s="29"/>
      <c r="MO123" s="29"/>
      <c r="MP123" s="29"/>
      <c r="MQ123" s="29"/>
      <c r="MR123" s="29"/>
      <c r="MS123" s="29"/>
      <c r="MT123" s="29"/>
      <c r="MU123" s="29"/>
      <c r="MV123" s="29"/>
      <c r="MW123" s="29"/>
      <c r="MX123" s="29"/>
      <c r="MY123" s="29"/>
      <c r="MZ123" s="29"/>
      <c r="NA123" s="29"/>
      <c r="NB123" s="29"/>
      <c r="NC123" s="29"/>
      <c r="ND123" s="29"/>
      <c r="NE123" s="29"/>
      <c r="NF123" s="29"/>
      <c r="NG123" s="29"/>
      <c r="NH123" s="29"/>
      <c r="NI123" s="29"/>
      <c r="NJ123" s="29"/>
      <c r="NK123" s="29"/>
      <c r="NL123" s="29"/>
      <c r="NM123" s="29"/>
      <c r="NN123" s="29"/>
      <c r="NO123" s="29"/>
      <c r="NP123" s="29"/>
      <c r="NQ123" s="29"/>
      <c r="NR123" s="29"/>
      <c r="NS123" s="29"/>
      <c r="NT123" s="29"/>
      <c r="NU123" s="29"/>
      <c r="NV123" s="29"/>
      <c r="NW123" s="29"/>
      <c r="NX123" s="29"/>
      <c r="NY123" s="29"/>
      <c r="NZ123" s="29"/>
      <c r="OA123" s="29"/>
      <c r="OB123" s="29"/>
      <c r="OC123" s="29"/>
      <c r="OD123" s="29"/>
      <c r="OE123" s="29"/>
      <c r="OF123" s="29"/>
      <c r="OG123" s="29"/>
      <c r="OH123" s="29"/>
      <c r="OI123" s="29"/>
      <c r="OJ123" s="29"/>
      <c r="OK123" s="29"/>
      <c r="OL123" s="29"/>
      <c r="OM123" s="29"/>
      <c r="ON123" s="29"/>
      <c r="OO123" s="29"/>
      <c r="OP123" s="29"/>
      <c r="OQ123" s="29"/>
      <c r="OR123" s="29"/>
      <c r="OS123" s="29"/>
      <c r="OT123" s="29"/>
      <c r="OU123" s="29"/>
      <c r="OV123" s="29"/>
      <c r="OW123" s="29"/>
      <c r="OX123" s="29"/>
      <c r="OY123" s="29"/>
      <c r="OZ123" s="29"/>
      <c r="PA123" s="29"/>
      <c r="PB123" s="29"/>
      <c r="PC123" s="29"/>
      <c r="PD123" s="29"/>
      <c r="PE123" s="29"/>
      <c r="PF123" s="29"/>
      <c r="PG123" s="29"/>
      <c r="PH123" s="29"/>
      <c r="PI123" s="29"/>
      <c r="PJ123" s="29"/>
      <c r="PK123" s="29"/>
    </row>
    <row r="124" spans="1:427" x14ac:dyDescent="0.25">
      <c r="A124" s="7" t="s">
        <v>343</v>
      </c>
      <c r="B124" s="29">
        <v>-154.5</v>
      </c>
      <c r="C124" s="29">
        <v>154.5</v>
      </c>
      <c r="D124" s="29">
        <v>0</v>
      </c>
      <c r="E124" s="29">
        <v>-154.5</v>
      </c>
      <c r="F124" s="29">
        <v>154.5</v>
      </c>
      <c r="G124" s="29">
        <v>0</v>
      </c>
      <c r="H124" s="29">
        <v>-24</v>
      </c>
      <c r="I124" s="29">
        <v>24</v>
      </c>
      <c r="J124" s="29">
        <v>0</v>
      </c>
      <c r="K124" s="29">
        <v>-24</v>
      </c>
      <c r="L124" s="29">
        <v>24</v>
      </c>
      <c r="M124" s="29">
        <v>0</v>
      </c>
      <c r="N124" s="29"/>
      <c r="O124" s="29"/>
      <c r="P124" s="29"/>
      <c r="Q124" s="29"/>
      <c r="R124" s="29"/>
      <c r="S124" s="29"/>
      <c r="T124" s="29">
        <v>-75</v>
      </c>
      <c r="U124" s="29">
        <v>75</v>
      </c>
      <c r="V124" s="29">
        <v>0</v>
      </c>
      <c r="W124" s="29">
        <v>-75</v>
      </c>
      <c r="X124" s="29">
        <v>75</v>
      </c>
      <c r="Y124" s="29">
        <v>0</v>
      </c>
      <c r="Z124" s="29">
        <v>-332.7</v>
      </c>
      <c r="AA124" s="29">
        <v>332.7</v>
      </c>
      <c r="AB124" s="29">
        <v>0</v>
      </c>
      <c r="AC124" s="29">
        <v>-332.7</v>
      </c>
      <c r="AD124" s="29">
        <v>332.7</v>
      </c>
      <c r="AE124" s="29">
        <v>0</v>
      </c>
      <c r="AF124" s="29">
        <v>-341.08</v>
      </c>
      <c r="AG124" s="29">
        <v>341.08</v>
      </c>
      <c r="AH124" s="29">
        <v>0</v>
      </c>
      <c r="AI124" s="29">
        <v>-341.08</v>
      </c>
      <c r="AJ124" s="29">
        <v>341.08</v>
      </c>
      <c r="AK124" s="29">
        <v>0</v>
      </c>
      <c r="AL124" s="29">
        <v>-48.6</v>
      </c>
      <c r="AM124" s="29">
        <v>48.6</v>
      </c>
      <c r="AN124" s="29">
        <v>0</v>
      </c>
      <c r="AO124" s="29">
        <v>-48.6</v>
      </c>
      <c r="AP124" s="29">
        <v>48.6</v>
      </c>
      <c r="AQ124" s="29">
        <v>0</v>
      </c>
      <c r="AR124" s="29">
        <v>-119.4</v>
      </c>
      <c r="AS124" s="29">
        <v>119.4</v>
      </c>
      <c r="AT124" s="29">
        <v>0</v>
      </c>
      <c r="AU124" s="29">
        <v>-119.4</v>
      </c>
      <c r="AV124" s="29">
        <v>119.4</v>
      </c>
      <c r="AW124" s="29">
        <v>0</v>
      </c>
      <c r="AX124" s="29">
        <v>-366</v>
      </c>
      <c r="AY124" s="29">
        <v>366</v>
      </c>
      <c r="AZ124" s="29">
        <v>0</v>
      </c>
      <c r="BA124" s="29">
        <v>-366</v>
      </c>
      <c r="BB124" s="29">
        <v>366</v>
      </c>
      <c r="BC124" s="29">
        <v>0</v>
      </c>
      <c r="BD124" s="29">
        <v>-258.39999999999998</v>
      </c>
      <c r="BE124" s="29">
        <v>258.39999999999998</v>
      </c>
      <c r="BF124" s="29">
        <v>0</v>
      </c>
      <c r="BG124" s="29">
        <v>-258.39999999999998</v>
      </c>
      <c r="BH124" s="29">
        <v>258.39999999999998</v>
      </c>
      <c r="BI124" s="29">
        <v>0</v>
      </c>
      <c r="BJ124" s="29">
        <v>-30</v>
      </c>
      <c r="BK124" s="29">
        <v>30</v>
      </c>
      <c r="BL124" s="29">
        <v>0</v>
      </c>
      <c r="BM124" s="29">
        <v>-30</v>
      </c>
      <c r="BN124" s="29">
        <v>30</v>
      </c>
      <c r="BO124" s="29">
        <v>0</v>
      </c>
      <c r="BP124" s="29">
        <v>-248.4</v>
      </c>
      <c r="BQ124" s="29">
        <v>248.4</v>
      </c>
      <c r="BR124" s="29">
        <v>0</v>
      </c>
      <c r="BS124" s="29">
        <v>-248.4</v>
      </c>
      <c r="BT124" s="29">
        <v>248.4</v>
      </c>
      <c r="BU124" s="29">
        <v>0</v>
      </c>
      <c r="BV124" s="29"/>
      <c r="BW124" s="29"/>
      <c r="BX124" s="29"/>
      <c r="BY124" s="29"/>
      <c r="BZ124" s="29"/>
      <c r="CA124" s="29"/>
      <c r="CB124" s="29">
        <v>-1998.08</v>
      </c>
      <c r="CC124" s="29">
        <v>1998.08</v>
      </c>
      <c r="CD124" s="29">
        <v>0</v>
      </c>
      <c r="CE124" s="29">
        <v>-134.4</v>
      </c>
      <c r="CF124" s="29">
        <v>134.4</v>
      </c>
      <c r="CG124" s="29">
        <v>0</v>
      </c>
      <c r="CH124" s="29"/>
      <c r="CI124" s="29"/>
      <c r="CJ124" s="29"/>
      <c r="CK124" s="29"/>
      <c r="CL124" s="29"/>
      <c r="CM124" s="29"/>
      <c r="CN124" s="29">
        <v>-134.4</v>
      </c>
      <c r="CO124" s="29">
        <v>134.4</v>
      </c>
      <c r="CP124" s="29">
        <v>0</v>
      </c>
      <c r="CQ124" s="29">
        <v>136</v>
      </c>
      <c r="CR124" s="29">
        <v>288.60000000000002</v>
      </c>
      <c r="CS124" s="29">
        <v>424.6</v>
      </c>
      <c r="CT124" s="29"/>
      <c r="CU124" s="29"/>
      <c r="CV124" s="29"/>
      <c r="CW124" s="29"/>
      <c r="CX124" s="29"/>
      <c r="CY124" s="29"/>
      <c r="CZ124" s="29">
        <v>136</v>
      </c>
      <c r="DA124" s="29">
        <v>288.60000000000002</v>
      </c>
      <c r="DB124" s="29">
        <v>424.6</v>
      </c>
      <c r="DC124" s="29">
        <v>-229.8</v>
      </c>
      <c r="DD124" s="29">
        <v>229.8</v>
      </c>
      <c r="DE124" s="29">
        <v>0</v>
      </c>
      <c r="DF124" s="29"/>
      <c r="DG124" s="29"/>
      <c r="DH124" s="29"/>
      <c r="DI124" s="29"/>
      <c r="DJ124" s="29"/>
      <c r="DK124" s="29"/>
      <c r="DL124" s="29">
        <v>-229.8</v>
      </c>
      <c r="DM124" s="29">
        <v>229.8</v>
      </c>
      <c r="DN124" s="29">
        <v>0</v>
      </c>
      <c r="DO124" s="29">
        <v>-96</v>
      </c>
      <c r="DP124" s="29">
        <v>311.39999999999998</v>
      </c>
      <c r="DQ124" s="29">
        <v>215.4</v>
      </c>
      <c r="DR124" s="29"/>
      <c r="DS124" s="29"/>
      <c r="DT124" s="29"/>
      <c r="DU124" s="29"/>
      <c r="DV124" s="29"/>
      <c r="DW124" s="29"/>
      <c r="DX124" s="29">
        <v>-96</v>
      </c>
      <c r="DY124" s="29">
        <v>311.39999999999998</v>
      </c>
      <c r="DZ124" s="29">
        <v>215.4</v>
      </c>
      <c r="EA124" s="29">
        <v>-334.2</v>
      </c>
      <c r="EB124" s="29">
        <v>792.6</v>
      </c>
      <c r="EC124" s="29">
        <v>458.4</v>
      </c>
      <c r="ED124" s="29"/>
      <c r="EE124" s="29"/>
      <c r="EF124" s="29"/>
      <c r="EG124" s="29"/>
      <c r="EH124" s="29"/>
      <c r="EI124" s="29"/>
      <c r="EJ124" s="29">
        <v>-334.2</v>
      </c>
      <c r="EK124" s="29">
        <v>792.6</v>
      </c>
      <c r="EL124" s="29">
        <v>458.4</v>
      </c>
      <c r="EM124" s="29">
        <v>-201.9</v>
      </c>
      <c r="EN124" s="29">
        <v>201.9</v>
      </c>
      <c r="EO124" s="29">
        <v>0</v>
      </c>
      <c r="EP124" s="29"/>
      <c r="EQ124" s="29"/>
      <c r="ER124" s="29"/>
      <c r="ES124" s="29"/>
      <c r="ET124" s="29"/>
      <c r="EU124" s="29"/>
      <c r="EV124" s="29">
        <v>-201.9</v>
      </c>
      <c r="EW124" s="29">
        <v>201.9</v>
      </c>
      <c r="EX124" s="29">
        <v>0</v>
      </c>
      <c r="EY124" s="29">
        <v>0</v>
      </c>
      <c r="EZ124" s="29">
        <v>164.4</v>
      </c>
      <c r="FA124" s="29">
        <v>164.4</v>
      </c>
      <c r="FB124" s="29"/>
      <c r="FC124" s="29"/>
      <c r="FD124" s="29"/>
      <c r="FE124" s="29"/>
      <c r="FF124" s="29"/>
      <c r="FG124" s="29"/>
      <c r="FH124" s="29">
        <v>0</v>
      </c>
      <c r="FI124" s="29">
        <v>164.4</v>
      </c>
      <c r="FJ124" s="29">
        <v>164.4</v>
      </c>
      <c r="FK124" s="29">
        <v>-120</v>
      </c>
      <c r="FL124" s="29">
        <v>120</v>
      </c>
      <c r="FM124" s="29">
        <v>0</v>
      </c>
      <c r="FN124" s="29"/>
      <c r="FO124" s="29"/>
      <c r="FP124" s="29"/>
      <c r="FQ124" s="29"/>
      <c r="FR124" s="29"/>
      <c r="FS124" s="29"/>
      <c r="FT124" s="29">
        <v>-120</v>
      </c>
      <c r="FU124" s="29">
        <v>120</v>
      </c>
      <c r="FV124" s="29">
        <v>0</v>
      </c>
      <c r="FW124" s="29">
        <v>-99</v>
      </c>
      <c r="FX124" s="29">
        <v>99</v>
      </c>
      <c r="FY124" s="29">
        <v>0</v>
      </c>
      <c r="FZ124" s="29"/>
      <c r="GA124" s="29"/>
      <c r="GB124" s="29"/>
      <c r="GC124" s="29"/>
      <c r="GD124" s="29"/>
      <c r="GE124" s="29"/>
      <c r="GF124" s="29">
        <v>-99</v>
      </c>
      <c r="GG124" s="29">
        <v>99</v>
      </c>
      <c r="GH124" s="29">
        <v>0</v>
      </c>
      <c r="GI124" s="29"/>
      <c r="GJ124" s="29"/>
      <c r="GK124" s="29"/>
      <c r="GL124" s="29"/>
      <c r="GM124" s="29"/>
      <c r="GN124" s="29"/>
      <c r="GO124" s="29"/>
      <c r="GP124" s="29"/>
      <c r="GQ124" s="29"/>
      <c r="GR124" s="29"/>
      <c r="GS124" s="29"/>
      <c r="GT124" s="29"/>
      <c r="GU124" s="29">
        <v>-1039.45</v>
      </c>
      <c r="GV124" s="29">
        <v>1039.45</v>
      </c>
      <c r="GW124" s="29">
        <v>0</v>
      </c>
      <c r="GX124" s="29"/>
      <c r="GY124" s="29"/>
      <c r="GZ124" s="29"/>
      <c r="HA124" s="29"/>
      <c r="HB124" s="29"/>
      <c r="HC124" s="29"/>
      <c r="HD124" s="29">
        <v>-1039.45</v>
      </c>
      <c r="HE124" s="29">
        <v>1039.45</v>
      </c>
      <c r="HF124" s="29">
        <v>0</v>
      </c>
      <c r="HG124" s="29"/>
      <c r="HH124" s="29"/>
      <c r="HI124" s="29"/>
      <c r="HJ124" s="29"/>
      <c r="HK124" s="29"/>
      <c r="HL124" s="29"/>
      <c r="HM124" s="29"/>
      <c r="HN124" s="29"/>
      <c r="HO124" s="29"/>
      <c r="HP124" s="29"/>
      <c r="HQ124" s="29"/>
      <c r="HR124" s="29"/>
      <c r="HS124" s="29"/>
      <c r="HT124" s="29"/>
      <c r="HU124" s="29"/>
      <c r="HV124" s="29"/>
      <c r="HW124" s="29"/>
      <c r="HX124" s="29"/>
      <c r="HY124" s="29">
        <v>-2118.75</v>
      </c>
      <c r="HZ124" s="29">
        <v>3381.55</v>
      </c>
      <c r="IA124" s="29">
        <v>1262.8000000000002</v>
      </c>
      <c r="IB124" s="29"/>
      <c r="IC124" s="29"/>
      <c r="ID124" s="29"/>
      <c r="IE124" s="29"/>
      <c r="IF124" s="29"/>
      <c r="IG124" s="29"/>
      <c r="IH124" s="29"/>
      <c r="II124" s="29"/>
      <c r="IJ124" s="29"/>
      <c r="IK124" s="29"/>
      <c r="IL124" s="29"/>
      <c r="IM124" s="29"/>
      <c r="IN124" s="29"/>
      <c r="IO124" s="29"/>
      <c r="IP124" s="29"/>
      <c r="IQ124" s="29"/>
      <c r="IR124" s="29"/>
      <c r="IS124" s="29"/>
      <c r="IT124" s="29"/>
      <c r="IU124" s="29"/>
      <c r="IV124" s="29"/>
      <c r="IW124" s="29"/>
      <c r="IX124" s="29"/>
      <c r="IY124" s="29"/>
      <c r="IZ124" s="29"/>
      <c r="JA124" s="29"/>
      <c r="JB124" s="29"/>
      <c r="JC124" s="29"/>
      <c r="JD124" s="29"/>
      <c r="JE124" s="29"/>
      <c r="JF124" s="29"/>
      <c r="JG124" s="29"/>
      <c r="JH124" s="29"/>
      <c r="JI124" s="29"/>
      <c r="JJ124" s="29"/>
      <c r="JK124" s="29"/>
      <c r="JL124" s="29"/>
      <c r="JM124" s="29"/>
      <c r="JN124" s="29"/>
      <c r="JO124" s="29"/>
      <c r="JP124" s="29"/>
      <c r="JQ124" s="29"/>
      <c r="JR124" s="29"/>
      <c r="JS124" s="29"/>
      <c r="JT124" s="29"/>
      <c r="JU124" s="29"/>
      <c r="JV124" s="29"/>
      <c r="JW124" s="29"/>
      <c r="JX124" s="29"/>
      <c r="JY124" s="29"/>
      <c r="JZ124" s="29"/>
      <c r="KA124" s="29"/>
      <c r="KB124" s="29"/>
      <c r="KC124" s="29"/>
      <c r="KD124" s="29"/>
      <c r="KE124" s="29"/>
      <c r="KF124" s="29"/>
      <c r="KG124" s="29"/>
      <c r="KH124" s="29"/>
      <c r="KI124" s="29"/>
      <c r="KJ124" s="29"/>
      <c r="KK124" s="29"/>
      <c r="KL124" s="29"/>
      <c r="KM124" s="29"/>
      <c r="KN124" s="29"/>
      <c r="KO124" s="29"/>
      <c r="KP124" s="29"/>
      <c r="KQ124" s="29"/>
      <c r="KR124" s="29"/>
      <c r="KS124" s="29"/>
      <c r="KT124" s="29"/>
      <c r="KU124" s="29"/>
      <c r="KV124" s="29"/>
      <c r="KW124" s="29"/>
      <c r="KX124" s="29"/>
      <c r="KY124" s="29"/>
      <c r="KZ124" s="29"/>
      <c r="LA124" s="29"/>
      <c r="LB124" s="29"/>
      <c r="LC124" s="29"/>
      <c r="LD124" s="29"/>
      <c r="LE124" s="29"/>
      <c r="LF124" s="29"/>
      <c r="LG124" s="29"/>
      <c r="LH124" s="29"/>
      <c r="LI124" s="29"/>
      <c r="LJ124" s="29"/>
      <c r="LK124" s="29"/>
      <c r="LL124" s="29"/>
      <c r="LM124" s="29"/>
      <c r="LN124" s="29"/>
      <c r="LO124" s="29"/>
      <c r="LP124" s="29"/>
      <c r="LQ124" s="29"/>
      <c r="LR124" s="29"/>
      <c r="LS124" s="29"/>
      <c r="LT124" s="29"/>
      <c r="LU124" s="29"/>
      <c r="LV124" s="29"/>
      <c r="LW124" s="29"/>
      <c r="LX124" s="29"/>
      <c r="LY124" s="29"/>
      <c r="LZ124" s="29"/>
      <c r="MA124" s="29"/>
      <c r="MB124" s="29"/>
      <c r="MC124" s="29"/>
      <c r="MD124" s="29"/>
      <c r="ME124" s="29"/>
      <c r="MF124" s="29"/>
      <c r="MG124" s="29"/>
      <c r="MH124" s="29"/>
      <c r="MI124" s="29"/>
      <c r="MJ124" s="29"/>
      <c r="MK124" s="29"/>
      <c r="ML124" s="29"/>
      <c r="MM124" s="29"/>
      <c r="MN124" s="29"/>
      <c r="MO124" s="29"/>
      <c r="MP124" s="29"/>
      <c r="MQ124" s="29"/>
      <c r="MR124" s="29"/>
      <c r="MS124" s="29"/>
      <c r="MT124" s="29"/>
      <c r="MU124" s="29"/>
      <c r="MV124" s="29"/>
      <c r="MW124" s="29"/>
      <c r="MX124" s="29"/>
      <c r="MY124" s="29"/>
      <c r="MZ124" s="29"/>
      <c r="NA124" s="29"/>
      <c r="NB124" s="29"/>
      <c r="NC124" s="29"/>
      <c r="ND124" s="29"/>
      <c r="NE124" s="29"/>
      <c r="NF124" s="29"/>
      <c r="NG124" s="29"/>
      <c r="NH124" s="29"/>
      <c r="NI124" s="29"/>
      <c r="NJ124" s="29"/>
      <c r="NK124" s="29"/>
      <c r="NL124" s="29"/>
      <c r="NM124" s="29"/>
      <c r="NN124" s="29"/>
      <c r="NO124" s="29"/>
      <c r="NP124" s="29"/>
      <c r="NQ124" s="29"/>
      <c r="NR124" s="29"/>
      <c r="NS124" s="29"/>
      <c r="NT124" s="29"/>
      <c r="NU124" s="29"/>
      <c r="NV124" s="29"/>
      <c r="NW124" s="29"/>
      <c r="NX124" s="29"/>
      <c r="NY124" s="29"/>
      <c r="NZ124" s="29"/>
      <c r="OA124" s="29"/>
      <c r="OB124" s="29"/>
      <c r="OC124" s="29"/>
      <c r="OD124" s="29"/>
      <c r="OE124" s="29"/>
      <c r="OF124" s="29"/>
      <c r="OG124" s="29"/>
      <c r="OH124" s="29"/>
      <c r="OI124" s="29"/>
      <c r="OJ124" s="29"/>
      <c r="OK124" s="29"/>
      <c r="OL124" s="29"/>
      <c r="OM124" s="29"/>
      <c r="ON124" s="29"/>
      <c r="OO124" s="29"/>
      <c r="OP124" s="29"/>
      <c r="OQ124" s="29"/>
      <c r="OR124" s="29"/>
      <c r="OS124" s="29"/>
      <c r="OT124" s="29"/>
      <c r="OU124" s="29"/>
      <c r="OV124" s="29"/>
      <c r="OW124" s="29"/>
      <c r="OX124" s="29"/>
      <c r="OY124" s="29"/>
      <c r="OZ124" s="29"/>
      <c r="PA124" s="29"/>
      <c r="PB124" s="29"/>
      <c r="PC124" s="29"/>
      <c r="PD124" s="29"/>
      <c r="PE124" s="29"/>
      <c r="PF124" s="29"/>
      <c r="PG124" s="29"/>
      <c r="PH124" s="29"/>
      <c r="PI124" s="29"/>
      <c r="PJ124" s="29"/>
      <c r="PK124" s="29"/>
    </row>
    <row r="125" spans="1:427" x14ac:dyDescent="0.25">
      <c r="A125" s="7" t="s">
        <v>344</v>
      </c>
      <c r="B125" s="29">
        <v>-12</v>
      </c>
      <c r="C125" s="29">
        <v>12</v>
      </c>
      <c r="D125" s="29">
        <v>0</v>
      </c>
      <c r="E125" s="29">
        <v>-12</v>
      </c>
      <c r="F125" s="29">
        <v>12</v>
      </c>
      <c r="G125" s="29">
        <v>0</v>
      </c>
      <c r="H125" s="29">
        <v>-72</v>
      </c>
      <c r="I125" s="29">
        <v>72</v>
      </c>
      <c r="J125" s="29">
        <v>0</v>
      </c>
      <c r="K125" s="29">
        <v>-72</v>
      </c>
      <c r="L125" s="29">
        <v>72</v>
      </c>
      <c r="M125" s="29">
        <v>0</v>
      </c>
      <c r="N125" s="29">
        <v>-12</v>
      </c>
      <c r="O125" s="29">
        <v>12</v>
      </c>
      <c r="P125" s="29">
        <v>0</v>
      </c>
      <c r="Q125" s="29">
        <v>-12</v>
      </c>
      <c r="R125" s="29">
        <v>12</v>
      </c>
      <c r="S125" s="29">
        <v>0</v>
      </c>
      <c r="T125" s="29">
        <v>-48</v>
      </c>
      <c r="U125" s="29">
        <v>48</v>
      </c>
      <c r="V125" s="29">
        <v>0</v>
      </c>
      <c r="W125" s="29">
        <v>-48</v>
      </c>
      <c r="X125" s="29">
        <v>48</v>
      </c>
      <c r="Y125" s="29">
        <v>0</v>
      </c>
      <c r="Z125" s="29">
        <v>-156.4</v>
      </c>
      <c r="AA125" s="29">
        <v>156.4</v>
      </c>
      <c r="AB125" s="29">
        <v>0</v>
      </c>
      <c r="AC125" s="29">
        <v>-156.4</v>
      </c>
      <c r="AD125" s="29">
        <v>156.4</v>
      </c>
      <c r="AE125" s="29">
        <v>0</v>
      </c>
      <c r="AF125" s="29">
        <v>-156</v>
      </c>
      <c r="AG125" s="29">
        <v>156</v>
      </c>
      <c r="AH125" s="29">
        <v>0</v>
      </c>
      <c r="AI125" s="29">
        <v>-156</v>
      </c>
      <c r="AJ125" s="29">
        <v>156</v>
      </c>
      <c r="AK125" s="29">
        <v>0</v>
      </c>
      <c r="AL125" s="29">
        <v>-31.2</v>
      </c>
      <c r="AM125" s="29">
        <v>31.2</v>
      </c>
      <c r="AN125" s="29">
        <v>0</v>
      </c>
      <c r="AO125" s="29">
        <v>-31.2</v>
      </c>
      <c r="AP125" s="29">
        <v>31.2</v>
      </c>
      <c r="AQ125" s="29">
        <v>0</v>
      </c>
      <c r="AR125" s="29">
        <v>-12</v>
      </c>
      <c r="AS125" s="29">
        <v>12</v>
      </c>
      <c r="AT125" s="29">
        <v>0</v>
      </c>
      <c r="AU125" s="29">
        <v>-12</v>
      </c>
      <c r="AV125" s="29">
        <v>12</v>
      </c>
      <c r="AW125" s="29">
        <v>0</v>
      </c>
      <c r="AX125" s="29">
        <v>-79</v>
      </c>
      <c r="AY125" s="29">
        <v>79</v>
      </c>
      <c r="AZ125" s="29">
        <v>0</v>
      </c>
      <c r="BA125" s="29">
        <v>-79</v>
      </c>
      <c r="BB125" s="29">
        <v>79</v>
      </c>
      <c r="BC125" s="29">
        <v>0</v>
      </c>
      <c r="BD125" s="29">
        <v>-326.39999999999998</v>
      </c>
      <c r="BE125" s="29">
        <v>326.39999999999998</v>
      </c>
      <c r="BF125" s="29">
        <v>0</v>
      </c>
      <c r="BG125" s="29">
        <v>-326.39999999999998</v>
      </c>
      <c r="BH125" s="29">
        <v>326.39999999999998</v>
      </c>
      <c r="BI125" s="29">
        <v>0</v>
      </c>
      <c r="BJ125" s="29">
        <v>-190.6</v>
      </c>
      <c r="BK125" s="29">
        <v>190.6</v>
      </c>
      <c r="BL125" s="29">
        <v>0</v>
      </c>
      <c r="BM125" s="29">
        <v>-190.6</v>
      </c>
      <c r="BN125" s="29">
        <v>190.6</v>
      </c>
      <c r="BO125" s="29">
        <v>0</v>
      </c>
      <c r="BP125" s="29">
        <v>-24</v>
      </c>
      <c r="BQ125" s="29">
        <v>24</v>
      </c>
      <c r="BR125" s="29">
        <v>0</v>
      </c>
      <c r="BS125" s="29">
        <v>-24</v>
      </c>
      <c r="BT125" s="29">
        <v>24</v>
      </c>
      <c r="BU125" s="29">
        <v>0</v>
      </c>
      <c r="BV125" s="29"/>
      <c r="BW125" s="29"/>
      <c r="BX125" s="29"/>
      <c r="BY125" s="29"/>
      <c r="BZ125" s="29"/>
      <c r="CA125" s="29"/>
      <c r="CB125" s="29">
        <v>-1119.5999999999999</v>
      </c>
      <c r="CC125" s="29">
        <v>1119.5999999999999</v>
      </c>
      <c r="CD125" s="29">
        <v>0</v>
      </c>
      <c r="CE125" s="29">
        <v>120.4</v>
      </c>
      <c r="CF125" s="29">
        <v>14</v>
      </c>
      <c r="CG125" s="29">
        <v>134.4</v>
      </c>
      <c r="CH125" s="29"/>
      <c r="CI125" s="29"/>
      <c r="CJ125" s="29"/>
      <c r="CK125" s="29"/>
      <c r="CL125" s="29"/>
      <c r="CM125" s="29"/>
      <c r="CN125" s="29">
        <v>120.4</v>
      </c>
      <c r="CO125" s="29">
        <v>14</v>
      </c>
      <c r="CP125" s="29">
        <v>134.4</v>
      </c>
      <c r="CQ125" s="29">
        <v>-196</v>
      </c>
      <c r="CR125" s="29">
        <v>196</v>
      </c>
      <c r="CS125" s="29">
        <v>0</v>
      </c>
      <c r="CT125" s="29"/>
      <c r="CU125" s="29"/>
      <c r="CV125" s="29"/>
      <c r="CW125" s="29"/>
      <c r="CX125" s="29"/>
      <c r="CY125" s="29"/>
      <c r="CZ125" s="29">
        <v>-196</v>
      </c>
      <c r="DA125" s="29">
        <v>196</v>
      </c>
      <c r="DB125" s="29">
        <v>0</v>
      </c>
      <c r="DC125" s="29"/>
      <c r="DD125" s="29"/>
      <c r="DE125" s="29"/>
      <c r="DF125" s="29"/>
      <c r="DG125" s="29"/>
      <c r="DH125" s="29"/>
      <c r="DI125" s="29"/>
      <c r="DJ125" s="29"/>
      <c r="DK125" s="29"/>
      <c r="DL125" s="29"/>
      <c r="DM125" s="29"/>
      <c r="DN125" s="29"/>
      <c r="DO125" s="29">
        <v>0</v>
      </c>
      <c r="DP125" s="29">
        <v>14</v>
      </c>
      <c r="DQ125" s="29">
        <v>14</v>
      </c>
      <c r="DR125" s="29"/>
      <c r="DS125" s="29"/>
      <c r="DT125" s="29"/>
      <c r="DU125" s="29"/>
      <c r="DV125" s="29"/>
      <c r="DW125" s="29"/>
      <c r="DX125" s="29">
        <v>0</v>
      </c>
      <c r="DY125" s="29">
        <v>14</v>
      </c>
      <c r="DZ125" s="29">
        <v>14</v>
      </c>
      <c r="EA125" s="29">
        <v>0</v>
      </c>
      <c r="EB125" s="29">
        <v>42</v>
      </c>
      <c r="EC125" s="29">
        <v>42</v>
      </c>
      <c r="ED125" s="29"/>
      <c r="EE125" s="29"/>
      <c r="EF125" s="29"/>
      <c r="EG125" s="29"/>
      <c r="EH125" s="29"/>
      <c r="EI125" s="29"/>
      <c r="EJ125" s="29">
        <v>0</v>
      </c>
      <c r="EK125" s="29">
        <v>42</v>
      </c>
      <c r="EL125" s="29">
        <v>42</v>
      </c>
      <c r="EM125" s="29">
        <v>-14</v>
      </c>
      <c r="EN125" s="29">
        <v>14</v>
      </c>
      <c r="EO125" s="29">
        <v>0</v>
      </c>
      <c r="EP125" s="29"/>
      <c r="EQ125" s="29"/>
      <c r="ER125" s="29"/>
      <c r="ES125" s="29"/>
      <c r="ET125" s="29"/>
      <c r="EU125" s="29"/>
      <c r="EV125" s="29">
        <v>-14</v>
      </c>
      <c r="EW125" s="29">
        <v>14</v>
      </c>
      <c r="EX125" s="29">
        <v>0</v>
      </c>
      <c r="EY125" s="29">
        <v>-14</v>
      </c>
      <c r="EZ125" s="29">
        <v>108.6</v>
      </c>
      <c r="FA125" s="29">
        <v>94.6</v>
      </c>
      <c r="FB125" s="29"/>
      <c r="FC125" s="29"/>
      <c r="FD125" s="29"/>
      <c r="FE125" s="29"/>
      <c r="FF125" s="29"/>
      <c r="FG125" s="29"/>
      <c r="FH125" s="29">
        <v>-14</v>
      </c>
      <c r="FI125" s="29">
        <v>108.6</v>
      </c>
      <c r="FJ125" s="29">
        <v>94.6</v>
      </c>
      <c r="FK125" s="29">
        <v>0</v>
      </c>
      <c r="FL125" s="29">
        <v>48.4</v>
      </c>
      <c r="FM125" s="29">
        <v>48.4</v>
      </c>
      <c r="FN125" s="29"/>
      <c r="FO125" s="29"/>
      <c r="FP125" s="29"/>
      <c r="FQ125" s="29"/>
      <c r="FR125" s="29"/>
      <c r="FS125" s="29"/>
      <c r="FT125" s="29">
        <v>0</v>
      </c>
      <c r="FU125" s="29">
        <v>48.4</v>
      </c>
      <c r="FV125" s="29">
        <v>48.4</v>
      </c>
      <c r="FW125" s="29">
        <v>-56</v>
      </c>
      <c r="FX125" s="29">
        <v>140.80000000000001</v>
      </c>
      <c r="FY125" s="29">
        <v>84.8</v>
      </c>
      <c r="FZ125" s="29"/>
      <c r="GA125" s="29"/>
      <c r="GB125" s="29"/>
      <c r="GC125" s="29"/>
      <c r="GD125" s="29"/>
      <c r="GE125" s="29"/>
      <c r="GF125" s="29">
        <v>-56</v>
      </c>
      <c r="GG125" s="29">
        <v>140.80000000000001</v>
      </c>
      <c r="GH125" s="29">
        <v>84.8</v>
      </c>
      <c r="GI125" s="29">
        <v>-86.8</v>
      </c>
      <c r="GJ125" s="29">
        <v>114.8</v>
      </c>
      <c r="GK125" s="29">
        <v>28</v>
      </c>
      <c r="GL125" s="29"/>
      <c r="GM125" s="29"/>
      <c r="GN125" s="29"/>
      <c r="GO125" s="29"/>
      <c r="GP125" s="29"/>
      <c r="GQ125" s="29"/>
      <c r="GR125" s="29">
        <v>-86.8</v>
      </c>
      <c r="GS125" s="29">
        <v>114.8</v>
      </c>
      <c r="GT125" s="29">
        <v>28</v>
      </c>
      <c r="GU125" s="29">
        <v>-14</v>
      </c>
      <c r="GV125" s="29">
        <v>42</v>
      </c>
      <c r="GW125" s="29">
        <v>28</v>
      </c>
      <c r="GX125" s="29"/>
      <c r="GY125" s="29"/>
      <c r="GZ125" s="29"/>
      <c r="HA125" s="29"/>
      <c r="HB125" s="29"/>
      <c r="HC125" s="29"/>
      <c r="HD125" s="29">
        <v>-14</v>
      </c>
      <c r="HE125" s="29">
        <v>42</v>
      </c>
      <c r="HF125" s="29">
        <v>28</v>
      </c>
      <c r="HG125" s="29"/>
      <c r="HH125" s="29"/>
      <c r="HI125" s="29"/>
      <c r="HJ125" s="29"/>
      <c r="HK125" s="29"/>
      <c r="HL125" s="29"/>
      <c r="HM125" s="29"/>
      <c r="HN125" s="29"/>
      <c r="HO125" s="29"/>
      <c r="HP125" s="29"/>
      <c r="HQ125" s="29"/>
      <c r="HR125" s="29"/>
      <c r="HS125" s="29"/>
      <c r="HT125" s="29"/>
      <c r="HU125" s="29"/>
      <c r="HV125" s="29"/>
      <c r="HW125" s="29"/>
      <c r="HX125" s="29"/>
      <c r="HY125" s="29">
        <v>-260.39999999999998</v>
      </c>
      <c r="HZ125" s="29">
        <v>734.59999999999991</v>
      </c>
      <c r="IA125" s="29">
        <v>474.2</v>
      </c>
      <c r="IB125" s="29"/>
      <c r="IC125" s="29"/>
      <c r="ID125" s="29"/>
      <c r="IE125" s="29"/>
      <c r="IF125" s="29"/>
      <c r="IG125" s="29"/>
      <c r="IH125" s="29"/>
      <c r="II125" s="29"/>
      <c r="IJ125" s="29"/>
      <c r="IK125" s="29"/>
      <c r="IL125" s="29"/>
      <c r="IM125" s="29"/>
      <c r="IN125" s="29"/>
      <c r="IO125" s="29"/>
      <c r="IP125" s="29"/>
      <c r="IQ125" s="29"/>
      <c r="IR125" s="29"/>
      <c r="IS125" s="29"/>
      <c r="IT125" s="29"/>
      <c r="IU125" s="29"/>
      <c r="IV125" s="29"/>
      <c r="IW125" s="29"/>
      <c r="IX125" s="29"/>
      <c r="IY125" s="29"/>
      <c r="IZ125" s="29"/>
      <c r="JA125" s="29"/>
      <c r="JB125" s="29"/>
      <c r="JC125" s="29"/>
      <c r="JD125" s="29"/>
      <c r="JE125" s="29"/>
      <c r="JF125" s="29"/>
      <c r="JG125" s="29"/>
      <c r="JH125" s="29"/>
      <c r="JI125" s="29"/>
      <c r="JJ125" s="29"/>
      <c r="JK125" s="29"/>
      <c r="JL125" s="29"/>
      <c r="JM125" s="29"/>
      <c r="JN125" s="29"/>
      <c r="JO125" s="29"/>
      <c r="JP125" s="29"/>
      <c r="JQ125" s="29"/>
      <c r="JR125" s="29"/>
      <c r="JS125" s="29"/>
      <c r="JT125" s="29"/>
      <c r="JU125" s="29"/>
      <c r="JV125" s="29"/>
      <c r="JW125" s="29"/>
      <c r="JX125" s="29"/>
      <c r="JY125" s="29"/>
      <c r="JZ125" s="29"/>
      <c r="KA125" s="29"/>
      <c r="KB125" s="29"/>
      <c r="KC125" s="29"/>
      <c r="KD125" s="29"/>
      <c r="KE125" s="29"/>
      <c r="KF125" s="29"/>
      <c r="KG125" s="29"/>
      <c r="KH125" s="29"/>
      <c r="KI125" s="29"/>
      <c r="KJ125" s="29"/>
      <c r="KK125" s="29"/>
      <c r="KL125" s="29"/>
      <c r="KM125" s="29"/>
      <c r="KN125" s="29"/>
      <c r="KO125" s="29"/>
      <c r="KP125" s="29"/>
      <c r="KQ125" s="29"/>
      <c r="KR125" s="29"/>
      <c r="KS125" s="29"/>
      <c r="KT125" s="29"/>
      <c r="KU125" s="29"/>
      <c r="KV125" s="29"/>
      <c r="KW125" s="29"/>
      <c r="KX125" s="29"/>
      <c r="KY125" s="29"/>
      <c r="KZ125" s="29"/>
      <c r="LA125" s="29"/>
      <c r="LB125" s="29"/>
      <c r="LC125" s="29"/>
      <c r="LD125" s="29"/>
      <c r="LE125" s="29"/>
      <c r="LF125" s="29"/>
      <c r="LG125" s="29"/>
      <c r="LH125" s="29"/>
      <c r="LI125" s="29"/>
      <c r="LJ125" s="29"/>
      <c r="LK125" s="29"/>
      <c r="LL125" s="29"/>
      <c r="LM125" s="29"/>
      <c r="LN125" s="29"/>
      <c r="LO125" s="29"/>
      <c r="LP125" s="29"/>
      <c r="LQ125" s="29"/>
      <c r="LR125" s="29"/>
      <c r="LS125" s="29"/>
      <c r="LT125" s="29"/>
      <c r="LU125" s="29"/>
      <c r="LV125" s="29"/>
      <c r="LW125" s="29"/>
      <c r="LX125" s="29"/>
      <c r="LY125" s="29"/>
      <c r="LZ125" s="29"/>
      <c r="MA125" s="29"/>
      <c r="MB125" s="29"/>
      <c r="MC125" s="29"/>
      <c r="MD125" s="29"/>
      <c r="ME125" s="29"/>
      <c r="MF125" s="29"/>
      <c r="MG125" s="29"/>
      <c r="MH125" s="29"/>
      <c r="MI125" s="29"/>
      <c r="MJ125" s="29"/>
      <c r="MK125" s="29"/>
      <c r="ML125" s="29"/>
      <c r="MM125" s="29"/>
      <c r="MN125" s="29"/>
      <c r="MO125" s="29"/>
      <c r="MP125" s="29"/>
      <c r="MQ125" s="29"/>
      <c r="MR125" s="29"/>
      <c r="MS125" s="29"/>
      <c r="MT125" s="29"/>
      <c r="MU125" s="29"/>
      <c r="MV125" s="29"/>
      <c r="MW125" s="29"/>
      <c r="MX125" s="29"/>
      <c r="MY125" s="29"/>
      <c r="MZ125" s="29"/>
      <c r="NA125" s="29"/>
      <c r="NB125" s="29"/>
      <c r="NC125" s="29"/>
      <c r="ND125" s="29"/>
      <c r="NE125" s="29"/>
      <c r="NF125" s="29"/>
      <c r="NG125" s="29"/>
      <c r="NH125" s="29"/>
      <c r="NI125" s="29"/>
      <c r="NJ125" s="29"/>
      <c r="NK125" s="29"/>
      <c r="NL125" s="29"/>
      <c r="NM125" s="29"/>
      <c r="NN125" s="29"/>
      <c r="NO125" s="29"/>
      <c r="NP125" s="29"/>
      <c r="NQ125" s="29"/>
      <c r="NR125" s="29"/>
      <c r="NS125" s="29"/>
      <c r="NT125" s="29"/>
      <c r="NU125" s="29"/>
      <c r="NV125" s="29"/>
      <c r="NW125" s="29"/>
      <c r="NX125" s="29"/>
      <c r="NY125" s="29"/>
      <c r="NZ125" s="29"/>
      <c r="OA125" s="29"/>
      <c r="OB125" s="29"/>
      <c r="OC125" s="29"/>
      <c r="OD125" s="29"/>
      <c r="OE125" s="29"/>
      <c r="OF125" s="29"/>
      <c r="OG125" s="29"/>
      <c r="OH125" s="29"/>
      <c r="OI125" s="29"/>
      <c r="OJ125" s="29"/>
      <c r="OK125" s="29"/>
      <c r="OL125" s="29"/>
      <c r="OM125" s="29"/>
      <c r="ON125" s="29"/>
      <c r="OO125" s="29"/>
      <c r="OP125" s="29"/>
      <c r="OQ125" s="29"/>
      <c r="OR125" s="29"/>
      <c r="OS125" s="29"/>
      <c r="OT125" s="29"/>
      <c r="OU125" s="29"/>
      <c r="OV125" s="29"/>
      <c r="OW125" s="29"/>
      <c r="OX125" s="29"/>
      <c r="OY125" s="29"/>
      <c r="OZ125" s="29"/>
      <c r="PA125" s="29"/>
      <c r="PB125" s="29"/>
      <c r="PC125" s="29"/>
      <c r="PD125" s="29"/>
      <c r="PE125" s="29"/>
      <c r="PF125" s="29"/>
      <c r="PG125" s="29"/>
      <c r="PH125" s="29"/>
      <c r="PI125" s="29"/>
      <c r="PJ125" s="29"/>
      <c r="PK125" s="29"/>
    </row>
    <row r="126" spans="1:427" x14ac:dyDescent="0.25">
      <c r="A126" s="7" t="s">
        <v>372</v>
      </c>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v>0</v>
      </c>
      <c r="BK126" s="29">
        <v>0</v>
      </c>
      <c r="BL126" s="29">
        <v>0</v>
      </c>
      <c r="BM126" s="29">
        <v>0</v>
      </c>
      <c r="BN126" s="29">
        <v>0</v>
      </c>
      <c r="BO126" s="29">
        <v>0</v>
      </c>
      <c r="BP126" s="29"/>
      <c r="BQ126" s="29"/>
      <c r="BR126" s="29"/>
      <c r="BS126" s="29"/>
      <c r="BT126" s="29"/>
      <c r="BU126" s="29"/>
      <c r="BV126" s="29"/>
      <c r="BW126" s="29"/>
      <c r="BX126" s="29"/>
      <c r="BY126" s="29"/>
      <c r="BZ126" s="29"/>
      <c r="CA126" s="29"/>
      <c r="CB126" s="29">
        <v>0</v>
      </c>
      <c r="CC126" s="29">
        <v>0</v>
      </c>
      <c r="CD126" s="29">
        <v>0</v>
      </c>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29"/>
      <c r="DQ126" s="29"/>
      <c r="DR126" s="29"/>
      <c r="DS126" s="29"/>
      <c r="DT126" s="29"/>
      <c r="DU126" s="29"/>
      <c r="DV126" s="29"/>
      <c r="DW126" s="29"/>
      <c r="DX126" s="29"/>
      <c r="DY126" s="29"/>
      <c r="DZ126" s="29"/>
      <c r="EA126" s="29"/>
      <c r="EB126" s="29"/>
      <c r="EC126" s="29"/>
      <c r="ED126" s="29"/>
      <c r="EE126" s="29"/>
      <c r="EF126" s="29"/>
      <c r="EG126" s="29"/>
      <c r="EH126" s="29"/>
      <c r="EI126" s="29"/>
      <c r="EJ126" s="29"/>
      <c r="EK126" s="29"/>
      <c r="EL126" s="29"/>
      <c r="EM126" s="29"/>
      <c r="EN126" s="29"/>
      <c r="EO126" s="29"/>
      <c r="EP126" s="29"/>
      <c r="EQ126" s="29"/>
      <c r="ER126" s="29"/>
      <c r="ES126" s="29"/>
      <c r="ET126" s="29"/>
      <c r="EU126" s="29"/>
      <c r="EV126" s="29"/>
      <c r="EW126" s="29"/>
      <c r="EX126" s="29"/>
      <c r="EY126" s="29"/>
      <c r="EZ126" s="29"/>
      <c r="FA126" s="29"/>
      <c r="FB126" s="29"/>
      <c r="FC126" s="29"/>
      <c r="FD126" s="29"/>
      <c r="FE126" s="29"/>
      <c r="FF126" s="29"/>
      <c r="FG126" s="29"/>
      <c r="FH126" s="29"/>
      <c r="FI126" s="29"/>
      <c r="FJ126" s="29"/>
      <c r="FK126" s="29"/>
      <c r="FL126" s="29"/>
      <c r="FM126" s="29"/>
      <c r="FN126" s="29"/>
      <c r="FO126" s="29"/>
      <c r="FP126" s="29"/>
      <c r="FQ126" s="29"/>
      <c r="FR126" s="29"/>
      <c r="FS126" s="29"/>
      <c r="FT126" s="29"/>
      <c r="FU126" s="29"/>
      <c r="FV126" s="29"/>
      <c r="FW126" s="29"/>
      <c r="FX126" s="29"/>
      <c r="FY126" s="29"/>
      <c r="FZ126" s="29"/>
      <c r="GA126" s="29"/>
      <c r="GB126" s="29"/>
      <c r="GC126" s="29"/>
      <c r="GD126" s="29"/>
      <c r="GE126" s="29"/>
      <c r="GF126" s="29"/>
      <c r="GG126" s="29"/>
      <c r="GH126" s="29"/>
      <c r="GI126" s="29"/>
      <c r="GJ126" s="29"/>
      <c r="GK126" s="29"/>
      <c r="GL126" s="29"/>
      <c r="GM126" s="29"/>
      <c r="GN126" s="29"/>
      <c r="GO126" s="29"/>
      <c r="GP126" s="29"/>
      <c r="GQ126" s="29"/>
      <c r="GR126" s="29"/>
      <c r="GS126" s="29"/>
      <c r="GT126" s="29"/>
      <c r="GU126" s="29"/>
      <c r="GV126" s="29"/>
      <c r="GW126" s="29"/>
      <c r="GX126" s="29"/>
      <c r="GY126" s="29"/>
      <c r="GZ126" s="29"/>
      <c r="HA126" s="29"/>
      <c r="HB126" s="29"/>
      <c r="HC126" s="29"/>
      <c r="HD126" s="29"/>
      <c r="HE126" s="29"/>
      <c r="HF126" s="29"/>
      <c r="HG126" s="29"/>
      <c r="HH126" s="29"/>
      <c r="HI126" s="29"/>
      <c r="HJ126" s="29"/>
      <c r="HK126" s="29"/>
      <c r="HL126" s="29"/>
      <c r="HM126" s="29"/>
      <c r="HN126" s="29"/>
      <c r="HO126" s="29"/>
      <c r="HP126" s="29"/>
      <c r="HQ126" s="29"/>
      <c r="HR126" s="29"/>
      <c r="HS126" s="29"/>
      <c r="HT126" s="29"/>
      <c r="HU126" s="29"/>
      <c r="HV126" s="29"/>
      <c r="HW126" s="29"/>
      <c r="HX126" s="29"/>
      <c r="HY126" s="29"/>
      <c r="HZ126" s="29"/>
      <c r="IA126" s="29"/>
      <c r="IB126" s="29"/>
      <c r="IC126" s="29"/>
      <c r="ID126" s="29"/>
      <c r="IE126" s="29"/>
      <c r="IF126" s="29"/>
      <c r="IG126" s="29"/>
      <c r="IH126" s="29"/>
      <c r="II126" s="29"/>
      <c r="IJ126" s="29"/>
      <c r="IK126" s="29"/>
      <c r="IL126" s="29"/>
      <c r="IM126" s="29"/>
      <c r="IN126" s="29"/>
      <c r="IO126" s="29"/>
      <c r="IP126" s="29"/>
      <c r="IQ126" s="29"/>
      <c r="IR126" s="29"/>
      <c r="IS126" s="29"/>
      <c r="IT126" s="29"/>
      <c r="IU126" s="29"/>
      <c r="IV126" s="29"/>
      <c r="IW126" s="29"/>
      <c r="IX126" s="29"/>
      <c r="IY126" s="29"/>
      <c r="IZ126" s="29"/>
      <c r="JA126" s="29"/>
      <c r="JB126" s="29"/>
      <c r="JC126" s="29"/>
      <c r="JD126" s="29"/>
      <c r="JE126" s="29"/>
      <c r="JF126" s="29"/>
      <c r="JG126" s="29"/>
      <c r="JH126" s="29"/>
      <c r="JI126" s="29"/>
      <c r="JJ126" s="29"/>
      <c r="JK126" s="29"/>
      <c r="JL126" s="29"/>
      <c r="JM126" s="29"/>
      <c r="JN126" s="29"/>
      <c r="JO126" s="29"/>
      <c r="JP126" s="29"/>
      <c r="JQ126" s="29"/>
      <c r="JR126" s="29"/>
      <c r="JS126" s="29"/>
      <c r="JT126" s="29"/>
      <c r="JU126" s="29"/>
      <c r="JV126" s="29"/>
      <c r="JW126" s="29"/>
      <c r="JX126" s="29"/>
      <c r="JY126" s="29"/>
      <c r="JZ126" s="29"/>
      <c r="KA126" s="29"/>
      <c r="KB126" s="29"/>
      <c r="KC126" s="29"/>
      <c r="KD126" s="29"/>
      <c r="KE126" s="29"/>
      <c r="KF126" s="29"/>
      <c r="KG126" s="29"/>
      <c r="KH126" s="29"/>
      <c r="KI126" s="29"/>
      <c r="KJ126" s="29"/>
      <c r="KK126" s="29"/>
      <c r="KL126" s="29"/>
      <c r="KM126" s="29"/>
      <c r="KN126" s="29"/>
      <c r="KO126" s="29"/>
      <c r="KP126" s="29"/>
      <c r="KQ126" s="29"/>
      <c r="KR126" s="29"/>
      <c r="KS126" s="29"/>
      <c r="KT126" s="29"/>
      <c r="KU126" s="29"/>
      <c r="KV126" s="29"/>
      <c r="KW126" s="29"/>
      <c r="KX126" s="29"/>
      <c r="KY126" s="29"/>
      <c r="KZ126" s="29"/>
      <c r="LA126" s="29"/>
      <c r="LB126" s="29"/>
      <c r="LC126" s="29"/>
      <c r="LD126" s="29"/>
      <c r="LE126" s="29"/>
      <c r="LF126" s="29"/>
      <c r="LG126" s="29"/>
      <c r="LH126" s="29"/>
      <c r="LI126" s="29"/>
      <c r="LJ126" s="29"/>
      <c r="LK126" s="29"/>
      <c r="LL126" s="29"/>
      <c r="LM126" s="29"/>
      <c r="LN126" s="29"/>
      <c r="LO126" s="29"/>
      <c r="LP126" s="29"/>
      <c r="LQ126" s="29"/>
      <c r="LR126" s="29"/>
      <c r="LS126" s="29"/>
      <c r="LT126" s="29"/>
      <c r="LU126" s="29"/>
      <c r="LV126" s="29"/>
      <c r="LW126" s="29"/>
      <c r="LX126" s="29"/>
      <c r="LY126" s="29"/>
      <c r="LZ126" s="29"/>
      <c r="MA126" s="29"/>
      <c r="MB126" s="29"/>
      <c r="MC126" s="29"/>
      <c r="MD126" s="29"/>
      <c r="ME126" s="29"/>
      <c r="MF126" s="29"/>
      <c r="MG126" s="29"/>
      <c r="MH126" s="29"/>
      <c r="MI126" s="29"/>
      <c r="MJ126" s="29"/>
      <c r="MK126" s="29"/>
      <c r="ML126" s="29"/>
      <c r="MM126" s="29"/>
      <c r="MN126" s="29"/>
      <c r="MO126" s="29"/>
      <c r="MP126" s="29"/>
      <c r="MQ126" s="29"/>
      <c r="MR126" s="29"/>
      <c r="MS126" s="29"/>
      <c r="MT126" s="29"/>
      <c r="MU126" s="29"/>
      <c r="MV126" s="29"/>
      <c r="MW126" s="29"/>
      <c r="MX126" s="29"/>
      <c r="MY126" s="29"/>
      <c r="MZ126" s="29"/>
      <c r="NA126" s="29"/>
      <c r="NB126" s="29"/>
      <c r="NC126" s="29"/>
      <c r="ND126" s="29"/>
      <c r="NE126" s="29"/>
      <c r="NF126" s="29"/>
      <c r="NG126" s="29"/>
      <c r="NH126" s="29"/>
      <c r="NI126" s="29"/>
      <c r="NJ126" s="29"/>
      <c r="NK126" s="29"/>
      <c r="NL126" s="29"/>
      <c r="NM126" s="29"/>
      <c r="NN126" s="29"/>
      <c r="NO126" s="29"/>
      <c r="NP126" s="29"/>
      <c r="NQ126" s="29"/>
      <c r="NR126" s="29"/>
      <c r="NS126" s="29"/>
      <c r="NT126" s="29"/>
      <c r="NU126" s="29"/>
      <c r="NV126" s="29"/>
      <c r="NW126" s="29"/>
      <c r="NX126" s="29"/>
      <c r="NY126" s="29"/>
      <c r="NZ126" s="29"/>
      <c r="OA126" s="29"/>
      <c r="OB126" s="29"/>
      <c r="OC126" s="29"/>
      <c r="OD126" s="29"/>
      <c r="OE126" s="29"/>
      <c r="OF126" s="29"/>
      <c r="OG126" s="29"/>
      <c r="OH126" s="29"/>
      <c r="OI126" s="29"/>
      <c r="OJ126" s="29"/>
      <c r="OK126" s="29"/>
      <c r="OL126" s="29"/>
      <c r="OM126" s="29"/>
      <c r="ON126" s="29"/>
      <c r="OO126" s="29"/>
      <c r="OP126" s="29"/>
      <c r="OQ126" s="29"/>
      <c r="OR126" s="29"/>
      <c r="OS126" s="29"/>
      <c r="OT126" s="29"/>
      <c r="OU126" s="29"/>
      <c r="OV126" s="29"/>
      <c r="OW126" s="29"/>
      <c r="OX126" s="29"/>
      <c r="OY126" s="29"/>
      <c r="OZ126" s="29"/>
      <c r="PA126" s="29"/>
      <c r="PB126" s="29"/>
      <c r="PC126" s="29"/>
      <c r="PD126" s="29"/>
      <c r="PE126" s="29"/>
      <c r="PF126" s="29"/>
      <c r="PG126" s="29"/>
      <c r="PH126" s="29"/>
      <c r="PI126" s="29"/>
      <c r="PJ126" s="29"/>
      <c r="PK126" s="29"/>
    </row>
    <row r="127" spans="1:427" x14ac:dyDescent="0.25">
      <c r="A127" s="7" t="s">
        <v>722</v>
      </c>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29"/>
      <c r="DQ127" s="29"/>
      <c r="DR127" s="29"/>
      <c r="DS127" s="29"/>
      <c r="DT127" s="29"/>
      <c r="DU127" s="29"/>
      <c r="DV127" s="29"/>
      <c r="DW127" s="29"/>
      <c r="DX127" s="29"/>
      <c r="DY127" s="29"/>
      <c r="DZ127" s="29"/>
      <c r="EA127" s="29"/>
      <c r="EB127" s="29"/>
      <c r="EC127" s="29"/>
      <c r="ED127" s="29"/>
      <c r="EE127" s="29"/>
      <c r="EF127" s="29"/>
      <c r="EG127" s="29"/>
      <c r="EH127" s="29"/>
      <c r="EI127" s="29"/>
      <c r="EJ127" s="29"/>
      <c r="EK127" s="29"/>
      <c r="EL127" s="29"/>
      <c r="EM127" s="29"/>
      <c r="EN127" s="29"/>
      <c r="EO127" s="29"/>
      <c r="EP127" s="29"/>
      <c r="EQ127" s="29"/>
      <c r="ER127" s="29"/>
      <c r="ES127" s="29"/>
      <c r="ET127" s="29"/>
      <c r="EU127" s="29"/>
      <c r="EV127" s="29"/>
      <c r="EW127" s="29"/>
      <c r="EX127" s="29"/>
      <c r="EY127" s="29"/>
      <c r="EZ127" s="29"/>
      <c r="FA127" s="29"/>
      <c r="FB127" s="29"/>
      <c r="FC127" s="29"/>
      <c r="FD127" s="29"/>
      <c r="FE127" s="29"/>
      <c r="FF127" s="29"/>
      <c r="FG127" s="29"/>
      <c r="FH127" s="29"/>
      <c r="FI127" s="29"/>
      <c r="FJ127" s="29"/>
      <c r="FK127" s="29"/>
      <c r="FL127" s="29"/>
      <c r="FM127" s="29"/>
      <c r="FN127" s="29"/>
      <c r="FO127" s="29"/>
      <c r="FP127" s="29"/>
      <c r="FQ127" s="29"/>
      <c r="FR127" s="29"/>
      <c r="FS127" s="29"/>
      <c r="FT127" s="29"/>
      <c r="FU127" s="29"/>
      <c r="FV127" s="29"/>
      <c r="FW127" s="29"/>
      <c r="FX127" s="29"/>
      <c r="FY127" s="29"/>
      <c r="FZ127" s="29"/>
      <c r="GA127" s="29"/>
      <c r="GB127" s="29"/>
      <c r="GC127" s="29"/>
      <c r="GD127" s="29"/>
      <c r="GE127" s="29"/>
      <c r="GF127" s="29"/>
      <c r="GG127" s="29"/>
      <c r="GH127" s="29"/>
      <c r="GI127" s="29"/>
      <c r="GJ127" s="29"/>
      <c r="GK127" s="29"/>
      <c r="GL127" s="29"/>
      <c r="GM127" s="29"/>
      <c r="GN127" s="29"/>
      <c r="GO127" s="29"/>
      <c r="GP127" s="29"/>
      <c r="GQ127" s="29"/>
      <c r="GR127" s="29"/>
      <c r="GS127" s="29"/>
      <c r="GT127" s="29"/>
      <c r="GU127" s="29">
        <v>-28.57</v>
      </c>
      <c r="GV127" s="29">
        <v>28.57</v>
      </c>
      <c r="GW127" s="29">
        <v>0</v>
      </c>
      <c r="GX127" s="29"/>
      <c r="GY127" s="29"/>
      <c r="GZ127" s="29"/>
      <c r="HA127" s="29"/>
      <c r="HB127" s="29"/>
      <c r="HC127" s="29"/>
      <c r="HD127" s="29">
        <v>-28.57</v>
      </c>
      <c r="HE127" s="29">
        <v>28.57</v>
      </c>
      <c r="HF127" s="29">
        <v>0</v>
      </c>
      <c r="HG127" s="29"/>
      <c r="HH127" s="29"/>
      <c r="HI127" s="29"/>
      <c r="HJ127" s="29"/>
      <c r="HK127" s="29"/>
      <c r="HL127" s="29"/>
      <c r="HM127" s="29"/>
      <c r="HN127" s="29"/>
      <c r="HO127" s="29"/>
      <c r="HP127" s="29"/>
      <c r="HQ127" s="29"/>
      <c r="HR127" s="29"/>
      <c r="HS127" s="29"/>
      <c r="HT127" s="29"/>
      <c r="HU127" s="29"/>
      <c r="HV127" s="29"/>
      <c r="HW127" s="29"/>
      <c r="HX127" s="29"/>
      <c r="HY127" s="29">
        <v>-28.57</v>
      </c>
      <c r="HZ127" s="29">
        <v>28.57</v>
      </c>
      <c r="IA127" s="29">
        <v>0</v>
      </c>
      <c r="IB127" s="29"/>
      <c r="IC127" s="29"/>
      <c r="ID127" s="29"/>
      <c r="IE127" s="29"/>
      <c r="IF127" s="29"/>
      <c r="IG127" s="29"/>
      <c r="IH127" s="29"/>
      <c r="II127" s="29"/>
      <c r="IJ127" s="29"/>
      <c r="IK127" s="29"/>
      <c r="IL127" s="29"/>
      <c r="IM127" s="29"/>
      <c r="IN127" s="29"/>
      <c r="IO127" s="29"/>
      <c r="IP127" s="29"/>
      <c r="IQ127" s="29"/>
      <c r="IR127" s="29"/>
      <c r="IS127" s="29"/>
      <c r="IT127" s="29"/>
      <c r="IU127" s="29"/>
      <c r="IV127" s="29"/>
      <c r="IW127" s="29"/>
      <c r="IX127" s="29"/>
      <c r="IY127" s="29"/>
      <c r="IZ127" s="29"/>
      <c r="JA127" s="29"/>
      <c r="JB127" s="29"/>
      <c r="JC127" s="29"/>
      <c r="JD127" s="29"/>
      <c r="JE127" s="29"/>
      <c r="JF127" s="29"/>
      <c r="JG127" s="29"/>
      <c r="JH127" s="29"/>
      <c r="JI127" s="29"/>
      <c r="JJ127" s="29"/>
      <c r="JK127" s="29"/>
      <c r="JL127" s="29"/>
      <c r="JM127" s="29"/>
      <c r="JN127" s="29"/>
      <c r="JO127" s="29"/>
      <c r="JP127" s="29"/>
      <c r="JQ127" s="29"/>
      <c r="JR127" s="29"/>
      <c r="JS127" s="29"/>
      <c r="JT127" s="29"/>
      <c r="JU127" s="29"/>
      <c r="JV127" s="29"/>
      <c r="JW127" s="29"/>
      <c r="JX127" s="29"/>
      <c r="JY127" s="29"/>
      <c r="JZ127" s="29"/>
      <c r="KA127" s="29"/>
      <c r="KB127" s="29"/>
      <c r="KC127" s="29"/>
      <c r="KD127" s="29"/>
      <c r="KE127" s="29"/>
      <c r="KF127" s="29"/>
      <c r="KG127" s="29"/>
      <c r="KH127" s="29"/>
      <c r="KI127" s="29"/>
      <c r="KJ127" s="29"/>
      <c r="KK127" s="29"/>
      <c r="KL127" s="29"/>
      <c r="KM127" s="29"/>
      <c r="KN127" s="29"/>
      <c r="KO127" s="29"/>
      <c r="KP127" s="29"/>
      <c r="KQ127" s="29"/>
      <c r="KR127" s="29"/>
      <c r="KS127" s="29"/>
      <c r="KT127" s="29"/>
      <c r="KU127" s="29"/>
      <c r="KV127" s="29"/>
      <c r="KW127" s="29"/>
      <c r="KX127" s="29"/>
      <c r="KY127" s="29"/>
      <c r="KZ127" s="29"/>
      <c r="LA127" s="29"/>
      <c r="LB127" s="29"/>
      <c r="LC127" s="29"/>
      <c r="LD127" s="29"/>
      <c r="LE127" s="29"/>
      <c r="LF127" s="29"/>
      <c r="LG127" s="29"/>
      <c r="LH127" s="29"/>
      <c r="LI127" s="29"/>
      <c r="LJ127" s="29"/>
      <c r="LK127" s="29"/>
      <c r="LL127" s="29"/>
      <c r="LM127" s="29"/>
      <c r="LN127" s="29"/>
      <c r="LO127" s="29"/>
      <c r="LP127" s="29"/>
      <c r="LQ127" s="29"/>
      <c r="LR127" s="29"/>
      <c r="LS127" s="29"/>
      <c r="LT127" s="29"/>
      <c r="LU127" s="29"/>
      <c r="LV127" s="29"/>
      <c r="LW127" s="29"/>
      <c r="LX127" s="29"/>
      <c r="LY127" s="29"/>
      <c r="LZ127" s="29"/>
      <c r="MA127" s="29"/>
      <c r="MB127" s="29"/>
      <c r="MC127" s="29"/>
      <c r="MD127" s="29"/>
      <c r="ME127" s="29"/>
      <c r="MF127" s="29"/>
      <c r="MG127" s="29"/>
      <c r="MH127" s="29"/>
      <c r="MI127" s="29"/>
      <c r="MJ127" s="29"/>
      <c r="MK127" s="29"/>
      <c r="ML127" s="29"/>
      <c r="MM127" s="29"/>
      <c r="MN127" s="29"/>
      <c r="MO127" s="29"/>
      <c r="MP127" s="29"/>
      <c r="MQ127" s="29"/>
      <c r="MR127" s="29"/>
      <c r="MS127" s="29"/>
      <c r="MT127" s="29"/>
      <c r="MU127" s="29"/>
      <c r="MV127" s="29"/>
      <c r="MW127" s="29"/>
      <c r="MX127" s="29"/>
      <c r="MY127" s="29"/>
      <c r="MZ127" s="29"/>
      <c r="NA127" s="29"/>
      <c r="NB127" s="29"/>
      <c r="NC127" s="29"/>
      <c r="ND127" s="29"/>
      <c r="NE127" s="29"/>
      <c r="NF127" s="29"/>
      <c r="NG127" s="29"/>
      <c r="NH127" s="29"/>
      <c r="NI127" s="29"/>
      <c r="NJ127" s="29"/>
      <c r="NK127" s="29"/>
      <c r="NL127" s="29"/>
      <c r="NM127" s="29"/>
      <c r="NN127" s="29"/>
      <c r="NO127" s="29"/>
      <c r="NP127" s="29"/>
      <c r="NQ127" s="29"/>
      <c r="NR127" s="29"/>
      <c r="NS127" s="29"/>
      <c r="NT127" s="29"/>
      <c r="NU127" s="29"/>
      <c r="NV127" s="29"/>
      <c r="NW127" s="29"/>
      <c r="NX127" s="29"/>
      <c r="NY127" s="29"/>
      <c r="NZ127" s="29"/>
      <c r="OA127" s="29"/>
      <c r="OB127" s="29"/>
      <c r="OC127" s="29"/>
      <c r="OD127" s="29"/>
      <c r="OE127" s="29"/>
      <c r="OF127" s="29"/>
      <c r="OG127" s="29"/>
      <c r="OH127" s="29"/>
      <c r="OI127" s="29"/>
      <c r="OJ127" s="29"/>
      <c r="OK127" s="29"/>
      <c r="OL127" s="29"/>
      <c r="OM127" s="29"/>
      <c r="ON127" s="29"/>
      <c r="OO127" s="29"/>
      <c r="OP127" s="29"/>
      <c r="OQ127" s="29"/>
      <c r="OR127" s="29"/>
      <c r="OS127" s="29"/>
      <c r="OT127" s="29"/>
      <c r="OU127" s="29"/>
      <c r="OV127" s="29"/>
      <c r="OW127" s="29"/>
      <c r="OX127" s="29"/>
      <c r="OY127" s="29"/>
      <c r="OZ127" s="29"/>
      <c r="PA127" s="29"/>
      <c r="PB127" s="29"/>
      <c r="PC127" s="29"/>
      <c r="PD127" s="29"/>
      <c r="PE127" s="29"/>
      <c r="PF127" s="29"/>
      <c r="PG127" s="29"/>
      <c r="PH127" s="29"/>
      <c r="PI127" s="29"/>
      <c r="PJ127" s="29"/>
      <c r="PK127" s="29"/>
    </row>
    <row r="128" spans="1:427" x14ac:dyDescent="0.25">
      <c r="A128" s="4" t="s">
        <v>63</v>
      </c>
      <c r="B128" s="29">
        <v>33457.42</v>
      </c>
      <c r="C128" s="29">
        <v>152</v>
      </c>
      <c r="D128" s="29">
        <v>33609.42</v>
      </c>
      <c r="E128" s="29">
        <v>33457.42</v>
      </c>
      <c r="F128" s="29">
        <v>152</v>
      </c>
      <c r="G128" s="29">
        <v>33609.42</v>
      </c>
      <c r="H128" s="29">
        <v>30404.46</v>
      </c>
      <c r="I128" s="29">
        <v>0</v>
      </c>
      <c r="J128" s="29">
        <v>30404.46</v>
      </c>
      <c r="K128" s="29">
        <v>30404.46</v>
      </c>
      <c r="L128" s="29">
        <v>0</v>
      </c>
      <c r="M128" s="29">
        <v>30404.46</v>
      </c>
      <c r="N128" s="29">
        <v>34052.270000000004</v>
      </c>
      <c r="O128" s="29">
        <v>0</v>
      </c>
      <c r="P128" s="29">
        <v>34052.270000000004</v>
      </c>
      <c r="Q128" s="29">
        <v>34052.270000000004</v>
      </c>
      <c r="R128" s="29">
        <v>0</v>
      </c>
      <c r="S128" s="29">
        <v>34052.270000000004</v>
      </c>
      <c r="T128" s="29">
        <v>25862.21</v>
      </c>
      <c r="U128" s="29">
        <v>0</v>
      </c>
      <c r="V128" s="29">
        <v>25862.21</v>
      </c>
      <c r="W128" s="29">
        <v>25862.21</v>
      </c>
      <c r="X128" s="29">
        <v>0</v>
      </c>
      <c r="Y128" s="29">
        <v>25862.21</v>
      </c>
      <c r="Z128" s="29">
        <v>37591.68</v>
      </c>
      <c r="AA128" s="29">
        <v>0</v>
      </c>
      <c r="AB128" s="29">
        <v>37591.68</v>
      </c>
      <c r="AC128" s="29">
        <v>37591.68</v>
      </c>
      <c r="AD128" s="29">
        <v>0</v>
      </c>
      <c r="AE128" s="29">
        <v>37591.68</v>
      </c>
      <c r="AF128" s="29">
        <v>30148.720000000001</v>
      </c>
      <c r="AG128" s="29">
        <v>0</v>
      </c>
      <c r="AH128" s="29">
        <v>30148.720000000001</v>
      </c>
      <c r="AI128" s="29">
        <v>30148.720000000001</v>
      </c>
      <c r="AJ128" s="29">
        <v>0</v>
      </c>
      <c r="AK128" s="29">
        <v>30148.720000000001</v>
      </c>
      <c r="AL128" s="29">
        <v>113690.41</v>
      </c>
      <c r="AM128" s="29">
        <v>0</v>
      </c>
      <c r="AN128" s="29">
        <v>113690.41</v>
      </c>
      <c r="AO128" s="29">
        <v>113690.41</v>
      </c>
      <c r="AP128" s="29">
        <v>0</v>
      </c>
      <c r="AQ128" s="29">
        <v>113690.41</v>
      </c>
      <c r="AR128" s="29">
        <v>39272.639999999999</v>
      </c>
      <c r="AS128" s="29">
        <v>0</v>
      </c>
      <c r="AT128" s="29">
        <v>39272.639999999999</v>
      </c>
      <c r="AU128" s="29">
        <v>39272.639999999999</v>
      </c>
      <c r="AV128" s="29">
        <v>0</v>
      </c>
      <c r="AW128" s="29">
        <v>39272.639999999999</v>
      </c>
      <c r="AX128" s="29">
        <v>35095.42</v>
      </c>
      <c r="AY128" s="29">
        <v>0</v>
      </c>
      <c r="AZ128" s="29">
        <v>35095.42</v>
      </c>
      <c r="BA128" s="29">
        <v>35095.42</v>
      </c>
      <c r="BB128" s="29">
        <v>0</v>
      </c>
      <c r="BC128" s="29">
        <v>35095.42</v>
      </c>
      <c r="BD128" s="29">
        <v>46784.210000000006</v>
      </c>
      <c r="BE128" s="29">
        <v>0</v>
      </c>
      <c r="BF128" s="29">
        <v>46784.210000000006</v>
      </c>
      <c r="BG128" s="29">
        <v>46784.210000000006</v>
      </c>
      <c r="BH128" s="29">
        <v>0</v>
      </c>
      <c r="BI128" s="29">
        <v>46784.210000000006</v>
      </c>
      <c r="BJ128" s="29">
        <v>71064.049999999988</v>
      </c>
      <c r="BK128" s="29">
        <v>0</v>
      </c>
      <c r="BL128" s="29">
        <v>71064.049999999988</v>
      </c>
      <c r="BM128" s="29">
        <v>71064.049999999988</v>
      </c>
      <c r="BN128" s="29">
        <v>0</v>
      </c>
      <c r="BO128" s="29">
        <v>71064.049999999988</v>
      </c>
      <c r="BP128" s="29">
        <v>72570.05</v>
      </c>
      <c r="BQ128" s="29">
        <v>6603.2</v>
      </c>
      <c r="BR128" s="29">
        <v>79173.25</v>
      </c>
      <c r="BS128" s="29">
        <v>72570.05</v>
      </c>
      <c r="BT128" s="29">
        <v>6603.2</v>
      </c>
      <c r="BU128" s="29">
        <v>79173.25</v>
      </c>
      <c r="BV128" s="29"/>
      <c r="BW128" s="29"/>
      <c r="BX128" s="29"/>
      <c r="BY128" s="29"/>
      <c r="BZ128" s="29"/>
      <c r="CA128" s="29"/>
      <c r="CB128" s="29">
        <v>569993.54</v>
      </c>
      <c r="CC128" s="29">
        <v>6755.2</v>
      </c>
      <c r="CD128" s="29">
        <v>576748.74</v>
      </c>
      <c r="CE128" s="29">
        <v>41467.03</v>
      </c>
      <c r="CF128" s="29">
        <v>0</v>
      </c>
      <c r="CG128" s="29">
        <v>41467.03</v>
      </c>
      <c r="CH128" s="29"/>
      <c r="CI128" s="29"/>
      <c r="CJ128" s="29"/>
      <c r="CK128" s="29">
        <v>44753.68</v>
      </c>
      <c r="CL128" s="29">
        <v>0</v>
      </c>
      <c r="CM128" s="29">
        <v>44753.68</v>
      </c>
      <c r="CN128" s="29">
        <v>86220.709999999992</v>
      </c>
      <c r="CO128" s="29">
        <v>0</v>
      </c>
      <c r="CP128" s="29">
        <v>86220.709999999992</v>
      </c>
      <c r="CQ128" s="29">
        <v>45231.94</v>
      </c>
      <c r="CR128" s="29">
        <v>0</v>
      </c>
      <c r="CS128" s="29">
        <v>45231.94</v>
      </c>
      <c r="CT128" s="29"/>
      <c r="CU128" s="29"/>
      <c r="CV128" s="29"/>
      <c r="CW128" s="29">
        <v>119080.94</v>
      </c>
      <c r="CX128" s="29">
        <v>0</v>
      </c>
      <c r="CY128" s="29">
        <v>119080.94</v>
      </c>
      <c r="CZ128" s="29">
        <v>164312.88</v>
      </c>
      <c r="DA128" s="29">
        <v>0</v>
      </c>
      <c r="DB128" s="29">
        <v>164312.88</v>
      </c>
      <c r="DC128" s="29">
        <v>59792.45</v>
      </c>
      <c r="DD128" s="29">
        <v>0</v>
      </c>
      <c r="DE128" s="29">
        <v>59792.45</v>
      </c>
      <c r="DF128" s="29"/>
      <c r="DG128" s="29"/>
      <c r="DH128" s="29"/>
      <c r="DI128" s="29">
        <v>59792.45</v>
      </c>
      <c r="DJ128" s="29">
        <v>0</v>
      </c>
      <c r="DK128" s="29">
        <v>59792.45</v>
      </c>
      <c r="DL128" s="29">
        <v>119584.9</v>
      </c>
      <c r="DM128" s="29">
        <v>0</v>
      </c>
      <c r="DN128" s="29">
        <v>119584.9</v>
      </c>
      <c r="DO128" s="29">
        <v>51157.47</v>
      </c>
      <c r="DP128" s="29">
        <v>0</v>
      </c>
      <c r="DQ128" s="29">
        <v>51157.47</v>
      </c>
      <c r="DR128" s="29"/>
      <c r="DS128" s="29"/>
      <c r="DT128" s="29"/>
      <c r="DU128" s="29">
        <v>183444.69999999998</v>
      </c>
      <c r="DV128" s="29">
        <v>0</v>
      </c>
      <c r="DW128" s="29">
        <v>183444.69999999998</v>
      </c>
      <c r="DX128" s="29">
        <v>234602.16999999998</v>
      </c>
      <c r="DY128" s="29">
        <v>0</v>
      </c>
      <c r="DZ128" s="29">
        <v>234602.16999999998</v>
      </c>
      <c r="EA128" s="29">
        <v>75353.19</v>
      </c>
      <c r="EB128" s="29">
        <v>0</v>
      </c>
      <c r="EC128" s="29">
        <v>75353.19</v>
      </c>
      <c r="ED128" s="29">
        <v>13150</v>
      </c>
      <c r="EE128" s="29">
        <v>0</v>
      </c>
      <c r="EF128" s="29">
        <v>13150</v>
      </c>
      <c r="EG128" s="29">
        <v>116871.12</v>
      </c>
      <c r="EH128" s="29">
        <v>0</v>
      </c>
      <c r="EI128" s="29">
        <v>116871.12</v>
      </c>
      <c r="EJ128" s="29">
        <v>205374.31</v>
      </c>
      <c r="EK128" s="29">
        <v>0</v>
      </c>
      <c r="EL128" s="29">
        <v>205374.31</v>
      </c>
      <c r="EM128" s="29">
        <v>70673.37</v>
      </c>
      <c r="EN128" s="29">
        <v>0</v>
      </c>
      <c r="EO128" s="29">
        <v>70673.37</v>
      </c>
      <c r="EP128" s="29"/>
      <c r="EQ128" s="29"/>
      <c r="ER128" s="29"/>
      <c r="ES128" s="29">
        <v>118345.26000000001</v>
      </c>
      <c r="ET128" s="29">
        <v>0</v>
      </c>
      <c r="EU128" s="29">
        <v>118345.26000000001</v>
      </c>
      <c r="EV128" s="29">
        <v>189018.63</v>
      </c>
      <c r="EW128" s="29">
        <v>0</v>
      </c>
      <c r="EX128" s="29">
        <v>189018.63</v>
      </c>
      <c r="EY128" s="29">
        <v>75224.350000000006</v>
      </c>
      <c r="EZ128" s="29">
        <v>0</v>
      </c>
      <c r="FA128" s="29">
        <v>75224.350000000006</v>
      </c>
      <c r="FB128" s="29">
        <v>10300</v>
      </c>
      <c r="FC128" s="29">
        <v>0</v>
      </c>
      <c r="FD128" s="29">
        <v>10300</v>
      </c>
      <c r="FE128" s="29">
        <v>240996.66999999998</v>
      </c>
      <c r="FF128" s="29">
        <v>0</v>
      </c>
      <c r="FG128" s="29">
        <v>240996.66999999998</v>
      </c>
      <c r="FH128" s="29">
        <v>326521.02</v>
      </c>
      <c r="FI128" s="29">
        <v>0</v>
      </c>
      <c r="FJ128" s="29">
        <v>326521.02</v>
      </c>
      <c r="FK128" s="29">
        <v>70220.84</v>
      </c>
      <c r="FL128" s="29">
        <v>0</v>
      </c>
      <c r="FM128" s="29">
        <v>70220.84</v>
      </c>
      <c r="FN128" s="29">
        <v>13450</v>
      </c>
      <c r="FO128" s="29">
        <v>0</v>
      </c>
      <c r="FP128" s="29">
        <v>13450</v>
      </c>
      <c r="FQ128" s="29">
        <v>265093.23</v>
      </c>
      <c r="FR128" s="29">
        <v>0</v>
      </c>
      <c r="FS128" s="29">
        <v>265093.23</v>
      </c>
      <c r="FT128" s="29">
        <v>348764.07</v>
      </c>
      <c r="FU128" s="29">
        <v>0</v>
      </c>
      <c r="FV128" s="29">
        <v>348764.07</v>
      </c>
      <c r="FW128" s="29">
        <v>135824.09999999998</v>
      </c>
      <c r="FX128" s="29">
        <v>0</v>
      </c>
      <c r="FY128" s="29">
        <v>135824.09999999998</v>
      </c>
      <c r="FZ128" s="29">
        <v>287544.28000000003</v>
      </c>
      <c r="GA128" s="29">
        <v>0</v>
      </c>
      <c r="GB128" s="29">
        <v>287544.28000000003</v>
      </c>
      <c r="GC128" s="29">
        <v>271281.59999999998</v>
      </c>
      <c r="GD128" s="29">
        <v>0</v>
      </c>
      <c r="GE128" s="29">
        <v>271281.59999999998</v>
      </c>
      <c r="GF128" s="29">
        <v>694649.98</v>
      </c>
      <c r="GG128" s="29">
        <v>0</v>
      </c>
      <c r="GH128" s="29">
        <v>694649.98</v>
      </c>
      <c r="GI128" s="29">
        <v>93274.4</v>
      </c>
      <c r="GJ128" s="29">
        <v>0</v>
      </c>
      <c r="GK128" s="29">
        <v>93274.4</v>
      </c>
      <c r="GL128" s="29">
        <v>228961.06</v>
      </c>
      <c r="GM128" s="29">
        <v>0</v>
      </c>
      <c r="GN128" s="29">
        <v>228961.06</v>
      </c>
      <c r="GO128" s="29">
        <v>303520.82</v>
      </c>
      <c r="GP128" s="29">
        <v>0</v>
      </c>
      <c r="GQ128" s="29">
        <v>303520.82</v>
      </c>
      <c r="GR128" s="29">
        <v>625756.27999999991</v>
      </c>
      <c r="GS128" s="29">
        <v>0</v>
      </c>
      <c r="GT128" s="29">
        <v>625756.27999999991</v>
      </c>
      <c r="GU128" s="29">
        <v>123767.36</v>
      </c>
      <c r="GV128" s="29">
        <v>0</v>
      </c>
      <c r="GW128" s="29">
        <v>123767.36</v>
      </c>
      <c r="GX128" s="29">
        <v>356380.34</v>
      </c>
      <c r="GY128" s="29">
        <v>0</v>
      </c>
      <c r="GZ128" s="29">
        <v>356380.34</v>
      </c>
      <c r="HA128" s="29">
        <v>248808.32000000001</v>
      </c>
      <c r="HB128" s="29">
        <v>0</v>
      </c>
      <c r="HC128" s="29">
        <v>248808.32000000001</v>
      </c>
      <c r="HD128" s="29">
        <v>728956.02</v>
      </c>
      <c r="HE128" s="29">
        <v>0</v>
      </c>
      <c r="HF128" s="29">
        <v>728956.02</v>
      </c>
      <c r="HG128" s="29">
        <v>357151.12</v>
      </c>
      <c r="HH128" s="29">
        <v>0</v>
      </c>
      <c r="HI128" s="29">
        <v>357151.12</v>
      </c>
      <c r="HJ128" s="29">
        <v>239589.82</v>
      </c>
      <c r="HK128" s="29">
        <v>0</v>
      </c>
      <c r="HL128" s="29">
        <v>239589.82</v>
      </c>
      <c r="HM128" s="29">
        <v>596740.94000000006</v>
      </c>
      <c r="HN128" s="29">
        <v>0</v>
      </c>
      <c r="HO128" s="29">
        <v>596740.94000000006</v>
      </c>
      <c r="HP128" s="29"/>
      <c r="HQ128" s="29"/>
      <c r="HR128" s="29"/>
      <c r="HS128" s="29"/>
      <c r="HT128" s="29"/>
      <c r="HU128" s="29"/>
      <c r="HV128" s="29"/>
      <c r="HW128" s="29"/>
      <c r="HX128" s="29"/>
      <c r="HY128" s="29">
        <v>4320501.91</v>
      </c>
      <c r="HZ128" s="29">
        <v>0</v>
      </c>
      <c r="IA128" s="29">
        <v>4320501.91</v>
      </c>
      <c r="IB128" s="29">
        <v>138300</v>
      </c>
      <c r="IC128" s="29">
        <v>0</v>
      </c>
      <c r="ID128" s="29">
        <v>138300</v>
      </c>
      <c r="IE128" s="29">
        <v>165200</v>
      </c>
      <c r="IF128" s="29">
        <v>0</v>
      </c>
      <c r="IG128" s="29">
        <v>165200</v>
      </c>
      <c r="IH128" s="29">
        <v>303500</v>
      </c>
      <c r="II128" s="29">
        <v>0</v>
      </c>
      <c r="IJ128" s="29">
        <v>303500</v>
      </c>
      <c r="IK128" s="29">
        <v>138300</v>
      </c>
      <c r="IL128" s="29">
        <v>0</v>
      </c>
      <c r="IM128" s="29">
        <v>138300</v>
      </c>
      <c r="IN128" s="29">
        <v>165200</v>
      </c>
      <c r="IO128" s="29">
        <v>0</v>
      </c>
      <c r="IP128" s="29">
        <v>165200</v>
      </c>
      <c r="IQ128" s="29">
        <v>303500</v>
      </c>
      <c r="IR128" s="29">
        <v>0</v>
      </c>
      <c r="IS128" s="29">
        <v>303500</v>
      </c>
      <c r="IT128" s="29">
        <v>157130</v>
      </c>
      <c r="IU128" s="29">
        <v>0</v>
      </c>
      <c r="IV128" s="29">
        <v>157130</v>
      </c>
      <c r="IW128" s="29">
        <v>165200</v>
      </c>
      <c r="IX128" s="29">
        <v>0</v>
      </c>
      <c r="IY128" s="29">
        <v>165200</v>
      </c>
      <c r="IZ128" s="29">
        <v>322330</v>
      </c>
      <c r="JA128" s="29">
        <v>0</v>
      </c>
      <c r="JB128" s="29">
        <v>322330</v>
      </c>
      <c r="JC128" s="29">
        <v>138300</v>
      </c>
      <c r="JD128" s="29">
        <v>0</v>
      </c>
      <c r="JE128" s="29">
        <v>138300</v>
      </c>
      <c r="JF128" s="29">
        <v>165200</v>
      </c>
      <c r="JG128" s="29">
        <v>0</v>
      </c>
      <c r="JH128" s="29">
        <v>165200</v>
      </c>
      <c r="JI128" s="29">
        <v>303500</v>
      </c>
      <c r="JJ128" s="29">
        <v>0</v>
      </c>
      <c r="JK128" s="29">
        <v>303500</v>
      </c>
      <c r="JL128" s="29">
        <v>138300</v>
      </c>
      <c r="JM128" s="29">
        <v>0</v>
      </c>
      <c r="JN128" s="29">
        <v>138300</v>
      </c>
      <c r="JO128" s="29">
        <v>184920.5</v>
      </c>
      <c r="JP128" s="29">
        <v>0</v>
      </c>
      <c r="JQ128" s="29">
        <v>184920.5</v>
      </c>
      <c r="JR128" s="29">
        <v>323220.5</v>
      </c>
      <c r="JS128" s="29">
        <v>0</v>
      </c>
      <c r="JT128" s="29">
        <v>323220.5</v>
      </c>
      <c r="JU128" s="29">
        <v>204035</v>
      </c>
      <c r="JV128" s="29">
        <v>0</v>
      </c>
      <c r="JW128" s="29">
        <v>204035</v>
      </c>
      <c r="JX128" s="29">
        <v>165200</v>
      </c>
      <c r="JY128" s="29">
        <v>0</v>
      </c>
      <c r="JZ128" s="29">
        <v>165200</v>
      </c>
      <c r="KA128" s="29">
        <v>369235</v>
      </c>
      <c r="KB128" s="29">
        <v>0</v>
      </c>
      <c r="KC128" s="29">
        <v>369235</v>
      </c>
      <c r="KD128" s="29">
        <v>255350</v>
      </c>
      <c r="KE128" s="29">
        <v>0</v>
      </c>
      <c r="KF128" s="29">
        <v>255350</v>
      </c>
      <c r="KG128" s="29">
        <v>165200</v>
      </c>
      <c r="KH128" s="29">
        <v>0</v>
      </c>
      <c r="KI128" s="29">
        <v>165200</v>
      </c>
      <c r="KJ128" s="29">
        <v>420550</v>
      </c>
      <c r="KK128" s="29">
        <v>0</v>
      </c>
      <c r="KL128" s="29">
        <v>420550</v>
      </c>
      <c r="KM128" s="29">
        <v>138300</v>
      </c>
      <c r="KN128" s="29">
        <v>0</v>
      </c>
      <c r="KO128" s="29">
        <v>138300</v>
      </c>
      <c r="KP128" s="29">
        <v>165200</v>
      </c>
      <c r="KQ128" s="29">
        <v>0</v>
      </c>
      <c r="KR128" s="29">
        <v>165200</v>
      </c>
      <c r="KS128" s="29">
        <v>303500</v>
      </c>
      <c r="KT128" s="29">
        <v>0</v>
      </c>
      <c r="KU128" s="29">
        <v>303500</v>
      </c>
      <c r="KV128" s="29">
        <v>159850</v>
      </c>
      <c r="KW128" s="29">
        <v>0</v>
      </c>
      <c r="KX128" s="29">
        <v>159850</v>
      </c>
      <c r="KY128" s="29">
        <v>165200</v>
      </c>
      <c r="KZ128" s="29">
        <v>0</v>
      </c>
      <c r="LA128" s="29">
        <v>165200</v>
      </c>
      <c r="LB128" s="29">
        <v>325050</v>
      </c>
      <c r="LC128" s="29">
        <v>0</v>
      </c>
      <c r="LD128" s="29">
        <v>325050</v>
      </c>
      <c r="LE128" s="29">
        <v>138300</v>
      </c>
      <c r="LF128" s="29">
        <v>0</v>
      </c>
      <c r="LG128" s="29">
        <v>138300</v>
      </c>
      <c r="LH128" s="29">
        <v>165200</v>
      </c>
      <c r="LI128" s="29">
        <v>0</v>
      </c>
      <c r="LJ128" s="29">
        <v>165200</v>
      </c>
      <c r="LK128" s="29">
        <v>303500</v>
      </c>
      <c r="LL128" s="29">
        <v>0</v>
      </c>
      <c r="LM128" s="29">
        <v>303500</v>
      </c>
      <c r="LN128" s="29">
        <v>138300</v>
      </c>
      <c r="LO128" s="29">
        <v>0</v>
      </c>
      <c r="LP128" s="29">
        <v>138300</v>
      </c>
      <c r="LQ128" s="29">
        <v>165200</v>
      </c>
      <c r="LR128" s="29">
        <v>0</v>
      </c>
      <c r="LS128" s="29">
        <v>165200</v>
      </c>
      <c r="LT128" s="29">
        <v>303500</v>
      </c>
      <c r="LU128" s="29">
        <v>0</v>
      </c>
      <c r="LV128" s="29">
        <v>303500</v>
      </c>
      <c r="LW128" s="29">
        <v>213385.71000000002</v>
      </c>
      <c r="LX128" s="29">
        <v>0</v>
      </c>
      <c r="LY128" s="29">
        <v>213385.71000000002</v>
      </c>
      <c r="LZ128" s="29">
        <v>41200</v>
      </c>
      <c r="MA128" s="29">
        <v>0</v>
      </c>
      <c r="MB128" s="29">
        <v>41200</v>
      </c>
      <c r="MC128" s="29">
        <v>254585.71000000002</v>
      </c>
      <c r="MD128" s="29">
        <v>0</v>
      </c>
      <c r="ME128" s="29">
        <v>254585.71000000002</v>
      </c>
      <c r="MF128" s="29"/>
      <c r="MG128" s="29"/>
      <c r="MH128" s="29"/>
      <c r="MI128" s="29"/>
      <c r="MJ128" s="29"/>
      <c r="MK128" s="29"/>
      <c r="ML128" s="29">
        <v>3835971.21</v>
      </c>
      <c r="MM128" s="29">
        <v>0</v>
      </c>
      <c r="MN128" s="29">
        <v>3835971.21</v>
      </c>
      <c r="MO128" s="29">
        <v>67000</v>
      </c>
      <c r="MP128" s="29">
        <v>0</v>
      </c>
      <c r="MQ128" s="29">
        <v>67000</v>
      </c>
      <c r="MR128" s="29">
        <v>67000</v>
      </c>
      <c r="MS128" s="29">
        <v>0</v>
      </c>
      <c r="MT128" s="29">
        <v>67000</v>
      </c>
      <c r="MU128" s="29">
        <v>135655</v>
      </c>
      <c r="MV128" s="29">
        <v>0</v>
      </c>
      <c r="MW128" s="29">
        <v>135655</v>
      </c>
      <c r="MX128" s="29">
        <v>135655</v>
      </c>
      <c r="MY128" s="29">
        <v>0</v>
      </c>
      <c r="MZ128" s="29">
        <v>135655</v>
      </c>
      <c r="NA128" s="29">
        <v>67000</v>
      </c>
      <c r="NB128" s="29">
        <v>0</v>
      </c>
      <c r="NC128" s="29">
        <v>67000</v>
      </c>
      <c r="ND128" s="29">
        <v>67000</v>
      </c>
      <c r="NE128" s="29">
        <v>0</v>
      </c>
      <c r="NF128" s="29">
        <v>67000</v>
      </c>
      <c r="NG128" s="29">
        <v>100114.29</v>
      </c>
      <c r="NH128" s="29">
        <v>0</v>
      </c>
      <c r="NI128" s="29">
        <v>100114.29</v>
      </c>
      <c r="NJ128" s="29">
        <v>100114.29</v>
      </c>
      <c r="NK128" s="29">
        <v>0</v>
      </c>
      <c r="NL128" s="29">
        <v>100114.29</v>
      </c>
      <c r="NM128" s="29"/>
      <c r="NN128" s="29"/>
      <c r="NO128" s="29"/>
      <c r="NP128" s="29"/>
      <c r="NQ128" s="29"/>
      <c r="NR128" s="29"/>
      <c r="NS128" s="29">
        <v>31200</v>
      </c>
      <c r="NT128" s="29">
        <v>0</v>
      </c>
      <c r="NU128" s="29">
        <v>31200</v>
      </c>
      <c r="NV128" s="29">
        <v>31200</v>
      </c>
      <c r="NW128" s="29">
        <v>0</v>
      </c>
      <c r="NX128" s="29">
        <v>31200</v>
      </c>
      <c r="NY128" s="29"/>
      <c r="NZ128" s="29"/>
      <c r="OA128" s="29"/>
      <c r="OB128" s="29"/>
      <c r="OC128" s="29"/>
      <c r="OD128" s="29"/>
      <c r="OE128" s="29"/>
      <c r="OF128" s="29"/>
      <c r="OG128" s="29"/>
      <c r="OH128" s="29"/>
      <c r="OI128" s="29"/>
      <c r="OJ128" s="29"/>
      <c r="OK128" s="29"/>
      <c r="OL128" s="29"/>
      <c r="OM128" s="29"/>
      <c r="ON128" s="29"/>
      <c r="OO128" s="29"/>
      <c r="OP128" s="29"/>
      <c r="OQ128" s="29">
        <v>76350</v>
      </c>
      <c r="OR128" s="29">
        <v>0</v>
      </c>
      <c r="OS128" s="29">
        <v>76350</v>
      </c>
      <c r="OT128" s="29">
        <v>76350</v>
      </c>
      <c r="OU128" s="29">
        <v>0</v>
      </c>
      <c r="OV128" s="29">
        <v>76350</v>
      </c>
      <c r="OW128" s="29"/>
      <c r="OX128" s="29"/>
      <c r="OY128" s="29"/>
      <c r="OZ128" s="29"/>
      <c r="PA128" s="29"/>
      <c r="PB128" s="29"/>
      <c r="PC128" s="29"/>
      <c r="PD128" s="29"/>
      <c r="PE128" s="29"/>
      <c r="PF128" s="29"/>
      <c r="PG128" s="29"/>
      <c r="PH128" s="29"/>
      <c r="PI128" s="29">
        <v>477319.29</v>
      </c>
      <c r="PJ128" s="29">
        <v>0</v>
      </c>
      <c r="PK128" s="29">
        <v>477319.29</v>
      </c>
    </row>
    <row r="129" spans="1:427" x14ac:dyDescent="0.25">
      <c r="A129" s="5" t="s">
        <v>67</v>
      </c>
      <c r="B129" s="29">
        <v>6710.98</v>
      </c>
      <c r="C129" s="29">
        <v>0</v>
      </c>
      <c r="D129" s="29">
        <v>6710.98</v>
      </c>
      <c r="E129" s="29">
        <v>6710.98</v>
      </c>
      <c r="F129" s="29">
        <v>0</v>
      </c>
      <c r="G129" s="29">
        <v>6710.98</v>
      </c>
      <c r="H129" s="29">
        <v>11575.24</v>
      </c>
      <c r="I129" s="29">
        <v>0</v>
      </c>
      <c r="J129" s="29">
        <v>11575.24</v>
      </c>
      <c r="K129" s="29">
        <v>11575.24</v>
      </c>
      <c r="L129" s="29">
        <v>0</v>
      </c>
      <c r="M129" s="29">
        <v>11575.24</v>
      </c>
      <c r="N129" s="29">
        <v>10691.29</v>
      </c>
      <c r="O129" s="29">
        <v>0</v>
      </c>
      <c r="P129" s="29">
        <v>10691.29</v>
      </c>
      <c r="Q129" s="29">
        <v>10691.29</v>
      </c>
      <c r="R129" s="29">
        <v>0</v>
      </c>
      <c r="S129" s="29">
        <v>10691.29</v>
      </c>
      <c r="T129" s="29">
        <v>8819.5400000000009</v>
      </c>
      <c r="U129" s="29">
        <v>0</v>
      </c>
      <c r="V129" s="29">
        <v>8819.5400000000009</v>
      </c>
      <c r="W129" s="29">
        <v>8819.5400000000009</v>
      </c>
      <c r="X129" s="29">
        <v>0</v>
      </c>
      <c r="Y129" s="29">
        <v>8819.5400000000009</v>
      </c>
      <c r="Z129" s="29">
        <v>10206.15</v>
      </c>
      <c r="AA129" s="29">
        <v>0</v>
      </c>
      <c r="AB129" s="29">
        <v>10206.15</v>
      </c>
      <c r="AC129" s="29">
        <v>10206.15</v>
      </c>
      <c r="AD129" s="29">
        <v>0</v>
      </c>
      <c r="AE129" s="29">
        <v>10206.15</v>
      </c>
      <c r="AF129" s="29">
        <v>11630.28</v>
      </c>
      <c r="AG129" s="29">
        <v>0</v>
      </c>
      <c r="AH129" s="29">
        <v>11630.28</v>
      </c>
      <c r="AI129" s="29">
        <v>11630.28</v>
      </c>
      <c r="AJ129" s="29">
        <v>0</v>
      </c>
      <c r="AK129" s="29">
        <v>11630.28</v>
      </c>
      <c r="AL129" s="29">
        <v>9941.93</v>
      </c>
      <c r="AM129" s="29">
        <v>0</v>
      </c>
      <c r="AN129" s="29">
        <v>9941.93</v>
      </c>
      <c r="AO129" s="29">
        <v>9941.93</v>
      </c>
      <c r="AP129" s="29">
        <v>0</v>
      </c>
      <c r="AQ129" s="29">
        <v>9941.93</v>
      </c>
      <c r="AR129" s="29">
        <v>7570.53</v>
      </c>
      <c r="AS129" s="29">
        <v>0</v>
      </c>
      <c r="AT129" s="29">
        <v>7570.53</v>
      </c>
      <c r="AU129" s="29">
        <v>7570.53</v>
      </c>
      <c r="AV129" s="29">
        <v>0</v>
      </c>
      <c r="AW129" s="29">
        <v>7570.53</v>
      </c>
      <c r="AX129" s="29">
        <v>7193.35</v>
      </c>
      <c r="AY129" s="29">
        <v>0</v>
      </c>
      <c r="AZ129" s="29">
        <v>7193.35</v>
      </c>
      <c r="BA129" s="29">
        <v>7193.35</v>
      </c>
      <c r="BB129" s="29">
        <v>0</v>
      </c>
      <c r="BC129" s="29">
        <v>7193.35</v>
      </c>
      <c r="BD129" s="29">
        <v>5854.52</v>
      </c>
      <c r="BE129" s="29">
        <v>0</v>
      </c>
      <c r="BF129" s="29">
        <v>5854.52</v>
      </c>
      <c r="BG129" s="29">
        <v>5854.52</v>
      </c>
      <c r="BH129" s="29">
        <v>0</v>
      </c>
      <c r="BI129" s="29">
        <v>5854.52</v>
      </c>
      <c r="BJ129" s="29">
        <v>37065.1</v>
      </c>
      <c r="BK129" s="29">
        <v>0</v>
      </c>
      <c r="BL129" s="29">
        <v>37065.1</v>
      </c>
      <c r="BM129" s="29">
        <v>37065.1</v>
      </c>
      <c r="BN129" s="29">
        <v>0</v>
      </c>
      <c r="BO129" s="29">
        <v>37065.1</v>
      </c>
      <c r="BP129" s="29">
        <v>47955.06</v>
      </c>
      <c r="BQ129" s="29">
        <v>0</v>
      </c>
      <c r="BR129" s="29">
        <v>47955.06</v>
      </c>
      <c r="BS129" s="29">
        <v>47955.06</v>
      </c>
      <c r="BT129" s="29">
        <v>0</v>
      </c>
      <c r="BU129" s="29">
        <v>47955.06</v>
      </c>
      <c r="BV129" s="29"/>
      <c r="BW129" s="29"/>
      <c r="BX129" s="29"/>
      <c r="BY129" s="29"/>
      <c r="BZ129" s="29"/>
      <c r="CA129" s="29"/>
      <c r="CB129" s="29">
        <v>175213.97</v>
      </c>
      <c r="CC129" s="29">
        <v>0</v>
      </c>
      <c r="CD129" s="29">
        <v>175213.97</v>
      </c>
      <c r="CE129" s="29">
        <v>10399.120000000001</v>
      </c>
      <c r="CF129" s="29">
        <v>0</v>
      </c>
      <c r="CG129" s="29">
        <v>10399.120000000001</v>
      </c>
      <c r="CH129" s="29"/>
      <c r="CI129" s="29"/>
      <c r="CJ129" s="29"/>
      <c r="CK129" s="29">
        <v>13685.77</v>
      </c>
      <c r="CL129" s="29">
        <v>0</v>
      </c>
      <c r="CM129" s="29">
        <v>13685.77</v>
      </c>
      <c r="CN129" s="29">
        <v>24084.89</v>
      </c>
      <c r="CO129" s="29">
        <v>0</v>
      </c>
      <c r="CP129" s="29">
        <v>24084.89</v>
      </c>
      <c r="CQ129" s="29">
        <v>14129.85</v>
      </c>
      <c r="CR129" s="29">
        <v>0</v>
      </c>
      <c r="CS129" s="29">
        <v>14129.85</v>
      </c>
      <c r="CT129" s="29"/>
      <c r="CU129" s="29"/>
      <c r="CV129" s="29"/>
      <c r="CW129" s="29">
        <v>87978.85</v>
      </c>
      <c r="CX129" s="29">
        <v>0</v>
      </c>
      <c r="CY129" s="29">
        <v>87978.85</v>
      </c>
      <c r="CZ129" s="29">
        <v>102108.70000000001</v>
      </c>
      <c r="DA129" s="29">
        <v>0</v>
      </c>
      <c r="DB129" s="29">
        <v>102108.70000000001</v>
      </c>
      <c r="DC129" s="29">
        <v>13179.75</v>
      </c>
      <c r="DD129" s="29">
        <v>0</v>
      </c>
      <c r="DE129" s="29">
        <v>13179.75</v>
      </c>
      <c r="DF129" s="29"/>
      <c r="DG129" s="29"/>
      <c r="DH129" s="29"/>
      <c r="DI129" s="29">
        <v>13179.75</v>
      </c>
      <c r="DJ129" s="29">
        <v>0</v>
      </c>
      <c r="DK129" s="29">
        <v>13179.75</v>
      </c>
      <c r="DL129" s="29">
        <v>26359.5</v>
      </c>
      <c r="DM129" s="29">
        <v>0</v>
      </c>
      <c r="DN129" s="29">
        <v>26359.5</v>
      </c>
      <c r="DO129" s="29">
        <v>15458.32</v>
      </c>
      <c r="DP129" s="29">
        <v>0</v>
      </c>
      <c r="DQ129" s="29">
        <v>15458.32</v>
      </c>
      <c r="DR129" s="29"/>
      <c r="DS129" s="29"/>
      <c r="DT129" s="29"/>
      <c r="DU129" s="29">
        <v>147745.54999999999</v>
      </c>
      <c r="DV129" s="29">
        <v>0</v>
      </c>
      <c r="DW129" s="29">
        <v>147745.54999999999</v>
      </c>
      <c r="DX129" s="29">
        <v>163203.87</v>
      </c>
      <c r="DY129" s="29">
        <v>0</v>
      </c>
      <c r="DZ129" s="29">
        <v>163203.87</v>
      </c>
      <c r="EA129" s="29">
        <v>14787.35</v>
      </c>
      <c r="EB129" s="29">
        <v>0</v>
      </c>
      <c r="EC129" s="29">
        <v>14787.35</v>
      </c>
      <c r="ED129" s="29"/>
      <c r="EE129" s="29"/>
      <c r="EF129" s="29"/>
      <c r="EG129" s="29">
        <v>56305.29</v>
      </c>
      <c r="EH129" s="29">
        <v>0</v>
      </c>
      <c r="EI129" s="29">
        <v>56305.29</v>
      </c>
      <c r="EJ129" s="29">
        <v>71092.639999999999</v>
      </c>
      <c r="EK129" s="29">
        <v>0</v>
      </c>
      <c r="EL129" s="29">
        <v>71092.639999999999</v>
      </c>
      <c r="EM129" s="29">
        <v>15838.45</v>
      </c>
      <c r="EN129" s="29">
        <v>0</v>
      </c>
      <c r="EO129" s="29">
        <v>15838.45</v>
      </c>
      <c r="EP129" s="29"/>
      <c r="EQ129" s="29"/>
      <c r="ER129" s="29"/>
      <c r="ES129" s="29">
        <v>76793.58</v>
      </c>
      <c r="ET129" s="29">
        <v>0</v>
      </c>
      <c r="EU129" s="29">
        <v>76793.58</v>
      </c>
      <c r="EV129" s="29">
        <v>92632.03</v>
      </c>
      <c r="EW129" s="29">
        <v>0</v>
      </c>
      <c r="EX129" s="29">
        <v>92632.03</v>
      </c>
      <c r="EY129" s="29">
        <v>13440</v>
      </c>
      <c r="EZ129" s="29">
        <v>0</v>
      </c>
      <c r="FA129" s="29">
        <v>13440</v>
      </c>
      <c r="FB129" s="29"/>
      <c r="FC129" s="29"/>
      <c r="FD129" s="29"/>
      <c r="FE129" s="29">
        <v>184855.78</v>
      </c>
      <c r="FF129" s="29">
        <v>0</v>
      </c>
      <c r="FG129" s="29">
        <v>184855.78</v>
      </c>
      <c r="FH129" s="29">
        <v>198295.78</v>
      </c>
      <c r="FI129" s="29">
        <v>0</v>
      </c>
      <c r="FJ129" s="29">
        <v>198295.78</v>
      </c>
      <c r="FK129" s="29">
        <v>17390.439999999999</v>
      </c>
      <c r="FL129" s="29">
        <v>0</v>
      </c>
      <c r="FM129" s="29">
        <v>17390.439999999999</v>
      </c>
      <c r="FN129" s="29"/>
      <c r="FO129" s="29"/>
      <c r="FP129" s="29"/>
      <c r="FQ129" s="29">
        <v>193410.78</v>
      </c>
      <c r="FR129" s="29">
        <v>0</v>
      </c>
      <c r="FS129" s="29">
        <v>193410.78</v>
      </c>
      <c r="FT129" s="29">
        <v>210801.22</v>
      </c>
      <c r="FU129" s="29">
        <v>0</v>
      </c>
      <c r="FV129" s="29">
        <v>210801.22</v>
      </c>
      <c r="FW129" s="29">
        <v>55624.06</v>
      </c>
      <c r="FX129" s="29">
        <v>0</v>
      </c>
      <c r="FY129" s="29">
        <v>55624.06</v>
      </c>
      <c r="FZ129" s="29">
        <v>270944.28000000003</v>
      </c>
      <c r="GA129" s="29">
        <v>0</v>
      </c>
      <c r="GB129" s="29">
        <v>270944.28000000003</v>
      </c>
      <c r="GC129" s="29">
        <v>198061.78</v>
      </c>
      <c r="GD129" s="29">
        <v>0</v>
      </c>
      <c r="GE129" s="29">
        <v>198061.78</v>
      </c>
      <c r="GF129" s="29">
        <v>524630.12</v>
      </c>
      <c r="GG129" s="29">
        <v>0</v>
      </c>
      <c r="GH129" s="29">
        <v>524630.12</v>
      </c>
      <c r="GI129" s="29">
        <v>31960.12</v>
      </c>
      <c r="GJ129" s="29">
        <v>0</v>
      </c>
      <c r="GK129" s="29">
        <v>31960.12</v>
      </c>
      <c r="GL129" s="29">
        <v>218661.06</v>
      </c>
      <c r="GM129" s="29">
        <v>0</v>
      </c>
      <c r="GN129" s="29">
        <v>218661.06</v>
      </c>
      <c r="GO129" s="29">
        <v>226011.78</v>
      </c>
      <c r="GP129" s="29">
        <v>0</v>
      </c>
      <c r="GQ129" s="29">
        <v>226011.78</v>
      </c>
      <c r="GR129" s="29">
        <v>476632.95999999996</v>
      </c>
      <c r="GS129" s="29">
        <v>0</v>
      </c>
      <c r="GT129" s="29">
        <v>476632.95999999996</v>
      </c>
      <c r="GU129" s="29">
        <v>38291.919999999998</v>
      </c>
      <c r="GV129" s="29">
        <v>0</v>
      </c>
      <c r="GW129" s="29">
        <v>38291.919999999998</v>
      </c>
      <c r="GX129" s="29">
        <v>305180.34000000003</v>
      </c>
      <c r="GY129" s="29">
        <v>0</v>
      </c>
      <c r="GZ129" s="29">
        <v>305180.34000000003</v>
      </c>
      <c r="HA129" s="29">
        <v>161299.28</v>
      </c>
      <c r="HB129" s="29">
        <v>0</v>
      </c>
      <c r="HC129" s="29">
        <v>161299.28</v>
      </c>
      <c r="HD129" s="29">
        <v>504771.54000000004</v>
      </c>
      <c r="HE129" s="29">
        <v>0</v>
      </c>
      <c r="HF129" s="29">
        <v>504771.54000000004</v>
      </c>
      <c r="HG129" s="29">
        <v>315951.12</v>
      </c>
      <c r="HH129" s="29">
        <v>0</v>
      </c>
      <c r="HI129" s="29">
        <v>315951.12</v>
      </c>
      <c r="HJ129" s="29">
        <v>162080.78</v>
      </c>
      <c r="HK129" s="29">
        <v>0</v>
      </c>
      <c r="HL129" s="29">
        <v>162080.78</v>
      </c>
      <c r="HM129" s="29">
        <v>478031.9</v>
      </c>
      <c r="HN129" s="29">
        <v>0</v>
      </c>
      <c r="HO129" s="29">
        <v>478031.9</v>
      </c>
      <c r="HP129" s="29"/>
      <c r="HQ129" s="29"/>
      <c r="HR129" s="29"/>
      <c r="HS129" s="29"/>
      <c r="HT129" s="29"/>
      <c r="HU129" s="29"/>
      <c r="HV129" s="29"/>
      <c r="HW129" s="29"/>
      <c r="HX129" s="29"/>
      <c r="HY129" s="29">
        <v>2872645.15</v>
      </c>
      <c r="HZ129" s="29">
        <v>0</v>
      </c>
      <c r="IA129" s="29">
        <v>2872645.15</v>
      </c>
      <c r="IB129" s="29">
        <v>61000</v>
      </c>
      <c r="IC129" s="29">
        <v>0</v>
      </c>
      <c r="ID129" s="29">
        <v>61000</v>
      </c>
      <c r="IE129" s="29">
        <v>124000</v>
      </c>
      <c r="IF129" s="29">
        <v>0</v>
      </c>
      <c r="IG129" s="29">
        <v>124000</v>
      </c>
      <c r="IH129" s="29">
        <v>185000</v>
      </c>
      <c r="II129" s="29">
        <v>0</v>
      </c>
      <c r="IJ129" s="29">
        <v>185000</v>
      </c>
      <c r="IK129" s="29">
        <v>61000</v>
      </c>
      <c r="IL129" s="29">
        <v>0</v>
      </c>
      <c r="IM129" s="29">
        <v>61000</v>
      </c>
      <c r="IN129" s="29">
        <v>124000</v>
      </c>
      <c r="IO129" s="29">
        <v>0</v>
      </c>
      <c r="IP129" s="29">
        <v>124000</v>
      </c>
      <c r="IQ129" s="29">
        <v>185000</v>
      </c>
      <c r="IR129" s="29">
        <v>0</v>
      </c>
      <c r="IS129" s="29">
        <v>185000</v>
      </c>
      <c r="IT129" s="29">
        <v>61000</v>
      </c>
      <c r="IU129" s="29">
        <v>0</v>
      </c>
      <c r="IV129" s="29">
        <v>61000</v>
      </c>
      <c r="IW129" s="29">
        <v>124000</v>
      </c>
      <c r="IX129" s="29">
        <v>0</v>
      </c>
      <c r="IY129" s="29">
        <v>124000</v>
      </c>
      <c r="IZ129" s="29">
        <v>185000</v>
      </c>
      <c r="JA129" s="29">
        <v>0</v>
      </c>
      <c r="JB129" s="29">
        <v>185000</v>
      </c>
      <c r="JC129" s="29">
        <v>61000</v>
      </c>
      <c r="JD129" s="29">
        <v>0</v>
      </c>
      <c r="JE129" s="29">
        <v>61000</v>
      </c>
      <c r="JF129" s="29">
        <v>124000</v>
      </c>
      <c r="JG129" s="29">
        <v>0</v>
      </c>
      <c r="JH129" s="29">
        <v>124000</v>
      </c>
      <c r="JI129" s="29">
        <v>185000</v>
      </c>
      <c r="JJ129" s="29">
        <v>0</v>
      </c>
      <c r="JK129" s="29">
        <v>185000</v>
      </c>
      <c r="JL129" s="29">
        <v>61000</v>
      </c>
      <c r="JM129" s="29">
        <v>0</v>
      </c>
      <c r="JN129" s="29">
        <v>61000</v>
      </c>
      <c r="JO129" s="29">
        <v>124000</v>
      </c>
      <c r="JP129" s="29">
        <v>0</v>
      </c>
      <c r="JQ129" s="29">
        <v>124000</v>
      </c>
      <c r="JR129" s="29">
        <v>185000</v>
      </c>
      <c r="JS129" s="29">
        <v>0</v>
      </c>
      <c r="JT129" s="29">
        <v>185000</v>
      </c>
      <c r="JU129" s="29">
        <v>61000</v>
      </c>
      <c r="JV129" s="29">
        <v>0</v>
      </c>
      <c r="JW129" s="29">
        <v>61000</v>
      </c>
      <c r="JX129" s="29">
        <v>124000</v>
      </c>
      <c r="JY129" s="29">
        <v>0</v>
      </c>
      <c r="JZ129" s="29">
        <v>124000</v>
      </c>
      <c r="KA129" s="29">
        <v>185000</v>
      </c>
      <c r="KB129" s="29">
        <v>0</v>
      </c>
      <c r="KC129" s="29">
        <v>185000</v>
      </c>
      <c r="KD129" s="29">
        <v>61000</v>
      </c>
      <c r="KE129" s="29">
        <v>0</v>
      </c>
      <c r="KF129" s="29">
        <v>61000</v>
      </c>
      <c r="KG129" s="29">
        <v>124000</v>
      </c>
      <c r="KH129" s="29">
        <v>0</v>
      </c>
      <c r="KI129" s="29">
        <v>124000</v>
      </c>
      <c r="KJ129" s="29">
        <v>185000</v>
      </c>
      <c r="KK129" s="29">
        <v>0</v>
      </c>
      <c r="KL129" s="29">
        <v>185000</v>
      </c>
      <c r="KM129" s="29">
        <v>61000</v>
      </c>
      <c r="KN129" s="29">
        <v>0</v>
      </c>
      <c r="KO129" s="29">
        <v>61000</v>
      </c>
      <c r="KP129" s="29">
        <v>124000</v>
      </c>
      <c r="KQ129" s="29">
        <v>0</v>
      </c>
      <c r="KR129" s="29">
        <v>124000</v>
      </c>
      <c r="KS129" s="29">
        <v>185000</v>
      </c>
      <c r="KT129" s="29">
        <v>0</v>
      </c>
      <c r="KU129" s="29">
        <v>185000</v>
      </c>
      <c r="KV129" s="29">
        <v>61000</v>
      </c>
      <c r="KW129" s="29">
        <v>0</v>
      </c>
      <c r="KX129" s="29">
        <v>61000</v>
      </c>
      <c r="KY129" s="29">
        <v>124000</v>
      </c>
      <c r="KZ129" s="29">
        <v>0</v>
      </c>
      <c r="LA129" s="29">
        <v>124000</v>
      </c>
      <c r="LB129" s="29">
        <v>185000</v>
      </c>
      <c r="LC129" s="29">
        <v>0</v>
      </c>
      <c r="LD129" s="29">
        <v>185000</v>
      </c>
      <c r="LE129" s="29">
        <v>61000</v>
      </c>
      <c r="LF129" s="29">
        <v>0</v>
      </c>
      <c r="LG129" s="29">
        <v>61000</v>
      </c>
      <c r="LH129" s="29">
        <v>124000</v>
      </c>
      <c r="LI129" s="29">
        <v>0</v>
      </c>
      <c r="LJ129" s="29">
        <v>124000</v>
      </c>
      <c r="LK129" s="29">
        <v>185000</v>
      </c>
      <c r="LL129" s="29">
        <v>0</v>
      </c>
      <c r="LM129" s="29">
        <v>185000</v>
      </c>
      <c r="LN129" s="29">
        <v>61000</v>
      </c>
      <c r="LO129" s="29">
        <v>0</v>
      </c>
      <c r="LP129" s="29">
        <v>61000</v>
      </c>
      <c r="LQ129" s="29">
        <v>124000</v>
      </c>
      <c r="LR129" s="29">
        <v>0</v>
      </c>
      <c r="LS129" s="29">
        <v>124000</v>
      </c>
      <c r="LT129" s="29">
        <v>185000</v>
      </c>
      <c r="LU129" s="29">
        <v>0</v>
      </c>
      <c r="LV129" s="29">
        <v>185000</v>
      </c>
      <c r="LW129" s="29">
        <v>61000</v>
      </c>
      <c r="LX129" s="29">
        <v>0</v>
      </c>
      <c r="LY129" s="29">
        <v>61000</v>
      </c>
      <c r="LZ129" s="29"/>
      <c r="MA129" s="29"/>
      <c r="MB129" s="29"/>
      <c r="MC129" s="29">
        <v>61000</v>
      </c>
      <c r="MD129" s="29">
        <v>0</v>
      </c>
      <c r="ME129" s="29">
        <v>61000</v>
      </c>
      <c r="MF129" s="29"/>
      <c r="MG129" s="29"/>
      <c r="MH129" s="29"/>
      <c r="MI129" s="29"/>
      <c r="MJ129" s="29"/>
      <c r="MK129" s="29"/>
      <c r="ML129" s="29">
        <v>2096000</v>
      </c>
      <c r="MM129" s="29">
        <v>0</v>
      </c>
      <c r="MN129" s="29">
        <v>2096000</v>
      </c>
      <c r="MO129" s="29"/>
      <c r="MP129" s="29"/>
      <c r="MQ129" s="29"/>
      <c r="MR129" s="29"/>
      <c r="MS129" s="29"/>
      <c r="MT129" s="29"/>
      <c r="MU129" s="29"/>
      <c r="MV129" s="29"/>
      <c r="MW129" s="29"/>
      <c r="MX129" s="29"/>
      <c r="MY129" s="29"/>
      <c r="MZ129" s="29"/>
      <c r="NA129" s="29"/>
      <c r="NB129" s="29"/>
      <c r="NC129" s="29"/>
      <c r="ND129" s="29"/>
      <c r="NE129" s="29"/>
      <c r="NF129" s="29"/>
      <c r="NG129" s="29"/>
      <c r="NH129" s="29"/>
      <c r="NI129" s="29"/>
      <c r="NJ129" s="29"/>
      <c r="NK129" s="29"/>
      <c r="NL129" s="29"/>
      <c r="NM129" s="29"/>
      <c r="NN129" s="29"/>
      <c r="NO129" s="29"/>
      <c r="NP129" s="29"/>
      <c r="NQ129" s="29"/>
      <c r="NR129" s="29"/>
      <c r="NS129" s="29"/>
      <c r="NT129" s="29"/>
      <c r="NU129" s="29"/>
      <c r="NV129" s="29"/>
      <c r="NW129" s="29"/>
      <c r="NX129" s="29"/>
      <c r="NY129" s="29"/>
      <c r="NZ129" s="29"/>
      <c r="OA129" s="29"/>
      <c r="OB129" s="29"/>
      <c r="OC129" s="29"/>
      <c r="OD129" s="29"/>
      <c r="OE129" s="29"/>
      <c r="OF129" s="29"/>
      <c r="OG129" s="29"/>
      <c r="OH129" s="29"/>
      <c r="OI129" s="29"/>
      <c r="OJ129" s="29"/>
      <c r="OK129" s="29"/>
      <c r="OL129" s="29"/>
      <c r="OM129" s="29"/>
      <c r="ON129" s="29"/>
      <c r="OO129" s="29"/>
      <c r="OP129" s="29"/>
      <c r="OQ129" s="29"/>
      <c r="OR129" s="29"/>
      <c r="OS129" s="29"/>
      <c r="OT129" s="29"/>
      <c r="OU129" s="29"/>
      <c r="OV129" s="29"/>
      <c r="OW129" s="29"/>
      <c r="OX129" s="29"/>
      <c r="OY129" s="29"/>
      <c r="OZ129" s="29"/>
      <c r="PA129" s="29"/>
      <c r="PB129" s="29"/>
      <c r="PC129" s="29"/>
      <c r="PD129" s="29"/>
      <c r="PE129" s="29"/>
      <c r="PF129" s="29"/>
      <c r="PG129" s="29"/>
      <c r="PH129" s="29"/>
      <c r="PI129" s="29"/>
      <c r="PJ129" s="29"/>
      <c r="PK129" s="29"/>
    </row>
    <row r="130" spans="1:427" x14ac:dyDescent="0.25">
      <c r="A130" s="6" t="s">
        <v>68</v>
      </c>
      <c r="B130" s="29">
        <v>6710.98</v>
      </c>
      <c r="C130" s="29">
        <v>0</v>
      </c>
      <c r="D130" s="29">
        <v>6710.98</v>
      </c>
      <c r="E130" s="29">
        <v>6710.98</v>
      </c>
      <c r="F130" s="29">
        <v>0</v>
      </c>
      <c r="G130" s="29">
        <v>6710.98</v>
      </c>
      <c r="H130" s="29">
        <v>11575.24</v>
      </c>
      <c r="I130" s="29">
        <v>0</v>
      </c>
      <c r="J130" s="29">
        <v>11575.24</v>
      </c>
      <c r="K130" s="29">
        <v>11575.24</v>
      </c>
      <c r="L130" s="29">
        <v>0</v>
      </c>
      <c r="M130" s="29">
        <v>11575.24</v>
      </c>
      <c r="N130" s="29">
        <v>10691.29</v>
      </c>
      <c r="O130" s="29">
        <v>0</v>
      </c>
      <c r="P130" s="29">
        <v>10691.29</v>
      </c>
      <c r="Q130" s="29">
        <v>10691.29</v>
      </c>
      <c r="R130" s="29">
        <v>0</v>
      </c>
      <c r="S130" s="29">
        <v>10691.29</v>
      </c>
      <c r="T130" s="29">
        <v>8819.5400000000009</v>
      </c>
      <c r="U130" s="29">
        <v>0</v>
      </c>
      <c r="V130" s="29">
        <v>8819.5400000000009</v>
      </c>
      <c r="W130" s="29">
        <v>8819.5400000000009</v>
      </c>
      <c r="X130" s="29">
        <v>0</v>
      </c>
      <c r="Y130" s="29">
        <v>8819.5400000000009</v>
      </c>
      <c r="Z130" s="29">
        <v>10206.15</v>
      </c>
      <c r="AA130" s="29">
        <v>0</v>
      </c>
      <c r="AB130" s="29">
        <v>10206.15</v>
      </c>
      <c r="AC130" s="29">
        <v>10206.15</v>
      </c>
      <c r="AD130" s="29">
        <v>0</v>
      </c>
      <c r="AE130" s="29">
        <v>10206.15</v>
      </c>
      <c r="AF130" s="29">
        <v>11630.28</v>
      </c>
      <c r="AG130" s="29">
        <v>0</v>
      </c>
      <c r="AH130" s="29">
        <v>11630.28</v>
      </c>
      <c r="AI130" s="29">
        <v>11630.28</v>
      </c>
      <c r="AJ130" s="29">
        <v>0</v>
      </c>
      <c r="AK130" s="29">
        <v>11630.28</v>
      </c>
      <c r="AL130" s="29">
        <v>9941.93</v>
      </c>
      <c r="AM130" s="29">
        <v>0</v>
      </c>
      <c r="AN130" s="29">
        <v>9941.93</v>
      </c>
      <c r="AO130" s="29">
        <v>9941.93</v>
      </c>
      <c r="AP130" s="29">
        <v>0</v>
      </c>
      <c r="AQ130" s="29">
        <v>9941.93</v>
      </c>
      <c r="AR130" s="29">
        <v>7570.53</v>
      </c>
      <c r="AS130" s="29">
        <v>0</v>
      </c>
      <c r="AT130" s="29">
        <v>7570.53</v>
      </c>
      <c r="AU130" s="29">
        <v>7570.53</v>
      </c>
      <c r="AV130" s="29">
        <v>0</v>
      </c>
      <c r="AW130" s="29">
        <v>7570.53</v>
      </c>
      <c r="AX130" s="29">
        <v>7193.35</v>
      </c>
      <c r="AY130" s="29">
        <v>0</v>
      </c>
      <c r="AZ130" s="29">
        <v>7193.35</v>
      </c>
      <c r="BA130" s="29">
        <v>7193.35</v>
      </c>
      <c r="BB130" s="29">
        <v>0</v>
      </c>
      <c r="BC130" s="29">
        <v>7193.35</v>
      </c>
      <c r="BD130" s="29">
        <v>5854.52</v>
      </c>
      <c r="BE130" s="29">
        <v>0</v>
      </c>
      <c r="BF130" s="29">
        <v>5854.52</v>
      </c>
      <c r="BG130" s="29">
        <v>5854.52</v>
      </c>
      <c r="BH130" s="29">
        <v>0</v>
      </c>
      <c r="BI130" s="29">
        <v>5854.52</v>
      </c>
      <c r="BJ130" s="29">
        <v>37065.1</v>
      </c>
      <c r="BK130" s="29">
        <v>0</v>
      </c>
      <c r="BL130" s="29">
        <v>37065.1</v>
      </c>
      <c r="BM130" s="29">
        <v>37065.1</v>
      </c>
      <c r="BN130" s="29">
        <v>0</v>
      </c>
      <c r="BO130" s="29">
        <v>37065.1</v>
      </c>
      <c r="BP130" s="29">
        <v>47955.06</v>
      </c>
      <c r="BQ130" s="29">
        <v>0</v>
      </c>
      <c r="BR130" s="29">
        <v>47955.06</v>
      </c>
      <c r="BS130" s="29">
        <v>47955.06</v>
      </c>
      <c r="BT130" s="29">
        <v>0</v>
      </c>
      <c r="BU130" s="29">
        <v>47955.06</v>
      </c>
      <c r="BV130" s="29"/>
      <c r="BW130" s="29"/>
      <c r="BX130" s="29"/>
      <c r="BY130" s="29"/>
      <c r="BZ130" s="29"/>
      <c r="CA130" s="29"/>
      <c r="CB130" s="29">
        <v>175213.97</v>
      </c>
      <c r="CC130" s="29">
        <v>0</v>
      </c>
      <c r="CD130" s="29">
        <v>175213.97</v>
      </c>
      <c r="CE130" s="29">
        <v>10399.120000000001</v>
      </c>
      <c r="CF130" s="29">
        <v>0</v>
      </c>
      <c r="CG130" s="29">
        <v>10399.120000000001</v>
      </c>
      <c r="CH130" s="29"/>
      <c r="CI130" s="29"/>
      <c r="CJ130" s="29"/>
      <c r="CK130" s="29">
        <v>13685.77</v>
      </c>
      <c r="CL130" s="29">
        <v>0</v>
      </c>
      <c r="CM130" s="29">
        <v>13685.77</v>
      </c>
      <c r="CN130" s="29">
        <v>24084.89</v>
      </c>
      <c r="CO130" s="29">
        <v>0</v>
      </c>
      <c r="CP130" s="29">
        <v>24084.89</v>
      </c>
      <c r="CQ130" s="29">
        <v>14129.85</v>
      </c>
      <c r="CR130" s="29">
        <v>0</v>
      </c>
      <c r="CS130" s="29">
        <v>14129.85</v>
      </c>
      <c r="CT130" s="29"/>
      <c r="CU130" s="29"/>
      <c r="CV130" s="29"/>
      <c r="CW130" s="29">
        <v>87978.85</v>
      </c>
      <c r="CX130" s="29">
        <v>0</v>
      </c>
      <c r="CY130" s="29">
        <v>87978.85</v>
      </c>
      <c r="CZ130" s="29">
        <v>102108.70000000001</v>
      </c>
      <c r="DA130" s="29">
        <v>0</v>
      </c>
      <c r="DB130" s="29">
        <v>102108.70000000001</v>
      </c>
      <c r="DC130" s="29">
        <v>13179.75</v>
      </c>
      <c r="DD130" s="29">
        <v>0</v>
      </c>
      <c r="DE130" s="29">
        <v>13179.75</v>
      </c>
      <c r="DF130" s="29"/>
      <c r="DG130" s="29"/>
      <c r="DH130" s="29"/>
      <c r="DI130" s="29">
        <v>13179.75</v>
      </c>
      <c r="DJ130" s="29">
        <v>0</v>
      </c>
      <c r="DK130" s="29">
        <v>13179.75</v>
      </c>
      <c r="DL130" s="29">
        <v>26359.5</v>
      </c>
      <c r="DM130" s="29">
        <v>0</v>
      </c>
      <c r="DN130" s="29">
        <v>26359.5</v>
      </c>
      <c r="DO130" s="29">
        <v>15458.32</v>
      </c>
      <c r="DP130" s="29">
        <v>0</v>
      </c>
      <c r="DQ130" s="29">
        <v>15458.32</v>
      </c>
      <c r="DR130" s="29"/>
      <c r="DS130" s="29"/>
      <c r="DT130" s="29"/>
      <c r="DU130" s="29">
        <v>147745.54999999999</v>
      </c>
      <c r="DV130" s="29">
        <v>0</v>
      </c>
      <c r="DW130" s="29">
        <v>147745.54999999999</v>
      </c>
      <c r="DX130" s="29">
        <v>163203.87</v>
      </c>
      <c r="DY130" s="29">
        <v>0</v>
      </c>
      <c r="DZ130" s="29">
        <v>163203.87</v>
      </c>
      <c r="EA130" s="29">
        <v>14787.35</v>
      </c>
      <c r="EB130" s="29">
        <v>0</v>
      </c>
      <c r="EC130" s="29">
        <v>14787.35</v>
      </c>
      <c r="ED130" s="29"/>
      <c r="EE130" s="29"/>
      <c r="EF130" s="29"/>
      <c r="EG130" s="29">
        <v>56305.29</v>
      </c>
      <c r="EH130" s="29">
        <v>0</v>
      </c>
      <c r="EI130" s="29">
        <v>56305.29</v>
      </c>
      <c r="EJ130" s="29">
        <v>71092.639999999999</v>
      </c>
      <c r="EK130" s="29">
        <v>0</v>
      </c>
      <c r="EL130" s="29">
        <v>71092.639999999999</v>
      </c>
      <c r="EM130" s="29">
        <v>15838.45</v>
      </c>
      <c r="EN130" s="29">
        <v>0</v>
      </c>
      <c r="EO130" s="29">
        <v>15838.45</v>
      </c>
      <c r="EP130" s="29"/>
      <c r="EQ130" s="29"/>
      <c r="ER130" s="29"/>
      <c r="ES130" s="29">
        <v>76793.58</v>
      </c>
      <c r="ET130" s="29">
        <v>0</v>
      </c>
      <c r="EU130" s="29">
        <v>76793.58</v>
      </c>
      <c r="EV130" s="29">
        <v>92632.03</v>
      </c>
      <c r="EW130" s="29">
        <v>0</v>
      </c>
      <c r="EX130" s="29">
        <v>92632.03</v>
      </c>
      <c r="EY130" s="29">
        <v>13440</v>
      </c>
      <c r="EZ130" s="29">
        <v>0</v>
      </c>
      <c r="FA130" s="29">
        <v>13440</v>
      </c>
      <c r="FB130" s="29"/>
      <c r="FC130" s="29"/>
      <c r="FD130" s="29"/>
      <c r="FE130" s="29">
        <v>184855.78</v>
      </c>
      <c r="FF130" s="29">
        <v>0</v>
      </c>
      <c r="FG130" s="29">
        <v>184855.78</v>
      </c>
      <c r="FH130" s="29">
        <v>198295.78</v>
      </c>
      <c r="FI130" s="29">
        <v>0</v>
      </c>
      <c r="FJ130" s="29">
        <v>198295.78</v>
      </c>
      <c r="FK130" s="29">
        <v>17390.439999999999</v>
      </c>
      <c r="FL130" s="29">
        <v>0</v>
      </c>
      <c r="FM130" s="29">
        <v>17390.439999999999</v>
      </c>
      <c r="FN130" s="29"/>
      <c r="FO130" s="29"/>
      <c r="FP130" s="29"/>
      <c r="FQ130" s="29">
        <v>193410.78</v>
      </c>
      <c r="FR130" s="29">
        <v>0</v>
      </c>
      <c r="FS130" s="29">
        <v>193410.78</v>
      </c>
      <c r="FT130" s="29">
        <v>210801.22</v>
      </c>
      <c r="FU130" s="29">
        <v>0</v>
      </c>
      <c r="FV130" s="29">
        <v>210801.22</v>
      </c>
      <c r="FW130" s="29">
        <v>55624.06</v>
      </c>
      <c r="FX130" s="29">
        <v>0</v>
      </c>
      <c r="FY130" s="29">
        <v>55624.06</v>
      </c>
      <c r="FZ130" s="29">
        <v>270944.28000000003</v>
      </c>
      <c r="GA130" s="29">
        <v>0</v>
      </c>
      <c r="GB130" s="29">
        <v>270944.28000000003</v>
      </c>
      <c r="GC130" s="29">
        <v>198061.78</v>
      </c>
      <c r="GD130" s="29">
        <v>0</v>
      </c>
      <c r="GE130" s="29">
        <v>198061.78</v>
      </c>
      <c r="GF130" s="29">
        <v>524630.12</v>
      </c>
      <c r="GG130" s="29">
        <v>0</v>
      </c>
      <c r="GH130" s="29">
        <v>524630.12</v>
      </c>
      <c r="GI130" s="29">
        <v>31960.12</v>
      </c>
      <c r="GJ130" s="29">
        <v>0</v>
      </c>
      <c r="GK130" s="29">
        <v>31960.12</v>
      </c>
      <c r="GL130" s="29">
        <v>218661.06</v>
      </c>
      <c r="GM130" s="29">
        <v>0</v>
      </c>
      <c r="GN130" s="29">
        <v>218661.06</v>
      </c>
      <c r="GO130" s="29">
        <v>226011.78</v>
      </c>
      <c r="GP130" s="29">
        <v>0</v>
      </c>
      <c r="GQ130" s="29">
        <v>226011.78</v>
      </c>
      <c r="GR130" s="29">
        <v>476632.95999999996</v>
      </c>
      <c r="GS130" s="29">
        <v>0</v>
      </c>
      <c r="GT130" s="29">
        <v>476632.95999999996</v>
      </c>
      <c r="GU130" s="29">
        <v>38291.919999999998</v>
      </c>
      <c r="GV130" s="29">
        <v>0</v>
      </c>
      <c r="GW130" s="29">
        <v>38291.919999999998</v>
      </c>
      <c r="GX130" s="29">
        <v>305180.34000000003</v>
      </c>
      <c r="GY130" s="29">
        <v>0</v>
      </c>
      <c r="GZ130" s="29">
        <v>305180.34000000003</v>
      </c>
      <c r="HA130" s="29">
        <v>161299.28</v>
      </c>
      <c r="HB130" s="29">
        <v>0</v>
      </c>
      <c r="HC130" s="29">
        <v>161299.28</v>
      </c>
      <c r="HD130" s="29">
        <v>504771.54000000004</v>
      </c>
      <c r="HE130" s="29">
        <v>0</v>
      </c>
      <c r="HF130" s="29">
        <v>504771.54000000004</v>
      </c>
      <c r="HG130" s="29">
        <v>315951.12</v>
      </c>
      <c r="HH130" s="29">
        <v>0</v>
      </c>
      <c r="HI130" s="29">
        <v>315951.12</v>
      </c>
      <c r="HJ130" s="29">
        <v>162080.78</v>
      </c>
      <c r="HK130" s="29">
        <v>0</v>
      </c>
      <c r="HL130" s="29">
        <v>162080.78</v>
      </c>
      <c r="HM130" s="29">
        <v>478031.9</v>
      </c>
      <c r="HN130" s="29">
        <v>0</v>
      </c>
      <c r="HO130" s="29">
        <v>478031.9</v>
      </c>
      <c r="HP130" s="29"/>
      <c r="HQ130" s="29"/>
      <c r="HR130" s="29"/>
      <c r="HS130" s="29"/>
      <c r="HT130" s="29"/>
      <c r="HU130" s="29"/>
      <c r="HV130" s="29"/>
      <c r="HW130" s="29"/>
      <c r="HX130" s="29"/>
      <c r="HY130" s="29">
        <v>2872645.15</v>
      </c>
      <c r="HZ130" s="29">
        <v>0</v>
      </c>
      <c r="IA130" s="29">
        <v>2872645.15</v>
      </c>
      <c r="IB130" s="29">
        <v>61000</v>
      </c>
      <c r="IC130" s="29">
        <v>0</v>
      </c>
      <c r="ID130" s="29">
        <v>61000</v>
      </c>
      <c r="IE130" s="29">
        <v>124000</v>
      </c>
      <c r="IF130" s="29">
        <v>0</v>
      </c>
      <c r="IG130" s="29">
        <v>124000</v>
      </c>
      <c r="IH130" s="29">
        <v>185000</v>
      </c>
      <c r="II130" s="29">
        <v>0</v>
      </c>
      <c r="IJ130" s="29">
        <v>185000</v>
      </c>
      <c r="IK130" s="29">
        <v>61000</v>
      </c>
      <c r="IL130" s="29">
        <v>0</v>
      </c>
      <c r="IM130" s="29">
        <v>61000</v>
      </c>
      <c r="IN130" s="29">
        <v>124000</v>
      </c>
      <c r="IO130" s="29">
        <v>0</v>
      </c>
      <c r="IP130" s="29">
        <v>124000</v>
      </c>
      <c r="IQ130" s="29">
        <v>185000</v>
      </c>
      <c r="IR130" s="29">
        <v>0</v>
      </c>
      <c r="IS130" s="29">
        <v>185000</v>
      </c>
      <c r="IT130" s="29">
        <v>61000</v>
      </c>
      <c r="IU130" s="29">
        <v>0</v>
      </c>
      <c r="IV130" s="29">
        <v>61000</v>
      </c>
      <c r="IW130" s="29">
        <v>124000</v>
      </c>
      <c r="IX130" s="29">
        <v>0</v>
      </c>
      <c r="IY130" s="29">
        <v>124000</v>
      </c>
      <c r="IZ130" s="29">
        <v>185000</v>
      </c>
      <c r="JA130" s="29">
        <v>0</v>
      </c>
      <c r="JB130" s="29">
        <v>185000</v>
      </c>
      <c r="JC130" s="29">
        <v>61000</v>
      </c>
      <c r="JD130" s="29">
        <v>0</v>
      </c>
      <c r="JE130" s="29">
        <v>61000</v>
      </c>
      <c r="JF130" s="29">
        <v>124000</v>
      </c>
      <c r="JG130" s="29">
        <v>0</v>
      </c>
      <c r="JH130" s="29">
        <v>124000</v>
      </c>
      <c r="JI130" s="29">
        <v>185000</v>
      </c>
      <c r="JJ130" s="29">
        <v>0</v>
      </c>
      <c r="JK130" s="29">
        <v>185000</v>
      </c>
      <c r="JL130" s="29">
        <v>61000</v>
      </c>
      <c r="JM130" s="29">
        <v>0</v>
      </c>
      <c r="JN130" s="29">
        <v>61000</v>
      </c>
      <c r="JO130" s="29">
        <v>124000</v>
      </c>
      <c r="JP130" s="29">
        <v>0</v>
      </c>
      <c r="JQ130" s="29">
        <v>124000</v>
      </c>
      <c r="JR130" s="29">
        <v>185000</v>
      </c>
      <c r="JS130" s="29">
        <v>0</v>
      </c>
      <c r="JT130" s="29">
        <v>185000</v>
      </c>
      <c r="JU130" s="29">
        <v>61000</v>
      </c>
      <c r="JV130" s="29">
        <v>0</v>
      </c>
      <c r="JW130" s="29">
        <v>61000</v>
      </c>
      <c r="JX130" s="29">
        <v>124000</v>
      </c>
      <c r="JY130" s="29">
        <v>0</v>
      </c>
      <c r="JZ130" s="29">
        <v>124000</v>
      </c>
      <c r="KA130" s="29">
        <v>185000</v>
      </c>
      <c r="KB130" s="29">
        <v>0</v>
      </c>
      <c r="KC130" s="29">
        <v>185000</v>
      </c>
      <c r="KD130" s="29">
        <v>61000</v>
      </c>
      <c r="KE130" s="29">
        <v>0</v>
      </c>
      <c r="KF130" s="29">
        <v>61000</v>
      </c>
      <c r="KG130" s="29">
        <v>124000</v>
      </c>
      <c r="KH130" s="29">
        <v>0</v>
      </c>
      <c r="KI130" s="29">
        <v>124000</v>
      </c>
      <c r="KJ130" s="29">
        <v>185000</v>
      </c>
      <c r="KK130" s="29">
        <v>0</v>
      </c>
      <c r="KL130" s="29">
        <v>185000</v>
      </c>
      <c r="KM130" s="29">
        <v>61000</v>
      </c>
      <c r="KN130" s="29">
        <v>0</v>
      </c>
      <c r="KO130" s="29">
        <v>61000</v>
      </c>
      <c r="KP130" s="29">
        <v>124000</v>
      </c>
      <c r="KQ130" s="29">
        <v>0</v>
      </c>
      <c r="KR130" s="29">
        <v>124000</v>
      </c>
      <c r="KS130" s="29">
        <v>185000</v>
      </c>
      <c r="KT130" s="29">
        <v>0</v>
      </c>
      <c r="KU130" s="29">
        <v>185000</v>
      </c>
      <c r="KV130" s="29">
        <v>61000</v>
      </c>
      <c r="KW130" s="29">
        <v>0</v>
      </c>
      <c r="KX130" s="29">
        <v>61000</v>
      </c>
      <c r="KY130" s="29">
        <v>124000</v>
      </c>
      <c r="KZ130" s="29">
        <v>0</v>
      </c>
      <c r="LA130" s="29">
        <v>124000</v>
      </c>
      <c r="LB130" s="29">
        <v>185000</v>
      </c>
      <c r="LC130" s="29">
        <v>0</v>
      </c>
      <c r="LD130" s="29">
        <v>185000</v>
      </c>
      <c r="LE130" s="29">
        <v>61000</v>
      </c>
      <c r="LF130" s="29">
        <v>0</v>
      </c>
      <c r="LG130" s="29">
        <v>61000</v>
      </c>
      <c r="LH130" s="29">
        <v>124000</v>
      </c>
      <c r="LI130" s="29">
        <v>0</v>
      </c>
      <c r="LJ130" s="29">
        <v>124000</v>
      </c>
      <c r="LK130" s="29">
        <v>185000</v>
      </c>
      <c r="LL130" s="29">
        <v>0</v>
      </c>
      <c r="LM130" s="29">
        <v>185000</v>
      </c>
      <c r="LN130" s="29">
        <v>61000</v>
      </c>
      <c r="LO130" s="29">
        <v>0</v>
      </c>
      <c r="LP130" s="29">
        <v>61000</v>
      </c>
      <c r="LQ130" s="29">
        <v>124000</v>
      </c>
      <c r="LR130" s="29">
        <v>0</v>
      </c>
      <c r="LS130" s="29">
        <v>124000</v>
      </c>
      <c r="LT130" s="29">
        <v>185000</v>
      </c>
      <c r="LU130" s="29">
        <v>0</v>
      </c>
      <c r="LV130" s="29">
        <v>185000</v>
      </c>
      <c r="LW130" s="29">
        <v>61000</v>
      </c>
      <c r="LX130" s="29">
        <v>0</v>
      </c>
      <c r="LY130" s="29">
        <v>61000</v>
      </c>
      <c r="LZ130" s="29"/>
      <c r="MA130" s="29"/>
      <c r="MB130" s="29"/>
      <c r="MC130" s="29">
        <v>61000</v>
      </c>
      <c r="MD130" s="29">
        <v>0</v>
      </c>
      <c r="ME130" s="29">
        <v>61000</v>
      </c>
      <c r="MF130" s="29"/>
      <c r="MG130" s="29"/>
      <c r="MH130" s="29"/>
      <c r="MI130" s="29"/>
      <c r="MJ130" s="29"/>
      <c r="MK130" s="29"/>
      <c r="ML130" s="29">
        <v>2096000</v>
      </c>
      <c r="MM130" s="29">
        <v>0</v>
      </c>
      <c r="MN130" s="29">
        <v>2096000</v>
      </c>
      <c r="MO130" s="29"/>
      <c r="MP130" s="29"/>
      <c r="MQ130" s="29"/>
      <c r="MR130" s="29"/>
      <c r="MS130" s="29"/>
      <c r="MT130" s="29"/>
      <c r="MU130" s="29"/>
      <c r="MV130" s="29"/>
      <c r="MW130" s="29"/>
      <c r="MX130" s="29"/>
      <c r="MY130" s="29"/>
      <c r="MZ130" s="29"/>
      <c r="NA130" s="29"/>
      <c r="NB130" s="29"/>
      <c r="NC130" s="29"/>
      <c r="ND130" s="29"/>
      <c r="NE130" s="29"/>
      <c r="NF130" s="29"/>
      <c r="NG130" s="29"/>
      <c r="NH130" s="29"/>
      <c r="NI130" s="29"/>
      <c r="NJ130" s="29"/>
      <c r="NK130" s="29"/>
      <c r="NL130" s="29"/>
      <c r="NM130" s="29"/>
      <c r="NN130" s="29"/>
      <c r="NO130" s="29"/>
      <c r="NP130" s="29"/>
      <c r="NQ130" s="29"/>
      <c r="NR130" s="29"/>
      <c r="NS130" s="29"/>
      <c r="NT130" s="29"/>
      <c r="NU130" s="29"/>
      <c r="NV130" s="29"/>
      <c r="NW130" s="29"/>
      <c r="NX130" s="29"/>
      <c r="NY130" s="29"/>
      <c r="NZ130" s="29"/>
      <c r="OA130" s="29"/>
      <c r="OB130" s="29"/>
      <c r="OC130" s="29"/>
      <c r="OD130" s="29"/>
      <c r="OE130" s="29"/>
      <c r="OF130" s="29"/>
      <c r="OG130" s="29"/>
      <c r="OH130" s="29"/>
      <c r="OI130" s="29"/>
      <c r="OJ130" s="29"/>
      <c r="OK130" s="29"/>
      <c r="OL130" s="29"/>
      <c r="OM130" s="29"/>
      <c r="ON130" s="29"/>
      <c r="OO130" s="29"/>
      <c r="OP130" s="29"/>
      <c r="OQ130" s="29"/>
      <c r="OR130" s="29"/>
      <c r="OS130" s="29"/>
      <c r="OT130" s="29"/>
      <c r="OU130" s="29"/>
      <c r="OV130" s="29"/>
      <c r="OW130" s="29"/>
      <c r="OX130" s="29"/>
      <c r="OY130" s="29"/>
      <c r="OZ130" s="29"/>
      <c r="PA130" s="29"/>
      <c r="PB130" s="29"/>
      <c r="PC130" s="29"/>
      <c r="PD130" s="29"/>
      <c r="PE130" s="29"/>
      <c r="PF130" s="29"/>
      <c r="PG130" s="29"/>
      <c r="PH130" s="29"/>
      <c r="PI130" s="29"/>
      <c r="PJ130" s="29"/>
      <c r="PK130" s="29"/>
    </row>
    <row r="131" spans="1:427" x14ac:dyDescent="0.25">
      <c r="A131" s="7" t="s">
        <v>325</v>
      </c>
      <c r="B131" s="29">
        <v>6710.98</v>
      </c>
      <c r="C131" s="29">
        <v>0</v>
      </c>
      <c r="D131" s="29">
        <v>6710.98</v>
      </c>
      <c r="E131" s="29">
        <v>6710.98</v>
      </c>
      <c r="F131" s="29">
        <v>0</v>
      </c>
      <c r="G131" s="29">
        <v>6710.98</v>
      </c>
      <c r="H131" s="29">
        <v>11575.24</v>
      </c>
      <c r="I131" s="29">
        <v>0</v>
      </c>
      <c r="J131" s="29">
        <v>11575.24</v>
      </c>
      <c r="K131" s="29">
        <v>11575.24</v>
      </c>
      <c r="L131" s="29">
        <v>0</v>
      </c>
      <c r="M131" s="29">
        <v>11575.24</v>
      </c>
      <c r="N131" s="29">
        <v>10691.29</v>
      </c>
      <c r="O131" s="29">
        <v>0</v>
      </c>
      <c r="P131" s="29">
        <v>10691.29</v>
      </c>
      <c r="Q131" s="29">
        <v>10691.29</v>
      </c>
      <c r="R131" s="29">
        <v>0</v>
      </c>
      <c r="S131" s="29">
        <v>10691.29</v>
      </c>
      <c r="T131" s="29">
        <v>8819.5400000000009</v>
      </c>
      <c r="U131" s="29">
        <v>0</v>
      </c>
      <c r="V131" s="29">
        <v>8819.5400000000009</v>
      </c>
      <c r="W131" s="29">
        <v>8819.5400000000009</v>
      </c>
      <c r="X131" s="29">
        <v>0</v>
      </c>
      <c r="Y131" s="29">
        <v>8819.5400000000009</v>
      </c>
      <c r="Z131" s="29">
        <v>10206.15</v>
      </c>
      <c r="AA131" s="29">
        <v>0</v>
      </c>
      <c r="AB131" s="29">
        <v>10206.15</v>
      </c>
      <c r="AC131" s="29">
        <v>10206.15</v>
      </c>
      <c r="AD131" s="29">
        <v>0</v>
      </c>
      <c r="AE131" s="29">
        <v>10206.15</v>
      </c>
      <c r="AF131" s="29">
        <v>11630.28</v>
      </c>
      <c r="AG131" s="29">
        <v>0</v>
      </c>
      <c r="AH131" s="29">
        <v>11630.28</v>
      </c>
      <c r="AI131" s="29">
        <v>11630.28</v>
      </c>
      <c r="AJ131" s="29">
        <v>0</v>
      </c>
      <c r="AK131" s="29">
        <v>11630.28</v>
      </c>
      <c r="AL131" s="29">
        <v>9941.93</v>
      </c>
      <c r="AM131" s="29">
        <v>0</v>
      </c>
      <c r="AN131" s="29">
        <v>9941.93</v>
      </c>
      <c r="AO131" s="29">
        <v>9941.93</v>
      </c>
      <c r="AP131" s="29">
        <v>0</v>
      </c>
      <c r="AQ131" s="29">
        <v>9941.93</v>
      </c>
      <c r="AR131" s="29">
        <v>7570.53</v>
      </c>
      <c r="AS131" s="29">
        <v>0</v>
      </c>
      <c r="AT131" s="29">
        <v>7570.53</v>
      </c>
      <c r="AU131" s="29">
        <v>7570.53</v>
      </c>
      <c r="AV131" s="29">
        <v>0</v>
      </c>
      <c r="AW131" s="29">
        <v>7570.53</v>
      </c>
      <c r="AX131" s="29">
        <v>7193.35</v>
      </c>
      <c r="AY131" s="29">
        <v>0</v>
      </c>
      <c r="AZ131" s="29">
        <v>7193.35</v>
      </c>
      <c r="BA131" s="29">
        <v>7193.35</v>
      </c>
      <c r="BB131" s="29">
        <v>0</v>
      </c>
      <c r="BC131" s="29">
        <v>7193.35</v>
      </c>
      <c r="BD131" s="29">
        <v>5854.52</v>
      </c>
      <c r="BE131" s="29">
        <v>0</v>
      </c>
      <c r="BF131" s="29">
        <v>5854.52</v>
      </c>
      <c r="BG131" s="29">
        <v>5854.52</v>
      </c>
      <c r="BH131" s="29">
        <v>0</v>
      </c>
      <c r="BI131" s="29">
        <v>5854.52</v>
      </c>
      <c r="BJ131" s="29">
        <v>37065.1</v>
      </c>
      <c r="BK131" s="29">
        <v>0</v>
      </c>
      <c r="BL131" s="29">
        <v>37065.1</v>
      </c>
      <c r="BM131" s="29">
        <v>37065.1</v>
      </c>
      <c r="BN131" s="29">
        <v>0</v>
      </c>
      <c r="BO131" s="29">
        <v>37065.1</v>
      </c>
      <c r="BP131" s="29">
        <v>47955.06</v>
      </c>
      <c r="BQ131" s="29">
        <v>0</v>
      </c>
      <c r="BR131" s="29">
        <v>47955.06</v>
      </c>
      <c r="BS131" s="29">
        <v>47955.06</v>
      </c>
      <c r="BT131" s="29">
        <v>0</v>
      </c>
      <c r="BU131" s="29">
        <v>47955.06</v>
      </c>
      <c r="BV131" s="29"/>
      <c r="BW131" s="29"/>
      <c r="BX131" s="29"/>
      <c r="BY131" s="29"/>
      <c r="BZ131" s="29"/>
      <c r="CA131" s="29"/>
      <c r="CB131" s="29">
        <v>175213.97</v>
      </c>
      <c r="CC131" s="29">
        <v>0</v>
      </c>
      <c r="CD131" s="29">
        <v>175213.97</v>
      </c>
      <c r="CE131" s="29">
        <v>10399.120000000001</v>
      </c>
      <c r="CF131" s="29">
        <v>0</v>
      </c>
      <c r="CG131" s="29">
        <v>10399.120000000001</v>
      </c>
      <c r="CH131" s="29"/>
      <c r="CI131" s="29"/>
      <c r="CJ131" s="29"/>
      <c r="CK131" s="29">
        <v>13685.77</v>
      </c>
      <c r="CL131" s="29">
        <v>0</v>
      </c>
      <c r="CM131" s="29">
        <v>13685.77</v>
      </c>
      <c r="CN131" s="29">
        <v>24084.89</v>
      </c>
      <c r="CO131" s="29">
        <v>0</v>
      </c>
      <c r="CP131" s="29">
        <v>24084.89</v>
      </c>
      <c r="CQ131" s="29">
        <v>14129.85</v>
      </c>
      <c r="CR131" s="29">
        <v>0</v>
      </c>
      <c r="CS131" s="29">
        <v>14129.85</v>
      </c>
      <c r="CT131" s="29"/>
      <c r="CU131" s="29"/>
      <c r="CV131" s="29"/>
      <c r="CW131" s="29">
        <v>87978.85</v>
      </c>
      <c r="CX131" s="29">
        <v>0</v>
      </c>
      <c r="CY131" s="29">
        <v>87978.85</v>
      </c>
      <c r="CZ131" s="29">
        <v>102108.70000000001</v>
      </c>
      <c r="DA131" s="29">
        <v>0</v>
      </c>
      <c r="DB131" s="29">
        <v>102108.70000000001</v>
      </c>
      <c r="DC131" s="29">
        <v>13179.75</v>
      </c>
      <c r="DD131" s="29">
        <v>0</v>
      </c>
      <c r="DE131" s="29">
        <v>13179.75</v>
      </c>
      <c r="DF131" s="29"/>
      <c r="DG131" s="29"/>
      <c r="DH131" s="29"/>
      <c r="DI131" s="29">
        <v>13179.75</v>
      </c>
      <c r="DJ131" s="29">
        <v>0</v>
      </c>
      <c r="DK131" s="29">
        <v>13179.75</v>
      </c>
      <c r="DL131" s="29">
        <v>26359.5</v>
      </c>
      <c r="DM131" s="29">
        <v>0</v>
      </c>
      <c r="DN131" s="29">
        <v>26359.5</v>
      </c>
      <c r="DO131" s="29">
        <v>15458.32</v>
      </c>
      <c r="DP131" s="29">
        <v>0</v>
      </c>
      <c r="DQ131" s="29">
        <v>15458.32</v>
      </c>
      <c r="DR131" s="29"/>
      <c r="DS131" s="29"/>
      <c r="DT131" s="29"/>
      <c r="DU131" s="29">
        <v>147745.54999999999</v>
      </c>
      <c r="DV131" s="29">
        <v>0</v>
      </c>
      <c r="DW131" s="29">
        <v>147745.54999999999</v>
      </c>
      <c r="DX131" s="29">
        <v>163203.87</v>
      </c>
      <c r="DY131" s="29">
        <v>0</v>
      </c>
      <c r="DZ131" s="29">
        <v>163203.87</v>
      </c>
      <c r="EA131" s="29">
        <v>14787.35</v>
      </c>
      <c r="EB131" s="29">
        <v>0</v>
      </c>
      <c r="EC131" s="29">
        <v>14787.35</v>
      </c>
      <c r="ED131" s="29"/>
      <c r="EE131" s="29"/>
      <c r="EF131" s="29"/>
      <c r="EG131" s="29">
        <v>56305.29</v>
      </c>
      <c r="EH131" s="29">
        <v>0</v>
      </c>
      <c r="EI131" s="29">
        <v>56305.29</v>
      </c>
      <c r="EJ131" s="29">
        <v>71092.639999999999</v>
      </c>
      <c r="EK131" s="29">
        <v>0</v>
      </c>
      <c r="EL131" s="29">
        <v>71092.639999999999</v>
      </c>
      <c r="EM131" s="29">
        <v>15838.45</v>
      </c>
      <c r="EN131" s="29">
        <v>0</v>
      </c>
      <c r="EO131" s="29">
        <v>15838.45</v>
      </c>
      <c r="EP131" s="29"/>
      <c r="EQ131" s="29"/>
      <c r="ER131" s="29"/>
      <c r="ES131" s="29">
        <v>76793.58</v>
      </c>
      <c r="ET131" s="29">
        <v>0</v>
      </c>
      <c r="EU131" s="29">
        <v>76793.58</v>
      </c>
      <c r="EV131" s="29">
        <v>92632.03</v>
      </c>
      <c r="EW131" s="29">
        <v>0</v>
      </c>
      <c r="EX131" s="29">
        <v>92632.03</v>
      </c>
      <c r="EY131" s="29">
        <v>13440</v>
      </c>
      <c r="EZ131" s="29">
        <v>0</v>
      </c>
      <c r="FA131" s="29">
        <v>13440</v>
      </c>
      <c r="FB131" s="29"/>
      <c r="FC131" s="29"/>
      <c r="FD131" s="29"/>
      <c r="FE131" s="29">
        <v>184855.78</v>
      </c>
      <c r="FF131" s="29">
        <v>0</v>
      </c>
      <c r="FG131" s="29">
        <v>184855.78</v>
      </c>
      <c r="FH131" s="29">
        <v>198295.78</v>
      </c>
      <c r="FI131" s="29">
        <v>0</v>
      </c>
      <c r="FJ131" s="29">
        <v>198295.78</v>
      </c>
      <c r="FK131" s="29">
        <v>17390.439999999999</v>
      </c>
      <c r="FL131" s="29">
        <v>0</v>
      </c>
      <c r="FM131" s="29">
        <v>17390.439999999999</v>
      </c>
      <c r="FN131" s="29"/>
      <c r="FO131" s="29"/>
      <c r="FP131" s="29"/>
      <c r="FQ131" s="29">
        <v>193410.78</v>
      </c>
      <c r="FR131" s="29">
        <v>0</v>
      </c>
      <c r="FS131" s="29">
        <v>193410.78</v>
      </c>
      <c r="FT131" s="29">
        <v>210801.22</v>
      </c>
      <c r="FU131" s="29">
        <v>0</v>
      </c>
      <c r="FV131" s="29">
        <v>210801.22</v>
      </c>
      <c r="FW131" s="29">
        <v>55624.06</v>
      </c>
      <c r="FX131" s="29">
        <v>0</v>
      </c>
      <c r="FY131" s="29">
        <v>55624.06</v>
      </c>
      <c r="FZ131" s="29">
        <v>270944.28000000003</v>
      </c>
      <c r="GA131" s="29">
        <v>0</v>
      </c>
      <c r="GB131" s="29">
        <v>270944.28000000003</v>
      </c>
      <c r="GC131" s="29">
        <v>198061.78</v>
      </c>
      <c r="GD131" s="29">
        <v>0</v>
      </c>
      <c r="GE131" s="29">
        <v>198061.78</v>
      </c>
      <c r="GF131" s="29">
        <v>524630.12</v>
      </c>
      <c r="GG131" s="29">
        <v>0</v>
      </c>
      <c r="GH131" s="29">
        <v>524630.12</v>
      </c>
      <c r="GI131" s="29">
        <v>31960.12</v>
      </c>
      <c r="GJ131" s="29">
        <v>0</v>
      </c>
      <c r="GK131" s="29">
        <v>31960.12</v>
      </c>
      <c r="GL131" s="29">
        <v>218661.06</v>
      </c>
      <c r="GM131" s="29">
        <v>0</v>
      </c>
      <c r="GN131" s="29">
        <v>218661.06</v>
      </c>
      <c r="GO131" s="29">
        <v>226011.78</v>
      </c>
      <c r="GP131" s="29">
        <v>0</v>
      </c>
      <c r="GQ131" s="29">
        <v>226011.78</v>
      </c>
      <c r="GR131" s="29">
        <v>476632.95999999996</v>
      </c>
      <c r="GS131" s="29">
        <v>0</v>
      </c>
      <c r="GT131" s="29">
        <v>476632.95999999996</v>
      </c>
      <c r="GU131" s="29">
        <v>38291.919999999998</v>
      </c>
      <c r="GV131" s="29">
        <v>0</v>
      </c>
      <c r="GW131" s="29">
        <v>38291.919999999998</v>
      </c>
      <c r="GX131" s="29">
        <v>305180.34000000003</v>
      </c>
      <c r="GY131" s="29">
        <v>0</v>
      </c>
      <c r="GZ131" s="29">
        <v>305180.34000000003</v>
      </c>
      <c r="HA131" s="29">
        <v>161299.28</v>
      </c>
      <c r="HB131" s="29">
        <v>0</v>
      </c>
      <c r="HC131" s="29">
        <v>161299.28</v>
      </c>
      <c r="HD131" s="29">
        <v>504771.54000000004</v>
      </c>
      <c r="HE131" s="29">
        <v>0</v>
      </c>
      <c r="HF131" s="29">
        <v>504771.54000000004</v>
      </c>
      <c r="HG131" s="29">
        <v>315951.12</v>
      </c>
      <c r="HH131" s="29">
        <v>0</v>
      </c>
      <c r="HI131" s="29">
        <v>315951.12</v>
      </c>
      <c r="HJ131" s="29">
        <v>162080.78</v>
      </c>
      <c r="HK131" s="29">
        <v>0</v>
      </c>
      <c r="HL131" s="29">
        <v>162080.78</v>
      </c>
      <c r="HM131" s="29">
        <v>478031.9</v>
      </c>
      <c r="HN131" s="29">
        <v>0</v>
      </c>
      <c r="HO131" s="29">
        <v>478031.9</v>
      </c>
      <c r="HP131" s="29"/>
      <c r="HQ131" s="29"/>
      <c r="HR131" s="29"/>
      <c r="HS131" s="29"/>
      <c r="HT131" s="29"/>
      <c r="HU131" s="29"/>
      <c r="HV131" s="29"/>
      <c r="HW131" s="29"/>
      <c r="HX131" s="29"/>
      <c r="HY131" s="29">
        <v>2872645.15</v>
      </c>
      <c r="HZ131" s="29">
        <v>0</v>
      </c>
      <c r="IA131" s="29">
        <v>2872645.15</v>
      </c>
      <c r="IB131" s="29">
        <v>61000</v>
      </c>
      <c r="IC131" s="29">
        <v>0</v>
      </c>
      <c r="ID131" s="29">
        <v>61000</v>
      </c>
      <c r="IE131" s="29">
        <v>124000</v>
      </c>
      <c r="IF131" s="29">
        <v>0</v>
      </c>
      <c r="IG131" s="29">
        <v>124000</v>
      </c>
      <c r="IH131" s="29">
        <v>185000</v>
      </c>
      <c r="II131" s="29">
        <v>0</v>
      </c>
      <c r="IJ131" s="29">
        <v>185000</v>
      </c>
      <c r="IK131" s="29">
        <v>61000</v>
      </c>
      <c r="IL131" s="29">
        <v>0</v>
      </c>
      <c r="IM131" s="29">
        <v>61000</v>
      </c>
      <c r="IN131" s="29">
        <v>124000</v>
      </c>
      <c r="IO131" s="29">
        <v>0</v>
      </c>
      <c r="IP131" s="29">
        <v>124000</v>
      </c>
      <c r="IQ131" s="29">
        <v>185000</v>
      </c>
      <c r="IR131" s="29">
        <v>0</v>
      </c>
      <c r="IS131" s="29">
        <v>185000</v>
      </c>
      <c r="IT131" s="29">
        <v>61000</v>
      </c>
      <c r="IU131" s="29">
        <v>0</v>
      </c>
      <c r="IV131" s="29">
        <v>61000</v>
      </c>
      <c r="IW131" s="29">
        <v>124000</v>
      </c>
      <c r="IX131" s="29">
        <v>0</v>
      </c>
      <c r="IY131" s="29">
        <v>124000</v>
      </c>
      <c r="IZ131" s="29">
        <v>185000</v>
      </c>
      <c r="JA131" s="29">
        <v>0</v>
      </c>
      <c r="JB131" s="29">
        <v>185000</v>
      </c>
      <c r="JC131" s="29">
        <v>61000</v>
      </c>
      <c r="JD131" s="29">
        <v>0</v>
      </c>
      <c r="JE131" s="29">
        <v>61000</v>
      </c>
      <c r="JF131" s="29">
        <v>124000</v>
      </c>
      <c r="JG131" s="29">
        <v>0</v>
      </c>
      <c r="JH131" s="29">
        <v>124000</v>
      </c>
      <c r="JI131" s="29">
        <v>185000</v>
      </c>
      <c r="JJ131" s="29">
        <v>0</v>
      </c>
      <c r="JK131" s="29">
        <v>185000</v>
      </c>
      <c r="JL131" s="29">
        <v>61000</v>
      </c>
      <c r="JM131" s="29">
        <v>0</v>
      </c>
      <c r="JN131" s="29">
        <v>61000</v>
      </c>
      <c r="JO131" s="29">
        <v>124000</v>
      </c>
      <c r="JP131" s="29">
        <v>0</v>
      </c>
      <c r="JQ131" s="29">
        <v>124000</v>
      </c>
      <c r="JR131" s="29">
        <v>185000</v>
      </c>
      <c r="JS131" s="29">
        <v>0</v>
      </c>
      <c r="JT131" s="29">
        <v>185000</v>
      </c>
      <c r="JU131" s="29">
        <v>61000</v>
      </c>
      <c r="JV131" s="29">
        <v>0</v>
      </c>
      <c r="JW131" s="29">
        <v>61000</v>
      </c>
      <c r="JX131" s="29">
        <v>124000</v>
      </c>
      <c r="JY131" s="29">
        <v>0</v>
      </c>
      <c r="JZ131" s="29">
        <v>124000</v>
      </c>
      <c r="KA131" s="29">
        <v>185000</v>
      </c>
      <c r="KB131" s="29">
        <v>0</v>
      </c>
      <c r="KC131" s="29">
        <v>185000</v>
      </c>
      <c r="KD131" s="29">
        <v>61000</v>
      </c>
      <c r="KE131" s="29">
        <v>0</v>
      </c>
      <c r="KF131" s="29">
        <v>61000</v>
      </c>
      <c r="KG131" s="29">
        <v>124000</v>
      </c>
      <c r="KH131" s="29">
        <v>0</v>
      </c>
      <c r="KI131" s="29">
        <v>124000</v>
      </c>
      <c r="KJ131" s="29">
        <v>185000</v>
      </c>
      <c r="KK131" s="29">
        <v>0</v>
      </c>
      <c r="KL131" s="29">
        <v>185000</v>
      </c>
      <c r="KM131" s="29">
        <v>61000</v>
      </c>
      <c r="KN131" s="29">
        <v>0</v>
      </c>
      <c r="KO131" s="29">
        <v>61000</v>
      </c>
      <c r="KP131" s="29">
        <v>124000</v>
      </c>
      <c r="KQ131" s="29">
        <v>0</v>
      </c>
      <c r="KR131" s="29">
        <v>124000</v>
      </c>
      <c r="KS131" s="29">
        <v>185000</v>
      </c>
      <c r="KT131" s="29">
        <v>0</v>
      </c>
      <c r="KU131" s="29">
        <v>185000</v>
      </c>
      <c r="KV131" s="29">
        <v>61000</v>
      </c>
      <c r="KW131" s="29">
        <v>0</v>
      </c>
      <c r="KX131" s="29">
        <v>61000</v>
      </c>
      <c r="KY131" s="29">
        <v>124000</v>
      </c>
      <c r="KZ131" s="29">
        <v>0</v>
      </c>
      <c r="LA131" s="29">
        <v>124000</v>
      </c>
      <c r="LB131" s="29">
        <v>185000</v>
      </c>
      <c r="LC131" s="29">
        <v>0</v>
      </c>
      <c r="LD131" s="29">
        <v>185000</v>
      </c>
      <c r="LE131" s="29">
        <v>61000</v>
      </c>
      <c r="LF131" s="29">
        <v>0</v>
      </c>
      <c r="LG131" s="29">
        <v>61000</v>
      </c>
      <c r="LH131" s="29">
        <v>124000</v>
      </c>
      <c r="LI131" s="29">
        <v>0</v>
      </c>
      <c r="LJ131" s="29">
        <v>124000</v>
      </c>
      <c r="LK131" s="29">
        <v>185000</v>
      </c>
      <c r="LL131" s="29">
        <v>0</v>
      </c>
      <c r="LM131" s="29">
        <v>185000</v>
      </c>
      <c r="LN131" s="29">
        <v>61000</v>
      </c>
      <c r="LO131" s="29">
        <v>0</v>
      </c>
      <c r="LP131" s="29">
        <v>61000</v>
      </c>
      <c r="LQ131" s="29">
        <v>124000</v>
      </c>
      <c r="LR131" s="29">
        <v>0</v>
      </c>
      <c r="LS131" s="29">
        <v>124000</v>
      </c>
      <c r="LT131" s="29">
        <v>185000</v>
      </c>
      <c r="LU131" s="29">
        <v>0</v>
      </c>
      <c r="LV131" s="29">
        <v>185000</v>
      </c>
      <c r="LW131" s="29">
        <v>61000</v>
      </c>
      <c r="LX131" s="29">
        <v>0</v>
      </c>
      <c r="LY131" s="29">
        <v>61000</v>
      </c>
      <c r="LZ131" s="29"/>
      <c r="MA131" s="29"/>
      <c r="MB131" s="29"/>
      <c r="MC131" s="29">
        <v>61000</v>
      </c>
      <c r="MD131" s="29">
        <v>0</v>
      </c>
      <c r="ME131" s="29">
        <v>61000</v>
      </c>
      <c r="MF131" s="29"/>
      <c r="MG131" s="29"/>
      <c r="MH131" s="29"/>
      <c r="MI131" s="29"/>
      <c r="MJ131" s="29"/>
      <c r="MK131" s="29"/>
      <c r="ML131" s="29">
        <v>2096000</v>
      </c>
      <c r="MM131" s="29">
        <v>0</v>
      </c>
      <c r="MN131" s="29">
        <v>2096000</v>
      </c>
      <c r="MO131" s="29"/>
      <c r="MP131" s="29"/>
      <c r="MQ131" s="29"/>
      <c r="MR131" s="29"/>
      <c r="MS131" s="29"/>
      <c r="MT131" s="29"/>
      <c r="MU131" s="29"/>
      <c r="MV131" s="29"/>
      <c r="MW131" s="29"/>
      <c r="MX131" s="29"/>
      <c r="MY131" s="29"/>
      <c r="MZ131" s="29"/>
      <c r="NA131" s="29"/>
      <c r="NB131" s="29"/>
      <c r="NC131" s="29"/>
      <c r="ND131" s="29"/>
      <c r="NE131" s="29"/>
      <c r="NF131" s="29"/>
      <c r="NG131" s="29"/>
      <c r="NH131" s="29"/>
      <c r="NI131" s="29"/>
      <c r="NJ131" s="29"/>
      <c r="NK131" s="29"/>
      <c r="NL131" s="29"/>
      <c r="NM131" s="29"/>
      <c r="NN131" s="29"/>
      <c r="NO131" s="29"/>
      <c r="NP131" s="29"/>
      <c r="NQ131" s="29"/>
      <c r="NR131" s="29"/>
      <c r="NS131" s="29"/>
      <c r="NT131" s="29"/>
      <c r="NU131" s="29"/>
      <c r="NV131" s="29"/>
      <c r="NW131" s="29"/>
      <c r="NX131" s="29"/>
      <c r="NY131" s="29"/>
      <c r="NZ131" s="29"/>
      <c r="OA131" s="29"/>
      <c r="OB131" s="29"/>
      <c r="OC131" s="29"/>
      <c r="OD131" s="29"/>
      <c r="OE131" s="29"/>
      <c r="OF131" s="29"/>
      <c r="OG131" s="29"/>
      <c r="OH131" s="29"/>
      <c r="OI131" s="29"/>
      <c r="OJ131" s="29"/>
      <c r="OK131" s="29"/>
      <c r="OL131" s="29"/>
      <c r="OM131" s="29"/>
      <c r="ON131" s="29"/>
      <c r="OO131" s="29"/>
      <c r="OP131" s="29"/>
      <c r="OQ131" s="29"/>
      <c r="OR131" s="29"/>
      <c r="OS131" s="29"/>
      <c r="OT131" s="29"/>
      <c r="OU131" s="29"/>
      <c r="OV131" s="29"/>
      <c r="OW131" s="29"/>
      <c r="OX131" s="29"/>
      <c r="OY131" s="29"/>
      <c r="OZ131" s="29"/>
      <c r="PA131" s="29"/>
      <c r="PB131" s="29"/>
      <c r="PC131" s="29"/>
      <c r="PD131" s="29"/>
      <c r="PE131" s="29"/>
      <c r="PF131" s="29"/>
      <c r="PG131" s="29"/>
      <c r="PH131" s="29"/>
      <c r="PI131" s="29"/>
      <c r="PJ131" s="29"/>
      <c r="PK131" s="29"/>
    </row>
    <row r="132" spans="1:427" x14ac:dyDescent="0.25">
      <c r="A132" s="5" t="s">
        <v>69</v>
      </c>
      <c r="B132" s="29">
        <v>20620.919999999998</v>
      </c>
      <c r="C132" s="29">
        <v>0</v>
      </c>
      <c r="D132" s="29">
        <v>20620.919999999998</v>
      </c>
      <c r="E132" s="29">
        <v>20620.919999999998</v>
      </c>
      <c r="F132" s="29">
        <v>0</v>
      </c>
      <c r="G132" s="29">
        <v>20620.919999999998</v>
      </c>
      <c r="H132" s="29">
        <v>18829.22</v>
      </c>
      <c r="I132" s="29">
        <v>0</v>
      </c>
      <c r="J132" s="29">
        <v>18829.22</v>
      </c>
      <c r="K132" s="29">
        <v>18829.22</v>
      </c>
      <c r="L132" s="29">
        <v>0</v>
      </c>
      <c r="M132" s="29">
        <v>18829.22</v>
      </c>
      <c r="N132" s="29">
        <v>23360.98</v>
      </c>
      <c r="O132" s="29">
        <v>0</v>
      </c>
      <c r="P132" s="29">
        <v>23360.98</v>
      </c>
      <c r="Q132" s="29">
        <v>23360.98</v>
      </c>
      <c r="R132" s="29">
        <v>0</v>
      </c>
      <c r="S132" s="29">
        <v>23360.98</v>
      </c>
      <c r="T132" s="29">
        <v>17042.669999999998</v>
      </c>
      <c r="U132" s="29">
        <v>0</v>
      </c>
      <c r="V132" s="29">
        <v>17042.669999999998</v>
      </c>
      <c r="W132" s="29">
        <v>17042.669999999998</v>
      </c>
      <c r="X132" s="29">
        <v>0</v>
      </c>
      <c r="Y132" s="29">
        <v>17042.669999999998</v>
      </c>
      <c r="Z132" s="29">
        <v>24022.73</v>
      </c>
      <c r="AA132" s="29">
        <v>0</v>
      </c>
      <c r="AB132" s="29">
        <v>24022.73</v>
      </c>
      <c r="AC132" s="29">
        <v>24022.73</v>
      </c>
      <c r="AD132" s="29">
        <v>0</v>
      </c>
      <c r="AE132" s="29">
        <v>24022.73</v>
      </c>
      <c r="AF132" s="29">
        <v>18518.439999999999</v>
      </c>
      <c r="AG132" s="29">
        <v>0</v>
      </c>
      <c r="AH132" s="29">
        <v>18518.439999999999</v>
      </c>
      <c r="AI132" s="29">
        <v>18518.439999999999</v>
      </c>
      <c r="AJ132" s="29">
        <v>0</v>
      </c>
      <c r="AK132" s="29">
        <v>18518.439999999999</v>
      </c>
      <c r="AL132" s="29">
        <v>103748.48</v>
      </c>
      <c r="AM132" s="29">
        <v>0</v>
      </c>
      <c r="AN132" s="29">
        <v>103748.48</v>
      </c>
      <c r="AO132" s="29">
        <v>103748.48</v>
      </c>
      <c r="AP132" s="29">
        <v>0</v>
      </c>
      <c r="AQ132" s="29">
        <v>103748.48</v>
      </c>
      <c r="AR132" s="29">
        <v>31702.11</v>
      </c>
      <c r="AS132" s="29">
        <v>0</v>
      </c>
      <c r="AT132" s="29">
        <v>31702.11</v>
      </c>
      <c r="AU132" s="29">
        <v>31702.11</v>
      </c>
      <c r="AV132" s="29">
        <v>0</v>
      </c>
      <c r="AW132" s="29">
        <v>31702.11</v>
      </c>
      <c r="AX132" s="29">
        <v>27902.07</v>
      </c>
      <c r="AY132" s="29">
        <v>0</v>
      </c>
      <c r="AZ132" s="29">
        <v>27902.07</v>
      </c>
      <c r="BA132" s="29">
        <v>27902.07</v>
      </c>
      <c r="BB132" s="29">
        <v>0</v>
      </c>
      <c r="BC132" s="29">
        <v>27902.07</v>
      </c>
      <c r="BD132" s="29">
        <v>36134.69</v>
      </c>
      <c r="BE132" s="29">
        <v>0</v>
      </c>
      <c r="BF132" s="29">
        <v>36134.69</v>
      </c>
      <c r="BG132" s="29">
        <v>36134.69</v>
      </c>
      <c r="BH132" s="29">
        <v>0</v>
      </c>
      <c r="BI132" s="29">
        <v>36134.69</v>
      </c>
      <c r="BJ132" s="29">
        <v>33998.949999999997</v>
      </c>
      <c r="BK132" s="29">
        <v>0</v>
      </c>
      <c r="BL132" s="29">
        <v>33998.949999999997</v>
      </c>
      <c r="BM132" s="29">
        <v>33998.949999999997</v>
      </c>
      <c r="BN132" s="29">
        <v>0</v>
      </c>
      <c r="BO132" s="29">
        <v>33998.949999999997</v>
      </c>
      <c r="BP132" s="29">
        <v>21014.99</v>
      </c>
      <c r="BQ132" s="29">
        <v>6603.2</v>
      </c>
      <c r="BR132" s="29">
        <v>27618.19</v>
      </c>
      <c r="BS132" s="29">
        <v>21014.99</v>
      </c>
      <c r="BT132" s="29">
        <v>6603.2</v>
      </c>
      <c r="BU132" s="29">
        <v>27618.19</v>
      </c>
      <c r="BV132" s="29"/>
      <c r="BW132" s="29"/>
      <c r="BX132" s="29"/>
      <c r="BY132" s="29"/>
      <c r="BZ132" s="29"/>
      <c r="CA132" s="29"/>
      <c r="CB132" s="29">
        <v>376896.25</v>
      </c>
      <c r="CC132" s="29">
        <v>6603.2</v>
      </c>
      <c r="CD132" s="29">
        <v>383499.45</v>
      </c>
      <c r="CE132" s="29">
        <v>31067.91</v>
      </c>
      <c r="CF132" s="29">
        <v>0</v>
      </c>
      <c r="CG132" s="29">
        <v>31067.91</v>
      </c>
      <c r="CH132" s="29"/>
      <c r="CI132" s="29"/>
      <c r="CJ132" s="29"/>
      <c r="CK132" s="29">
        <v>31067.91</v>
      </c>
      <c r="CL132" s="29">
        <v>0</v>
      </c>
      <c r="CM132" s="29">
        <v>31067.91</v>
      </c>
      <c r="CN132" s="29">
        <v>62135.82</v>
      </c>
      <c r="CO132" s="29">
        <v>0</v>
      </c>
      <c r="CP132" s="29">
        <v>62135.82</v>
      </c>
      <c r="CQ132" s="29">
        <v>31102.09</v>
      </c>
      <c r="CR132" s="29">
        <v>0</v>
      </c>
      <c r="CS132" s="29">
        <v>31102.09</v>
      </c>
      <c r="CT132" s="29"/>
      <c r="CU132" s="29"/>
      <c r="CV132" s="29"/>
      <c r="CW132" s="29">
        <v>31102.09</v>
      </c>
      <c r="CX132" s="29">
        <v>0</v>
      </c>
      <c r="CY132" s="29">
        <v>31102.09</v>
      </c>
      <c r="CZ132" s="29">
        <v>62204.18</v>
      </c>
      <c r="DA132" s="29">
        <v>0</v>
      </c>
      <c r="DB132" s="29">
        <v>62204.18</v>
      </c>
      <c r="DC132" s="29">
        <v>46612.7</v>
      </c>
      <c r="DD132" s="29">
        <v>0</v>
      </c>
      <c r="DE132" s="29">
        <v>46612.7</v>
      </c>
      <c r="DF132" s="29"/>
      <c r="DG132" s="29"/>
      <c r="DH132" s="29"/>
      <c r="DI132" s="29">
        <v>46612.7</v>
      </c>
      <c r="DJ132" s="29">
        <v>0</v>
      </c>
      <c r="DK132" s="29">
        <v>46612.7</v>
      </c>
      <c r="DL132" s="29">
        <v>93225.4</v>
      </c>
      <c r="DM132" s="29">
        <v>0</v>
      </c>
      <c r="DN132" s="29">
        <v>93225.4</v>
      </c>
      <c r="DO132" s="29">
        <v>35699.15</v>
      </c>
      <c r="DP132" s="29">
        <v>0</v>
      </c>
      <c r="DQ132" s="29">
        <v>35699.15</v>
      </c>
      <c r="DR132" s="29"/>
      <c r="DS132" s="29"/>
      <c r="DT132" s="29"/>
      <c r="DU132" s="29">
        <v>35699.15</v>
      </c>
      <c r="DV132" s="29">
        <v>0</v>
      </c>
      <c r="DW132" s="29">
        <v>35699.15</v>
      </c>
      <c r="DX132" s="29">
        <v>71398.3</v>
      </c>
      <c r="DY132" s="29">
        <v>0</v>
      </c>
      <c r="DZ132" s="29">
        <v>71398.3</v>
      </c>
      <c r="EA132" s="29">
        <v>47415.839999999997</v>
      </c>
      <c r="EB132" s="29">
        <v>0</v>
      </c>
      <c r="EC132" s="29">
        <v>47415.839999999997</v>
      </c>
      <c r="ED132" s="29"/>
      <c r="EE132" s="29"/>
      <c r="EF132" s="29"/>
      <c r="EG132" s="29">
        <v>47415.83</v>
      </c>
      <c r="EH132" s="29">
        <v>0</v>
      </c>
      <c r="EI132" s="29">
        <v>47415.83</v>
      </c>
      <c r="EJ132" s="29">
        <v>94831.67</v>
      </c>
      <c r="EK132" s="29">
        <v>0</v>
      </c>
      <c r="EL132" s="29">
        <v>94831.67</v>
      </c>
      <c r="EM132" s="29">
        <v>54834.92</v>
      </c>
      <c r="EN132" s="29">
        <v>0</v>
      </c>
      <c r="EO132" s="29">
        <v>54834.92</v>
      </c>
      <c r="EP132" s="29"/>
      <c r="EQ132" s="29"/>
      <c r="ER132" s="29"/>
      <c r="ES132" s="29">
        <v>41551.68</v>
      </c>
      <c r="ET132" s="29">
        <v>0</v>
      </c>
      <c r="EU132" s="29">
        <v>41551.68</v>
      </c>
      <c r="EV132" s="29">
        <v>96386.6</v>
      </c>
      <c r="EW132" s="29">
        <v>0</v>
      </c>
      <c r="EX132" s="29">
        <v>96386.6</v>
      </c>
      <c r="EY132" s="29">
        <v>61784.35</v>
      </c>
      <c r="EZ132" s="29">
        <v>0</v>
      </c>
      <c r="FA132" s="29">
        <v>61784.35</v>
      </c>
      <c r="FB132" s="29"/>
      <c r="FC132" s="29"/>
      <c r="FD132" s="29"/>
      <c r="FE132" s="29">
        <v>45840.89</v>
      </c>
      <c r="FF132" s="29">
        <v>0</v>
      </c>
      <c r="FG132" s="29">
        <v>45840.89</v>
      </c>
      <c r="FH132" s="29">
        <v>107625.23999999999</v>
      </c>
      <c r="FI132" s="29">
        <v>0</v>
      </c>
      <c r="FJ132" s="29">
        <v>107625.23999999999</v>
      </c>
      <c r="FK132" s="29">
        <v>52830.400000000001</v>
      </c>
      <c r="FL132" s="29">
        <v>0</v>
      </c>
      <c r="FM132" s="29">
        <v>52830.400000000001</v>
      </c>
      <c r="FN132" s="29"/>
      <c r="FO132" s="29"/>
      <c r="FP132" s="29"/>
      <c r="FQ132" s="29">
        <v>58232.45</v>
      </c>
      <c r="FR132" s="29">
        <v>0</v>
      </c>
      <c r="FS132" s="29">
        <v>58232.45</v>
      </c>
      <c r="FT132" s="29">
        <v>111062.85</v>
      </c>
      <c r="FU132" s="29">
        <v>0</v>
      </c>
      <c r="FV132" s="29">
        <v>111062.85</v>
      </c>
      <c r="FW132" s="29">
        <v>67050.039999999994</v>
      </c>
      <c r="FX132" s="29">
        <v>0</v>
      </c>
      <c r="FY132" s="29">
        <v>67050.039999999994</v>
      </c>
      <c r="FZ132" s="29"/>
      <c r="GA132" s="29"/>
      <c r="GB132" s="29"/>
      <c r="GC132" s="29">
        <v>62919.82</v>
      </c>
      <c r="GD132" s="29">
        <v>0</v>
      </c>
      <c r="GE132" s="29">
        <v>62919.82</v>
      </c>
      <c r="GF132" s="29">
        <v>129969.85999999999</v>
      </c>
      <c r="GG132" s="29">
        <v>0</v>
      </c>
      <c r="GH132" s="29">
        <v>129969.85999999999</v>
      </c>
      <c r="GI132" s="29">
        <v>61314.28</v>
      </c>
      <c r="GJ132" s="29">
        <v>0</v>
      </c>
      <c r="GK132" s="29">
        <v>61314.28</v>
      </c>
      <c r="GL132" s="29"/>
      <c r="GM132" s="29"/>
      <c r="GN132" s="29"/>
      <c r="GO132" s="29">
        <v>67209.039999999994</v>
      </c>
      <c r="GP132" s="29">
        <v>0</v>
      </c>
      <c r="GQ132" s="29">
        <v>67209.039999999994</v>
      </c>
      <c r="GR132" s="29">
        <v>128523.31999999999</v>
      </c>
      <c r="GS132" s="29">
        <v>0</v>
      </c>
      <c r="GT132" s="29">
        <v>128523.31999999999</v>
      </c>
      <c r="GU132" s="29">
        <v>85475.44</v>
      </c>
      <c r="GV132" s="29">
        <v>0</v>
      </c>
      <c r="GW132" s="29">
        <v>85475.44</v>
      </c>
      <c r="GX132" s="29"/>
      <c r="GY132" s="29"/>
      <c r="GZ132" s="29"/>
      <c r="HA132" s="29">
        <v>67209.039999999994</v>
      </c>
      <c r="HB132" s="29">
        <v>0</v>
      </c>
      <c r="HC132" s="29">
        <v>67209.039999999994</v>
      </c>
      <c r="HD132" s="29">
        <v>152684.47999999998</v>
      </c>
      <c r="HE132" s="29">
        <v>0</v>
      </c>
      <c r="HF132" s="29">
        <v>152684.47999999998</v>
      </c>
      <c r="HG132" s="29"/>
      <c r="HH132" s="29"/>
      <c r="HI132" s="29"/>
      <c r="HJ132" s="29">
        <v>67209.039999999994</v>
      </c>
      <c r="HK132" s="29">
        <v>0</v>
      </c>
      <c r="HL132" s="29">
        <v>67209.039999999994</v>
      </c>
      <c r="HM132" s="29">
        <v>67209.039999999994</v>
      </c>
      <c r="HN132" s="29">
        <v>0</v>
      </c>
      <c r="HO132" s="29">
        <v>67209.039999999994</v>
      </c>
      <c r="HP132" s="29"/>
      <c r="HQ132" s="29"/>
      <c r="HR132" s="29"/>
      <c r="HS132" s="29"/>
      <c r="HT132" s="29"/>
      <c r="HU132" s="29"/>
      <c r="HV132" s="29"/>
      <c r="HW132" s="29"/>
      <c r="HX132" s="29"/>
      <c r="HY132" s="29">
        <v>1177256.7600000002</v>
      </c>
      <c r="HZ132" s="29">
        <v>0</v>
      </c>
      <c r="IA132" s="29">
        <v>1177256.7600000002</v>
      </c>
      <c r="IB132" s="29">
        <v>67000</v>
      </c>
      <c r="IC132" s="29">
        <v>0</v>
      </c>
      <c r="ID132" s="29">
        <v>67000</v>
      </c>
      <c r="IE132" s="29"/>
      <c r="IF132" s="29"/>
      <c r="IG132" s="29"/>
      <c r="IH132" s="29">
        <v>67000</v>
      </c>
      <c r="II132" s="29">
        <v>0</v>
      </c>
      <c r="IJ132" s="29">
        <v>67000</v>
      </c>
      <c r="IK132" s="29">
        <v>67000</v>
      </c>
      <c r="IL132" s="29">
        <v>0</v>
      </c>
      <c r="IM132" s="29">
        <v>67000</v>
      </c>
      <c r="IN132" s="29"/>
      <c r="IO132" s="29"/>
      <c r="IP132" s="29"/>
      <c r="IQ132" s="29">
        <v>67000</v>
      </c>
      <c r="IR132" s="29">
        <v>0</v>
      </c>
      <c r="IS132" s="29">
        <v>67000</v>
      </c>
      <c r="IT132" s="29">
        <v>67000</v>
      </c>
      <c r="IU132" s="29">
        <v>0</v>
      </c>
      <c r="IV132" s="29">
        <v>67000</v>
      </c>
      <c r="IW132" s="29"/>
      <c r="IX132" s="29"/>
      <c r="IY132" s="29"/>
      <c r="IZ132" s="29">
        <v>67000</v>
      </c>
      <c r="JA132" s="29">
        <v>0</v>
      </c>
      <c r="JB132" s="29">
        <v>67000</v>
      </c>
      <c r="JC132" s="29">
        <v>67000</v>
      </c>
      <c r="JD132" s="29">
        <v>0</v>
      </c>
      <c r="JE132" s="29">
        <v>67000</v>
      </c>
      <c r="JF132" s="29"/>
      <c r="JG132" s="29"/>
      <c r="JH132" s="29"/>
      <c r="JI132" s="29">
        <v>67000</v>
      </c>
      <c r="JJ132" s="29">
        <v>0</v>
      </c>
      <c r="JK132" s="29">
        <v>67000</v>
      </c>
      <c r="JL132" s="29">
        <v>67000</v>
      </c>
      <c r="JM132" s="29">
        <v>0</v>
      </c>
      <c r="JN132" s="29">
        <v>67000</v>
      </c>
      <c r="JO132" s="29"/>
      <c r="JP132" s="29"/>
      <c r="JQ132" s="29"/>
      <c r="JR132" s="29">
        <v>67000</v>
      </c>
      <c r="JS132" s="29">
        <v>0</v>
      </c>
      <c r="JT132" s="29">
        <v>67000</v>
      </c>
      <c r="JU132" s="29">
        <v>67000</v>
      </c>
      <c r="JV132" s="29">
        <v>0</v>
      </c>
      <c r="JW132" s="29">
        <v>67000</v>
      </c>
      <c r="JX132" s="29"/>
      <c r="JY132" s="29"/>
      <c r="JZ132" s="29"/>
      <c r="KA132" s="29">
        <v>67000</v>
      </c>
      <c r="KB132" s="29">
        <v>0</v>
      </c>
      <c r="KC132" s="29">
        <v>67000</v>
      </c>
      <c r="KD132" s="29">
        <v>67000</v>
      </c>
      <c r="KE132" s="29">
        <v>0</v>
      </c>
      <c r="KF132" s="29">
        <v>67000</v>
      </c>
      <c r="KG132" s="29"/>
      <c r="KH132" s="29"/>
      <c r="KI132" s="29"/>
      <c r="KJ132" s="29">
        <v>67000</v>
      </c>
      <c r="KK132" s="29">
        <v>0</v>
      </c>
      <c r="KL132" s="29">
        <v>67000</v>
      </c>
      <c r="KM132" s="29">
        <v>67000</v>
      </c>
      <c r="KN132" s="29">
        <v>0</v>
      </c>
      <c r="KO132" s="29">
        <v>67000</v>
      </c>
      <c r="KP132" s="29"/>
      <c r="KQ132" s="29"/>
      <c r="KR132" s="29"/>
      <c r="KS132" s="29">
        <v>67000</v>
      </c>
      <c r="KT132" s="29">
        <v>0</v>
      </c>
      <c r="KU132" s="29">
        <v>67000</v>
      </c>
      <c r="KV132" s="29">
        <v>67000</v>
      </c>
      <c r="KW132" s="29">
        <v>0</v>
      </c>
      <c r="KX132" s="29">
        <v>67000</v>
      </c>
      <c r="KY132" s="29"/>
      <c r="KZ132" s="29"/>
      <c r="LA132" s="29"/>
      <c r="LB132" s="29">
        <v>67000</v>
      </c>
      <c r="LC132" s="29">
        <v>0</v>
      </c>
      <c r="LD132" s="29">
        <v>67000</v>
      </c>
      <c r="LE132" s="29">
        <v>67000</v>
      </c>
      <c r="LF132" s="29">
        <v>0</v>
      </c>
      <c r="LG132" s="29">
        <v>67000</v>
      </c>
      <c r="LH132" s="29"/>
      <c r="LI132" s="29"/>
      <c r="LJ132" s="29"/>
      <c r="LK132" s="29">
        <v>67000</v>
      </c>
      <c r="LL132" s="29">
        <v>0</v>
      </c>
      <c r="LM132" s="29">
        <v>67000</v>
      </c>
      <c r="LN132" s="29">
        <v>67000</v>
      </c>
      <c r="LO132" s="29">
        <v>0</v>
      </c>
      <c r="LP132" s="29">
        <v>67000</v>
      </c>
      <c r="LQ132" s="29"/>
      <c r="LR132" s="29"/>
      <c r="LS132" s="29"/>
      <c r="LT132" s="29">
        <v>67000</v>
      </c>
      <c r="LU132" s="29">
        <v>0</v>
      </c>
      <c r="LV132" s="29">
        <v>67000</v>
      </c>
      <c r="LW132" s="29">
        <v>67000</v>
      </c>
      <c r="LX132" s="29">
        <v>0</v>
      </c>
      <c r="LY132" s="29">
        <v>67000</v>
      </c>
      <c r="LZ132" s="29"/>
      <c r="MA132" s="29"/>
      <c r="MB132" s="29"/>
      <c r="MC132" s="29">
        <v>67000</v>
      </c>
      <c r="MD132" s="29">
        <v>0</v>
      </c>
      <c r="ME132" s="29">
        <v>67000</v>
      </c>
      <c r="MF132" s="29"/>
      <c r="MG132" s="29"/>
      <c r="MH132" s="29"/>
      <c r="MI132" s="29"/>
      <c r="MJ132" s="29"/>
      <c r="MK132" s="29"/>
      <c r="ML132" s="29">
        <v>804000</v>
      </c>
      <c r="MM132" s="29">
        <v>0</v>
      </c>
      <c r="MN132" s="29">
        <v>804000</v>
      </c>
      <c r="MO132" s="29">
        <v>67000</v>
      </c>
      <c r="MP132" s="29">
        <v>0</v>
      </c>
      <c r="MQ132" s="29">
        <v>67000</v>
      </c>
      <c r="MR132" s="29">
        <v>67000</v>
      </c>
      <c r="MS132" s="29">
        <v>0</v>
      </c>
      <c r="MT132" s="29">
        <v>67000</v>
      </c>
      <c r="MU132" s="29">
        <v>67000</v>
      </c>
      <c r="MV132" s="29">
        <v>0</v>
      </c>
      <c r="MW132" s="29">
        <v>67000</v>
      </c>
      <c r="MX132" s="29">
        <v>67000</v>
      </c>
      <c r="MY132" s="29">
        <v>0</v>
      </c>
      <c r="MZ132" s="29">
        <v>67000</v>
      </c>
      <c r="NA132" s="29">
        <v>67000</v>
      </c>
      <c r="NB132" s="29">
        <v>0</v>
      </c>
      <c r="NC132" s="29">
        <v>67000</v>
      </c>
      <c r="ND132" s="29">
        <v>67000</v>
      </c>
      <c r="NE132" s="29">
        <v>0</v>
      </c>
      <c r="NF132" s="29">
        <v>67000</v>
      </c>
      <c r="NG132" s="29"/>
      <c r="NH132" s="29"/>
      <c r="NI132" s="29"/>
      <c r="NJ132" s="29"/>
      <c r="NK132" s="29"/>
      <c r="NL132" s="29"/>
      <c r="NM132" s="29"/>
      <c r="NN132" s="29"/>
      <c r="NO132" s="29"/>
      <c r="NP132" s="29"/>
      <c r="NQ132" s="29"/>
      <c r="NR132" s="29"/>
      <c r="NS132" s="29"/>
      <c r="NT132" s="29"/>
      <c r="NU132" s="29"/>
      <c r="NV132" s="29"/>
      <c r="NW132" s="29"/>
      <c r="NX132" s="29"/>
      <c r="NY132" s="29"/>
      <c r="NZ132" s="29"/>
      <c r="OA132" s="29"/>
      <c r="OB132" s="29"/>
      <c r="OC132" s="29"/>
      <c r="OD132" s="29"/>
      <c r="OE132" s="29"/>
      <c r="OF132" s="29"/>
      <c r="OG132" s="29"/>
      <c r="OH132" s="29"/>
      <c r="OI132" s="29"/>
      <c r="OJ132" s="29"/>
      <c r="OK132" s="29"/>
      <c r="OL132" s="29"/>
      <c r="OM132" s="29"/>
      <c r="ON132" s="29"/>
      <c r="OO132" s="29"/>
      <c r="OP132" s="29"/>
      <c r="OQ132" s="29"/>
      <c r="OR132" s="29"/>
      <c r="OS132" s="29"/>
      <c r="OT132" s="29"/>
      <c r="OU132" s="29"/>
      <c r="OV132" s="29"/>
      <c r="OW132" s="29"/>
      <c r="OX132" s="29"/>
      <c r="OY132" s="29"/>
      <c r="OZ132" s="29"/>
      <c r="PA132" s="29"/>
      <c r="PB132" s="29"/>
      <c r="PC132" s="29"/>
      <c r="PD132" s="29"/>
      <c r="PE132" s="29"/>
      <c r="PF132" s="29"/>
      <c r="PG132" s="29"/>
      <c r="PH132" s="29"/>
      <c r="PI132" s="29">
        <v>201000</v>
      </c>
      <c r="PJ132" s="29">
        <v>0</v>
      </c>
      <c r="PK132" s="29">
        <v>201000</v>
      </c>
    </row>
    <row r="133" spans="1:427" x14ac:dyDescent="0.25">
      <c r="A133" s="6" t="s">
        <v>69</v>
      </c>
      <c r="B133" s="29">
        <v>20620.919999999998</v>
      </c>
      <c r="C133" s="29">
        <v>0</v>
      </c>
      <c r="D133" s="29">
        <v>20620.919999999998</v>
      </c>
      <c r="E133" s="29">
        <v>20620.919999999998</v>
      </c>
      <c r="F133" s="29">
        <v>0</v>
      </c>
      <c r="G133" s="29">
        <v>20620.919999999998</v>
      </c>
      <c r="H133" s="29">
        <v>18829.22</v>
      </c>
      <c r="I133" s="29">
        <v>0</v>
      </c>
      <c r="J133" s="29">
        <v>18829.22</v>
      </c>
      <c r="K133" s="29">
        <v>18829.22</v>
      </c>
      <c r="L133" s="29">
        <v>0</v>
      </c>
      <c r="M133" s="29">
        <v>18829.22</v>
      </c>
      <c r="N133" s="29">
        <v>23360.98</v>
      </c>
      <c r="O133" s="29">
        <v>0</v>
      </c>
      <c r="P133" s="29">
        <v>23360.98</v>
      </c>
      <c r="Q133" s="29">
        <v>23360.98</v>
      </c>
      <c r="R133" s="29">
        <v>0</v>
      </c>
      <c r="S133" s="29">
        <v>23360.98</v>
      </c>
      <c r="T133" s="29">
        <v>17042.669999999998</v>
      </c>
      <c r="U133" s="29">
        <v>0</v>
      </c>
      <c r="V133" s="29">
        <v>17042.669999999998</v>
      </c>
      <c r="W133" s="29">
        <v>17042.669999999998</v>
      </c>
      <c r="X133" s="29">
        <v>0</v>
      </c>
      <c r="Y133" s="29">
        <v>17042.669999999998</v>
      </c>
      <c r="Z133" s="29">
        <v>24022.73</v>
      </c>
      <c r="AA133" s="29">
        <v>0</v>
      </c>
      <c r="AB133" s="29">
        <v>24022.73</v>
      </c>
      <c r="AC133" s="29">
        <v>24022.73</v>
      </c>
      <c r="AD133" s="29">
        <v>0</v>
      </c>
      <c r="AE133" s="29">
        <v>24022.73</v>
      </c>
      <c r="AF133" s="29">
        <v>18518.439999999999</v>
      </c>
      <c r="AG133" s="29">
        <v>0</v>
      </c>
      <c r="AH133" s="29">
        <v>18518.439999999999</v>
      </c>
      <c r="AI133" s="29">
        <v>18518.439999999999</v>
      </c>
      <c r="AJ133" s="29">
        <v>0</v>
      </c>
      <c r="AK133" s="29">
        <v>18518.439999999999</v>
      </c>
      <c r="AL133" s="29">
        <v>103748.48</v>
      </c>
      <c r="AM133" s="29">
        <v>0</v>
      </c>
      <c r="AN133" s="29">
        <v>103748.48</v>
      </c>
      <c r="AO133" s="29">
        <v>103748.48</v>
      </c>
      <c r="AP133" s="29">
        <v>0</v>
      </c>
      <c r="AQ133" s="29">
        <v>103748.48</v>
      </c>
      <c r="AR133" s="29">
        <v>31702.11</v>
      </c>
      <c r="AS133" s="29">
        <v>0</v>
      </c>
      <c r="AT133" s="29">
        <v>31702.11</v>
      </c>
      <c r="AU133" s="29">
        <v>31702.11</v>
      </c>
      <c r="AV133" s="29">
        <v>0</v>
      </c>
      <c r="AW133" s="29">
        <v>31702.11</v>
      </c>
      <c r="AX133" s="29">
        <v>27902.07</v>
      </c>
      <c r="AY133" s="29">
        <v>0</v>
      </c>
      <c r="AZ133" s="29">
        <v>27902.07</v>
      </c>
      <c r="BA133" s="29">
        <v>27902.07</v>
      </c>
      <c r="BB133" s="29">
        <v>0</v>
      </c>
      <c r="BC133" s="29">
        <v>27902.07</v>
      </c>
      <c r="BD133" s="29">
        <v>36134.69</v>
      </c>
      <c r="BE133" s="29">
        <v>0</v>
      </c>
      <c r="BF133" s="29">
        <v>36134.69</v>
      </c>
      <c r="BG133" s="29">
        <v>36134.69</v>
      </c>
      <c r="BH133" s="29">
        <v>0</v>
      </c>
      <c r="BI133" s="29">
        <v>36134.69</v>
      </c>
      <c r="BJ133" s="29">
        <v>33998.949999999997</v>
      </c>
      <c r="BK133" s="29">
        <v>0</v>
      </c>
      <c r="BL133" s="29">
        <v>33998.949999999997</v>
      </c>
      <c r="BM133" s="29">
        <v>33998.949999999997</v>
      </c>
      <c r="BN133" s="29">
        <v>0</v>
      </c>
      <c r="BO133" s="29">
        <v>33998.949999999997</v>
      </c>
      <c r="BP133" s="29">
        <v>21014.99</v>
      </c>
      <c r="BQ133" s="29">
        <v>6603.2</v>
      </c>
      <c r="BR133" s="29">
        <v>27618.19</v>
      </c>
      <c r="BS133" s="29">
        <v>21014.99</v>
      </c>
      <c r="BT133" s="29">
        <v>6603.2</v>
      </c>
      <c r="BU133" s="29">
        <v>27618.19</v>
      </c>
      <c r="BV133" s="29"/>
      <c r="BW133" s="29"/>
      <c r="BX133" s="29"/>
      <c r="BY133" s="29"/>
      <c r="BZ133" s="29"/>
      <c r="CA133" s="29"/>
      <c r="CB133" s="29">
        <v>376896.25</v>
      </c>
      <c r="CC133" s="29">
        <v>6603.2</v>
      </c>
      <c r="CD133" s="29">
        <v>383499.45</v>
      </c>
      <c r="CE133" s="29">
        <v>31067.91</v>
      </c>
      <c r="CF133" s="29">
        <v>0</v>
      </c>
      <c r="CG133" s="29">
        <v>31067.91</v>
      </c>
      <c r="CH133" s="29"/>
      <c r="CI133" s="29"/>
      <c r="CJ133" s="29"/>
      <c r="CK133" s="29">
        <v>31067.91</v>
      </c>
      <c r="CL133" s="29">
        <v>0</v>
      </c>
      <c r="CM133" s="29">
        <v>31067.91</v>
      </c>
      <c r="CN133" s="29">
        <v>62135.82</v>
      </c>
      <c r="CO133" s="29">
        <v>0</v>
      </c>
      <c r="CP133" s="29">
        <v>62135.82</v>
      </c>
      <c r="CQ133" s="29">
        <v>31102.09</v>
      </c>
      <c r="CR133" s="29">
        <v>0</v>
      </c>
      <c r="CS133" s="29">
        <v>31102.09</v>
      </c>
      <c r="CT133" s="29"/>
      <c r="CU133" s="29"/>
      <c r="CV133" s="29"/>
      <c r="CW133" s="29">
        <v>31102.09</v>
      </c>
      <c r="CX133" s="29">
        <v>0</v>
      </c>
      <c r="CY133" s="29">
        <v>31102.09</v>
      </c>
      <c r="CZ133" s="29">
        <v>62204.18</v>
      </c>
      <c r="DA133" s="29">
        <v>0</v>
      </c>
      <c r="DB133" s="29">
        <v>62204.18</v>
      </c>
      <c r="DC133" s="29">
        <v>46612.7</v>
      </c>
      <c r="DD133" s="29">
        <v>0</v>
      </c>
      <c r="DE133" s="29">
        <v>46612.7</v>
      </c>
      <c r="DF133" s="29"/>
      <c r="DG133" s="29"/>
      <c r="DH133" s="29"/>
      <c r="DI133" s="29">
        <v>46612.7</v>
      </c>
      <c r="DJ133" s="29">
        <v>0</v>
      </c>
      <c r="DK133" s="29">
        <v>46612.7</v>
      </c>
      <c r="DL133" s="29">
        <v>93225.4</v>
      </c>
      <c r="DM133" s="29">
        <v>0</v>
      </c>
      <c r="DN133" s="29">
        <v>93225.4</v>
      </c>
      <c r="DO133" s="29">
        <v>35699.15</v>
      </c>
      <c r="DP133" s="29">
        <v>0</v>
      </c>
      <c r="DQ133" s="29">
        <v>35699.15</v>
      </c>
      <c r="DR133" s="29"/>
      <c r="DS133" s="29"/>
      <c r="DT133" s="29"/>
      <c r="DU133" s="29">
        <v>35699.15</v>
      </c>
      <c r="DV133" s="29">
        <v>0</v>
      </c>
      <c r="DW133" s="29">
        <v>35699.15</v>
      </c>
      <c r="DX133" s="29">
        <v>71398.3</v>
      </c>
      <c r="DY133" s="29">
        <v>0</v>
      </c>
      <c r="DZ133" s="29">
        <v>71398.3</v>
      </c>
      <c r="EA133" s="29">
        <v>47415.839999999997</v>
      </c>
      <c r="EB133" s="29">
        <v>0</v>
      </c>
      <c r="EC133" s="29">
        <v>47415.839999999997</v>
      </c>
      <c r="ED133" s="29"/>
      <c r="EE133" s="29"/>
      <c r="EF133" s="29"/>
      <c r="EG133" s="29">
        <v>47415.83</v>
      </c>
      <c r="EH133" s="29">
        <v>0</v>
      </c>
      <c r="EI133" s="29">
        <v>47415.83</v>
      </c>
      <c r="EJ133" s="29">
        <v>94831.67</v>
      </c>
      <c r="EK133" s="29">
        <v>0</v>
      </c>
      <c r="EL133" s="29">
        <v>94831.67</v>
      </c>
      <c r="EM133" s="29">
        <v>54834.92</v>
      </c>
      <c r="EN133" s="29">
        <v>0</v>
      </c>
      <c r="EO133" s="29">
        <v>54834.92</v>
      </c>
      <c r="EP133" s="29"/>
      <c r="EQ133" s="29"/>
      <c r="ER133" s="29"/>
      <c r="ES133" s="29">
        <v>41551.68</v>
      </c>
      <c r="ET133" s="29">
        <v>0</v>
      </c>
      <c r="EU133" s="29">
        <v>41551.68</v>
      </c>
      <c r="EV133" s="29">
        <v>96386.6</v>
      </c>
      <c r="EW133" s="29">
        <v>0</v>
      </c>
      <c r="EX133" s="29">
        <v>96386.6</v>
      </c>
      <c r="EY133" s="29">
        <v>61784.35</v>
      </c>
      <c r="EZ133" s="29">
        <v>0</v>
      </c>
      <c r="FA133" s="29">
        <v>61784.35</v>
      </c>
      <c r="FB133" s="29"/>
      <c r="FC133" s="29"/>
      <c r="FD133" s="29"/>
      <c r="FE133" s="29">
        <v>45840.89</v>
      </c>
      <c r="FF133" s="29">
        <v>0</v>
      </c>
      <c r="FG133" s="29">
        <v>45840.89</v>
      </c>
      <c r="FH133" s="29">
        <v>107625.23999999999</v>
      </c>
      <c r="FI133" s="29">
        <v>0</v>
      </c>
      <c r="FJ133" s="29">
        <v>107625.23999999999</v>
      </c>
      <c r="FK133" s="29">
        <v>52830.400000000001</v>
      </c>
      <c r="FL133" s="29">
        <v>0</v>
      </c>
      <c r="FM133" s="29">
        <v>52830.400000000001</v>
      </c>
      <c r="FN133" s="29"/>
      <c r="FO133" s="29"/>
      <c r="FP133" s="29"/>
      <c r="FQ133" s="29">
        <v>58232.45</v>
      </c>
      <c r="FR133" s="29">
        <v>0</v>
      </c>
      <c r="FS133" s="29">
        <v>58232.45</v>
      </c>
      <c r="FT133" s="29">
        <v>111062.85</v>
      </c>
      <c r="FU133" s="29">
        <v>0</v>
      </c>
      <c r="FV133" s="29">
        <v>111062.85</v>
      </c>
      <c r="FW133" s="29">
        <v>67050.039999999994</v>
      </c>
      <c r="FX133" s="29">
        <v>0</v>
      </c>
      <c r="FY133" s="29">
        <v>67050.039999999994</v>
      </c>
      <c r="FZ133" s="29"/>
      <c r="GA133" s="29"/>
      <c r="GB133" s="29"/>
      <c r="GC133" s="29">
        <v>62919.82</v>
      </c>
      <c r="GD133" s="29">
        <v>0</v>
      </c>
      <c r="GE133" s="29">
        <v>62919.82</v>
      </c>
      <c r="GF133" s="29">
        <v>129969.85999999999</v>
      </c>
      <c r="GG133" s="29">
        <v>0</v>
      </c>
      <c r="GH133" s="29">
        <v>129969.85999999999</v>
      </c>
      <c r="GI133" s="29">
        <v>61314.28</v>
      </c>
      <c r="GJ133" s="29">
        <v>0</v>
      </c>
      <c r="GK133" s="29">
        <v>61314.28</v>
      </c>
      <c r="GL133" s="29"/>
      <c r="GM133" s="29"/>
      <c r="GN133" s="29"/>
      <c r="GO133" s="29">
        <v>67209.039999999994</v>
      </c>
      <c r="GP133" s="29">
        <v>0</v>
      </c>
      <c r="GQ133" s="29">
        <v>67209.039999999994</v>
      </c>
      <c r="GR133" s="29">
        <v>128523.31999999999</v>
      </c>
      <c r="GS133" s="29">
        <v>0</v>
      </c>
      <c r="GT133" s="29">
        <v>128523.31999999999</v>
      </c>
      <c r="GU133" s="29">
        <v>85475.44</v>
      </c>
      <c r="GV133" s="29">
        <v>0</v>
      </c>
      <c r="GW133" s="29">
        <v>85475.44</v>
      </c>
      <c r="GX133" s="29"/>
      <c r="GY133" s="29"/>
      <c r="GZ133" s="29"/>
      <c r="HA133" s="29">
        <v>67209.039999999994</v>
      </c>
      <c r="HB133" s="29">
        <v>0</v>
      </c>
      <c r="HC133" s="29">
        <v>67209.039999999994</v>
      </c>
      <c r="HD133" s="29">
        <v>152684.47999999998</v>
      </c>
      <c r="HE133" s="29">
        <v>0</v>
      </c>
      <c r="HF133" s="29">
        <v>152684.47999999998</v>
      </c>
      <c r="HG133" s="29"/>
      <c r="HH133" s="29"/>
      <c r="HI133" s="29"/>
      <c r="HJ133" s="29">
        <v>67209.039999999994</v>
      </c>
      <c r="HK133" s="29">
        <v>0</v>
      </c>
      <c r="HL133" s="29">
        <v>67209.039999999994</v>
      </c>
      <c r="HM133" s="29">
        <v>67209.039999999994</v>
      </c>
      <c r="HN133" s="29">
        <v>0</v>
      </c>
      <c r="HO133" s="29">
        <v>67209.039999999994</v>
      </c>
      <c r="HP133" s="29"/>
      <c r="HQ133" s="29"/>
      <c r="HR133" s="29"/>
      <c r="HS133" s="29"/>
      <c r="HT133" s="29"/>
      <c r="HU133" s="29"/>
      <c r="HV133" s="29"/>
      <c r="HW133" s="29"/>
      <c r="HX133" s="29"/>
      <c r="HY133" s="29">
        <v>1177256.7600000002</v>
      </c>
      <c r="HZ133" s="29">
        <v>0</v>
      </c>
      <c r="IA133" s="29">
        <v>1177256.7600000002</v>
      </c>
      <c r="IB133" s="29">
        <v>67000</v>
      </c>
      <c r="IC133" s="29">
        <v>0</v>
      </c>
      <c r="ID133" s="29">
        <v>67000</v>
      </c>
      <c r="IE133" s="29"/>
      <c r="IF133" s="29"/>
      <c r="IG133" s="29"/>
      <c r="IH133" s="29">
        <v>67000</v>
      </c>
      <c r="II133" s="29">
        <v>0</v>
      </c>
      <c r="IJ133" s="29">
        <v>67000</v>
      </c>
      <c r="IK133" s="29">
        <v>67000</v>
      </c>
      <c r="IL133" s="29">
        <v>0</v>
      </c>
      <c r="IM133" s="29">
        <v>67000</v>
      </c>
      <c r="IN133" s="29"/>
      <c r="IO133" s="29"/>
      <c r="IP133" s="29"/>
      <c r="IQ133" s="29">
        <v>67000</v>
      </c>
      <c r="IR133" s="29">
        <v>0</v>
      </c>
      <c r="IS133" s="29">
        <v>67000</v>
      </c>
      <c r="IT133" s="29">
        <v>67000</v>
      </c>
      <c r="IU133" s="29">
        <v>0</v>
      </c>
      <c r="IV133" s="29">
        <v>67000</v>
      </c>
      <c r="IW133" s="29"/>
      <c r="IX133" s="29"/>
      <c r="IY133" s="29"/>
      <c r="IZ133" s="29">
        <v>67000</v>
      </c>
      <c r="JA133" s="29">
        <v>0</v>
      </c>
      <c r="JB133" s="29">
        <v>67000</v>
      </c>
      <c r="JC133" s="29">
        <v>67000</v>
      </c>
      <c r="JD133" s="29">
        <v>0</v>
      </c>
      <c r="JE133" s="29">
        <v>67000</v>
      </c>
      <c r="JF133" s="29"/>
      <c r="JG133" s="29"/>
      <c r="JH133" s="29"/>
      <c r="JI133" s="29">
        <v>67000</v>
      </c>
      <c r="JJ133" s="29">
        <v>0</v>
      </c>
      <c r="JK133" s="29">
        <v>67000</v>
      </c>
      <c r="JL133" s="29">
        <v>67000</v>
      </c>
      <c r="JM133" s="29">
        <v>0</v>
      </c>
      <c r="JN133" s="29">
        <v>67000</v>
      </c>
      <c r="JO133" s="29"/>
      <c r="JP133" s="29"/>
      <c r="JQ133" s="29"/>
      <c r="JR133" s="29">
        <v>67000</v>
      </c>
      <c r="JS133" s="29">
        <v>0</v>
      </c>
      <c r="JT133" s="29">
        <v>67000</v>
      </c>
      <c r="JU133" s="29">
        <v>67000</v>
      </c>
      <c r="JV133" s="29">
        <v>0</v>
      </c>
      <c r="JW133" s="29">
        <v>67000</v>
      </c>
      <c r="JX133" s="29"/>
      <c r="JY133" s="29"/>
      <c r="JZ133" s="29"/>
      <c r="KA133" s="29">
        <v>67000</v>
      </c>
      <c r="KB133" s="29">
        <v>0</v>
      </c>
      <c r="KC133" s="29">
        <v>67000</v>
      </c>
      <c r="KD133" s="29">
        <v>67000</v>
      </c>
      <c r="KE133" s="29">
        <v>0</v>
      </c>
      <c r="KF133" s="29">
        <v>67000</v>
      </c>
      <c r="KG133" s="29"/>
      <c r="KH133" s="29"/>
      <c r="KI133" s="29"/>
      <c r="KJ133" s="29">
        <v>67000</v>
      </c>
      <c r="KK133" s="29">
        <v>0</v>
      </c>
      <c r="KL133" s="29">
        <v>67000</v>
      </c>
      <c r="KM133" s="29">
        <v>67000</v>
      </c>
      <c r="KN133" s="29">
        <v>0</v>
      </c>
      <c r="KO133" s="29">
        <v>67000</v>
      </c>
      <c r="KP133" s="29"/>
      <c r="KQ133" s="29"/>
      <c r="KR133" s="29"/>
      <c r="KS133" s="29">
        <v>67000</v>
      </c>
      <c r="KT133" s="29">
        <v>0</v>
      </c>
      <c r="KU133" s="29">
        <v>67000</v>
      </c>
      <c r="KV133" s="29">
        <v>67000</v>
      </c>
      <c r="KW133" s="29">
        <v>0</v>
      </c>
      <c r="KX133" s="29">
        <v>67000</v>
      </c>
      <c r="KY133" s="29"/>
      <c r="KZ133" s="29"/>
      <c r="LA133" s="29"/>
      <c r="LB133" s="29">
        <v>67000</v>
      </c>
      <c r="LC133" s="29">
        <v>0</v>
      </c>
      <c r="LD133" s="29">
        <v>67000</v>
      </c>
      <c r="LE133" s="29">
        <v>67000</v>
      </c>
      <c r="LF133" s="29">
        <v>0</v>
      </c>
      <c r="LG133" s="29">
        <v>67000</v>
      </c>
      <c r="LH133" s="29"/>
      <c r="LI133" s="29"/>
      <c r="LJ133" s="29"/>
      <c r="LK133" s="29">
        <v>67000</v>
      </c>
      <c r="LL133" s="29">
        <v>0</v>
      </c>
      <c r="LM133" s="29">
        <v>67000</v>
      </c>
      <c r="LN133" s="29">
        <v>67000</v>
      </c>
      <c r="LO133" s="29">
        <v>0</v>
      </c>
      <c r="LP133" s="29">
        <v>67000</v>
      </c>
      <c r="LQ133" s="29"/>
      <c r="LR133" s="29"/>
      <c r="LS133" s="29"/>
      <c r="LT133" s="29">
        <v>67000</v>
      </c>
      <c r="LU133" s="29">
        <v>0</v>
      </c>
      <c r="LV133" s="29">
        <v>67000</v>
      </c>
      <c r="LW133" s="29">
        <v>67000</v>
      </c>
      <c r="LX133" s="29">
        <v>0</v>
      </c>
      <c r="LY133" s="29">
        <v>67000</v>
      </c>
      <c r="LZ133" s="29"/>
      <c r="MA133" s="29"/>
      <c r="MB133" s="29"/>
      <c r="MC133" s="29">
        <v>67000</v>
      </c>
      <c r="MD133" s="29">
        <v>0</v>
      </c>
      <c r="ME133" s="29">
        <v>67000</v>
      </c>
      <c r="MF133" s="29"/>
      <c r="MG133" s="29"/>
      <c r="MH133" s="29"/>
      <c r="MI133" s="29"/>
      <c r="MJ133" s="29"/>
      <c r="MK133" s="29"/>
      <c r="ML133" s="29">
        <v>804000</v>
      </c>
      <c r="MM133" s="29">
        <v>0</v>
      </c>
      <c r="MN133" s="29">
        <v>804000</v>
      </c>
      <c r="MO133" s="29">
        <v>67000</v>
      </c>
      <c r="MP133" s="29">
        <v>0</v>
      </c>
      <c r="MQ133" s="29">
        <v>67000</v>
      </c>
      <c r="MR133" s="29">
        <v>67000</v>
      </c>
      <c r="MS133" s="29">
        <v>0</v>
      </c>
      <c r="MT133" s="29">
        <v>67000</v>
      </c>
      <c r="MU133" s="29">
        <v>67000</v>
      </c>
      <c r="MV133" s="29">
        <v>0</v>
      </c>
      <c r="MW133" s="29">
        <v>67000</v>
      </c>
      <c r="MX133" s="29">
        <v>67000</v>
      </c>
      <c r="MY133" s="29">
        <v>0</v>
      </c>
      <c r="MZ133" s="29">
        <v>67000</v>
      </c>
      <c r="NA133" s="29">
        <v>67000</v>
      </c>
      <c r="NB133" s="29">
        <v>0</v>
      </c>
      <c r="NC133" s="29">
        <v>67000</v>
      </c>
      <c r="ND133" s="29">
        <v>67000</v>
      </c>
      <c r="NE133" s="29">
        <v>0</v>
      </c>
      <c r="NF133" s="29">
        <v>67000</v>
      </c>
      <c r="NG133" s="29"/>
      <c r="NH133" s="29"/>
      <c r="NI133" s="29"/>
      <c r="NJ133" s="29"/>
      <c r="NK133" s="29"/>
      <c r="NL133" s="29"/>
      <c r="NM133" s="29"/>
      <c r="NN133" s="29"/>
      <c r="NO133" s="29"/>
      <c r="NP133" s="29"/>
      <c r="NQ133" s="29"/>
      <c r="NR133" s="29"/>
      <c r="NS133" s="29"/>
      <c r="NT133" s="29"/>
      <c r="NU133" s="29"/>
      <c r="NV133" s="29"/>
      <c r="NW133" s="29"/>
      <c r="NX133" s="29"/>
      <c r="NY133" s="29"/>
      <c r="NZ133" s="29"/>
      <c r="OA133" s="29"/>
      <c r="OB133" s="29"/>
      <c r="OC133" s="29"/>
      <c r="OD133" s="29"/>
      <c r="OE133" s="29"/>
      <c r="OF133" s="29"/>
      <c r="OG133" s="29"/>
      <c r="OH133" s="29"/>
      <c r="OI133" s="29"/>
      <c r="OJ133" s="29"/>
      <c r="OK133" s="29"/>
      <c r="OL133" s="29"/>
      <c r="OM133" s="29"/>
      <c r="ON133" s="29"/>
      <c r="OO133" s="29"/>
      <c r="OP133" s="29"/>
      <c r="OQ133" s="29"/>
      <c r="OR133" s="29"/>
      <c r="OS133" s="29"/>
      <c r="OT133" s="29"/>
      <c r="OU133" s="29"/>
      <c r="OV133" s="29"/>
      <c r="OW133" s="29"/>
      <c r="OX133" s="29"/>
      <c r="OY133" s="29"/>
      <c r="OZ133" s="29"/>
      <c r="PA133" s="29"/>
      <c r="PB133" s="29"/>
      <c r="PC133" s="29"/>
      <c r="PD133" s="29"/>
      <c r="PE133" s="29"/>
      <c r="PF133" s="29"/>
      <c r="PG133" s="29"/>
      <c r="PH133" s="29"/>
      <c r="PI133" s="29">
        <v>201000</v>
      </c>
      <c r="PJ133" s="29">
        <v>0</v>
      </c>
      <c r="PK133" s="29">
        <v>201000</v>
      </c>
    </row>
    <row r="134" spans="1:427" x14ac:dyDescent="0.25">
      <c r="A134" s="7" t="s">
        <v>326</v>
      </c>
      <c r="B134" s="29">
        <v>20620.919999999998</v>
      </c>
      <c r="C134" s="29">
        <v>0</v>
      </c>
      <c r="D134" s="29">
        <v>20620.919999999998</v>
      </c>
      <c r="E134" s="29">
        <v>20620.919999999998</v>
      </c>
      <c r="F134" s="29">
        <v>0</v>
      </c>
      <c r="G134" s="29">
        <v>20620.919999999998</v>
      </c>
      <c r="H134" s="29">
        <v>18829.22</v>
      </c>
      <c r="I134" s="29">
        <v>0</v>
      </c>
      <c r="J134" s="29">
        <v>18829.22</v>
      </c>
      <c r="K134" s="29">
        <v>18829.22</v>
      </c>
      <c r="L134" s="29">
        <v>0</v>
      </c>
      <c r="M134" s="29">
        <v>18829.22</v>
      </c>
      <c r="N134" s="29">
        <v>21948.98</v>
      </c>
      <c r="O134" s="29">
        <v>0</v>
      </c>
      <c r="P134" s="29">
        <v>21948.98</v>
      </c>
      <c r="Q134" s="29">
        <v>21948.98</v>
      </c>
      <c r="R134" s="29">
        <v>0</v>
      </c>
      <c r="S134" s="29">
        <v>21948.98</v>
      </c>
      <c r="T134" s="29">
        <v>17042.669999999998</v>
      </c>
      <c r="U134" s="29">
        <v>0</v>
      </c>
      <c r="V134" s="29">
        <v>17042.669999999998</v>
      </c>
      <c r="W134" s="29">
        <v>17042.669999999998</v>
      </c>
      <c r="X134" s="29">
        <v>0</v>
      </c>
      <c r="Y134" s="29">
        <v>17042.669999999998</v>
      </c>
      <c r="Z134" s="29">
        <v>24022.73</v>
      </c>
      <c r="AA134" s="29">
        <v>0</v>
      </c>
      <c r="AB134" s="29">
        <v>24022.73</v>
      </c>
      <c r="AC134" s="29">
        <v>24022.73</v>
      </c>
      <c r="AD134" s="29">
        <v>0</v>
      </c>
      <c r="AE134" s="29">
        <v>24022.73</v>
      </c>
      <c r="AF134" s="29">
        <v>18518.439999999999</v>
      </c>
      <c r="AG134" s="29">
        <v>0</v>
      </c>
      <c r="AH134" s="29">
        <v>18518.439999999999</v>
      </c>
      <c r="AI134" s="29">
        <v>18518.439999999999</v>
      </c>
      <c r="AJ134" s="29">
        <v>0</v>
      </c>
      <c r="AK134" s="29">
        <v>18518.439999999999</v>
      </c>
      <c r="AL134" s="29">
        <v>103748.48</v>
      </c>
      <c r="AM134" s="29">
        <v>0</v>
      </c>
      <c r="AN134" s="29">
        <v>103748.48</v>
      </c>
      <c r="AO134" s="29">
        <v>103748.48</v>
      </c>
      <c r="AP134" s="29">
        <v>0</v>
      </c>
      <c r="AQ134" s="29">
        <v>103748.48</v>
      </c>
      <c r="AR134" s="29">
        <v>31702.11</v>
      </c>
      <c r="AS134" s="29">
        <v>0</v>
      </c>
      <c r="AT134" s="29">
        <v>31702.11</v>
      </c>
      <c r="AU134" s="29">
        <v>31702.11</v>
      </c>
      <c r="AV134" s="29">
        <v>0</v>
      </c>
      <c r="AW134" s="29">
        <v>31702.11</v>
      </c>
      <c r="AX134" s="29">
        <v>27902.07</v>
      </c>
      <c r="AY134" s="29">
        <v>0</v>
      </c>
      <c r="AZ134" s="29">
        <v>27902.07</v>
      </c>
      <c r="BA134" s="29">
        <v>27902.07</v>
      </c>
      <c r="BB134" s="29">
        <v>0</v>
      </c>
      <c r="BC134" s="29">
        <v>27902.07</v>
      </c>
      <c r="BD134" s="29">
        <v>36134.69</v>
      </c>
      <c r="BE134" s="29">
        <v>0</v>
      </c>
      <c r="BF134" s="29">
        <v>36134.69</v>
      </c>
      <c r="BG134" s="29">
        <v>36134.69</v>
      </c>
      <c r="BH134" s="29">
        <v>0</v>
      </c>
      <c r="BI134" s="29">
        <v>36134.69</v>
      </c>
      <c r="BJ134" s="29">
        <v>33998.949999999997</v>
      </c>
      <c r="BK134" s="29">
        <v>0</v>
      </c>
      <c r="BL134" s="29">
        <v>33998.949999999997</v>
      </c>
      <c r="BM134" s="29">
        <v>33998.949999999997</v>
      </c>
      <c r="BN134" s="29">
        <v>0</v>
      </c>
      <c r="BO134" s="29">
        <v>33998.949999999997</v>
      </c>
      <c r="BP134" s="29">
        <v>20344.580000000002</v>
      </c>
      <c r="BQ134" s="29">
        <v>6603.2</v>
      </c>
      <c r="BR134" s="29">
        <v>26947.78</v>
      </c>
      <c r="BS134" s="29">
        <v>20344.580000000002</v>
      </c>
      <c r="BT134" s="29">
        <v>6603.2</v>
      </c>
      <c r="BU134" s="29">
        <v>26947.78</v>
      </c>
      <c r="BV134" s="29"/>
      <c r="BW134" s="29"/>
      <c r="BX134" s="29"/>
      <c r="BY134" s="29"/>
      <c r="BZ134" s="29"/>
      <c r="CA134" s="29"/>
      <c r="CB134" s="29">
        <v>374813.84</v>
      </c>
      <c r="CC134" s="29">
        <v>6603.2</v>
      </c>
      <c r="CD134" s="29">
        <v>381417.04000000004</v>
      </c>
      <c r="CE134" s="29">
        <v>31067.91</v>
      </c>
      <c r="CF134" s="29">
        <v>0</v>
      </c>
      <c r="CG134" s="29">
        <v>31067.91</v>
      </c>
      <c r="CH134" s="29"/>
      <c r="CI134" s="29"/>
      <c r="CJ134" s="29"/>
      <c r="CK134" s="29">
        <v>31067.91</v>
      </c>
      <c r="CL134" s="29">
        <v>0</v>
      </c>
      <c r="CM134" s="29">
        <v>31067.91</v>
      </c>
      <c r="CN134" s="29">
        <v>62135.82</v>
      </c>
      <c r="CO134" s="29">
        <v>0</v>
      </c>
      <c r="CP134" s="29">
        <v>62135.82</v>
      </c>
      <c r="CQ134" s="29">
        <v>31102.09</v>
      </c>
      <c r="CR134" s="29">
        <v>0</v>
      </c>
      <c r="CS134" s="29">
        <v>31102.09</v>
      </c>
      <c r="CT134" s="29"/>
      <c r="CU134" s="29"/>
      <c r="CV134" s="29"/>
      <c r="CW134" s="29">
        <v>31102.09</v>
      </c>
      <c r="CX134" s="29">
        <v>0</v>
      </c>
      <c r="CY134" s="29">
        <v>31102.09</v>
      </c>
      <c r="CZ134" s="29">
        <v>62204.18</v>
      </c>
      <c r="DA134" s="29">
        <v>0</v>
      </c>
      <c r="DB134" s="29">
        <v>62204.18</v>
      </c>
      <c r="DC134" s="29">
        <v>46612.7</v>
      </c>
      <c r="DD134" s="29">
        <v>0</v>
      </c>
      <c r="DE134" s="29">
        <v>46612.7</v>
      </c>
      <c r="DF134" s="29"/>
      <c r="DG134" s="29"/>
      <c r="DH134" s="29"/>
      <c r="DI134" s="29">
        <v>46612.7</v>
      </c>
      <c r="DJ134" s="29">
        <v>0</v>
      </c>
      <c r="DK134" s="29">
        <v>46612.7</v>
      </c>
      <c r="DL134" s="29">
        <v>93225.4</v>
      </c>
      <c r="DM134" s="29">
        <v>0</v>
      </c>
      <c r="DN134" s="29">
        <v>93225.4</v>
      </c>
      <c r="DO134" s="29">
        <v>35699.15</v>
      </c>
      <c r="DP134" s="29">
        <v>0</v>
      </c>
      <c r="DQ134" s="29">
        <v>35699.15</v>
      </c>
      <c r="DR134" s="29"/>
      <c r="DS134" s="29"/>
      <c r="DT134" s="29"/>
      <c r="DU134" s="29">
        <v>35699.15</v>
      </c>
      <c r="DV134" s="29">
        <v>0</v>
      </c>
      <c r="DW134" s="29">
        <v>35699.15</v>
      </c>
      <c r="DX134" s="29">
        <v>71398.3</v>
      </c>
      <c r="DY134" s="29">
        <v>0</v>
      </c>
      <c r="DZ134" s="29">
        <v>71398.3</v>
      </c>
      <c r="EA134" s="29">
        <v>47415.839999999997</v>
      </c>
      <c r="EB134" s="29">
        <v>0</v>
      </c>
      <c r="EC134" s="29">
        <v>47415.839999999997</v>
      </c>
      <c r="ED134" s="29"/>
      <c r="EE134" s="29"/>
      <c r="EF134" s="29"/>
      <c r="EG134" s="29">
        <v>47415.83</v>
      </c>
      <c r="EH134" s="29">
        <v>0</v>
      </c>
      <c r="EI134" s="29">
        <v>47415.83</v>
      </c>
      <c r="EJ134" s="29">
        <v>94831.67</v>
      </c>
      <c r="EK134" s="29">
        <v>0</v>
      </c>
      <c r="EL134" s="29">
        <v>94831.67</v>
      </c>
      <c r="EM134" s="29">
        <v>54834.92</v>
      </c>
      <c r="EN134" s="29">
        <v>0</v>
      </c>
      <c r="EO134" s="29">
        <v>54834.92</v>
      </c>
      <c r="EP134" s="29"/>
      <c r="EQ134" s="29"/>
      <c r="ER134" s="29"/>
      <c r="ES134" s="29">
        <v>41551.68</v>
      </c>
      <c r="ET134" s="29">
        <v>0</v>
      </c>
      <c r="EU134" s="29">
        <v>41551.68</v>
      </c>
      <c r="EV134" s="29">
        <v>96386.6</v>
      </c>
      <c r="EW134" s="29">
        <v>0</v>
      </c>
      <c r="EX134" s="29">
        <v>96386.6</v>
      </c>
      <c r="EY134" s="29">
        <v>61784.35</v>
      </c>
      <c r="EZ134" s="29">
        <v>0</v>
      </c>
      <c r="FA134" s="29">
        <v>61784.35</v>
      </c>
      <c r="FB134" s="29"/>
      <c r="FC134" s="29"/>
      <c r="FD134" s="29"/>
      <c r="FE134" s="29">
        <v>45840.89</v>
      </c>
      <c r="FF134" s="29">
        <v>0</v>
      </c>
      <c r="FG134" s="29">
        <v>45840.89</v>
      </c>
      <c r="FH134" s="29">
        <v>107625.23999999999</v>
      </c>
      <c r="FI134" s="29">
        <v>0</v>
      </c>
      <c r="FJ134" s="29">
        <v>107625.23999999999</v>
      </c>
      <c r="FK134" s="29">
        <v>52830.400000000001</v>
      </c>
      <c r="FL134" s="29">
        <v>0</v>
      </c>
      <c r="FM134" s="29">
        <v>52830.400000000001</v>
      </c>
      <c r="FN134" s="29"/>
      <c r="FO134" s="29"/>
      <c r="FP134" s="29"/>
      <c r="FQ134" s="29">
        <v>58232.45</v>
      </c>
      <c r="FR134" s="29">
        <v>0</v>
      </c>
      <c r="FS134" s="29">
        <v>58232.45</v>
      </c>
      <c r="FT134" s="29">
        <v>111062.85</v>
      </c>
      <c r="FU134" s="29">
        <v>0</v>
      </c>
      <c r="FV134" s="29">
        <v>111062.85</v>
      </c>
      <c r="FW134" s="29">
        <v>67050.039999999994</v>
      </c>
      <c r="FX134" s="29">
        <v>0</v>
      </c>
      <c r="FY134" s="29">
        <v>67050.039999999994</v>
      </c>
      <c r="FZ134" s="29"/>
      <c r="GA134" s="29"/>
      <c r="GB134" s="29"/>
      <c r="GC134" s="29">
        <v>62919.82</v>
      </c>
      <c r="GD134" s="29">
        <v>0</v>
      </c>
      <c r="GE134" s="29">
        <v>62919.82</v>
      </c>
      <c r="GF134" s="29">
        <v>129969.85999999999</v>
      </c>
      <c r="GG134" s="29">
        <v>0</v>
      </c>
      <c r="GH134" s="29">
        <v>129969.85999999999</v>
      </c>
      <c r="GI134" s="29">
        <v>61314.28</v>
      </c>
      <c r="GJ134" s="29">
        <v>0</v>
      </c>
      <c r="GK134" s="29">
        <v>61314.28</v>
      </c>
      <c r="GL134" s="29"/>
      <c r="GM134" s="29"/>
      <c r="GN134" s="29"/>
      <c r="GO134" s="29">
        <v>67209.039999999994</v>
      </c>
      <c r="GP134" s="29">
        <v>0</v>
      </c>
      <c r="GQ134" s="29">
        <v>67209.039999999994</v>
      </c>
      <c r="GR134" s="29">
        <v>128523.31999999999</v>
      </c>
      <c r="GS134" s="29">
        <v>0</v>
      </c>
      <c r="GT134" s="29">
        <v>128523.31999999999</v>
      </c>
      <c r="GU134" s="29">
        <v>85475.44</v>
      </c>
      <c r="GV134" s="29">
        <v>0</v>
      </c>
      <c r="GW134" s="29">
        <v>85475.44</v>
      </c>
      <c r="GX134" s="29"/>
      <c r="GY134" s="29"/>
      <c r="GZ134" s="29"/>
      <c r="HA134" s="29">
        <v>67209.039999999994</v>
      </c>
      <c r="HB134" s="29">
        <v>0</v>
      </c>
      <c r="HC134" s="29">
        <v>67209.039999999994</v>
      </c>
      <c r="HD134" s="29">
        <v>152684.47999999998</v>
      </c>
      <c r="HE134" s="29">
        <v>0</v>
      </c>
      <c r="HF134" s="29">
        <v>152684.47999999998</v>
      </c>
      <c r="HG134" s="29"/>
      <c r="HH134" s="29"/>
      <c r="HI134" s="29"/>
      <c r="HJ134" s="29">
        <v>67209.039999999994</v>
      </c>
      <c r="HK134" s="29">
        <v>0</v>
      </c>
      <c r="HL134" s="29">
        <v>67209.039999999994</v>
      </c>
      <c r="HM134" s="29">
        <v>67209.039999999994</v>
      </c>
      <c r="HN134" s="29">
        <v>0</v>
      </c>
      <c r="HO134" s="29">
        <v>67209.039999999994</v>
      </c>
      <c r="HP134" s="29"/>
      <c r="HQ134" s="29"/>
      <c r="HR134" s="29"/>
      <c r="HS134" s="29"/>
      <c r="HT134" s="29"/>
      <c r="HU134" s="29"/>
      <c r="HV134" s="29"/>
      <c r="HW134" s="29"/>
      <c r="HX134" s="29"/>
      <c r="HY134" s="29">
        <v>1177256.7600000002</v>
      </c>
      <c r="HZ134" s="29">
        <v>0</v>
      </c>
      <c r="IA134" s="29">
        <v>1177256.7600000002</v>
      </c>
      <c r="IB134" s="29">
        <v>67000</v>
      </c>
      <c r="IC134" s="29">
        <v>0</v>
      </c>
      <c r="ID134" s="29">
        <v>67000</v>
      </c>
      <c r="IE134" s="29"/>
      <c r="IF134" s="29"/>
      <c r="IG134" s="29"/>
      <c r="IH134" s="29">
        <v>67000</v>
      </c>
      <c r="II134" s="29">
        <v>0</v>
      </c>
      <c r="IJ134" s="29">
        <v>67000</v>
      </c>
      <c r="IK134" s="29">
        <v>67000</v>
      </c>
      <c r="IL134" s="29">
        <v>0</v>
      </c>
      <c r="IM134" s="29">
        <v>67000</v>
      </c>
      <c r="IN134" s="29"/>
      <c r="IO134" s="29"/>
      <c r="IP134" s="29"/>
      <c r="IQ134" s="29">
        <v>67000</v>
      </c>
      <c r="IR134" s="29">
        <v>0</v>
      </c>
      <c r="IS134" s="29">
        <v>67000</v>
      </c>
      <c r="IT134" s="29">
        <v>67000</v>
      </c>
      <c r="IU134" s="29">
        <v>0</v>
      </c>
      <c r="IV134" s="29">
        <v>67000</v>
      </c>
      <c r="IW134" s="29"/>
      <c r="IX134" s="29"/>
      <c r="IY134" s="29"/>
      <c r="IZ134" s="29">
        <v>67000</v>
      </c>
      <c r="JA134" s="29">
        <v>0</v>
      </c>
      <c r="JB134" s="29">
        <v>67000</v>
      </c>
      <c r="JC134" s="29">
        <v>67000</v>
      </c>
      <c r="JD134" s="29">
        <v>0</v>
      </c>
      <c r="JE134" s="29">
        <v>67000</v>
      </c>
      <c r="JF134" s="29"/>
      <c r="JG134" s="29"/>
      <c r="JH134" s="29"/>
      <c r="JI134" s="29">
        <v>67000</v>
      </c>
      <c r="JJ134" s="29">
        <v>0</v>
      </c>
      <c r="JK134" s="29">
        <v>67000</v>
      </c>
      <c r="JL134" s="29">
        <v>67000</v>
      </c>
      <c r="JM134" s="29">
        <v>0</v>
      </c>
      <c r="JN134" s="29">
        <v>67000</v>
      </c>
      <c r="JO134" s="29"/>
      <c r="JP134" s="29"/>
      <c r="JQ134" s="29"/>
      <c r="JR134" s="29">
        <v>67000</v>
      </c>
      <c r="JS134" s="29">
        <v>0</v>
      </c>
      <c r="JT134" s="29">
        <v>67000</v>
      </c>
      <c r="JU134" s="29">
        <v>67000</v>
      </c>
      <c r="JV134" s="29">
        <v>0</v>
      </c>
      <c r="JW134" s="29">
        <v>67000</v>
      </c>
      <c r="JX134" s="29"/>
      <c r="JY134" s="29"/>
      <c r="JZ134" s="29"/>
      <c r="KA134" s="29">
        <v>67000</v>
      </c>
      <c r="KB134" s="29">
        <v>0</v>
      </c>
      <c r="KC134" s="29">
        <v>67000</v>
      </c>
      <c r="KD134" s="29">
        <v>67000</v>
      </c>
      <c r="KE134" s="29">
        <v>0</v>
      </c>
      <c r="KF134" s="29">
        <v>67000</v>
      </c>
      <c r="KG134" s="29"/>
      <c r="KH134" s="29"/>
      <c r="KI134" s="29"/>
      <c r="KJ134" s="29">
        <v>67000</v>
      </c>
      <c r="KK134" s="29">
        <v>0</v>
      </c>
      <c r="KL134" s="29">
        <v>67000</v>
      </c>
      <c r="KM134" s="29">
        <v>67000</v>
      </c>
      <c r="KN134" s="29">
        <v>0</v>
      </c>
      <c r="KO134" s="29">
        <v>67000</v>
      </c>
      <c r="KP134" s="29"/>
      <c r="KQ134" s="29"/>
      <c r="KR134" s="29"/>
      <c r="KS134" s="29">
        <v>67000</v>
      </c>
      <c r="KT134" s="29">
        <v>0</v>
      </c>
      <c r="KU134" s="29">
        <v>67000</v>
      </c>
      <c r="KV134" s="29">
        <v>67000</v>
      </c>
      <c r="KW134" s="29">
        <v>0</v>
      </c>
      <c r="KX134" s="29">
        <v>67000</v>
      </c>
      <c r="KY134" s="29"/>
      <c r="KZ134" s="29"/>
      <c r="LA134" s="29"/>
      <c r="LB134" s="29">
        <v>67000</v>
      </c>
      <c r="LC134" s="29">
        <v>0</v>
      </c>
      <c r="LD134" s="29">
        <v>67000</v>
      </c>
      <c r="LE134" s="29">
        <v>67000</v>
      </c>
      <c r="LF134" s="29">
        <v>0</v>
      </c>
      <c r="LG134" s="29">
        <v>67000</v>
      </c>
      <c r="LH134" s="29"/>
      <c r="LI134" s="29"/>
      <c r="LJ134" s="29"/>
      <c r="LK134" s="29">
        <v>67000</v>
      </c>
      <c r="LL134" s="29">
        <v>0</v>
      </c>
      <c r="LM134" s="29">
        <v>67000</v>
      </c>
      <c r="LN134" s="29">
        <v>67000</v>
      </c>
      <c r="LO134" s="29">
        <v>0</v>
      </c>
      <c r="LP134" s="29">
        <v>67000</v>
      </c>
      <c r="LQ134" s="29"/>
      <c r="LR134" s="29"/>
      <c r="LS134" s="29"/>
      <c r="LT134" s="29">
        <v>67000</v>
      </c>
      <c r="LU134" s="29">
        <v>0</v>
      </c>
      <c r="LV134" s="29">
        <v>67000</v>
      </c>
      <c r="LW134" s="29">
        <v>67000</v>
      </c>
      <c r="LX134" s="29">
        <v>0</v>
      </c>
      <c r="LY134" s="29">
        <v>67000</v>
      </c>
      <c r="LZ134" s="29"/>
      <c r="MA134" s="29"/>
      <c r="MB134" s="29"/>
      <c r="MC134" s="29">
        <v>67000</v>
      </c>
      <c r="MD134" s="29">
        <v>0</v>
      </c>
      <c r="ME134" s="29">
        <v>67000</v>
      </c>
      <c r="MF134" s="29"/>
      <c r="MG134" s="29"/>
      <c r="MH134" s="29"/>
      <c r="MI134" s="29"/>
      <c r="MJ134" s="29"/>
      <c r="MK134" s="29"/>
      <c r="ML134" s="29">
        <v>804000</v>
      </c>
      <c r="MM134" s="29">
        <v>0</v>
      </c>
      <c r="MN134" s="29">
        <v>804000</v>
      </c>
      <c r="MO134" s="29">
        <v>67000</v>
      </c>
      <c r="MP134" s="29">
        <v>0</v>
      </c>
      <c r="MQ134" s="29">
        <v>67000</v>
      </c>
      <c r="MR134" s="29">
        <v>67000</v>
      </c>
      <c r="MS134" s="29">
        <v>0</v>
      </c>
      <c r="MT134" s="29">
        <v>67000</v>
      </c>
      <c r="MU134" s="29">
        <v>67000</v>
      </c>
      <c r="MV134" s="29">
        <v>0</v>
      </c>
      <c r="MW134" s="29">
        <v>67000</v>
      </c>
      <c r="MX134" s="29">
        <v>67000</v>
      </c>
      <c r="MY134" s="29">
        <v>0</v>
      </c>
      <c r="MZ134" s="29">
        <v>67000</v>
      </c>
      <c r="NA134" s="29">
        <v>67000</v>
      </c>
      <c r="NB134" s="29">
        <v>0</v>
      </c>
      <c r="NC134" s="29">
        <v>67000</v>
      </c>
      <c r="ND134" s="29">
        <v>67000</v>
      </c>
      <c r="NE134" s="29">
        <v>0</v>
      </c>
      <c r="NF134" s="29">
        <v>67000</v>
      </c>
      <c r="NG134" s="29"/>
      <c r="NH134" s="29"/>
      <c r="NI134" s="29"/>
      <c r="NJ134" s="29"/>
      <c r="NK134" s="29"/>
      <c r="NL134" s="29"/>
      <c r="NM134" s="29"/>
      <c r="NN134" s="29"/>
      <c r="NO134" s="29"/>
      <c r="NP134" s="29"/>
      <c r="NQ134" s="29"/>
      <c r="NR134" s="29"/>
      <c r="NS134" s="29"/>
      <c r="NT134" s="29"/>
      <c r="NU134" s="29"/>
      <c r="NV134" s="29"/>
      <c r="NW134" s="29"/>
      <c r="NX134" s="29"/>
      <c r="NY134" s="29"/>
      <c r="NZ134" s="29"/>
      <c r="OA134" s="29"/>
      <c r="OB134" s="29"/>
      <c r="OC134" s="29"/>
      <c r="OD134" s="29"/>
      <c r="OE134" s="29"/>
      <c r="OF134" s="29"/>
      <c r="OG134" s="29"/>
      <c r="OH134" s="29"/>
      <c r="OI134" s="29"/>
      <c r="OJ134" s="29"/>
      <c r="OK134" s="29"/>
      <c r="OL134" s="29"/>
      <c r="OM134" s="29"/>
      <c r="ON134" s="29"/>
      <c r="OO134" s="29"/>
      <c r="OP134" s="29"/>
      <c r="OQ134" s="29"/>
      <c r="OR134" s="29"/>
      <c r="OS134" s="29"/>
      <c r="OT134" s="29"/>
      <c r="OU134" s="29"/>
      <c r="OV134" s="29"/>
      <c r="OW134" s="29"/>
      <c r="OX134" s="29"/>
      <c r="OY134" s="29"/>
      <c r="OZ134" s="29"/>
      <c r="PA134" s="29"/>
      <c r="PB134" s="29"/>
      <c r="PC134" s="29"/>
      <c r="PD134" s="29"/>
      <c r="PE134" s="29"/>
      <c r="PF134" s="29"/>
      <c r="PG134" s="29"/>
      <c r="PH134" s="29"/>
      <c r="PI134" s="29">
        <v>201000</v>
      </c>
      <c r="PJ134" s="29">
        <v>0</v>
      </c>
      <c r="PK134" s="29">
        <v>201000</v>
      </c>
    </row>
    <row r="135" spans="1:427" x14ac:dyDescent="0.25">
      <c r="A135" s="7" t="s">
        <v>363</v>
      </c>
      <c r="B135" s="29"/>
      <c r="C135" s="29"/>
      <c r="D135" s="29"/>
      <c r="E135" s="29"/>
      <c r="F135" s="29"/>
      <c r="G135" s="29"/>
      <c r="H135" s="29"/>
      <c r="I135" s="29"/>
      <c r="J135" s="29"/>
      <c r="K135" s="29"/>
      <c r="L135" s="29"/>
      <c r="M135" s="29"/>
      <c r="N135" s="29">
        <v>1412</v>
      </c>
      <c r="O135" s="29">
        <v>0</v>
      </c>
      <c r="P135" s="29">
        <v>1412</v>
      </c>
      <c r="Q135" s="29">
        <v>1412</v>
      </c>
      <c r="R135" s="29">
        <v>0</v>
      </c>
      <c r="S135" s="29">
        <v>1412</v>
      </c>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v>670.41</v>
      </c>
      <c r="BQ135" s="29">
        <v>0</v>
      </c>
      <c r="BR135" s="29">
        <v>670.41</v>
      </c>
      <c r="BS135" s="29">
        <v>670.41</v>
      </c>
      <c r="BT135" s="29">
        <v>0</v>
      </c>
      <c r="BU135" s="29">
        <v>670.41</v>
      </c>
      <c r="BV135" s="29"/>
      <c r="BW135" s="29"/>
      <c r="BX135" s="29"/>
      <c r="BY135" s="29"/>
      <c r="BZ135" s="29"/>
      <c r="CA135" s="29"/>
      <c r="CB135" s="29">
        <v>2082.41</v>
      </c>
      <c r="CC135" s="29">
        <v>0</v>
      </c>
      <c r="CD135" s="29">
        <v>2082.41</v>
      </c>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29"/>
      <c r="DQ135" s="29"/>
      <c r="DR135" s="29"/>
      <c r="DS135" s="29"/>
      <c r="DT135" s="29"/>
      <c r="DU135" s="29"/>
      <c r="DV135" s="29"/>
      <c r="DW135" s="29"/>
      <c r="DX135" s="29"/>
      <c r="DY135" s="29"/>
      <c r="DZ135" s="29"/>
      <c r="EA135" s="29"/>
      <c r="EB135" s="29"/>
      <c r="EC135" s="29"/>
      <c r="ED135" s="29"/>
      <c r="EE135" s="29"/>
      <c r="EF135" s="29"/>
      <c r="EG135" s="29"/>
      <c r="EH135" s="29"/>
      <c r="EI135" s="29"/>
      <c r="EJ135" s="29"/>
      <c r="EK135" s="29"/>
      <c r="EL135" s="29"/>
      <c r="EM135" s="29"/>
      <c r="EN135" s="29"/>
      <c r="EO135" s="29"/>
      <c r="EP135" s="29"/>
      <c r="EQ135" s="29"/>
      <c r="ER135" s="29"/>
      <c r="ES135" s="29"/>
      <c r="ET135" s="29"/>
      <c r="EU135" s="29"/>
      <c r="EV135" s="29"/>
      <c r="EW135" s="29"/>
      <c r="EX135" s="29"/>
      <c r="EY135" s="29"/>
      <c r="EZ135" s="29"/>
      <c r="FA135" s="29"/>
      <c r="FB135" s="29"/>
      <c r="FC135" s="29"/>
      <c r="FD135" s="29"/>
      <c r="FE135" s="29"/>
      <c r="FF135" s="29"/>
      <c r="FG135" s="29"/>
      <c r="FH135" s="29"/>
      <c r="FI135" s="29"/>
      <c r="FJ135" s="29"/>
      <c r="FK135" s="29"/>
      <c r="FL135" s="29"/>
      <c r="FM135" s="29"/>
      <c r="FN135" s="29"/>
      <c r="FO135" s="29"/>
      <c r="FP135" s="29"/>
      <c r="FQ135" s="29"/>
      <c r="FR135" s="29"/>
      <c r="FS135" s="29"/>
      <c r="FT135" s="29"/>
      <c r="FU135" s="29"/>
      <c r="FV135" s="29"/>
      <c r="FW135" s="29"/>
      <c r="FX135" s="29"/>
      <c r="FY135" s="29"/>
      <c r="FZ135" s="29"/>
      <c r="GA135" s="29"/>
      <c r="GB135" s="29"/>
      <c r="GC135" s="29"/>
      <c r="GD135" s="29"/>
      <c r="GE135" s="29"/>
      <c r="GF135" s="29"/>
      <c r="GG135" s="29"/>
      <c r="GH135" s="29"/>
      <c r="GI135" s="29"/>
      <c r="GJ135" s="29"/>
      <c r="GK135" s="29"/>
      <c r="GL135" s="29"/>
      <c r="GM135" s="29"/>
      <c r="GN135" s="29"/>
      <c r="GO135" s="29"/>
      <c r="GP135" s="29"/>
      <c r="GQ135" s="29"/>
      <c r="GR135" s="29"/>
      <c r="GS135" s="29"/>
      <c r="GT135" s="29"/>
      <c r="GU135" s="29"/>
      <c r="GV135" s="29"/>
      <c r="GW135" s="29"/>
      <c r="GX135" s="29"/>
      <c r="GY135" s="29"/>
      <c r="GZ135" s="29"/>
      <c r="HA135" s="29"/>
      <c r="HB135" s="29"/>
      <c r="HC135" s="29"/>
      <c r="HD135" s="29"/>
      <c r="HE135" s="29"/>
      <c r="HF135" s="29"/>
      <c r="HG135" s="29"/>
      <c r="HH135" s="29"/>
      <c r="HI135" s="29"/>
      <c r="HJ135" s="29"/>
      <c r="HK135" s="29"/>
      <c r="HL135" s="29"/>
      <c r="HM135" s="29"/>
      <c r="HN135" s="29"/>
      <c r="HO135" s="29"/>
      <c r="HP135" s="29"/>
      <c r="HQ135" s="29"/>
      <c r="HR135" s="29"/>
      <c r="HS135" s="29"/>
      <c r="HT135" s="29"/>
      <c r="HU135" s="29"/>
      <c r="HV135" s="29"/>
      <c r="HW135" s="29"/>
      <c r="HX135" s="29"/>
      <c r="HY135" s="29"/>
      <c r="HZ135" s="29"/>
      <c r="IA135" s="29"/>
      <c r="IB135" s="29"/>
      <c r="IC135" s="29"/>
      <c r="ID135" s="29"/>
      <c r="IE135" s="29"/>
      <c r="IF135" s="29"/>
      <c r="IG135" s="29"/>
      <c r="IH135" s="29"/>
      <c r="II135" s="29"/>
      <c r="IJ135" s="29"/>
      <c r="IK135" s="29"/>
      <c r="IL135" s="29"/>
      <c r="IM135" s="29"/>
      <c r="IN135" s="29"/>
      <c r="IO135" s="29"/>
      <c r="IP135" s="29"/>
      <c r="IQ135" s="29"/>
      <c r="IR135" s="29"/>
      <c r="IS135" s="29"/>
      <c r="IT135" s="29"/>
      <c r="IU135" s="29"/>
      <c r="IV135" s="29"/>
      <c r="IW135" s="29"/>
      <c r="IX135" s="29"/>
      <c r="IY135" s="29"/>
      <c r="IZ135" s="29"/>
      <c r="JA135" s="29"/>
      <c r="JB135" s="29"/>
      <c r="JC135" s="29"/>
      <c r="JD135" s="29"/>
      <c r="JE135" s="29"/>
      <c r="JF135" s="29"/>
      <c r="JG135" s="29"/>
      <c r="JH135" s="29"/>
      <c r="JI135" s="29"/>
      <c r="JJ135" s="29"/>
      <c r="JK135" s="29"/>
      <c r="JL135" s="29"/>
      <c r="JM135" s="29"/>
      <c r="JN135" s="29"/>
      <c r="JO135" s="29"/>
      <c r="JP135" s="29"/>
      <c r="JQ135" s="29"/>
      <c r="JR135" s="29"/>
      <c r="JS135" s="29"/>
      <c r="JT135" s="29"/>
      <c r="JU135" s="29"/>
      <c r="JV135" s="29"/>
      <c r="JW135" s="29"/>
      <c r="JX135" s="29"/>
      <c r="JY135" s="29"/>
      <c r="JZ135" s="29"/>
      <c r="KA135" s="29"/>
      <c r="KB135" s="29"/>
      <c r="KC135" s="29"/>
      <c r="KD135" s="29"/>
      <c r="KE135" s="29"/>
      <c r="KF135" s="29"/>
      <c r="KG135" s="29"/>
      <c r="KH135" s="29"/>
      <c r="KI135" s="29"/>
      <c r="KJ135" s="29"/>
      <c r="KK135" s="29"/>
      <c r="KL135" s="29"/>
      <c r="KM135" s="29"/>
      <c r="KN135" s="29"/>
      <c r="KO135" s="29"/>
      <c r="KP135" s="29"/>
      <c r="KQ135" s="29"/>
      <c r="KR135" s="29"/>
      <c r="KS135" s="29"/>
      <c r="KT135" s="29"/>
      <c r="KU135" s="29"/>
      <c r="KV135" s="29"/>
      <c r="KW135" s="29"/>
      <c r="KX135" s="29"/>
      <c r="KY135" s="29"/>
      <c r="KZ135" s="29"/>
      <c r="LA135" s="29"/>
      <c r="LB135" s="29"/>
      <c r="LC135" s="29"/>
      <c r="LD135" s="29"/>
      <c r="LE135" s="29"/>
      <c r="LF135" s="29"/>
      <c r="LG135" s="29"/>
      <c r="LH135" s="29"/>
      <c r="LI135" s="29"/>
      <c r="LJ135" s="29"/>
      <c r="LK135" s="29"/>
      <c r="LL135" s="29"/>
      <c r="LM135" s="29"/>
      <c r="LN135" s="29"/>
      <c r="LO135" s="29"/>
      <c r="LP135" s="29"/>
      <c r="LQ135" s="29"/>
      <c r="LR135" s="29"/>
      <c r="LS135" s="29"/>
      <c r="LT135" s="29"/>
      <c r="LU135" s="29"/>
      <c r="LV135" s="29"/>
      <c r="LW135" s="29"/>
      <c r="LX135" s="29"/>
      <c r="LY135" s="29"/>
      <c r="LZ135" s="29"/>
      <c r="MA135" s="29"/>
      <c r="MB135" s="29"/>
      <c r="MC135" s="29"/>
      <c r="MD135" s="29"/>
      <c r="ME135" s="29"/>
      <c r="MF135" s="29"/>
      <c r="MG135" s="29"/>
      <c r="MH135" s="29"/>
      <c r="MI135" s="29"/>
      <c r="MJ135" s="29"/>
      <c r="MK135" s="29"/>
      <c r="ML135" s="29"/>
      <c r="MM135" s="29"/>
      <c r="MN135" s="29"/>
      <c r="MO135" s="29"/>
      <c r="MP135" s="29"/>
      <c r="MQ135" s="29"/>
      <c r="MR135" s="29"/>
      <c r="MS135" s="29"/>
      <c r="MT135" s="29"/>
      <c r="MU135" s="29"/>
      <c r="MV135" s="29"/>
      <c r="MW135" s="29"/>
      <c r="MX135" s="29"/>
      <c r="MY135" s="29"/>
      <c r="MZ135" s="29"/>
      <c r="NA135" s="29"/>
      <c r="NB135" s="29"/>
      <c r="NC135" s="29"/>
      <c r="ND135" s="29"/>
      <c r="NE135" s="29"/>
      <c r="NF135" s="29"/>
      <c r="NG135" s="29"/>
      <c r="NH135" s="29"/>
      <c r="NI135" s="29"/>
      <c r="NJ135" s="29"/>
      <c r="NK135" s="29"/>
      <c r="NL135" s="29"/>
      <c r="NM135" s="29"/>
      <c r="NN135" s="29"/>
      <c r="NO135" s="29"/>
      <c r="NP135" s="29"/>
      <c r="NQ135" s="29"/>
      <c r="NR135" s="29"/>
      <c r="NS135" s="29"/>
      <c r="NT135" s="29"/>
      <c r="NU135" s="29"/>
      <c r="NV135" s="29"/>
      <c r="NW135" s="29"/>
      <c r="NX135" s="29"/>
      <c r="NY135" s="29"/>
      <c r="NZ135" s="29"/>
      <c r="OA135" s="29"/>
      <c r="OB135" s="29"/>
      <c r="OC135" s="29"/>
      <c r="OD135" s="29"/>
      <c r="OE135" s="29"/>
      <c r="OF135" s="29"/>
      <c r="OG135" s="29"/>
      <c r="OH135" s="29"/>
      <c r="OI135" s="29"/>
      <c r="OJ135" s="29"/>
      <c r="OK135" s="29"/>
      <c r="OL135" s="29"/>
      <c r="OM135" s="29"/>
      <c r="ON135" s="29"/>
      <c r="OO135" s="29"/>
      <c r="OP135" s="29"/>
      <c r="OQ135" s="29"/>
      <c r="OR135" s="29"/>
      <c r="OS135" s="29"/>
      <c r="OT135" s="29"/>
      <c r="OU135" s="29"/>
      <c r="OV135" s="29"/>
      <c r="OW135" s="29"/>
      <c r="OX135" s="29"/>
      <c r="OY135" s="29"/>
      <c r="OZ135" s="29"/>
      <c r="PA135" s="29"/>
      <c r="PB135" s="29"/>
      <c r="PC135" s="29"/>
      <c r="PD135" s="29"/>
      <c r="PE135" s="29"/>
      <c r="PF135" s="29"/>
      <c r="PG135" s="29"/>
      <c r="PH135" s="29"/>
      <c r="PI135" s="29"/>
      <c r="PJ135" s="29"/>
      <c r="PK135" s="29"/>
    </row>
    <row r="136" spans="1:427" x14ac:dyDescent="0.25">
      <c r="A136" s="5" t="s">
        <v>64</v>
      </c>
      <c r="B136" s="29">
        <v>6125.52</v>
      </c>
      <c r="C136" s="29">
        <v>152</v>
      </c>
      <c r="D136" s="29">
        <v>6277.52</v>
      </c>
      <c r="E136" s="29">
        <v>6125.52</v>
      </c>
      <c r="F136" s="29">
        <v>152</v>
      </c>
      <c r="G136" s="29">
        <v>6277.52</v>
      </c>
      <c r="H136" s="29"/>
      <c r="I136" s="29"/>
      <c r="J136" s="29"/>
      <c r="K136" s="29"/>
      <c r="L136" s="29"/>
      <c r="M136" s="29"/>
      <c r="N136" s="29"/>
      <c r="O136" s="29"/>
      <c r="P136" s="29"/>
      <c r="Q136" s="29"/>
      <c r="R136" s="29"/>
      <c r="S136" s="29"/>
      <c r="T136" s="29"/>
      <c r="U136" s="29"/>
      <c r="V136" s="29"/>
      <c r="W136" s="29"/>
      <c r="X136" s="29"/>
      <c r="Y136" s="29"/>
      <c r="Z136" s="29">
        <v>3362.8</v>
      </c>
      <c r="AA136" s="29">
        <v>0</v>
      </c>
      <c r="AB136" s="29">
        <v>3362.8</v>
      </c>
      <c r="AC136" s="29">
        <v>3362.8</v>
      </c>
      <c r="AD136" s="29">
        <v>0</v>
      </c>
      <c r="AE136" s="29">
        <v>3362.8</v>
      </c>
      <c r="AF136" s="29"/>
      <c r="AG136" s="29"/>
      <c r="AH136" s="29"/>
      <c r="AI136" s="29"/>
      <c r="AJ136" s="29"/>
      <c r="AK136" s="29"/>
      <c r="AL136" s="29"/>
      <c r="AM136" s="29"/>
      <c r="AN136" s="29"/>
      <c r="AO136" s="29"/>
      <c r="AP136" s="29"/>
      <c r="AQ136" s="29"/>
      <c r="AR136" s="29"/>
      <c r="AS136" s="29"/>
      <c r="AT136" s="29"/>
      <c r="AU136" s="29"/>
      <c r="AV136" s="29"/>
      <c r="AW136" s="29"/>
      <c r="AX136" s="29">
        <v>0</v>
      </c>
      <c r="AY136" s="29">
        <v>0</v>
      </c>
      <c r="AZ136" s="29">
        <v>0</v>
      </c>
      <c r="BA136" s="29">
        <v>0</v>
      </c>
      <c r="BB136" s="29">
        <v>0</v>
      </c>
      <c r="BC136" s="29">
        <v>0</v>
      </c>
      <c r="BD136" s="29">
        <v>4795</v>
      </c>
      <c r="BE136" s="29">
        <v>0</v>
      </c>
      <c r="BF136" s="29">
        <v>4795</v>
      </c>
      <c r="BG136" s="29">
        <v>4795</v>
      </c>
      <c r="BH136" s="29">
        <v>0</v>
      </c>
      <c r="BI136" s="29">
        <v>4795</v>
      </c>
      <c r="BJ136" s="29"/>
      <c r="BK136" s="29"/>
      <c r="BL136" s="29"/>
      <c r="BM136" s="29"/>
      <c r="BN136" s="29"/>
      <c r="BO136" s="29"/>
      <c r="BP136" s="29">
        <v>3600</v>
      </c>
      <c r="BQ136" s="29">
        <v>0</v>
      </c>
      <c r="BR136" s="29">
        <v>3600</v>
      </c>
      <c r="BS136" s="29">
        <v>3600</v>
      </c>
      <c r="BT136" s="29">
        <v>0</v>
      </c>
      <c r="BU136" s="29">
        <v>3600</v>
      </c>
      <c r="BV136" s="29"/>
      <c r="BW136" s="29"/>
      <c r="BX136" s="29"/>
      <c r="BY136" s="29"/>
      <c r="BZ136" s="29"/>
      <c r="CA136" s="29"/>
      <c r="CB136" s="29">
        <v>17883.32</v>
      </c>
      <c r="CC136" s="29">
        <v>152</v>
      </c>
      <c r="CD136" s="29">
        <v>18035.32</v>
      </c>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29"/>
      <c r="DQ136" s="29"/>
      <c r="DR136" s="29"/>
      <c r="DS136" s="29"/>
      <c r="DT136" s="29"/>
      <c r="DU136" s="29"/>
      <c r="DV136" s="29"/>
      <c r="DW136" s="29"/>
      <c r="DX136" s="29"/>
      <c r="DY136" s="29"/>
      <c r="DZ136" s="29"/>
      <c r="EA136" s="29">
        <v>13150</v>
      </c>
      <c r="EB136" s="29">
        <v>0</v>
      </c>
      <c r="EC136" s="29">
        <v>13150</v>
      </c>
      <c r="ED136" s="29">
        <v>13150</v>
      </c>
      <c r="EE136" s="29">
        <v>0</v>
      </c>
      <c r="EF136" s="29">
        <v>13150</v>
      </c>
      <c r="EG136" s="29">
        <v>13150</v>
      </c>
      <c r="EH136" s="29">
        <v>0</v>
      </c>
      <c r="EI136" s="29">
        <v>13150</v>
      </c>
      <c r="EJ136" s="29">
        <v>39450</v>
      </c>
      <c r="EK136" s="29">
        <v>0</v>
      </c>
      <c r="EL136" s="29">
        <v>39450</v>
      </c>
      <c r="EM136" s="29"/>
      <c r="EN136" s="29"/>
      <c r="EO136" s="29"/>
      <c r="EP136" s="29"/>
      <c r="EQ136" s="29"/>
      <c r="ER136" s="29"/>
      <c r="ES136" s="29"/>
      <c r="ET136" s="29"/>
      <c r="EU136" s="29"/>
      <c r="EV136" s="29"/>
      <c r="EW136" s="29"/>
      <c r="EX136" s="29"/>
      <c r="EY136" s="29"/>
      <c r="EZ136" s="29"/>
      <c r="FA136" s="29"/>
      <c r="FB136" s="29">
        <v>10300</v>
      </c>
      <c r="FC136" s="29">
        <v>0</v>
      </c>
      <c r="FD136" s="29">
        <v>10300</v>
      </c>
      <c r="FE136" s="29">
        <v>10300</v>
      </c>
      <c r="FF136" s="29">
        <v>0</v>
      </c>
      <c r="FG136" s="29">
        <v>10300</v>
      </c>
      <c r="FH136" s="29">
        <v>20600</v>
      </c>
      <c r="FI136" s="29">
        <v>0</v>
      </c>
      <c r="FJ136" s="29">
        <v>20600</v>
      </c>
      <c r="FK136" s="29"/>
      <c r="FL136" s="29"/>
      <c r="FM136" s="29"/>
      <c r="FN136" s="29">
        <v>13450</v>
      </c>
      <c r="FO136" s="29">
        <v>0</v>
      </c>
      <c r="FP136" s="29">
        <v>13450</v>
      </c>
      <c r="FQ136" s="29">
        <v>13450</v>
      </c>
      <c r="FR136" s="29">
        <v>0</v>
      </c>
      <c r="FS136" s="29">
        <v>13450</v>
      </c>
      <c r="FT136" s="29">
        <v>26900</v>
      </c>
      <c r="FU136" s="29">
        <v>0</v>
      </c>
      <c r="FV136" s="29">
        <v>26900</v>
      </c>
      <c r="FW136" s="29">
        <v>13150</v>
      </c>
      <c r="FX136" s="29">
        <v>0</v>
      </c>
      <c r="FY136" s="29">
        <v>13150</v>
      </c>
      <c r="FZ136" s="29">
        <v>16600</v>
      </c>
      <c r="GA136" s="29">
        <v>0</v>
      </c>
      <c r="GB136" s="29">
        <v>16600</v>
      </c>
      <c r="GC136" s="29">
        <v>10300</v>
      </c>
      <c r="GD136" s="29">
        <v>0</v>
      </c>
      <c r="GE136" s="29">
        <v>10300</v>
      </c>
      <c r="GF136" s="29">
        <v>40050</v>
      </c>
      <c r="GG136" s="29">
        <v>0</v>
      </c>
      <c r="GH136" s="29">
        <v>40050</v>
      </c>
      <c r="GI136" s="29"/>
      <c r="GJ136" s="29"/>
      <c r="GK136" s="29"/>
      <c r="GL136" s="29">
        <v>10300</v>
      </c>
      <c r="GM136" s="29">
        <v>0</v>
      </c>
      <c r="GN136" s="29">
        <v>10300</v>
      </c>
      <c r="GO136" s="29">
        <v>10300</v>
      </c>
      <c r="GP136" s="29">
        <v>0</v>
      </c>
      <c r="GQ136" s="29">
        <v>10300</v>
      </c>
      <c r="GR136" s="29">
        <v>20600</v>
      </c>
      <c r="GS136" s="29">
        <v>0</v>
      </c>
      <c r="GT136" s="29">
        <v>20600</v>
      </c>
      <c r="GU136" s="29"/>
      <c r="GV136" s="29"/>
      <c r="GW136" s="29"/>
      <c r="GX136" s="29">
        <v>51200</v>
      </c>
      <c r="GY136" s="29">
        <v>0</v>
      </c>
      <c r="GZ136" s="29">
        <v>51200</v>
      </c>
      <c r="HA136" s="29">
        <v>20300</v>
      </c>
      <c r="HB136" s="29">
        <v>0</v>
      </c>
      <c r="HC136" s="29">
        <v>20300</v>
      </c>
      <c r="HD136" s="29">
        <v>71500</v>
      </c>
      <c r="HE136" s="29">
        <v>0</v>
      </c>
      <c r="HF136" s="29">
        <v>71500</v>
      </c>
      <c r="HG136" s="29">
        <v>41200</v>
      </c>
      <c r="HH136" s="29">
        <v>0</v>
      </c>
      <c r="HI136" s="29">
        <v>41200</v>
      </c>
      <c r="HJ136" s="29">
        <v>10300</v>
      </c>
      <c r="HK136" s="29">
        <v>0</v>
      </c>
      <c r="HL136" s="29">
        <v>10300</v>
      </c>
      <c r="HM136" s="29">
        <v>51500</v>
      </c>
      <c r="HN136" s="29">
        <v>0</v>
      </c>
      <c r="HO136" s="29">
        <v>51500</v>
      </c>
      <c r="HP136" s="29"/>
      <c r="HQ136" s="29"/>
      <c r="HR136" s="29"/>
      <c r="HS136" s="29"/>
      <c r="HT136" s="29"/>
      <c r="HU136" s="29"/>
      <c r="HV136" s="29"/>
      <c r="HW136" s="29"/>
      <c r="HX136" s="29"/>
      <c r="HY136" s="29">
        <v>270600</v>
      </c>
      <c r="HZ136" s="29">
        <v>0</v>
      </c>
      <c r="IA136" s="29">
        <v>270600</v>
      </c>
      <c r="IB136" s="29">
        <v>10300</v>
      </c>
      <c r="IC136" s="29">
        <v>0</v>
      </c>
      <c r="ID136" s="29">
        <v>10300</v>
      </c>
      <c r="IE136" s="29">
        <v>41200</v>
      </c>
      <c r="IF136" s="29">
        <v>0</v>
      </c>
      <c r="IG136" s="29">
        <v>41200</v>
      </c>
      <c r="IH136" s="29">
        <v>51500</v>
      </c>
      <c r="II136" s="29">
        <v>0</v>
      </c>
      <c r="IJ136" s="29">
        <v>51500</v>
      </c>
      <c r="IK136" s="29">
        <v>10300</v>
      </c>
      <c r="IL136" s="29">
        <v>0</v>
      </c>
      <c r="IM136" s="29">
        <v>10300</v>
      </c>
      <c r="IN136" s="29">
        <v>41200</v>
      </c>
      <c r="IO136" s="29">
        <v>0</v>
      </c>
      <c r="IP136" s="29">
        <v>41200</v>
      </c>
      <c r="IQ136" s="29">
        <v>51500</v>
      </c>
      <c r="IR136" s="29">
        <v>0</v>
      </c>
      <c r="IS136" s="29">
        <v>51500</v>
      </c>
      <c r="IT136" s="29">
        <v>29130</v>
      </c>
      <c r="IU136" s="29">
        <v>0</v>
      </c>
      <c r="IV136" s="29">
        <v>29130</v>
      </c>
      <c r="IW136" s="29">
        <v>41200</v>
      </c>
      <c r="IX136" s="29">
        <v>0</v>
      </c>
      <c r="IY136" s="29">
        <v>41200</v>
      </c>
      <c r="IZ136" s="29">
        <v>70330</v>
      </c>
      <c r="JA136" s="29">
        <v>0</v>
      </c>
      <c r="JB136" s="29">
        <v>70330</v>
      </c>
      <c r="JC136" s="29">
        <v>10300</v>
      </c>
      <c r="JD136" s="29">
        <v>0</v>
      </c>
      <c r="JE136" s="29">
        <v>10300</v>
      </c>
      <c r="JF136" s="29">
        <v>41200</v>
      </c>
      <c r="JG136" s="29">
        <v>0</v>
      </c>
      <c r="JH136" s="29">
        <v>41200</v>
      </c>
      <c r="JI136" s="29">
        <v>51500</v>
      </c>
      <c r="JJ136" s="29">
        <v>0</v>
      </c>
      <c r="JK136" s="29">
        <v>51500</v>
      </c>
      <c r="JL136" s="29">
        <v>10300</v>
      </c>
      <c r="JM136" s="29">
        <v>0</v>
      </c>
      <c r="JN136" s="29">
        <v>10300</v>
      </c>
      <c r="JO136" s="29">
        <v>60920.5</v>
      </c>
      <c r="JP136" s="29">
        <v>0</v>
      </c>
      <c r="JQ136" s="29">
        <v>60920.5</v>
      </c>
      <c r="JR136" s="29">
        <v>71220.5</v>
      </c>
      <c r="JS136" s="29">
        <v>0</v>
      </c>
      <c r="JT136" s="29">
        <v>71220.5</v>
      </c>
      <c r="JU136" s="29">
        <v>76035</v>
      </c>
      <c r="JV136" s="29">
        <v>0</v>
      </c>
      <c r="JW136" s="29">
        <v>76035</v>
      </c>
      <c r="JX136" s="29">
        <v>41200</v>
      </c>
      <c r="JY136" s="29">
        <v>0</v>
      </c>
      <c r="JZ136" s="29">
        <v>41200</v>
      </c>
      <c r="KA136" s="29">
        <v>117235</v>
      </c>
      <c r="KB136" s="29">
        <v>0</v>
      </c>
      <c r="KC136" s="29">
        <v>117235</v>
      </c>
      <c r="KD136" s="29">
        <v>127350</v>
      </c>
      <c r="KE136" s="29">
        <v>0</v>
      </c>
      <c r="KF136" s="29">
        <v>127350</v>
      </c>
      <c r="KG136" s="29">
        <v>41200</v>
      </c>
      <c r="KH136" s="29">
        <v>0</v>
      </c>
      <c r="KI136" s="29">
        <v>41200</v>
      </c>
      <c r="KJ136" s="29">
        <v>168550</v>
      </c>
      <c r="KK136" s="29">
        <v>0</v>
      </c>
      <c r="KL136" s="29">
        <v>168550</v>
      </c>
      <c r="KM136" s="29">
        <v>10300</v>
      </c>
      <c r="KN136" s="29">
        <v>0</v>
      </c>
      <c r="KO136" s="29">
        <v>10300</v>
      </c>
      <c r="KP136" s="29">
        <v>41200</v>
      </c>
      <c r="KQ136" s="29">
        <v>0</v>
      </c>
      <c r="KR136" s="29">
        <v>41200</v>
      </c>
      <c r="KS136" s="29">
        <v>51500</v>
      </c>
      <c r="KT136" s="29">
        <v>0</v>
      </c>
      <c r="KU136" s="29">
        <v>51500</v>
      </c>
      <c r="KV136" s="29">
        <v>31850</v>
      </c>
      <c r="KW136" s="29">
        <v>0</v>
      </c>
      <c r="KX136" s="29">
        <v>31850</v>
      </c>
      <c r="KY136" s="29">
        <v>41200</v>
      </c>
      <c r="KZ136" s="29">
        <v>0</v>
      </c>
      <c r="LA136" s="29">
        <v>41200</v>
      </c>
      <c r="LB136" s="29">
        <v>73050</v>
      </c>
      <c r="LC136" s="29">
        <v>0</v>
      </c>
      <c r="LD136" s="29">
        <v>73050</v>
      </c>
      <c r="LE136" s="29">
        <v>10300</v>
      </c>
      <c r="LF136" s="29">
        <v>0</v>
      </c>
      <c r="LG136" s="29">
        <v>10300</v>
      </c>
      <c r="LH136" s="29">
        <v>41200</v>
      </c>
      <c r="LI136" s="29">
        <v>0</v>
      </c>
      <c r="LJ136" s="29">
        <v>41200</v>
      </c>
      <c r="LK136" s="29">
        <v>51500</v>
      </c>
      <c r="LL136" s="29">
        <v>0</v>
      </c>
      <c r="LM136" s="29">
        <v>51500</v>
      </c>
      <c r="LN136" s="29">
        <v>10300</v>
      </c>
      <c r="LO136" s="29">
        <v>0</v>
      </c>
      <c r="LP136" s="29">
        <v>10300</v>
      </c>
      <c r="LQ136" s="29">
        <v>41200</v>
      </c>
      <c r="LR136" s="29">
        <v>0</v>
      </c>
      <c r="LS136" s="29">
        <v>41200</v>
      </c>
      <c r="LT136" s="29">
        <v>51500</v>
      </c>
      <c r="LU136" s="29">
        <v>0</v>
      </c>
      <c r="LV136" s="29">
        <v>51500</v>
      </c>
      <c r="LW136" s="29">
        <v>85385.71</v>
      </c>
      <c r="LX136" s="29">
        <v>0</v>
      </c>
      <c r="LY136" s="29">
        <v>85385.71</v>
      </c>
      <c r="LZ136" s="29">
        <v>41200</v>
      </c>
      <c r="MA136" s="29">
        <v>0</v>
      </c>
      <c r="MB136" s="29">
        <v>41200</v>
      </c>
      <c r="MC136" s="29">
        <v>126585.71</v>
      </c>
      <c r="MD136" s="29">
        <v>0</v>
      </c>
      <c r="ME136" s="29">
        <v>126585.71</v>
      </c>
      <c r="MF136" s="29"/>
      <c r="MG136" s="29"/>
      <c r="MH136" s="29"/>
      <c r="MI136" s="29"/>
      <c r="MJ136" s="29"/>
      <c r="MK136" s="29"/>
      <c r="ML136" s="29">
        <v>935971.21</v>
      </c>
      <c r="MM136" s="29">
        <v>0</v>
      </c>
      <c r="MN136" s="29">
        <v>935971.21</v>
      </c>
      <c r="MO136" s="29"/>
      <c r="MP136" s="29"/>
      <c r="MQ136" s="29"/>
      <c r="MR136" s="29"/>
      <c r="MS136" s="29"/>
      <c r="MT136" s="29"/>
      <c r="MU136" s="29">
        <v>68655</v>
      </c>
      <c r="MV136" s="29">
        <v>0</v>
      </c>
      <c r="MW136" s="29">
        <v>68655</v>
      </c>
      <c r="MX136" s="29">
        <v>68655</v>
      </c>
      <c r="MY136" s="29">
        <v>0</v>
      </c>
      <c r="MZ136" s="29">
        <v>68655</v>
      </c>
      <c r="NA136" s="29"/>
      <c r="NB136" s="29"/>
      <c r="NC136" s="29"/>
      <c r="ND136" s="29"/>
      <c r="NE136" s="29"/>
      <c r="NF136" s="29"/>
      <c r="NG136" s="29">
        <v>100114.29</v>
      </c>
      <c r="NH136" s="29">
        <v>0</v>
      </c>
      <c r="NI136" s="29">
        <v>100114.29</v>
      </c>
      <c r="NJ136" s="29">
        <v>100114.29</v>
      </c>
      <c r="NK136" s="29">
        <v>0</v>
      </c>
      <c r="NL136" s="29">
        <v>100114.29</v>
      </c>
      <c r="NM136" s="29"/>
      <c r="NN136" s="29"/>
      <c r="NO136" s="29"/>
      <c r="NP136" s="29"/>
      <c r="NQ136" s="29"/>
      <c r="NR136" s="29"/>
      <c r="NS136" s="29">
        <v>31200</v>
      </c>
      <c r="NT136" s="29">
        <v>0</v>
      </c>
      <c r="NU136" s="29">
        <v>31200</v>
      </c>
      <c r="NV136" s="29">
        <v>31200</v>
      </c>
      <c r="NW136" s="29">
        <v>0</v>
      </c>
      <c r="NX136" s="29">
        <v>31200</v>
      </c>
      <c r="NY136" s="29"/>
      <c r="NZ136" s="29"/>
      <c r="OA136" s="29"/>
      <c r="OB136" s="29"/>
      <c r="OC136" s="29"/>
      <c r="OD136" s="29"/>
      <c r="OE136" s="29"/>
      <c r="OF136" s="29"/>
      <c r="OG136" s="29"/>
      <c r="OH136" s="29"/>
      <c r="OI136" s="29"/>
      <c r="OJ136" s="29"/>
      <c r="OK136" s="29"/>
      <c r="OL136" s="29"/>
      <c r="OM136" s="29"/>
      <c r="ON136" s="29"/>
      <c r="OO136" s="29"/>
      <c r="OP136" s="29"/>
      <c r="OQ136" s="29">
        <v>76350</v>
      </c>
      <c r="OR136" s="29">
        <v>0</v>
      </c>
      <c r="OS136" s="29">
        <v>76350</v>
      </c>
      <c r="OT136" s="29">
        <v>76350</v>
      </c>
      <c r="OU136" s="29">
        <v>0</v>
      </c>
      <c r="OV136" s="29">
        <v>76350</v>
      </c>
      <c r="OW136" s="29"/>
      <c r="OX136" s="29"/>
      <c r="OY136" s="29"/>
      <c r="OZ136" s="29"/>
      <c r="PA136" s="29"/>
      <c r="PB136" s="29"/>
      <c r="PC136" s="29"/>
      <c r="PD136" s="29"/>
      <c r="PE136" s="29"/>
      <c r="PF136" s="29"/>
      <c r="PG136" s="29"/>
      <c r="PH136" s="29"/>
      <c r="PI136" s="29">
        <v>276319.28999999998</v>
      </c>
      <c r="PJ136" s="29">
        <v>0</v>
      </c>
      <c r="PK136" s="29">
        <v>276319.28999999998</v>
      </c>
    </row>
    <row r="137" spans="1:427" x14ac:dyDescent="0.25">
      <c r="A137" s="6" t="s">
        <v>64</v>
      </c>
      <c r="B137" s="29">
        <v>6125.52</v>
      </c>
      <c r="C137" s="29">
        <v>152</v>
      </c>
      <c r="D137" s="29">
        <v>6277.52</v>
      </c>
      <c r="E137" s="29">
        <v>6125.52</v>
      </c>
      <c r="F137" s="29">
        <v>152</v>
      </c>
      <c r="G137" s="29">
        <v>6277.52</v>
      </c>
      <c r="H137" s="29"/>
      <c r="I137" s="29"/>
      <c r="J137" s="29"/>
      <c r="K137" s="29"/>
      <c r="L137" s="29"/>
      <c r="M137" s="29"/>
      <c r="N137" s="29"/>
      <c r="O137" s="29"/>
      <c r="P137" s="29"/>
      <c r="Q137" s="29"/>
      <c r="R137" s="29"/>
      <c r="S137" s="29"/>
      <c r="T137" s="29"/>
      <c r="U137" s="29"/>
      <c r="V137" s="29"/>
      <c r="W137" s="29"/>
      <c r="X137" s="29"/>
      <c r="Y137" s="29"/>
      <c r="Z137" s="29">
        <v>3362.8</v>
      </c>
      <c r="AA137" s="29">
        <v>0</v>
      </c>
      <c r="AB137" s="29">
        <v>3362.8</v>
      </c>
      <c r="AC137" s="29">
        <v>3362.8</v>
      </c>
      <c r="AD137" s="29">
        <v>0</v>
      </c>
      <c r="AE137" s="29">
        <v>3362.8</v>
      </c>
      <c r="AF137" s="29"/>
      <c r="AG137" s="29"/>
      <c r="AH137" s="29"/>
      <c r="AI137" s="29"/>
      <c r="AJ137" s="29"/>
      <c r="AK137" s="29"/>
      <c r="AL137" s="29"/>
      <c r="AM137" s="29"/>
      <c r="AN137" s="29"/>
      <c r="AO137" s="29"/>
      <c r="AP137" s="29"/>
      <c r="AQ137" s="29"/>
      <c r="AR137" s="29"/>
      <c r="AS137" s="29"/>
      <c r="AT137" s="29"/>
      <c r="AU137" s="29"/>
      <c r="AV137" s="29"/>
      <c r="AW137" s="29"/>
      <c r="AX137" s="29">
        <v>0</v>
      </c>
      <c r="AY137" s="29">
        <v>0</v>
      </c>
      <c r="AZ137" s="29">
        <v>0</v>
      </c>
      <c r="BA137" s="29">
        <v>0</v>
      </c>
      <c r="BB137" s="29">
        <v>0</v>
      </c>
      <c r="BC137" s="29">
        <v>0</v>
      </c>
      <c r="BD137" s="29">
        <v>4795</v>
      </c>
      <c r="BE137" s="29">
        <v>0</v>
      </c>
      <c r="BF137" s="29">
        <v>4795</v>
      </c>
      <c r="BG137" s="29">
        <v>4795</v>
      </c>
      <c r="BH137" s="29">
        <v>0</v>
      </c>
      <c r="BI137" s="29">
        <v>4795</v>
      </c>
      <c r="BJ137" s="29"/>
      <c r="BK137" s="29"/>
      <c r="BL137" s="29"/>
      <c r="BM137" s="29"/>
      <c r="BN137" s="29"/>
      <c r="BO137" s="29"/>
      <c r="BP137" s="29">
        <v>3600</v>
      </c>
      <c r="BQ137" s="29">
        <v>0</v>
      </c>
      <c r="BR137" s="29">
        <v>3600</v>
      </c>
      <c r="BS137" s="29">
        <v>3600</v>
      </c>
      <c r="BT137" s="29">
        <v>0</v>
      </c>
      <c r="BU137" s="29">
        <v>3600</v>
      </c>
      <c r="BV137" s="29"/>
      <c r="BW137" s="29"/>
      <c r="BX137" s="29"/>
      <c r="BY137" s="29"/>
      <c r="BZ137" s="29"/>
      <c r="CA137" s="29"/>
      <c r="CB137" s="29">
        <v>17883.32</v>
      </c>
      <c r="CC137" s="29">
        <v>152</v>
      </c>
      <c r="CD137" s="29">
        <v>18035.32</v>
      </c>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29"/>
      <c r="DQ137" s="29"/>
      <c r="DR137" s="29"/>
      <c r="DS137" s="29"/>
      <c r="DT137" s="29"/>
      <c r="DU137" s="29"/>
      <c r="DV137" s="29"/>
      <c r="DW137" s="29"/>
      <c r="DX137" s="29"/>
      <c r="DY137" s="29"/>
      <c r="DZ137" s="29"/>
      <c r="EA137" s="29">
        <v>13150</v>
      </c>
      <c r="EB137" s="29">
        <v>0</v>
      </c>
      <c r="EC137" s="29">
        <v>13150</v>
      </c>
      <c r="ED137" s="29">
        <v>13150</v>
      </c>
      <c r="EE137" s="29">
        <v>0</v>
      </c>
      <c r="EF137" s="29">
        <v>13150</v>
      </c>
      <c r="EG137" s="29">
        <v>13150</v>
      </c>
      <c r="EH137" s="29">
        <v>0</v>
      </c>
      <c r="EI137" s="29">
        <v>13150</v>
      </c>
      <c r="EJ137" s="29">
        <v>39450</v>
      </c>
      <c r="EK137" s="29">
        <v>0</v>
      </c>
      <c r="EL137" s="29">
        <v>39450</v>
      </c>
      <c r="EM137" s="29"/>
      <c r="EN137" s="29"/>
      <c r="EO137" s="29"/>
      <c r="EP137" s="29"/>
      <c r="EQ137" s="29"/>
      <c r="ER137" s="29"/>
      <c r="ES137" s="29"/>
      <c r="ET137" s="29"/>
      <c r="EU137" s="29"/>
      <c r="EV137" s="29"/>
      <c r="EW137" s="29"/>
      <c r="EX137" s="29"/>
      <c r="EY137" s="29"/>
      <c r="EZ137" s="29"/>
      <c r="FA137" s="29"/>
      <c r="FB137" s="29">
        <v>10300</v>
      </c>
      <c r="FC137" s="29">
        <v>0</v>
      </c>
      <c r="FD137" s="29">
        <v>10300</v>
      </c>
      <c r="FE137" s="29">
        <v>10300</v>
      </c>
      <c r="FF137" s="29">
        <v>0</v>
      </c>
      <c r="FG137" s="29">
        <v>10300</v>
      </c>
      <c r="FH137" s="29">
        <v>20600</v>
      </c>
      <c r="FI137" s="29">
        <v>0</v>
      </c>
      <c r="FJ137" s="29">
        <v>20600</v>
      </c>
      <c r="FK137" s="29"/>
      <c r="FL137" s="29"/>
      <c r="FM137" s="29"/>
      <c r="FN137" s="29">
        <v>13450</v>
      </c>
      <c r="FO137" s="29">
        <v>0</v>
      </c>
      <c r="FP137" s="29">
        <v>13450</v>
      </c>
      <c r="FQ137" s="29">
        <v>13450</v>
      </c>
      <c r="FR137" s="29">
        <v>0</v>
      </c>
      <c r="FS137" s="29">
        <v>13450</v>
      </c>
      <c r="FT137" s="29">
        <v>26900</v>
      </c>
      <c r="FU137" s="29">
        <v>0</v>
      </c>
      <c r="FV137" s="29">
        <v>26900</v>
      </c>
      <c r="FW137" s="29">
        <v>13150</v>
      </c>
      <c r="FX137" s="29">
        <v>0</v>
      </c>
      <c r="FY137" s="29">
        <v>13150</v>
      </c>
      <c r="FZ137" s="29">
        <v>16600</v>
      </c>
      <c r="GA137" s="29">
        <v>0</v>
      </c>
      <c r="GB137" s="29">
        <v>16600</v>
      </c>
      <c r="GC137" s="29">
        <v>10300</v>
      </c>
      <c r="GD137" s="29">
        <v>0</v>
      </c>
      <c r="GE137" s="29">
        <v>10300</v>
      </c>
      <c r="GF137" s="29">
        <v>40050</v>
      </c>
      <c r="GG137" s="29">
        <v>0</v>
      </c>
      <c r="GH137" s="29">
        <v>40050</v>
      </c>
      <c r="GI137" s="29"/>
      <c r="GJ137" s="29"/>
      <c r="GK137" s="29"/>
      <c r="GL137" s="29">
        <v>10300</v>
      </c>
      <c r="GM137" s="29">
        <v>0</v>
      </c>
      <c r="GN137" s="29">
        <v>10300</v>
      </c>
      <c r="GO137" s="29">
        <v>10300</v>
      </c>
      <c r="GP137" s="29">
        <v>0</v>
      </c>
      <c r="GQ137" s="29">
        <v>10300</v>
      </c>
      <c r="GR137" s="29">
        <v>20600</v>
      </c>
      <c r="GS137" s="29">
        <v>0</v>
      </c>
      <c r="GT137" s="29">
        <v>20600</v>
      </c>
      <c r="GU137" s="29"/>
      <c r="GV137" s="29"/>
      <c r="GW137" s="29"/>
      <c r="GX137" s="29">
        <v>51200</v>
      </c>
      <c r="GY137" s="29">
        <v>0</v>
      </c>
      <c r="GZ137" s="29">
        <v>51200</v>
      </c>
      <c r="HA137" s="29">
        <v>20300</v>
      </c>
      <c r="HB137" s="29">
        <v>0</v>
      </c>
      <c r="HC137" s="29">
        <v>20300</v>
      </c>
      <c r="HD137" s="29">
        <v>71500</v>
      </c>
      <c r="HE137" s="29">
        <v>0</v>
      </c>
      <c r="HF137" s="29">
        <v>71500</v>
      </c>
      <c r="HG137" s="29">
        <v>41200</v>
      </c>
      <c r="HH137" s="29">
        <v>0</v>
      </c>
      <c r="HI137" s="29">
        <v>41200</v>
      </c>
      <c r="HJ137" s="29">
        <v>10300</v>
      </c>
      <c r="HK137" s="29">
        <v>0</v>
      </c>
      <c r="HL137" s="29">
        <v>10300</v>
      </c>
      <c r="HM137" s="29">
        <v>51500</v>
      </c>
      <c r="HN137" s="29">
        <v>0</v>
      </c>
      <c r="HO137" s="29">
        <v>51500</v>
      </c>
      <c r="HP137" s="29"/>
      <c r="HQ137" s="29"/>
      <c r="HR137" s="29"/>
      <c r="HS137" s="29"/>
      <c r="HT137" s="29"/>
      <c r="HU137" s="29"/>
      <c r="HV137" s="29"/>
      <c r="HW137" s="29"/>
      <c r="HX137" s="29"/>
      <c r="HY137" s="29">
        <v>270600</v>
      </c>
      <c r="HZ137" s="29">
        <v>0</v>
      </c>
      <c r="IA137" s="29">
        <v>270600</v>
      </c>
      <c r="IB137" s="29">
        <v>10300</v>
      </c>
      <c r="IC137" s="29">
        <v>0</v>
      </c>
      <c r="ID137" s="29">
        <v>10300</v>
      </c>
      <c r="IE137" s="29">
        <v>41200</v>
      </c>
      <c r="IF137" s="29">
        <v>0</v>
      </c>
      <c r="IG137" s="29">
        <v>41200</v>
      </c>
      <c r="IH137" s="29">
        <v>51500</v>
      </c>
      <c r="II137" s="29">
        <v>0</v>
      </c>
      <c r="IJ137" s="29">
        <v>51500</v>
      </c>
      <c r="IK137" s="29">
        <v>10300</v>
      </c>
      <c r="IL137" s="29">
        <v>0</v>
      </c>
      <c r="IM137" s="29">
        <v>10300</v>
      </c>
      <c r="IN137" s="29">
        <v>41200</v>
      </c>
      <c r="IO137" s="29">
        <v>0</v>
      </c>
      <c r="IP137" s="29">
        <v>41200</v>
      </c>
      <c r="IQ137" s="29">
        <v>51500</v>
      </c>
      <c r="IR137" s="29">
        <v>0</v>
      </c>
      <c r="IS137" s="29">
        <v>51500</v>
      </c>
      <c r="IT137" s="29">
        <v>29130</v>
      </c>
      <c r="IU137" s="29">
        <v>0</v>
      </c>
      <c r="IV137" s="29">
        <v>29130</v>
      </c>
      <c r="IW137" s="29">
        <v>41200</v>
      </c>
      <c r="IX137" s="29">
        <v>0</v>
      </c>
      <c r="IY137" s="29">
        <v>41200</v>
      </c>
      <c r="IZ137" s="29">
        <v>70330</v>
      </c>
      <c r="JA137" s="29">
        <v>0</v>
      </c>
      <c r="JB137" s="29">
        <v>70330</v>
      </c>
      <c r="JC137" s="29">
        <v>10300</v>
      </c>
      <c r="JD137" s="29">
        <v>0</v>
      </c>
      <c r="JE137" s="29">
        <v>10300</v>
      </c>
      <c r="JF137" s="29">
        <v>41200</v>
      </c>
      <c r="JG137" s="29">
        <v>0</v>
      </c>
      <c r="JH137" s="29">
        <v>41200</v>
      </c>
      <c r="JI137" s="29">
        <v>51500</v>
      </c>
      <c r="JJ137" s="29">
        <v>0</v>
      </c>
      <c r="JK137" s="29">
        <v>51500</v>
      </c>
      <c r="JL137" s="29">
        <v>10300</v>
      </c>
      <c r="JM137" s="29">
        <v>0</v>
      </c>
      <c r="JN137" s="29">
        <v>10300</v>
      </c>
      <c r="JO137" s="29">
        <v>60920.5</v>
      </c>
      <c r="JP137" s="29">
        <v>0</v>
      </c>
      <c r="JQ137" s="29">
        <v>60920.5</v>
      </c>
      <c r="JR137" s="29">
        <v>71220.5</v>
      </c>
      <c r="JS137" s="29">
        <v>0</v>
      </c>
      <c r="JT137" s="29">
        <v>71220.5</v>
      </c>
      <c r="JU137" s="29">
        <v>76035</v>
      </c>
      <c r="JV137" s="29">
        <v>0</v>
      </c>
      <c r="JW137" s="29">
        <v>76035</v>
      </c>
      <c r="JX137" s="29">
        <v>41200</v>
      </c>
      <c r="JY137" s="29">
        <v>0</v>
      </c>
      <c r="JZ137" s="29">
        <v>41200</v>
      </c>
      <c r="KA137" s="29">
        <v>117235</v>
      </c>
      <c r="KB137" s="29">
        <v>0</v>
      </c>
      <c r="KC137" s="29">
        <v>117235</v>
      </c>
      <c r="KD137" s="29">
        <v>127350</v>
      </c>
      <c r="KE137" s="29">
        <v>0</v>
      </c>
      <c r="KF137" s="29">
        <v>127350</v>
      </c>
      <c r="KG137" s="29">
        <v>41200</v>
      </c>
      <c r="KH137" s="29">
        <v>0</v>
      </c>
      <c r="KI137" s="29">
        <v>41200</v>
      </c>
      <c r="KJ137" s="29">
        <v>168550</v>
      </c>
      <c r="KK137" s="29">
        <v>0</v>
      </c>
      <c r="KL137" s="29">
        <v>168550</v>
      </c>
      <c r="KM137" s="29">
        <v>10300</v>
      </c>
      <c r="KN137" s="29">
        <v>0</v>
      </c>
      <c r="KO137" s="29">
        <v>10300</v>
      </c>
      <c r="KP137" s="29">
        <v>41200</v>
      </c>
      <c r="KQ137" s="29">
        <v>0</v>
      </c>
      <c r="KR137" s="29">
        <v>41200</v>
      </c>
      <c r="KS137" s="29">
        <v>51500</v>
      </c>
      <c r="KT137" s="29">
        <v>0</v>
      </c>
      <c r="KU137" s="29">
        <v>51500</v>
      </c>
      <c r="KV137" s="29">
        <v>31850</v>
      </c>
      <c r="KW137" s="29">
        <v>0</v>
      </c>
      <c r="KX137" s="29">
        <v>31850</v>
      </c>
      <c r="KY137" s="29">
        <v>41200</v>
      </c>
      <c r="KZ137" s="29">
        <v>0</v>
      </c>
      <c r="LA137" s="29">
        <v>41200</v>
      </c>
      <c r="LB137" s="29">
        <v>73050</v>
      </c>
      <c r="LC137" s="29">
        <v>0</v>
      </c>
      <c r="LD137" s="29">
        <v>73050</v>
      </c>
      <c r="LE137" s="29">
        <v>10300</v>
      </c>
      <c r="LF137" s="29">
        <v>0</v>
      </c>
      <c r="LG137" s="29">
        <v>10300</v>
      </c>
      <c r="LH137" s="29">
        <v>41200</v>
      </c>
      <c r="LI137" s="29">
        <v>0</v>
      </c>
      <c r="LJ137" s="29">
        <v>41200</v>
      </c>
      <c r="LK137" s="29">
        <v>51500</v>
      </c>
      <c r="LL137" s="29">
        <v>0</v>
      </c>
      <c r="LM137" s="29">
        <v>51500</v>
      </c>
      <c r="LN137" s="29">
        <v>10300</v>
      </c>
      <c r="LO137" s="29">
        <v>0</v>
      </c>
      <c r="LP137" s="29">
        <v>10300</v>
      </c>
      <c r="LQ137" s="29">
        <v>41200</v>
      </c>
      <c r="LR137" s="29">
        <v>0</v>
      </c>
      <c r="LS137" s="29">
        <v>41200</v>
      </c>
      <c r="LT137" s="29">
        <v>51500</v>
      </c>
      <c r="LU137" s="29">
        <v>0</v>
      </c>
      <c r="LV137" s="29">
        <v>51500</v>
      </c>
      <c r="LW137" s="29">
        <v>85385.71</v>
      </c>
      <c r="LX137" s="29">
        <v>0</v>
      </c>
      <c r="LY137" s="29">
        <v>85385.71</v>
      </c>
      <c r="LZ137" s="29">
        <v>41200</v>
      </c>
      <c r="MA137" s="29">
        <v>0</v>
      </c>
      <c r="MB137" s="29">
        <v>41200</v>
      </c>
      <c r="MC137" s="29">
        <v>126585.71</v>
      </c>
      <c r="MD137" s="29">
        <v>0</v>
      </c>
      <c r="ME137" s="29">
        <v>126585.71</v>
      </c>
      <c r="MF137" s="29"/>
      <c r="MG137" s="29"/>
      <c r="MH137" s="29"/>
      <c r="MI137" s="29"/>
      <c r="MJ137" s="29"/>
      <c r="MK137" s="29"/>
      <c r="ML137" s="29">
        <v>935971.21</v>
      </c>
      <c r="MM137" s="29">
        <v>0</v>
      </c>
      <c r="MN137" s="29">
        <v>935971.21</v>
      </c>
      <c r="MO137" s="29"/>
      <c r="MP137" s="29"/>
      <c r="MQ137" s="29"/>
      <c r="MR137" s="29"/>
      <c r="MS137" s="29"/>
      <c r="MT137" s="29"/>
      <c r="MU137" s="29">
        <v>68655</v>
      </c>
      <c r="MV137" s="29">
        <v>0</v>
      </c>
      <c r="MW137" s="29">
        <v>68655</v>
      </c>
      <c r="MX137" s="29">
        <v>68655</v>
      </c>
      <c r="MY137" s="29">
        <v>0</v>
      </c>
      <c r="MZ137" s="29">
        <v>68655</v>
      </c>
      <c r="NA137" s="29"/>
      <c r="NB137" s="29"/>
      <c r="NC137" s="29"/>
      <c r="ND137" s="29"/>
      <c r="NE137" s="29"/>
      <c r="NF137" s="29"/>
      <c r="NG137" s="29">
        <v>100114.29</v>
      </c>
      <c r="NH137" s="29">
        <v>0</v>
      </c>
      <c r="NI137" s="29">
        <v>100114.29</v>
      </c>
      <c r="NJ137" s="29">
        <v>100114.29</v>
      </c>
      <c r="NK137" s="29">
        <v>0</v>
      </c>
      <c r="NL137" s="29">
        <v>100114.29</v>
      </c>
      <c r="NM137" s="29"/>
      <c r="NN137" s="29"/>
      <c r="NO137" s="29"/>
      <c r="NP137" s="29"/>
      <c r="NQ137" s="29"/>
      <c r="NR137" s="29"/>
      <c r="NS137" s="29">
        <v>31200</v>
      </c>
      <c r="NT137" s="29">
        <v>0</v>
      </c>
      <c r="NU137" s="29">
        <v>31200</v>
      </c>
      <c r="NV137" s="29">
        <v>31200</v>
      </c>
      <c r="NW137" s="29">
        <v>0</v>
      </c>
      <c r="NX137" s="29">
        <v>31200</v>
      </c>
      <c r="NY137" s="29"/>
      <c r="NZ137" s="29"/>
      <c r="OA137" s="29"/>
      <c r="OB137" s="29"/>
      <c r="OC137" s="29"/>
      <c r="OD137" s="29"/>
      <c r="OE137" s="29"/>
      <c r="OF137" s="29"/>
      <c r="OG137" s="29"/>
      <c r="OH137" s="29"/>
      <c r="OI137" s="29"/>
      <c r="OJ137" s="29"/>
      <c r="OK137" s="29"/>
      <c r="OL137" s="29"/>
      <c r="OM137" s="29"/>
      <c r="ON137" s="29"/>
      <c r="OO137" s="29"/>
      <c r="OP137" s="29"/>
      <c r="OQ137" s="29">
        <v>76350</v>
      </c>
      <c r="OR137" s="29">
        <v>0</v>
      </c>
      <c r="OS137" s="29">
        <v>76350</v>
      </c>
      <c r="OT137" s="29">
        <v>76350</v>
      </c>
      <c r="OU137" s="29">
        <v>0</v>
      </c>
      <c r="OV137" s="29">
        <v>76350</v>
      </c>
      <c r="OW137" s="29"/>
      <c r="OX137" s="29"/>
      <c r="OY137" s="29"/>
      <c r="OZ137" s="29"/>
      <c r="PA137" s="29"/>
      <c r="PB137" s="29"/>
      <c r="PC137" s="29"/>
      <c r="PD137" s="29"/>
      <c r="PE137" s="29"/>
      <c r="PF137" s="29"/>
      <c r="PG137" s="29"/>
      <c r="PH137" s="29"/>
      <c r="PI137" s="29">
        <v>276319.28999999998</v>
      </c>
      <c r="PJ137" s="29">
        <v>0</v>
      </c>
      <c r="PK137" s="29">
        <v>276319.28999999998</v>
      </c>
    </row>
    <row r="138" spans="1:427" x14ac:dyDescent="0.25">
      <c r="A138" s="7" t="s">
        <v>367</v>
      </c>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v>2800</v>
      </c>
      <c r="AA138" s="29">
        <v>0</v>
      </c>
      <c r="AB138" s="29">
        <v>2800</v>
      </c>
      <c r="AC138" s="29">
        <v>2800</v>
      </c>
      <c r="AD138" s="29">
        <v>0</v>
      </c>
      <c r="AE138" s="29">
        <v>2800</v>
      </c>
      <c r="AF138" s="29"/>
      <c r="AG138" s="29"/>
      <c r="AH138" s="29"/>
      <c r="AI138" s="29"/>
      <c r="AJ138" s="29"/>
      <c r="AK138" s="29"/>
      <c r="AL138" s="29"/>
      <c r="AM138" s="29"/>
      <c r="AN138" s="29"/>
      <c r="AO138" s="29"/>
      <c r="AP138" s="29"/>
      <c r="AQ138" s="29"/>
      <c r="AR138" s="29"/>
      <c r="AS138" s="29"/>
      <c r="AT138" s="29"/>
      <c r="AU138" s="29"/>
      <c r="AV138" s="29"/>
      <c r="AW138" s="29"/>
      <c r="AX138" s="29">
        <v>0</v>
      </c>
      <c r="AY138" s="29">
        <v>0</v>
      </c>
      <c r="AZ138" s="29">
        <v>0</v>
      </c>
      <c r="BA138" s="29">
        <v>0</v>
      </c>
      <c r="BB138" s="29">
        <v>0</v>
      </c>
      <c r="BC138" s="29">
        <v>0</v>
      </c>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v>2800</v>
      </c>
      <c r="CC138" s="29">
        <v>0</v>
      </c>
      <c r="CD138" s="29">
        <v>2800</v>
      </c>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29"/>
      <c r="DQ138" s="29"/>
      <c r="DR138" s="29"/>
      <c r="DS138" s="29"/>
      <c r="DT138" s="29"/>
      <c r="DU138" s="29"/>
      <c r="DV138" s="29"/>
      <c r="DW138" s="29"/>
      <c r="DX138" s="29"/>
      <c r="DY138" s="29"/>
      <c r="DZ138" s="29"/>
      <c r="EA138" s="29">
        <v>10000</v>
      </c>
      <c r="EB138" s="29">
        <v>0</v>
      </c>
      <c r="EC138" s="29">
        <v>10000</v>
      </c>
      <c r="ED138" s="29">
        <v>10000</v>
      </c>
      <c r="EE138" s="29">
        <v>0</v>
      </c>
      <c r="EF138" s="29">
        <v>10000</v>
      </c>
      <c r="EG138" s="29">
        <v>10000</v>
      </c>
      <c r="EH138" s="29">
        <v>0</v>
      </c>
      <c r="EI138" s="29">
        <v>10000</v>
      </c>
      <c r="EJ138" s="29">
        <v>30000</v>
      </c>
      <c r="EK138" s="29">
        <v>0</v>
      </c>
      <c r="EL138" s="29">
        <v>30000</v>
      </c>
      <c r="EM138" s="29"/>
      <c r="EN138" s="29"/>
      <c r="EO138" s="29"/>
      <c r="EP138" s="29"/>
      <c r="EQ138" s="29"/>
      <c r="ER138" s="29"/>
      <c r="ES138" s="29"/>
      <c r="ET138" s="29"/>
      <c r="EU138" s="29"/>
      <c r="EV138" s="29"/>
      <c r="EW138" s="29"/>
      <c r="EX138" s="29"/>
      <c r="EY138" s="29"/>
      <c r="EZ138" s="29"/>
      <c r="FA138" s="29"/>
      <c r="FB138" s="29"/>
      <c r="FC138" s="29"/>
      <c r="FD138" s="29"/>
      <c r="FE138" s="29"/>
      <c r="FF138" s="29"/>
      <c r="FG138" s="29"/>
      <c r="FH138" s="29"/>
      <c r="FI138" s="29"/>
      <c r="FJ138" s="29"/>
      <c r="FK138" s="29"/>
      <c r="FL138" s="29"/>
      <c r="FM138" s="29"/>
      <c r="FN138" s="29"/>
      <c r="FO138" s="29"/>
      <c r="FP138" s="29"/>
      <c r="FQ138" s="29"/>
      <c r="FR138" s="29"/>
      <c r="FS138" s="29"/>
      <c r="FT138" s="29"/>
      <c r="FU138" s="29"/>
      <c r="FV138" s="29"/>
      <c r="FW138" s="29">
        <v>10000</v>
      </c>
      <c r="FX138" s="29">
        <v>0</v>
      </c>
      <c r="FY138" s="29">
        <v>10000</v>
      </c>
      <c r="FZ138" s="29"/>
      <c r="GA138" s="29"/>
      <c r="GB138" s="29"/>
      <c r="GC138" s="29"/>
      <c r="GD138" s="29"/>
      <c r="GE138" s="29"/>
      <c r="GF138" s="29">
        <v>10000</v>
      </c>
      <c r="GG138" s="29">
        <v>0</v>
      </c>
      <c r="GH138" s="29">
        <v>10000</v>
      </c>
      <c r="GI138" s="29"/>
      <c r="GJ138" s="29"/>
      <c r="GK138" s="29"/>
      <c r="GL138" s="29"/>
      <c r="GM138" s="29"/>
      <c r="GN138" s="29"/>
      <c r="GO138" s="29"/>
      <c r="GP138" s="29"/>
      <c r="GQ138" s="29"/>
      <c r="GR138" s="29"/>
      <c r="GS138" s="29"/>
      <c r="GT138" s="29"/>
      <c r="GU138" s="29"/>
      <c r="GV138" s="29"/>
      <c r="GW138" s="29"/>
      <c r="GX138" s="29">
        <v>10000</v>
      </c>
      <c r="GY138" s="29">
        <v>0</v>
      </c>
      <c r="GZ138" s="29">
        <v>10000</v>
      </c>
      <c r="HA138" s="29">
        <v>10000</v>
      </c>
      <c r="HB138" s="29">
        <v>0</v>
      </c>
      <c r="HC138" s="29">
        <v>10000</v>
      </c>
      <c r="HD138" s="29">
        <v>20000</v>
      </c>
      <c r="HE138" s="29">
        <v>0</v>
      </c>
      <c r="HF138" s="29">
        <v>20000</v>
      </c>
      <c r="HG138" s="29"/>
      <c r="HH138" s="29"/>
      <c r="HI138" s="29"/>
      <c r="HJ138" s="29"/>
      <c r="HK138" s="29"/>
      <c r="HL138" s="29"/>
      <c r="HM138" s="29"/>
      <c r="HN138" s="29"/>
      <c r="HO138" s="29"/>
      <c r="HP138" s="29"/>
      <c r="HQ138" s="29"/>
      <c r="HR138" s="29"/>
      <c r="HS138" s="29"/>
      <c r="HT138" s="29"/>
      <c r="HU138" s="29"/>
      <c r="HV138" s="29"/>
      <c r="HW138" s="29"/>
      <c r="HX138" s="29"/>
      <c r="HY138" s="29">
        <v>60000</v>
      </c>
      <c r="HZ138" s="29">
        <v>0</v>
      </c>
      <c r="IA138" s="29">
        <v>60000</v>
      </c>
      <c r="IB138" s="29">
        <v>0</v>
      </c>
      <c r="IC138" s="29">
        <v>0</v>
      </c>
      <c r="ID138" s="29">
        <v>0</v>
      </c>
      <c r="IE138" s="29"/>
      <c r="IF138" s="29"/>
      <c r="IG138" s="29"/>
      <c r="IH138" s="29">
        <v>0</v>
      </c>
      <c r="II138" s="29">
        <v>0</v>
      </c>
      <c r="IJ138" s="29">
        <v>0</v>
      </c>
      <c r="IK138" s="29"/>
      <c r="IL138" s="29"/>
      <c r="IM138" s="29"/>
      <c r="IN138" s="29"/>
      <c r="IO138" s="29"/>
      <c r="IP138" s="29"/>
      <c r="IQ138" s="29"/>
      <c r="IR138" s="29"/>
      <c r="IS138" s="29"/>
      <c r="IT138" s="29">
        <v>18830</v>
      </c>
      <c r="IU138" s="29">
        <v>0</v>
      </c>
      <c r="IV138" s="29">
        <v>18830</v>
      </c>
      <c r="IW138" s="29"/>
      <c r="IX138" s="29"/>
      <c r="IY138" s="29"/>
      <c r="IZ138" s="29">
        <v>18830</v>
      </c>
      <c r="JA138" s="29">
        <v>0</v>
      </c>
      <c r="JB138" s="29">
        <v>18830</v>
      </c>
      <c r="JC138" s="29"/>
      <c r="JD138" s="29"/>
      <c r="JE138" s="29"/>
      <c r="JF138" s="29"/>
      <c r="JG138" s="29"/>
      <c r="JH138" s="29"/>
      <c r="JI138" s="29"/>
      <c r="JJ138" s="29"/>
      <c r="JK138" s="29"/>
      <c r="JL138" s="29"/>
      <c r="JM138" s="29"/>
      <c r="JN138" s="29"/>
      <c r="JO138" s="29"/>
      <c r="JP138" s="29"/>
      <c r="JQ138" s="29"/>
      <c r="JR138" s="29"/>
      <c r="JS138" s="29"/>
      <c r="JT138" s="29"/>
      <c r="JU138" s="29">
        <v>65735</v>
      </c>
      <c r="JV138" s="29">
        <v>0</v>
      </c>
      <c r="JW138" s="29">
        <v>65735</v>
      </c>
      <c r="JX138" s="29"/>
      <c r="JY138" s="29"/>
      <c r="JZ138" s="29"/>
      <c r="KA138" s="29">
        <v>65735</v>
      </c>
      <c r="KB138" s="29">
        <v>0</v>
      </c>
      <c r="KC138" s="29">
        <v>65735</v>
      </c>
      <c r="KD138" s="29"/>
      <c r="KE138" s="29"/>
      <c r="KF138" s="29"/>
      <c r="KG138" s="29"/>
      <c r="KH138" s="29"/>
      <c r="KI138" s="29"/>
      <c r="KJ138" s="29"/>
      <c r="KK138" s="29"/>
      <c r="KL138" s="29"/>
      <c r="KM138" s="29"/>
      <c r="KN138" s="29"/>
      <c r="KO138" s="29"/>
      <c r="KP138" s="29"/>
      <c r="KQ138" s="29"/>
      <c r="KR138" s="29"/>
      <c r="KS138" s="29"/>
      <c r="KT138" s="29"/>
      <c r="KU138" s="29"/>
      <c r="KV138" s="29"/>
      <c r="KW138" s="29"/>
      <c r="KX138" s="29"/>
      <c r="KY138" s="29"/>
      <c r="KZ138" s="29"/>
      <c r="LA138" s="29"/>
      <c r="LB138" s="29"/>
      <c r="LC138" s="29"/>
      <c r="LD138" s="29"/>
      <c r="LE138" s="29"/>
      <c r="LF138" s="29"/>
      <c r="LG138" s="29"/>
      <c r="LH138" s="29"/>
      <c r="LI138" s="29"/>
      <c r="LJ138" s="29"/>
      <c r="LK138" s="29"/>
      <c r="LL138" s="29"/>
      <c r="LM138" s="29"/>
      <c r="LN138" s="29"/>
      <c r="LO138" s="29"/>
      <c r="LP138" s="29"/>
      <c r="LQ138" s="29"/>
      <c r="LR138" s="29"/>
      <c r="LS138" s="29"/>
      <c r="LT138" s="29"/>
      <c r="LU138" s="29"/>
      <c r="LV138" s="29"/>
      <c r="LW138" s="29"/>
      <c r="LX138" s="29"/>
      <c r="LY138" s="29"/>
      <c r="LZ138" s="29"/>
      <c r="MA138" s="29"/>
      <c r="MB138" s="29"/>
      <c r="MC138" s="29"/>
      <c r="MD138" s="29"/>
      <c r="ME138" s="29"/>
      <c r="MF138" s="29"/>
      <c r="MG138" s="29"/>
      <c r="MH138" s="29"/>
      <c r="MI138" s="29"/>
      <c r="MJ138" s="29"/>
      <c r="MK138" s="29"/>
      <c r="ML138" s="29">
        <v>84565</v>
      </c>
      <c r="MM138" s="29">
        <v>0</v>
      </c>
      <c r="MN138" s="29">
        <v>84565</v>
      </c>
      <c r="MO138" s="29"/>
      <c r="MP138" s="29"/>
      <c r="MQ138" s="29"/>
      <c r="MR138" s="29"/>
      <c r="MS138" s="29"/>
      <c r="MT138" s="29"/>
      <c r="MU138" s="29">
        <v>68655</v>
      </c>
      <c r="MV138" s="29">
        <v>0</v>
      </c>
      <c r="MW138" s="29">
        <v>68655</v>
      </c>
      <c r="MX138" s="29">
        <v>68655</v>
      </c>
      <c r="MY138" s="29">
        <v>0</v>
      </c>
      <c r="MZ138" s="29">
        <v>68655</v>
      </c>
      <c r="NA138" s="29"/>
      <c r="NB138" s="29"/>
      <c r="NC138" s="29"/>
      <c r="ND138" s="29"/>
      <c r="NE138" s="29"/>
      <c r="NF138" s="29"/>
      <c r="NG138" s="29"/>
      <c r="NH138" s="29"/>
      <c r="NI138" s="29"/>
      <c r="NJ138" s="29"/>
      <c r="NK138" s="29"/>
      <c r="NL138" s="29"/>
      <c r="NM138" s="29"/>
      <c r="NN138" s="29"/>
      <c r="NO138" s="29"/>
      <c r="NP138" s="29"/>
      <c r="NQ138" s="29"/>
      <c r="NR138" s="29"/>
      <c r="NS138" s="29"/>
      <c r="NT138" s="29"/>
      <c r="NU138" s="29"/>
      <c r="NV138" s="29"/>
      <c r="NW138" s="29"/>
      <c r="NX138" s="29"/>
      <c r="NY138" s="29"/>
      <c r="NZ138" s="29"/>
      <c r="OA138" s="29"/>
      <c r="OB138" s="29"/>
      <c r="OC138" s="29"/>
      <c r="OD138" s="29"/>
      <c r="OE138" s="29"/>
      <c r="OF138" s="29"/>
      <c r="OG138" s="29"/>
      <c r="OH138" s="29"/>
      <c r="OI138" s="29"/>
      <c r="OJ138" s="29"/>
      <c r="OK138" s="29"/>
      <c r="OL138" s="29"/>
      <c r="OM138" s="29"/>
      <c r="ON138" s="29"/>
      <c r="OO138" s="29"/>
      <c r="OP138" s="29"/>
      <c r="OQ138" s="29"/>
      <c r="OR138" s="29"/>
      <c r="OS138" s="29"/>
      <c r="OT138" s="29"/>
      <c r="OU138" s="29"/>
      <c r="OV138" s="29"/>
      <c r="OW138" s="29"/>
      <c r="OX138" s="29"/>
      <c r="OY138" s="29"/>
      <c r="OZ138" s="29"/>
      <c r="PA138" s="29"/>
      <c r="PB138" s="29"/>
      <c r="PC138" s="29"/>
      <c r="PD138" s="29"/>
      <c r="PE138" s="29"/>
      <c r="PF138" s="29"/>
      <c r="PG138" s="29"/>
      <c r="PH138" s="29"/>
      <c r="PI138" s="29">
        <v>68655</v>
      </c>
      <c r="PJ138" s="29">
        <v>0</v>
      </c>
      <c r="PK138" s="29">
        <v>68655</v>
      </c>
    </row>
    <row r="139" spans="1:427" x14ac:dyDescent="0.25">
      <c r="A139" s="7" t="s">
        <v>323</v>
      </c>
      <c r="B139" s="29">
        <v>6277.52</v>
      </c>
      <c r="C139" s="29">
        <v>0</v>
      </c>
      <c r="D139" s="29">
        <v>6277.52</v>
      </c>
      <c r="E139" s="29">
        <v>6277.52</v>
      </c>
      <c r="F139" s="29">
        <v>0</v>
      </c>
      <c r="G139" s="29">
        <v>6277.52</v>
      </c>
      <c r="H139" s="29"/>
      <c r="I139" s="29"/>
      <c r="J139" s="29"/>
      <c r="K139" s="29"/>
      <c r="L139" s="29"/>
      <c r="M139" s="29"/>
      <c r="N139" s="29"/>
      <c r="O139" s="29"/>
      <c r="P139" s="29"/>
      <c r="Q139" s="29"/>
      <c r="R139" s="29"/>
      <c r="S139" s="29"/>
      <c r="T139" s="29"/>
      <c r="U139" s="29"/>
      <c r="V139" s="29"/>
      <c r="W139" s="29"/>
      <c r="X139" s="29"/>
      <c r="Y139" s="29"/>
      <c r="Z139" s="29">
        <v>562.79999999999995</v>
      </c>
      <c r="AA139" s="29">
        <v>0</v>
      </c>
      <c r="AB139" s="29">
        <v>562.79999999999995</v>
      </c>
      <c r="AC139" s="29">
        <v>562.79999999999995</v>
      </c>
      <c r="AD139" s="29">
        <v>0</v>
      </c>
      <c r="AE139" s="29">
        <v>562.79999999999995</v>
      </c>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v>4795</v>
      </c>
      <c r="BE139" s="29">
        <v>0</v>
      </c>
      <c r="BF139" s="29">
        <v>4795</v>
      </c>
      <c r="BG139" s="29">
        <v>4795</v>
      </c>
      <c r="BH139" s="29">
        <v>0</v>
      </c>
      <c r="BI139" s="29">
        <v>4795</v>
      </c>
      <c r="BJ139" s="29"/>
      <c r="BK139" s="29"/>
      <c r="BL139" s="29"/>
      <c r="BM139" s="29"/>
      <c r="BN139" s="29"/>
      <c r="BO139" s="29"/>
      <c r="BP139" s="29">
        <v>3600</v>
      </c>
      <c r="BQ139" s="29">
        <v>0</v>
      </c>
      <c r="BR139" s="29">
        <v>3600</v>
      </c>
      <c r="BS139" s="29">
        <v>3600</v>
      </c>
      <c r="BT139" s="29">
        <v>0</v>
      </c>
      <c r="BU139" s="29">
        <v>3600</v>
      </c>
      <c r="BV139" s="29"/>
      <c r="BW139" s="29"/>
      <c r="BX139" s="29"/>
      <c r="BY139" s="29"/>
      <c r="BZ139" s="29"/>
      <c r="CA139" s="29"/>
      <c r="CB139" s="29">
        <v>15235.32</v>
      </c>
      <c r="CC139" s="29">
        <v>0</v>
      </c>
      <c r="CD139" s="29">
        <v>15235.32</v>
      </c>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29"/>
      <c r="DQ139" s="29"/>
      <c r="DR139" s="29"/>
      <c r="DS139" s="29"/>
      <c r="DT139" s="29"/>
      <c r="DU139" s="29"/>
      <c r="DV139" s="29"/>
      <c r="DW139" s="29"/>
      <c r="DX139" s="29"/>
      <c r="DY139" s="29"/>
      <c r="DZ139" s="29"/>
      <c r="EA139" s="29">
        <v>3150</v>
      </c>
      <c r="EB139" s="29">
        <v>0</v>
      </c>
      <c r="EC139" s="29">
        <v>3150</v>
      </c>
      <c r="ED139" s="29">
        <v>3150</v>
      </c>
      <c r="EE139" s="29">
        <v>0</v>
      </c>
      <c r="EF139" s="29">
        <v>3150</v>
      </c>
      <c r="EG139" s="29">
        <v>3150</v>
      </c>
      <c r="EH139" s="29">
        <v>0</v>
      </c>
      <c r="EI139" s="29">
        <v>3150</v>
      </c>
      <c r="EJ139" s="29">
        <v>9450</v>
      </c>
      <c r="EK139" s="29">
        <v>0</v>
      </c>
      <c r="EL139" s="29">
        <v>9450</v>
      </c>
      <c r="EM139" s="29"/>
      <c r="EN139" s="29"/>
      <c r="EO139" s="29"/>
      <c r="EP139" s="29"/>
      <c r="EQ139" s="29"/>
      <c r="ER139" s="29"/>
      <c r="ES139" s="29"/>
      <c r="ET139" s="29"/>
      <c r="EU139" s="29"/>
      <c r="EV139" s="29"/>
      <c r="EW139" s="29"/>
      <c r="EX139" s="29"/>
      <c r="EY139" s="29"/>
      <c r="EZ139" s="29"/>
      <c r="FA139" s="29"/>
      <c r="FB139" s="29">
        <v>10300</v>
      </c>
      <c r="FC139" s="29">
        <v>0</v>
      </c>
      <c r="FD139" s="29">
        <v>10300</v>
      </c>
      <c r="FE139" s="29">
        <v>10300</v>
      </c>
      <c r="FF139" s="29">
        <v>0</v>
      </c>
      <c r="FG139" s="29">
        <v>10300</v>
      </c>
      <c r="FH139" s="29">
        <v>20600</v>
      </c>
      <c r="FI139" s="29">
        <v>0</v>
      </c>
      <c r="FJ139" s="29">
        <v>20600</v>
      </c>
      <c r="FK139" s="29"/>
      <c r="FL139" s="29"/>
      <c r="FM139" s="29"/>
      <c r="FN139" s="29">
        <v>13450</v>
      </c>
      <c r="FO139" s="29">
        <v>0</v>
      </c>
      <c r="FP139" s="29">
        <v>13450</v>
      </c>
      <c r="FQ139" s="29">
        <v>13450</v>
      </c>
      <c r="FR139" s="29">
        <v>0</v>
      </c>
      <c r="FS139" s="29">
        <v>13450</v>
      </c>
      <c r="FT139" s="29">
        <v>26900</v>
      </c>
      <c r="FU139" s="29">
        <v>0</v>
      </c>
      <c r="FV139" s="29">
        <v>26900</v>
      </c>
      <c r="FW139" s="29">
        <v>3150</v>
      </c>
      <c r="FX139" s="29">
        <v>0</v>
      </c>
      <c r="FY139" s="29">
        <v>3150</v>
      </c>
      <c r="FZ139" s="29">
        <v>16600</v>
      </c>
      <c r="GA139" s="29">
        <v>0</v>
      </c>
      <c r="GB139" s="29">
        <v>16600</v>
      </c>
      <c r="GC139" s="29">
        <v>10300</v>
      </c>
      <c r="GD139" s="29">
        <v>0</v>
      </c>
      <c r="GE139" s="29">
        <v>10300</v>
      </c>
      <c r="GF139" s="29">
        <v>30050</v>
      </c>
      <c r="GG139" s="29">
        <v>0</v>
      </c>
      <c r="GH139" s="29">
        <v>30050</v>
      </c>
      <c r="GI139" s="29"/>
      <c r="GJ139" s="29"/>
      <c r="GK139" s="29"/>
      <c r="GL139" s="29">
        <v>10300</v>
      </c>
      <c r="GM139" s="29">
        <v>0</v>
      </c>
      <c r="GN139" s="29">
        <v>10300</v>
      </c>
      <c r="GO139" s="29">
        <v>10300</v>
      </c>
      <c r="GP139" s="29">
        <v>0</v>
      </c>
      <c r="GQ139" s="29">
        <v>10300</v>
      </c>
      <c r="GR139" s="29">
        <v>20600</v>
      </c>
      <c r="GS139" s="29">
        <v>0</v>
      </c>
      <c r="GT139" s="29">
        <v>20600</v>
      </c>
      <c r="GU139" s="29"/>
      <c r="GV139" s="29"/>
      <c r="GW139" s="29"/>
      <c r="GX139" s="29">
        <v>41200</v>
      </c>
      <c r="GY139" s="29">
        <v>0</v>
      </c>
      <c r="GZ139" s="29">
        <v>41200</v>
      </c>
      <c r="HA139" s="29">
        <v>10300</v>
      </c>
      <c r="HB139" s="29">
        <v>0</v>
      </c>
      <c r="HC139" s="29">
        <v>10300</v>
      </c>
      <c r="HD139" s="29">
        <v>51500</v>
      </c>
      <c r="HE139" s="29">
        <v>0</v>
      </c>
      <c r="HF139" s="29">
        <v>51500</v>
      </c>
      <c r="HG139" s="29">
        <v>41200</v>
      </c>
      <c r="HH139" s="29">
        <v>0</v>
      </c>
      <c r="HI139" s="29">
        <v>41200</v>
      </c>
      <c r="HJ139" s="29">
        <v>10300</v>
      </c>
      <c r="HK139" s="29">
        <v>0</v>
      </c>
      <c r="HL139" s="29">
        <v>10300</v>
      </c>
      <c r="HM139" s="29">
        <v>51500</v>
      </c>
      <c r="HN139" s="29">
        <v>0</v>
      </c>
      <c r="HO139" s="29">
        <v>51500</v>
      </c>
      <c r="HP139" s="29"/>
      <c r="HQ139" s="29"/>
      <c r="HR139" s="29"/>
      <c r="HS139" s="29"/>
      <c r="HT139" s="29"/>
      <c r="HU139" s="29"/>
      <c r="HV139" s="29"/>
      <c r="HW139" s="29"/>
      <c r="HX139" s="29"/>
      <c r="HY139" s="29">
        <v>210600</v>
      </c>
      <c r="HZ139" s="29">
        <v>0</v>
      </c>
      <c r="IA139" s="29">
        <v>210600</v>
      </c>
      <c r="IB139" s="29">
        <v>10300</v>
      </c>
      <c r="IC139" s="29">
        <v>0</v>
      </c>
      <c r="ID139" s="29">
        <v>10300</v>
      </c>
      <c r="IE139" s="29">
        <v>41200</v>
      </c>
      <c r="IF139" s="29">
        <v>0</v>
      </c>
      <c r="IG139" s="29">
        <v>41200</v>
      </c>
      <c r="IH139" s="29">
        <v>51500</v>
      </c>
      <c r="II139" s="29">
        <v>0</v>
      </c>
      <c r="IJ139" s="29">
        <v>51500</v>
      </c>
      <c r="IK139" s="29">
        <v>10300</v>
      </c>
      <c r="IL139" s="29">
        <v>0</v>
      </c>
      <c r="IM139" s="29">
        <v>10300</v>
      </c>
      <c r="IN139" s="29">
        <v>41200</v>
      </c>
      <c r="IO139" s="29">
        <v>0</v>
      </c>
      <c r="IP139" s="29">
        <v>41200</v>
      </c>
      <c r="IQ139" s="29">
        <v>51500</v>
      </c>
      <c r="IR139" s="29">
        <v>0</v>
      </c>
      <c r="IS139" s="29">
        <v>51500</v>
      </c>
      <c r="IT139" s="29">
        <v>10300</v>
      </c>
      <c r="IU139" s="29">
        <v>0</v>
      </c>
      <c r="IV139" s="29">
        <v>10300</v>
      </c>
      <c r="IW139" s="29">
        <v>41200</v>
      </c>
      <c r="IX139" s="29">
        <v>0</v>
      </c>
      <c r="IY139" s="29">
        <v>41200</v>
      </c>
      <c r="IZ139" s="29">
        <v>51500</v>
      </c>
      <c r="JA139" s="29">
        <v>0</v>
      </c>
      <c r="JB139" s="29">
        <v>51500</v>
      </c>
      <c r="JC139" s="29">
        <v>10300</v>
      </c>
      <c r="JD139" s="29">
        <v>0</v>
      </c>
      <c r="JE139" s="29">
        <v>10300</v>
      </c>
      <c r="JF139" s="29">
        <v>41200</v>
      </c>
      <c r="JG139" s="29">
        <v>0</v>
      </c>
      <c r="JH139" s="29">
        <v>41200</v>
      </c>
      <c r="JI139" s="29">
        <v>51500</v>
      </c>
      <c r="JJ139" s="29">
        <v>0</v>
      </c>
      <c r="JK139" s="29">
        <v>51500</v>
      </c>
      <c r="JL139" s="29">
        <v>10300</v>
      </c>
      <c r="JM139" s="29">
        <v>0</v>
      </c>
      <c r="JN139" s="29">
        <v>10300</v>
      </c>
      <c r="JO139" s="29">
        <v>41200</v>
      </c>
      <c r="JP139" s="29">
        <v>0</v>
      </c>
      <c r="JQ139" s="29">
        <v>41200</v>
      </c>
      <c r="JR139" s="29">
        <v>51500</v>
      </c>
      <c r="JS139" s="29">
        <v>0</v>
      </c>
      <c r="JT139" s="29">
        <v>51500</v>
      </c>
      <c r="JU139" s="29">
        <v>10300</v>
      </c>
      <c r="JV139" s="29">
        <v>0</v>
      </c>
      <c r="JW139" s="29">
        <v>10300</v>
      </c>
      <c r="JX139" s="29">
        <v>41200</v>
      </c>
      <c r="JY139" s="29">
        <v>0</v>
      </c>
      <c r="JZ139" s="29">
        <v>41200</v>
      </c>
      <c r="KA139" s="29">
        <v>51500</v>
      </c>
      <c r="KB139" s="29">
        <v>0</v>
      </c>
      <c r="KC139" s="29">
        <v>51500</v>
      </c>
      <c r="KD139" s="29">
        <v>127350</v>
      </c>
      <c r="KE139" s="29">
        <v>0</v>
      </c>
      <c r="KF139" s="29">
        <v>127350</v>
      </c>
      <c r="KG139" s="29">
        <v>41200</v>
      </c>
      <c r="KH139" s="29">
        <v>0</v>
      </c>
      <c r="KI139" s="29">
        <v>41200</v>
      </c>
      <c r="KJ139" s="29">
        <v>168550</v>
      </c>
      <c r="KK139" s="29">
        <v>0</v>
      </c>
      <c r="KL139" s="29">
        <v>168550</v>
      </c>
      <c r="KM139" s="29">
        <v>10300</v>
      </c>
      <c r="KN139" s="29">
        <v>0</v>
      </c>
      <c r="KO139" s="29">
        <v>10300</v>
      </c>
      <c r="KP139" s="29">
        <v>41200</v>
      </c>
      <c r="KQ139" s="29">
        <v>0</v>
      </c>
      <c r="KR139" s="29">
        <v>41200</v>
      </c>
      <c r="KS139" s="29">
        <v>51500</v>
      </c>
      <c r="KT139" s="29">
        <v>0</v>
      </c>
      <c r="KU139" s="29">
        <v>51500</v>
      </c>
      <c r="KV139" s="29">
        <v>31850</v>
      </c>
      <c r="KW139" s="29">
        <v>0</v>
      </c>
      <c r="KX139" s="29">
        <v>31850</v>
      </c>
      <c r="KY139" s="29">
        <v>41200</v>
      </c>
      <c r="KZ139" s="29">
        <v>0</v>
      </c>
      <c r="LA139" s="29">
        <v>41200</v>
      </c>
      <c r="LB139" s="29">
        <v>73050</v>
      </c>
      <c r="LC139" s="29">
        <v>0</v>
      </c>
      <c r="LD139" s="29">
        <v>73050</v>
      </c>
      <c r="LE139" s="29">
        <v>10300</v>
      </c>
      <c r="LF139" s="29">
        <v>0</v>
      </c>
      <c r="LG139" s="29">
        <v>10300</v>
      </c>
      <c r="LH139" s="29">
        <v>41200</v>
      </c>
      <c r="LI139" s="29">
        <v>0</v>
      </c>
      <c r="LJ139" s="29">
        <v>41200</v>
      </c>
      <c r="LK139" s="29">
        <v>51500</v>
      </c>
      <c r="LL139" s="29">
        <v>0</v>
      </c>
      <c r="LM139" s="29">
        <v>51500</v>
      </c>
      <c r="LN139" s="29">
        <v>10300</v>
      </c>
      <c r="LO139" s="29">
        <v>0</v>
      </c>
      <c r="LP139" s="29">
        <v>10300</v>
      </c>
      <c r="LQ139" s="29">
        <v>41200</v>
      </c>
      <c r="LR139" s="29">
        <v>0</v>
      </c>
      <c r="LS139" s="29">
        <v>41200</v>
      </c>
      <c r="LT139" s="29">
        <v>51500</v>
      </c>
      <c r="LU139" s="29">
        <v>0</v>
      </c>
      <c r="LV139" s="29">
        <v>51500</v>
      </c>
      <c r="LW139" s="29">
        <v>85385.71</v>
      </c>
      <c r="LX139" s="29">
        <v>0</v>
      </c>
      <c r="LY139" s="29">
        <v>85385.71</v>
      </c>
      <c r="LZ139" s="29">
        <v>41200</v>
      </c>
      <c r="MA139" s="29">
        <v>0</v>
      </c>
      <c r="MB139" s="29">
        <v>41200</v>
      </c>
      <c r="MC139" s="29">
        <v>126585.71</v>
      </c>
      <c r="MD139" s="29">
        <v>0</v>
      </c>
      <c r="ME139" s="29">
        <v>126585.71</v>
      </c>
      <c r="MF139" s="29"/>
      <c r="MG139" s="29"/>
      <c r="MH139" s="29"/>
      <c r="MI139" s="29"/>
      <c r="MJ139" s="29"/>
      <c r="MK139" s="29"/>
      <c r="ML139" s="29">
        <v>831685.71</v>
      </c>
      <c r="MM139" s="29">
        <v>0</v>
      </c>
      <c r="MN139" s="29">
        <v>831685.71</v>
      </c>
      <c r="MO139" s="29"/>
      <c r="MP139" s="29"/>
      <c r="MQ139" s="29"/>
      <c r="MR139" s="29"/>
      <c r="MS139" s="29"/>
      <c r="MT139" s="29"/>
      <c r="MU139" s="29"/>
      <c r="MV139" s="29"/>
      <c r="MW139" s="29"/>
      <c r="MX139" s="29"/>
      <c r="MY139" s="29"/>
      <c r="MZ139" s="29"/>
      <c r="NA139" s="29"/>
      <c r="NB139" s="29"/>
      <c r="NC139" s="29"/>
      <c r="ND139" s="29"/>
      <c r="NE139" s="29"/>
      <c r="NF139" s="29"/>
      <c r="NG139" s="29">
        <v>100114.29</v>
      </c>
      <c r="NH139" s="29">
        <v>0</v>
      </c>
      <c r="NI139" s="29">
        <v>100114.29</v>
      </c>
      <c r="NJ139" s="29">
        <v>100114.29</v>
      </c>
      <c r="NK139" s="29">
        <v>0</v>
      </c>
      <c r="NL139" s="29">
        <v>100114.29</v>
      </c>
      <c r="NM139" s="29"/>
      <c r="NN139" s="29"/>
      <c r="NO139" s="29"/>
      <c r="NP139" s="29"/>
      <c r="NQ139" s="29"/>
      <c r="NR139" s="29"/>
      <c r="NS139" s="29">
        <v>31200</v>
      </c>
      <c r="NT139" s="29">
        <v>0</v>
      </c>
      <c r="NU139" s="29">
        <v>31200</v>
      </c>
      <c r="NV139" s="29">
        <v>31200</v>
      </c>
      <c r="NW139" s="29">
        <v>0</v>
      </c>
      <c r="NX139" s="29">
        <v>31200</v>
      </c>
      <c r="NY139" s="29"/>
      <c r="NZ139" s="29"/>
      <c r="OA139" s="29"/>
      <c r="OB139" s="29"/>
      <c r="OC139" s="29"/>
      <c r="OD139" s="29"/>
      <c r="OE139" s="29"/>
      <c r="OF139" s="29"/>
      <c r="OG139" s="29"/>
      <c r="OH139" s="29"/>
      <c r="OI139" s="29"/>
      <c r="OJ139" s="29"/>
      <c r="OK139" s="29"/>
      <c r="OL139" s="29"/>
      <c r="OM139" s="29"/>
      <c r="ON139" s="29"/>
      <c r="OO139" s="29"/>
      <c r="OP139" s="29"/>
      <c r="OQ139" s="29">
        <v>76350</v>
      </c>
      <c r="OR139" s="29">
        <v>0</v>
      </c>
      <c r="OS139" s="29">
        <v>76350</v>
      </c>
      <c r="OT139" s="29">
        <v>76350</v>
      </c>
      <c r="OU139" s="29">
        <v>0</v>
      </c>
      <c r="OV139" s="29">
        <v>76350</v>
      </c>
      <c r="OW139" s="29"/>
      <c r="OX139" s="29"/>
      <c r="OY139" s="29"/>
      <c r="OZ139" s="29"/>
      <c r="PA139" s="29"/>
      <c r="PB139" s="29"/>
      <c r="PC139" s="29"/>
      <c r="PD139" s="29"/>
      <c r="PE139" s="29"/>
      <c r="PF139" s="29"/>
      <c r="PG139" s="29"/>
      <c r="PH139" s="29"/>
      <c r="PI139" s="29">
        <v>207664.28999999998</v>
      </c>
      <c r="PJ139" s="29">
        <v>0</v>
      </c>
      <c r="PK139" s="29">
        <v>207664.28999999998</v>
      </c>
    </row>
    <row r="140" spans="1:427" x14ac:dyDescent="0.25">
      <c r="A140" s="7" t="s">
        <v>324</v>
      </c>
      <c r="B140" s="29">
        <v>-152</v>
      </c>
      <c r="C140" s="29">
        <v>152</v>
      </c>
      <c r="D140" s="29">
        <v>0</v>
      </c>
      <c r="E140" s="29">
        <v>-152</v>
      </c>
      <c r="F140" s="29">
        <v>152</v>
      </c>
      <c r="G140" s="29">
        <v>0</v>
      </c>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v>-152</v>
      </c>
      <c r="CC140" s="29">
        <v>152</v>
      </c>
      <c r="CD140" s="29">
        <v>0</v>
      </c>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29"/>
      <c r="DQ140" s="29"/>
      <c r="DR140" s="29"/>
      <c r="DS140" s="29"/>
      <c r="DT140" s="29"/>
      <c r="DU140" s="29"/>
      <c r="DV140" s="29"/>
      <c r="DW140" s="29"/>
      <c r="DX140" s="29"/>
      <c r="DY140" s="29"/>
      <c r="DZ140" s="29"/>
      <c r="EA140" s="29"/>
      <c r="EB140" s="29"/>
      <c r="EC140" s="29"/>
      <c r="ED140" s="29"/>
      <c r="EE140" s="29"/>
      <c r="EF140" s="29"/>
      <c r="EG140" s="29"/>
      <c r="EH140" s="29"/>
      <c r="EI140" s="29"/>
      <c r="EJ140" s="29"/>
      <c r="EK140" s="29"/>
      <c r="EL140" s="29"/>
      <c r="EM140" s="29"/>
      <c r="EN140" s="29"/>
      <c r="EO140" s="29"/>
      <c r="EP140" s="29"/>
      <c r="EQ140" s="29"/>
      <c r="ER140" s="29"/>
      <c r="ES140" s="29"/>
      <c r="ET140" s="29"/>
      <c r="EU140" s="29"/>
      <c r="EV140" s="29"/>
      <c r="EW140" s="29"/>
      <c r="EX140" s="29"/>
      <c r="EY140" s="29"/>
      <c r="EZ140" s="29"/>
      <c r="FA140" s="29"/>
      <c r="FB140" s="29"/>
      <c r="FC140" s="29"/>
      <c r="FD140" s="29"/>
      <c r="FE140" s="29"/>
      <c r="FF140" s="29"/>
      <c r="FG140" s="29"/>
      <c r="FH140" s="29"/>
      <c r="FI140" s="29"/>
      <c r="FJ140" s="29"/>
      <c r="FK140" s="29"/>
      <c r="FL140" s="29"/>
      <c r="FM140" s="29"/>
      <c r="FN140" s="29"/>
      <c r="FO140" s="29"/>
      <c r="FP140" s="29"/>
      <c r="FQ140" s="29"/>
      <c r="FR140" s="29"/>
      <c r="FS140" s="29"/>
      <c r="FT140" s="29"/>
      <c r="FU140" s="29"/>
      <c r="FV140" s="29"/>
      <c r="FW140" s="29"/>
      <c r="FX140" s="29"/>
      <c r="FY140" s="29"/>
      <c r="FZ140" s="29"/>
      <c r="GA140" s="29"/>
      <c r="GB140" s="29"/>
      <c r="GC140" s="29"/>
      <c r="GD140" s="29"/>
      <c r="GE140" s="29"/>
      <c r="GF140" s="29"/>
      <c r="GG140" s="29"/>
      <c r="GH140" s="29"/>
      <c r="GI140" s="29"/>
      <c r="GJ140" s="29"/>
      <c r="GK140" s="29"/>
      <c r="GL140" s="29"/>
      <c r="GM140" s="29"/>
      <c r="GN140" s="29"/>
      <c r="GO140" s="29"/>
      <c r="GP140" s="29"/>
      <c r="GQ140" s="29"/>
      <c r="GR140" s="29"/>
      <c r="GS140" s="29"/>
      <c r="GT140" s="29"/>
      <c r="GU140" s="29"/>
      <c r="GV140" s="29"/>
      <c r="GW140" s="29"/>
      <c r="GX140" s="29"/>
      <c r="GY140" s="29"/>
      <c r="GZ140" s="29"/>
      <c r="HA140" s="29"/>
      <c r="HB140" s="29"/>
      <c r="HC140" s="29"/>
      <c r="HD140" s="29"/>
      <c r="HE140" s="29"/>
      <c r="HF140" s="29"/>
      <c r="HG140" s="29"/>
      <c r="HH140" s="29"/>
      <c r="HI140" s="29"/>
      <c r="HJ140" s="29"/>
      <c r="HK140" s="29"/>
      <c r="HL140" s="29"/>
      <c r="HM140" s="29"/>
      <c r="HN140" s="29"/>
      <c r="HO140" s="29"/>
      <c r="HP140" s="29"/>
      <c r="HQ140" s="29"/>
      <c r="HR140" s="29"/>
      <c r="HS140" s="29"/>
      <c r="HT140" s="29"/>
      <c r="HU140" s="29"/>
      <c r="HV140" s="29"/>
      <c r="HW140" s="29"/>
      <c r="HX140" s="29"/>
      <c r="HY140" s="29"/>
      <c r="HZ140" s="29"/>
      <c r="IA140" s="29"/>
      <c r="IB140" s="29"/>
      <c r="IC140" s="29"/>
      <c r="ID140" s="29"/>
      <c r="IE140" s="29"/>
      <c r="IF140" s="29"/>
      <c r="IG140" s="29"/>
      <c r="IH140" s="29"/>
      <c r="II140" s="29"/>
      <c r="IJ140" s="29"/>
      <c r="IK140" s="29"/>
      <c r="IL140" s="29"/>
      <c r="IM140" s="29"/>
      <c r="IN140" s="29"/>
      <c r="IO140" s="29"/>
      <c r="IP140" s="29"/>
      <c r="IQ140" s="29"/>
      <c r="IR140" s="29"/>
      <c r="IS140" s="29"/>
      <c r="IT140" s="29"/>
      <c r="IU140" s="29"/>
      <c r="IV140" s="29"/>
      <c r="IW140" s="29"/>
      <c r="IX140" s="29"/>
      <c r="IY140" s="29"/>
      <c r="IZ140" s="29"/>
      <c r="JA140" s="29"/>
      <c r="JB140" s="29"/>
      <c r="JC140" s="29"/>
      <c r="JD140" s="29"/>
      <c r="JE140" s="29"/>
      <c r="JF140" s="29"/>
      <c r="JG140" s="29"/>
      <c r="JH140" s="29"/>
      <c r="JI140" s="29"/>
      <c r="JJ140" s="29"/>
      <c r="JK140" s="29"/>
      <c r="JL140" s="29"/>
      <c r="JM140" s="29"/>
      <c r="JN140" s="29"/>
      <c r="JO140" s="29"/>
      <c r="JP140" s="29"/>
      <c r="JQ140" s="29"/>
      <c r="JR140" s="29"/>
      <c r="JS140" s="29"/>
      <c r="JT140" s="29"/>
      <c r="JU140" s="29"/>
      <c r="JV140" s="29"/>
      <c r="JW140" s="29"/>
      <c r="JX140" s="29"/>
      <c r="JY140" s="29"/>
      <c r="JZ140" s="29"/>
      <c r="KA140" s="29"/>
      <c r="KB140" s="29"/>
      <c r="KC140" s="29"/>
      <c r="KD140" s="29"/>
      <c r="KE140" s="29"/>
      <c r="KF140" s="29"/>
      <c r="KG140" s="29"/>
      <c r="KH140" s="29"/>
      <c r="KI140" s="29"/>
      <c r="KJ140" s="29"/>
      <c r="KK140" s="29"/>
      <c r="KL140" s="29"/>
      <c r="KM140" s="29"/>
      <c r="KN140" s="29"/>
      <c r="KO140" s="29"/>
      <c r="KP140" s="29"/>
      <c r="KQ140" s="29"/>
      <c r="KR140" s="29"/>
      <c r="KS140" s="29"/>
      <c r="KT140" s="29"/>
      <c r="KU140" s="29"/>
      <c r="KV140" s="29"/>
      <c r="KW140" s="29"/>
      <c r="KX140" s="29"/>
      <c r="KY140" s="29"/>
      <c r="KZ140" s="29"/>
      <c r="LA140" s="29"/>
      <c r="LB140" s="29"/>
      <c r="LC140" s="29"/>
      <c r="LD140" s="29"/>
      <c r="LE140" s="29"/>
      <c r="LF140" s="29"/>
      <c r="LG140" s="29"/>
      <c r="LH140" s="29"/>
      <c r="LI140" s="29"/>
      <c r="LJ140" s="29"/>
      <c r="LK140" s="29"/>
      <c r="LL140" s="29"/>
      <c r="LM140" s="29"/>
      <c r="LN140" s="29"/>
      <c r="LO140" s="29"/>
      <c r="LP140" s="29"/>
      <c r="LQ140" s="29"/>
      <c r="LR140" s="29"/>
      <c r="LS140" s="29"/>
      <c r="LT140" s="29"/>
      <c r="LU140" s="29"/>
      <c r="LV140" s="29"/>
      <c r="LW140" s="29"/>
      <c r="LX140" s="29"/>
      <c r="LY140" s="29"/>
      <c r="LZ140" s="29"/>
      <c r="MA140" s="29"/>
      <c r="MB140" s="29"/>
      <c r="MC140" s="29"/>
      <c r="MD140" s="29"/>
      <c r="ME140" s="29"/>
      <c r="MF140" s="29"/>
      <c r="MG140" s="29"/>
      <c r="MH140" s="29"/>
      <c r="MI140" s="29"/>
      <c r="MJ140" s="29"/>
      <c r="MK140" s="29"/>
      <c r="ML140" s="29"/>
      <c r="MM140" s="29"/>
      <c r="MN140" s="29"/>
      <c r="MO140" s="29"/>
      <c r="MP140" s="29"/>
      <c r="MQ140" s="29"/>
      <c r="MR140" s="29"/>
      <c r="MS140" s="29"/>
      <c r="MT140" s="29"/>
      <c r="MU140" s="29"/>
      <c r="MV140" s="29"/>
      <c r="MW140" s="29"/>
      <c r="MX140" s="29"/>
      <c r="MY140" s="29"/>
      <c r="MZ140" s="29"/>
      <c r="NA140" s="29"/>
      <c r="NB140" s="29"/>
      <c r="NC140" s="29"/>
      <c r="ND140" s="29"/>
      <c r="NE140" s="29"/>
      <c r="NF140" s="29"/>
      <c r="NG140" s="29"/>
      <c r="NH140" s="29"/>
      <c r="NI140" s="29"/>
      <c r="NJ140" s="29"/>
      <c r="NK140" s="29"/>
      <c r="NL140" s="29"/>
      <c r="NM140" s="29"/>
      <c r="NN140" s="29"/>
      <c r="NO140" s="29"/>
      <c r="NP140" s="29"/>
      <c r="NQ140" s="29"/>
      <c r="NR140" s="29"/>
      <c r="NS140" s="29"/>
      <c r="NT140" s="29"/>
      <c r="NU140" s="29"/>
      <c r="NV140" s="29"/>
      <c r="NW140" s="29"/>
      <c r="NX140" s="29"/>
      <c r="NY140" s="29"/>
      <c r="NZ140" s="29"/>
      <c r="OA140" s="29"/>
      <c r="OB140" s="29"/>
      <c r="OC140" s="29"/>
      <c r="OD140" s="29"/>
      <c r="OE140" s="29"/>
      <c r="OF140" s="29"/>
      <c r="OG140" s="29"/>
      <c r="OH140" s="29"/>
      <c r="OI140" s="29"/>
      <c r="OJ140" s="29"/>
      <c r="OK140" s="29"/>
      <c r="OL140" s="29"/>
      <c r="OM140" s="29"/>
      <c r="ON140" s="29"/>
      <c r="OO140" s="29"/>
      <c r="OP140" s="29"/>
      <c r="OQ140" s="29"/>
      <c r="OR140" s="29"/>
      <c r="OS140" s="29"/>
      <c r="OT140" s="29"/>
      <c r="OU140" s="29"/>
      <c r="OV140" s="29"/>
      <c r="OW140" s="29"/>
      <c r="OX140" s="29"/>
      <c r="OY140" s="29"/>
      <c r="OZ140" s="29"/>
      <c r="PA140" s="29"/>
      <c r="PB140" s="29"/>
      <c r="PC140" s="29"/>
      <c r="PD140" s="29"/>
      <c r="PE140" s="29"/>
      <c r="PF140" s="29"/>
      <c r="PG140" s="29"/>
      <c r="PH140" s="29"/>
      <c r="PI140" s="29"/>
      <c r="PJ140" s="29"/>
      <c r="PK140" s="29"/>
    </row>
    <row r="141" spans="1:427" x14ac:dyDescent="0.25">
      <c r="A141" s="7" t="s">
        <v>712</v>
      </c>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29"/>
      <c r="DQ141" s="29"/>
      <c r="DR141" s="29"/>
      <c r="DS141" s="29"/>
      <c r="DT141" s="29"/>
      <c r="DU141" s="29"/>
      <c r="DV141" s="29"/>
      <c r="DW141" s="29"/>
      <c r="DX141" s="29"/>
      <c r="DY141" s="29"/>
      <c r="DZ141" s="29"/>
      <c r="EA141" s="29"/>
      <c r="EB141" s="29"/>
      <c r="EC141" s="29"/>
      <c r="ED141" s="29"/>
      <c r="EE141" s="29"/>
      <c r="EF141" s="29"/>
      <c r="EG141" s="29"/>
      <c r="EH141" s="29"/>
      <c r="EI141" s="29"/>
      <c r="EJ141" s="29"/>
      <c r="EK141" s="29"/>
      <c r="EL141" s="29"/>
      <c r="EM141" s="29"/>
      <c r="EN141" s="29"/>
      <c r="EO141" s="29"/>
      <c r="EP141" s="29"/>
      <c r="EQ141" s="29"/>
      <c r="ER141" s="29"/>
      <c r="ES141" s="29"/>
      <c r="ET141" s="29"/>
      <c r="EU141" s="29"/>
      <c r="EV141" s="29"/>
      <c r="EW141" s="29"/>
      <c r="EX141" s="29"/>
      <c r="EY141" s="29"/>
      <c r="EZ141" s="29"/>
      <c r="FA141" s="29"/>
      <c r="FB141" s="29"/>
      <c r="FC141" s="29"/>
      <c r="FD141" s="29"/>
      <c r="FE141" s="29"/>
      <c r="FF141" s="29"/>
      <c r="FG141" s="29"/>
      <c r="FH141" s="29"/>
      <c r="FI141" s="29"/>
      <c r="FJ141" s="29"/>
      <c r="FK141" s="29"/>
      <c r="FL141" s="29"/>
      <c r="FM141" s="29"/>
      <c r="FN141" s="29"/>
      <c r="FO141" s="29"/>
      <c r="FP141" s="29"/>
      <c r="FQ141" s="29"/>
      <c r="FR141" s="29"/>
      <c r="FS141" s="29"/>
      <c r="FT141" s="29"/>
      <c r="FU141" s="29"/>
      <c r="FV141" s="29"/>
      <c r="FW141" s="29"/>
      <c r="FX141" s="29"/>
      <c r="FY141" s="29"/>
      <c r="FZ141" s="29"/>
      <c r="GA141" s="29"/>
      <c r="GB141" s="29"/>
      <c r="GC141" s="29"/>
      <c r="GD141" s="29"/>
      <c r="GE141" s="29"/>
      <c r="GF141" s="29"/>
      <c r="GG141" s="29"/>
      <c r="GH141" s="29"/>
      <c r="GI141" s="29"/>
      <c r="GJ141" s="29"/>
      <c r="GK141" s="29"/>
      <c r="GL141" s="29"/>
      <c r="GM141" s="29"/>
      <c r="GN141" s="29"/>
      <c r="GO141" s="29"/>
      <c r="GP141" s="29"/>
      <c r="GQ141" s="29"/>
      <c r="GR141" s="29"/>
      <c r="GS141" s="29"/>
      <c r="GT141" s="29"/>
      <c r="GU141" s="29"/>
      <c r="GV141" s="29"/>
      <c r="GW141" s="29"/>
      <c r="GX141" s="29"/>
      <c r="GY141" s="29"/>
      <c r="GZ141" s="29"/>
      <c r="HA141" s="29"/>
      <c r="HB141" s="29"/>
      <c r="HC141" s="29"/>
      <c r="HD141" s="29"/>
      <c r="HE141" s="29"/>
      <c r="HF141" s="29"/>
      <c r="HG141" s="29"/>
      <c r="HH141" s="29"/>
      <c r="HI141" s="29"/>
      <c r="HJ141" s="29"/>
      <c r="HK141" s="29"/>
      <c r="HL141" s="29"/>
      <c r="HM141" s="29"/>
      <c r="HN141" s="29"/>
      <c r="HO141" s="29"/>
      <c r="HP141" s="29"/>
      <c r="HQ141" s="29"/>
      <c r="HR141" s="29"/>
      <c r="HS141" s="29"/>
      <c r="HT141" s="29"/>
      <c r="HU141" s="29"/>
      <c r="HV141" s="29"/>
      <c r="HW141" s="29"/>
      <c r="HX141" s="29"/>
      <c r="HY141" s="29"/>
      <c r="HZ141" s="29"/>
      <c r="IA141" s="29"/>
      <c r="IB141" s="29"/>
      <c r="IC141" s="29"/>
      <c r="ID141" s="29"/>
      <c r="IE141" s="29"/>
      <c r="IF141" s="29"/>
      <c r="IG141" s="29"/>
      <c r="IH141" s="29"/>
      <c r="II141" s="29"/>
      <c r="IJ141" s="29"/>
      <c r="IK141" s="29"/>
      <c r="IL141" s="29"/>
      <c r="IM141" s="29"/>
      <c r="IN141" s="29"/>
      <c r="IO141" s="29"/>
      <c r="IP141" s="29"/>
      <c r="IQ141" s="29"/>
      <c r="IR141" s="29"/>
      <c r="IS141" s="29"/>
      <c r="IT141" s="29"/>
      <c r="IU141" s="29"/>
      <c r="IV141" s="29"/>
      <c r="IW141" s="29"/>
      <c r="IX141" s="29"/>
      <c r="IY141" s="29"/>
      <c r="IZ141" s="29"/>
      <c r="JA141" s="29"/>
      <c r="JB141" s="29"/>
      <c r="JC141" s="29"/>
      <c r="JD141" s="29"/>
      <c r="JE141" s="29"/>
      <c r="JF141" s="29"/>
      <c r="JG141" s="29"/>
      <c r="JH141" s="29"/>
      <c r="JI141" s="29"/>
      <c r="JJ141" s="29"/>
      <c r="JK141" s="29"/>
      <c r="JL141" s="29"/>
      <c r="JM141" s="29"/>
      <c r="JN141" s="29"/>
      <c r="JO141" s="29">
        <v>19720.5</v>
      </c>
      <c r="JP141" s="29">
        <v>0</v>
      </c>
      <c r="JQ141" s="29">
        <v>19720.5</v>
      </c>
      <c r="JR141" s="29">
        <v>19720.5</v>
      </c>
      <c r="JS141" s="29">
        <v>0</v>
      </c>
      <c r="JT141" s="29">
        <v>19720.5</v>
      </c>
      <c r="JU141" s="29"/>
      <c r="JV141" s="29"/>
      <c r="JW141" s="29"/>
      <c r="JX141" s="29"/>
      <c r="JY141" s="29"/>
      <c r="JZ141" s="29"/>
      <c r="KA141" s="29"/>
      <c r="KB141" s="29"/>
      <c r="KC141" s="29"/>
      <c r="KD141" s="29"/>
      <c r="KE141" s="29"/>
      <c r="KF141" s="29"/>
      <c r="KG141" s="29"/>
      <c r="KH141" s="29"/>
      <c r="KI141" s="29"/>
      <c r="KJ141" s="29"/>
      <c r="KK141" s="29"/>
      <c r="KL141" s="29"/>
      <c r="KM141" s="29"/>
      <c r="KN141" s="29"/>
      <c r="KO141" s="29"/>
      <c r="KP141" s="29"/>
      <c r="KQ141" s="29"/>
      <c r="KR141" s="29"/>
      <c r="KS141" s="29"/>
      <c r="KT141" s="29"/>
      <c r="KU141" s="29"/>
      <c r="KV141" s="29"/>
      <c r="KW141" s="29"/>
      <c r="KX141" s="29"/>
      <c r="KY141" s="29"/>
      <c r="KZ141" s="29"/>
      <c r="LA141" s="29"/>
      <c r="LB141" s="29"/>
      <c r="LC141" s="29"/>
      <c r="LD141" s="29"/>
      <c r="LE141" s="29"/>
      <c r="LF141" s="29"/>
      <c r="LG141" s="29"/>
      <c r="LH141" s="29"/>
      <c r="LI141" s="29"/>
      <c r="LJ141" s="29"/>
      <c r="LK141" s="29"/>
      <c r="LL141" s="29"/>
      <c r="LM141" s="29"/>
      <c r="LN141" s="29"/>
      <c r="LO141" s="29"/>
      <c r="LP141" s="29"/>
      <c r="LQ141" s="29"/>
      <c r="LR141" s="29"/>
      <c r="LS141" s="29"/>
      <c r="LT141" s="29"/>
      <c r="LU141" s="29"/>
      <c r="LV141" s="29"/>
      <c r="LW141" s="29"/>
      <c r="LX141" s="29"/>
      <c r="LY141" s="29"/>
      <c r="LZ141" s="29"/>
      <c r="MA141" s="29"/>
      <c r="MB141" s="29"/>
      <c r="MC141" s="29"/>
      <c r="MD141" s="29"/>
      <c r="ME141" s="29"/>
      <c r="MF141" s="29"/>
      <c r="MG141" s="29"/>
      <c r="MH141" s="29"/>
      <c r="MI141" s="29"/>
      <c r="MJ141" s="29"/>
      <c r="MK141" s="29"/>
      <c r="ML141" s="29">
        <v>19720.5</v>
      </c>
      <c r="MM141" s="29">
        <v>0</v>
      </c>
      <c r="MN141" s="29">
        <v>19720.5</v>
      </c>
      <c r="MO141" s="29"/>
      <c r="MP141" s="29"/>
      <c r="MQ141" s="29"/>
      <c r="MR141" s="29"/>
      <c r="MS141" s="29"/>
      <c r="MT141" s="29"/>
      <c r="MU141" s="29"/>
      <c r="MV141" s="29"/>
      <c r="MW141" s="29"/>
      <c r="MX141" s="29"/>
      <c r="MY141" s="29"/>
      <c r="MZ141" s="29"/>
      <c r="NA141" s="29"/>
      <c r="NB141" s="29"/>
      <c r="NC141" s="29"/>
      <c r="ND141" s="29"/>
      <c r="NE141" s="29"/>
      <c r="NF141" s="29"/>
      <c r="NG141" s="29"/>
      <c r="NH141" s="29"/>
      <c r="NI141" s="29"/>
      <c r="NJ141" s="29"/>
      <c r="NK141" s="29"/>
      <c r="NL141" s="29"/>
      <c r="NM141" s="29"/>
      <c r="NN141" s="29"/>
      <c r="NO141" s="29"/>
      <c r="NP141" s="29"/>
      <c r="NQ141" s="29"/>
      <c r="NR141" s="29"/>
      <c r="NS141" s="29"/>
      <c r="NT141" s="29"/>
      <c r="NU141" s="29"/>
      <c r="NV141" s="29"/>
      <c r="NW141" s="29"/>
      <c r="NX141" s="29"/>
      <c r="NY141" s="29"/>
      <c r="NZ141" s="29"/>
      <c r="OA141" s="29"/>
      <c r="OB141" s="29"/>
      <c r="OC141" s="29"/>
      <c r="OD141" s="29"/>
      <c r="OE141" s="29"/>
      <c r="OF141" s="29"/>
      <c r="OG141" s="29"/>
      <c r="OH141" s="29"/>
      <c r="OI141" s="29"/>
      <c r="OJ141" s="29"/>
      <c r="OK141" s="29"/>
      <c r="OL141" s="29"/>
      <c r="OM141" s="29"/>
      <c r="ON141" s="29"/>
      <c r="OO141" s="29"/>
      <c r="OP141" s="29"/>
      <c r="OQ141" s="29"/>
      <c r="OR141" s="29"/>
      <c r="OS141" s="29"/>
      <c r="OT141" s="29"/>
      <c r="OU141" s="29"/>
      <c r="OV141" s="29"/>
      <c r="OW141" s="29"/>
      <c r="OX141" s="29"/>
      <c r="OY141" s="29"/>
      <c r="OZ141" s="29"/>
      <c r="PA141" s="29"/>
      <c r="PB141" s="29"/>
      <c r="PC141" s="29"/>
      <c r="PD141" s="29"/>
      <c r="PE141" s="29"/>
      <c r="PF141" s="29"/>
      <c r="PG141" s="29"/>
      <c r="PH141" s="29"/>
      <c r="PI141" s="29"/>
      <c r="PJ141" s="29"/>
      <c r="PK141" s="29"/>
    </row>
    <row r="142" spans="1:427" x14ac:dyDescent="0.25">
      <c r="A142" s="4" t="s">
        <v>126</v>
      </c>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v>-1713.69</v>
      </c>
      <c r="AM142" s="29">
        <v>1713.69</v>
      </c>
      <c r="AN142" s="29">
        <v>0</v>
      </c>
      <c r="AO142" s="29">
        <v>-1713.69</v>
      </c>
      <c r="AP142" s="29">
        <v>1713.69</v>
      </c>
      <c r="AQ142" s="29">
        <v>0</v>
      </c>
      <c r="AR142" s="29">
        <v>-16377.76</v>
      </c>
      <c r="AS142" s="29">
        <v>16377.76</v>
      </c>
      <c r="AT142" s="29">
        <v>0</v>
      </c>
      <c r="AU142" s="29">
        <v>-16377.76</v>
      </c>
      <c r="AV142" s="29">
        <v>16377.76</v>
      </c>
      <c r="AW142" s="29">
        <v>0</v>
      </c>
      <c r="AX142" s="29"/>
      <c r="AY142" s="29"/>
      <c r="AZ142" s="29"/>
      <c r="BA142" s="29"/>
      <c r="BB142" s="29"/>
      <c r="BC142" s="29"/>
      <c r="BD142" s="29">
        <v>-4148.9399999999996</v>
      </c>
      <c r="BE142" s="29">
        <v>4148.9399999999996</v>
      </c>
      <c r="BF142" s="29">
        <v>0</v>
      </c>
      <c r="BG142" s="29">
        <v>-4148.9399999999996</v>
      </c>
      <c r="BH142" s="29">
        <v>4148.9399999999996</v>
      </c>
      <c r="BI142" s="29">
        <v>0</v>
      </c>
      <c r="BJ142" s="29"/>
      <c r="BK142" s="29"/>
      <c r="BL142" s="29"/>
      <c r="BM142" s="29"/>
      <c r="BN142" s="29"/>
      <c r="BO142" s="29"/>
      <c r="BP142" s="29">
        <v>-4386.76</v>
      </c>
      <c r="BQ142" s="29">
        <v>4386.76</v>
      </c>
      <c r="BR142" s="29">
        <v>0</v>
      </c>
      <c r="BS142" s="29">
        <v>-4386.76</v>
      </c>
      <c r="BT142" s="29">
        <v>4386.76</v>
      </c>
      <c r="BU142" s="29">
        <v>0</v>
      </c>
      <c r="BV142" s="29"/>
      <c r="BW142" s="29"/>
      <c r="BX142" s="29"/>
      <c r="BY142" s="29"/>
      <c r="BZ142" s="29"/>
      <c r="CA142" s="29"/>
      <c r="CB142" s="29">
        <v>-26627.15</v>
      </c>
      <c r="CC142" s="29">
        <v>26627.15</v>
      </c>
      <c r="CD142" s="29">
        <v>0</v>
      </c>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v>-1200</v>
      </c>
      <c r="DJ142" s="29">
        <v>1200</v>
      </c>
      <c r="DK142" s="29">
        <v>0</v>
      </c>
      <c r="DL142" s="29">
        <v>-1200</v>
      </c>
      <c r="DM142" s="29">
        <v>1200</v>
      </c>
      <c r="DN142" s="29">
        <v>0</v>
      </c>
      <c r="DO142" s="29">
        <v>-4852.5300000000007</v>
      </c>
      <c r="DP142" s="29">
        <v>4852.5300000000007</v>
      </c>
      <c r="DQ142" s="29">
        <v>0</v>
      </c>
      <c r="DR142" s="29">
        <v>-3600</v>
      </c>
      <c r="DS142" s="29">
        <v>3600</v>
      </c>
      <c r="DT142" s="29">
        <v>0</v>
      </c>
      <c r="DU142" s="29">
        <v>-4800</v>
      </c>
      <c r="DV142" s="29">
        <v>4800</v>
      </c>
      <c r="DW142" s="29">
        <v>0</v>
      </c>
      <c r="DX142" s="29">
        <v>-13252.53</v>
      </c>
      <c r="DY142" s="29">
        <v>13252.53</v>
      </c>
      <c r="DZ142" s="29">
        <v>0</v>
      </c>
      <c r="EA142" s="29">
        <v>-1150.42</v>
      </c>
      <c r="EB142" s="29">
        <v>1150.42</v>
      </c>
      <c r="EC142" s="29">
        <v>0</v>
      </c>
      <c r="ED142" s="29"/>
      <c r="EE142" s="29"/>
      <c r="EF142" s="29"/>
      <c r="EG142" s="29">
        <v>-1200</v>
      </c>
      <c r="EH142" s="29">
        <v>1200</v>
      </c>
      <c r="EI142" s="29">
        <v>0</v>
      </c>
      <c r="EJ142" s="29">
        <v>-2350.42</v>
      </c>
      <c r="EK142" s="29">
        <v>2350.42</v>
      </c>
      <c r="EL142" s="29">
        <v>0</v>
      </c>
      <c r="EM142" s="29">
        <v>-1081.53</v>
      </c>
      <c r="EN142" s="29">
        <v>1081.53</v>
      </c>
      <c r="EO142" s="29">
        <v>0</v>
      </c>
      <c r="EP142" s="29"/>
      <c r="EQ142" s="29"/>
      <c r="ER142" s="29"/>
      <c r="ES142" s="29">
        <v>-1200</v>
      </c>
      <c r="ET142" s="29">
        <v>1200</v>
      </c>
      <c r="EU142" s="29">
        <v>0</v>
      </c>
      <c r="EV142" s="29">
        <v>-2281.5299999999997</v>
      </c>
      <c r="EW142" s="29">
        <v>2281.5299999999997</v>
      </c>
      <c r="EX142" s="29">
        <v>0</v>
      </c>
      <c r="EY142" s="29">
        <v>-4568.45</v>
      </c>
      <c r="EZ142" s="29">
        <v>4568.45</v>
      </c>
      <c r="FA142" s="29">
        <v>0</v>
      </c>
      <c r="FB142" s="29">
        <v>-3600</v>
      </c>
      <c r="FC142" s="29">
        <v>3600</v>
      </c>
      <c r="FD142" s="29">
        <v>0</v>
      </c>
      <c r="FE142" s="29">
        <v>-4800</v>
      </c>
      <c r="FF142" s="29">
        <v>4800</v>
      </c>
      <c r="FG142" s="29">
        <v>0</v>
      </c>
      <c r="FH142" s="29">
        <v>-12968.45</v>
      </c>
      <c r="FI142" s="29">
        <v>12968.45</v>
      </c>
      <c r="FJ142" s="29">
        <v>0</v>
      </c>
      <c r="FK142" s="29">
        <v>-982.6</v>
      </c>
      <c r="FL142" s="29">
        <v>982.6</v>
      </c>
      <c r="FM142" s="29">
        <v>0</v>
      </c>
      <c r="FN142" s="29"/>
      <c r="FO142" s="29"/>
      <c r="FP142" s="29"/>
      <c r="FQ142" s="29">
        <v>-1200</v>
      </c>
      <c r="FR142" s="29">
        <v>1200</v>
      </c>
      <c r="FS142" s="29">
        <v>0</v>
      </c>
      <c r="FT142" s="29">
        <v>-2182.6</v>
      </c>
      <c r="FU142" s="29">
        <v>2182.6</v>
      </c>
      <c r="FV142" s="29">
        <v>0</v>
      </c>
      <c r="FW142" s="29">
        <v>-930.62</v>
      </c>
      <c r="FX142" s="29">
        <v>930.62</v>
      </c>
      <c r="FY142" s="29">
        <v>0</v>
      </c>
      <c r="FZ142" s="29"/>
      <c r="GA142" s="29"/>
      <c r="GB142" s="29"/>
      <c r="GC142" s="29">
        <v>-1200</v>
      </c>
      <c r="GD142" s="29">
        <v>1200</v>
      </c>
      <c r="GE142" s="29">
        <v>0</v>
      </c>
      <c r="GF142" s="29">
        <v>-2130.62</v>
      </c>
      <c r="GG142" s="29">
        <v>2130.62</v>
      </c>
      <c r="GH142" s="29">
        <v>0</v>
      </c>
      <c r="GI142" s="29">
        <v>-7626.1600000000008</v>
      </c>
      <c r="GJ142" s="29">
        <v>7626.1600000000008</v>
      </c>
      <c r="GK142" s="29">
        <v>0</v>
      </c>
      <c r="GL142" s="29">
        <v>-3600</v>
      </c>
      <c r="GM142" s="29">
        <v>3600</v>
      </c>
      <c r="GN142" s="29">
        <v>0</v>
      </c>
      <c r="GO142" s="29">
        <v>-4800</v>
      </c>
      <c r="GP142" s="29">
        <v>4800</v>
      </c>
      <c r="GQ142" s="29">
        <v>0</v>
      </c>
      <c r="GR142" s="29">
        <v>-16026.160000000002</v>
      </c>
      <c r="GS142" s="29">
        <v>16026.160000000002</v>
      </c>
      <c r="GT142" s="29">
        <v>0</v>
      </c>
      <c r="GU142" s="29">
        <v>-8270.7800000000007</v>
      </c>
      <c r="GV142" s="29">
        <v>8270.7800000000007</v>
      </c>
      <c r="GW142" s="29">
        <v>0</v>
      </c>
      <c r="GX142" s="29">
        <v>-15000</v>
      </c>
      <c r="GY142" s="29">
        <v>15000</v>
      </c>
      <c r="GZ142" s="29">
        <v>0</v>
      </c>
      <c r="HA142" s="29">
        <v>-1200</v>
      </c>
      <c r="HB142" s="29">
        <v>1200</v>
      </c>
      <c r="HC142" s="29">
        <v>0</v>
      </c>
      <c r="HD142" s="29">
        <v>-24470.78</v>
      </c>
      <c r="HE142" s="29">
        <v>24470.78</v>
      </c>
      <c r="HF142" s="29">
        <v>0</v>
      </c>
      <c r="HG142" s="29">
        <v>-40833.339999999997</v>
      </c>
      <c r="HH142" s="29">
        <v>40833.339999999997</v>
      </c>
      <c r="HI142" s="29">
        <v>0</v>
      </c>
      <c r="HJ142" s="29">
        <v>-1200</v>
      </c>
      <c r="HK142" s="29">
        <v>1200</v>
      </c>
      <c r="HL142" s="29">
        <v>0</v>
      </c>
      <c r="HM142" s="29">
        <v>-42033.34</v>
      </c>
      <c r="HN142" s="29">
        <v>42033.34</v>
      </c>
      <c r="HO142" s="29">
        <v>0</v>
      </c>
      <c r="HP142" s="29"/>
      <c r="HQ142" s="29"/>
      <c r="HR142" s="29"/>
      <c r="HS142" s="29"/>
      <c r="HT142" s="29"/>
      <c r="HU142" s="29"/>
      <c r="HV142" s="29"/>
      <c r="HW142" s="29"/>
      <c r="HX142" s="29"/>
      <c r="HY142" s="29">
        <v>-118896.43</v>
      </c>
      <c r="HZ142" s="29">
        <v>118896.43</v>
      </c>
      <c r="IA142" s="29">
        <v>0</v>
      </c>
      <c r="IB142" s="29">
        <v>-29100</v>
      </c>
      <c r="IC142" s="29">
        <v>29100</v>
      </c>
      <c r="ID142" s="29">
        <v>0</v>
      </c>
      <c r="IE142" s="29">
        <v>-19800</v>
      </c>
      <c r="IF142" s="29">
        <v>19800</v>
      </c>
      <c r="IG142" s="29">
        <v>0</v>
      </c>
      <c r="IH142" s="29">
        <v>-48900</v>
      </c>
      <c r="II142" s="29">
        <v>48900</v>
      </c>
      <c r="IJ142" s="29">
        <v>0</v>
      </c>
      <c r="IK142" s="29">
        <v>-25500</v>
      </c>
      <c r="IL142" s="29">
        <v>25500</v>
      </c>
      <c r="IM142" s="29">
        <v>0</v>
      </c>
      <c r="IN142" s="29">
        <v>-16200</v>
      </c>
      <c r="IO142" s="29">
        <v>16200</v>
      </c>
      <c r="IP142" s="29">
        <v>0</v>
      </c>
      <c r="IQ142" s="29">
        <v>-41700</v>
      </c>
      <c r="IR142" s="29">
        <v>41700</v>
      </c>
      <c r="IS142" s="29">
        <v>0</v>
      </c>
      <c r="IT142" s="29">
        <v>-53000</v>
      </c>
      <c r="IU142" s="29">
        <v>53000</v>
      </c>
      <c r="IV142" s="29">
        <v>0</v>
      </c>
      <c r="IW142" s="29">
        <v>-71200</v>
      </c>
      <c r="IX142" s="29">
        <v>71200</v>
      </c>
      <c r="IY142" s="29">
        <v>0</v>
      </c>
      <c r="IZ142" s="29">
        <v>-124200</v>
      </c>
      <c r="JA142" s="29">
        <v>124200</v>
      </c>
      <c r="JB142" s="29">
        <v>0</v>
      </c>
      <c r="JC142" s="29">
        <v>-29100</v>
      </c>
      <c r="JD142" s="29">
        <v>29100</v>
      </c>
      <c r="JE142" s="29">
        <v>0</v>
      </c>
      <c r="JF142" s="29">
        <v>-19800</v>
      </c>
      <c r="JG142" s="29">
        <v>19800</v>
      </c>
      <c r="JH142" s="29">
        <v>0</v>
      </c>
      <c r="JI142" s="29">
        <v>-48900</v>
      </c>
      <c r="JJ142" s="29">
        <v>48900</v>
      </c>
      <c r="JK142" s="29">
        <v>0</v>
      </c>
      <c r="JL142" s="29">
        <v>-25500</v>
      </c>
      <c r="JM142" s="29">
        <v>25500</v>
      </c>
      <c r="JN142" s="29">
        <v>0</v>
      </c>
      <c r="JO142" s="29">
        <v>-16200</v>
      </c>
      <c r="JP142" s="29">
        <v>16200</v>
      </c>
      <c r="JQ142" s="29">
        <v>0</v>
      </c>
      <c r="JR142" s="29">
        <v>-41700</v>
      </c>
      <c r="JS142" s="29">
        <v>41700</v>
      </c>
      <c r="JT142" s="29">
        <v>0</v>
      </c>
      <c r="JU142" s="29">
        <v>-53000</v>
      </c>
      <c r="JV142" s="29">
        <v>53000</v>
      </c>
      <c r="JW142" s="29">
        <v>0</v>
      </c>
      <c r="JX142" s="29">
        <v>-71200</v>
      </c>
      <c r="JY142" s="29">
        <v>71200</v>
      </c>
      <c r="JZ142" s="29">
        <v>0</v>
      </c>
      <c r="KA142" s="29">
        <v>-124200</v>
      </c>
      <c r="KB142" s="29">
        <v>124200</v>
      </c>
      <c r="KC142" s="29">
        <v>0</v>
      </c>
      <c r="KD142" s="29">
        <v>-29100</v>
      </c>
      <c r="KE142" s="29">
        <v>29100</v>
      </c>
      <c r="KF142" s="29">
        <v>0</v>
      </c>
      <c r="KG142" s="29">
        <v>-19800</v>
      </c>
      <c r="KH142" s="29">
        <v>19800</v>
      </c>
      <c r="KI142" s="29">
        <v>0</v>
      </c>
      <c r="KJ142" s="29">
        <v>-48900</v>
      </c>
      <c r="KK142" s="29">
        <v>48900</v>
      </c>
      <c r="KL142" s="29">
        <v>0</v>
      </c>
      <c r="KM142" s="29">
        <v>-25500</v>
      </c>
      <c r="KN142" s="29">
        <v>25500</v>
      </c>
      <c r="KO142" s="29">
        <v>0</v>
      </c>
      <c r="KP142" s="29">
        <v>-16200</v>
      </c>
      <c r="KQ142" s="29">
        <v>16200</v>
      </c>
      <c r="KR142" s="29">
        <v>0</v>
      </c>
      <c r="KS142" s="29">
        <v>-41700</v>
      </c>
      <c r="KT142" s="29">
        <v>41700</v>
      </c>
      <c r="KU142" s="29">
        <v>0</v>
      </c>
      <c r="KV142" s="29">
        <v>-53000</v>
      </c>
      <c r="KW142" s="29">
        <v>53000</v>
      </c>
      <c r="KX142" s="29">
        <v>0</v>
      </c>
      <c r="KY142" s="29">
        <v>-71200</v>
      </c>
      <c r="KZ142" s="29">
        <v>71200</v>
      </c>
      <c r="LA142" s="29">
        <v>0</v>
      </c>
      <c r="LB142" s="29">
        <v>-124200</v>
      </c>
      <c r="LC142" s="29">
        <v>124200</v>
      </c>
      <c r="LD142" s="29">
        <v>0</v>
      </c>
      <c r="LE142" s="29">
        <v>-21600</v>
      </c>
      <c r="LF142" s="29">
        <v>21600</v>
      </c>
      <c r="LG142" s="29">
        <v>0</v>
      </c>
      <c r="LH142" s="29">
        <v>-4800</v>
      </c>
      <c r="LI142" s="29">
        <v>4800</v>
      </c>
      <c r="LJ142" s="29">
        <v>0</v>
      </c>
      <c r="LK142" s="29">
        <v>-26400</v>
      </c>
      <c r="LL142" s="29">
        <v>26400</v>
      </c>
      <c r="LM142" s="29">
        <v>0</v>
      </c>
      <c r="LN142" s="29">
        <v>-18000</v>
      </c>
      <c r="LO142" s="29">
        <v>18000</v>
      </c>
      <c r="LP142" s="29">
        <v>0</v>
      </c>
      <c r="LQ142" s="29">
        <v>-1200</v>
      </c>
      <c r="LR142" s="29">
        <v>1200</v>
      </c>
      <c r="LS142" s="29">
        <v>0</v>
      </c>
      <c r="LT142" s="29">
        <v>-19200</v>
      </c>
      <c r="LU142" s="29">
        <v>19200</v>
      </c>
      <c r="LV142" s="29">
        <v>0</v>
      </c>
      <c r="LW142" s="29">
        <v>-18000</v>
      </c>
      <c r="LX142" s="29">
        <v>18000</v>
      </c>
      <c r="LY142" s="29">
        <v>0</v>
      </c>
      <c r="LZ142" s="29">
        <v>-1200</v>
      </c>
      <c r="MA142" s="29">
        <v>1200</v>
      </c>
      <c r="MB142" s="29">
        <v>0</v>
      </c>
      <c r="MC142" s="29">
        <v>-19200</v>
      </c>
      <c r="MD142" s="29">
        <v>19200</v>
      </c>
      <c r="ME142" s="29">
        <v>0</v>
      </c>
      <c r="MF142" s="29"/>
      <c r="MG142" s="29"/>
      <c r="MH142" s="29"/>
      <c r="MI142" s="29"/>
      <c r="MJ142" s="29"/>
      <c r="MK142" s="29"/>
      <c r="ML142" s="29">
        <v>-709200</v>
      </c>
      <c r="MM142" s="29">
        <v>709200</v>
      </c>
      <c r="MN142" s="29">
        <v>0</v>
      </c>
      <c r="MO142" s="29">
        <v>-18000</v>
      </c>
      <c r="MP142" s="29">
        <v>18000</v>
      </c>
      <c r="MQ142" s="29">
        <v>0</v>
      </c>
      <c r="MR142" s="29">
        <v>-18000</v>
      </c>
      <c r="MS142" s="29">
        <v>18000</v>
      </c>
      <c r="MT142" s="29">
        <v>0</v>
      </c>
      <c r="MU142" s="29">
        <v>-18000</v>
      </c>
      <c r="MV142" s="29">
        <v>18000</v>
      </c>
      <c r="MW142" s="29">
        <v>0</v>
      </c>
      <c r="MX142" s="29">
        <v>-18000</v>
      </c>
      <c r="MY142" s="29">
        <v>18000</v>
      </c>
      <c r="MZ142" s="29">
        <v>0</v>
      </c>
      <c r="NA142" s="29">
        <v>-18000</v>
      </c>
      <c r="NB142" s="29">
        <v>18000</v>
      </c>
      <c r="NC142" s="29">
        <v>0</v>
      </c>
      <c r="ND142" s="29">
        <v>-18000</v>
      </c>
      <c r="NE142" s="29">
        <v>18000</v>
      </c>
      <c r="NF142" s="29">
        <v>0</v>
      </c>
      <c r="NG142" s="29">
        <v>-18000</v>
      </c>
      <c r="NH142" s="29">
        <v>18000</v>
      </c>
      <c r="NI142" s="29">
        <v>0</v>
      </c>
      <c r="NJ142" s="29">
        <v>-18000</v>
      </c>
      <c r="NK142" s="29">
        <v>18000</v>
      </c>
      <c r="NL142" s="29">
        <v>0</v>
      </c>
      <c r="NM142" s="29">
        <v>-18000</v>
      </c>
      <c r="NN142" s="29">
        <v>18000</v>
      </c>
      <c r="NO142" s="29">
        <v>0</v>
      </c>
      <c r="NP142" s="29">
        <v>-18000</v>
      </c>
      <c r="NQ142" s="29">
        <v>18000</v>
      </c>
      <c r="NR142" s="29">
        <v>0</v>
      </c>
      <c r="NS142" s="29">
        <v>-18000</v>
      </c>
      <c r="NT142" s="29">
        <v>18000</v>
      </c>
      <c r="NU142" s="29">
        <v>0</v>
      </c>
      <c r="NV142" s="29">
        <v>-18000</v>
      </c>
      <c r="NW142" s="29">
        <v>18000</v>
      </c>
      <c r="NX142" s="29">
        <v>0</v>
      </c>
      <c r="NY142" s="29">
        <v>-18000</v>
      </c>
      <c r="NZ142" s="29">
        <v>18000</v>
      </c>
      <c r="OA142" s="29">
        <v>0</v>
      </c>
      <c r="OB142" s="29">
        <v>-18000</v>
      </c>
      <c r="OC142" s="29">
        <v>18000</v>
      </c>
      <c r="OD142" s="29">
        <v>0</v>
      </c>
      <c r="OE142" s="29">
        <v>-18000</v>
      </c>
      <c r="OF142" s="29">
        <v>18000</v>
      </c>
      <c r="OG142" s="29">
        <v>0</v>
      </c>
      <c r="OH142" s="29">
        <v>-18000</v>
      </c>
      <c r="OI142" s="29">
        <v>18000</v>
      </c>
      <c r="OJ142" s="29">
        <v>0</v>
      </c>
      <c r="OK142" s="29">
        <v>-18000</v>
      </c>
      <c r="OL142" s="29">
        <v>18000</v>
      </c>
      <c r="OM142" s="29">
        <v>0</v>
      </c>
      <c r="ON142" s="29">
        <v>-18000</v>
      </c>
      <c r="OO142" s="29">
        <v>18000</v>
      </c>
      <c r="OP142" s="29">
        <v>0</v>
      </c>
      <c r="OQ142" s="29">
        <v>-18000</v>
      </c>
      <c r="OR142" s="29">
        <v>18000</v>
      </c>
      <c r="OS142" s="29">
        <v>0</v>
      </c>
      <c r="OT142" s="29">
        <v>-18000</v>
      </c>
      <c r="OU142" s="29">
        <v>18000</v>
      </c>
      <c r="OV142" s="29">
        <v>0</v>
      </c>
      <c r="OW142" s="29">
        <v>-18000</v>
      </c>
      <c r="OX142" s="29">
        <v>18000</v>
      </c>
      <c r="OY142" s="29">
        <v>0</v>
      </c>
      <c r="OZ142" s="29">
        <v>-18000</v>
      </c>
      <c r="PA142" s="29">
        <v>18000</v>
      </c>
      <c r="PB142" s="29">
        <v>0</v>
      </c>
      <c r="PC142" s="29">
        <v>-18000</v>
      </c>
      <c r="PD142" s="29">
        <v>18000</v>
      </c>
      <c r="PE142" s="29">
        <v>0</v>
      </c>
      <c r="PF142" s="29">
        <v>-18000</v>
      </c>
      <c r="PG142" s="29">
        <v>18000</v>
      </c>
      <c r="PH142" s="29">
        <v>0</v>
      </c>
      <c r="PI142" s="29">
        <v>-216000</v>
      </c>
      <c r="PJ142" s="29">
        <v>216000</v>
      </c>
      <c r="PK142" s="29">
        <v>0</v>
      </c>
    </row>
    <row r="143" spans="1:427" x14ac:dyDescent="0.25">
      <c r="A143" s="5" t="s">
        <v>127</v>
      </c>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v>-1713.69</v>
      </c>
      <c r="AM143" s="29">
        <v>1713.69</v>
      </c>
      <c r="AN143" s="29">
        <v>0</v>
      </c>
      <c r="AO143" s="29">
        <v>-1713.69</v>
      </c>
      <c r="AP143" s="29">
        <v>1713.69</v>
      </c>
      <c r="AQ143" s="29">
        <v>0</v>
      </c>
      <c r="AR143" s="29">
        <v>-16377.76</v>
      </c>
      <c r="AS143" s="29">
        <v>16377.76</v>
      </c>
      <c r="AT143" s="29">
        <v>0</v>
      </c>
      <c r="AU143" s="29">
        <v>-16377.76</v>
      </c>
      <c r="AV143" s="29">
        <v>16377.76</v>
      </c>
      <c r="AW143" s="29">
        <v>0</v>
      </c>
      <c r="AX143" s="29"/>
      <c r="AY143" s="29"/>
      <c r="AZ143" s="29"/>
      <c r="BA143" s="29"/>
      <c r="BB143" s="29"/>
      <c r="BC143" s="29"/>
      <c r="BD143" s="29">
        <v>-4148.9399999999996</v>
      </c>
      <c r="BE143" s="29">
        <v>4148.9399999999996</v>
      </c>
      <c r="BF143" s="29">
        <v>0</v>
      </c>
      <c r="BG143" s="29">
        <v>-4148.9399999999996</v>
      </c>
      <c r="BH143" s="29">
        <v>4148.9399999999996</v>
      </c>
      <c r="BI143" s="29">
        <v>0</v>
      </c>
      <c r="BJ143" s="29"/>
      <c r="BK143" s="29"/>
      <c r="BL143" s="29"/>
      <c r="BM143" s="29"/>
      <c r="BN143" s="29"/>
      <c r="BO143" s="29"/>
      <c r="BP143" s="29">
        <v>-4386.76</v>
      </c>
      <c r="BQ143" s="29">
        <v>4386.76</v>
      </c>
      <c r="BR143" s="29">
        <v>0</v>
      </c>
      <c r="BS143" s="29">
        <v>-4386.76</v>
      </c>
      <c r="BT143" s="29">
        <v>4386.76</v>
      </c>
      <c r="BU143" s="29">
        <v>0</v>
      </c>
      <c r="BV143" s="29"/>
      <c r="BW143" s="29"/>
      <c r="BX143" s="29"/>
      <c r="BY143" s="29"/>
      <c r="BZ143" s="29"/>
      <c r="CA143" s="29"/>
      <c r="CB143" s="29">
        <v>-26627.15</v>
      </c>
      <c r="CC143" s="29">
        <v>26627.15</v>
      </c>
      <c r="CD143" s="29">
        <v>0</v>
      </c>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v>-1200</v>
      </c>
      <c r="DJ143" s="29">
        <v>1200</v>
      </c>
      <c r="DK143" s="29">
        <v>0</v>
      </c>
      <c r="DL143" s="29">
        <v>-1200</v>
      </c>
      <c r="DM143" s="29">
        <v>1200</v>
      </c>
      <c r="DN143" s="29">
        <v>0</v>
      </c>
      <c r="DO143" s="29">
        <v>-4852.5300000000007</v>
      </c>
      <c r="DP143" s="29">
        <v>4852.5300000000007</v>
      </c>
      <c r="DQ143" s="29">
        <v>0</v>
      </c>
      <c r="DR143" s="29">
        <v>-3600</v>
      </c>
      <c r="DS143" s="29">
        <v>3600</v>
      </c>
      <c r="DT143" s="29">
        <v>0</v>
      </c>
      <c r="DU143" s="29">
        <v>-4800</v>
      </c>
      <c r="DV143" s="29">
        <v>4800</v>
      </c>
      <c r="DW143" s="29">
        <v>0</v>
      </c>
      <c r="DX143" s="29">
        <v>-13252.53</v>
      </c>
      <c r="DY143" s="29">
        <v>13252.53</v>
      </c>
      <c r="DZ143" s="29">
        <v>0</v>
      </c>
      <c r="EA143" s="29">
        <v>-1150.42</v>
      </c>
      <c r="EB143" s="29">
        <v>1150.42</v>
      </c>
      <c r="EC143" s="29">
        <v>0</v>
      </c>
      <c r="ED143" s="29"/>
      <c r="EE143" s="29"/>
      <c r="EF143" s="29"/>
      <c r="EG143" s="29">
        <v>-1200</v>
      </c>
      <c r="EH143" s="29">
        <v>1200</v>
      </c>
      <c r="EI143" s="29">
        <v>0</v>
      </c>
      <c r="EJ143" s="29">
        <v>-2350.42</v>
      </c>
      <c r="EK143" s="29">
        <v>2350.42</v>
      </c>
      <c r="EL143" s="29">
        <v>0</v>
      </c>
      <c r="EM143" s="29">
        <v>-1081.53</v>
      </c>
      <c r="EN143" s="29">
        <v>1081.53</v>
      </c>
      <c r="EO143" s="29">
        <v>0</v>
      </c>
      <c r="EP143" s="29"/>
      <c r="EQ143" s="29"/>
      <c r="ER143" s="29"/>
      <c r="ES143" s="29">
        <v>-1200</v>
      </c>
      <c r="ET143" s="29">
        <v>1200</v>
      </c>
      <c r="EU143" s="29">
        <v>0</v>
      </c>
      <c r="EV143" s="29">
        <v>-2281.5299999999997</v>
      </c>
      <c r="EW143" s="29">
        <v>2281.5299999999997</v>
      </c>
      <c r="EX143" s="29">
        <v>0</v>
      </c>
      <c r="EY143" s="29">
        <v>-4568.45</v>
      </c>
      <c r="EZ143" s="29">
        <v>4568.45</v>
      </c>
      <c r="FA143" s="29">
        <v>0</v>
      </c>
      <c r="FB143" s="29">
        <v>-3600</v>
      </c>
      <c r="FC143" s="29">
        <v>3600</v>
      </c>
      <c r="FD143" s="29">
        <v>0</v>
      </c>
      <c r="FE143" s="29">
        <v>-4800</v>
      </c>
      <c r="FF143" s="29">
        <v>4800</v>
      </c>
      <c r="FG143" s="29">
        <v>0</v>
      </c>
      <c r="FH143" s="29">
        <v>-12968.45</v>
      </c>
      <c r="FI143" s="29">
        <v>12968.45</v>
      </c>
      <c r="FJ143" s="29">
        <v>0</v>
      </c>
      <c r="FK143" s="29">
        <v>-982.6</v>
      </c>
      <c r="FL143" s="29">
        <v>982.6</v>
      </c>
      <c r="FM143" s="29">
        <v>0</v>
      </c>
      <c r="FN143" s="29"/>
      <c r="FO143" s="29"/>
      <c r="FP143" s="29"/>
      <c r="FQ143" s="29">
        <v>-1200</v>
      </c>
      <c r="FR143" s="29">
        <v>1200</v>
      </c>
      <c r="FS143" s="29">
        <v>0</v>
      </c>
      <c r="FT143" s="29">
        <v>-2182.6</v>
      </c>
      <c r="FU143" s="29">
        <v>2182.6</v>
      </c>
      <c r="FV143" s="29">
        <v>0</v>
      </c>
      <c r="FW143" s="29">
        <v>-930.62</v>
      </c>
      <c r="FX143" s="29">
        <v>930.62</v>
      </c>
      <c r="FY143" s="29">
        <v>0</v>
      </c>
      <c r="FZ143" s="29"/>
      <c r="GA143" s="29"/>
      <c r="GB143" s="29"/>
      <c r="GC143" s="29">
        <v>-1200</v>
      </c>
      <c r="GD143" s="29">
        <v>1200</v>
      </c>
      <c r="GE143" s="29">
        <v>0</v>
      </c>
      <c r="GF143" s="29">
        <v>-2130.62</v>
      </c>
      <c r="GG143" s="29">
        <v>2130.62</v>
      </c>
      <c r="GH143" s="29">
        <v>0</v>
      </c>
      <c r="GI143" s="29">
        <v>-7626.1600000000008</v>
      </c>
      <c r="GJ143" s="29">
        <v>7626.1600000000008</v>
      </c>
      <c r="GK143" s="29">
        <v>0</v>
      </c>
      <c r="GL143" s="29">
        <v>-3600</v>
      </c>
      <c r="GM143" s="29">
        <v>3600</v>
      </c>
      <c r="GN143" s="29">
        <v>0</v>
      </c>
      <c r="GO143" s="29">
        <v>-4800</v>
      </c>
      <c r="GP143" s="29">
        <v>4800</v>
      </c>
      <c r="GQ143" s="29">
        <v>0</v>
      </c>
      <c r="GR143" s="29">
        <v>-16026.160000000002</v>
      </c>
      <c r="GS143" s="29">
        <v>16026.160000000002</v>
      </c>
      <c r="GT143" s="29">
        <v>0</v>
      </c>
      <c r="GU143" s="29">
        <v>-8270.7800000000007</v>
      </c>
      <c r="GV143" s="29">
        <v>8270.7800000000007</v>
      </c>
      <c r="GW143" s="29">
        <v>0</v>
      </c>
      <c r="GX143" s="29">
        <v>-15000</v>
      </c>
      <c r="GY143" s="29">
        <v>15000</v>
      </c>
      <c r="GZ143" s="29">
        <v>0</v>
      </c>
      <c r="HA143" s="29">
        <v>-1200</v>
      </c>
      <c r="HB143" s="29">
        <v>1200</v>
      </c>
      <c r="HC143" s="29">
        <v>0</v>
      </c>
      <c r="HD143" s="29">
        <v>-24470.78</v>
      </c>
      <c r="HE143" s="29">
        <v>24470.78</v>
      </c>
      <c r="HF143" s="29">
        <v>0</v>
      </c>
      <c r="HG143" s="29">
        <v>-40833.339999999997</v>
      </c>
      <c r="HH143" s="29">
        <v>40833.339999999997</v>
      </c>
      <c r="HI143" s="29">
        <v>0</v>
      </c>
      <c r="HJ143" s="29">
        <v>-1200</v>
      </c>
      <c r="HK143" s="29">
        <v>1200</v>
      </c>
      <c r="HL143" s="29">
        <v>0</v>
      </c>
      <c r="HM143" s="29">
        <v>-42033.34</v>
      </c>
      <c r="HN143" s="29">
        <v>42033.34</v>
      </c>
      <c r="HO143" s="29">
        <v>0</v>
      </c>
      <c r="HP143" s="29"/>
      <c r="HQ143" s="29"/>
      <c r="HR143" s="29"/>
      <c r="HS143" s="29"/>
      <c r="HT143" s="29"/>
      <c r="HU143" s="29"/>
      <c r="HV143" s="29"/>
      <c r="HW143" s="29"/>
      <c r="HX143" s="29"/>
      <c r="HY143" s="29">
        <v>-118896.43</v>
      </c>
      <c r="HZ143" s="29">
        <v>118896.43</v>
      </c>
      <c r="IA143" s="29">
        <v>0</v>
      </c>
      <c r="IB143" s="29">
        <v>-29100</v>
      </c>
      <c r="IC143" s="29">
        <v>29100</v>
      </c>
      <c r="ID143" s="29">
        <v>0</v>
      </c>
      <c r="IE143" s="29">
        <v>-19800</v>
      </c>
      <c r="IF143" s="29">
        <v>19800</v>
      </c>
      <c r="IG143" s="29">
        <v>0</v>
      </c>
      <c r="IH143" s="29">
        <v>-48900</v>
      </c>
      <c r="II143" s="29">
        <v>48900</v>
      </c>
      <c r="IJ143" s="29">
        <v>0</v>
      </c>
      <c r="IK143" s="29">
        <v>-25500</v>
      </c>
      <c r="IL143" s="29">
        <v>25500</v>
      </c>
      <c r="IM143" s="29">
        <v>0</v>
      </c>
      <c r="IN143" s="29">
        <v>-16200</v>
      </c>
      <c r="IO143" s="29">
        <v>16200</v>
      </c>
      <c r="IP143" s="29">
        <v>0</v>
      </c>
      <c r="IQ143" s="29">
        <v>-41700</v>
      </c>
      <c r="IR143" s="29">
        <v>41700</v>
      </c>
      <c r="IS143" s="29">
        <v>0</v>
      </c>
      <c r="IT143" s="29">
        <v>-53000</v>
      </c>
      <c r="IU143" s="29">
        <v>53000</v>
      </c>
      <c r="IV143" s="29">
        <v>0</v>
      </c>
      <c r="IW143" s="29">
        <v>-71200</v>
      </c>
      <c r="IX143" s="29">
        <v>71200</v>
      </c>
      <c r="IY143" s="29">
        <v>0</v>
      </c>
      <c r="IZ143" s="29">
        <v>-124200</v>
      </c>
      <c r="JA143" s="29">
        <v>124200</v>
      </c>
      <c r="JB143" s="29">
        <v>0</v>
      </c>
      <c r="JC143" s="29">
        <v>-29100</v>
      </c>
      <c r="JD143" s="29">
        <v>29100</v>
      </c>
      <c r="JE143" s="29">
        <v>0</v>
      </c>
      <c r="JF143" s="29">
        <v>-19800</v>
      </c>
      <c r="JG143" s="29">
        <v>19800</v>
      </c>
      <c r="JH143" s="29">
        <v>0</v>
      </c>
      <c r="JI143" s="29">
        <v>-48900</v>
      </c>
      <c r="JJ143" s="29">
        <v>48900</v>
      </c>
      <c r="JK143" s="29">
        <v>0</v>
      </c>
      <c r="JL143" s="29">
        <v>-25500</v>
      </c>
      <c r="JM143" s="29">
        <v>25500</v>
      </c>
      <c r="JN143" s="29">
        <v>0</v>
      </c>
      <c r="JO143" s="29">
        <v>-16200</v>
      </c>
      <c r="JP143" s="29">
        <v>16200</v>
      </c>
      <c r="JQ143" s="29">
        <v>0</v>
      </c>
      <c r="JR143" s="29">
        <v>-41700</v>
      </c>
      <c r="JS143" s="29">
        <v>41700</v>
      </c>
      <c r="JT143" s="29">
        <v>0</v>
      </c>
      <c r="JU143" s="29">
        <v>-53000</v>
      </c>
      <c r="JV143" s="29">
        <v>53000</v>
      </c>
      <c r="JW143" s="29">
        <v>0</v>
      </c>
      <c r="JX143" s="29">
        <v>-71200</v>
      </c>
      <c r="JY143" s="29">
        <v>71200</v>
      </c>
      <c r="JZ143" s="29">
        <v>0</v>
      </c>
      <c r="KA143" s="29">
        <v>-124200</v>
      </c>
      <c r="KB143" s="29">
        <v>124200</v>
      </c>
      <c r="KC143" s="29">
        <v>0</v>
      </c>
      <c r="KD143" s="29">
        <v>-29100</v>
      </c>
      <c r="KE143" s="29">
        <v>29100</v>
      </c>
      <c r="KF143" s="29">
        <v>0</v>
      </c>
      <c r="KG143" s="29">
        <v>-19800</v>
      </c>
      <c r="KH143" s="29">
        <v>19800</v>
      </c>
      <c r="KI143" s="29">
        <v>0</v>
      </c>
      <c r="KJ143" s="29">
        <v>-48900</v>
      </c>
      <c r="KK143" s="29">
        <v>48900</v>
      </c>
      <c r="KL143" s="29">
        <v>0</v>
      </c>
      <c r="KM143" s="29">
        <v>-25500</v>
      </c>
      <c r="KN143" s="29">
        <v>25500</v>
      </c>
      <c r="KO143" s="29">
        <v>0</v>
      </c>
      <c r="KP143" s="29">
        <v>-16200</v>
      </c>
      <c r="KQ143" s="29">
        <v>16200</v>
      </c>
      <c r="KR143" s="29">
        <v>0</v>
      </c>
      <c r="KS143" s="29">
        <v>-41700</v>
      </c>
      <c r="KT143" s="29">
        <v>41700</v>
      </c>
      <c r="KU143" s="29">
        <v>0</v>
      </c>
      <c r="KV143" s="29">
        <v>-53000</v>
      </c>
      <c r="KW143" s="29">
        <v>53000</v>
      </c>
      <c r="KX143" s="29">
        <v>0</v>
      </c>
      <c r="KY143" s="29">
        <v>-71200</v>
      </c>
      <c r="KZ143" s="29">
        <v>71200</v>
      </c>
      <c r="LA143" s="29">
        <v>0</v>
      </c>
      <c r="LB143" s="29">
        <v>-124200</v>
      </c>
      <c r="LC143" s="29">
        <v>124200</v>
      </c>
      <c r="LD143" s="29">
        <v>0</v>
      </c>
      <c r="LE143" s="29">
        <v>-21600</v>
      </c>
      <c r="LF143" s="29">
        <v>21600</v>
      </c>
      <c r="LG143" s="29">
        <v>0</v>
      </c>
      <c r="LH143" s="29">
        <v>-4800</v>
      </c>
      <c r="LI143" s="29">
        <v>4800</v>
      </c>
      <c r="LJ143" s="29">
        <v>0</v>
      </c>
      <c r="LK143" s="29">
        <v>-26400</v>
      </c>
      <c r="LL143" s="29">
        <v>26400</v>
      </c>
      <c r="LM143" s="29">
        <v>0</v>
      </c>
      <c r="LN143" s="29">
        <v>-18000</v>
      </c>
      <c r="LO143" s="29">
        <v>18000</v>
      </c>
      <c r="LP143" s="29">
        <v>0</v>
      </c>
      <c r="LQ143" s="29">
        <v>-1200</v>
      </c>
      <c r="LR143" s="29">
        <v>1200</v>
      </c>
      <c r="LS143" s="29">
        <v>0</v>
      </c>
      <c r="LT143" s="29">
        <v>-19200</v>
      </c>
      <c r="LU143" s="29">
        <v>19200</v>
      </c>
      <c r="LV143" s="29">
        <v>0</v>
      </c>
      <c r="LW143" s="29">
        <v>-18000</v>
      </c>
      <c r="LX143" s="29">
        <v>18000</v>
      </c>
      <c r="LY143" s="29">
        <v>0</v>
      </c>
      <c r="LZ143" s="29">
        <v>-1200</v>
      </c>
      <c r="MA143" s="29">
        <v>1200</v>
      </c>
      <c r="MB143" s="29">
        <v>0</v>
      </c>
      <c r="MC143" s="29">
        <v>-19200</v>
      </c>
      <c r="MD143" s="29">
        <v>19200</v>
      </c>
      <c r="ME143" s="29">
        <v>0</v>
      </c>
      <c r="MF143" s="29"/>
      <c r="MG143" s="29"/>
      <c r="MH143" s="29"/>
      <c r="MI143" s="29"/>
      <c r="MJ143" s="29"/>
      <c r="MK143" s="29"/>
      <c r="ML143" s="29">
        <v>-709200</v>
      </c>
      <c r="MM143" s="29">
        <v>709200</v>
      </c>
      <c r="MN143" s="29">
        <v>0</v>
      </c>
      <c r="MO143" s="29">
        <v>-18000</v>
      </c>
      <c r="MP143" s="29">
        <v>18000</v>
      </c>
      <c r="MQ143" s="29">
        <v>0</v>
      </c>
      <c r="MR143" s="29">
        <v>-18000</v>
      </c>
      <c r="MS143" s="29">
        <v>18000</v>
      </c>
      <c r="MT143" s="29">
        <v>0</v>
      </c>
      <c r="MU143" s="29">
        <v>-18000</v>
      </c>
      <c r="MV143" s="29">
        <v>18000</v>
      </c>
      <c r="MW143" s="29">
        <v>0</v>
      </c>
      <c r="MX143" s="29">
        <v>-18000</v>
      </c>
      <c r="MY143" s="29">
        <v>18000</v>
      </c>
      <c r="MZ143" s="29">
        <v>0</v>
      </c>
      <c r="NA143" s="29">
        <v>-18000</v>
      </c>
      <c r="NB143" s="29">
        <v>18000</v>
      </c>
      <c r="NC143" s="29">
        <v>0</v>
      </c>
      <c r="ND143" s="29">
        <v>-18000</v>
      </c>
      <c r="NE143" s="29">
        <v>18000</v>
      </c>
      <c r="NF143" s="29">
        <v>0</v>
      </c>
      <c r="NG143" s="29">
        <v>-18000</v>
      </c>
      <c r="NH143" s="29">
        <v>18000</v>
      </c>
      <c r="NI143" s="29">
        <v>0</v>
      </c>
      <c r="NJ143" s="29">
        <v>-18000</v>
      </c>
      <c r="NK143" s="29">
        <v>18000</v>
      </c>
      <c r="NL143" s="29">
        <v>0</v>
      </c>
      <c r="NM143" s="29">
        <v>-18000</v>
      </c>
      <c r="NN143" s="29">
        <v>18000</v>
      </c>
      <c r="NO143" s="29">
        <v>0</v>
      </c>
      <c r="NP143" s="29">
        <v>-18000</v>
      </c>
      <c r="NQ143" s="29">
        <v>18000</v>
      </c>
      <c r="NR143" s="29">
        <v>0</v>
      </c>
      <c r="NS143" s="29">
        <v>-18000</v>
      </c>
      <c r="NT143" s="29">
        <v>18000</v>
      </c>
      <c r="NU143" s="29">
        <v>0</v>
      </c>
      <c r="NV143" s="29">
        <v>-18000</v>
      </c>
      <c r="NW143" s="29">
        <v>18000</v>
      </c>
      <c r="NX143" s="29">
        <v>0</v>
      </c>
      <c r="NY143" s="29">
        <v>-18000</v>
      </c>
      <c r="NZ143" s="29">
        <v>18000</v>
      </c>
      <c r="OA143" s="29">
        <v>0</v>
      </c>
      <c r="OB143" s="29">
        <v>-18000</v>
      </c>
      <c r="OC143" s="29">
        <v>18000</v>
      </c>
      <c r="OD143" s="29">
        <v>0</v>
      </c>
      <c r="OE143" s="29">
        <v>-18000</v>
      </c>
      <c r="OF143" s="29">
        <v>18000</v>
      </c>
      <c r="OG143" s="29">
        <v>0</v>
      </c>
      <c r="OH143" s="29">
        <v>-18000</v>
      </c>
      <c r="OI143" s="29">
        <v>18000</v>
      </c>
      <c r="OJ143" s="29">
        <v>0</v>
      </c>
      <c r="OK143" s="29">
        <v>-18000</v>
      </c>
      <c r="OL143" s="29">
        <v>18000</v>
      </c>
      <c r="OM143" s="29">
        <v>0</v>
      </c>
      <c r="ON143" s="29">
        <v>-18000</v>
      </c>
      <c r="OO143" s="29">
        <v>18000</v>
      </c>
      <c r="OP143" s="29">
        <v>0</v>
      </c>
      <c r="OQ143" s="29">
        <v>-18000</v>
      </c>
      <c r="OR143" s="29">
        <v>18000</v>
      </c>
      <c r="OS143" s="29">
        <v>0</v>
      </c>
      <c r="OT143" s="29">
        <v>-18000</v>
      </c>
      <c r="OU143" s="29">
        <v>18000</v>
      </c>
      <c r="OV143" s="29">
        <v>0</v>
      </c>
      <c r="OW143" s="29">
        <v>-18000</v>
      </c>
      <c r="OX143" s="29">
        <v>18000</v>
      </c>
      <c r="OY143" s="29">
        <v>0</v>
      </c>
      <c r="OZ143" s="29">
        <v>-18000</v>
      </c>
      <c r="PA143" s="29">
        <v>18000</v>
      </c>
      <c r="PB143" s="29">
        <v>0</v>
      </c>
      <c r="PC143" s="29">
        <v>-18000</v>
      </c>
      <c r="PD143" s="29">
        <v>18000</v>
      </c>
      <c r="PE143" s="29">
        <v>0</v>
      </c>
      <c r="PF143" s="29">
        <v>-18000</v>
      </c>
      <c r="PG143" s="29">
        <v>18000</v>
      </c>
      <c r="PH143" s="29">
        <v>0</v>
      </c>
      <c r="PI143" s="29">
        <v>-216000</v>
      </c>
      <c r="PJ143" s="29">
        <v>216000</v>
      </c>
      <c r="PK143" s="29">
        <v>0</v>
      </c>
    </row>
    <row r="144" spans="1:427" x14ac:dyDescent="0.25">
      <c r="A144" s="6" t="s">
        <v>127</v>
      </c>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v>-1713.69</v>
      </c>
      <c r="AM144" s="29">
        <v>1713.69</v>
      </c>
      <c r="AN144" s="29">
        <v>0</v>
      </c>
      <c r="AO144" s="29">
        <v>-1713.69</v>
      </c>
      <c r="AP144" s="29">
        <v>1713.69</v>
      </c>
      <c r="AQ144" s="29">
        <v>0</v>
      </c>
      <c r="AR144" s="29">
        <v>-16377.76</v>
      </c>
      <c r="AS144" s="29">
        <v>16377.76</v>
      </c>
      <c r="AT144" s="29">
        <v>0</v>
      </c>
      <c r="AU144" s="29">
        <v>-16377.76</v>
      </c>
      <c r="AV144" s="29">
        <v>16377.76</v>
      </c>
      <c r="AW144" s="29">
        <v>0</v>
      </c>
      <c r="AX144" s="29"/>
      <c r="AY144" s="29"/>
      <c r="AZ144" s="29"/>
      <c r="BA144" s="29"/>
      <c r="BB144" s="29"/>
      <c r="BC144" s="29"/>
      <c r="BD144" s="29">
        <v>-4148.9399999999996</v>
      </c>
      <c r="BE144" s="29">
        <v>4148.9399999999996</v>
      </c>
      <c r="BF144" s="29">
        <v>0</v>
      </c>
      <c r="BG144" s="29">
        <v>-4148.9399999999996</v>
      </c>
      <c r="BH144" s="29">
        <v>4148.9399999999996</v>
      </c>
      <c r="BI144" s="29">
        <v>0</v>
      </c>
      <c r="BJ144" s="29"/>
      <c r="BK144" s="29"/>
      <c r="BL144" s="29"/>
      <c r="BM144" s="29"/>
      <c r="BN144" s="29"/>
      <c r="BO144" s="29"/>
      <c r="BP144" s="29">
        <v>-4386.76</v>
      </c>
      <c r="BQ144" s="29">
        <v>4386.76</v>
      </c>
      <c r="BR144" s="29">
        <v>0</v>
      </c>
      <c r="BS144" s="29">
        <v>-4386.76</v>
      </c>
      <c r="BT144" s="29">
        <v>4386.76</v>
      </c>
      <c r="BU144" s="29">
        <v>0</v>
      </c>
      <c r="BV144" s="29"/>
      <c r="BW144" s="29"/>
      <c r="BX144" s="29"/>
      <c r="BY144" s="29"/>
      <c r="BZ144" s="29"/>
      <c r="CA144" s="29"/>
      <c r="CB144" s="29">
        <v>-26627.15</v>
      </c>
      <c r="CC144" s="29">
        <v>26627.15</v>
      </c>
      <c r="CD144" s="29">
        <v>0</v>
      </c>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v>-1200</v>
      </c>
      <c r="DJ144" s="29">
        <v>1200</v>
      </c>
      <c r="DK144" s="29">
        <v>0</v>
      </c>
      <c r="DL144" s="29">
        <v>-1200</v>
      </c>
      <c r="DM144" s="29">
        <v>1200</v>
      </c>
      <c r="DN144" s="29">
        <v>0</v>
      </c>
      <c r="DO144" s="29">
        <v>-4852.5300000000007</v>
      </c>
      <c r="DP144" s="29">
        <v>4852.5300000000007</v>
      </c>
      <c r="DQ144" s="29">
        <v>0</v>
      </c>
      <c r="DR144" s="29">
        <v>-3600</v>
      </c>
      <c r="DS144" s="29">
        <v>3600</v>
      </c>
      <c r="DT144" s="29">
        <v>0</v>
      </c>
      <c r="DU144" s="29">
        <v>-4800</v>
      </c>
      <c r="DV144" s="29">
        <v>4800</v>
      </c>
      <c r="DW144" s="29">
        <v>0</v>
      </c>
      <c r="DX144" s="29">
        <v>-13252.53</v>
      </c>
      <c r="DY144" s="29">
        <v>13252.53</v>
      </c>
      <c r="DZ144" s="29">
        <v>0</v>
      </c>
      <c r="EA144" s="29">
        <v>-1150.42</v>
      </c>
      <c r="EB144" s="29">
        <v>1150.42</v>
      </c>
      <c r="EC144" s="29">
        <v>0</v>
      </c>
      <c r="ED144" s="29"/>
      <c r="EE144" s="29"/>
      <c r="EF144" s="29"/>
      <c r="EG144" s="29">
        <v>-1200</v>
      </c>
      <c r="EH144" s="29">
        <v>1200</v>
      </c>
      <c r="EI144" s="29">
        <v>0</v>
      </c>
      <c r="EJ144" s="29">
        <v>-2350.42</v>
      </c>
      <c r="EK144" s="29">
        <v>2350.42</v>
      </c>
      <c r="EL144" s="29">
        <v>0</v>
      </c>
      <c r="EM144" s="29">
        <v>-1081.53</v>
      </c>
      <c r="EN144" s="29">
        <v>1081.53</v>
      </c>
      <c r="EO144" s="29">
        <v>0</v>
      </c>
      <c r="EP144" s="29"/>
      <c r="EQ144" s="29"/>
      <c r="ER144" s="29"/>
      <c r="ES144" s="29">
        <v>-1200</v>
      </c>
      <c r="ET144" s="29">
        <v>1200</v>
      </c>
      <c r="EU144" s="29">
        <v>0</v>
      </c>
      <c r="EV144" s="29">
        <v>-2281.5299999999997</v>
      </c>
      <c r="EW144" s="29">
        <v>2281.5299999999997</v>
      </c>
      <c r="EX144" s="29">
        <v>0</v>
      </c>
      <c r="EY144" s="29">
        <v>-4568.45</v>
      </c>
      <c r="EZ144" s="29">
        <v>4568.45</v>
      </c>
      <c r="FA144" s="29">
        <v>0</v>
      </c>
      <c r="FB144" s="29">
        <v>-3600</v>
      </c>
      <c r="FC144" s="29">
        <v>3600</v>
      </c>
      <c r="FD144" s="29">
        <v>0</v>
      </c>
      <c r="FE144" s="29">
        <v>-4800</v>
      </c>
      <c r="FF144" s="29">
        <v>4800</v>
      </c>
      <c r="FG144" s="29">
        <v>0</v>
      </c>
      <c r="FH144" s="29">
        <v>-12968.45</v>
      </c>
      <c r="FI144" s="29">
        <v>12968.45</v>
      </c>
      <c r="FJ144" s="29">
        <v>0</v>
      </c>
      <c r="FK144" s="29">
        <v>-982.6</v>
      </c>
      <c r="FL144" s="29">
        <v>982.6</v>
      </c>
      <c r="FM144" s="29">
        <v>0</v>
      </c>
      <c r="FN144" s="29"/>
      <c r="FO144" s="29"/>
      <c r="FP144" s="29"/>
      <c r="FQ144" s="29">
        <v>-1200</v>
      </c>
      <c r="FR144" s="29">
        <v>1200</v>
      </c>
      <c r="FS144" s="29">
        <v>0</v>
      </c>
      <c r="FT144" s="29">
        <v>-2182.6</v>
      </c>
      <c r="FU144" s="29">
        <v>2182.6</v>
      </c>
      <c r="FV144" s="29">
        <v>0</v>
      </c>
      <c r="FW144" s="29">
        <v>-930.62</v>
      </c>
      <c r="FX144" s="29">
        <v>930.62</v>
      </c>
      <c r="FY144" s="29">
        <v>0</v>
      </c>
      <c r="FZ144" s="29"/>
      <c r="GA144" s="29"/>
      <c r="GB144" s="29"/>
      <c r="GC144" s="29">
        <v>-1200</v>
      </c>
      <c r="GD144" s="29">
        <v>1200</v>
      </c>
      <c r="GE144" s="29">
        <v>0</v>
      </c>
      <c r="GF144" s="29">
        <v>-2130.62</v>
      </c>
      <c r="GG144" s="29">
        <v>2130.62</v>
      </c>
      <c r="GH144" s="29">
        <v>0</v>
      </c>
      <c r="GI144" s="29">
        <v>-7626.1600000000008</v>
      </c>
      <c r="GJ144" s="29">
        <v>7626.1600000000008</v>
      </c>
      <c r="GK144" s="29">
        <v>0</v>
      </c>
      <c r="GL144" s="29">
        <v>-3600</v>
      </c>
      <c r="GM144" s="29">
        <v>3600</v>
      </c>
      <c r="GN144" s="29">
        <v>0</v>
      </c>
      <c r="GO144" s="29">
        <v>-4800</v>
      </c>
      <c r="GP144" s="29">
        <v>4800</v>
      </c>
      <c r="GQ144" s="29">
        <v>0</v>
      </c>
      <c r="GR144" s="29">
        <v>-16026.160000000002</v>
      </c>
      <c r="GS144" s="29">
        <v>16026.160000000002</v>
      </c>
      <c r="GT144" s="29">
        <v>0</v>
      </c>
      <c r="GU144" s="29">
        <v>-8270.7800000000007</v>
      </c>
      <c r="GV144" s="29">
        <v>8270.7800000000007</v>
      </c>
      <c r="GW144" s="29">
        <v>0</v>
      </c>
      <c r="GX144" s="29">
        <v>-15000</v>
      </c>
      <c r="GY144" s="29">
        <v>15000</v>
      </c>
      <c r="GZ144" s="29">
        <v>0</v>
      </c>
      <c r="HA144" s="29">
        <v>-1200</v>
      </c>
      <c r="HB144" s="29">
        <v>1200</v>
      </c>
      <c r="HC144" s="29">
        <v>0</v>
      </c>
      <c r="HD144" s="29">
        <v>-24470.78</v>
      </c>
      <c r="HE144" s="29">
        <v>24470.78</v>
      </c>
      <c r="HF144" s="29">
        <v>0</v>
      </c>
      <c r="HG144" s="29">
        <v>-40833.339999999997</v>
      </c>
      <c r="HH144" s="29">
        <v>40833.339999999997</v>
      </c>
      <c r="HI144" s="29">
        <v>0</v>
      </c>
      <c r="HJ144" s="29">
        <v>-1200</v>
      </c>
      <c r="HK144" s="29">
        <v>1200</v>
      </c>
      <c r="HL144" s="29">
        <v>0</v>
      </c>
      <c r="HM144" s="29">
        <v>-42033.34</v>
      </c>
      <c r="HN144" s="29">
        <v>42033.34</v>
      </c>
      <c r="HO144" s="29">
        <v>0</v>
      </c>
      <c r="HP144" s="29"/>
      <c r="HQ144" s="29"/>
      <c r="HR144" s="29"/>
      <c r="HS144" s="29"/>
      <c r="HT144" s="29"/>
      <c r="HU144" s="29"/>
      <c r="HV144" s="29"/>
      <c r="HW144" s="29"/>
      <c r="HX144" s="29"/>
      <c r="HY144" s="29">
        <v>-118896.43</v>
      </c>
      <c r="HZ144" s="29">
        <v>118896.43</v>
      </c>
      <c r="IA144" s="29">
        <v>0</v>
      </c>
      <c r="IB144" s="29">
        <v>-29100</v>
      </c>
      <c r="IC144" s="29">
        <v>29100</v>
      </c>
      <c r="ID144" s="29">
        <v>0</v>
      </c>
      <c r="IE144" s="29">
        <v>-19800</v>
      </c>
      <c r="IF144" s="29">
        <v>19800</v>
      </c>
      <c r="IG144" s="29">
        <v>0</v>
      </c>
      <c r="IH144" s="29">
        <v>-48900</v>
      </c>
      <c r="II144" s="29">
        <v>48900</v>
      </c>
      <c r="IJ144" s="29">
        <v>0</v>
      </c>
      <c r="IK144" s="29">
        <v>-25500</v>
      </c>
      <c r="IL144" s="29">
        <v>25500</v>
      </c>
      <c r="IM144" s="29">
        <v>0</v>
      </c>
      <c r="IN144" s="29">
        <v>-16200</v>
      </c>
      <c r="IO144" s="29">
        <v>16200</v>
      </c>
      <c r="IP144" s="29">
        <v>0</v>
      </c>
      <c r="IQ144" s="29">
        <v>-41700</v>
      </c>
      <c r="IR144" s="29">
        <v>41700</v>
      </c>
      <c r="IS144" s="29">
        <v>0</v>
      </c>
      <c r="IT144" s="29">
        <v>-53000</v>
      </c>
      <c r="IU144" s="29">
        <v>53000</v>
      </c>
      <c r="IV144" s="29">
        <v>0</v>
      </c>
      <c r="IW144" s="29">
        <v>-71200</v>
      </c>
      <c r="IX144" s="29">
        <v>71200</v>
      </c>
      <c r="IY144" s="29">
        <v>0</v>
      </c>
      <c r="IZ144" s="29">
        <v>-124200</v>
      </c>
      <c r="JA144" s="29">
        <v>124200</v>
      </c>
      <c r="JB144" s="29">
        <v>0</v>
      </c>
      <c r="JC144" s="29">
        <v>-29100</v>
      </c>
      <c r="JD144" s="29">
        <v>29100</v>
      </c>
      <c r="JE144" s="29">
        <v>0</v>
      </c>
      <c r="JF144" s="29">
        <v>-19800</v>
      </c>
      <c r="JG144" s="29">
        <v>19800</v>
      </c>
      <c r="JH144" s="29">
        <v>0</v>
      </c>
      <c r="JI144" s="29">
        <v>-48900</v>
      </c>
      <c r="JJ144" s="29">
        <v>48900</v>
      </c>
      <c r="JK144" s="29">
        <v>0</v>
      </c>
      <c r="JL144" s="29">
        <v>-25500</v>
      </c>
      <c r="JM144" s="29">
        <v>25500</v>
      </c>
      <c r="JN144" s="29">
        <v>0</v>
      </c>
      <c r="JO144" s="29">
        <v>-16200</v>
      </c>
      <c r="JP144" s="29">
        <v>16200</v>
      </c>
      <c r="JQ144" s="29">
        <v>0</v>
      </c>
      <c r="JR144" s="29">
        <v>-41700</v>
      </c>
      <c r="JS144" s="29">
        <v>41700</v>
      </c>
      <c r="JT144" s="29">
        <v>0</v>
      </c>
      <c r="JU144" s="29">
        <v>-53000</v>
      </c>
      <c r="JV144" s="29">
        <v>53000</v>
      </c>
      <c r="JW144" s="29">
        <v>0</v>
      </c>
      <c r="JX144" s="29">
        <v>-71200</v>
      </c>
      <c r="JY144" s="29">
        <v>71200</v>
      </c>
      <c r="JZ144" s="29">
        <v>0</v>
      </c>
      <c r="KA144" s="29">
        <v>-124200</v>
      </c>
      <c r="KB144" s="29">
        <v>124200</v>
      </c>
      <c r="KC144" s="29">
        <v>0</v>
      </c>
      <c r="KD144" s="29">
        <v>-29100</v>
      </c>
      <c r="KE144" s="29">
        <v>29100</v>
      </c>
      <c r="KF144" s="29">
        <v>0</v>
      </c>
      <c r="KG144" s="29">
        <v>-19800</v>
      </c>
      <c r="KH144" s="29">
        <v>19800</v>
      </c>
      <c r="KI144" s="29">
        <v>0</v>
      </c>
      <c r="KJ144" s="29">
        <v>-48900</v>
      </c>
      <c r="KK144" s="29">
        <v>48900</v>
      </c>
      <c r="KL144" s="29">
        <v>0</v>
      </c>
      <c r="KM144" s="29">
        <v>-25500</v>
      </c>
      <c r="KN144" s="29">
        <v>25500</v>
      </c>
      <c r="KO144" s="29">
        <v>0</v>
      </c>
      <c r="KP144" s="29">
        <v>-16200</v>
      </c>
      <c r="KQ144" s="29">
        <v>16200</v>
      </c>
      <c r="KR144" s="29">
        <v>0</v>
      </c>
      <c r="KS144" s="29">
        <v>-41700</v>
      </c>
      <c r="KT144" s="29">
        <v>41700</v>
      </c>
      <c r="KU144" s="29">
        <v>0</v>
      </c>
      <c r="KV144" s="29">
        <v>-53000</v>
      </c>
      <c r="KW144" s="29">
        <v>53000</v>
      </c>
      <c r="KX144" s="29">
        <v>0</v>
      </c>
      <c r="KY144" s="29">
        <v>-71200</v>
      </c>
      <c r="KZ144" s="29">
        <v>71200</v>
      </c>
      <c r="LA144" s="29">
        <v>0</v>
      </c>
      <c r="LB144" s="29">
        <v>-124200</v>
      </c>
      <c r="LC144" s="29">
        <v>124200</v>
      </c>
      <c r="LD144" s="29">
        <v>0</v>
      </c>
      <c r="LE144" s="29">
        <v>-21600</v>
      </c>
      <c r="LF144" s="29">
        <v>21600</v>
      </c>
      <c r="LG144" s="29">
        <v>0</v>
      </c>
      <c r="LH144" s="29">
        <v>-4800</v>
      </c>
      <c r="LI144" s="29">
        <v>4800</v>
      </c>
      <c r="LJ144" s="29">
        <v>0</v>
      </c>
      <c r="LK144" s="29">
        <v>-26400</v>
      </c>
      <c r="LL144" s="29">
        <v>26400</v>
      </c>
      <c r="LM144" s="29">
        <v>0</v>
      </c>
      <c r="LN144" s="29">
        <v>-18000</v>
      </c>
      <c r="LO144" s="29">
        <v>18000</v>
      </c>
      <c r="LP144" s="29">
        <v>0</v>
      </c>
      <c r="LQ144" s="29">
        <v>-1200</v>
      </c>
      <c r="LR144" s="29">
        <v>1200</v>
      </c>
      <c r="LS144" s="29">
        <v>0</v>
      </c>
      <c r="LT144" s="29">
        <v>-19200</v>
      </c>
      <c r="LU144" s="29">
        <v>19200</v>
      </c>
      <c r="LV144" s="29">
        <v>0</v>
      </c>
      <c r="LW144" s="29">
        <v>-18000</v>
      </c>
      <c r="LX144" s="29">
        <v>18000</v>
      </c>
      <c r="LY144" s="29">
        <v>0</v>
      </c>
      <c r="LZ144" s="29">
        <v>-1200</v>
      </c>
      <c r="MA144" s="29">
        <v>1200</v>
      </c>
      <c r="MB144" s="29">
        <v>0</v>
      </c>
      <c r="MC144" s="29">
        <v>-19200</v>
      </c>
      <c r="MD144" s="29">
        <v>19200</v>
      </c>
      <c r="ME144" s="29">
        <v>0</v>
      </c>
      <c r="MF144" s="29"/>
      <c r="MG144" s="29"/>
      <c r="MH144" s="29"/>
      <c r="MI144" s="29"/>
      <c r="MJ144" s="29"/>
      <c r="MK144" s="29"/>
      <c r="ML144" s="29">
        <v>-709200</v>
      </c>
      <c r="MM144" s="29">
        <v>709200</v>
      </c>
      <c r="MN144" s="29">
        <v>0</v>
      </c>
      <c r="MO144" s="29">
        <v>-18000</v>
      </c>
      <c r="MP144" s="29">
        <v>18000</v>
      </c>
      <c r="MQ144" s="29">
        <v>0</v>
      </c>
      <c r="MR144" s="29">
        <v>-18000</v>
      </c>
      <c r="MS144" s="29">
        <v>18000</v>
      </c>
      <c r="MT144" s="29">
        <v>0</v>
      </c>
      <c r="MU144" s="29">
        <v>-18000</v>
      </c>
      <c r="MV144" s="29">
        <v>18000</v>
      </c>
      <c r="MW144" s="29">
        <v>0</v>
      </c>
      <c r="MX144" s="29">
        <v>-18000</v>
      </c>
      <c r="MY144" s="29">
        <v>18000</v>
      </c>
      <c r="MZ144" s="29">
        <v>0</v>
      </c>
      <c r="NA144" s="29">
        <v>-18000</v>
      </c>
      <c r="NB144" s="29">
        <v>18000</v>
      </c>
      <c r="NC144" s="29">
        <v>0</v>
      </c>
      <c r="ND144" s="29">
        <v>-18000</v>
      </c>
      <c r="NE144" s="29">
        <v>18000</v>
      </c>
      <c r="NF144" s="29">
        <v>0</v>
      </c>
      <c r="NG144" s="29">
        <v>-18000</v>
      </c>
      <c r="NH144" s="29">
        <v>18000</v>
      </c>
      <c r="NI144" s="29">
        <v>0</v>
      </c>
      <c r="NJ144" s="29">
        <v>-18000</v>
      </c>
      <c r="NK144" s="29">
        <v>18000</v>
      </c>
      <c r="NL144" s="29">
        <v>0</v>
      </c>
      <c r="NM144" s="29">
        <v>-18000</v>
      </c>
      <c r="NN144" s="29">
        <v>18000</v>
      </c>
      <c r="NO144" s="29">
        <v>0</v>
      </c>
      <c r="NP144" s="29">
        <v>-18000</v>
      </c>
      <c r="NQ144" s="29">
        <v>18000</v>
      </c>
      <c r="NR144" s="29">
        <v>0</v>
      </c>
      <c r="NS144" s="29">
        <v>-18000</v>
      </c>
      <c r="NT144" s="29">
        <v>18000</v>
      </c>
      <c r="NU144" s="29">
        <v>0</v>
      </c>
      <c r="NV144" s="29">
        <v>-18000</v>
      </c>
      <c r="NW144" s="29">
        <v>18000</v>
      </c>
      <c r="NX144" s="29">
        <v>0</v>
      </c>
      <c r="NY144" s="29">
        <v>-18000</v>
      </c>
      <c r="NZ144" s="29">
        <v>18000</v>
      </c>
      <c r="OA144" s="29">
        <v>0</v>
      </c>
      <c r="OB144" s="29">
        <v>-18000</v>
      </c>
      <c r="OC144" s="29">
        <v>18000</v>
      </c>
      <c r="OD144" s="29">
        <v>0</v>
      </c>
      <c r="OE144" s="29">
        <v>-18000</v>
      </c>
      <c r="OF144" s="29">
        <v>18000</v>
      </c>
      <c r="OG144" s="29">
        <v>0</v>
      </c>
      <c r="OH144" s="29">
        <v>-18000</v>
      </c>
      <c r="OI144" s="29">
        <v>18000</v>
      </c>
      <c r="OJ144" s="29">
        <v>0</v>
      </c>
      <c r="OK144" s="29">
        <v>-18000</v>
      </c>
      <c r="OL144" s="29">
        <v>18000</v>
      </c>
      <c r="OM144" s="29">
        <v>0</v>
      </c>
      <c r="ON144" s="29">
        <v>-18000</v>
      </c>
      <c r="OO144" s="29">
        <v>18000</v>
      </c>
      <c r="OP144" s="29">
        <v>0</v>
      </c>
      <c r="OQ144" s="29">
        <v>-18000</v>
      </c>
      <c r="OR144" s="29">
        <v>18000</v>
      </c>
      <c r="OS144" s="29">
        <v>0</v>
      </c>
      <c r="OT144" s="29">
        <v>-18000</v>
      </c>
      <c r="OU144" s="29">
        <v>18000</v>
      </c>
      <c r="OV144" s="29">
        <v>0</v>
      </c>
      <c r="OW144" s="29">
        <v>-18000</v>
      </c>
      <c r="OX144" s="29">
        <v>18000</v>
      </c>
      <c r="OY144" s="29">
        <v>0</v>
      </c>
      <c r="OZ144" s="29">
        <v>-18000</v>
      </c>
      <c r="PA144" s="29">
        <v>18000</v>
      </c>
      <c r="PB144" s="29">
        <v>0</v>
      </c>
      <c r="PC144" s="29">
        <v>-18000</v>
      </c>
      <c r="PD144" s="29">
        <v>18000</v>
      </c>
      <c r="PE144" s="29">
        <v>0</v>
      </c>
      <c r="PF144" s="29">
        <v>-18000</v>
      </c>
      <c r="PG144" s="29">
        <v>18000</v>
      </c>
      <c r="PH144" s="29">
        <v>0</v>
      </c>
      <c r="PI144" s="29">
        <v>-216000</v>
      </c>
      <c r="PJ144" s="29">
        <v>216000</v>
      </c>
      <c r="PK144" s="29">
        <v>0</v>
      </c>
    </row>
    <row r="145" spans="1:427" x14ac:dyDescent="0.25">
      <c r="A145" s="7" t="s">
        <v>385</v>
      </c>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v>-1200</v>
      </c>
      <c r="DJ145" s="29">
        <v>1200</v>
      </c>
      <c r="DK145" s="29">
        <v>0</v>
      </c>
      <c r="DL145" s="29">
        <v>-1200</v>
      </c>
      <c r="DM145" s="29">
        <v>1200</v>
      </c>
      <c r="DN145" s="29">
        <v>0</v>
      </c>
      <c r="DO145" s="29">
        <v>-1283.94</v>
      </c>
      <c r="DP145" s="29">
        <v>1283.94</v>
      </c>
      <c r="DQ145" s="29">
        <v>0</v>
      </c>
      <c r="DR145" s="29"/>
      <c r="DS145" s="29"/>
      <c r="DT145" s="29"/>
      <c r="DU145" s="29">
        <v>-1200</v>
      </c>
      <c r="DV145" s="29">
        <v>1200</v>
      </c>
      <c r="DW145" s="29">
        <v>0</v>
      </c>
      <c r="DX145" s="29">
        <v>-2483.94</v>
      </c>
      <c r="DY145" s="29">
        <v>2483.94</v>
      </c>
      <c r="DZ145" s="29">
        <v>0</v>
      </c>
      <c r="EA145" s="29">
        <v>-1150.42</v>
      </c>
      <c r="EB145" s="29">
        <v>1150.42</v>
      </c>
      <c r="EC145" s="29">
        <v>0</v>
      </c>
      <c r="ED145" s="29"/>
      <c r="EE145" s="29"/>
      <c r="EF145" s="29"/>
      <c r="EG145" s="29">
        <v>-1200</v>
      </c>
      <c r="EH145" s="29">
        <v>1200</v>
      </c>
      <c r="EI145" s="29">
        <v>0</v>
      </c>
      <c r="EJ145" s="29">
        <v>-2350.42</v>
      </c>
      <c r="EK145" s="29">
        <v>2350.42</v>
      </c>
      <c r="EL145" s="29">
        <v>0</v>
      </c>
      <c r="EM145" s="29">
        <v>-1081.53</v>
      </c>
      <c r="EN145" s="29">
        <v>1081.53</v>
      </c>
      <c r="EO145" s="29">
        <v>0</v>
      </c>
      <c r="EP145" s="29"/>
      <c r="EQ145" s="29"/>
      <c r="ER145" s="29"/>
      <c r="ES145" s="29">
        <v>-1200</v>
      </c>
      <c r="ET145" s="29">
        <v>1200</v>
      </c>
      <c r="EU145" s="29">
        <v>0</v>
      </c>
      <c r="EV145" s="29">
        <v>-2281.5299999999997</v>
      </c>
      <c r="EW145" s="29">
        <v>2281.5299999999997</v>
      </c>
      <c r="EX145" s="29">
        <v>0</v>
      </c>
      <c r="EY145" s="29">
        <v>-999.86</v>
      </c>
      <c r="EZ145" s="29">
        <v>999.86</v>
      </c>
      <c r="FA145" s="29">
        <v>0</v>
      </c>
      <c r="FB145" s="29"/>
      <c r="FC145" s="29"/>
      <c r="FD145" s="29"/>
      <c r="FE145" s="29">
        <v>-1200</v>
      </c>
      <c r="FF145" s="29">
        <v>1200</v>
      </c>
      <c r="FG145" s="29">
        <v>0</v>
      </c>
      <c r="FH145" s="29">
        <v>-2199.86</v>
      </c>
      <c r="FI145" s="29">
        <v>2199.86</v>
      </c>
      <c r="FJ145" s="29">
        <v>0</v>
      </c>
      <c r="FK145" s="29">
        <v>-982.6</v>
      </c>
      <c r="FL145" s="29">
        <v>982.6</v>
      </c>
      <c r="FM145" s="29">
        <v>0</v>
      </c>
      <c r="FN145" s="29"/>
      <c r="FO145" s="29"/>
      <c r="FP145" s="29"/>
      <c r="FQ145" s="29">
        <v>-1200</v>
      </c>
      <c r="FR145" s="29">
        <v>1200</v>
      </c>
      <c r="FS145" s="29">
        <v>0</v>
      </c>
      <c r="FT145" s="29">
        <v>-2182.6</v>
      </c>
      <c r="FU145" s="29">
        <v>2182.6</v>
      </c>
      <c r="FV145" s="29">
        <v>0</v>
      </c>
      <c r="FW145" s="29">
        <v>-930.62</v>
      </c>
      <c r="FX145" s="29">
        <v>930.62</v>
      </c>
      <c r="FY145" s="29">
        <v>0</v>
      </c>
      <c r="FZ145" s="29"/>
      <c r="GA145" s="29"/>
      <c r="GB145" s="29"/>
      <c r="GC145" s="29">
        <v>-1200</v>
      </c>
      <c r="GD145" s="29">
        <v>1200</v>
      </c>
      <c r="GE145" s="29">
        <v>0</v>
      </c>
      <c r="GF145" s="29">
        <v>-2130.62</v>
      </c>
      <c r="GG145" s="29">
        <v>2130.62</v>
      </c>
      <c r="GH145" s="29">
        <v>0</v>
      </c>
      <c r="GI145" s="29">
        <v>-820.6</v>
      </c>
      <c r="GJ145" s="29">
        <v>820.6</v>
      </c>
      <c r="GK145" s="29">
        <v>0</v>
      </c>
      <c r="GL145" s="29"/>
      <c r="GM145" s="29"/>
      <c r="GN145" s="29"/>
      <c r="GO145" s="29">
        <v>-1200</v>
      </c>
      <c r="GP145" s="29">
        <v>1200</v>
      </c>
      <c r="GQ145" s="29">
        <v>0</v>
      </c>
      <c r="GR145" s="29">
        <v>-2020.6</v>
      </c>
      <c r="GS145" s="29">
        <v>2020.6</v>
      </c>
      <c r="GT145" s="29">
        <v>0</v>
      </c>
      <c r="GU145" s="29">
        <v>-770.78</v>
      </c>
      <c r="GV145" s="29">
        <v>770.78</v>
      </c>
      <c r="GW145" s="29">
        <v>0</v>
      </c>
      <c r="GX145" s="29"/>
      <c r="GY145" s="29"/>
      <c r="GZ145" s="29"/>
      <c r="HA145" s="29">
        <v>-1200</v>
      </c>
      <c r="HB145" s="29">
        <v>1200</v>
      </c>
      <c r="HC145" s="29">
        <v>0</v>
      </c>
      <c r="HD145" s="29">
        <v>-1970.78</v>
      </c>
      <c r="HE145" s="29">
        <v>1970.78</v>
      </c>
      <c r="HF145" s="29">
        <v>0</v>
      </c>
      <c r="HG145" s="29"/>
      <c r="HH145" s="29"/>
      <c r="HI145" s="29"/>
      <c r="HJ145" s="29">
        <v>-1200</v>
      </c>
      <c r="HK145" s="29">
        <v>1200</v>
      </c>
      <c r="HL145" s="29">
        <v>0</v>
      </c>
      <c r="HM145" s="29">
        <v>-1200</v>
      </c>
      <c r="HN145" s="29">
        <v>1200</v>
      </c>
      <c r="HO145" s="29">
        <v>0</v>
      </c>
      <c r="HP145" s="29"/>
      <c r="HQ145" s="29"/>
      <c r="HR145" s="29"/>
      <c r="HS145" s="29"/>
      <c r="HT145" s="29"/>
      <c r="HU145" s="29"/>
      <c r="HV145" s="29"/>
      <c r="HW145" s="29"/>
      <c r="HX145" s="29"/>
      <c r="HY145" s="29">
        <v>-20020.349999999999</v>
      </c>
      <c r="HZ145" s="29">
        <v>20020.349999999999</v>
      </c>
      <c r="IA145" s="29">
        <v>0</v>
      </c>
      <c r="IB145" s="29">
        <v>-800</v>
      </c>
      <c r="IC145" s="29">
        <v>800</v>
      </c>
      <c r="ID145" s="29">
        <v>0</v>
      </c>
      <c r="IE145" s="29">
        <v>-1200</v>
      </c>
      <c r="IF145" s="29">
        <v>1200</v>
      </c>
      <c r="IG145" s="29">
        <v>0</v>
      </c>
      <c r="IH145" s="29">
        <v>-2000</v>
      </c>
      <c r="II145" s="29">
        <v>2000</v>
      </c>
      <c r="IJ145" s="29">
        <v>0</v>
      </c>
      <c r="IK145" s="29">
        <v>-800</v>
      </c>
      <c r="IL145" s="29">
        <v>800</v>
      </c>
      <c r="IM145" s="29">
        <v>0</v>
      </c>
      <c r="IN145" s="29">
        <v>-1200</v>
      </c>
      <c r="IO145" s="29">
        <v>1200</v>
      </c>
      <c r="IP145" s="29">
        <v>0</v>
      </c>
      <c r="IQ145" s="29">
        <v>-2000</v>
      </c>
      <c r="IR145" s="29">
        <v>2000</v>
      </c>
      <c r="IS145" s="29">
        <v>0</v>
      </c>
      <c r="IT145" s="29">
        <v>-800</v>
      </c>
      <c r="IU145" s="29">
        <v>800</v>
      </c>
      <c r="IV145" s="29">
        <v>0</v>
      </c>
      <c r="IW145" s="29">
        <v>-1200</v>
      </c>
      <c r="IX145" s="29">
        <v>1200</v>
      </c>
      <c r="IY145" s="29">
        <v>0</v>
      </c>
      <c r="IZ145" s="29">
        <v>-2000</v>
      </c>
      <c r="JA145" s="29">
        <v>2000</v>
      </c>
      <c r="JB145" s="29">
        <v>0</v>
      </c>
      <c r="JC145" s="29">
        <v>-800</v>
      </c>
      <c r="JD145" s="29">
        <v>800</v>
      </c>
      <c r="JE145" s="29">
        <v>0</v>
      </c>
      <c r="JF145" s="29">
        <v>-1200</v>
      </c>
      <c r="JG145" s="29">
        <v>1200</v>
      </c>
      <c r="JH145" s="29">
        <v>0</v>
      </c>
      <c r="JI145" s="29">
        <v>-2000</v>
      </c>
      <c r="JJ145" s="29">
        <v>2000</v>
      </c>
      <c r="JK145" s="29">
        <v>0</v>
      </c>
      <c r="JL145" s="29">
        <v>-800</v>
      </c>
      <c r="JM145" s="29">
        <v>800</v>
      </c>
      <c r="JN145" s="29">
        <v>0</v>
      </c>
      <c r="JO145" s="29">
        <v>-1200</v>
      </c>
      <c r="JP145" s="29">
        <v>1200</v>
      </c>
      <c r="JQ145" s="29">
        <v>0</v>
      </c>
      <c r="JR145" s="29">
        <v>-2000</v>
      </c>
      <c r="JS145" s="29">
        <v>2000</v>
      </c>
      <c r="JT145" s="29">
        <v>0</v>
      </c>
      <c r="JU145" s="29">
        <v>-800</v>
      </c>
      <c r="JV145" s="29">
        <v>800</v>
      </c>
      <c r="JW145" s="29">
        <v>0</v>
      </c>
      <c r="JX145" s="29">
        <v>-1200</v>
      </c>
      <c r="JY145" s="29">
        <v>1200</v>
      </c>
      <c r="JZ145" s="29">
        <v>0</v>
      </c>
      <c r="KA145" s="29">
        <v>-2000</v>
      </c>
      <c r="KB145" s="29">
        <v>2000</v>
      </c>
      <c r="KC145" s="29">
        <v>0</v>
      </c>
      <c r="KD145" s="29">
        <v>-800</v>
      </c>
      <c r="KE145" s="29">
        <v>800</v>
      </c>
      <c r="KF145" s="29">
        <v>0</v>
      </c>
      <c r="KG145" s="29">
        <v>-1200</v>
      </c>
      <c r="KH145" s="29">
        <v>1200</v>
      </c>
      <c r="KI145" s="29">
        <v>0</v>
      </c>
      <c r="KJ145" s="29">
        <v>-2000</v>
      </c>
      <c r="KK145" s="29">
        <v>2000</v>
      </c>
      <c r="KL145" s="29">
        <v>0</v>
      </c>
      <c r="KM145" s="29">
        <v>-800</v>
      </c>
      <c r="KN145" s="29">
        <v>800</v>
      </c>
      <c r="KO145" s="29">
        <v>0</v>
      </c>
      <c r="KP145" s="29">
        <v>-1200</v>
      </c>
      <c r="KQ145" s="29">
        <v>1200</v>
      </c>
      <c r="KR145" s="29">
        <v>0</v>
      </c>
      <c r="KS145" s="29">
        <v>-2000</v>
      </c>
      <c r="KT145" s="29">
        <v>2000</v>
      </c>
      <c r="KU145" s="29">
        <v>0</v>
      </c>
      <c r="KV145" s="29">
        <v>-800</v>
      </c>
      <c r="KW145" s="29">
        <v>800</v>
      </c>
      <c r="KX145" s="29">
        <v>0</v>
      </c>
      <c r="KY145" s="29">
        <v>-1200</v>
      </c>
      <c r="KZ145" s="29">
        <v>1200</v>
      </c>
      <c r="LA145" s="29">
        <v>0</v>
      </c>
      <c r="LB145" s="29">
        <v>-2000</v>
      </c>
      <c r="LC145" s="29">
        <v>2000</v>
      </c>
      <c r="LD145" s="29">
        <v>0</v>
      </c>
      <c r="LE145" s="29">
        <v>-800</v>
      </c>
      <c r="LF145" s="29">
        <v>800</v>
      </c>
      <c r="LG145" s="29">
        <v>0</v>
      </c>
      <c r="LH145" s="29">
        <v>-1200</v>
      </c>
      <c r="LI145" s="29">
        <v>1200</v>
      </c>
      <c r="LJ145" s="29">
        <v>0</v>
      </c>
      <c r="LK145" s="29">
        <v>-2000</v>
      </c>
      <c r="LL145" s="29">
        <v>2000</v>
      </c>
      <c r="LM145" s="29">
        <v>0</v>
      </c>
      <c r="LN145" s="29">
        <v>-800</v>
      </c>
      <c r="LO145" s="29">
        <v>800</v>
      </c>
      <c r="LP145" s="29">
        <v>0</v>
      </c>
      <c r="LQ145" s="29">
        <v>-1200</v>
      </c>
      <c r="LR145" s="29">
        <v>1200</v>
      </c>
      <c r="LS145" s="29">
        <v>0</v>
      </c>
      <c r="LT145" s="29">
        <v>-2000</v>
      </c>
      <c r="LU145" s="29">
        <v>2000</v>
      </c>
      <c r="LV145" s="29">
        <v>0</v>
      </c>
      <c r="LW145" s="29">
        <v>-800</v>
      </c>
      <c r="LX145" s="29">
        <v>800</v>
      </c>
      <c r="LY145" s="29">
        <v>0</v>
      </c>
      <c r="LZ145" s="29">
        <v>-1200</v>
      </c>
      <c r="MA145" s="29">
        <v>1200</v>
      </c>
      <c r="MB145" s="29">
        <v>0</v>
      </c>
      <c r="MC145" s="29">
        <v>-2000</v>
      </c>
      <c r="MD145" s="29">
        <v>2000</v>
      </c>
      <c r="ME145" s="29">
        <v>0</v>
      </c>
      <c r="MF145" s="29"/>
      <c r="MG145" s="29"/>
      <c r="MH145" s="29"/>
      <c r="MI145" s="29"/>
      <c r="MJ145" s="29"/>
      <c r="MK145" s="29"/>
      <c r="ML145" s="29">
        <v>-24000</v>
      </c>
      <c r="MM145" s="29">
        <v>24000</v>
      </c>
      <c r="MN145" s="29">
        <v>0</v>
      </c>
      <c r="MO145" s="29">
        <v>-800</v>
      </c>
      <c r="MP145" s="29">
        <v>800</v>
      </c>
      <c r="MQ145" s="29">
        <v>0</v>
      </c>
      <c r="MR145" s="29">
        <v>-800</v>
      </c>
      <c r="MS145" s="29">
        <v>800</v>
      </c>
      <c r="MT145" s="29">
        <v>0</v>
      </c>
      <c r="MU145" s="29">
        <v>-800</v>
      </c>
      <c r="MV145" s="29">
        <v>800</v>
      </c>
      <c r="MW145" s="29">
        <v>0</v>
      </c>
      <c r="MX145" s="29">
        <v>-800</v>
      </c>
      <c r="MY145" s="29">
        <v>800</v>
      </c>
      <c r="MZ145" s="29">
        <v>0</v>
      </c>
      <c r="NA145" s="29">
        <v>-800</v>
      </c>
      <c r="NB145" s="29">
        <v>800</v>
      </c>
      <c r="NC145" s="29">
        <v>0</v>
      </c>
      <c r="ND145" s="29">
        <v>-800</v>
      </c>
      <c r="NE145" s="29">
        <v>800</v>
      </c>
      <c r="NF145" s="29">
        <v>0</v>
      </c>
      <c r="NG145" s="29">
        <v>-800</v>
      </c>
      <c r="NH145" s="29">
        <v>800</v>
      </c>
      <c r="NI145" s="29">
        <v>0</v>
      </c>
      <c r="NJ145" s="29">
        <v>-800</v>
      </c>
      <c r="NK145" s="29">
        <v>800</v>
      </c>
      <c r="NL145" s="29">
        <v>0</v>
      </c>
      <c r="NM145" s="29">
        <v>-800</v>
      </c>
      <c r="NN145" s="29">
        <v>800</v>
      </c>
      <c r="NO145" s="29">
        <v>0</v>
      </c>
      <c r="NP145" s="29">
        <v>-800</v>
      </c>
      <c r="NQ145" s="29">
        <v>800</v>
      </c>
      <c r="NR145" s="29">
        <v>0</v>
      </c>
      <c r="NS145" s="29">
        <v>-800</v>
      </c>
      <c r="NT145" s="29">
        <v>800</v>
      </c>
      <c r="NU145" s="29">
        <v>0</v>
      </c>
      <c r="NV145" s="29">
        <v>-800</v>
      </c>
      <c r="NW145" s="29">
        <v>800</v>
      </c>
      <c r="NX145" s="29">
        <v>0</v>
      </c>
      <c r="NY145" s="29">
        <v>-800</v>
      </c>
      <c r="NZ145" s="29">
        <v>800</v>
      </c>
      <c r="OA145" s="29">
        <v>0</v>
      </c>
      <c r="OB145" s="29">
        <v>-800</v>
      </c>
      <c r="OC145" s="29">
        <v>800</v>
      </c>
      <c r="OD145" s="29">
        <v>0</v>
      </c>
      <c r="OE145" s="29">
        <v>-800</v>
      </c>
      <c r="OF145" s="29">
        <v>800</v>
      </c>
      <c r="OG145" s="29">
        <v>0</v>
      </c>
      <c r="OH145" s="29">
        <v>-800</v>
      </c>
      <c r="OI145" s="29">
        <v>800</v>
      </c>
      <c r="OJ145" s="29">
        <v>0</v>
      </c>
      <c r="OK145" s="29">
        <v>-800</v>
      </c>
      <c r="OL145" s="29">
        <v>800</v>
      </c>
      <c r="OM145" s="29">
        <v>0</v>
      </c>
      <c r="ON145" s="29">
        <v>-800</v>
      </c>
      <c r="OO145" s="29">
        <v>800</v>
      </c>
      <c r="OP145" s="29">
        <v>0</v>
      </c>
      <c r="OQ145" s="29">
        <v>-800</v>
      </c>
      <c r="OR145" s="29">
        <v>800</v>
      </c>
      <c r="OS145" s="29">
        <v>0</v>
      </c>
      <c r="OT145" s="29">
        <v>-800</v>
      </c>
      <c r="OU145" s="29">
        <v>800</v>
      </c>
      <c r="OV145" s="29">
        <v>0</v>
      </c>
      <c r="OW145" s="29">
        <v>-800</v>
      </c>
      <c r="OX145" s="29">
        <v>800</v>
      </c>
      <c r="OY145" s="29">
        <v>0</v>
      </c>
      <c r="OZ145" s="29">
        <v>-800</v>
      </c>
      <c r="PA145" s="29">
        <v>800</v>
      </c>
      <c r="PB145" s="29">
        <v>0</v>
      </c>
      <c r="PC145" s="29">
        <v>-800</v>
      </c>
      <c r="PD145" s="29">
        <v>800</v>
      </c>
      <c r="PE145" s="29">
        <v>0</v>
      </c>
      <c r="PF145" s="29">
        <v>-800</v>
      </c>
      <c r="PG145" s="29">
        <v>800</v>
      </c>
      <c r="PH145" s="29">
        <v>0</v>
      </c>
      <c r="PI145" s="29">
        <v>-9600</v>
      </c>
      <c r="PJ145" s="29">
        <v>9600</v>
      </c>
      <c r="PK145" s="29">
        <v>0</v>
      </c>
    </row>
    <row r="146" spans="1:427" x14ac:dyDescent="0.25">
      <c r="A146" s="7" t="s">
        <v>370</v>
      </c>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v>-1713.69</v>
      </c>
      <c r="AM146" s="29">
        <v>1713.69</v>
      </c>
      <c r="AN146" s="29">
        <v>0</v>
      </c>
      <c r="AO146" s="29">
        <v>-1713.69</v>
      </c>
      <c r="AP146" s="29">
        <v>1713.69</v>
      </c>
      <c r="AQ146" s="29">
        <v>0</v>
      </c>
      <c r="AR146" s="29">
        <v>-16377.76</v>
      </c>
      <c r="AS146" s="29">
        <v>16377.76</v>
      </c>
      <c r="AT146" s="29">
        <v>0</v>
      </c>
      <c r="AU146" s="29">
        <v>-16377.76</v>
      </c>
      <c r="AV146" s="29">
        <v>16377.76</v>
      </c>
      <c r="AW146" s="29">
        <v>0</v>
      </c>
      <c r="AX146" s="29"/>
      <c r="AY146" s="29"/>
      <c r="AZ146" s="29"/>
      <c r="BA146" s="29"/>
      <c r="BB146" s="29"/>
      <c r="BC146" s="29"/>
      <c r="BD146" s="29">
        <v>-4148.9399999999996</v>
      </c>
      <c r="BE146" s="29">
        <v>4148.9399999999996</v>
      </c>
      <c r="BF146" s="29">
        <v>0</v>
      </c>
      <c r="BG146" s="29">
        <v>-4148.9399999999996</v>
      </c>
      <c r="BH146" s="29">
        <v>4148.9399999999996</v>
      </c>
      <c r="BI146" s="29">
        <v>0</v>
      </c>
      <c r="BJ146" s="29"/>
      <c r="BK146" s="29"/>
      <c r="BL146" s="29"/>
      <c r="BM146" s="29"/>
      <c r="BN146" s="29"/>
      <c r="BO146" s="29"/>
      <c r="BP146" s="29">
        <v>-4386.76</v>
      </c>
      <c r="BQ146" s="29">
        <v>4386.76</v>
      </c>
      <c r="BR146" s="29">
        <v>0</v>
      </c>
      <c r="BS146" s="29">
        <v>-4386.76</v>
      </c>
      <c r="BT146" s="29">
        <v>4386.76</v>
      </c>
      <c r="BU146" s="29">
        <v>0</v>
      </c>
      <c r="BV146" s="29"/>
      <c r="BW146" s="29"/>
      <c r="BX146" s="29"/>
      <c r="BY146" s="29"/>
      <c r="BZ146" s="29"/>
      <c r="CA146" s="29"/>
      <c r="CB146" s="29">
        <v>-26627.15</v>
      </c>
      <c r="CC146" s="29">
        <v>26627.15</v>
      </c>
      <c r="CD146" s="29">
        <v>0</v>
      </c>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v>-3568.59</v>
      </c>
      <c r="DP146" s="29">
        <v>3568.59</v>
      </c>
      <c r="DQ146" s="29">
        <v>0</v>
      </c>
      <c r="DR146" s="29">
        <v>-3600</v>
      </c>
      <c r="DS146" s="29">
        <v>3600</v>
      </c>
      <c r="DT146" s="29">
        <v>0</v>
      </c>
      <c r="DU146" s="29">
        <v>-3600</v>
      </c>
      <c r="DV146" s="29">
        <v>3600</v>
      </c>
      <c r="DW146" s="29">
        <v>0</v>
      </c>
      <c r="DX146" s="29">
        <v>-10768.59</v>
      </c>
      <c r="DY146" s="29">
        <v>10768.59</v>
      </c>
      <c r="DZ146" s="29">
        <v>0</v>
      </c>
      <c r="EA146" s="29"/>
      <c r="EB146" s="29"/>
      <c r="EC146" s="29"/>
      <c r="ED146" s="29"/>
      <c r="EE146" s="29"/>
      <c r="EF146" s="29"/>
      <c r="EG146" s="29"/>
      <c r="EH146" s="29"/>
      <c r="EI146" s="29"/>
      <c r="EJ146" s="29"/>
      <c r="EK146" s="29"/>
      <c r="EL146" s="29"/>
      <c r="EM146" s="29"/>
      <c r="EN146" s="29"/>
      <c r="EO146" s="29"/>
      <c r="EP146" s="29"/>
      <c r="EQ146" s="29"/>
      <c r="ER146" s="29"/>
      <c r="ES146" s="29"/>
      <c r="ET146" s="29"/>
      <c r="EU146" s="29"/>
      <c r="EV146" s="29"/>
      <c r="EW146" s="29"/>
      <c r="EX146" s="29"/>
      <c r="EY146" s="29">
        <v>-3568.59</v>
      </c>
      <c r="EZ146" s="29">
        <v>3568.59</v>
      </c>
      <c r="FA146" s="29">
        <v>0</v>
      </c>
      <c r="FB146" s="29">
        <v>-3600</v>
      </c>
      <c r="FC146" s="29">
        <v>3600</v>
      </c>
      <c r="FD146" s="29">
        <v>0</v>
      </c>
      <c r="FE146" s="29">
        <v>-3600</v>
      </c>
      <c r="FF146" s="29">
        <v>3600</v>
      </c>
      <c r="FG146" s="29">
        <v>0</v>
      </c>
      <c r="FH146" s="29">
        <v>-10768.59</v>
      </c>
      <c r="FI146" s="29">
        <v>10768.59</v>
      </c>
      <c r="FJ146" s="29">
        <v>0</v>
      </c>
      <c r="FK146" s="29"/>
      <c r="FL146" s="29"/>
      <c r="FM146" s="29"/>
      <c r="FN146" s="29"/>
      <c r="FO146" s="29"/>
      <c r="FP146" s="29"/>
      <c r="FQ146" s="29"/>
      <c r="FR146" s="29"/>
      <c r="FS146" s="29"/>
      <c r="FT146" s="29"/>
      <c r="FU146" s="29"/>
      <c r="FV146" s="29"/>
      <c r="FW146" s="29"/>
      <c r="FX146" s="29"/>
      <c r="FY146" s="29"/>
      <c r="FZ146" s="29"/>
      <c r="GA146" s="29"/>
      <c r="GB146" s="29"/>
      <c r="GC146" s="29"/>
      <c r="GD146" s="29"/>
      <c r="GE146" s="29"/>
      <c r="GF146" s="29"/>
      <c r="GG146" s="29"/>
      <c r="GH146" s="29"/>
      <c r="GI146" s="29">
        <v>-6805.56</v>
      </c>
      <c r="GJ146" s="29">
        <v>6805.56</v>
      </c>
      <c r="GK146" s="29">
        <v>0</v>
      </c>
      <c r="GL146" s="29">
        <v>-3600</v>
      </c>
      <c r="GM146" s="29">
        <v>3600</v>
      </c>
      <c r="GN146" s="29">
        <v>0</v>
      </c>
      <c r="GO146" s="29">
        <v>-3600</v>
      </c>
      <c r="GP146" s="29">
        <v>3600</v>
      </c>
      <c r="GQ146" s="29">
        <v>0</v>
      </c>
      <c r="GR146" s="29">
        <v>-14005.560000000001</v>
      </c>
      <c r="GS146" s="29">
        <v>14005.560000000001</v>
      </c>
      <c r="GT146" s="29">
        <v>0</v>
      </c>
      <c r="GU146" s="29">
        <v>-7500</v>
      </c>
      <c r="GV146" s="29">
        <v>7500</v>
      </c>
      <c r="GW146" s="29">
        <v>0</v>
      </c>
      <c r="GX146" s="29">
        <v>-15000</v>
      </c>
      <c r="GY146" s="29">
        <v>15000</v>
      </c>
      <c r="GZ146" s="29">
        <v>0</v>
      </c>
      <c r="HA146" s="29"/>
      <c r="HB146" s="29"/>
      <c r="HC146" s="29"/>
      <c r="HD146" s="29">
        <v>-22500</v>
      </c>
      <c r="HE146" s="29">
        <v>22500</v>
      </c>
      <c r="HF146" s="29">
        <v>0</v>
      </c>
      <c r="HG146" s="29">
        <v>-40833.339999999997</v>
      </c>
      <c r="HH146" s="29">
        <v>40833.339999999997</v>
      </c>
      <c r="HI146" s="29">
        <v>0</v>
      </c>
      <c r="HJ146" s="29"/>
      <c r="HK146" s="29"/>
      <c r="HL146" s="29"/>
      <c r="HM146" s="29">
        <v>-40833.339999999997</v>
      </c>
      <c r="HN146" s="29">
        <v>40833.339999999997</v>
      </c>
      <c r="HO146" s="29">
        <v>0</v>
      </c>
      <c r="HP146" s="29"/>
      <c r="HQ146" s="29"/>
      <c r="HR146" s="29"/>
      <c r="HS146" s="29"/>
      <c r="HT146" s="29"/>
      <c r="HU146" s="29"/>
      <c r="HV146" s="29"/>
      <c r="HW146" s="29"/>
      <c r="HX146" s="29"/>
      <c r="HY146" s="29">
        <v>-98876.08</v>
      </c>
      <c r="HZ146" s="29">
        <v>98876.08</v>
      </c>
      <c r="IA146" s="29">
        <v>0</v>
      </c>
      <c r="IB146" s="29">
        <v>-28300</v>
      </c>
      <c r="IC146" s="29">
        <v>28300</v>
      </c>
      <c r="ID146" s="29">
        <v>0</v>
      </c>
      <c r="IE146" s="29">
        <v>-18600</v>
      </c>
      <c r="IF146" s="29">
        <v>18600</v>
      </c>
      <c r="IG146" s="29">
        <v>0</v>
      </c>
      <c r="IH146" s="29">
        <v>-46900</v>
      </c>
      <c r="II146" s="29">
        <v>46900</v>
      </c>
      <c r="IJ146" s="29">
        <v>0</v>
      </c>
      <c r="IK146" s="29">
        <v>-24700</v>
      </c>
      <c r="IL146" s="29">
        <v>24700</v>
      </c>
      <c r="IM146" s="29">
        <v>0</v>
      </c>
      <c r="IN146" s="29">
        <v>-15000</v>
      </c>
      <c r="IO146" s="29">
        <v>15000</v>
      </c>
      <c r="IP146" s="29">
        <v>0</v>
      </c>
      <c r="IQ146" s="29">
        <v>-39700</v>
      </c>
      <c r="IR146" s="29">
        <v>39700</v>
      </c>
      <c r="IS146" s="29">
        <v>0</v>
      </c>
      <c r="IT146" s="29">
        <v>-52200</v>
      </c>
      <c r="IU146" s="29">
        <v>52200</v>
      </c>
      <c r="IV146" s="29">
        <v>0</v>
      </c>
      <c r="IW146" s="29">
        <v>-70000</v>
      </c>
      <c r="IX146" s="29">
        <v>70000</v>
      </c>
      <c r="IY146" s="29">
        <v>0</v>
      </c>
      <c r="IZ146" s="29">
        <v>-122200</v>
      </c>
      <c r="JA146" s="29">
        <v>122200</v>
      </c>
      <c r="JB146" s="29">
        <v>0</v>
      </c>
      <c r="JC146" s="29">
        <v>-28300</v>
      </c>
      <c r="JD146" s="29">
        <v>28300</v>
      </c>
      <c r="JE146" s="29">
        <v>0</v>
      </c>
      <c r="JF146" s="29">
        <v>-18600</v>
      </c>
      <c r="JG146" s="29">
        <v>18600</v>
      </c>
      <c r="JH146" s="29">
        <v>0</v>
      </c>
      <c r="JI146" s="29">
        <v>-46900</v>
      </c>
      <c r="JJ146" s="29">
        <v>46900</v>
      </c>
      <c r="JK146" s="29">
        <v>0</v>
      </c>
      <c r="JL146" s="29">
        <v>-24700</v>
      </c>
      <c r="JM146" s="29">
        <v>24700</v>
      </c>
      <c r="JN146" s="29">
        <v>0</v>
      </c>
      <c r="JO146" s="29">
        <v>-15000</v>
      </c>
      <c r="JP146" s="29">
        <v>15000</v>
      </c>
      <c r="JQ146" s="29">
        <v>0</v>
      </c>
      <c r="JR146" s="29">
        <v>-39700</v>
      </c>
      <c r="JS146" s="29">
        <v>39700</v>
      </c>
      <c r="JT146" s="29">
        <v>0</v>
      </c>
      <c r="JU146" s="29">
        <v>-52200</v>
      </c>
      <c r="JV146" s="29">
        <v>52200</v>
      </c>
      <c r="JW146" s="29">
        <v>0</v>
      </c>
      <c r="JX146" s="29">
        <v>-70000</v>
      </c>
      <c r="JY146" s="29">
        <v>70000</v>
      </c>
      <c r="JZ146" s="29">
        <v>0</v>
      </c>
      <c r="KA146" s="29">
        <v>-122200</v>
      </c>
      <c r="KB146" s="29">
        <v>122200</v>
      </c>
      <c r="KC146" s="29">
        <v>0</v>
      </c>
      <c r="KD146" s="29">
        <v>-28300</v>
      </c>
      <c r="KE146" s="29">
        <v>28300</v>
      </c>
      <c r="KF146" s="29">
        <v>0</v>
      </c>
      <c r="KG146" s="29">
        <v>-18600</v>
      </c>
      <c r="KH146" s="29">
        <v>18600</v>
      </c>
      <c r="KI146" s="29">
        <v>0</v>
      </c>
      <c r="KJ146" s="29">
        <v>-46900</v>
      </c>
      <c r="KK146" s="29">
        <v>46900</v>
      </c>
      <c r="KL146" s="29">
        <v>0</v>
      </c>
      <c r="KM146" s="29">
        <v>-24700</v>
      </c>
      <c r="KN146" s="29">
        <v>24700</v>
      </c>
      <c r="KO146" s="29">
        <v>0</v>
      </c>
      <c r="KP146" s="29">
        <v>-15000</v>
      </c>
      <c r="KQ146" s="29">
        <v>15000</v>
      </c>
      <c r="KR146" s="29">
        <v>0</v>
      </c>
      <c r="KS146" s="29">
        <v>-39700</v>
      </c>
      <c r="KT146" s="29">
        <v>39700</v>
      </c>
      <c r="KU146" s="29">
        <v>0</v>
      </c>
      <c r="KV146" s="29">
        <v>-52200</v>
      </c>
      <c r="KW146" s="29">
        <v>52200</v>
      </c>
      <c r="KX146" s="29">
        <v>0</v>
      </c>
      <c r="KY146" s="29">
        <v>-70000</v>
      </c>
      <c r="KZ146" s="29">
        <v>70000</v>
      </c>
      <c r="LA146" s="29">
        <v>0</v>
      </c>
      <c r="LB146" s="29">
        <v>-122200</v>
      </c>
      <c r="LC146" s="29">
        <v>122200</v>
      </c>
      <c r="LD146" s="29">
        <v>0</v>
      </c>
      <c r="LE146" s="29">
        <v>-20800</v>
      </c>
      <c r="LF146" s="29">
        <v>20800</v>
      </c>
      <c r="LG146" s="29">
        <v>0</v>
      </c>
      <c r="LH146" s="29">
        <v>-3600</v>
      </c>
      <c r="LI146" s="29">
        <v>3600</v>
      </c>
      <c r="LJ146" s="29">
        <v>0</v>
      </c>
      <c r="LK146" s="29">
        <v>-24400</v>
      </c>
      <c r="LL146" s="29">
        <v>24400</v>
      </c>
      <c r="LM146" s="29">
        <v>0</v>
      </c>
      <c r="LN146" s="29">
        <v>-17200</v>
      </c>
      <c r="LO146" s="29">
        <v>17200</v>
      </c>
      <c r="LP146" s="29">
        <v>0</v>
      </c>
      <c r="LQ146" s="29"/>
      <c r="LR146" s="29"/>
      <c r="LS146" s="29"/>
      <c r="LT146" s="29">
        <v>-17200</v>
      </c>
      <c r="LU146" s="29">
        <v>17200</v>
      </c>
      <c r="LV146" s="29">
        <v>0</v>
      </c>
      <c r="LW146" s="29">
        <v>-17200</v>
      </c>
      <c r="LX146" s="29">
        <v>17200</v>
      </c>
      <c r="LY146" s="29">
        <v>0</v>
      </c>
      <c r="LZ146" s="29"/>
      <c r="MA146" s="29"/>
      <c r="MB146" s="29"/>
      <c r="MC146" s="29">
        <v>-17200</v>
      </c>
      <c r="MD146" s="29">
        <v>17200</v>
      </c>
      <c r="ME146" s="29">
        <v>0</v>
      </c>
      <c r="MF146" s="29"/>
      <c r="MG146" s="29"/>
      <c r="MH146" s="29"/>
      <c r="MI146" s="29"/>
      <c r="MJ146" s="29"/>
      <c r="MK146" s="29"/>
      <c r="ML146" s="29">
        <v>-685200</v>
      </c>
      <c r="MM146" s="29">
        <v>685200</v>
      </c>
      <c r="MN146" s="29">
        <v>0</v>
      </c>
      <c r="MO146" s="29">
        <v>-17200</v>
      </c>
      <c r="MP146" s="29">
        <v>17200</v>
      </c>
      <c r="MQ146" s="29">
        <v>0</v>
      </c>
      <c r="MR146" s="29">
        <v>-17200</v>
      </c>
      <c r="MS146" s="29">
        <v>17200</v>
      </c>
      <c r="MT146" s="29">
        <v>0</v>
      </c>
      <c r="MU146" s="29">
        <v>-17200</v>
      </c>
      <c r="MV146" s="29">
        <v>17200</v>
      </c>
      <c r="MW146" s="29">
        <v>0</v>
      </c>
      <c r="MX146" s="29">
        <v>-17200</v>
      </c>
      <c r="MY146" s="29">
        <v>17200</v>
      </c>
      <c r="MZ146" s="29">
        <v>0</v>
      </c>
      <c r="NA146" s="29">
        <v>-17200</v>
      </c>
      <c r="NB146" s="29">
        <v>17200</v>
      </c>
      <c r="NC146" s="29">
        <v>0</v>
      </c>
      <c r="ND146" s="29">
        <v>-17200</v>
      </c>
      <c r="NE146" s="29">
        <v>17200</v>
      </c>
      <c r="NF146" s="29">
        <v>0</v>
      </c>
      <c r="NG146" s="29">
        <v>-17200</v>
      </c>
      <c r="NH146" s="29">
        <v>17200</v>
      </c>
      <c r="NI146" s="29">
        <v>0</v>
      </c>
      <c r="NJ146" s="29">
        <v>-17200</v>
      </c>
      <c r="NK146" s="29">
        <v>17200</v>
      </c>
      <c r="NL146" s="29">
        <v>0</v>
      </c>
      <c r="NM146" s="29">
        <v>-17200</v>
      </c>
      <c r="NN146" s="29">
        <v>17200</v>
      </c>
      <c r="NO146" s="29">
        <v>0</v>
      </c>
      <c r="NP146" s="29">
        <v>-17200</v>
      </c>
      <c r="NQ146" s="29">
        <v>17200</v>
      </c>
      <c r="NR146" s="29">
        <v>0</v>
      </c>
      <c r="NS146" s="29">
        <v>-17200</v>
      </c>
      <c r="NT146" s="29">
        <v>17200</v>
      </c>
      <c r="NU146" s="29">
        <v>0</v>
      </c>
      <c r="NV146" s="29">
        <v>-17200</v>
      </c>
      <c r="NW146" s="29">
        <v>17200</v>
      </c>
      <c r="NX146" s="29">
        <v>0</v>
      </c>
      <c r="NY146" s="29">
        <v>-17200</v>
      </c>
      <c r="NZ146" s="29">
        <v>17200</v>
      </c>
      <c r="OA146" s="29">
        <v>0</v>
      </c>
      <c r="OB146" s="29">
        <v>-17200</v>
      </c>
      <c r="OC146" s="29">
        <v>17200</v>
      </c>
      <c r="OD146" s="29">
        <v>0</v>
      </c>
      <c r="OE146" s="29">
        <v>-17200</v>
      </c>
      <c r="OF146" s="29">
        <v>17200</v>
      </c>
      <c r="OG146" s="29">
        <v>0</v>
      </c>
      <c r="OH146" s="29">
        <v>-17200</v>
      </c>
      <c r="OI146" s="29">
        <v>17200</v>
      </c>
      <c r="OJ146" s="29">
        <v>0</v>
      </c>
      <c r="OK146" s="29">
        <v>-17200</v>
      </c>
      <c r="OL146" s="29">
        <v>17200</v>
      </c>
      <c r="OM146" s="29">
        <v>0</v>
      </c>
      <c r="ON146" s="29">
        <v>-17200</v>
      </c>
      <c r="OO146" s="29">
        <v>17200</v>
      </c>
      <c r="OP146" s="29">
        <v>0</v>
      </c>
      <c r="OQ146" s="29">
        <v>-17200</v>
      </c>
      <c r="OR146" s="29">
        <v>17200</v>
      </c>
      <c r="OS146" s="29">
        <v>0</v>
      </c>
      <c r="OT146" s="29">
        <v>-17200</v>
      </c>
      <c r="OU146" s="29">
        <v>17200</v>
      </c>
      <c r="OV146" s="29">
        <v>0</v>
      </c>
      <c r="OW146" s="29">
        <v>-17200</v>
      </c>
      <c r="OX146" s="29">
        <v>17200</v>
      </c>
      <c r="OY146" s="29">
        <v>0</v>
      </c>
      <c r="OZ146" s="29">
        <v>-17200</v>
      </c>
      <c r="PA146" s="29">
        <v>17200</v>
      </c>
      <c r="PB146" s="29">
        <v>0</v>
      </c>
      <c r="PC146" s="29">
        <v>-17200</v>
      </c>
      <c r="PD146" s="29">
        <v>17200</v>
      </c>
      <c r="PE146" s="29">
        <v>0</v>
      </c>
      <c r="PF146" s="29">
        <v>-17200</v>
      </c>
      <c r="PG146" s="29">
        <v>17200</v>
      </c>
      <c r="PH146" s="29">
        <v>0</v>
      </c>
      <c r="PI146" s="29">
        <v>-206400</v>
      </c>
      <c r="PJ146" s="29">
        <v>206400</v>
      </c>
      <c r="PK146" s="29">
        <v>0</v>
      </c>
    </row>
    <row r="147" spans="1:427" x14ac:dyDescent="0.25">
      <c r="A147" s="3" t="s">
        <v>161</v>
      </c>
      <c r="B147" s="29">
        <v>-15493.449999999997</v>
      </c>
      <c r="C147" s="29">
        <v>126091.46000000002</v>
      </c>
      <c r="D147" s="29">
        <v>110598.01000000001</v>
      </c>
      <c r="E147" s="29">
        <v>-15493.449999999997</v>
      </c>
      <c r="F147" s="29">
        <v>126091.46000000002</v>
      </c>
      <c r="G147" s="29">
        <v>110598.01000000001</v>
      </c>
      <c r="H147" s="29">
        <v>-24414.68</v>
      </c>
      <c r="I147" s="29">
        <v>147595.25</v>
      </c>
      <c r="J147" s="29">
        <v>123180.56999999999</v>
      </c>
      <c r="K147" s="29">
        <v>-24414.68</v>
      </c>
      <c r="L147" s="29">
        <v>147595.25</v>
      </c>
      <c r="M147" s="29">
        <v>123180.56999999999</v>
      </c>
      <c r="N147" s="29">
        <v>-15093.319999999996</v>
      </c>
      <c r="O147" s="29">
        <v>129128.83</v>
      </c>
      <c r="P147" s="29">
        <v>114035.51000000001</v>
      </c>
      <c r="Q147" s="29">
        <v>-15093.319999999996</v>
      </c>
      <c r="R147" s="29">
        <v>129128.83</v>
      </c>
      <c r="S147" s="29">
        <v>114035.51000000001</v>
      </c>
      <c r="T147" s="29">
        <v>-39155.9</v>
      </c>
      <c r="U147" s="29">
        <v>123320.78000000001</v>
      </c>
      <c r="V147" s="29">
        <v>84164.88</v>
      </c>
      <c r="W147" s="29">
        <v>-39155.9</v>
      </c>
      <c r="X147" s="29">
        <v>123320.78000000001</v>
      </c>
      <c r="Y147" s="29">
        <v>84164.88</v>
      </c>
      <c r="Z147" s="29">
        <v>176074.09999999998</v>
      </c>
      <c r="AA147" s="29">
        <v>519124.75</v>
      </c>
      <c r="AB147" s="29">
        <v>695198.85</v>
      </c>
      <c r="AC147" s="29">
        <v>176074.09999999998</v>
      </c>
      <c r="AD147" s="29">
        <v>519124.75</v>
      </c>
      <c r="AE147" s="29">
        <v>695198.85</v>
      </c>
      <c r="AF147" s="29">
        <v>93372.989999999991</v>
      </c>
      <c r="AG147" s="29">
        <v>99867.9</v>
      </c>
      <c r="AH147" s="29">
        <v>193240.89</v>
      </c>
      <c r="AI147" s="29">
        <v>93372.989999999991</v>
      </c>
      <c r="AJ147" s="29">
        <v>99867.9</v>
      </c>
      <c r="AK147" s="29">
        <v>193240.89</v>
      </c>
      <c r="AL147" s="29">
        <v>-79095.199999999997</v>
      </c>
      <c r="AM147" s="29">
        <v>195410.93</v>
      </c>
      <c r="AN147" s="29">
        <v>116315.73</v>
      </c>
      <c r="AO147" s="29">
        <v>-79095.199999999997</v>
      </c>
      <c r="AP147" s="29">
        <v>195410.93</v>
      </c>
      <c r="AQ147" s="29">
        <v>116315.73</v>
      </c>
      <c r="AR147" s="29">
        <v>-14898.779999999992</v>
      </c>
      <c r="AS147" s="29">
        <v>517313.49999999994</v>
      </c>
      <c r="AT147" s="29">
        <v>502414.72</v>
      </c>
      <c r="AU147" s="29">
        <v>-14898.779999999992</v>
      </c>
      <c r="AV147" s="29">
        <v>517313.49999999994</v>
      </c>
      <c r="AW147" s="29">
        <v>502414.72</v>
      </c>
      <c r="AX147" s="29">
        <v>-31932.11</v>
      </c>
      <c r="AY147" s="29">
        <v>122082.73</v>
      </c>
      <c r="AZ147" s="29">
        <v>90150.62</v>
      </c>
      <c r="BA147" s="29">
        <v>-31932.11</v>
      </c>
      <c r="BB147" s="29">
        <v>122082.73</v>
      </c>
      <c r="BC147" s="29">
        <v>90150.62</v>
      </c>
      <c r="BD147" s="29">
        <v>-130832.53000000001</v>
      </c>
      <c r="BE147" s="29">
        <v>447842.46</v>
      </c>
      <c r="BF147" s="29">
        <v>317009.93000000005</v>
      </c>
      <c r="BG147" s="29">
        <v>-130832.53000000001</v>
      </c>
      <c r="BH147" s="29">
        <v>447842.46</v>
      </c>
      <c r="BI147" s="29">
        <v>317009.93000000005</v>
      </c>
      <c r="BJ147" s="29">
        <v>3931116.13</v>
      </c>
      <c r="BK147" s="29">
        <v>639945.02</v>
      </c>
      <c r="BL147" s="29">
        <v>4571061.1500000004</v>
      </c>
      <c r="BM147" s="29">
        <v>3931116.13</v>
      </c>
      <c r="BN147" s="29">
        <v>639945.02</v>
      </c>
      <c r="BO147" s="29">
        <v>4571061.1500000004</v>
      </c>
      <c r="BP147" s="29">
        <v>80447.239999999962</v>
      </c>
      <c r="BQ147" s="29">
        <v>401087.88</v>
      </c>
      <c r="BR147" s="29">
        <v>481535.12000000005</v>
      </c>
      <c r="BS147" s="29">
        <v>80447.239999999962</v>
      </c>
      <c r="BT147" s="29">
        <v>401087.88</v>
      </c>
      <c r="BU147" s="29">
        <v>481535.12000000005</v>
      </c>
      <c r="BV147" s="29">
        <v>1964161.4600000004</v>
      </c>
      <c r="BW147" s="29">
        <v>8021142.46</v>
      </c>
      <c r="BX147" s="29">
        <v>9985303.9199999999</v>
      </c>
      <c r="BY147" s="29">
        <v>1964161.4600000004</v>
      </c>
      <c r="BZ147" s="29">
        <v>8021142.46</v>
      </c>
      <c r="CA147" s="29">
        <v>9985303.9199999999</v>
      </c>
      <c r="CB147" s="29">
        <v>5894255.950000002</v>
      </c>
      <c r="CC147" s="29">
        <v>11489953.950000003</v>
      </c>
      <c r="CD147" s="29">
        <v>17384209.900000006</v>
      </c>
      <c r="CE147" s="29">
        <v>-13519.139999999996</v>
      </c>
      <c r="CF147" s="29">
        <v>236412.25000000003</v>
      </c>
      <c r="CG147" s="29">
        <v>222893.11000000004</v>
      </c>
      <c r="CH147" s="29">
        <v>119.7</v>
      </c>
      <c r="CI147" s="29">
        <v>511.7</v>
      </c>
      <c r="CJ147" s="29">
        <v>631.4</v>
      </c>
      <c r="CK147" s="29">
        <v>-13559.03999999999</v>
      </c>
      <c r="CL147" s="29">
        <v>157177.51</v>
      </c>
      <c r="CM147" s="29">
        <v>143618.47</v>
      </c>
      <c r="CN147" s="29">
        <v>-26958.480000000003</v>
      </c>
      <c r="CO147" s="29">
        <v>394101.46</v>
      </c>
      <c r="CP147" s="29">
        <v>367142.98</v>
      </c>
      <c r="CQ147" s="29">
        <v>402610.31999999995</v>
      </c>
      <c r="CR147" s="29">
        <v>429698.66</v>
      </c>
      <c r="CS147" s="29">
        <v>832308.98</v>
      </c>
      <c r="CT147" s="29">
        <v>119.7</v>
      </c>
      <c r="CU147" s="29">
        <v>79389.8</v>
      </c>
      <c r="CV147" s="29">
        <v>79509.5</v>
      </c>
      <c r="CW147" s="29">
        <v>402570.42</v>
      </c>
      <c r="CX147" s="29">
        <v>163891</v>
      </c>
      <c r="CY147" s="29">
        <v>566461.42000000004</v>
      </c>
      <c r="CZ147" s="29">
        <v>805300.44</v>
      </c>
      <c r="DA147" s="29">
        <v>672979.46000000008</v>
      </c>
      <c r="DB147" s="29">
        <v>1478279.9</v>
      </c>
      <c r="DC147" s="29">
        <v>-152443.41999999998</v>
      </c>
      <c r="DD147" s="29">
        <v>452625.41</v>
      </c>
      <c r="DE147" s="29">
        <v>300181.99</v>
      </c>
      <c r="DF147" s="29">
        <v>119.7</v>
      </c>
      <c r="DG147" s="29">
        <v>82379.27</v>
      </c>
      <c r="DH147" s="29">
        <v>82498.97</v>
      </c>
      <c r="DI147" s="29">
        <v>-152483.32</v>
      </c>
      <c r="DJ147" s="29">
        <v>296554.71999999997</v>
      </c>
      <c r="DK147" s="29">
        <v>144071.4</v>
      </c>
      <c r="DL147" s="29">
        <v>-304807.04000000004</v>
      </c>
      <c r="DM147" s="29">
        <v>831559.4</v>
      </c>
      <c r="DN147" s="29">
        <v>526752.36</v>
      </c>
      <c r="DO147" s="29">
        <v>-2564.9400000000023</v>
      </c>
      <c r="DP147" s="29">
        <v>412315.66000000003</v>
      </c>
      <c r="DQ147" s="29">
        <v>409750.72000000003</v>
      </c>
      <c r="DR147" s="29">
        <v>12894.94</v>
      </c>
      <c r="DS147" s="29">
        <v>49904.2</v>
      </c>
      <c r="DT147" s="29">
        <v>62799.14</v>
      </c>
      <c r="DU147" s="29">
        <v>-6319.1699999999983</v>
      </c>
      <c r="DV147" s="29">
        <v>187062.08</v>
      </c>
      <c r="DW147" s="29">
        <v>180742.91</v>
      </c>
      <c r="DX147" s="29">
        <v>4010.8300000000309</v>
      </c>
      <c r="DY147" s="29">
        <v>649281.94000000006</v>
      </c>
      <c r="DZ147" s="29">
        <v>653292.77</v>
      </c>
      <c r="EA147" s="29">
        <v>-138786.82</v>
      </c>
      <c r="EB147" s="29">
        <v>331096.78999999992</v>
      </c>
      <c r="EC147" s="29">
        <v>192309.96999999997</v>
      </c>
      <c r="ED147" s="29">
        <v>13789.49</v>
      </c>
      <c r="EE147" s="29">
        <v>40025.699999999997</v>
      </c>
      <c r="EF147" s="29">
        <v>53815.189999999995</v>
      </c>
      <c r="EG147" s="29">
        <v>-138861.10999999999</v>
      </c>
      <c r="EH147" s="29">
        <v>216678.02000000002</v>
      </c>
      <c r="EI147" s="29">
        <v>77816.91</v>
      </c>
      <c r="EJ147" s="29">
        <v>-263858.44</v>
      </c>
      <c r="EK147" s="29">
        <v>587800.51</v>
      </c>
      <c r="EL147" s="29">
        <v>323942.07</v>
      </c>
      <c r="EM147" s="29">
        <v>76526.720000000016</v>
      </c>
      <c r="EN147" s="29">
        <v>203071.27999999997</v>
      </c>
      <c r="EO147" s="29">
        <v>279598</v>
      </c>
      <c r="EP147" s="29">
        <v>12465.4</v>
      </c>
      <c r="EQ147" s="29">
        <v>50502.7</v>
      </c>
      <c r="ER147" s="29">
        <v>62968.1</v>
      </c>
      <c r="ES147" s="29">
        <v>24343.739999999998</v>
      </c>
      <c r="ET147" s="29">
        <v>104207.57</v>
      </c>
      <c r="EU147" s="29">
        <v>128551.31</v>
      </c>
      <c r="EV147" s="29">
        <v>113335.86000000002</v>
      </c>
      <c r="EW147" s="29">
        <v>357781.55000000005</v>
      </c>
      <c r="EX147" s="29">
        <v>471117.41000000003</v>
      </c>
      <c r="EY147" s="29">
        <v>-113980.26000000001</v>
      </c>
      <c r="EZ147" s="29">
        <v>329256.93</v>
      </c>
      <c r="FA147" s="29">
        <v>215276.67</v>
      </c>
      <c r="FB147" s="29">
        <v>6064.66</v>
      </c>
      <c r="FC147" s="29">
        <v>194809.45</v>
      </c>
      <c r="FD147" s="29">
        <v>200874.11000000002</v>
      </c>
      <c r="FE147" s="29">
        <v>-60438.82</v>
      </c>
      <c r="FF147" s="29">
        <v>283335.08</v>
      </c>
      <c r="FG147" s="29">
        <v>222896.26</v>
      </c>
      <c r="FH147" s="29">
        <v>-168354.41999999998</v>
      </c>
      <c r="FI147" s="29">
        <v>807401.46</v>
      </c>
      <c r="FJ147" s="29">
        <v>639047.04</v>
      </c>
      <c r="FK147" s="29">
        <v>39850.230000000003</v>
      </c>
      <c r="FL147" s="29">
        <v>192005.31999999998</v>
      </c>
      <c r="FM147" s="29">
        <v>231855.55</v>
      </c>
      <c r="FN147" s="29">
        <v>10770.4</v>
      </c>
      <c r="FO147" s="29">
        <v>192488.45</v>
      </c>
      <c r="FP147" s="29">
        <v>203258.85</v>
      </c>
      <c r="FQ147" s="29">
        <v>-37106.67</v>
      </c>
      <c r="FR147" s="29">
        <v>266778.76</v>
      </c>
      <c r="FS147" s="29">
        <v>229672.09</v>
      </c>
      <c r="FT147" s="29">
        <v>13513.959999999992</v>
      </c>
      <c r="FU147" s="29">
        <v>651272.53</v>
      </c>
      <c r="FV147" s="29">
        <v>664786.49</v>
      </c>
      <c r="FW147" s="29">
        <v>-113739.75</v>
      </c>
      <c r="FX147" s="29">
        <v>404657.69</v>
      </c>
      <c r="FY147" s="29">
        <v>290917.94</v>
      </c>
      <c r="FZ147" s="29">
        <v>48987.45</v>
      </c>
      <c r="GA147" s="29">
        <v>630577.99</v>
      </c>
      <c r="GB147" s="29">
        <v>679565.44</v>
      </c>
      <c r="GC147" s="29">
        <v>-31843.4</v>
      </c>
      <c r="GD147" s="29">
        <v>311718.15999999997</v>
      </c>
      <c r="GE147" s="29">
        <v>279874.76</v>
      </c>
      <c r="GF147" s="29">
        <v>-96595.700000000012</v>
      </c>
      <c r="GG147" s="29">
        <v>1346953.84</v>
      </c>
      <c r="GH147" s="29">
        <v>1250358.1400000001</v>
      </c>
      <c r="GI147" s="29">
        <v>-35897</v>
      </c>
      <c r="GJ147" s="29">
        <v>350560.58999999997</v>
      </c>
      <c r="GK147" s="29">
        <v>314663.58999999997</v>
      </c>
      <c r="GL147" s="29">
        <v>69172.31</v>
      </c>
      <c r="GM147" s="29">
        <v>827419.91</v>
      </c>
      <c r="GN147" s="29">
        <v>896592.22</v>
      </c>
      <c r="GO147" s="29">
        <v>-59173.689999999995</v>
      </c>
      <c r="GP147" s="29">
        <v>307528.99</v>
      </c>
      <c r="GQ147" s="29">
        <v>248355.30000000002</v>
      </c>
      <c r="GR147" s="29">
        <v>-25898.37999999999</v>
      </c>
      <c r="GS147" s="29">
        <v>1485509.4900000002</v>
      </c>
      <c r="GT147" s="29">
        <v>1459611.11</v>
      </c>
      <c r="GU147" s="29">
        <v>122699.97</v>
      </c>
      <c r="GV147" s="29">
        <v>350019.63</v>
      </c>
      <c r="GW147" s="29">
        <v>472719.6</v>
      </c>
      <c r="GX147" s="29">
        <v>180209.87</v>
      </c>
      <c r="GY147" s="29">
        <v>955744.96</v>
      </c>
      <c r="GZ147" s="29">
        <v>1135954.83</v>
      </c>
      <c r="HA147" s="29">
        <v>-10200.309999999998</v>
      </c>
      <c r="HB147" s="29">
        <v>223128.24</v>
      </c>
      <c r="HC147" s="29">
        <v>212927.93</v>
      </c>
      <c r="HD147" s="29">
        <v>292709.53000000003</v>
      </c>
      <c r="HE147" s="29">
        <v>1528892.8299999998</v>
      </c>
      <c r="HF147" s="29">
        <v>1821602.36</v>
      </c>
      <c r="HG147" s="29">
        <v>60271.23000000001</v>
      </c>
      <c r="HH147" s="29">
        <v>1077846.04</v>
      </c>
      <c r="HI147" s="29">
        <v>1138117.27</v>
      </c>
      <c r="HJ147" s="29">
        <v>-20655.689999999988</v>
      </c>
      <c r="HK147" s="29">
        <v>242651.97999999998</v>
      </c>
      <c r="HL147" s="29">
        <v>221996.28999999998</v>
      </c>
      <c r="HM147" s="29">
        <v>39615.540000000023</v>
      </c>
      <c r="HN147" s="29">
        <v>1320498.02</v>
      </c>
      <c r="HO147" s="29">
        <v>1360113.56</v>
      </c>
      <c r="HP147" s="29">
        <v>4690069.4600000009</v>
      </c>
      <c r="HQ147" s="29">
        <v>9319908.709999999</v>
      </c>
      <c r="HR147" s="29">
        <v>14009978.17</v>
      </c>
      <c r="HS147" s="29">
        <v>4690069.4600000009</v>
      </c>
      <c r="HT147" s="29">
        <v>0</v>
      </c>
      <c r="HU147" s="29">
        <v>4690069.4600000009</v>
      </c>
      <c r="HV147" s="29">
        <v>9380138.9200000018</v>
      </c>
      <c r="HW147" s="29">
        <v>9319908.709999999</v>
      </c>
      <c r="HX147" s="29">
        <v>18700047.629999999</v>
      </c>
      <c r="HY147" s="29">
        <v>9762152.6199999992</v>
      </c>
      <c r="HZ147" s="29">
        <v>19953941.199999999</v>
      </c>
      <c r="IA147" s="29">
        <v>29716093.819999993</v>
      </c>
      <c r="IB147" s="29">
        <v>123857.23999999999</v>
      </c>
      <c r="IC147" s="29">
        <v>513240.42</v>
      </c>
      <c r="ID147" s="29">
        <v>637097.66</v>
      </c>
      <c r="IE147" s="29">
        <v>162495.32</v>
      </c>
      <c r="IF147" s="29">
        <v>295799.08</v>
      </c>
      <c r="IG147" s="29">
        <v>458294.4</v>
      </c>
      <c r="IH147" s="29">
        <v>286352.56</v>
      </c>
      <c r="II147" s="29">
        <v>809039.5</v>
      </c>
      <c r="IJ147" s="29">
        <v>1095392.06</v>
      </c>
      <c r="IK147" s="29">
        <v>22106.39</v>
      </c>
      <c r="IL147" s="29">
        <v>380911.96</v>
      </c>
      <c r="IM147" s="29">
        <v>403018.35</v>
      </c>
      <c r="IN147" s="29">
        <v>155689.79999999999</v>
      </c>
      <c r="IO147" s="29">
        <v>15647.96</v>
      </c>
      <c r="IP147" s="29">
        <v>171337.75999999998</v>
      </c>
      <c r="IQ147" s="29">
        <v>177796.18999999997</v>
      </c>
      <c r="IR147" s="29">
        <v>396559.92000000004</v>
      </c>
      <c r="IS147" s="29">
        <v>574356.11</v>
      </c>
      <c r="IT147" s="29">
        <v>-14598</v>
      </c>
      <c r="IU147" s="29">
        <v>372995.16</v>
      </c>
      <c r="IV147" s="29">
        <v>358397.16000000003</v>
      </c>
      <c r="IW147" s="29">
        <v>57201.06</v>
      </c>
      <c r="IX147" s="29">
        <v>15647.96</v>
      </c>
      <c r="IY147" s="29">
        <v>72849.02</v>
      </c>
      <c r="IZ147" s="29">
        <v>42603.06</v>
      </c>
      <c r="JA147" s="29">
        <v>388643.12</v>
      </c>
      <c r="JB147" s="29">
        <v>431246.18</v>
      </c>
      <c r="JC147" s="29">
        <v>-165195</v>
      </c>
      <c r="JD147" s="29">
        <v>335844.97</v>
      </c>
      <c r="JE147" s="29">
        <v>170649.97</v>
      </c>
      <c r="JF147" s="29">
        <v>25042.68</v>
      </c>
      <c r="JG147" s="29">
        <v>17707.96</v>
      </c>
      <c r="JH147" s="29">
        <v>42750.64</v>
      </c>
      <c r="JI147" s="29">
        <v>-140152.32000000001</v>
      </c>
      <c r="JJ147" s="29">
        <v>353552.93</v>
      </c>
      <c r="JK147" s="29">
        <v>213400.61000000002</v>
      </c>
      <c r="JL147" s="29">
        <v>439920.93</v>
      </c>
      <c r="JM147" s="29">
        <v>188905.46000000002</v>
      </c>
      <c r="JN147" s="29">
        <v>628826.39</v>
      </c>
      <c r="JO147" s="29">
        <v>-6145.82</v>
      </c>
      <c r="JP147" s="29">
        <v>35368.46</v>
      </c>
      <c r="JQ147" s="29">
        <v>29222.639999999999</v>
      </c>
      <c r="JR147" s="29">
        <v>433775.11</v>
      </c>
      <c r="JS147" s="29">
        <v>224273.92000000001</v>
      </c>
      <c r="JT147" s="29">
        <v>658049.03</v>
      </c>
      <c r="JU147" s="29">
        <v>53297.5</v>
      </c>
      <c r="JV147" s="29">
        <v>134250.96</v>
      </c>
      <c r="JW147" s="29">
        <v>187548.46</v>
      </c>
      <c r="JX147" s="29">
        <v>18195.260000000002</v>
      </c>
      <c r="JY147" s="29">
        <v>15647.96</v>
      </c>
      <c r="JZ147" s="29">
        <v>33843.22</v>
      </c>
      <c r="KA147" s="29">
        <v>71492.760000000009</v>
      </c>
      <c r="KB147" s="29">
        <v>149898.91999999998</v>
      </c>
      <c r="KC147" s="29">
        <v>221391.68</v>
      </c>
      <c r="KD147" s="29">
        <v>-121933.24</v>
      </c>
      <c r="KE147" s="29">
        <v>230329.15</v>
      </c>
      <c r="KF147" s="29">
        <v>108395.91</v>
      </c>
      <c r="KG147" s="29">
        <v>10525.5</v>
      </c>
      <c r="KH147" s="29">
        <v>29147.14</v>
      </c>
      <c r="KI147" s="29">
        <v>39672.639999999999</v>
      </c>
      <c r="KJ147" s="29">
        <v>-111407.74</v>
      </c>
      <c r="KK147" s="29">
        <v>259476.28999999998</v>
      </c>
      <c r="KL147" s="29">
        <v>148068.54999999999</v>
      </c>
      <c r="KM147" s="29">
        <v>-35167.890000000007</v>
      </c>
      <c r="KN147" s="29">
        <v>114990.6</v>
      </c>
      <c r="KO147" s="29">
        <v>79822.709999999992</v>
      </c>
      <c r="KP147" s="29">
        <v>14985.68</v>
      </c>
      <c r="KQ147" s="29">
        <v>15647.96</v>
      </c>
      <c r="KR147" s="29">
        <v>30633.64</v>
      </c>
      <c r="KS147" s="29">
        <v>-20182.21</v>
      </c>
      <c r="KT147" s="29">
        <v>130638.56</v>
      </c>
      <c r="KU147" s="29">
        <v>110456.34999999999</v>
      </c>
      <c r="KV147" s="29">
        <v>-29472.519999999997</v>
      </c>
      <c r="KW147" s="29">
        <v>134629.09</v>
      </c>
      <c r="KX147" s="29">
        <v>105156.57</v>
      </c>
      <c r="KY147" s="29">
        <v>13924.98</v>
      </c>
      <c r="KZ147" s="29">
        <v>15647.96</v>
      </c>
      <c r="LA147" s="29">
        <v>29572.94</v>
      </c>
      <c r="LB147" s="29">
        <v>-15547.54</v>
      </c>
      <c r="LC147" s="29">
        <v>150277.04999999999</v>
      </c>
      <c r="LD147" s="29">
        <v>134729.51</v>
      </c>
      <c r="LE147" s="29">
        <v>-70898.09</v>
      </c>
      <c r="LF147" s="29">
        <v>151369.1</v>
      </c>
      <c r="LG147" s="29">
        <v>80471.010000000009</v>
      </c>
      <c r="LH147" s="29">
        <v>24024.68</v>
      </c>
      <c r="LI147" s="29">
        <v>15647.96</v>
      </c>
      <c r="LJ147" s="29">
        <v>39672.639999999999</v>
      </c>
      <c r="LK147" s="29">
        <v>-46873.41</v>
      </c>
      <c r="LL147" s="29">
        <v>167017.06</v>
      </c>
      <c r="LM147" s="29">
        <v>120143.65</v>
      </c>
      <c r="LN147" s="29">
        <v>-49900.2</v>
      </c>
      <c r="LO147" s="29">
        <v>130062.83</v>
      </c>
      <c r="LP147" s="29">
        <v>80162.63</v>
      </c>
      <c r="LQ147" s="29">
        <v>10724.68</v>
      </c>
      <c r="LR147" s="29">
        <v>15647.96</v>
      </c>
      <c r="LS147" s="29">
        <v>26372.639999999999</v>
      </c>
      <c r="LT147" s="29">
        <v>-39175.520000000004</v>
      </c>
      <c r="LU147" s="29">
        <v>145710.79</v>
      </c>
      <c r="LV147" s="29">
        <v>106535.26999999999</v>
      </c>
      <c r="LW147" s="29">
        <v>16741.5</v>
      </c>
      <c r="LX147" s="29">
        <v>125611.33</v>
      </c>
      <c r="LY147" s="29">
        <v>142352.82999999999</v>
      </c>
      <c r="LZ147" s="29">
        <v>10724.68</v>
      </c>
      <c r="MA147" s="29">
        <v>15647.96</v>
      </c>
      <c r="MB147" s="29">
        <v>26372.639999999999</v>
      </c>
      <c r="MC147" s="29">
        <v>27466.179999999993</v>
      </c>
      <c r="MD147" s="29">
        <v>141259.29</v>
      </c>
      <c r="ME147" s="29">
        <v>168725.47</v>
      </c>
      <c r="MF147" s="29">
        <v>59363.590000000011</v>
      </c>
      <c r="MG147" s="29">
        <v>62327.77</v>
      </c>
      <c r="MH147" s="29">
        <v>121691.36</v>
      </c>
      <c r="MI147" s="29">
        <v>59363.590000000011</v>
      </c>
      <c r="MJ147" s="29">
        <v>62327.77</v>
      </c>
      <c r="MK147" s="29">
        <v>121691.36</v>
      </c>
      <c r="ML147" s="29">
        <v>725510.71000000043</v>
      </c>
      <c r="MM147" s="29">
        <v>3378675.1199999996</v>
      </c>
      <c r="MN147" s="29">
        <v>4104185.83</v>
      </c>
      <c r="MO147" s="29">
        <v>-98589.459999999992</v>
      </c>
      <c r="MP147" s="29">
        <v>158981.26</v>
      </c>
      <c r="MQ147" s="29">
        <v>60391.799999999996</v>
      </c>
      <c r="MR147" s="29">
        <v>-98589.459999999992</v>
      </c>
      <c r="MS147" s="29">
        <v>158981.26</v>
      </c>
      <c r="MT147" s="29">
        <v>60391.799999999996</v>
      </c>
      <c r="MU147" s="29">
        <v>-91823.290000000008</v>
      </c>
      <c r="MV147" s="29">
        <v>147928.51999999999</v>
      </c>
      <c r="MW147" s="29">
        <v>56105.229999999996</v>
      </c>
      <c r="MX147" s="29">
        <v>-91823.290000000008</v>
      </c>
      <c r="MY147" s="29">
        <v>147928.51999999999</v>
      </c>
      <c r="MZ147" s="29">
        <v>56105.229999999996</v>
      </c>
      <c r="NA147" s="29">
        <v>-55378.38</v>
      </c>
      <c r="NB147" s="29">
        <v>113246.23999999999</v>
      </c>
      <c r="NC147" s="29">
        <v>57867.86</v>
      </c>
      <c r="ND147" s="29">
        <v>-55378.38</v>
      </c>
      <c r="NE147" s="29">
        <v>113246.23999999999</v>
      </c>
      <c r="NF147" s="29">
        <v>57867.86</v>
      </c>
      <c r="NG147" s="29">
        <v>33516.53</v>
      </c>
      <c r="NH147" s="29">
        <v>52459.24</v>
      </c>
      <c r="NI147" s="29">
        <v>85975.76999999999</v>
      </c>
      <c r="NJ147" s="29">
        <v>33516.53</v>
      </c>
      <c r="NK147" s="29">
        <v>52459.24</v>
      </c>
      <c r="NL147" s="29">
        <v>85975.76999999999</v>
      </c>
      <c r="NM147" s="29">
        <v>-977</v>
      </c>
      <c r="NN147" s="29">
        <v>48624.24</v>
      </c>
      <c r="NO147" s="29">
        <v>47647.240000000005</v>
      </c>
      <c r="NP147" s="29">
        <v>-977</v>
      </c>
      <c r="NQ147" s="29">
        <v>48624.24</v>
      </c>
      <c r="NR147" s="29">
        <v>47647.240000000005</v>
      </c>
      <c r="NS147" s="29">
        <v>1913.3999999999996</v>
      </c>
      <c r="NT147" s="29">
        <v>53516.840000000004</v>
      </c>
      <c r="NU147" s="29">
        <v>55430.240000000005</v>
      </c>
      <c r="NV147" s="29">
        <v>1913.3999999999996</v>
      </c>
      <c r="NW147" s="29">
        <v>53516.840000000004</v>
      </c>
      <c r="NX147" s="29">
        <v>55430.240000000005</v>
      </c>
      <c r="NY147" s="29">
        <v>464.46999999999935</v>
      </c>
      <c r="NZ147" s="29">
        <v>35685.120000000003</v>
      </c>
      <c r="OA147" s="29">
        <v>36149.589999999997</v>
      </c>
      <c r="OB147" s="29">
        <v>464.46999999999935</v>
      </c>
      <c r="OC147" s="29">
        <v>35685.120000000003</v>
      </c>
      <c r="OD147" s="29">
        <v>36149.589999999997</v>
      </c>
      <c r="OE147" s="29">
        <v>5406.71</v>
      </c>
      <c r="OF147" s="29">
        <v>30516.38</v>
      </c>
      <c r="OG147" s="29">
        <v>35923.089999999997</v>
      </c>
      <c r="OH147" s="29">
        <v>5406.71</v>
      </c>
      <c r="OI147" s="29">
        <v>30516.38</v>
      </c>
      <c r="OJ147" s="29">
        <v>35923.089999999997</v>
      </c>
      <c r="OK147" s="29">
        <v>9979.4699999999993</v>
      </c>
      <c r="OL147" s="29">
        <v>24171.88</v>
      </c>
      <c r="OM147" s="29">
        <v>34151.35</v>
      </c>
      <c r="ON147" s="29">
        <v>9979.4699999999993</v>
      </c>
      <c r="OO147" s="29">
        <v>24171.88</v>
      </c>
      <c r="OP147" s="29">
        <v>34151.35</v>
      </c>
      <c r="OQ147" s="29">
        <v>223962.47</v>
      </c>
      <c r="OR147" s="29">
        <v>24171.88</v>
      </c>
      <c r="OS147" s="29">
        <v>248134.35</v>
      </c>
      <c r="OT147" s="29">
        <v>223962.47</v>
      </c>
      <c r="OU147" s="29">
        <v>24171.88</v>
      </c>
      <c r="OV147" s="29">
        <v>248134.35</v>
      </c>
      <c r="OW147" s="29">
        <v>4781.0899999999992</v>
      </c>
      <c r="OX147" s="29">
        <v>24528.880000000001</v>
      </c>
      <c r="OY147" s="29">
        <v>29309.97</v>
      </c>
      <c r="OZ147" s="29">
        <v>4781.0899999999992</v>
      </c>
      <c r="PA147" s="29">
        <v>24528.880000000001</v>
      </c>
      <c r="PB147" s="29">
        <v>29309.97</v>
      </c>
      <c r="PC147" s="29">
        <v>8463.4700000000012</v>
      </c>
      <c r="PD147" s="29">
        <v>33903.5</v>
      </c>
      <c r="PE147" s="29">
        <v>42366.97</v>
      </c>
      <c r="PF147" s="29">
        <v>8463.4700000000012</v>
      </c>
      <c r="PG147" s="29">
        <v>33903.5</v>
      </c>
      <c r="PH147" s="29">
        <v>42366.97</v>
      </c>
      <c r="PI147" s="29">
        <v>41719.479999999981</v>
      </c>
      <c r="PJ147" s="29">
        <v>747733.98</v>
      </c>
      <c r="PK147" s="29">
        <v>789453.46</v>
      </c>
    </row>
    <row r="148" spans="1:427" x14ac:dyDescent="0.25">
      <c r="A148" s="4" t="s">
        <v>36</v>
      </c>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v>376444.44</v>
      </c>
      <c r="AA148" s="29">
        <v>0</v>
      </c>
      <c r="AB148" s="29">
        <v>376444.44</v>
      </c>
      <c r="AC148" s="29">
        <v>376444.44</v>
      </c>
      <c r="AD148" s="29">
        <v>0</v>
      </c>
      <c r="AE148" s="29">
        <v>376444.44</v>
      </c>
      <c r="AF148" s="29"/>
      <c r="AG148" s="29"/>
      <c r="AH148" s="29"/>
      <c r="AI148" s="29"/>
      <c r="AJ148" s="29"/>
      <c r="AK148" s="29"/>
      <c r="AL148" s="29"/>
      <c r="AM148" s="29"/>
      <c r="AN148" s="29"/>
      <c r="AO148" s="29"/>
      <c r="AP148" s="29"/>
      <c r="AQ148" s="29"/>
      <c r="AR148" s="29">
        <v>344804.44</v>
      </c>
      <c r="AS148" s="29">
        <v>0</v>
      </c>
      <c r="AT148" s="29">
        <v>344804.44</v>
      </c>
      <c r="AU148" s="29">
        <v>344804.44</v>
      </c>
      <c r="AV148" s="29">
        <v>0</v>
      </c>
      <c r="AW148" s="29">
        <v>344804.44</v>
      </c>
      <c r="AX148" s="29"/>
      <c r="AY148" s="29"/>
      <c r="AZ148" s="29"/>
      <c r="BA148" s="29"/>
      <c r="BB148" s="29"/>
      <c r="BC148" s="29"/>
      <c r="BD148" s="29">
        <v>10426</v>
      </c>
      <c r="BE148" s="29">
        <v>193941</v>
      </c>
      <c r="BF148" s="29">
        <v>204367</v>
      </c>
      <c r="BG148" s="29">
        <v>10426</v>
      </c>
      <c r="BH148" s="29">
        <v>193941</v>
      </c>
      <c r="BI148" s="29">
        <v>204367</v>
      </c>
      <c r="BJ148" s="29">
        <v>3838597.98</v>
      </c>
      <c r="BK148" s="29">
        <v>0</v>
      </c>
      <c r="BL148" s="29">
        <v>3838597.98</v>
      </c>
      <c r="BM148" s="29">
        <v>3838597.98</v>
      </c>
      <c r="BN148" s="29">
        <v>0</v>
      </c>
      <c r="BO148" s="29">
        <v>3838597.98</v>
      </c>
      <c r="BP148" s="29"/>
      <c r="BQ148" s="29"/>
      <c r="BR148" s="29"/>
      <c r="BS148" s="29"/>
      <c r="BT148" s="29"/>
      <c r="BU148" s="29"/>
      <c r="BV148" s="29">
        <v>371419.0700000003</v>
      </c>
      <c r="BW148" s="29">
        <v>8012128.3300000001</v>
      </c>
      <c r="BX148" s="29">
        <v>8383547.4000000004</v>
      </c>
      <c r="BY148" s="29">
        <v>371419.0700000003</v>
      </c>
      <c r="BZ148" s="29">
        <v>8012128.3300000001</v>
      </c>
      <c r="CA148" s="29">
        <v>8383547.4000000004</v>
      </c>
      <c r="CB148" s="29">
        <v>4941691.9300000016</v>
      </c>
      <c r="CC148" s="29">
        <v>8206069.3300000001</v>
      </c>
      <c r="CD148" s="29">
        <v>13147761.260000002</v>
      </c>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29"/>
      <c r="DQ148" s="29"/>
      <c r="DR148" s="29"/>
      <c r="DS148" s="29"/>
      <c r="DT148" s="29"/>
      <c r="DU148" s="29"/>
      <c r="DV148" s="29"/>
      <c r="DW148" s="29"/>
      <c r="DX148" s="29"/>
      <c r="DY148" s="29"/>
      <c r="DZ148" s="29"/>
      <c r="EA148" s="29"/>
      <c r="EB148" s="29"/>
      <c r="EC148" s="29"/>
      <c r="ED148" s="29"/>
      <c r="EE148" s="29"/>
      <c r="EF148" s="29"/>
      <c r="EG148" s="29"/>
      <c r="EH148" s="29"/>
      <c r="EI148" s="29"/>
      <c r="EJ148" s="29"/>
      <c r="EK148" s="29"/>
      <c r="EL148" s="29"/>
      <c r="EM148" s="29"/>
      <c r="EN148" s="29"/>
      <c r="EO148" s="29"/>
      <c r="EP148" s="29"/>
      <c r="EQ148" s="29"/>
      <c r="ER148" s="29"/>
      <c r="ES148" s="29"/>
      <c r="ET148" s="29"/>
      <c r="EU148" s="29"/>
      <c r="EV148" s="29"/>
      <c r="EW148" s="29"/>
      <c r="EX148" s="29"/>
      <c r="EY148" s="29"/>
      <c r="EZ148" s="29"/>
      <c r="FA148" s="29"/>
      <c r="FB148" s="29"/>
      <c r="FC148" s="29"/>
      <c r="FD148" s="29"/>
      <c r="FE148" s="29"/>
      <c r="FF148" s="29"/>
      <c r="FG148" s="29"/>
      <c r="FH148" s="29"/>
      <c r="FI148" s="29"/>
      <c r="FJ148" s="29"/>
      <c r="FK148" s="29"/>
      <c r="FL148" s="29"/>
      <c r="FM148" s="29"/>
      <c r="FN148" s="29"/>
      <c r="FO148" s="29"/>
      <c r="FP148" s="29"/>
      <c r="FQ148" s="29"/>
      <c r="FR148" s="29"/>
      <c r="FS148" s="29"/>
      <c r="FT148" s="29"/>
      <c r="FU148" s="29"/>
      <c r="FV148" s="29"/>
      <c r="FW148" s="29"/>
      <c r="FX148" s="29"/>
      <c r="FY148" s="29"/>
      <c r="FZ148" s="29"/>
      <c r="GA148" s="29"/>
      <c r="GB148" s="29"/>
      <c r="GC148" s="29"/>
      <c r="GD148" s="29"/>
      <c r="GE148" s="29"/>
      <c r="GF148" s="29"/>
      <c r="GG148" s="29"/>
      <c r="GH148" s="29"/>
      <c r="GI148" s="29"/>
      <c r="GJ148" s="29"/>
      <c r="GK148" s="29"/>
      <c r="GL148" s="29"/>
      <c r="GM148" s="29"/>
      <c r="GN148" s="29"/>
      <c r="GO148" s="29"/>
      <c r="GP148" s="29"/>
      <c r="GQ148" s="29"/>
      <c r="GR148" s="29"/>
      <c r="GS148" s="29"/>
      <c r="GT148" s="29"/>
      <c r="GU148" s="29"/>
      <c r="GV148" s="29"/>
      <c r="GW148" s="29"/>
      <c r="GX148" s="29"/>
      <c r="GY148" s="29"/>
      <c r="GZ148" s="29"/>
      <c r="HA148" s="29"/>
      <c r="HB148" s="29"/>
      <c r="HC148" s="29"/>
      <c r="HD148" s="29"/>
      <c r="HE148" s="29"/>
      <c r="HF148" s="29"/>
      <c r="HG148" s="29"/>
      <c r="HH148" s="29"/>
      <c r="HI148" s="29"/>
      <c r="HJ148" s="29"/>
      <c r="HK148" s="29"/>
      <c r="HL148" s="29"/>
      <c r="HM148" s="29"/>
      <c r="HN148" s="29"/>
      <c r="HO148" s="29"/>
      <c r="HP148" s="29">
        <v>3944227.8100000005</v>
      </c>
      <c r="HQ148" s="29">
        <v>9203533.4499999993</v>
      </c>
      <c r="HR148" s="29">
        <v>13147761.26</v>
      </c>
      <c r="HS148" s="29">
        <v>3944227.8100000005</v>
      </c>
      <c r="HT148" s="29">
        <v>0</v>
      </c>
      <c r="HU148" s="29">
        <v>3944227.8100000005</v>
      </c>
      <c r="HV148" s="29">
        <v>7888455.620000001</v>
      </c>
      <c r="HW148" s="29">
        <v>9203533.4499999993</v>
      </c>
      <c r="HX148" s="29">
        <v>17091989.07</v>
      </c>
      <c r="HY148" s="29">
        <v>7888455.620000001</v>
      </c>
      <c r="HZ148" s="29">
        <v>9203533.4499999993</v>
      </c>
      <c r="IA148" s="29">
        <v>17091989.07</v>
      </c>
      <c r="IB148" s="29"/>
      <c r="IC148" s="29"/>
      <c r="ID148" s="29"/>
      <c r="IE148" s="29"/>
      <c r="IF148" s="29"/>
      <c r="IG148" s="29"/>
      <c r="IH148" s="29"/>
      <c r="II148" s="29"/>
      <c r="IJ148" s="29"/>
      <c r="IK148" s="29"/>
      <c r="IL148" s="29"/>
      <c r="IM148" s="29"/>
      <c r="IN148" s="29"/>
      <c r="IO148" s="29"/>
      <c r="IP148" s="29"/>
      <c r="IQ148" s="29"/>
      <c r="IR148" s="29"/>
      <c r="IS148" s="29"/>
      <c r="IT148" s="29"/>
      <c r="IU148" s="29"/>
      <c r="IV148" s="29"/>
      <c r="IW148" s="29"/>
      <c r="IX148" s="29"/>
      <c r="IY148" s="29"/>
      <c r="IZ148" s="29"/>
      <c r="JA148" s="29"/>
      <c r="JB148" s="29"/>
      <c r="JC148" s="29"/>
      <c r="JD148" s="29"/>
      <c r="JE148" s="29"/>
      <c r="JF148" s="29"/>
      <c r="JG148" s="29"/>
      <c r="JH148" s="29"/>
      <c r="JI148" s="29"/>
      <c r="JJ148" s="29"/>
      <c r="JK148" s="29"/>
      <c r="JL148" s="29"/>
      <c r="JM148" s="29"/>
      <c r="JN148" s="29"/>
      <c r="JO148" s="29"/>
      <c r="JP148" s="29"/>
      <c r="JQ148" s="29"/>
      <c r="JR148" s="29"/>
      <c r="JS148" s="29"/>
      <c r="JT148" s="29"/>
      <c r="JU148" s="29"/>
      <c r="JV148" s="29"/>
      <c r="JW148" s="29"/>
      <c r="JX148" s="29"/>
      <c r="JY148" s="29"/>
      <c r="JZ148" s="29"/>
      <c r="KA148" s="29"/>
      <c r="KB148" s="29"/>
      <c r="KC148" s="29"/>
      <c r="KD148" s="29"/>
      <c r="KE148" s="29"/>
      <c r="KF148" s="29"/>
      <c r="KG148" s="29"/>
      <c r="KH148" s="29"/>
      <c r="KI148" s="29"/>
      <c r="KJ148" s="29"/>
      <c r="KK148" s="29"/>
      <c r="KL148" s="29"/>
      <c r="KM148" s="29"/>
      <c r="KN148" s="29"/>
      <c r="KO148" s="29"/>
      <c r="KP148" s="29"/>
      <c r="KQ148" s="29"/>
      <c r="KR148" s="29"/>
      <c r="KS148" s="29"/>
      <c r="KT148" s="29"/>
      <c r="KU148" s="29"/>
      <c r="KV148" s="29"/>
      <c r="KW148" s="29"/>
      <c r="KX148" s="29"/>
      <c r="KY148" s="29"/>
      <c r="KZ148" s="29"/>
      <c r="LA148" s="29"/>
      <c r="LB148" s="29"/>
      <c r="LC148" s="29"/>
      <c r="LD148" s="29"/>
      <c r="LE148" s="29"/>
      <c r="LF148" s="29"/>
      <c r="LG148" s="29"/>
      <c r="LH148" s="29"/>
      <c r="LI148" s="29"/>
      <c r="LJ148" s="29"/>
      <c r="LK148" s="29"/>
      <c r="LL148" s="29"/>
      <c r="LM148" s="29"/>
      <c r="LN148" s="29"/>
      <c r="LO148" s="29"/>
      <c r="LP148" s="29"/>
      <c r="LQ148" s="29"/>
      <c r="LR148" s="29"/>
      <c r="LS148" s="29"/>
      <c r="LT148" s="29"/>
      <c r="LU148" s="29"/>
      <c r="LV148" s="29"/>
      <c r="LW148" s="29"/>
      <c r="LX148" s="29"/>
      <c r="LY148" s="29"/>
      <c r="LZ148" s="29"/>
      <c r="MA148" s="29"/>
      <c r="MB148" s="29"/>
      <c r="MC148" s="29"/>
      <c r="MD148" s="29"/>
      <c r="ME148" s="29"/>
      <c r="MF148" s="29"/>
      <c r="MG148" s="29"/>
      <c r="MH148" s="29"/>
      <c r="MI148" s="29"/>
      <c r="MJ148" s="29"/>
      <c r="MK148" s="29"/>
      <c r="ML148" s="29"/>
      <c r="MM148" s="29"/>
      <c r="MN148" s="29"/>
      <c r="MO148" s="29"/>
      <c r="MP148" s="29"/>
      <c r="MQ148" s="29"/>
      <c r="MR148" s="29"/>
      <c r="MS148" s="29"/>
      <c r="MT148" s="29"/>
      <c r="MU148" s="29"/>
      <c r="MV148" s="29"/>
      <c r="MW148" s="29"/>
      <c r="MX148" s="29"/>
      <c r="MY148" s="29"/>
      <c r="MZ148" s="29"/>
      <c r="NA148" s="29"/>
      <c r="NB148" s="29"/>
      <c r="NC148" s="29"/>
      <c r="ND148" s="29"/>
      <c r="NE148" s="29"/>
      <c r="NF148" s="29"/>
      <c r="NG148" s="29"/>
      <c r="NH148" s="29"/>
      <c r="NI148" s="29"/>
      <c r="NJ148" s="29"/>
      <c r="NK148" s="29"/>
      <c r="NL148" s="29"/>
      <c r="NM148" s="29"/>
      <c r="NN148" s="29"/>
      <c r="NO148" s="29"/>
      <c r="NP148" s="29"/>
      <c r="NQ148" s="29"/>
      <c r="NR148" s="29"/>
      <c r="NS148" s="29"/>
      <c r="NT148" s="29"/>
      <c r="NU148" s="29"/>
      <c r="NV148" s="29"/>
      <c r="NW148" s="29"/>
      <c r="NX148" s="29"/>
      <c r="NY148" s="29"/>
      <c r="NZ148" s="29"/>
      <c r="OA148" s="29"/>
      <c r="OB148" s="29"/>
      <c r="OC148" s="29"/>
      <c r="OD148" s="29"/>
      <c r="OE148" s="29"/>
      <c r="OF148" s="29"/>
      <c r="OG148" s="29"/>
      <c r="OH148" s="29"/>
      <c r="OI148" s="29"/>
      <c r="OJ148" s="29"/>
      <c r="OK148" s="29"/>
      <c r="OL148" s="29"/>
      <c r="OM148" s="29"/>
      <c r="ON148" s="29"/>
      <c r="OO148" s="29"/>
      <c r="OP148" s="29"/>
      <c r="OQ148" s="29"/>
      <c r="OR148" s="29"/>
      <c r="OS148" s="29"/>
      <c r="OT148" s="29"/>
      <c r="OU148" s="29"/>
      <c r="OV148" s="29"/>
      <c r="OW148" s="29"/>
      <c r="OX148" s="29"/>
      <c r="OY148" s="29"/>
      <c r="OZ148" s="29"/>
      <c r="PA148" s="29"/>
      <c r="PB148" s="29"/>
      <c r="PC148" s="29"/>
      <c r="PD148" s="29"/>
      <c r="PE148" s="29"/>
      <c r="PF148" s="29"/>
      <c r="PG148" s="29"/>
      <c r="PH148" s="29"/>
      <c r="PI148" s="29"/>
      <c r="PJ148" s="29"/>
      <c r="PK148" s="29"/>
    </row>
    <row r="149" spans="1:427" x14ac:dyDescent="0.25">
      <c r="A149" s="5" t="s">
        <v>41</v>
      </c>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v>-186540</v>
      </c>
      <c r="BE149" s="29">
        <v>186540</v>
      </c>
      <c r="BF149" s="29">
        <v>0</v>
      </c>
      <c r="BG149" s="29">
        <v>-186540</v>
      </c>
      <c r="BH149" s="29">
        <v>186540</v>
      </c>
      <c r="BI149" s="29">
        <v>0</v>
      </c>
      <c r="BJ149" s="29"/>
      <c r="BK149" s="29"/>
      <c r="BL149" s="29"/>
      <c r="BM149" s="29"/>
      <c r="BN149" s="29"/>
      <c r="BO149" s="29"/>
      <c r="BP149" s="29"/>
      <c r="BQ149" s="29"/>
      <c r="BR149" s="29"/>
      <c r="BS149" s="29"/>
      <c r="BT149" s="29"/>
      <c r="BU149" s="29"/>
      <c r="BV149" s="29">
        <v>-39763.17</v>
      </c>
      <c r="BW149" s="29">
        <v>39763.17</v>
      </c>
      <c r="BX149" s="29">
        <v>0</v>
      </c>
      <c r="BY149" s="29">
        <v>-39763.17</v>
      </c>
      <c r="BZ149" s="29">
        <v>39763.17</v>
      </c>
      <c r="CA149" s="29">
        <v>0</v>
      </c>
      <c r="CB149" s="29">
        <v>-226303.16999999998</v>
      </c>
      <c r="CC149" s="29">
        <v>226303.16999999998</v>
      </c>
      <c r="CD149" s="29">
        <v>0</v>
      </c>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29"/>
      <c r="DQ149" s="29"/>
      <c r="DR149" s="29"/>
      <c r="DS149" s="29"/>
      <c r="DT149" s="29"/>
      <c r="DU149" s="29"/>
      <c r="DV149" s="29"/>
      <c r="DW149" s="29"/>
      <c r="DX149" s="29"/>
      <c r="DY149" s="29"/>
      <c r="DZ149" s="29"/>
      <c r="EA149" s="29"/>
      <c r="EB149" s="29"/>
      <c r="EC149" s="29"/>
      <c r="ED149" s="29"/>
      <c r="EE149" s="29"/>
      <c r="EF149" s="29"/>
      <c r="EG149" s="29"/>
      <c r="EH149" s="29"/>
      <c r="EI149" s="29"/>
      <c r="EJ149" s="29"/>
      <c r="EK149" s="29"/>
      <c r="EL149" s="29"/>
      <c r="EM149" s="29"/>
      <c r="EN149" s="29"/>
      <c r="EO149" s="29"/>
      <c r="EP149" s="29"/>
      <c r="EQ149" s="29"/>
      <c r="ER149" s="29"/>
      <c r="ES149" s="29"/>
      <c r="ET149" s="29"/>
      <c r="EU149" s="29"/>
      <c r="EV149" s="29"/>
      <c r="EW149" s="29"/>
      <c r="EX149" s="29"/>
      <c r="EY149" s="29"/>
      <c r="EZ149" s="29"/>
      <c r="FA149" s="29"/>
      <c r="FB149" s="29"/>
      <c r="FC149" s="29"/>
      <c r="FD149" s="29"/>
      <c r="FE149" s="29"/>
      <c r="FF149" s="29"/>
      <c r="FG149" s="29"/>
      <c r="FH149" s="29"/>
      <c r="FI149" s="29"/>
      <c r="FJ149" s="29"/>
      <c r="FK149" s="29"/>
      <c r="FL149" s="29"/>
      <c r="FM149" s="29"/>
      <c r="FN149" s="29"/>
      <c r="FO149" s="29"/>
      <c r="FP149" s="29"/>
      <c r="FQ149" s="29"/>
      <c r="FR149" s="29"/>
      <c r="FS149" s="29"/>
      <c r="FT149" s="29"/>
      <c r="FU149" s="29"/>
      <c r="FV149" s="29"/>
      <c r="FW149" s="29"/>
      <c r="FX149" s="29"/>
      <c r="FY149" s="29"/>
      <c r="FZ149" s="29"/>
      <c r="GA149" s="29"/>
      <c r="GB149" s="29"/>
      <c r="GC149" s="29"/>
      <c r="GD149" s="29"/>
      <c r="GE149" s="29"/>
      <c r="GF149" s="29"/>
      <c r="GG149" s="29"/>
      <c r="GH149" s="29"/>
      <c r="GI149" s="29"/>
      <c r="GJ149" s="29"/>
      <c r="GK149" s="29"/>
      <c r="GL149" s="29"/>
      <c r="GM149" s="29"/>
      <c r="GN149" s="29"/>
      <c r="GO149" s="29"/>
      <c r="GP149" s="29"/>
      <c r="GQ149" s="29"/>
      <c r="GR149" s="29"/>
      <c r="GS149" s="29"/>
      <c r="GT149" s="29"/>
      <c r="GU149" s="29"/>
      <c r="GV149" s="29"/>
      <c r="GW149" s="29"/>
      <c r="GX149" s="29"/>
      <c r="GY149" s="29"/>
      <c r="GZ149" s="29"/>
      <c r="HA149" s="29"/>
      <c r="HB149" s="29"/>
      <c r="HC149" s="29"/>
      <c r="HD149" s="29"/>
      <c r="HE149" s="29"/>
      <c r="HF149" s="29"/>
      <c r="HG149" s="29"/>
      <c r="HH149" s="29"/>
      <c r="HI149" s="29"/>
      <c r="HJ149" s="29"/>
      <c r="HK149" s="29"/>
      <c r="HL149" s="29"/>
      <c r="HM149" s="29"/>
      <c r="HN149" s="29"/>
      <c r="HO149" s="29"/>
      <c r="HP149" s="29">
        <v>-226303.17</v>
      </c>
      <c r="HQ149" s="29">
        <v>226303.17</v>
      </c>
      <c r="HR149" s="29">
        <v>0</v>
      </c>
      <c r="HS149" s="29">
        <v>-226303.17</v>
      </c>
      <c r="HT149" s="29">
        <v>0</v>
      </c>
      <c r="HU149" s="29">
        <v>-226303.17</v>
      </c>
      <c r="HV149" s="29">
        <v>-452606.34</v>
      </c>
      <c r="HW149" s="29">
        <v>226303.17</v>
      </c>
      <c r="HX149" s="29">
        <v>-226303.17</v>
      </c>
      <c r="HY149" s="29">
        <v>-452606.34</v>
      </c>
      <c r="HZ149" s="29">
        <v>226303.17</v>
      </c>
      <c r="IA149" s="29">
        <v>-226303.17</v>
      </c>
      <c r="IB149" s="29"/>
      <c r="IC149" s="29"/>
      <c r="ID149" s="29"/>
      <c r="IE149" s="29"/>
      <c r="IF149" s="29"/>
      <c r="IG149" s="29"/>
      <c r="IH149" s="29"/>
      <c r="II149" s="29"/>
      <c r="IJ149" s="29"/>
      <c r="IK149" s="29"/>
      <c r="IL149" s="29"/>
      <c r="IM149" s="29"/>
      <c r="IN149" s="29"/>
      <c r="IO149" s="29"/>
      <c r="IP149" s="29"/>
      <c r="IQ149" s="29"/>
      <c r="IR149" s="29"/>
      <c r="IS149" s="29"/>
      <c r="IT149" s="29"/>
      <c r="IU149" s="29"/>
      <c r="IV149" s="29"/>
      <c r="IW149" s="29"/>
      <c r="IX149" s="29"/>
      <c r="IY149" s="29"/>
      <c r="IZ149" s="29"/>
      <c r="JA149" s="29"/>
      <c r="JB149" s="29"/>
      <c r="JC149" s="29"/>
      <c r="JD149" s="29"/>
      <c r="JE149" s="29"/>
      <c r="JF149" s="29"/>
      <c r="JG149" s="29"/>
      <c r="JH149" s="29"/>
      <c r="JI149" s="29"/>
      <c r="JJ149" s="29"/>
      <c r="JK149" s="29"/>
      <c r="JL149" s="29"/>
      <c r="JM149" s="29"/>
      <c r="JN149" s="29"/>
      <c r="JO149" s="29"/>
      <c r="JP149" s="29"/>
      <c r="JQ149" s="29"/>
      <c r="JR149" s="29"/>
      <c r="JS149" s="29"/>
      <c r="JT149" s="29"/>
      <c r="JU149" s="29"/>
      <c r="JV149" s="29"/>
      <c r="JW149" s="29"/>
      <c r="JX149" s="29"/>
      <c r="JY149" s="29"/>
      <c r="JZ149" s="29"/>
      <c r="KA149" s="29"/>
      <c r="KB149" s="29"/>
      <c r="KC149" s="29"/>
      <c r="KD149" s="29"/>
      <c r="KE149" s="29"/>
      <c r="KF149" s="29"/>
      <c r="KG149" s="29"/>
      <c r="KH149" s="29"/>
      <c r="KI149" s="29"/>
      <c r="KJ149" s="29"/>
      <c r="KK149" s="29"/>
      <c r="KL149" s="29"/>
      <c r="KM149" s="29"/>
      <c r="KN149" s="29"/>
      <c r="KO149" s="29"/>
      <c r="KP149" s="29"/>
      <c r="KQ149" s="29"/>
      <c r="KR149" s="29"/>
      <c r="KS149" s="29"/>
      <c r="KT149" s="29"/>
      <c r="KU149" s="29"/>
      <c r="KV149" s="29"/>
      <c r="KW149" s="29"/>
      <c r="KX149" s="29"/>
      <c r="KY149" s="29"/>
      <c r="KZ149" s="29"/>
      <c r="LA149" s="29"/>
      <c r="LB149" s="29"/>
      <c r="LC149" s="29"/>
      <c r="LD149" s="29"/>
      <c r="LE149" s="29"/>
      <c r="LF149" s="29"/>
      <c r="LG149" s="29"/>
      <c r="LH149" s="29"/>
      <c r="LI149" s="29"/>
      <c r="LJ149" s="29"/>
      <c r="LK149" s="29"/>
      <c r="LL149" s="29"/>
      <c r="LM149" s="29"/>
      <c r="LN149" s="29"/>
      <c r="LO149" s="29"/>
      <c r="LP149" s="29"/>
      <c r="LQ149" s="29"/>
      <c r="LR149" s="29"/>
      <c r="LS149" s="29"/>
      <c r="LT149" s="29"/>
      <c r="LU149" s="29"/>
      <c r="LV149" s="29"/>
      <c r="LW149" s="29"/>
      <c r="LX149" s="29"/>
      <c r="LY149" s="29"/>
      <c r="LZ149" s="29"/>
      <c r="MA149" s="29"/>
      <c r="MB149" s="29"/>
      <c r="MC149" s="29"/>
      <c r="MD149" s="29"/>
      <c r="ME149" s="29"/>
      <c r="MF149" s="29"/>
      <c r="MG149" s="29"/>
      <c r="MH149" s="29"/>
      <c r="MI149" s="29"/>
      <c r="MJ149" s="29"/>
      <c r="MK149" s="29"/>
      <c r="ML149" s="29"/>
      <c r="MM149" s="29"/>
      <c r="MN149" s="29"/>
      <c r="MO149" s="29"/>
      <c r="MP149" s="29"/>
      <c r="MQ149" s="29"/>
      <c r="MR149" s="29"/>
      <c r="MS149" s="29"/>
      <c r="MT149" s="29"/>
      <c r="MU149" s="29"/>
      <c r="MV149" s="29"/>
      <c r="MW149" s="29"/>
      <c r="MX149" s="29"/>
      <c r="MY149" s="29"/>
      <c r="MZ149" s="29"/>
      <c r="NA149" s="29"/>
      <c r="NB149" s="29"/>
      <c r="NC149" s="29"/>
      <c r="ND149" s="29"/>
      <c r="NE149" s="29"/>
      <c r="NF149" s="29"/>
      <c r="NG149" s="29"/>
      <c r="NH149" s="29"/>
      <c r="NI149" s="29"/>
      <c r="NJ149" s="29"/>
      <c r="NK149" s="29"/>
      <c r="NL149" s="29"/>
      <c r="NM149" s="29"/>
      <c r="NN149" s="29"/>
      <c r="NO149" s="29"/>
      <c r="NP149" s="29"/>
      <c r="NQ149" s="29"/>
      <c r="NR149" s="29"/>
      <c r="NS149" s="29"/>
      <c r="NT149" s="29"/>
      <c r="NU149" s="29"/>
      <c r="NV149" s="29"/>
      <c r="NW149" s="29"/>
      <c r="NX149" s="29"/>
      <c r="NY149" s="29"/>
      <c r="NZ149" s="29"/>
      <c r="OA149" s="29"/>
      <c r="OB149" s="29"/>
      <c r="OC149" s="29"/>
      <c r="OD149" s="29"/>
      <c r="OE149" s="29"/>
      <c r="OF149" s="29"/>
      <c r="OG149" s="29"/>
      <c r="OH149" s="29"/>
      <c r="OI149" s="29"/>
      <c r="OJ149" s="29"/>
      <c r="OK149" s="29"/>
      <c r="OL149" s="29"/>
      <c r="OM149" s="29"/>
      <c r="ON149" s="29"/>
      <c r="OO149" s="29"/>
      <c r="OP149" s="29"/>
      <c r="OQ149" s="29"/>
      <c r="OR149" s="29"/>
      <c r="OS149" s="29"/>
      <c r="OT149" s="29"/>
      <c r="OU149" s="29"/>
      <c r="OV149" s="29"/>
      <c r="OW149" s="29"/>
      <c r="OX149" s="29"/>
      <c r="OY149" s="29"/>
      <c r="OZ149" s="29"/>
      <c r="PA149" s="29"/>
      <c r="PB149" s="29"/>
      <c r="PC149" s="29"/>
      <c r="PD149" s="29"/>
      <c r="PE149" s="29"/>
      <c r="PF149" s="29"/>
      <c r="PG149" s="29"/>
      <c r="PH149" s="29"/>
      <c r="PI149" s="29"/>
      <c r="PJ149" s="29"/>
      <c r="PK149" s="29"/>
    </row>
    <row r="150" spans="1:427" x14ac:dyDescent="0.25">
      <c r="A150" s="6" t="s">
        <v>42</v>
      </c>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v>-186540</v>
      </c>
      <c r="BE150" s="29">
        <v>186540</v>
      </c>
      <c r="BF150" s="29">
        <v>0</v>
      </c>
      <c r="BG150" s="29">
        <v>-186540</v>
      </c>
      <c r="BH150" s="29">
        <v>186540</v>
      </c>
      <c r="BI150" s="29">
        <v>0</v>
      </c>
      <c r="BJ150" s="29"/>
      <c r="BK150" s="29"/>
      <c r="BL150" s="29"/>
      <c r="BM150" s="29"/>
      <c r="BN150" s="29"/>
      <c r="BO150" s="29"/>
      <c r="BP150" s="29"/>
      <c r="BQ150" s="29"/>
      <c r="BR150" s="29"/>
      <c r="BS150" s="29"/>
      <c r="BT150" s="29"/>
      <c r="BU150" s="29"/>
      <c r="BV150" s="29">
        <v>-39763.17</v>
      </c>
      <c r="BW150" s="29">
        <v>39763.17</v>
      </c>
      <c r="BX150" s="29">
        <v>0</v>
      </c>
      <c r="BY150" s="29">
        <v>-39763.17</v>
      </c>
      <c r="BZ150" s="29">
        <v>39763.17</v>
      </c>
      <c r="CA150" s="29">
        <v>0</v>
      </c>
      <c r="CB150" s="29">
        <v>-226303.16999999998</v>
      </c>
      <c r="CC150" s="29">
        <v>226303.16999999998</v>
      </c>
      <c r="CD150" s="29">
        <v>0</v>
      </c>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29"/>
      <c r="DQ150" s="29"/>
      <c r="DR150" s="29"/>
      <c r="DS150" s="29"/>
      <c r="DT150" s="29"/>
      <c r="DU150" s="29"/>
      <c r="DV150" s="29"/>
      <c r="DW150" s="29"/>
      <c r="DX150" s="29"/>
      <c r="DY150" s="29"/>
      <c r="DZ150" s="29"/>
      <c r="EA150" s="29"/>
      <c r="EB150" s="29"/>
      <c r="EC150" s="29"/>
      <c r="ED150" s="29"/>
      <c r="EE150" s="29"/>
      <c r="EF150" s="29"/>
      <c r="EG150" s="29"/>
      <c r="EH150" s="29"/>
      <c r="EI150" s="29"/>
      <c r="EJ150" s="29"/>
      <c r="EK150" s="29"/>
      <c r="EL150" s="29"/>
      <c r="EM150" s="29"/>
      <c r="EN150" s="29"/>
      <c r="EO150" s="29"/>
      <c r="EP150" s="29"/>
      <c r="EQ150" s="29"/>
      <c r="ER150" s="29"/>
      <c r="ES150" s="29"/>
      <c r="ET150" s="29"/>
      <c r="EU150" s="29"/>
      <c r="EV150" s="29"/>
      <c r="EW150" s="29"/>
      <c r="EX150" s="29"/>
      <c r="EY150" s="29"/>
      <c r="EZ150" s="29"/>
      <c r="FA150" s="29"/>
      <c r="FB150" s="29"/>
      <c r="FC150" s="29"/>
      <c r="FD150" s="29"/>
      <c r="FE150" s="29"/>
      <c r="FF150" s="29"/>
      <c r="FG150" s="29"/>
      <c r="FH150" s="29"/>
      <c r="FI150" s="29"/>
      <c r="FJ150" s="29"/>
      <c r="FK150" s="29"/>
      <c r="FL150" s="29"/>
      <c r="FM150" s="29"/>
      <c r="FN150" s="29"/>
      <c r="FO150" s="29"/>
      <c r="FP150" s="29"/>
      <c r="FQ150" s="29"/>
      <c r="FR150" s="29"/>
      <c r="FS150" s="29"/>
      <c r="FT150" s="29"/>
      <c r="FU150" s="29"/>
      <c r="FV150" s="29"/>
      <c r="FW150" s="29"/>
      <c r="FX150" s="29"/>
      <c r="FY150" s="29"/>
      <c r="FZ150" s="29"/>
      <c r="GA150" s="29"/>
      <c r="GB150" s="29"/>
      <c r="GC150" s="29"/>
      <c r="GD150" s="29"/>
      <c r="GE150" s="29"/>
      <c r="GF150" s="29"/>
      <c r="GG150" s="29"/>
      <c r="GH150" s="29"/>
      <c r="GI150" s="29"/>
      <c r="GJ150" s="29"/>
      <c r="GK150" s="29"/>
      <c r="GL150" s="29"/>
      <c r="GM150" s="29"/>
      <c r="GN150" s="29"/>
      <c r="GO150" s="29"/>
      <c r="GP150" s="29"/>
      <c r="GQ150" s="29"/>
      <c r="GR150" s="29"/>
      <c r="GS150" s="29"/>
      <c r="GT150" s="29"/>
      <c r="GU150" s="29"/>
      <c r="GV150" s="29"/>
      <c r="GW150" s="29"/>
      <c r="GX150" s="29"/>
      <c r="GY150" s="29"/>
      <c r="GZ150" s="29"/>
      <c r="HA150" s="29"/>
      <c r="HB150" s="29"/>
      <c r="HC150" s="29"/>
      <c r="HD150" s="29"/>
      <c r="HE150" s="29"/>
      <c r="HF150" s="29"/>
      <c r="HG150" s="29"/>
      <c r="HH150" s="29"/>
      <c r="HI150" s="29"/>
      <c r="HJ150" s="29"/>
      <c r="HK150" s="29"/>
      <c r="HL150" s="29"/>
      <c r="HM150" s="29"/>
      <c r="HN150" s="29"/>
      <c r="HO150" s="29"/>
      <c r="HP150" s="29">
        <v>-226303.17</v>
      </c>
      <c r="HQ150" s="29">
        <v>226303.17</v>
      </c>
      <c r="HR150" s="29">
        <v>0</v>
      </c>
      <c r="HS150" s="29">
        <v>-226303.17</v>
      </c>
      <c r="HT150" s="29">
        <v>0</v>
      </c>
      <c r="HU150" s="29">
        <v>-226303.17</v>
      </c>
      <c r="HV150" s="29">
        <v>-452606.34</v>
      </c>
      <c r="HW150" s="29">
        <v>226303.17</v>
      </c>
      <c r="HX150" s="29">
        <v>-226303.17</v>
      </c>
      <c r="HY150" s="29">
        <v>-452606.34</v>
      </c>
      <c r="HZ150" s="29">
        <v>226303.17</v>
      </c>
      <c r="IA150" s="29">
        <v>-226303.17</v>
      </c>
      <c r="IB150" s="29"/>
      <c r="IC150" s="29"/>
      <c r="ID150" s="29"/>
      <c r="IE150" s="29"/>
      <c r="IF150" s="29"/>
      <c r="IG150" s="29"/>
      <c r="IH150" s="29"/>
      <c r="II150" s="29"/>
      <c r="IJ150" s="29"/>
      <c r="IK150" s="29"/>
      <c r="IL150" s="29"/>
      <c r="IM150" s="29"/>
      <c r="IN150" s="29"/>
      <c r="IO150" s="29"/>
      <c r="IP150" s="29"/>
      <c r="IQ150" s="29"/>
      <c r="IR150" s="29"/>
      <c r="IS150" s="29"/>
      <c r="IT150" s="29"/>
      <c r="IU150" s="29"/>
      <c r="IV150" s="29"/>
      <c r="IW150" s="29"/>
      <c r="IX150" s="29"/>
      <c r="IY150" s="29"/>
      <c r="IZ150" s="29"/>
      <c r="JA150" s="29"/>
      <c r="JB150" s="29"/>
      <c r="JC150" s="29"/>
      <c r="JD150" s="29"/>
      <c r="JE150" s="29"/>
      <c r="JF150" s="29"/>
      <c r="JG150" s="29"/>
      <c r="JH150" s="29"/>
      <c r="JI150" s="29"/>
      <c r="JJ150" s="29"/>
      <c r="JK150" s="29"/>
      <c r="JL150" s="29"/>
      <c r="JM150" s="29"/>
      <c r="JN150" s="29"/>
      <c r="JO150" s="29"/>
      <c r="JP150" s="29"/>
      <c r="JQ150" s="29"/>
      <c r="JR150" s="29"/>
      <c r="JS150" s="29"/>
      <c r="JT150" s="29"/>
      <c r="JU150" s="29"/>
      <c r="JV150" s="29"/>
      <c r="JW150" s="29"/>
      <c r="JX150" s="29"/>
      <c r="JY150" s="29"/>
      <c r="JZ150" s="29"/>
      <c r="KA150" s="29"/>
      <c r="KB150" s="29"/>
      <c r="KC150" s="29"/>
      <c r="KD150" s="29"/>
      <c r="KE150" s="29"/>
      <c r="KF150" s="29"/>
      <c r="KG150" s="29"/>
      <c r="KH150" s="29"/>
      <c r="KI150" s="29"/>
      <c r="KJ150" s="29"/>
      <c r="KK150" s="29"/>
      <c r="KL150" s="29"/>
      <c r="KM150" s="29"/>
      <c r="KN150" s="29"/>
      <c r="KO150" s="29"/>
      <c r="KP150" s="29"/>
      <c r="KQ150" s="29"/>
      <c r="KR150" s="29"/>
      <c r="KS150" s="29"/>
      <c r="KT150" s="29"/>
      <c r="KU150" s="29"/>
      <c r="KV150" s="29"/>
      <c r="KW150" s="29"/>
      <c r="KX150" s="29"/>
      <c r="KY150" s="29"/>
      <c r="KZ150" s="29"/>
      <c r="LA150" s="29"/>
      <c r="LB150" s="29"/>
      <c r="LC150" s="29"/>
      <c r="LD150" s="29"/>
      <c r="LE150" s="29"/>
      <c r="LF150" s="29"/>
      <c r="LG150" s="29"/>
      <c r="LH150" s="29"/>
      <c r="LI150" s="29"/>
      <c r="LJ150" s="29"/>
      <c r="LK150" s="29"/>
      <c r="LL150" s="29"/>
      <c r="LM150" s="29"/>
      <c r="LN150" s="29"/>
      <c r="LO150" s="29"/>
      <c r="LP150" s="29"/>
      <c r="LQ150" s="29"/>
      <c r="LR150" s="29"/>
      <c r="LS150" s="29"/>
      <c r="LT150" s="29"/>
      <c r="LU150" s="29"/>
      <c r="LV150" s="29"/>
      <c r="LW150" s="29"/>
      <c r="LX150" s="29"/>
      <c r="LY150" s="29"/>
      <c r="LZ150" s="29"/>
      <c r="MA150" s="29"/>
      <c r="MB150" s="29"/>
      <c r="MC150" s="29"/>
      <c r="MD150" s="29"/>
      <c r="ME150" s="29"/>
      <c r="MF150" s="29"/>
      <c r="MG150" s="29"/>
      <c r="MH150" s="29"/>
      <c r="MI150" s="29"/>
      <c r="MJ150" s="29"/>
      <c r="MK150" s="29"/>
      <c r="ML150" s="29"/>
      <c r="MM150" s="29"/>
      <c r="MN150" s="29"/>
      <c r="MO150" s="29"/>
      <c r="MP150" s="29"/>
      <c r="MQ150" s="29"/>
      <c r="MR150" s="29"/>
      <c r="MS150" s="29"/>
      <c r="MT150" s="29"/>
      <c r="MU150" s="29"/>
      <c r="MV150" s="29"/>
      <c r="MW150" s="29"/>
      <c r="MX150" s="29"/>
      <c r="MY150" s="29"/>
      <c r="MZ150" s="29"/>
      <c r="NA150" s="29"/>
      <c r="NB150" s="29"/>
      <c r="NC150" s="29"/>
      <c r="ND150" s="29"/>
      <c r="NE150" s="29"/>
      <c r="NF150" s="29"/>
      <c r="NG150" s="29"/>
      <c r="NH150" s="29"/>
      <c r="NI150" s="29"/>
      <c r="NJ150" s="29"/>
      <c r="NK150" s="29"/>
      <c r="NL150" s="29"/>
      <c r="NM150" s="29"/>
      <c r="NN150" s="29"/>
      <c r="NO150" s="29"/>
      <c r="NP150" s="29"/>
      <c r="NQ150" s="29"/>
      <c r="NR150" s="29"/>
      <c r="NS150" s="29"/>
      <c r="NT150" s="29"/>
      <c r="NU150" s="29"/>
      <c r="NV150" s="29"/>
      <c r="NW150" s="29"/>
      <c r="NX150" s="29"/>
      <c r="NY150" s="29"/>
      <c r="NZ150" s="29"/>
      <c r="OA150" s="29"/>
      <c r="OB150" s="29"/>
      <c r="OC150" s="29"/>
      <c r="OD150" s="29"/>
      <c r="OE150" s="29"/>
      <c r="OF150" s="29"/>
      <c r="OG150" s="29"/>
      <c r="OH150" s="29"/>
      <c r="OI150" s="29"/>
      <c r="OJ150" s="29"/>
      <c r="OK150" s="29"/>
      <c r="OL150" s="29"/>
      <c r="OM150" s="29"/>
      <c r="ON150" s="29"/>
      <c r="OO150" s="29"/>
      <c r="OP150" s="29"/>
      <c r="OQ150" s="29"/>
      <c r="OR150" s="29"/>
      <c r="OS150" s="29"/>
      <c r="OT150" s="29"/>
      <c r="OU150" s="29"/>
      <c r="OV150" s="29"/>
      <c r="OW150" s="29"/>
      <c r="OX150" s="29"/>
      <c r="OY150" s="29"/>
      <c r="OZ150" s="29"/>
      <c r="PA150" s="29"/>
      <c r="PB150" s="29"/>
      <c r="PC150" s="29"/>
      <c r="PD150" s="29"/>
      <c r="PE150" s="29"/>
      <c r="PF150" s="29"/>
      <c r="PG150" s="29"/>
      <c r="PH150" s="29"/>
      <c r="PI150" s="29"/>
      <c r="PJ150" s="29"/>
      <c r="PK150" s="29"/>
    </row>
    <row r="151" spans="1:427" x14ac:dyDescent="0.25">
      <c r="A151" s="7" t="s">
        <v>306</v>
      </c>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v>-186540</v>
      </c>
      <c r="BE151" s="29">
        <v>186540</v>
      </c>
      <c r="BF151" s="29">
        <v>0</v>
      </c>
      <c r="BG151" s="29">
        <v>-186540</v>
      </c>
      <c r="BH151" s="29">
        <v>186540</v>
      </c>
      <c r="BI151" s="29">
        <v>0</v>
      </c>
      <c r="BJ151" s="29"/>
      <c r="BK151" s="29"/>
      <c r="BL151" s="29"/>
      <c r="BM151" s="29"/>
      <c r="BN151" s="29"/>
      <c r="BO151" s="29"/>
      <c r="BP151" s="29"/>
      <c r="BQ151" s="29"/>
      <c r="BR151" s="29"/>
      <c r="BS151" s="29"/>
      <c r="BT151" s="29"/>
      <c r="BU151" s="29"/>
      <c r="BV151" s="29">
        <v>-39763.17</v>
      </c>
      <c r="BW151" s="29">
        <v>39763.17</v>
      </c>
      <c r="BX151" s="29">
        <v>0</v>
      </c>
      <c r="BY151" s="29">
        <v>-39763.17</v>
      </c>
      <c r="BZ151" s="29">
        <v>39763.17</v>
      </c>
      <c r="CA151" s="29">
        <v>0</v>
      </c>
      <c r="CB151" s="29">
        <v>-226303.16999999998</v>
      </c>
      <c r="CC151" s="29">
        <v>226303.16999999998</v>
      </c>
      <c r="CD151" s="29">
        <v>0</v>
      </c>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29"/>
      <c r="DQ151" s="29"/>
      <c r="DR151" s="29"/>
      <c r="DS151" s="29"/>
      <c r="DT151" s="29"/>
      <c r="DU151" s="29"/>
      <c r="DV151" s="29"/>
      <c r="DW151" s="29"/>
      <c r="DX151" s="29"/>
      <c r="DY151" s="29"/>
      <c r="DZ151" s="29"/>
      <c r="EA151" s="29"/>
      <c r="EB151" s="29"/>
      <c r="EC151" s="29"/>
      <c r="ED151" s="29"/>
      <c r="EE151" s="29"/>
      <c r="EF151" s="29"/>
      <c r="EG151" s="29"/>
      <c r="EH151" s="29"/>
      <c r="EI151" s="29"/>
      <c r="EJ151" s="29"/>
      <c r="EK151" s="29"/>
      <c r="EL151" s="29"/>
      <c r="EM151" s="29"/>
      <c r="EN151" s="29"/>
      <c r="EO151" s="29"/>
      <c r="EP151" s="29"/>
      <c r="EQ151" s="29"/>
      <c r="ER151" s="29"/>
      <c r="ES151" s="29"/>
      <c r="ET151" s="29"/>
      <c r="EU151" s="29"/>
      <c r="EV151" s="29"/>
      <c r="EW151" s="29"/>
      <c r="EX151" s="29"/>
      <c r="EY151" s="29"/>
      <c r="EZ151" s="29"/>
      <c r="FA151" s="29"/>
      <c r="FB151" s="29"/>
      <c r="FC151" s="29"/>
      <c r="FD151" s="29"/>
      <c r="FE151" s="29"/>
      <c r="FF151" s="29"/>
      <c r="FG151" s="29"/>
      <c r="FH151" s="29"/>
      <c r="FI151" s="29"/>
      <c r="FJ151" s="29"/>
      <c r="FK151" s="29"/>
      <c r="FL151" s="29"/>
      <c r="FM151" s="29"/>
      <c r="FN151" s="29"/>
      <c r="FO151" s="29"/>
      <c r="FP151" s="29"/>
      <c r="FQ151" s="29"/>
      <c r="FR151" s="29"/>
      <c r="FS151" s="29"/>
      <c r="FT151" s="29"/>
      <c r="FU151" s="29"/>
      <c r="FV151" s="29"/>
      <c r="FW151" s="29"/>
      <c r="FX151" s="29"/>
      <c r="FY151" s="29"/>
      <c r="FZ151" s="29"/>
      <c r="GA151" s="29"/>
      <c r="GB151" s="29"/>
      <c r="GC151" s="29"/>
      <c r="GD151" s="29"/>
      <c r="GE151" s="29"/>
      <c r="GF151" s="29"/>
      <c r="GG151" s="29"/>
      <c r="GH151" s="29"/>
      <c r="GI151" s="29"/>
      <c r="GJ151" s="29"/>
      <c r="GK151" s="29"/>
      <c r="GL151" s="29"/>
      <c r="GM151" s="29"/>
      <c r="GN151" s="29"/>
      <c r="GO151" s="29"/>
      <c r="GP151" s="29"/>
      <c r="GQ151" s="29"/>
      <c r="GR151" s="29"/>
      <c r="GS151" s="29"/>
      <c r="GT151" s="29"/>
      <c r="GU151" s="29"/>
      <c r="GV151" s="29"/>
      <c r="GW151" s="29"/>
      <c r="GX151" s="29"/>
      <c r="GY151" s="29"/>
      <c r="GZ151" s="29"/>
      <c r="HA151" s="29"/>
      <c r="HB151" s="29"/>
      <c r="HC151" s="29"/>
      <c r="HD151" s="29"/>
      <c r="HE151" s="29"/>
      <c r="HF151" s="29"/>
      <c r="HG151" s="29"/>
      <c r="HH151" s="29"/>
      <c r="HI151" s="29"/>
      <c r="HJ151" s="29"/>
      <c r="HK151" s="29"/>
      <c r="HL151" s="29"/>
      <c r="HM151" s="29"/>
      <c r="HN151" s="29"/>
      <c r="HO151" s="29"/>
      <c r="HP151" s="29">
        <v>-226303.17</v>
      </c>
      <c r="HQ151" s="29">
        <v>226303.17</v>
      </c>
      <c r="HR151" s="29">
        <v>0</v>
      </c>
      <c r="HS151" s="29">
        <v>-226303.17</v>
      </c>
      <c r="HT151" s="29">
        <v>0</v>
      </c>
      <c r="HU151" s="29">
        <v>-226303.17</v>
      </c>
      <c r="HV151" s="29">
        <v>-452606.34</v>
      </c>
      <c r="HW151" s="29">
        <v>226303.17</v>
      </c>
      <c r="HX151" s="29">
        <v>-226303.17</v>
      </c>
      <c r="HY151" s="29">
        <v>-452606.34</v>
      </c>
      <c r="HZ151" s="29">
        <v>226303.17</v>
      </c>
      <c r="IA151" s="29">
        <v>-226303.17</v>
      </c>
      <c r="IB151" s="29"/>
      <c r="IC151" s="29"/>
      <c r="ID151" s="29"/>
      <c r="IE151" s="29"/>
      <c r="IF151" s="29"/>
      <c r="IG151" s="29"/>
      <c r="IH151" s="29"/>
      <c r="II151" s="29"/>
      <c r="IJ151" s="29"/>
      <c r="IK151" s="29"/>
      <c r="IL151" s="29"/>
      <c r="IM151" s="29"/>
      <c r="IN151" s="29"/>
      <c r="IO151" s="29"/>
      <c r="IP151" s="29"/>
      <c r="IQ151" s="29"/>
      <c r="IR151" s="29"/>
      <c r="IS151" s="29"/>
      <c r="IT151" s="29"/>
      <c r="IU151" s="29"/>
      <c r="IV151" s="29"/>
      <c r="IW151" s="29"/>
      <c r="IX151" s="29"/>
      <c r="IY151" s="29"/>
      <c r="IZ151" s="29"/>
      <c r="JA151" s="29"/>
      <c r="JB151" s="29"/>
      <c r="JC151" s="29"/>
      <c r="JD151" s="29"/>
      <c r="JE151" s="29"/>
      <c r="JF151" s="29"/>
      <c r="JG151" s="29"/>
      <c r="JH151" s="29"/>
      <c r="JI151" s="29"/>
      <c r="JJ151" s="29"/>
      <c r="JK151" s="29"/>
      <c r="JL151" s="29"/>
      <c r="JM151" s="29"/>
      <c r="JN151" s="29"/>
      <c r="JO151" s="29"/>
      <c r="JP151" s="29"/>
      <c r="JQ151" s="29"/>
      <c r="JR151" s="29"/>
      <c r="JS151" s="29"/>
      <c r="JT151" s="29"/>
      <c r="JU151" s="29"/>
      <c r="JV151" s="29"/>
      <c r="JW151" s="29"/>
      <c r="JX151" s="29"/>
      <c r="JY151" s="29"/>
      <c r="JZ151" s="29"/>
      <c r="KA151" s="29"/>
      <c r="KB151" s="29"/>
      <c r="KC151" s="29"/>
      <c r="KD151" s="29"/>
      <c r="KE151" s="29"/>
      <c r="KF151" s="29"/>
      <c r="KG151" s="29"/>
      <c r="KH151" s="29"/>
      <c r="KI151" s="29"/>
      <c r="KJ151" s="29"/>
      <c r="KK151" s="29"/>
      <c r="KL151" s="29"/>
      <c r="KM151" s="29"/>
      <c r="KN151" s="29"/>
      <c r="KO151" s="29"/>
      <c r="KP151" s="29"/>
      <c r="KQ151" s="29"/>
      <c r="KR151" s="29"/>
      <c r="KS151" s="29"/>
      <c r="KT151" s="29"/>
      <c r="KU151" s="29"/>
      <c r="KV151" s="29"/>
      <c r="KW151" s="29"/>
      <c r="KX151" s="29"/>
      <c r="KY151" s="29"/>
      <c r="KZ151" s="29"/>
      <c r="LA151" s="29"/>
      <c r="LB151" s="29"/>
      <c r="LC151" s="29"/>
      <c r="LD151" s="29"/>
      <c r="LE151" s="29"/>
      <c r="LF151" s="29"/>
      <c r="LG151" s="29"/>
      <c r="LH151" s="29"/>
      <c r="LI151" s="29"/>
      <c r="LJ151" s="29"/>
      <c r="LK151" s="29"/>
      <c r="LL151" s="29"/>
      <c r="LM151" s="29"/>
      <c r="LN151" s="29"/>
      <c r="LO151" s="29"/>
      <c r="LP151" s="29"/>
      <c r="LQ151" s="29"/>
      <c r="LR151" s="29"/>
      <c r="LS151" s="29"/>
      <c r="LT151" s="29"/>
      <c r="LU151" s="29"/>
      <c r="LV151" s="29"/>
      <c r="LW151" s="29"/>
      <c r="LX151" s="29"/>
      <c r="LY151" s="29"/>
      <c r="LZ151" s="29"/>
      <c r="MA151" s="29"/>
      <c r="MB151" s="29"/>
      <c r="MC151" s="29"/>
      <c r="MD151" s="29"/>
      <c r="ME151" s="29"/>
      <c r="MF151" s="29"/>
      <c r="MG151" s="29"/>
      <c r="MH151" s="29"/>
      <c r="MI151" s="29"/>
      <c r="MJ151" s="29"/>
      <c r="MK151" s="29"/>
      <c r="ML151" s="29"/>
      <c r="MM151" s="29"/>
      <c r="MN151" s="29"/>
      <c r="MO151" s="29"/>
      <c r="MP151" s="29"/>
      <c r="MQ151" s="29"/>
      <c r="MR151" s="29"/>
      <c r="MS151" s="29"/>
      <c r="MT151" s="29"/>
      <c r="MU151" s="29"/>
      <c r="MV151" s="29"/>
      <c r="MW151" s="29"/>
      <c r="MX151" s="29"/>
      <c r="MY151" s="29"/>
      <c r="MZ151" s="29"/>
      <c r="NA151" s="29"/>
      <c r="NB151" s="29"/>
      <c r="NC151" s="29"/>
      <c r="ND151" s="29"/>
      <c r="NE151" s="29"/>
      <c r="NF151" s="29"/>
      <c r="NG151" s="29"/>
      <c r="NH151" s="29"/>
      <c r="NI151" s="29"/>
      <c r="NJ151" s="29"/>
      <c r="NK151" s="29"/>
      <c r="NL151" s="29"/>
      <c r="NM151" s="29"/>
      <c r="NN151" s="29"/>
      <c r="NO151" s="29"/>
      <c r="NP151" s="29"/>
      <c r="NQ151" s="29"/>
      <c r="NR151" s="29"/>
      <c r="NS151" s="29"/>
      <c r="NT151" s="29"/>
      <c r="NU151" s="29"/>
      <c r="NV151" s="29"/>
      <c r="NW151" s="29"/>
      <c r="NX151" s="29"/>
      <c r="NY151" s="29"/>
      <c r="NZ151" s="29"/>
      <c r="OA151" s="29"/>
      <c r="OB151" s="29"/>
      <c r="OC151" s="29"/>
      <c r="OD151" s="29"/>
      <c r="OE151" s="29"/>
      <c r="OF151" s="29"/>
      <c r="OG151" s="29"/>
      <c r="OH151" s="29"/>
      <c r="OI151" s="29"/>
      <c r="OJ151" s="29"/>
      <c r="OK151" s="29"/>
      <c r="OL151" s="29"/>
      <c r="OM151" s="29"/>
      <c r="ON151" s="29"/>
      <c r="OO151" s="29"/>
      <c r="OP151" s="29"/>
      <c r="OQ151" s="29"/>
      <c r="OR151" s="29"/>
      <c r="OS151" s="29"/>
      <c r="OT151" s="29"/>
      <c r="OU151" s="29"/>
      <c r="OV151" s="29"/>
      <c r="OW151" s="29"/>
      <c r="OX151" s="29"/>
      <c r="OY151" s="29"/>
      <c r="OZ151" s="29"/>
      <c r="PA151" s="29"/>
      <c r="PB151" s="29"/>
      <c r="PC151" s="29"/>
      <c r="PD151" s="29"/>
      <c r="PE151" s="29"/>
      <c r="PF151" s="29"/>
      <c r="PG151" s="29"/>
      <c r="PH151" s="29"/>
      <c r="PI151" s="29"/>
      <c r="PJ151" s="29"/>
      <c r="PK151" s="29"/>
    </row>
    <row r="152" spans="1:427" x14ac:dyDescent="0.25">
      <c r="A152" s="5" t="s">
        <v>44</v>
      </c>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v>-7966615.1600000001</v>
      </c>
      <c r="BW152" s="29">
        <v>7966615.1600000001</v>
      </c>
      <c r="BX152" s="29">
        <v>0</v>
      </c>
      <c r="BY152" s="29">
        <v>-7966615.1600000001</v>
      </c>
      <c r="BZ152" s="29">
        <v>7966615.1600000001</v>
      </c>
      <c r="CA152" s="29">
        <v>0</v>
      </c>
      <c r="CB152" s="29">
        <v>-7966615.1600000001</v>
      </c>
      <c r="CC152" s="29">
        <v>7966615.1600000001</v>
      </c>
      <c r="CD152" s="29">
        <v>0</v>
      </c>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29"/>
      <c r="DQ152" s="29"/>
      <c r="DR152" s="29"/>
      <c r="DS152" s="29"/>
      <c r="DT152" s="29"/>
      <c r="DU152" s="29"/>
      <c r="DV152" s="29"/>
      <c r="DW152" s="29"/>
      <c r="DX152" s="29"/>
      <c r="DY152" s="29"/>
      <c r="DZ152" s="29"/>
      <c r="EA152" s="29"/>
      <c r="EB152" s="29"/>
      <c r="EC152" s="29"/>
      <c r="ED152" s="29"/>
      <c r="EE152" s="29"/>
      <c r="EF152" s="29"/>
      <c r="EG152" s="29"/>
      <c r="EH152" s="29"/>
      <c r="EI152" s="29"/>
      <c r="EJ152" s="29"/>
      <c r="EK152" s="29"/>
      <c r="EL152" s="29"/>
      <c r="EM152" s="29"/>
      <c r="EN152" s="29"/>
      <c r="EO152" s="29"/>
      <c r="EP152" s="29"/>
      <c r="EQ152" s="29"/>
      <c r="ER152" s="29"/>
      <c r="ES152" s="29"/>
      <c r="ET152" s="29"/>
      <c r="EU152" s="29"/>
      <c r="EV152" s="29"/>
      <c r="EW152" s="29"/>
      <c r="EX152" s="29"/>
      <c r="EY152" s="29"/>
      <c r="EZ152" s="29"/>
      <c r="FA152" s="29"/>
      <c r="FB152" s="29"/>
      <c r="FC152" s="29"/>
      <c r="FD152" s="29"/>
      <c r="FE152" s="29"/>
      <c r="FF152" s="29"/>
      <c r="FG152" s="29"/>
      <c r="FH152" s="29"/>
      <c r="FI152" s="29"/>
      <c r="FJ152" s="29"/>
      <c r="FK152" s="29"/>
      <c r="FL152" s="29"/>
      <c r="FM152" s="29"/>
      <c r="FN152" s="29"/>
      <c r="FO152" s="29"/>
      <c r="FP152" s="29"/>
      <c r="FQ152" s="29"/>
      <c r="FR152" s="29"/>
      <c r="FS152" s="29"/>
      <c r="FT152" s="29"/>
      <c r="FU152" s="29"/>
      <c r="FV152" s="29"/>
      <c r="FW152" s="29"/>
      <c r="FX152" s="29"/>
      <c r="FY152" s="29"/>
      <c r="FZ152" s="29"/>
      <c r="GA152" s="29"/>
      <c r="GB152" s="29"/>
      <c r="GC152" s="29"/>
      <c r="GD152" s="29"/>
      <c r="GE152" s="29"/>
      <c r="GF152" s="29"/>
      <c r="GG152" s="29"/>
      <c r="GH152" s="29"/>
      <c r="GI152" s="29"/>
      <c r="GJ152" s="29"/>
      <c r="GK152" s="29"/>
      <c r="GL152" s="29"/>
      <c r="GM152" s="29"/>
      <c r="GN152" s="29"/>
      <c r="GO152" s="29"/>
      <c r="GP152" s="29"/>
      <c r="GQ152" s="29"/>
      <c r="GR152" s="29"/>
      <c r="GS152" s="29"/>
      <c r="GT152" s="29"/>
      <c r="GU152" s="29"/>
      <c r="GV152" s="29"/>
      <c r="GW152" s="29"/>
      <c r="GX152" s="29"/>
      <c r="GY152" s="29"/>
      <c r="GZ152" s="29"/>
      <c r="HA152" s="29"/>
      <c r="HB152" s="29"/>
      <c r="HC152" s="29"/>
      <c r="HD152" s="29"/>
      <c r="HE152" s="29"/>
      <c r="HF152" s="29"/>
      <c r="HG152" s="29"/>
      <c r="HH152" s="29"/>
      <c r="HI152" s="29"/>
      <c r="HJ152" s="29"/>
      <c r="HK152" s="29"/>
      <c r="HL152" s="29"/>
      <c r="HM152" s="29"/>
      <c r="HN152" s="29"/>
      <c r="HO152" s="29"/>
      <c r="HP152" s="29">
        <v>-8964079.2799999993</v>
      </c>
      <c r="HQ152" s="29">
        <v>8964079.2799999993</v>
      </c>
      <c r="HR152" s="29">
        <v>0</v>
      </c>
      <c r="HS152" s="29">
        <v>-8964079.2799999993</v>
      </c>
      <c r="HT152" s="29">
        <v>0</v>
      </c>
      <c r="HU152" s="29">
        <v>-8964079.2799999993</v>
      </c>
      <c r="HV152" s="29">
        <v>-17928158.559999999</v>
      </c>
      <c r="HW152" s="29">
        <v>8964079.2799999993</v>
      </c>
      <c r="HX152" s="29">
        <v>-8964079.2799999993</v>
      </c>
      <c r="HY152" s="29">
        <v>-17928158.559999999</v>
      </c>
      <c r="HZ152" s="29">
        <v>8964079.2799999993</v>
      </c>
      <c r="IA152" s="29">
        <v>-8964079.2799999993</v>
      </c>
      <c r="IB152" s="29"/>
      <c r="IC152" s="29"/>
      <c r="ID152" s="29"/>
      <c r="IE152" s="29"/>
      <c r="IF152" s="29"/>
      <c r="IG152" s="29"/>
      <c r="IH152" s="29"/>
      <c r="II152" s="29"/>
      <c r="IJ152" s="29"/>
      <c r="IK152" s="29"/>
      <c r="IL152" s="29"/>
      <c r="IM152" s="29"/>
      <c r="IN152" s="29"/>
      <c r="IO152" s="29"/>
      <c r="IP152" s="29"/>
      <c r="IQ152" s="29"/>
      <c r="IR152" s="29"/>
      <c r="IS152" s="29"/>
      <c r="IT152" s="29"/>
      <c r="IU152" s="29"/>
      <c r="IV152" s="29"/>
      <c r="IW152" s="29"/>
      <c r="IX152" s="29"/>
      <c r="IY152" s="29"/>
      <c r="IZ152" s="29"/>
      <c r="JA152" s="29"/>
      <c r="JB152" s="29"/>
      <c r="JC152" s="29"/>
      <c r="JD152" s="29"/>
      <c r="JE152" s="29"/>
      <c r="JF152" s="29"/>
      <c r="JG152" s="29"/>
      <c r="JH152" s="29"/>
      <c r="JI152" s="29"/>
      <c r="JJ152" s="29"/>
      <c r="JK152" s="29"/>
      <c r="JL152" s="29"/>
      <c r="JM152" s="29"/>
      <c r="JN152" s="29"/>
      <c r="JO152" s="29"/>
      <c r="JP152" s="29"/>
      <c r="JQ152" s="29"/>
      <c r="JR152" s="29"/>
      <c r="JS152" s="29"/>
      <c r="JT152" s="29"/>
      <c r="JU152" s="29"/>
      <c r="JV152" s="29"/>
      <c r="JW152" s="29"/>
      <c r="JX152" s="29"/>
      <c r="JY152" s="29"/>
      <c r="JZ152" s="29"/>
      <c r="KA152" s="29"/>
      <c r="KB152" s="29"/>
      <c r="KC152" s="29"/>
      <c r="KD152" s="29"/>
      <c r="KE152" s="29"/>
      <c r="KF152" s="29"/>
      <c r="KG152" s="29"/>
      <c r="KH152" s="29"/>
      <c r="KI152" s="29"/>
      <c r="KJ152" s="29"/>
      <c r="KK152" s="29"/>
      <c r="KL152" s="29"/>
      <c r="KM152" s="29"/>
      <c r="KN152" s="29"/>
      <c r="KO152" s="29"/>
      <c r="KP152" s="29"/>
      <c r="KQ152" s="29"/>
      <c r="KR152" s="29"/>
      <c r="KS152" s="29"/>
      <c r="KT152" s="29"/>
      <c r="KU152" s="29"/>
      <c r="KV152" s="29"/>
      <c r="KW152" s="29"/>
      <c r="KX152" s="29"/>
      <c r="KY152" s="29"/>
      <c r="KZ152" s="29"/>
      <c r="LA152" s="29"/>
      <c r="LB152" s="29"/>
      <c r="LC152" s="29"/>
      <c r="LD152" s="29"/>
      <c r="LE152" s="29"/>
      <c r="LF152" s="29"/>
      <c r="LG152" s="29"/>
      <c r="LH152" s="29"/>
      <c r="LI152" s="29"/>
      <c r="LJ152" s="29"/>
      <c r="LK152" s="29"/>
      <c r="LL152" s="29"/>
      <c r="LM152" s="29"/>
      <c r="LN152" s="29"/>
      <c r="LO152" s="29"/>
      <c r="LP152" s="29"/>
      <c r="LQ152" s="29"/>
      <c r="LR152" s="29"/>
      <c r="LS152" s="29"/>
      <c r="LT152" s="29"/>
      <c r="LU152" s="29"/>
      <c r="LV152" s="29"/>
      <c r="LW152" s="29"/>
      <c r="LX152" s="29"/>
      <c r="LY152" s="29"/>
      <c r="LZ152" s="29"/>
      <c r="MA152" s="29"/>
      <c r="MB152" s="29"/>
      <c r="MC152" s="29"/>
      <c r="MD152" s="29"/>
      <c r="ME152" s="29"/>
      <c r="MF152" s="29"/>
      <c r="MG152" s="29"/>
      <c r="MH152" s="29"/>
      <c r="MI152" s="29"/>
      <c r="MJ152" s="29"/>
      <c r="MK152" s="29"/>
      <c r="ML152" s="29"/>
      <c r="MM152" s="29"/>
      <c r="MN152" s="29"/>
      <c r="MO152" s="29"/>
      <c r="MP152" s="29"/>
      <c r="MQ152" s="29"/>
      <c r="MR152" s="29"/>
      <c r="MS152" s="29"/>
      <c r="MT152" s="29"/>
      <c r="MU152" s="29"/>
      <c r="MV152" s="29"/>
      <c r="MW152" s="29"/>
      <c r="MX152" s="29"/>
      <c r="MY152" s="29"/>
      <c r="MZ152" s="29"/>
      <c r="NA152" s="29"/>
      <c r="NB152" s="29"/>
      <c r="NC152" s="29"/>
      <c r="ND152" s="29"/>
      <c r="NE152" s="29"/>
      <c r="NF152" s="29"/>
      <c r="NG152" s="29"/>
      <c r="NH152" s="29"/>
      <c r="NI152" s="29"/>
      <c r="NJ152" s="29"/>
      <c r="NK152" s="29"/>
      <c r="NL152" s="29"/>
      <c r="NM152" s="29"/>
      <c r="NN152" s="29"/>
      <c r="NO152" s="29"/>
      <c r="NP152" s="29"/>
      <c r="NQ152" s="29"/>
      <c r="NR152" s="29"/>
      <c r="NS152" s="29"/>
      <c r="NT152" s="29"/>
      <c r="NU152" s="29"/>
      <c r="NV152" s="29"/>
      <c r="NW152" s="29"/>
      <c r="NX152" s="29"/>
      <c r="NY152" s="29"/>
      <c r="NZ152" s="29"/>
      <c r="OA152" s="29"/>
      <c r="OB152" s="29"/>
      <c r="OC152" s="29"/>
      <c r="OD152" s="29"/>
      <c r="OE152" s="29"/>
      <c r="OF152" s="29"/>
      <c r="OG152" s="29"/>
      <c r="OH152" s="29"/>
      <c r="OI152" s="29"/>
      <c r="OJ152" s="29"/>
      <c r="OK152" s="29"/>
      <c r="OL152" s="29"/>
      <c r="OM152" s="29"/>
      <c r="ON152" s="29"/>
      <c r="OO152" s="29"/>
      <c r="OP152" s="29"/>
      <c r="OQ152" s="29"/>
      <c r="OR152" s="29"/>
      <c r="OS152" s="29"/>
      <c r="OT152" s="29"/>
      <c r="OU152" s="29"/>
      <c r="OV152" s="29"/>
      <c r="OW152" s="29"/>
      <c r="OX152" s="29"/>
      <c r="OY152" s="29"/>
      <c r="OZ152" s="29"/>
      <c r="PA152" s="29"/>
      <c r="PB152" s="29"/>
      <c r="PC152" s="29"/>
      <c r="PD152" s="29"/>
      <c r="PE152" s="29"/>
      <c r="PF152" s="29"/>
      <c r="PG152" s="29"/>
      <c r="PH152" s="29"/>
      <c r="PI152" s="29"/>
      <c r="PJ152" s="29"/>
      <c r="PK152" s="29"/>
    </row>
    <row r="153" spans="1:427" x14ac:dyDescent="0.25">
      <c r="A153" s="6" t="s">
        <v>44</v>
      </c>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v>-7966615.1600000001</v>
      </c>
      <c r="BW153" s="29">
        <v>7966615.1600000001</v>
      </c>
      <c r="BX153" s="29">
        <v>0</v>
      </c>
      <c r="BY153" s="29">
        <v>-7966615.1600000001</v>
      </c>
      <c r="BZ153" s="29">
        <v>7966615.1600000001</v>
      </c>
      <c r="CA153" s="29">
        <v>0</v>
      </c>
      <c r="CB153" s="29">
        <v>-7966615.1600000001</v>
      </c>
      <c r="CC153" s="29">
        <v>7966615.1600000001</v>
      </c>
      <c r="CD153" s="29">
        <v>0</v>
      </c>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29"/>
      <c r="DQ153" s="29"/>
      <c r="DR153" s="29"/>
      <c r="DS153" s="29"/>
      <c r="DT153" s="29"/>
      <c r="DU153" s="29"/>
      <c r="DV153" s="29"/>
      <c r="DW153" s="29"/>
      <c r="DX153" s="29"/>
      <c r="DY153" s="29"/>
      <c r="DZ153" s="29"/>
      <c r="EA153" s="29"/>
      <c r="EB153" s="29"/>
      <c r="EC153" s="29"/>
      <c r="ED153" s="29"/>
      <c r="EE153" s="29"/>
      <c r="EF153" s="29"/>
      <c r="EG153" s="29"/>
      <c r="EH153" s="29"/>
      <c r="EI153" s="29"/>
      <c r="EJ153" s="29"/>
      <c r="EK153" s="29"/>
      <c r="EL153" s="29"/>
      <c r="EM153" s="29"/>
      <c r="EN153" s="29"/>
      <c r="EO153" s="29"/>
      <c r="EP153" s="29"/>
      <c r="EQ153" s="29"/>
      <c r="ER153" s="29"/>
      <c r="ES153" s="29"/>
      <c r="ET153" s="29"/>
      <c r="EU153" s="29"/>
      <c r="EV153" s="29"/>
      <c r="EW153" s="29"/>
      <c r="EX153" s="29"/>
      <c r="EY153" s="29"/>
      <c r="EZ153" s="29"/>
      <c r="FA153" s="29"/>
      <c r="FB153" s="29"/>
      <c r="FC153" s="29"/>
      <c r="FD153" s="29"/>
      <c r="FE153" s="29"/>
      <c r="FF153" s="29"/>
      <c r="FG153" s="29"/>
      <c r="FH153" s="29"/>
      <c r="FI153" s="29"/>
      <c r="FJ153" s="29"/>
      <c r="FK153" s="29"/>
      <c r="FL153" s="29"/>
      <c r="FM153" s="29"/>
      <c r="FN153" s="29"/>
      <c r="FO153" s="29"/>
      <c r="FP153" s="29"/>
      <c r="FQ153" s="29"/>
      <c r="FR153" s="29"/>
      <c r="FS153" s="29"/>
      <c r="FT153" s="29"/>
      <c r="FU153" s="29"/>
      <c r="FV153" s="29"/>
      <c r="FW153" s="29"/>
      <c r="FX153" s="29"/>
      <c r="FY153" s="29"/>
      <c r="FZ153" s="29"/>
      <c r="GA153" s="29"/>
      <c r="GB153" s="29"/>
      <c r="GC153" s="29"/>
      <c r="GD153" s="29"/>
      <c r="GE153" s="29"/>
      <c r="GF153" s="29"/>
      <c r="GG153" s="29"/>
      <c r="GH153" s="29"/>
      <c r="GI153" s="29"/>
      <c r="GJ153" s="29"/>
      <c r="GK153" s="29"/>
      <c r="GL153" s="29"/>
      <c r="GM153" s="29"/>
      <c r="GN153" s="29"/>
      <c r="GO153" s="29"/>
      <c r="GP153" s="29"/>
      <c r="GQ153" s="29"/>
      <c r="GR153" s="29"/>
      <c r="GS153" s="29"/>
      <c r="GT153" s="29"/>
      <c r="GU153" s="29"/>
      <c r="GV153" s="29"/>
      <c r="GW153" s="29"/>
      <c r="GX153" s="29"/>
      <c r="GY153" s="29"/>
      <c r="GZ153" s="29"/>
      <c r="HA153" s="29"/>
      <c r="HB153" s="29"/>
      <c r="HC153" s="29"/>
      <c r="HD153" s="29"/>
      <c r="HE153" s="29"/>
      <c r="HF153" s="29"/>
      <c r="HG153" s="29"/>
      <c r="HH153" s="29"/>
      <c r="HI153" s="29"/>
      <c r="HJ153" s="29"/>
      <c r="HK153" s="29"/>
      <c r="HL153" s="29"/>
      <c r="HM153" s="29"/>
      <c r="HN153" s="29"/>
      <c r="HO153" s="29"/>
      <c r="HP153" s="29">
        <v>-8964079.2799999993</v>
      </c>
      <c r="HQ153" s="29">
        <v>8964079.2799999993</v>
      </c>
      <c r="HR153" s="29">
        <v>0</v>
      </c>
      <c r="HS153" s="29">
        <v>-8964079.2799999993</v>
      </c>
      <c r="HT153" s="29">
        <v>0</v>
      </c>
      <c r="HU153" s="29">
        <v>-8964079.2799999993</v>
      </c>
      <c r="HV153" s="29">
        <v>-17928158.559999999</v>
      </c>
      <c r="HW153" s="29">
        <v>8964079.2799999993</v>
      </c>
      <c r="HX153" s="29">
        <v>-8964079.2799999993</v>
      </c>
      <c r="HY153" s="29">
        <v>-17928158.559999999</v>
      </c>
      <c r="HZ153" s="29">
        <v>8964079.2799999993</v>
      </c>
      <c r="IA153" s="29">
        <v>-8964079.2799999993</v>
      </c>
      <c r="IB153" s="29"/>
      <c r="IC153" s="29"/>
      <c r="ID153" s="29"/>
      <c r="IE153" s="29"/>
      <c r="IF153" s="29"/>
      <c r="IG153" s="29"/>
      <c r="IH153" s="29"/>
      <c r="II153" s="29"/>
      <c r="IJ153" s="29"/>
      <c r="IK153" s="29"/>
      <c r="IL153" s="29"/>
      <c r="IM153" s="29"/>
      <c r="IN153" s="29"/>
      <c r="IO153" s="29"/>
      <c r="IP153" s="29"/>
      <c r="IQ153" s="29"/>
      <c r="IR153" s="29"/>
      <c r="IS153" s="29"/>
      <c r="IT153" s="29"/>
      <c r="IU153" s="29"/>
      <c r="IV153" s="29"/>
      <c r="IW153" s="29"/>
      <c r="IX153" s="29"/>
      <c r="IY153" s="29"/>
      <c r="IZ153" s="29"/>
      <c r="JA153" s="29"/>
      <c r="JB153" s="29"/>
      <c r="JC153" s="29"/>
      <c r="JD153" s="29"/>
      <c r="JE153" s="29"/>
      <c r="JF153" s="29"/>
      <c r="JG153" s="29"/>
      <c r="JH153" s="29"/>
      <c r="JI153" s="29"/>
      <c r="JJ153" s="29"/>
      <c r="JK153" s="29"/>
      <c r="JL153" s="29"/>
      <c r="JM153" s="29"/>
      <c r="JN153" s="29"/>
      <c r="JO153" s="29"/>
      <c r="JP153" s="29"/>
      <c r="JQ153" s="29"/>
      <c r="JR153" s="29"/>
      <c r="JS153" s="29"/>
      <c r="JT153" s="29"/>
      <c r="JU153" s="29"/>
      <c r="JV153" s="29"/>
      <c r="JW153" s="29"/>
      <c r="JX153" s="29"/>
      <c r="JY153" s="29"/>
      <c r="JZ153" s="29"/>
      <c r="KA153" s="29"/>
      <c r="KB153" s="29"/>
      <c r="KC153" s="29"/>
      <c r="KD153" s="29"/>
      <c r="KE153" s="29"/>
      <c r="KF153" s="29"/>
      <c r="KG153" s="29"/>
      <c r="KH153" s="29"/>
      <c r="KI153" s="29"/>
      <c r="KJ153" s="29"/>
      <c r="KK153" s="29"/>
      <c r="KL153" s="29"/>
      <c r="KM153" s="29"/>
      <c r="KN153" s="29"/>
      <c r="KO153" s="29"/>
      <c r="KP153" s="29"/>
      <c r="KQ153" s="29"/>
      <c r="KR153" s="29"/>
      <c r="KS153" s="29"/>
      <c r="KT153" s="29"/>
      <c r="KU153" s="29"/>
      <c r="KV153" s="29"/>
      <c r="KW153" s="29"/>
      <c r="KX153" s="29"/>
      <c r="KY153" s="29"/>
      <c r="KZ153" s="29"/>
      <c r="LA153" s="29"/>
      <c r="LB153" s="29"/>
      <c r="LC153" s="29"/>
      <c r="LD153" s="29"/>
      <c r="LE153" s="29"/>
      <c r="LF153" s="29"/>
      <c r="LG153" s="29"/>
      <c r="LH153" s="29"/>
      <c r="LI153" s="29"/>
      <c r="LJ153" s="29"/>
      <c r="LK153" s="29"/>
      <c r="LL153" s="29"/>
      <c r="LM153" s="29"/>
      <c r="LN153" s="29"/>
      <c r="LO153" s="29"/>
      <c r="LP153" s="29"/>
      <c r="LQ153" s="29"/>
      <c r="LR153" s="29"/>
      <c r="LS153" s="29"/>
      <c r="LT153" s="29"/>
      <c r="LU153" s="29"/>
      <c r="LV153" s="29"/>
      <c r="LW153" s="29"/>
      <c r="LX153" s="29"/>
      <c r="LY153" s="29"/>
      <c r="LZ153" s="29"/>
      <c r="MA153" s="29"/>
      <c r="MB153" s="29"/>
      <c r="MC153" s="29"/>
      <c r="MD153" s="29"/>
      <c r="ME153" s="29"/>
      <c r="MF153" s="29"/>
      <c r="MG153" s="29"/>
      <c r="MH153" s="29"/>
      <c r="MI153" s="29"/>
      <c r="MJ153" s="29"/>
      <c r="MK153" s="29"/>
      <c r="ML153" s="29"/>
      <c r="MM153" s="29"/>
      <c r="MN153" s="29"/>
      <c r="MO153" s="29"/>
      <c r="MP153" s="29"/>
      <c r="MQ153" s="29"/>
      <c r="MR153" s="29"/>
      <c r="MS153" s="29"/>
      <c r="MT153" s="29"/>
      <c r="MU153" s="29"/>
      <c r="MV153" s="29"/>
      <c r="MW153" s="29"/>
      <c r="MX153" s="29"/>
      <c r="MY153" s="29"/>
      <c r="MZ153" s="29"/>
      <c r="NA153" s="29"/>
      <c r="NB153" s="29"/>
      <c r="NC153" s="29"/>
      <c r="ND153" s="29"/>
      <c r="NE153" s="29"/>
      <c r="NF153" s="29"/>
      <c r="NG153" s="29"/>
      <c r="NH153" s="29"/>
      <c r="NI153" s="29"/>
      <c r="NJ153" s="29"/>
      <c r="NK153" s="29"/>
      <c r="NL153" s="29"/>
      <c r="NM153" s="29"/>
      <c r="NN153" s="29"/>
      <c r="NO153" s="29"/>
      <c r="NP153" s="29"/>
      <c r="NQ153" s="29"/>
      <c r="NR153" s="29"/>
      <c r="NS153" s="29"/>
      <c r="NT153" s="29"/>
      <c r="NU153" s="29"/>
      <c r="NV153" s="29"/>
      <c r="NW153" s="29"/>
      <c r="NX153" s="29"/>
      <c r="NY153" s="29"/>
      <c r="NZ153" s="29"/>
      <c r="OA153" s="29"/>
      <c r="OB153" s="29"/>
      <c r="OC153" s="29"/>
      <c r="OD153" s="29"/>
      <c r="OE153" s="29"/>
      <c r="OF153" s="29"/>
      <c r="OG153" s="29"/>
      <c r="OH153" s="29"/>
      <c r="OI153" s="29"/>
      <c r="OJ153" s="29"/>
      <c r="OK153" s="29"/>
      <c r="OL153" s="29"/>
      <c r="OM153" s="29"/>
      <c r="ON153" s="29"/>
      <c r="OO153" s="29"/>
      <c r="OP153" s="29"/>
      <c r="OQ153" s="29"/>
      <c r="OR153" s="29"/>
      <c r="OS153" s="29"/>
      <c r="OT153" s="29"/>
      <c r="OU153" s="29"/>
      <c r="OV153" s="29"/>
      <c r="OW153" s="29"/>
      <c r="OX153" s="29"/>
      <c r="OY153" s="29"/>
      <c r="OZ153" s="29"/>
      <c r="PA153" s="29"/>
      <c r="PB153" s="29"/>
      <c r="PC153" s="29"/>
      <c r="PD153" s="29"/>
      <c r="PE153" s="29"/>
      <c r="PF153" s="29"/>
      <c r="PG153" s="29"/>
      <c r="PH153" s="29"/>
      <c r="PI153" s="29"/>
      <c r="PJ153" s="29"/>
      <c r="PK153" s="29"/>
    </row>
    <row r="154" spans="1:427" x14ac:dyDescent="0.25">
      <c r="A154" s="7" t="s">
        <v>307</v>
      </c>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v>-7966615.1600000001</v>
      </c>
      <c r="BW154" s="29">
        <v>7966615.1600000001</v>
      </c>
      <c r="BX154" s="29">
        <v>0</v>
      </c>
      <c r="BY154" s="29">
        <v>-7966615.1600000001</v>
      </c>
      <c r="BZ154" s="29">
        <v>7966615.1600000001</v>
      </c>
      <c r="CA154" s="29">
        <v>0</v>
      </c>
      <c r="CB154" s="29">
        <v>-7966615.1600000001</v>
      </c>
      <c r="CC154" s="29">
        <v>7966615.1600000001</v>
      </c>
      <c r="CD154" s="29">
        <v>0</v>
      </c>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29"/>
      <c r="DQ154" s="29"/>
      <c r="DR154" s="29"/>
      <c r="DS154" s="29"/>
      <c r="DT154" s="29"/>
      <c r="DU154" s="29"/>
      <c r="DV154" s="29"/>
      <c r="DW154" s="29"/>
      <c r="DX154" s="29"/>
      <c r="DY154" s="29"/>
      <c r="DZ154" s="29"/>
      <c r="EA154" s="29"/>
      <c r="EB154" s="29"/>
      <c r="EC154" s="29"/>
      <c r="ED154" s="29"/>
      <c r="EE154" s="29"/>
      <c r="EF154" s="29"/>
      <c r="EG154" s="29"/>
      <c r="EH154" s="29"/>
      <c r="EI154" s="29"/>
      <c r="EJ154" s="29"/>
      <c r="EK154" s="29"/>
      <c r="EL154" s="29"/>
      <c r="EM154" s="29"/>
      <c r="EN154" s="29"/>
      <c r="EO154" s="29"/>
      <c r="EP154" s="29"/>
      <c r="EQ154" s="29"/>
      <c r="ER154" s="29"/>
      <c r="ES154" s="29"/>
      <c r="ET154" s="29"/>
      <c r="EU154" s="29"/>
      <c r="EV154" s="29"/>
      <c r="EW154" s="29"/>
      <c r="EX154" s="29"/>
      <c r="EY154" s="29"/>
      <c r="EZ154" s="29"/>
      <c r="FA154" s="29"/>
      <c r="FB154" s="29"/>
      <c r="FC154" s="29"/>
      <c r="FD154" s="29"/>
      <c r="FE154" s="29"/>
      <c r="FF154" s="29"/>
      <c r="FG154" s="29"/>
      <c r="FH154" s="29"/>
      <c r="FI154" s="29"/>
      <c r="FJ154" s="29"/>
      <c r="FK154" s="29"/>
      <c r="FL154" s="29"/>
      <c r="FM154" s="29"/>
      <c r="FN154" s="29"/>
      <c r="FO154" s="29"/>
      <c r="FP154" s="29"/>
      <c r="FQ154" s="29"/>
      <c r="FR154" s="29"/>
      <c r="FS154" s="29"/>
      <c r="FT154" s="29"/>
      <c r="FU154" s="29"/>
      <c r="FV154" s="29"/>
      <c r="FW154" s="29"/>
      <c r="FX154" s="29"/>
      <c r="FY154" s="29"/>
      <c r="FZ154" s="29"/>
      <c r="GA154" s="29"/>
      <c r="GB154" s="29"/>
      <c r="GC154" s="29"/>
      <c r="GD154" s="29"/>
      <c r="GE154" s="29"/>
      <c r="GF154" s="29"/>
      <c r="GG154" s="29"/>
      <c r="GH154" s="29"/>
      <c r="GI154" s="29"/>
      <c r="GJ154" s="29"/>
      <c r="GK154" s="29"/>
      <c r="GL154" s="29"/>
      <c r="GM154" s="29"/>
      <c r="GN154" s="29"/>
      <c r="GO154" s="29"/>
      <c r="GP154" s="29"/>
      <c r="GQ154" s="29"/>
      <c r="GR154" s="29"/>
      <c r="GS154" s="29"/>
      <c r="GT154" s="29"/>
      <c r="GU154" s="29"/>
      <c r="GV154" s="29"/>
      <c r="GW154" s="29"/>
      <c r="GX154" s="29"/>
      <c r="GY154" s="29"/>
      <c r="GZ154" s="29"/>
      <c r="HA154" s="29"/>
      <c r="HB154" s="29"/>
      <c r="HC154" s="29"/>
      <c r="HD154" s="29"/>
      <c r="HE154" s="29"/>
      <c r="HF154" s="29"/>
      <c r="HG154" s="29"/>
      <c r="HH154" s="29"/>
      <c r="HI154" s="29"/>
      <c r="HJ154" s="29"/>
      <c r="HK154" s="29"/>
      <c r="HL154" s="29"/>
      <c r="HM154" s="29"/>
      <c r="HN154" s="29"/>
      <c r="HO154" s="29"/>
      <c r="HP154" s="29">
        <v>-8964079.2799999993</v>
      </c>
      <c r="HQ154" s="29">
        <v>8964079.2799999993</v>
      </c>
      <c r="HR154" s="29">
        <v>0</v>
      </c>
      <c r="HS154" s="29">
        <v>-8964079.2799999993</v>
      </c>
      <c r="HT154" s="29">
        <v>0</v>
      </c>
      <c r="HU154" s="29">
        <v>-8964079.2799999993</v>
      </c>
      <c r="HV154" s="29">
        <v>-17928158.559999999</v>
      </c>
      <c r="HW154" s="29">
        <v>8964079.2799999993</v>
      </c>
      <c r="HX154" s="29">
        <v>-8964079.2799999993</v>
      </c>
      <c r="HY154" s="29">
        <v>-17928158.559999999</v>
      </c>
      <c r="HZ154" s="29">
        <v>8964079.2799999993</v>
      </c>
      <c r="IA154" s="29">
        <v>-8964079.2799999993</v>
      </c>
      <c r="IB154" s="29"/>
      <c r="IC154" s="29"/>
      <c r="ID154" s="29"/>
      <c r="IE154" s="29"/>
      <c r="IF154" s="29"/>
      <c r="IG154" s="29"/>
      <c r="IH154" s="29"/>
      <c r="II154" s="29"/>
      <c r="IJ154" s="29"/>
      <c r="IK154" s="29"/>
      <c r="IL154" s="29"/>
      <c r="IM154" s="29"/>
      <c r="IN154" s="29"/>
      <c r="IO154" s="29"/>
      <c r="IP154" s="29"/>
      <c r="IQ154" s="29"/>
      <c r="IR154" s="29"/>
      <c r="IS154" s="29"/>
      <c r="IT154" s="29"/>
      <c r="IU154" s="29"/>
      <c r="IV154" s="29"/>
      <c r="IW154" s="29"/>
      <c r="IX154" s="29"/>
      <c r="IY154" s="29"/>
      <c r="IZ154" s="29"/>
      <c r="JA154" s="29"/>
      <c r="JB154" s="29"/>
      <c r="JC154" s="29"/>
      <c r="JD154" s="29"/>
      <c r="JE154" s="29"/>
      <c r="JF154" s="29"/>
      <c r="JG154" s="29"/>
      <c r="JH154" s="29"/>
      <c r="JI154" s="29"/>
      <c r="JJ154" s="29"/>
      <c r="JK154" s="29"/>
      <c r="JL154" s="29"/>
      <c r="JM154" s="29"/>
      <c r="JN154" s="29"/>
      <c r="JO154" s="29"/>
      <c r="JP154" s="29"/>
      <c r="JQ154" s="29"/>
      <c r="JR154" s="29"/>
      <c r="JS154" s="29"/>
      <c r="JT154" s="29"/>
      <c r="JU154" s="29"/>
      <c r="JV154" s="29"/>
      <c r="JW154" s="29"/>
      <c r="JX154" s="29"/>
      <c r="JY154" s="29"/>
      <c r="JZ154" s="29"/>
      <c r="KA154" s="29"/>
      <c r="KB154" s="29"/>
      <c r="KC154" s="29"/>
      <c r="KD154" s="29"/>
      <c r="KE154" s="29"/>
      <c r="KF154" s="29"/>
      <c r="KG154" s="29"/>
      <c r="KH154" s="29"/>
      <c r="KI154" s="29"/>
      <c r="KJ154" s="29"/>
      <c r="KK154" s="29"/>
      <c r="KL154" s="29"/>
      <c r="KM154" s="29"/>
      <c r="KN154" s="29"/>
      <c r="KO154" s="29"/>
      <c r="KP154" s="29"/>
      <c r="KQ154" s="29"/>
      <c r="KR154" s="29"/>
      <c r="KS154" s="29"/>
      <c r="KT154" s="29"/>
      <c r="KU154" s="29"/>
      <c r="KV154" s="29"/>
      <c r="KW154" s="29"/>
      <c r="KX154" s="29"/>
      <c r="KY154" s="29"/>
      <c r="KZ154" s="29"/>
      <c r="LA154" s="29"/>
      <c r="LB154" s="29"/>
      <c r="LC154" s="29"/>
      <c r="LD154" s="29"/>
      <c r="LE154" s="29"/>
      <c r="LF154" s="29"/>
      <c r="LG154" s="29"/>
      <c r="LH154" s="29"/>
      <c r="LI154" s="29"/>
      <c r="LJ154" s="29"/>
      <c r="LK154" s="29"/>
      <c r="LL154" s="29"/>
      <c r="LM154" s="29"/>
      <c r="LN154" s="29"/>
      <c r="LO154" s="29"/>
      <c r="LP154" s="29"/>
      <c r="LQ154" s="29"/>
      <c r="LR154" s="29"/>
      <c r="LS154" s="29"/>
      <c r="LT154" s="29"/>
      <c r="LU154" s="29"/>
      <c r="LV154" s="29"/>
      <c r="LW154" s="29"/>
      <c r="LX154" s="29"/>
      <c r="LY154" s="29"/>
      <c r="LZ154" s="29"/>
      <c r="MA154" s="29"/>
      <c r="MB154" s="29"/>
      <c r="MC154" s="29"/>
      <c r="MD154" s="29"/>
      <c r="ME154" s="29"/>
      <c r="MF154" s="29"/>
      <c r="MG154" s="29"/>
      <c r="MH154" s="29"/>
      <c r="MI154" s="29"/>
      <c r="MJ154" s="29"/>
      <c r="MK154" s="29"/>
      <c r="ML154" s="29"/>
      <c r="MM154" s="29"/>
      <c r="MN154" s="29"/>
      <c r="MO154" s="29"/>
      <c r="MP154" s="29"/>
      <c r="MQ154" s="29"/>
      <c r="MR154" s="29"/>
      <c r="MS154" s="29"/>
      <c r="MT154" s="29"/>
      <c r="MU154" s="29"/>
      <c r="MV154" s="29"/>
      <c r="MW154" s="29"/>
      <c r="MX154" s="29"/>
      <c r="MY154" s="29"/>
      <c r="MZ154" s="29"/>
      <c r="NA154" s="29"/>
      <c r="NB154" s="29"/>
      <c r="NC154" s="29"/>
      <c r="ND154" s="29"/>
      <c r="NE154" s="29"/>
      <c r="NF154" s="29"/>
      <c r="NG154" s="29"/>
      <c r="NH154" s="29"/>
      <c r="NI154" s="29"/>
      <c r="NJ154" s="29"/>
      <c r="NK154" s="29"/>
      <c r="NL154" s="29"/>
      <c r="NM154" s="29"/>
      <c r="NN154" s="29"/>
      <c r="NO154" s="29"/>
      <c r="NP154" s="29"/>
      <c r="NQ154" s="29"/>
      <c r="NR154" s="29"/>
      <c r="NS154" s="29"/>
      <c r="NT154" s="29"/>
      <c r="NU154" s="29"/>
      <c r="NV154" s="29"/>
      <c r="NW154" s="29"/>
      <c r="NX154" s="29"/>
      <c r="NY154" s="29"/>
      <c r="NZ154" s="29"/>
      <c r="OA154" s="29"/>
      <c r="OB154" s="29"/>
      <c r="OC154" s="29"/>
      <c r="OD154" s="29"/>
      <c r="OE154" s="29"/>
      <c r="OF154" s="29"/>
      <c r="OG154" s="29"/>
      <c r="OH154" s="29"/>
      <c r="OI154" s="29"/>
      <c r="OJ154" s="29"/>
      <c r="OK154" s="29"/>
      <c r="OL154" s="29"/>
      <c r="OM154" s="29"/>
      <c r="ON154" s="29"/>
      <c r="OO154" s="29"/>
      <c r="OP154" s="29"/>
      <c r="OQ154" s="29"/>
      <c r="OR154" s="29"/>
      <c r="OS154" s="29"/>
      <c r="OT154" s="29"/>
      <c r="OU154" s="29"/>
      <c r="OV154" s="29"/>
      <c r="OW154" s="29"/>
      <c r="OX154" s="29"/>
      <c r="OY154" s="29"/>
      <c r="OZ154" s="29"/>
      <c r="PA154" s="29"/>
      <c r="PB154" s="29"/>
      <c r="PC154" s="29"/>
      <c r="PD154" s="29"/>
      <c r="PE154" s="29"/>
      <c r="PF154" s="29"/>
      <c r="PG154" s="29"/>
      <c r="PH154" s="29"/>
      <c r="PI154" s="29"/>
      <c r="PJ154" s="29"/>
      <c r="PK154" s="29"/>
    </row>
    <row r="155" spans="1:427" x14ac:dyDescent="0.25">
      <c r="A155" s="5" t="s">
        <v>37</v>
      </c>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v>196966</v>
      </c>
      <c r="BE155" s="29">
        <v>7401</v>
      </c>
      <c r="BF155" s="29">
        <v>204367</v>
      </c>
      <c r="BG155" s="29">
        <v>196966</v>
      </c>
      <c r="BH155" s="29">
        <v>7401</v>
      </c>
      <c r="BI155" s="29">
        <v>204367</v>
      </c>
      <c r="BJ155" s="29"/>
      <c r="BK155" s="29"/>
      <c r="BL155" s="29"/>
      <c r="BM155" s="29"/>
      <c r="BN155" s="29"/>
      <c r="BO155" s="29"/>
      <c r="BP155" s="29"/>
      <c r="BQ155" s="29"/>
      <c r="BR155" s="29"/>
      <c r="BS155" s="29"/>
      <c r="BT155" s="29"/>
      <c r="BU155" s="29"/>
      <c r="BV155" s="29">
        <v>123466</v>
      </c>
      <c r="BW155" s="29">
        <v>5750</v>
      </c>
      <c r="BX155" s="29">
        <v>129216</v>
      </c>
      <c r="BY155" s="29">
        <v>123466</v>
      </c>
      <c r="BZ155" s="29">
        <v>5750</v>
      </c>
      <c r="CA155" s="29">
        <v>129216</v>
      </c>
      <c r="CB155" s="29">
        <v>320432</v>
      </c>
      <c r="CC155" s="29">
        <v>13151</v>
      </c>
      <c r="CD155" s="29">
        <v>333583</v>
      </c>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29"/>
      <c r="DQ155" s="29"/>
      <c r="DR155" s="29"/>
      <c r="DS155" s="29"/>
      <c r="DT155" s="29"/>
      <c r="DU155" s="29"/>
      <c r="DV155" s="29"/>
      <c r="DW155" s="29"/>
      <c r="DX155" s="29"/>
      <c r="DY155" s="29"/>
      <c r="DZ155" s="29"/>
      <c r="EA155" s="29"/>
      <c r="EB155" s="29"/>
      <c r="EC155" s="29"/>
      <c r="ED155" s="29"/>
      <c r="EE155" s="29"/>
      <c r="EF155" s="29"/>
      <c r="EG155" s="29"/>
      <c r="EH155" s="29"/>
      <c r="EI155" s="29"/>
      <c r="EJ155" s="29"/>
      <c r="EK155" s="29"/>
      <c r="EL155" s="29"/>
      <c r="EM155" s="29"/>
      <c r="EN155" s="29"/>
      <c r="EO155" s="29"/>
      <c r="EP155" s="29"/>
      <c r="EQ155" s="29"/>
      <c r="ER155" s="29"/>
      <c r="ES155" s="29"/>
      <c r="ET155" s="29"/>
      <c r="EU155" s="29"/>
      <c r="EV155" s="29"/>
      <c r="EW155" s="29"/>
      <c r="EX155" s="29"/>
      <c r="EY155" s="29"/>
      <c r="EZ155" s="29"/>
      <c r="FA155" s="29"/>
      <c r="FB155" s="29"/>
      <c r="FC155" s="29"/>
      <c r="FD155" s="29"/>
      <c r="FE155" s="29"/>
      <c r="FF155" s="29"/>
      <c r="FG155" s="29"/>
      <c r="FH155" s="29"/>
      <c r="FI155" s="29"/>
      <c r="FJ155" s="29"/>
      <c r="FK155" s="29"/>
      <c r="FL155" s="29"/>
      <c r="FM155" s="29"/>
      <c r="FN155" s="29"/>
      <c r="FO155" s="29"/>
      <c r="FP155" s="29"/>
      <c r="FQ155" s="29"/>
      <c r="FR155" s="29"/>
      <c r="FS155" s="29"/>
      <c r="FT155" s="29"/>
      <c r="FU155" s="29"/>
      <c r="FV155" s="29"/>
      <c r="FW155" s="29"/>
      <c r="FX155" s="29"/>
      <c r="FY155" s="29"/>
      <c r="FZ155" s="29"/>
      <c r="GA155" s="29"/>
      <c r="GB155" s="29"/>
      <c r="GC155" s="29"/>
      <c r="GD155" s="29"/>
      <c r="GE155" s="29"/>
      <c r="GF155" s="29"/>
      <c r="GG155" s="29"/>
      <c r="GH155" s="29"/>
      <c r="GI155" s="29"/>
      <c r="GJ155" s="29"/>
      <c r="GK155" s="29"/>
      <c r="GL155" s="29"/>
      <c r="GM155" s="29"/>
      <c r="GN155" s="29"/>
      <c r="GO155" s="29"/>
      <c r="GP155" s="29"/>
      <c r="GQ155" s="29"/>
      <c r="GR155" s="29"/>
      <c r="GS155" s="29"/>
      <c r="GT155" s="29"/>
      <c r="GU155" s="29"/>
      <c r="GV155" s="29"/>
      <c r="GW155" s="29"/>
      <c r="GX155" s="29"/>
      <c r="GY155" s="29"/>
      <c r="GZ155" s="29"/>
      <c r="HA155" s="29"/>
      <c r="HB155" s="29"/>
      <c r="HC155" s="29"/>
      <c r="HD155" s="29"/>
      <c r="HE155" s="29"/>
      <c r="HF155" s="29"/>
      <c r="HG155" s="29"/>
      <c r="HH155" s="29"/>
      <c r="HI155" s="29"/>
      <c r="HJ155" s="29"/>
      <c r="HK155" s="29"/>
      <c r="HL155" s="29"/>
      <c r="HM155" s="29"/>
      <c r="HN155" s="29"/>
      <c r="HO155" s="29"/>
      <c r="HP155" s="29">
        <v>320432</v>
      </c>
      <c r="HQ155" s="29">
        <v>13151</v>
      </c>
      <c r="HR155" s="29">
        <v>333583</v>
      </c>
      <c r="HS155" s="29">
        <v>320432</v>
      </c>
      <c r="HT155" s="29">
        <v>0</v>
      </c>
      <c r="HU155" s="29">
        <v>320432</v>
      </c>
      <c r="HV155" s="29">
        <v>640864</v>
      </c>
      <c r="HW155" s="29">
        <v>13151</v>
      </c>
      <c r="HX155" s="29">
        <v>654015</v>
      </c>
      <c r="HY155" s="29">
        <v>640864</v>
      </c>
      <c r="HZ155" s="29">
        <v>13151</v>
      </c>
      <c r="IA155" s="29">
        <v>654015</v>
      </c>
      <c r="IB155" s="29"/>
      <c r="IC155" s="29"/>
      <c r="ID155" s="29"/>
      <c r="IE155" s="29"/>
      <c r="IF155" s="29"/>
      <c r="IG155" s="29"/>
      <c r="IH155" s="29"/>
      <c r="II155" s="29"/>
      <c r="IJ155" s="29"/>
      <c r="IK155" s="29"/>
      <c r="IL155" s="29"/>
      <c r="IM155" s="29"/>
      <c r="IN155" s="29"/>
      <c r="IO155" s="29"/>
      <c r="IP155" s="29"/>
      <c r="IQ155" s="29"/>
      <c r="IR155" s="29"/>
      <c r="IS155" s="29"/>
      <c r="IT155" s="29"/>
      <c r="IU155" s="29"/>
      <c r="IV155" s="29"/>
      <c r="IW155" s="29"/>
      <c r="IX155" s="29"/>
      <c r="IY155" s="29"/>
      <c r="IZ155" s="29"/>
      <c r="JA155" s="29"/>
      <c r="JB155" s="29"/>
      <c r="JC155" s="29"/>
      <c r="JD155" s="29"/>
      <c r="JE155" s="29"/>
      <c r="JF155" s="29"/>
      <c r="JG155" s="29"/>
      <c r="JH155" s="29"/>
      <c r="JI155" s="29"/>
      <c r="JJ155" s="29"/>
      <c r="JK155" s="29"/>
      <c r="JL155" s="29"/>
      <c r="JM155" s="29"/>
      <c r="JN155" s="29"/>
      <c r="JO155" s="29"/>
      <c r="JP155" s="29"/>
      <c r="JQ155" s="29"/>
      <c r="JR155" s="29"/>
      <c r="JS155" s="29"/>
      <c r="JT155" s="29"/>
      <c r="JU155" s="29"/>
      <c r="JV155" s="29"/>
      <c r="JW155" s="29"/>
      <c r="JX155" s="29"/>
      <c r="JY155" s="29"/>
      <c r="JZ155" s="29"/>
      <c r="KA155" s="29"/>
      <c r="KB155" s="29"/>
      <c r="KC155" s="29"/>
      <c r="KD155" s="29"/>
      <c r="KE155" s="29"/>
      <c r="KF155" s="29"/>
      <c r="KG155" s="29"/>
      <c r="KH155" s="29"/>
      <c r="KI155" s="29"/>
      <c r="KJ155" s="29"/>
      <c r="KK155" s="29"/>
      <c r="KL155" s="29"/>
      <c r="KM155" s="29"/>
      <c r="KN155" s="29"/>
      <c r="KO155" s="29"/>
      <c r="KP155" s="29"/>
      <c r="KQ155" s="29"/>
      <c r="KR155" s="29"/>
      <c r="KS155" s="29"/>
      <c r="KT155" s="29"/>
      <c r="KU155" s="29"/>
      <c r="KV155" s="29"/>
      <c r="KW155" s="29"/>
      <c r="KX155" s="29"/>
      <c r="KY155" s="29"/>
      <c r="KZ155" s="29"/>
      <c r="LA155" s="29"/>
      <c r="LB155" s="29"/>
      <c r="LC155" s="29"/>
      <c r="LD155" s="29"/>
      <c r="LE155" s="29"/>
      <c r="LF155" s="29"/>
      <c r="LG155" s="29"/>
      <c r="LH155" s="29"/>
      <c r="LI155" s="29"/>
      <c r="LJ155" s="29"/>
      <c r="LK155" s="29"/>
      <c r="LL155" s="29"/>
      <c r="LM155" s="29"/>
      <c r="LN155" s="29"/>
      <c r="LO155" s="29"/>
      <c r="LP155" s="29"/>
      <c r="LQ155" s="29"/>
      <c r="LR155" s="29"/>
      <c r="LS155" s="29"/>
      <c r="LT155" s="29"/>
      <c r="LU155" s="29"/>
      <c r="LV155" s="29"/>
      <c r="LW155" s="29"/>
      <c r="LX155" s="29"/>
      <c r="LY155" s="29"/>
      <c r="LZ155" s="29"/>
      <c r="MA155" s="29"/>
      <c r="MB155" s="29"/>
      <c r="MC155" s="29"/>
      <c r="MD155" s="29"/>
      <c r="ME155" s="29"/>
      <c r="MF155" s="29"/>
      <c r="MG155" s="29"/>
      <c r="MH155" s="29"/>
      <c r="MI155" s="29"/>
      <c r="MJ155" s="29"/>
      <c r="MK155" s="29"/>
      <c r="ML155" s="29"/>
      <c r="MM155" s="29"/>
      <c r="MN155" s="29"/>
      <c r="MO155" s="29"/>
      <c r="MP155" s="29"/>
      <c r="MQ155" s="29"/>
      <c r="MR155" s="29"/>
      <c r="MS155" s="29"/>
      <c r="MT155" s="29"/>
      <c r="MU155" s="29"/>
      <c r="MV155" s="29"/>
      <c r="MW155" s="29"/>
      <c r="MX155" s="29"/>
      <c r="MY155" s="29"/>
      <c r="MZ155" s="29"/>
      <c r="NA155" s="29"/>
      <c r="NB155" s="29"/>
      <c r="NC155" s="29"/>
      <c r="ND155" s="29"/>
      <c r="NE155" s="29"/>
      <c r="NF155" s="29"/>
      <c r="NG155" s="29"/>
      <c r="NH155" s="29"/>
      <c r="NI155" s="29"/>
      <c r="NJ155" s="29"/>
      <c r="NK155" s="29"/>
      <c r="NL155" s="29"/>
      <c r="NM155" s="29"/>
      <c r="NN155" s="29"/>
      <c r="NO155" s="29"/>
      <c r="NP155" s="29"/>
      <c r="NQ155" s="29"/>
      <c r="NR155" s="29"/>
      <c r="NS155" s="29"/>
      <c r="NT155" s="29"/>
      <c r="NU155" s="29"/>
      <c r="NV155" s="29"/>
      <c r="NW155" s="29"/>
      <c r="NX155" s="29"/>
      <c r="NY155" s="29"/>
      <c r="NZ155" s="29"/>
      <c r="OA155" s="29"/>
      <c r="OB155" s="29"/>
      <c r="OC155" s="29"/>
      <c r="OD155" s="29"/>
      <c r="OE155" s="29"/>
      <c r="OF155" s="29"/>
      <c r="OG155" s="29"/>
      <c r="OH155" s="29"/>
      <c r="OI155" s="29"/>
      <c r="OJ155" s="29"/>
      <c r="OK155" s="29"/>
      <c r="OL155" s="29"/>
      <c r="OM155" s="29"/>
      <c r="ON155" s="29"/>
      <c r="OO155" s="29"/>
      <c r="OP155" s="29"/>
      <c r="OQ155" s="29"/>
      <c r="OR155" s="29"/>
      <c r="OS155" s="29"/>
      <c r="OT155" s="29"/>
      <c r="OU155" s="29"/>
      <c r="OV155" s="29"/>
      <c r="OW155" s="29"/>
      <c r="OX155" s="29"/>
      <c r="OY155" s="29"/>
      <c r="OZ155" s="29"/>
      <c r="PA155" s="29"/>
      <c r="PB155" s="29"/>
      <c r="PC155" s="29"/>
      <c r="PD155" s="29"/>
      <c r="PE155" s="29"/>
      <c r="PF155" s="29"/>
      <c r="PG155" s="29"/>
      <c r="PH155" s="29"/>
      <c r="PI155" s="29"/>
      <c r="PJ155" s="29"/>
      <c r="PK155" s="29"/>
    </row>
    <row r="156" spans="1:427" x14ac:dyDescent="0.25">
      <c r="A156" s="6" t="s">
        <v>38</v>
      </c>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v>-7401</v>
      </c>
      <c r="BE156" s="29">
        <v>7401</v>
      </c>
      <c r="BF156" s="29">
        <v>0</v>
      </c>
      <c r="BG156" s="29">
        <v>-7401</v>
      </c>
      <c r="BH156" s="29">
        <v>7401</v>
      </c>
      <c r="BI156" s="29">
        <v>0</v>
      </c>
      <c r="BJ156" s="29"/>
      <c r="BK156" s="29"/>
      <c r="BL156" s="29"/>
      <c r="BM156" s="29"/>
      <c r="BN156" s="29"/>
      <c r="BO156" s="29"/>
      <c r="BP156" s="29"/>
      <c r="BQ156" s="29"/>
      <c r="BR156" s="29"/>
      <c r="BS156" s="29"/>
      <c r="BT156" s="29"/>
      <c r="BU156" s="29"/>
      <c r="BV156" s="29">
        <v>-5750</v>
      </c>
      <c r="BW156" s="29">
        <v>5750</v>
      </c>
      <c r="BX156" s="29">
        <v>0</v>
      </c>
      <c r="BY156" s="29">
        <v>-5750</v>
      </c>
      <c r="BZ156" s="29">
        <v>5750</v>
      </c>
      <c r="CA156" s="29">
        <v>0</v>
      </c>
      <c r="CB156" s="29">
        <v>-13151</v>
      </c>
      <c r="CC156" s="29">
        <v>13151</v>
      </c>
      <c r="CD156" s="29">
        <v>0</v>
      </c>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29"/>
      <c r="DQ156" s="29"/>
      <c r="DR156" s="29"/>
      <c r="DS156" s="29"/>
      <c r="DT156" s="29"/>
      <c r="DU156" s="29"/>
      <c r="DV156" s="29"/>
      <c r="DW156" s="29"/>
      <c r="DX156" s="29"/>
      <c r="DY156" s="29"/>
      <c r="DZ156" s="29"/>
      <c r="EA156" s="29"/>
      <c r="EB156" s="29"/>
      <c r="EC156" s="29"/>
      <c r="ED156" s="29"/>
      <c r="EE156" s="29"/>
      <c r="EF156" s="29"/>
      <c r="EG156" s="29"/>
      <c r="EH156" s="29"/>
      <c r="EI156" s="29"/>
      <c r="EJ156" s="29"/>
      <c r="EK156" s="29"/>
      <c r="EL156" s="29"/>
      <c r="EM156" s="29"/>
      <c r="EN156" s="29"/>
      <c r="EO156" s="29"/>
      <c r="EP156" s="29"/>
      <c r="EQ156" s="29"/>
      <c r="ER156" s="29"/>
      <c r="ES156" s="29"/>
      <c r="ET156" s="29"/>
      <c r="EU156" s="29"/>
      <c r="EV156" s="29"/>
      <c r="EW156" s="29"/>
      <c r="EX156" s="29"/>
      <c r="EY156" s="29"/>
      <c r="EZ156" s="29"/>
      <c r="FA156" s="29"/>
      <c r="FB156" s="29"/>
      <c r="FC156" s="29"/>
      <c r="FD156" s="29"/>
      <c r="FE156" s="29"/>
      <c r="FF156" s="29"/>
      <c r="FG156" s="29"/>
      <c r="FH156" s="29"/>
      <c r="FI156" s="29"/>
      <c r="FJ156" s="29"/>
      <c r="FK156" s="29"/>
      <c r="FL156" s="29"/>
      <c r="FM156" s="29"/>
      <c r="FN156" s="29"/>
      <c r="FO156" s="29"/>
      <c r="FP156" s="29"/>
      <c r="FQ156" s="29"/>
      <c r="FR156" s="29"/>
      <c r="FS156" s="29"/>
      <c r="FT156" s="29"/>
      <c r="FU156" s="29"/>
      <c r="FV156" s="29"/>
      <c r="FW156" s="29"/>
      <c r="FX156" s="29"/>
      <c r="FY156" s="29"/>
      <c r="FZ156" s="29"/>
      <c r="GA156" s="29"/>
      <c r="GB156" s="29"/>
      <c r="GC156" s="29"/>
      <c r="GD156" s="29"/>
      <c r="GE156" s="29"/>
      <c r="GF156" s="29"/>
      <c r="GG156" s="29"/>
      <c r="GH156" s="29"/>
      <c r="GI156" s="29"/>
      <c r="GJ156" s="29"/>
      <c r="GK156" s="29"/>
      <c r="GL156" s="29"/>
      <c r="GM156" s="29"/>
      <c r="GN156" s="29"/>
      <c r="GO156" s="29"/>
      <c r="GP156" s="29"/>
      <c r="GQ156" s="29"/>
      <c r="GR156" s="29"/>
      <c r="GS156" s="29"/>
      <c r="GT156" s="29"/>
      <c r="GU156" s="29"/>
      <c r="GV156" s="29"/>
      <c r="GW156" s="29"/>
      <c r="GX156" s="29"/>
      <c r="GY156" s="29"/>
      <c r="GZ156" s="29"/>
      <c r="HA156" s="29"/>
      <c r="HB156" s="29"/>
      <c r="HC156" s="29"/>
      <c r="HD156" s="29"/>
      <c r="HE156" s="29"/>
      <c r="HF156" s="29"/>
      <c r="HG156" s="29"/>
      <c r="HH156" s="29"/>
      <c r="HI156" s="29"/>
      <c r="HJ156" s="29"/>
      <c r="HK156" s="29"/>
      <c r="HL156" s="29"/>
      <c r="HM156" s="29"/>
      <c r="HN156" s="29"/>
      <c r="HO156" s="29"/>
      <c r="HP156" s="29">
        <v>-13151</v>
      </c>
      <c r="HQ156" s="29">
        <v>13151</v>
      </c>
      <c r="HR156" s="29">
        <v>0</v>
      </c>
      <c r="HS156" s="29">
        <v>-13151</v>
      </c>
      <c r="HT156" s="29">
        <v>0</v>
      </c>
      <c r="HU156" s="29">
        <v>-13151</v>
      </c>
      <c r="HV156" s="29">
        <v>-26302</v>
      </c>
      <c r="HW156" s="29">
        <v>13151</v>
      </c>
      <c r="HX156" s="29">
        <v>-13151</v>
      </c>
      <c r="HY156" s="29">
        <v>-26302</v>
      </c>
      <c r="HZ156" s="29">
        <v>13151</v>
      </c>
      <c r="IA156" s="29">
        <v>-13151</v>
      </c>
      <c r="IB156" s="29"/>
      <c r="IC156" s="29"/>
      <c r="ID156" s="29"/>
      <c r="IE156" s="29"/>
      <c r="IF156" s="29"/>
      <c r="IG156" s="29"/>
      <c r="IH156" s="29"/>
      <c r="II156" s="29"/>
      <c r="IJ156" s="29"/>
      <c r="IK156" s="29"/>
      <c r="IL156" s="29"/>
      <c r="IM156" s="29"/>
      <c r="IN156" s="29"/>
      <c r="IO156" s="29"/>
      <c r="IP156" s="29"/>
      <c r="IQ156" s="29"/>
      <c r="IR156" s="29"/>
      <c r="IS156" s="29"/>
      <c r="IT156" s="29"/>
      <c r="IU156" s="29"/>
      <c r="IV156" s="29"/>
      <c r="IW156" s="29"/>
      <c r="IX156" s="29"/>
      <c r="IY156" s="29"/>
      <c r="IZ156" s="29"/>
      <c r="JA156" s="29"/>
      <c r="JB156" s="29"/>
      <c r="JC156" s="29"/>
      <c r="JD156" s="29"/>
      <c r="JE156" s="29"/>
      <c r="JF156" s="29"/>
      <c r="JG156" s="29"/>
      <c r="JH156" s="29"/>
      <c r="JI156" s="29"/>
      <c r="JJ156" s="29"/>
      <c r="JK156" s="29"/>
      <c r="JL156" s="29"/>
      <c r="JM156" s="29"/>
      <c r="JN156" s="29"/>
      <c r="JO156" s="29"/>
      <c r="JP156" s="29"/>
      <c r="JQ156" s="29"/>
      <c r="JR156" s="29"/>
      <c r="JS156" s="29"/>
      <c r="JT156" s="29"/>
      <c r="JU156" s="29"/>
      <c r="JV156" s="29"/>
      <c r="JW156" s="29"/>
      <c r="JX156" s="29"/>
      <c r="JY156" s="29"/>
      <c r="JZ156" s="29"/>
      <c r="KA156" s="29"/>
      <c r="KB156" s="29"/>
      <c r="KC156" s="29"/>
      <c r="KD156" s="29"/>
      <c r="KE156" s="29"/>
      <c r="KF156" s="29"/>
      <c r="KG156" s="29"/>
      <c r="KH156" s="29"/>
      <c r="KI156" s="29"/>
      <c r="KJ156" s="29"/>
      <c r="KK156" s="29"/>
      <c r="KL156" s="29"/>
      <c r="KM156" s="29"/>
      <c r="KN156" s="29"/>
      <c r="KO156" s="29"/>
      <c r="KP156" s="29"/>
      <c r="KQ156" s="29"/>
      <c r="KR156" s="29"/>
      <c r="KS156" s="29"/>
      <c r="KT156" s="29"/>
      <c r="KU156" s="29"/>
      <c r="KV156" s="29"/>
      <c r="KW156" s="29"/>
      <c r="KX156" s="29"/>
      <c r="KY156" s="29"/>
      <c r="KZ156" s="29"/>
      <c r="LA156" s="29"/>
      <c r="LB156" s="29"/>
      <c r="LC156" s="29"/>
      <c r="LD156" s="29"/>
      <c r="LE156" s="29"/>
      <c r="LF156" s="29"/>
      <c r="LG156" s="29"/>
      <c r="LH156" s="29"/>
      <c r="LI156" s="29"/>
      <c r="LJ156" s="29"/>
      <c r="LK156" s="29"/>
      <c r="LL156" s="29"/>
      <c r="LM156" s="29"/>
      <c r="LN156" s="29"/>
      <c r="LO156" s="29"/>
      <c r="LP156" s="29"/>
      <c r="LQ156" s="29"/>
      <c r="LR156" s="29"/>
      <c r="LS156" s="29"/>
      <c r="LT156" s="29"/>
      <c r="LU156" s="29"/>
      <c r="LV156" s="29"/>
      <c r="LW156" s="29"/>
      <c r="LX156" s="29"/>
      <c r="LY156" s="29"/>
      <c r="LZ156" s="29"/>
      <c r="MA156" s="29"/>
      <c r="MB156" s="29"/>
      <c r="MC156" s="29"/>
      <c r="MD156" s="29"/>
      <c r="ME156" s="29"/>
      <c r="MF156" s="29"/>
      <c r="MG156" s="29"/>
      <c r="MH156" s="29"/>
      <c r="MI156" s="29"/>
      <c r="MJ156" s="29"/>
      <c r="MK156" s="29"/>
      <c r="ML156" s="29"/>
      <c r="MM156" s="29"/>
      <c r="MN156" s="29"/>
      <c r="MO156" s="29"/>
      <c r="MP156" s="29"/>
      <c r="MQ156" s="29"/>
      <c r="MR156" s="29"/>
      <c r="MS156" s="29"/>
      <c r="MT156" s="29"/>
      <c r="MU156" s="29"/>
      <c r="MV156" s="29"/>
      <c r="MW156" s="29"/>
      <c r="MX156" s="29"/>
      <c r="MY156" s="29"/>
      <c r="MZ156" s="29"/>
      <c r="NA156" s="29"/>
      <c r="NB156" s="29"/>
      <c r="NC156" s="29"/>
      <c r="ND156" s="29"/>
      <c r="NE156" s="29"/>
      <c r="NF156" s="29"/>
      <c r="NG156" s="29"/>
      <c r="NH156" s="29"/>
      <c r="NI156" s="29"/>
      <c r="NJ156" s="29"/>
      <c r="NK156" s="29"/>
      <c r="NL156" s="29"/>
      <c r="NM156" s="29"/>
      <c r="NN156" s="29"/>
      <c r="NO156" s="29"/>
      <c r="NP156" s="29"/>
      <c r="NQ156" s="29"/>
      <c r="NR156" s="29"/>
      <c r="NS156" s="29"/>
      <c r="NT156" s="29"/>
      <c r="NU156" s="29"/>
      <c r="NV156" s="29"/>
      <c r="NW156" s="29"/>
      <c r="NX156" s="29"/>
      <c r="NY156" s="29"/>
      <c r="NZ156" s="29"/>
      <c r="OA156" s="29"/>
      <c r="OB156" s="29"/>
      <c r="OC156" s="29"/>
      <c r="OD156" s="29"/>
      <c r="OE156" s="29"/>
      <c r="OF156" s="29"/>
      <c r="OG156" s="29"/>
      <c r="OH156" s="29"/>
      <c r="OI156" s="29"/>
      <c r="OJ156" s="29"/>
      <c r="OK156" s="29"/>
      <c r="OL156" s="29"/>
      <c r="OM156" s="29"/>
      <c r="ON156" s="29"/>
      <c r="OO156" s="29"/>
      <c r="OP156" s="29"/>
      <c r="OQ156" s="29"/>
      <c r="OR156" s="29"/>
      <c r="OS156" s="29"/>
      <c r="OT156" s="29"/>
      <c r="OU156" s="29"/>
      <c r="OV156" s="29"/>
      <c r="OW156" s="29"/>
      <c r="OX156" s="29"/>
      <c r="OY156" s="29"/>
      <c r="OZ156" s="29"/>
      <c r="PA156" s="29"/>
      <c r="PB156" s="29"/>
      <c r="PC156" s="29"/>
      <c r="PD156" s="29"/>
      <c r="PE156" s="29"/>
      <c r="PF156" s="29"/>
      <c r="PG156" s="29"/>
      <c r="PH156" s="29"/>
      <c r="PI156" s="29"/>
      <c r="PJ156" s="29"/>
      <c r="PK156" s="29"/>
    </row>
    <row r="157" spans="1:427" x14ac:dyDescent="0.25">
      <c r="A157" s="7" t="s">
        <v>304</v>
      </c>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v>-7401</v>
      </c>
      <c r="BE157" s="29">
        <v>7401</v>
      </c>
      <c r="BF157" s="29">
        <v>0</v>
      </c>
      <c r="BG157" s="29">
        <v>-7401</v>
      </c>
      <c r="BH157" s="29">
        <v>7401</v>
      </c>
      <c r="BI157" s="29">
        <v>0</v>
      </c>
      <c r="BJ157" s="29"/>
      <c r="BK157" s="29"/>
      <c r="BL157" s="29"/>
      <c r="BM157" s="29"/>
      <c r="BN157" s="29"/>
      <c r="BO157" s="29"/>
      <c r="BP157" s="29"/>
      <c r="BQ157" s="29"/>
      <c r="BR157" s="29"/>
      <c r="BS157" s="29"/>
      <c r="BT157" s="29"/>
      <c r="BU157" s="29"/>
      <c r="BV157" s="29">
        <v>-5750</v>
      </c>
      <c r="BW157" s="29">
        <v>5750</v>
      </c>
      <c r="BX157" s="29">
        <v>0</v>
      </c>
      <c r="BY157" s="29">
        <v>-5750</v>
      </c>
      <c r="BZ157" s="29">
        <v>5750</v>
      </c>
      <c r="CA157" s="29">
        <v>0</v>
      </c>
      <c r="CB157" s="29">
        <v>-13151</v>
      </c>
      <c r="CC157" s="29">
        <v>13151</v>
      </c>
      <c r="CD157" s="29">
        <v>0</v>
      </c>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29"/>
      <c r="DQ157" s="29"/>
      <c r="DR157" s="29"/>
      <c r="DS157" s="29"/>
      <c r="DT157" s="29"/>
      <c r="DU157" s="29"/>
      <c r="DV157" s="29"/>
      <c r="DW157" s="29"/>
      <c r="DX157" s="29"/>
      <c r="DY157" s="29"/>
      <c r="DZ157" s="29"/>
      <c r="EA157" s="29"/>
      <c r="EB157" s="29"/>
      <c r="EC157" s="29"/>
      <c r="ED157" s="29"/>
      <c r="EE157" s="29"/>
      <c r="EF157" s="29"/>
      <c r="EG157" s="29"/>
      <c r="EH157" s="29"/>
      <c r="EI157" s="29"/>
      <c r="EJ157" s="29"/>
      <c r="EK157" s="29"/>
      <c r="EL157" s="29"/>
      <c r="EM157" s="29"/>
      <c r="EN157" s="29"/>
      <c r="EO157" s="29"/>
      <c r="EP157" s="29"/>
      <c r="EQ157" s="29"/>
      <c r="ER157" s="29"/>
      <c r="ES157" s="29"/>
      <c r="ET157" s="29"/>
      <c r="EU157" s="29"/>
      <c r="EV157" s="29"/>
      <c r="EW157" s="29"/>
      <c r="EX157" s="29"/>
      <c r="EY157" s="29"/>
      <c r="EZ157" s="29"/>
      <c r="FA157" s="29"/>
      <c r="FB157" s="29"/>
      <c r="FC157" s="29"/>
      <c r="FD157" s="29"/>
      <c r="FE157" s="29"/>
      <c r="FF157" s="29"/>
      <c r="FG157" s="29"/>
      <c r="FH157" s="29"/>
      <c r="FI157" s="29"/>
      <c r="FJ157" s="29"/>
      <c r="FK157" s="29"/>
      <c r="FL157" s="29"/>
      <c r="FM157" s="29"/>
      <c r="FN157" s="29"/>
      <c r="FO157" s="29"/>
      <c r="FP157" s="29"/>
      <c r="FQ157" s="29"/>
      <c r="FR157" s="29"/>
      <c r="FS157" s="29"/>
      <c r="FT157" s="29"/>
      <c r="FU157" s="29"/>
      <c r="FV157" s="29"/>
      <c r="FW157" s="29"/>
      <c r="FX157" s="29"/>
      <c r="FY157" s="29"/>
      <c r="FZ157" s="29"/>
      <c r="GA157" s="29"/>
      <c r="GB157" s="29"/>
      <c r="GC157" s="29"/>
      <c r="GD157" s="29"/>
      <c r="GE157" s="29"/>
      <c r="GF157" s="29"/>
      <c r="GG157" s="29"/>
      <c r="GH157" s="29"/>
      <c r="GI157" s="29"/>
      <c r="GJ157" s="29"/>
      <c r="GK157" s="29"/>
      <c r="GL157" s="29"/>
      <c r="GM157" s="29"/>
      <c r="GN157" s="29"/>
      <c r="GO157" s="29"/>
      <c r="GP157" s="29"/>
      <c r="GQ157" s="29"/>
      <c r="GR157" s="29"/>
      <c r="GS157" s="29"/>
      <c r="GT157" s="29"/>
      <c r="GU157" s="29"/>
      <c r="GV157" s="29"/>
      <c r="GW157" s="29"/>
      <c r="GX157" s="29"/>
      <c r="GY157" s="29"/>
      <c r="GZ157" s="29"/>
      <c r="HA157" s="29"/>
      <c r="HB157" s="29"/>
      <c r="HC157" s="29"/>
      <c r="HD157" s="29"/>
      <c r="HE157" s="29"/>
      <c r="HF157" s="29"/>
      <c r="HG157" s="29"/>
      <c r="HH157" s="29"/>
      <c r="HI157" s="29"/>
      <c r="HJ157" s="29"/>
      <c r="HK157" s="29"/>
      <c r="HL157" s="29"/>
      <c r="HM157" s="29"/>
      <c r="HN157" s="29"/>
      <c r="HO157" s="29"/>
      <c r="HP157" s="29">
        <v>-13151</v>
      </c>
      <c r="HQ157" s="29">
        <v>13151</v>
      </c>
      <c r="HR157" s="29">
        <v>0</v>
      </c>
      <c r="HS157" s="29">
        <v>-13151</v>
      </c>
      <c r="HT157" s="29">
        <v>0</v>
      </c>
      <c r="HU157" s="29">
        <v>-13151</v>
      </c>
      <c r="HV157" s="29">
        <v>-26302</v>
      </c>
      <c r="HW157" s="29">
        <v>13151</v>
      </c>
      <c r="HX157" s="29">
        <v>-13151</v>
      </c>
      <c r="HY157" s="29">
        <v>-26302</v>
      </c>
      <c r="HZ157" s="29">
        <v>13151</v>
      </c>
      <c r="IA157" s="29">
        <v>-13151</v>
      </c>
      <c r="IB157" s="29"/>
      <c r="IC157" s="29"/>
      <c r="ID157" s="29"/>
      <c r="IE157" s="29"/>
      <c r="IF157" s="29"/>
      <c r="IG157" s="29"/>
      <c r="IH157" s="29"/>
      <c r="II157" s="29"/>
      <c r="IJ157" s="29"/>
      <c r="IK157" s="29"/>
      <c r="IL157" s="29"/>
      <c r="IM157" s="29"/>
      <c r="IN157" s="29"/>
      <c r="IO157" s="29"/>
      <c r="IP157" s="29"/>
      <c r="IQ157" s="29"/>
      <c r="IR157" s="29"/>
      <c r="IS157" s="29"/>
      <c r="IT157" s="29"/>
      <c r="IU157" s="29"/>
      <c r="IV157" s="29"/>
      <c r="IW157" s="29"/>
      <c r="IX157" s="29"/>
      <c r="IY157" s="29"/>
      <c r="IZ157" s="29"/>
      <c r="JA157" s="29"/>
      <c r="JB157" s="29"/>
      <c r="JC157" s="29"/>
      <c r="JD157" s="29"/>
      <c r="JE157" s="29"/>
      <c r="JF157" s="29"/>
      <c r="JG157" s="29"/>
      <c r="JH157" s="29"/>
      <c r="JI157" s="29"/>
      <c r="JJ157" s="29"/>
      <c r="JK157" s="29"/>
      <c r="JL157" s="29"/>
      <c r="JM157" s="29"/>
      <c r="JN157" s="29"/>
      <c r="JO157" s="29"/>
      <c r="JP157" s="29"/>
      <c r="JQ157" s="29"/>
      <c r="JR157" s="29"/>
      <c r="JS157" s="29"/>
      <c r="JT157" s="29"/>
      <c r="JU157" s="29"/>
      <c r="JV157" s="29"/>
      <c r="JW157" s="29"/>
      <c r="JX157" s="29"/>
      <c r="JY157" s="29"/>
      <c r="JZ157" s="29"/>
      <c r="KA157" s="29"/>
      <c r="KB157" s="29"/>
      <c r="KC157" s="29"/>
      <c r="KD157" s="29"/>
      <c r="KE157" s="29"/>
      <c r="KF157" s="29"/>
      <c r="KG157" s="29"/>
      <c r="KH157" s="29"/>
      <c r="KI157" s="29"/>
      <c r="KJ157" s="29"/>
      <c r="KK157" s="29"/>
      <c r="KL157" s="29"/>
      <c r="KM157" s="29"/>
      <c r="KN157" s="29"/>
      <c r="KO157" s="29"/>
      <c r="KP157" s="29"/>
      <c r="KQ157" s="29"/>
      <c r="KR157" s="29"/>
      <c r="KS157" s="29"/>
      <c r="KT157" s="29"/>
      <c r="KU157" s="29"/>
      <c r="KV157" s="29"/>
      <c r="KW157" s="29"/>
      <c r="KX157" s="29"/>
      <c r="KY157" s="29"/>
      <c r="KZ157" s="29"/>
      <c r="LA157" s="29"/>
      <c r="LB157" s="29"/>
      <c r="LC157" s="29"/>
      <c r="LD157" s="29"/>
      <c r="LE157" s="29"/>
      <c r="LF157" s="29"/>
      <c r="LG157" s="29"/>
      <c r="LH157" s="29"/>
      <c r="LI157" s="29"/>
      <c r="LJ157" s="29"/>
      <c r="LK157" s="29"/>
      <c r="LL157" s="29"/>
      <c r="LM157" s="29"/>
      <c r="LN157" s="29"/>
      <c r="LO157" s="29"/>
      <c r="LP157" s="29"/>
      <c r="LQ157" s="29"/>
      <c r="LR157" s="29"/>
      <c r="LS157" s="29"/>
      <c r="LT157" s="29"/>
      <c r="LU157" s="29"/>
      <c r="LV157" s="29"/>
      <c r="LW157" s="29"/>
      <c r="LX157" s="29"/>
      <c r="LY157" s="29"/>
      <c r="LZ157" s="29"/>
      <c r="MA157" s="29"/>
      <c r="MB157" s="29"/>
      <c r="MC157" s="29"/>
      <c r="MD157" s="29"/>
      <c r="ME157" s="29"/>
      <c r="MF157" s="29"/>
      <c r="MG157" s="29"/>
      <c r="MH157" s="29"/>
      <c r="MI157" s="29"/>
      <c r="MJ157" s="29"/>
      <c r="MK157" s="29"/>
      <c r="ML157" s="29"/>
      <c r="MM157" s="29"/>
      <c r="MN157" s="29"/>
      <c r="MO157" s="29"/>
      <c r="MP157" s="29"/>
      <c r="MQ157" s="29"/>
      <c r="MR157" s="29"/>
      <c r="MS157" s="29"/>
      <c r="MT157" s="29"/>
      <c r="MU157" s="29"/>
      <c r="MV157" s="29"/>
      <c r="MW157" s="29"/>
      <c r="MX157" s="29"/>
      <c r="MY157" s="29"/>
      <c r="MZ157" s="29"/>
      <c r="NA157" s="29"/>
      <c r="NB157" s="29"/>
      <c r="NC157" s="29"/>
      <c r="ND157" s="29"/>
      <c r="NE157" s="29"/>
      <c r="NF157" s="29"/>
      <c r="NG157" s="29"/>
      <c r="NH157" s="29"/>
      <c r="NI157" s="29"/>
      <c r="NJ157" s="29"/>
      <c r="NK157" s="29"/>
      <c r="NL157" s="29"/>
      <c r="NM157" s="29"/>
      <c r="NN157" s="29"/>
      <c r="NO157" s="29"/>
      <c r="NP157" s="29"/>
      <c r="NQ157" s="29"/>
      <c r="NR157" s="29"/>
      <c r="NS157" s="29"/>
      <c r="NT157" s="29"/>
      <c r="NU157" s="29"/>
      <c r="NV157" s="29"/>
      <c r="NW157" s="29"/>
      <c r="NX157" s="29"/>
      <c r="NY157" s="29"/>
      <c r="NZ157" s="29"/>
      <c r="OA157" s="29"/>
      <c r="OB157" s="29"/>
      <c r="OC157" s="29"/>
      <c r="OD157" s="29"/>
      <c r="OE157" s="29"/>
      <c r="OF157" s="29"/>
      <c r="OG157" s="29"/>
      <c r="OH157" s="29"/>
      <c r="OI157" s="29"/>
      <c r="OJ157" s="29"/>
      <c r="OK157" s="29"/>
      <c r="OL157" s="29"/>
      <c r="OM157" s="29"/>
      <c r="ON157" s="29"/>
      <c r="OO157" s="29"/>
      <c r="OP157" s="29"/>
      <c r="OQ157" s="29"/>
      <c r="OR157" s="29"/>
      <c r="OS157" s="29"/>
      <c r="OT157" s="29"/>
      <c r="OU157" s="29"/>
      <c r="OV157" s="29"/>
      <c r="OW157" s="29"/>
      <c r="OX157" s="29"/>
      <c r="OY157" s="29"/>
      <c r="OZ157" s="29"/>
      <c r="PA157" s="29"/>
      <c r="PB157" s="29"/>
      <c r="PC157" s="29"/>
      <c r="PD157" s="29"/>
      <c r="PE157" s="29"/>
      <c r="PF157" s="29"/>
      <c r="PG157" s="29"/>
      <c r="PH157" s="29"/>
      <c r="PI157" s="29"/>
      <c r="PJ157" s="29"/>
      <c r="PK157" s="29"/>
    </row>
    <row r="158" spans="1:427" x14ac:dyDescent="0.25">
      <c r="A158" s="6" t="s">
        <v>37</v>
      </c>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v>204367</v>
      </c>
      <c r="BE158" s="29">
        <v>0</v>
      </c>
      <c r="BF158" s="29">
        <v>204367</v>
      </c>
      <c r="BG158" s="29">
        <v>204367</v>
      </c>
      <c r="BH158" s="29">
        <v>0</v>
      </c>
      <c r="BI158" s="29">
        <v>204367</v>
      </c>
      <c r="BJ158" s="29"/>
      <c r="BK158" s="29"/>
      <c r="BL158" s="29"/>
      <c r="BM158" s="29"/>
      <c r="BN158" s="29"/>
      <c r="BO158" s="29"/>
      <c r="BP158" s="29"/>
      <c r="BQ158" s="29"/>
      <c r="BR158" s="29"/>
      <c r="BS158" s="29"/>
      <c r="BT158" s="29"/>
      <c r="BU158" s="29"/>
      <c r="BV158" s="29">
        <v>129216</v>
      </c>
      <c r="BW158" s="29">
        <v>0</v>
      </c>
      <c r="BX158" s="29">
        <v>129216</v>
      </c>
      <c r="BY158" s="29">
        <v>129216</v>
      </c>
      <c r="BZ158" s="29">
        <v>0</v>
      </c>
      <c r="CA158" s="29">
        <v>129216</v>
      </c>
      <c r="CB158" s="29">
        <v>333583</v>
      </c>
      <c r="CC158" s="29">
        <v>0</v>
      </c>
      <c r="CD158" s="29">
        <v>333583</v>
      </c>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29"/>
      <c r="DQ158" s="29"/>
      <c r="DR158" s="29"/>
      <c r="DS158" s="29"/>
      <c r="DT158" s="29"/>
      <c r="DU158" s="29"/>
      <c r="DV158" s="29"/>
      <c r="DW158" s="29"/>
      <c r="DX158" s="29"/>
      <c r="DY158" s="29"/>
      <c r="DZ158" s="29"/>
      <c r="EA158" s="29"/>
      <c r="EB158" s="29"/>
      <c r="EC158" s="29"/>
      <c r="ED158" s="29"/>
      <c r="EE158" s="29"/>
      <c r="EF158" s="29"/>
      <c r="EG158" s="29"/>
      <c r="EH158" s="29"/>
      <c r="EI158" s="29"/>
      <c r="EJ158" s="29"/>
      <c r="EK158" s="29"/>
      <c r="EL158" s="29"/>
      <c r="EM158" s="29"/>
      <c r="EN158" s="29"/>
      <c r="EO158" s="29"/>
      <c r="EP158" s="29"/>
      <c r="EQ158" s="29"/>
      <c r="ER158" s="29"/>
      <c r="ES158" s="29"/>
      <c r="ET158" s="29"/>
      <c r="EU158" s="29"/>
      <c r="EV158" s="29"/>
      <c r="EW158" s="29"/>
      <c r="EX158" s="29"/>
      <c r="EY158" s="29"/>
      <c r="EZ158" s="29"/>
      <c r="FA158" s="29"/>
      <c r="FB158" s="29"/>
      <c r="FC158" s="29"/>
      <c r="FD158" s="29"/>
      <c r="FE158" s="29"/>
      <c r="FF158" s="29"/>
      <c r="FG158" s="29"/>
      <c r="FH158" s="29"/>
      <c r="FI158" s="29"/>
      <c r="FJ158" s="29"/>
      <c r="FK158" s="29"/>
      <c r="FL158" s="29"/>
      <c r="FM158" s="29"/>
      <c r="FN158" s="29"/>
      <c r="FO158" s="29"/>
      <c r="FP158" s="29"/>
      <c r="FQ158" s="29"/>
      <c r="FR158" s="29"/>
      <c r="FS158" s="29"/>
      <c r="FT158" s="29"/>
      <c r="FU158" s="29"/>
      <c r="FV158" s="29"/>
      <c r="FW158" s="29"/>
      <c r="FX158" s="29"/>
      <c r="FY158" s="29"/>
      <c r="FZ158" s="29"/>
      <c r="GA158" s="29"/>
      <c r="GB158" s="29"/>
      <c r="GC158" s="29"/>
      <c r="GD158" s="29"/>
      <c r="GE158" s="29"/>
      <c r="GF158" s="29"/>
      <c r="GG158" s="29"/>
      <c r="GH158" s="29"/>
      <c r="GI158" s="29"/>
      <c r="GJ158" s="29"/>
      <c r="GK158" s="29"/>
      <c r="GL158" s="29"/>
      <c r="GM158" s="29"/>
      <c r="GN158" s="29"/>
      <c r="GO158" s="29"/>
      <c r="GP158" s="29"/>
      <c r="GQ158" s="29"/>
      <c r="GR158" s="29"/>
      <c r="GS158" s="29"/>
      <c r="GT158" s="29"/>
      <c r="GU158" s="29"/>
      <c r="GV158" s="29"/>
      <c r="GW158" s="29"/>
      <c r="GX158" s="29"/>
      <c r="GY158" s="29"/>
      <c r="GZ158" s="29"/>
      <c r="HA158" s="29"/>
      <c r="HB158" s="29"/>
      <c r="HC158" s="29"/>
      <c r="HD158" s="29"/>
      <c r="HE158" s="29"/>
      <c r="HF158" s="29"/>
      <c r="HG158" s="29"/>
      <c r="HH158" s="29"/>
      <c r="HI158" s="29"/>
      <c r="HJ158" s="29"/>
      <c r="HK158" s="29"/>
      <c r="HL158" s="29"/>
      <c r="HM158" s="29"/>
      <c r="HN158" s="29"/>
      <c r="HO158" s="29"/>
      <c r="HP158" s="29">
        <v>333583</v>
      </c>
      <c r="HQ158" s="29">
        <v>0</v>
      </c>
      <c r="HR158" s="29">
        <v>333583</v>
      </c>
      <c r="HS158" s="29">
        <v>333583</v>
      </c>
      <c r="HT158" s="29">
        <v>0</v>
      </c>
      <c r="HU158" s="29">
        <v>333583</v>
      </c>
      <c r="HV158" s="29">
        <v>667166</v>
      </c>
      <c r="HW158" s="29">
        <v>0</v>
      </c>
      <c r="HX158" s="29">
        <v>667166</v>
      </c>
      <c r="HY158" s="29">
        <v>667166</v>
      </c>
      <c r="HZ158" s="29">
        <v>0</v>
      </c>
      <c r="IA158" s="29">
        <v>667166</v>
      </c>
      <c r="IB158" s="29"/>
      <c r="IC158" s="29"/>
      <c r="ID158" s="29"/>
      <c r="IE158" s="29"/>
      <c r="IF158" s="29"/>
      <c r="IG158" s="29"/>
      <c r="IH158" s="29"/>
      <c r="II158" s="29"/>
      <c r="IJ158" s="29"/>
      <c r="IK158" s="29"/>
      <c r="IL158" s="29"/>
      <c r="IM158" s="29"/>
      <c r="IN158" s="29"/>
      <c r="IO158" s="29"/>
      <c r="IP158" s="29"/>
      <c r="IQ158" s="29"/>
      <c r="IR158" s="29"/>
      <c r="IS158" s="29"/>
      <c r="IT158" s="29"/>
      <c r="IU158" s="29"/>
      <c r="IV158" s="29"/>
      <c r="IW158" s="29"/>
      <c r="IX158" s="29"/>
      <c r="IY158" s="29"/>
      <c r="IZ158" s="29"/>
      <c r="JA158" s="29"/>
      <c r="JB158" s="29"/>
      <c r="JC158" s="29"/>
      <c r="JD158" s="29"/>
      <c r="JE158" s="29"/>
      <c r="JF158" s="29"/>
      <c r="JG158" s="29"/>
      <c r="JH158" s="29"/>
      <c r="JI158" s="29"/>
      <c r="JJ158" s="29"/>
      <c r="JK158" s="29"/>
      <c r="JL158" s="29"/>
      <c r="JM158" s="29"/>
      <c r="JN158" s="29"/>
      <c r="JO158" s="29"/>
      <c r="JP158" s="29"/>
      <c r="JQ158" s="29"/>
      <c r="JR158" s="29"/>
      <c r="JS158" s="29"/>
      <c r="JT158" s="29"/>
      <c r="JU158" s="29"/>
      <c r="JV158" s="29"/>
      <c r="JW158" s="29"/>
      <c r="JX158" s="29"/>
      <c r="JY158" s="29"/>
      <c r="JZ158" s="29"/>
      <c r="KA158" s="29"/>
      <c r="KB158" s="29"/>
      <c r="KC158" s="29"/>
      <c r="KD158" s="29"/>
      <c r="KE158" s="29"/>
      <c r="KF158" s="29"/>
      <c r="KG158" s="29"/>
      <c r="KH158" s="29"/>
      <c r="KI158" s="29"/>
      <c r="KJ158" s="29"/>
      <c r="KK158" s="29"/>
      <c r="KL158" s="29"/>
      <c r="KM158" s="29"/>
      <c r="KN158" s="29"/>
      <c r="KO158" s="29"/>
      <c r="KP158" s="29"/>
      <c r="KQ158" s="29"/>
      <c r="KR158" s="29"/>
      <c r="KS158" s="29"/>
      <c r="KT158" s="29"/>
      <c r="KU158" s="29"/>
      <c r="KV158" s="29"/>
      <c r="KW158" s="29"/>
      <c r="KX158" s="29"/>
      <c r="KY158" s="29"/>
      <c r="KZ158" s="29"/>
      <c r="LA158" s="29"/>
      <c r="LB158" s="29"/>
      <c r="LC158" s="29"/>
      <c r="LD158" s="29"/>
      <c r="LE158" s="29"/>
      <c r="LF158" s="29"/>
      <c r="LG158" s="29"/>
      <c r="LH158" s="29"/>
      <c r="LI158" s="29"/>
      <c r="LJ158" s="29"/>
      <c r="LK158" s="29"/>
      <c r="LL158" s="29"/>
      <c r="LM158" s="29"/>
      <c r="LN158" s="29"/>
      <c r="LO158" s="29"/>
      <c r="LP158" s="29"/>
      <c r="LQ158" s="29"/>
      <c r="LR158" s="29"/>
      <c r="LS158" s="29"/>
      <c r="LT158" s="29"/>
      <c r="LU158" s="29"/>
      <c r="LV158" s="29"/>
      <c r="LW158" s="29"/>
      <c r="LX158" s="29"/>
      <c r="LY158" s="29"/>
      <c r="LZ158" s="29"/>
      <c r="MA158" s="29"/>
      <c r="MB158" s="29"/>
      <c r="MC158" s="29"/>
      <c r="MD158" s="29"/>
      <c r="ME158" s="29"/>
      <c r="MF158" s="29"/>
      <c r="MG158" s="29"/>
      <c r="MH158" s="29"/>
      <c r="MI158" s="29"/>
      <c r="MJ158" s="29"/>
      <c r="MK158" s="29"/>
      <c r="ML158" s="29"/>
      <c r="MM158" s="29"/>
      <c r="MN158" s="29"/>
      <c r="MO158" s="29"/>
      <c r="MP158" s="29"/>
      <c r="MQ158" s="29"/>
      <c r="MR158" s="29"/>
      <c r="MS158" s="29"/>
      <c r="MT158" s="29"/>
      <c r="MU158" s="29"/>
      <c r="MV158" s="29"/>
      <c r="MW158" s="29"/>
      <c r="MX158" s="29"/>
      <c r="MY158" s="29"/>
      <c r="MZ158" s="29"/>
      <c r="NA158" s="29"/>
      <c r="NB158" s="29"/>
      <c r="NC158" s="29"/>
      <c r="ND158" s="29"/>
      <c r="NE158" s="29"/>
      <c r="NF158" s="29"/>
      <c r="NG158" s="29"/>
      <c r="NH158" s="29"/>
      <c r="NI158" s="29"/>
      <c r="NJ158" s="29"/>
      <c r="NK158" s="29"/>
      <c r="NL158" s="29"/>
      <c r="NM158" s="29"/>
      <c r="NN158" s="29"/>
      <c r="NO158" s="29"/>
      <c r="NP158" s="29"/>
      <c r="NQ158" s="29"/>
      <c r="NR158" s="29"/>
      <c r="NS158" s="29"/>
      <c r="NT158" s="29"/>
      <c r="NU158" s="29"/>
      <c r="NV158" s="29"/>
      <c r="NW158" s="29"/>
      <c r="NX158" s="29"/>
      <c r="NY158" s="29"/>
      <c r="NZ158" s="29"/>
      <c r="OA158" s="29"/>
      <c r="OB158" s="29"/>
      <c r="OC158" s="29"/>
      <c r="OD158" s="29"/>
      <c r="OE158" s="29"/>
      <c r="OF158" s="29"/>
      <c r="OG158" s="29"/>
      <c r="OH158" s="29"/>
      <c r="OI158" s="29"/>
      <c r="OJ158" s="29"/>
      <c r="OK158" s="29"/>
      <c r="OL158" s="29"/>
      <c r="OM158" s="29"/>
      <c r="ON158" s="29"/>
      <c r="OO158" s="29"/>
      <c r="OP158" s="29"/>
      <c r="OQ158" s="29"/>
      <c r="OR158" s="29"/>
      <c r="OS158" s="29"/>
      <c r="OT158" s="29"/>
      <c r="OU158" s="29"/>
      <c r="OV158" s="29"/>
      <c r="OW158" s="29"/>
      <c r="OX158" s="29"/>
      <c r="OY158" s="29"/>
      <c r="OZ158" s="29"/>
      <c r="PA158" s="29"/>
      <c r="PB158" s="29"/>
      <c r="PC158" s="29"/>
      <c r="PD158" s="29"/>
      <c r="PE158" s="29"/>
      <c r="PF158" s="29"/>
      <c r="PG158" s="29"/>
      <c r="PH158" s="29"/>
      <c r="PI158" s="29"/>
      <c r="PJ158" s="29"/>
      <c r="PK158" s="29"/>
    </row>
    <row r="159" spans="1:427" x14ac:dyDescent="0.25">
      <c r="A159" s="7" t="s">
        <v>303</v>
      </c>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v>204367</v>
      </c>
      <c r="BE159" s="29">
        <v>0</v>
      </c>
      <c r="BF159" s="29">
        <v>204367</v>
      </c>
      <c r="BG159" s="29">
        <v>204367</v>
      </c>
      <c r="BH159" s="29">
        <v>0</v>
      </c>
      <c r="BI159" s="29">
        <v>204367</v>
      </c>
      <c r="BJ159" s="29"/>
      <c r="BK159" s="29"/>
      <c r="BL159" s="29"/>
      <c r="BM159" s="29"/>
      <c r="BN159" s="29"/>
      <c r="BO159" s="29"/>
      <c r="BP159" s="29"/>
      <c r="BQ159" s="29"/>
      <c r="BR159" s="29"/>
      <c r="BS159" s="29"/>
      <c r="BT159" s="29"/>
      <c r="BU159" s="29"/>
      <c r="BV159" s="29">
        <v>129216</v>
      </c>
      <c r="BW159" s="29">
        <v>0</v>
      </c>
      <c r="BX159" s="29">
        <v>129216</v>
      </c>
      <c r="BY159" s="29">
        <v>129216</v>
      </c>
      <c r="BZ159" s="29">
        <v>0</v>
      </c>
      <c r="CA159" s="29">
        <v>129216</v>
      </c>
      <c r="CB159" s="29">
        <v>333583</v>
      </c>
      <c r="CC159" s="29">
        <v>0</v>
      </c>
      <c r="CD159" s="29">
        <v>333583</v>
      </c>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29"/>
      <c r="DQ159" s="29"/>
      <c r="DR159" s="29"/>
      <c r="DS159" s="29"/>
      <c r="DT159" s="29"/>
      <c r="DU159" s="29"/>
      <c r="DV159" s="29"/>
      <c r="DW159" s="29"/>
      <c r="DX159" s="29"/>
      <c r="DY159" s="29"/>
      <c r="DZ159" s="29"/>
      <c r="EA159" s="29"/>
      <c r="EB159" s="29"/>
      <c r="EC159" s="29"/>
      <c r="ED159" s="29"/>
      <c r="EE159" s="29"/>
      <c r="EF159" s="29"/>
      <c r="EG159" s="29"/>
      <c r="EH159" s="29"/>
      <c r="EI159" s="29"/>
      <c r="EJ159" s="29"/>
      <c r="EK159" s="29"/>
      <c r="EL159" s="29"/>
      <c r="EM159" s="29"/>
      <c r="EN159" s="29"/>
      <c r="EO159" s="29"/>
      <c r="EP159" s="29"/>
      <c r="EQ159" s="29"/>
      <c r="ER159" s="29"/>
      <c r="ES159" s="29"/>
      <c r="ET159" s="29"/>
      <c r="EU159" s="29"/>
      <c r="EV159" s="29"/>
      <c r="EW159" s="29"/>
      <c r="EX159" s="29"/>
      <c r="EY159" s="29"/>
      <c r="EZ159" s="29"/>
      <c r="FA159" s="29"/>
      <c r="FB159" s="29"/>
      <c r="FC159" s="29"/>
      <c r="FD159" s="29"/>
      <c r="FE159" s="29"/>
      <c r="FF159" s="29"/>
      <c r="FG159" s="29"/>
      <c r="FH159" s="29"/>
      <c r="FI159" s="29"/>
      <c r="FJ159" s="29"/>
      <c r="FK159" s="29"/>
      <c r="FL159" s="29"/>
      <c r="FM159" s="29"/>
      <c r="FN159" s="29"/>
      <c r="FO159" s="29"/>
      <c r="FP159" s="29"/>
      <c r="FQ159" s="29"/>
      <c r="FR159" s="29"/>
      <c r="FS159" s="29"/>
      <c r="FT159" s="29"/>
      <c r="FU159" s="29"/>
      <c r="FV159" s="29"/>
      <c r="FW159" s="29"/>
      <c r="FX159" s="29"/>
      <c r="FY159" s="29"/>
      <c r="FZ159" s="29"/>
      <c r="GA159" s="29"/>
      <c r="GB159" s="29"/>
      <c r="GC159" s="29"/>
      <c r="GD159" s="29"/>
      <c r="GE159" s="29"/>
      <c r="GF159" s="29"/>
      <c r="GG159" s="29"/>
      <c r="GH159" s="29"/>
      <c r="GI159" s="29"/>
      <c r="GJ159" s="29"/>
      <c r="GK159" s="29"/>
      <c r="GL159" s="29"/>
      <c r="GM159" s="29"/>
      <c r="GN159" s="29"/>
      <c r="GO159" s="29"/>
      <c r="GP159" s="29"/>
      <c r="GQ159" s="29"/>
      <c r="GR159" s="29"/>
      <c r="GS159" s="29"/>
      <c r="GT159" s="29"/>
      <c r="GU159" s="29"/>
      <c r="GV159" s="29"/>
      <c r="GW159" s="29"/>
      <c r="GX159" s="29"/>
      <c r="GY159" s="29"/>
      <c r="GZ159" s="29"/>
      <c r="HA159" s="29"/>
      <c r="HB159" s="29"/>
      <c r="HC159" s="29"/>
      <c r="HD159" s="29"/>
      <c r="HE159" s="29"/>
      <c r="HF159" s="29"/>
      <c r="HG159" s="29"/>
      <c r="HH159" s="29"/>
      <c r="HI159" s="29"/>
      <c r="HJ159" s="29"/>
      <c r="HK159" s="29"/>
      <c r="HL159" s="29"/>
      <c r="HM159" s="29"/>
      <c r="HN159" s="29"/>
      <c r="HO159" s="29"/>
      <c r="HP159" s="29">
        <v>333583</v>
      </c>
      <c r="HQ159" s="29">
        <v>0</v>
      </c>
      <c r="HR159" s="29">
        <v>333583</v>
      </c>
      <c r="HS159" s="29">
        <v>333583</v>
      </c>
      <c r="HT159" s="29">
        <v>0</v>
      </c>
      <c r="HU159" s="29">
        <v>333583</v>
      </c>
      <c r="HV159" s="29">
        <v>667166</v>
      </c>
      <c r="HW159" s="29">
        <v>0</v>
      </c>
      <c r="HX159" s="29">
        <v>667166</v>
      </c>
      <c r="HY159" s="29">
        <v>667166</v>
      </c>
      <c r="HZ159" s="29">
        <v>0</v>
      </c>
      <c r="IA159" s="29">
        <v>667166</v>
      </c>
      <c r="IB159" s="29"/>
      <c r="IC159" s="29"/>
      <c r="ID159" s="29"/>
      <c r="IE159" s="29"/>
      <c r="IF159" s="29"/>
      <c r="IG159" s="29"/>
      <c r="IH159" s="29"/>
      <c r="II159" s="29"/>
      <c r="IJ159" s="29"/>
      <c r="IK159" s="29"/>
      <c r="IL159" s="29"/>
      <c r="IM159" s="29"/>
      <c r="IN159" s="29"/>
      <c r="IO159" s="29"/>
      <c r="IP159" s="29"/>
      <c r="IQ159" s="29"/>
      <c r="IR159" s="29"/>
      <c r="IS159" s="29"/>
      <c r="IT159" s="29"/>
      <c r="IU159" s="29"/>
      <c r="IV159" s="29"/>
      <c r="IW159" s="29"/>
      <c r="IX159" s="29"/>
      <c r="IY159" s="29"/>
      <c r="IZ159" s="29"/>
      <c r="JA159" s="29"/>
      <c r="JB159" s="29"/>
      <c r="JC159" s="29"/>
      <c r="JD159" s="29"/>
      <c r="JE159" s="29"/>
      <c r="JF159" s="29"/>
      <c r="JG159" s="29"/>
      <c r="JH159" s="29"/>
      <c r="JI159" s="29"/>
      <c r="JJ159" s="29"/>
      <c r="JK159" s="29"/>
      <c r="JL159" s="29"/>
      <c r="JM159" s="29"/>
      <c r="JN159" s="29"/>
      <c r="JO159" s="29"/>
      <c r="JP159" s="29"/>
      <c r="JQ159" s="29"/>
      <c r="JR159" s="29"/>
      <c r="JS159" s="29"/>
      <c r="JT159" s="29"/>
      <c r="JU159" s="29"/>
      <c r="JV159" s="29"/>
      <c r="JW159" s="29"/>
      <c r="JX159" s="29"/>
      <c r="JY159" s="29"/>
      <c r="JZ159" s="29"/>
      <c r="KA159" s="29"/>
      <c r="KB159" s="29"/>
      <c r="KC159" s="29"/>
      <c r="KD159" s="29"/>
      <c r="KE159" s="29"/>
      <c r="KF159" s="29"/>
      <c r="KG159" s="29"/>
      <c r="KH159" s="29"/>
      <c r="KI159" s="29"/>
      <c r="KJ159" s="29"/>
      <c r="KK159" s="29"/>
      <c r="KL159" s="29"/>
      <c r="KM159" s="29"/>
      <c r="KN159" s="29"/>
      <c r="KO159" s="29"/>
      <c r="KP159" s="29"/>
      <c r="KQ159" s="29"/>
      <c r="KR159" s="29"/>
      <c r="KS159" s="29"/>
      <c r="KT159" s="29"/>
      <c r="KU159" s="29"/>
      <c r="KV159" s="29"/>
      <c r="KW159" s="29"/>
      <c r="KX159" s="29"/>
      <c r="KY159" s="29"/>
      <c r="KZ159" s="29"/>
      <c r="LA159" s="29"/>
      <c r="LB159" s="29"/>
      <c r="LC159" s="29"/>
      <c r="LD159" s="29"/>
      <c r="LE159" s="29"/>
      <c r="LF159" s="29"/>
      <c r="LG159" s="29"/>
      <c r="LH159" s="29"/>
      <c r="LI159" s="29"/>
      <c r="LJ159" s="29"/>
      <c r="LK159" s="29"/>
      <c r="LL159" s="29"/>
      <c r="LM159" s="29"/>
      <c r="LN159" s="29"/>
      <c r="LO159" s="29"/>
      <c r="LP159" s="29"/>
      <c r="LQ159" s="29"/>
      <c r="LR159" s="29"/>
      <c r="LS159" s="29"/>
      <c r="LT159" s="29"/>
      <c r="LU159" s="29"/>
      <c r="LV159" s="29"/>
      <c r="LW159" s="29"/>
      <c r="LX159" s="29"/>
      <c r="LY159" s="29"/>
      <c r="LZ159" s="29"/>
      <c r="MA159" s="29"/>
      <c r="MB159" s="29"/>
      <c r="MC159" s="29"/>
      <c r="MD159" s="29"/>
      <c r="ME159" s="29"/>
      <c r="MF159" s="29"/>
      <c r="MG159" s="29"/>
      <c r="MH159" s="29"/>
      <c r="MI159" s="29"/>
      <c r="MJ159" s="29"/>
      <c r="MK159" s="29"/>
      <c r="ML159" s="29"/>
      <c r="MM159" s="29"/>
      <c r="MN159" s="29"/>
      <c r="MO159" s="29"/>
      <c r="MP159" s="29"/>
      <c r="MQ159" s="29"/>
      <c r="MR159" s="29"/>
      <c r="MS159" s="29"/>
      <c r="MT159" s="29"/>
      <c r="MU159" s="29"/>
      <c r="MV159" s="29"/>
      <c r="MW159" s="29"/>
      <c r="MX159" s="29"/>
      <c r="MY159" s="29"/>
      <c r="MZ159" s="29"/>
      <c r="NA159" s="29"/>
      <c r="NB159" s="29"/>
      <c r="NC159" s="29"/>
      <c r="ND159" s="29"/>
      <c r="NE159" s="29"/>
      <c r="NF159" s="29"/>
      <c r="NG159" s="29"/>
      <c r="NH159" s="29"/>
      <c r="NI159" s="29"/>
      <c r="NJ159" s="29"/>
      <c r="NK159" s="29"/>
      <c r="NL159" s="29"/>
      <c r="NM159" s="29"/>
      <c r="NN159" s="29"/>
      <c r="NO159" s="29"/>
      <c r="NP159" s="29"/>
      <c r="NQ159" s="29"/>
      <c r="NR159" s="29"/>
      <c r="NS159" s="29"/>
      <c r="NT159" s="29"/>
      <c r="NU159" s="29"/>
      <c r="NV159" s="29"/>
      <c r="NW159" s="29"/>
      <c r="NX159" s="29"/>
      <c r="NY159" s="29"/>
      <c r="NZ159" s="29"/>
      <c r="OA159" s="29"/>
      <c r="OB159" s="29"/>
      <c r="OC159" s="29"/>
      <c r="OD159" s="29"/>
      <c r="OE159" s="29"/>
      <c r="OF159" s="29"/>
      <c r="OG159" s="29"/>
      <c r="OH159" s="29"/>
      <c r="OI159" s="29"/>
      <c r="OJ159" s="29"/>
      <c r="OK159" s="29"/>
      <c r="OL159" s="29"/>
      <c r="OM159" s="29"/>
      <c r="ON159" s="29"/>
      <c r="OO159" s="29"/>
      <c r="OP159" s="29"/>
      <c r="OQ159" s="29"/>
      <c r="OR159" s="29"/>
      <c r="OS159" s="29"/>
      <c r="OT159" s="29"/>
      <c r="OU159" s="29"/>
      <c r="OV159" s="29"/>
      <c r="OW159" s="29"/>
      <c r="OX159" s="29"/>
      <c r="OY159" s="29"/>
      <c r="OZ159" s="29"/>
      <c r="PA159" s="29"/>
      <c r="PB159" s="29"/>
      <c r="PC159" s="29"/>
      <c r="PD159" s="29"/>
      <c r="PE159" s="29"/>
      <c r="PF159" s="29"/>
      <c r="PG159" s="29"/>
      <c r="PH159" s="29"/>
      <c r="PI159" s="29"/>
      <c r="PJ159" s="29"/>
      <c r="PK159" s="29"/>
    </row>
    <row r="160" spans="1:427" x14ac:dyDescent="0.25">
      <c r="A160" s="5" t="s">
        <v>40</v>
      </c>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v>376444.44</v>
      </c>
      <c r="AA160" s="29">
        <v>0</v>
      </c>
      <c r="AB160" s="29">
        <v>376444.44</v>
      </c>
      <c r="AC160" s="29">
        <v>376444.44</v>
      </c>
      <c r="AD160" s="29">
        <v>0</v>
      </c>
      <c r="AE160" s="29">
        <v>376444.44</v>
      </c>
      <c r="AF160" s="29"/>
      <c r="AG160" s="29"/>
      <c r="AH160" s="29"/>
      <c r="AI160" s="29"/>
      <c r="AJ160" s="29"/>
      <c r="AK160" s="29"/>
      <c r="AL160" s="29"/>
      <c r="AM160" s="29"/>
      <c r="AN160" s="29"/>
      <c r="AO160" s="29"/>
      <c r="AP160" s="29"/>
      <c r="AQ160" s="29"/>
      <c r="AR160" s="29">
        <v>344804.44</v>
      </c>
      <c r="AS160" s="29">
        <v>0</v>
      </c>
      <c r="AT160" s="29">
        <v>344804.44</v>
      </c>
      <c r="AU160" s="29">
        <v>344804.44</v>
      </c>
      <c r="AV160" s="29">
        <v>0</v>
      </c>
      <c r="AW160" s="29">
        <v>344804.44</v>
      </c>
      <c r="AX160" s="29"/>
      <c r="AY160" s="29"/>
      <c r="AZ160" s="29"/>
      <c r="BA160" s="29"/>
      <c r="BB160" s="29"/>
      <c r="BC160" s="29"/>
      <c r="BD160" s="29"/>
      <c r="BE160" s="29"/>
      <c r="BF160" s="29"/>
      <c r="BG160" s="29"/>
      <c r="BH160" s="29"/>
      <c r="BI160" s="29"/>
      <c r="BJ160" s="29">
        <v>3838597.98</v>
      </c>
      <c r="BK160" s="29">
        <v>0</v>
      </c>
      <c r="BL160" s="29">
        <v>3838597.98</v>
      </c>
      <c r="BM160" s="29">
        <v>3838597.98</v>
      </c>
      <c r="BN160" s="29">
        <v>0</v>
      </c>
      <c r="BO160" s="29">
        <v>3838597.98</v>
      </c>
      <c r="BP160" s="29"/>
      <c r="BQ160" s="29"/>
      <c r="BR160" s="29"/>
      <c r="BS160" s="29"/>
      <c r="BT160" s="29"/>
      <c r="BU160" s="29"/>
      <c r="BV160" s="29">
        <v>8254331.4000000004</v>
      </c>
      <c r="BW160" s="29">
        <v>0</v>
      </c>
      <c r="BX160" s="29">
        <v>8254331.4000000004</v>
      </c>
      <c r="BY160" s="29">
        <v>8254331.4000000004</v>
      </c>
      <c r="BZ160" s="29">
        <v>0</v>
      </c>
      <c r="CA160" s="29">
        <v>8254331.4000000004</v>
      </c>
      <c r="CB160" s="29">
        <v>12814178.260000002</v>
      </c>
      <c r="CC160" s="29">
        <v>0</v>
      </c>
      <c r="CD160" s="29">
        <v>12814178.260000002</v>
      </c>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29"/>
      <c r="DQ160" s="29"/>
      <c r="DR160" s="29"/>
      <c r="DS160" s="29"/>
      <c r="DT160" s="29"/>
      <c r="DU160" s="29"/>
      <c r="DV160" s="29"/>
      <c r="DW160" s="29"/>
      <c r="DX160" s="29"/>
      <c r="DY160" s="29"/>
      <c r="DZ160" s="29"/>
      <c r="EA160" s="29"/>
      <c r="EB160" s="29"/>
      <c r="EC160" s="29"/>
      <c r="ED160" s="29"/>
      <c r="EE160" s="29"/>
      <c r="EF160" s="29"/>
      <c r="EG160" s="29"/>
      <c r="EH160" s="29"/>
      <c r="EI160" s="29"/>
      <c r="EJ160" s="29"/>
      <c r="EK160" s="29"/>
      <c r="EL160" s="29"/>
      <c r="EM160" s="29"/>
      <c r="EN160" s="29"/>
      <c r="EO160" s="29"/>
      <c r="EP160" s="29"/>
      <c r="EQ160" s="29"/>
      <c r="ER160" s="29"/>
      <c r="ES160" s="29"/>
      <c r="ET160" s="29"/>
      <c r="EU160" s="29"/>
      <c r="EV160" s="29"/>
      <c r="EW160" s="29"/>
      <c r="EX160" s="29"/>
      <c r="EY160" s="29"/>
      <c r="EZ160" s="29"/>
      <c r="FA160" s="29"/>
      <c r="FB160" s="29"/>
      <c r="FC160" s="29"/>
      <c r="FD160" s="29"/>
      <c r="FE160" s="29"/>
      <c r="FF160" s="29"/>
      <c r="FG160" s="29"/>
      <c r="FH160" s="29"/>
      <c r="FI160" s="29"/>
      <c r="FJ160" s="29"/>
      <c r="FK160" s="29"/>
      <c r="FL160" s="29"/>
      <c r="FM160" s="29"/>
      <c r="FN160" s="29"/>
      <c r="FO160" s="29"/>
      <c r="FP160" s="29"/>
      <c r="FQ160" s="29"/>
      <c r="FR160" s="29"/>
      <c r="FS160" s="29"/>
      <c r="FT160" s="29"/>
      <c r="FU160" s="29"/>
      <c r="FV160" s="29"/>
      <c r="FW160" s="29"/>
      <c r="FX160" s="29"/>
      <c r="FY160" s="29"/>
      <c r="FZ160" s="29"/>
      <c r="GA160" s="29"/>
      <c r="GB160" s="29"/>
      <c r="GC160" s="29"/>
      <c r="GD160" s="29"/>
      <c r="GE160" s="29"/>
      <c r="GF160" s="29"/>
      <c r="GG160" s="29"/>
      <c r="GH160" s="29"/>
      <c r="GI160" s="29"/>
      <c r="GJ160" s="29"/>
      <c r="GK160" s="29"/>
      <c r="GL160" s="29"/>
      <c r="GM160" s="29"/>
      <c r="GN160" s="29"/>
      <c r="GO160" s="29"/>
      <c r="GP160" s="29"/>
      <c r="GQ160" s="29"/>
      <c r="GR160" s="29"/>
      <c r="GS160" s="29"/>
      <c r="GT160" s="29"/>
      <c r="GU160" s="29"/>
      <c r="GV160" s="29"/>
      <c r="GW160" s="29"/>
      <c r="GX160" s="29"/>
      <c r="GY160" s="29"/>
      <c r="GZ160" s="29"/>
      <c r="HA160" s="29"/>
      <c r="HB160" s="29"/>
      <c r="HC160" s="29"/>
      <c r="HD160" s="29"/>
      <c r="HE160" s="29"/>
      <c r="HF160" s="29"/>
      <c r="HG160" s="29"/>
      <c r="HH160" s="29"/>
      <c r="HI160" s="29"/>
      <c r="HJ160" s="29"/>
      <c r="HK160" s="29"/>
      <c r="HL160" s="29"/>
      <c r="HM160" s="29"/>
      <c r="HN160" s="29"/>
      <c r="HO160" s="29"/>
      <c r="HP160" s="29">
        <v>12814178.26</v>
      </c>
      <c r="HQ160" s="29">
        <v>0</v>
      </c>
      <c r="HR160" s="29">
        <v>12814178.26</v>
      </c>
      <c r="HS160" s="29">
        <v>12814178.26</v>
      </c>
      <c r="HT160" s="29">
        <v>0</v>
      </c>
      <c r="HU160" s="29">
        <v>12814178.26</v>
      </c>
      <c r="HV160" s="29">
        <v>25628356.52</v>
      </c>
      <c r="HW160" s="29">
        <v>0</v>
      </c>
      <c r="HX160" s="29">
        <v>25628356.52</v>
      </c>
      <c r="HY160" s="29">
        <v>25628356.52</v>
      </c>
      <c r="HZ160" s="29">
        <v>0</v>
      </c>
      <c r="IA160" s="29">
        <v>25628356.52</v>
      </c>
      <c r="IB160" s="29"/>
      <c r="IC160" s="29"/>
      <c r="ID160" s="29"/>
      <c r="IE160" s="29"/>
      <c r="IF160" s="29"/>
      <c r="IG160" s="29"/>
      <c r="IH160" s="29"/>
      <c r="II160" s="29"/>
      <c r="IJ160" s="29"/>
      <c r="IK160" s="29"/>
      <c r="IL160" s="29"/>
      <c r="IM160" s="29"/>
      <c r="IN160" s="29"/>
      <c r="IO160" s="29"/>
      <c r="IP160" s="29"/>
      <c r="IQ160" s="29"/>
      <c r="IR160" s="29"/>
      <c r="IS160" s="29"/>
      <c r="IT160" s="29"/>
      <c r="IU160" s="29"/>
      <c r="IV160" s="29"/>
      <c r="IW160" s="29"/>
      <c r="IX160" s="29"/>
      <c r="IY160" s="29"/>
      <c r="IZ160" s="29"/>
      <c r="JA160" s="29"/>
      <c r="JB160" s="29"/>
      <c r="JC160" s="29"/>
      <c r="JD160" s="29"/>
      <c r="JE160" s="29"/>
      <c r="JF160" s="29"/>
      <c r="JG160" s="29"/>
      <c r="JH160" s="29"/>
      <c r="JI160" s="29"/>
      <c r="JJ160" s="29"/>
      <c r="JK160" s="29"/>
      <c r="JL160" s="29"/>
      <c r="JM160" s="29"/>
      <c r="JN160" s="29"/>
      <c r="JO160" s="29"/>
      <c r="JP160" s="29"/>
      <c r="JQ160" s="29"/>
      <c r="JR160" s="29"/>
      <c r="JS160" s="29"/>
      <c r="JT160" s="29"/>
      <c r="JU160" s="29"/>
      <c r="JV160" s="29"/>
      <c r="JW160" s="29"/>
      <c r="JX160" s="29"/>
      <c r="JY160" s="29"/>
      <c r="JZ160" s="29"/>
      <c r="KA160" s="29"/>
      <c r="KB160" s="29"/>
      <c r="KC160" s="29"/>
      <c r="KD160" s="29"/>
      <c r="KE160" s="29"/>
      <c r="KF160" s="29"/>
      <c r="KG160" s="29"/>
      <c r="KH160" s="29"/>
      <c r="KI160" s="29"/>
      <c r="KJ160" s="29"/>
      <c r="KK160" s="29"/>
      <c r="KL160" s="29"/>
      <c r="KM160" s="29"/>
      <c r="KN160" s="29"/>
      <c r="KO160" s="29"/>
      <c r="KP160" s="29"/>
      <c r="KQ160" s="29"/>
      <c r="KR160" s="29"/>
      <c r="KS160" s="29"/>
      <c r="KT160" s="29"/>
      <c r="KU160" s="29"/>
      <c r="KV160" s="29"/>
      <c r="KW160" s="29"/>
      <c r="KX160" s="29"/>
      <c r="KY160" s="29"/>
      <c r="KZ160" s="29"/>
      <c r="LA160" s="29"/>
      <c r="LB160" s="29"/>
      <c r="LC160" s="29"/>
      <c r="LD160" s="29"/>
      <c r="LE160" s="29"/>
      <c r="LF160" s="29"/>
      <c r="LG160" s="29"/>
      <c r="LH160" s="29"/>
      <c r="LI160" s="29"/>
      <c r="LJ160" s="29"/>
      <c r="LK160" s="29"/>
      <c r="LL160" s="29"/>
      <c r="LM160" s="29"/>
      <c r="LN160" s="29"/>
      <c r="LO160" s="29"/>
      <c r="LP160" s="29"/>
      <c r="LQ160" s="29"/>
      <c r="LR160" s="29"/>
      <c r="LS160" s="29"/>
      <c r="LT160" s="29"/>
      <c r="LU160" s="29"/>
      <c r="LV160" s="29"/>
      <c r="LW160" s="29"/>
      <c r="LX160" s="29"/>
      <c r="LY160" s="29"/>
      <c r="LZ160" s="29"/>
      <c r="MA160" s="29"/>
      <c r="MB160" s="29"/>
      <c r="MC160" s="29"/>
      <c r="MD160" s="29"/>
      <c r="ME160" s="29"/>
      <c r="MF160" s="29"/>
      <c r="MG160" s="29"/>
      <c r="MH160" s="29"/>
      <c r="MI160" s="29"/>
      <c r="MJ160" s="29"/>
      <c r="MK160" s="29"/>
      <c r="ML160" s="29"/>
      <c r="MM160" s="29"/>
      <c r="MN160" s="29"/>
      <c r="MO160" s="29"/>
      <c r="MP160" s="29"/>
      <c r="MQ160" s="29"/>
      <c r="MR160" s="29"/>
      <c r="MS160" s="29"/>
      <c r="MT160" s="29"/>
      <c r="MU160" s="29"/>
      <c r="MV160" s="29"/>
      <c r="MW160" s="29"/>
      <c r="MX160" s="29"/>
      <c r="MY160" s="29"/>
      <c r="MZ160" s="29"/>
      <c r="NA160" s="29"/>
      <c r="NB160" s="29"/>
      <c r="NC160" s="29"/>
      <c r="ND160" s="29"/>
      <c r="NE160" s="29"/>
      <c r="NF160" s="29"/>
      <c r="NG160" s="29"/>
      <c r="NH160" s="29"/>
      <c r="NI160" s="29"/>
      <c r="NJ160" s="29"/>
      <c r="NK160" s="29"/>
      <c r="NL160" s="29"/>
      <c r="NM160" s="29"/>
      <c r="NN160" s="29"/>
      <c r="NO160" s="29"/>
      <c r="NP160" s="29"/>
      <c r="NQ160" s="29"/>
      <c r="NR160" s="29"/>
      <c r="NS160" s="29"/>
      <c r="NT160" s="29"/>
      <c r="NU160" s="29"/>
      <c r="NV160" s="29"/>
      <c r="NW160" s="29"/>
      <c r="NX160" s="29"/>
      <c r="NY160" s="29"/>
      <c r="NZ160" s="29"/>
      <c r="OA160" s="29"/>
      <c r="OB160" s="29"/>
      <c r="OC160" s="29"/>
      <c r="OD160" s="29"/>
      <c r="OE160" s="29"/>
      <c r="OF160" s="29"/>
      <c r="OG160" s="29"/>
      <c r="OH160" s="29"/>
      <c r="OI160" s="29"/>
      <c r="OJ160" s="29"/>
      <c r="OK160" s="29"/>
      <c r="OL160" s="29"/>
      <c r="OM160" s="29"/>
      <c r="ON160" s="29"/>
      <c r="OO160" s="29"/>
      <c r="OP160" s="29"/>
      <c r="OQ160" s="29"/>
      <c r="OR160" s="29"/>
      <c r="OS160" s="29"/>
      <c r="OT160" s="29"/>
      <c r="OU160" s="29"/>
      <c r="OV160" s="29"/>
      <c r="OW160" s="29"/>
      <c r="OX160" s="29"/>
      <c r="OY160" s="29"/>
      <c r="OZ160" s="29"/>
      <c r="PA160" s="29"/>
      <c r="PB160" s="29"/>
      <c r="PC160" s="29"/>
      <c r="PD160" s="29"/>
      <c r="PE160" s="29"/>
      <c r="PF160" s="29"/>
      <c r="PG160" s="29"/>
      <c r="PH160" s="29"/>
      <c r="PI160" s="29"/>
      <c r="PJ160" s="29"/>
      <c r="PK160" s="29"/>
    </row>
    <row r="161" spans="1:427" x14ac:dyDescent="0.25">
      <c r="A161" s="6" t="s">
        <v>40</v>
      </c>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v>376444.44</v>
      </c>
      <c r="AA161" s="29">
        <v>0</v>
      </c>
      <c r="AB161" s="29">
        <v>376444.44</v>
      </c>
      <c r="AC161" s="29">
        <v>376444.44</v>
      </c>
      <c r="AD161" s="29">
        <v>0</v>
      </c>
      <c r="AE161" s="29">
        <v>376444.44</v>
      </c>
      <c r="AF161" s="29"/>
      <c r="AG161" s="29"/>
      <c r="AH161" s="29"/>
      <c r="AI161" s="29"/>
      <c r="AJ161" s="29"/>
      <c r="AK161" s="29"/>
      <c r="AL161" s="29"/>
      <c r="AM161" s="29"/>
      <c r="AN161" s="29"/>
      <c r="AO161" s="29"/>
      <c r="AP161" s="29"/>
      <c r="AQ161" s="29"/>
      <c r="AR161" s="29">
        <v>344804.44</v>
      </c>
      <c r="AS161" s="29">
        <v>0</v>
      </c>
      <c r="AT161" s="29">
        <v>344804.44</v>
      </c>
      <c r="AU161" s="29">
        <v>344804.44</v>
      </c>
      <c r="AV161" s="29">
        <v>0</v>
      </c>
      <c r="AW161" s="29">
        <v>344804.44</v>
      </c>
      <c r="AX161" s="29"/>
      <c r="AY161" s="29"/>
      <c r="AZ161" s="29"/>
      <c r="BA161" s="29"/>
      <c r="BB161" s="29"/>
      <c r="BC161" s="29"/>
      <c r="BD161" s="29"/>
      <c r="BE161" s="29"/>
      <c r="BF161" s="29"/>
      <c r="BG161" s="29"/>
      <c r="BH161" s="29"/>
      <c r="BI161" s="29"/>
      <c r="BJ161" s="29">
        <v>3838597.98</v>
      </c>
      <c r="BK161" s="29">
        <v>0</v>
      </c>
      <c r="BL161" s="29">
        <v>3838597.98</v>
      </c>
      <c r="BM161" s="29">
        <v>3838597.98</v>
      </c>
      <c r="BN161" s="29">
        <v>0</v>
      </c>
      <c r="BO161" s="29">
        <v>3838597.98</v>
      </c>
      <c r="BP161" s="29"/>
      <c r="BQ161" s="29"/>
      <c r="BR161" s="29"/>
      <c r="BS161" s="29"/>
      <c r="BT161" s="29"/>
      <c r="BU161" s="29"/>
      <c r="BV161" s="29">
        <v>8254331.4000000004</v>
      </c>
      <c r="BW161" s="29">
        <v>0</v>
      </c>
      <c r="BX161" s="29">
        <v>8254331.4000000004</v>
      </c>
      <c r="BY161" s="29">
        <v>8254331.4000000004</v>
      </c>
      <c r="BZ161" s="29">
        <v>0</v>
      </c>
      <c r="CA161" s="29">
        <v>8254331.4000000004</v>
      </c>
      <c r="CB161" s="29">
        <v>12814178.260000002</v>
      </c>
      <c r="CC161" s="29">
        <v>0</v>
      </c>
      <c r="CD161" s="29">
        <v>12814178.260000002</v>
      </c>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29"/>
      <c r="DQ161" s="29"/>
      <c r="DR161" s="29"/>
      <c r="DS161" s="29"/>
      <c r="DT161" s="29"/>
      <c r="DU161" s="29"/>
      <c r="DV161" s="29"/>
      <c r="DW161" s="29"/>
      <c r="DX161" s="29"/>
      <c r="DY161" s="29"/>
      <c r="DZ161" s="29"/>
      <c r="EA161" s="29"/>
      <c r="EB161" s="29"/>
      <c r="EC161" s="29"/>
      <c r="ED161" s="29"/>
      <c r="EE161" s="29"/>
      <c r="EF161" s="29"/>
      <c r="EG161" s="29"/>
      <c r="EH161" s="29"/>
      <c r="EI161" s="29"/>
      <c r="EJ161" s="29"/>
      <c r="EK161" s="29"/>
      <c r="EL161" s="29"/>
      <c r="EM161" s="29"/>
      <c r="EN161" s="29"/>
      <c r="EO161" s="29"/>
      <c r="EP161" s="29"/>
      <c r="EQ161" s="29"/>
      <c r="ER161" s="29"/>
      <c r="ES161" s="29"/>
      <c r="ET161" s="29"/>
      <c r="EU161" s="29"/>
      <c r="EV161" s="29"/>
      <c r="EW161" s="29"/>
      <c r="EX161" s="29"/>
      <c r="EY161" s="29"/>
      <c r="EZ161" s="29"/>
      <c r="FA161" s="29"/>
      <c r="FB161" s="29"/>
      <c r="FC161" s="29"/>
      <c r="FD161" s="29"/>
      <c r="FE161" s="29"/>
      <c r="FF161" s="29"/>
      <c r="FG161" s="29"/>
      <c r="FH161" s="29"/>
      <c r="FI161" s="29"/>
      <c r="FJ161" s="29"/>
      <c r="FK161" s="29"/>
      <c r="FL161" s="29"/>
      <c r="FM161" s="29"/>
      <c r="FN161" s="29"/>
      <c r="FO161" s="29"/>
      <c r="FP161" s="29"/>
      <c r="FQ161" s="29"/>
      <c r="FR161" s="29"/>
      <c r="FS161" s="29"/>
      <c r="FT161" s="29"/>
      <c r="FU161" s="29"/>
      <c r="FV161" s="29"/>
      <c r="FW161" s="29"/>
      <c r="FX161" s="29"/>
      <c r="FY161" s="29"/>
      <c r="FZ161" s="29"/>
      <c r="GA161" s="29"/>
      <c r="GB161" s="29"/>
      <c r="GC161" s="29"/>
      <c r="GD161" s="29"/>
      <c r="GE161" s="29"/>
      <c r="GF161" s="29"/>
      <c r="GG161" s="29"/>
      <c r="GH161" s="29"/>
      <c r="GI161" s="29"/>
      <c r="GJ161" s="29"/>
      <c r="GK161" s="29"/>
      <c r="GL161" s="29"/>
      <c r="GM161" s="29"/>
      <c r="GN161" s="29"/>
      <c r="GO161" s="29"/>
      <c r="GP161" s="29"/>
      <c r="GQ161" s="29"/>
      <c r="GR161" s="29"/>
      <c r="GS161" s="29"/>
      <c r="GT161" s="29"/>
      <c r="GU161" s="29"/>
      <c r="GV161" s="29"/>
      <c r="GW161" s="29"/>
      <c r="GX161" s="29"/>
      <c r="GY161" s="29"/>
      <c r="GZ161" s="29"/>
      <c r="HA161" s="29"/>
      <c r="HB161" s="29"/>
      <c r="HC161" s="29"/>
      <c r="HD161" s="29"/>
      <c r="HE161" s="29"/>
      <c r="HF161" s="29"/>
      <c r="HG161" s="29"/>
      <c r="HH161" s="29"/>
      <c r="HI161" s="29"/>
      <c r="HJ161" s="29"/>
      <c r="HK161" s="29"/>
      <c r="HL161" s="29"/>
      <c r="HM161" s="29"/>
      <c r="HN161" s="29"/>
      <c r="HO161" s="29"/>
      <c r="HP161" s="29">
        <v>12814178.26</v>
      </c>
      <c r="HQ161" s="29">
        <v>0</v>
      </c>
      <c r="HR161" s="29">
        <v>12814178.26</v>
      </c>
      <c r="HS161" s="29">
        <v>12814178.26</v>
      </c>
      <c r="HT161" s="29">
        <v>0</v>
      </c>
      <c r="HU161" s="29">
        <v>12814178.26</v>
      </c>
      <c r="HV161" s="29">
        <v>25628356.52</v>
      </c>
      <c r="HW161" s="29">
        <v>0</v>
      </c>
      <c r="HX161" s="29">
        <v>25628356.52</v>
      </c>
      <c r="HY161" s="29">
        <v>25628356.52</v>
      </c>
      <c r="HZ161" s="29">
        <v>0</v>
      </c>
      <c r="IA161" s="29">
        <v>25628356.52</v>
      </c>
      <c r="IB161" s="29"/>
      <c r="IC161" s="29"/>
      <c r="ID161" s="29"/>
      <c r="IE161" s="29"/>
      <c r="IF161" s="29"/>
      <c r="IG161" s="29"/>
      <c r="IH161" s="29"/>
      <c r="II161" s="29"/>
      <c r="IJ161" s="29"/>
      <c r="IK161" s="29"/>
      <c r="IL161" s="29"/>
      <c r="IM161" s="29"/>
      <c r="IN161" s="29"/>
      <c r="IO161" s="29"/>
      <c r="IP161" s="29"/>
      <c r="IQ161" s="29"/>
      <c r="IR161" s="29"/>
      <c r="IS161" s="29"/>
      <c r="IT161" s="29"/>
      <c r="IU161" s="29"/>
      <c r="IV161" s="29"/>
      <c r="IW161" s="29"/>
      <c r="IX161" s="29"/>
      <c r="IY161" s="29"/>
      <c r="IZ161" s="29"/>
      <c r="JA161" s="29"/>
      <c r="JB161" s="29"/>
      <c r="JC161" s="29"/>
      <c r="JD161" s="29"/>
      <c r="JE161" s="29"/>
      <c r="JF161" s="29"/>
      <c r="JG161" s="29"/>
      <c r="JH161" s="29"/>
      <c r="JI161" s="29"/>
      <c r="JJ161" s="29"/>
      <c r="JK161" s="29"/>
      <c r="JL161" s="29"/>
      <c r="JM161" s="29"/>
      <c r="JN161" s="29"/>
      <c r="JO161" s="29"/>
      <c r="JP161" s="29"/>
      <c r="JQ161" s="29"/>
      <c r="JR161" s="29"/>
      <c r="JS161" s="29"/>
      <c r="JT161" s="29"/>
      <c r="JU161" s="29"/>
      <c r="JV161" s="29"/>
      <c r="JW161" s="29"/>
      <c r="JX161" s="29"/>
      <c r="JY161" s="29"/>
      <c r="JZ161" s="29"/>
      <c r="KA161" s="29"/>
      <c r="KB161" s="29"/>
      <c r="KC161" s="29"/>
      <c r="KD161" s="29"/>
      <c r="KE161" s="29"/>
      <c r="KF161" s="29"/>
      <c r="KG161" s="29"/>
      <c r="KH161" s="29"/>
      <c r="KI161" s="29"/>
      <c r="KJ161" s="29"/>
      <c r="KK161" s="29"/>
      <c r="KL161" s="29"/>
      <c r="KM161" s="29"/>
      <c r="KN161" s="29"/>
      <c r="KO161" s="29"/>
      <c r="KP161" s="29"/>
      <c r="KQ161" s="29"/>
      <c r="KR161" s="29"/>
      <c r="KS161" s="29"/>
      <c r="KT161" s="29"/>
      <c r="KU161" s="29"/>
      <c r="KV161" s="29"/>
      <c r="KW161" s="29"/>
      <c r="KX161" s="29"/>
      <c r="KY161" s="29"/>
      <c r="KZ161" s="29"/>
      <c r="LA161" s="29"/>
      <c r="LB161" s="29"/>
      <c r="LC161" s="29"/>
      <c r="LD161" s="29"/>
      <c r="LE161" s="29"/>
      <c r="LF161" s="29"/>
      <c r="LG161" s="29"/>
      <c r="LH161" s="29"/>
      <c r="LI161" s="29"/>
      <c r="LJ161" s="29"/>
      <c r="LK161" s="29"/>
      <c r="LL161" s="29"/>
      <c r="LM161" s="29"/>
      <c r="LN161" s="29"/>
      <c r="LO161" s="29"/>
      <c r="LP161" s="29"/>
      <c r="LQ161" s="29"/>
      <c r="LR161" s="29"/>
      <c r="LS161" s="29"/>
      <c r="LT161" s="29"/>
      <c r="LU161" s="29"/>
      <c r="LV161" s="29"/>
      <c r="LW161" s="29"/>
      <c r="LX161" s="29"/>
      <c r="LY161" s="29"/>
      <c r="LZ161" s="29"/>
      <c r="MA161" s="29"/>
      <c r="MB161" s="29"/>
      <c r="MC161" s="29"/>
      <c r="MD161" s="29"/>
      <c r="ME161" s="29"/>
      <c r="MF161" s="29"/>
      <c r="MG161" s="29"/>
      <c r="MH161" s="29"/>
      <c r="MI161" s="29"/>
      <c r="MJ161" s="29"/>
      <c r="MK161" s="29"/>
      <c r="ML161" s="29"/>
      <c r="MM161" s="29"/>
      <c r="MN161" s="29"/>
      <c r="MO161" s="29"/>
      <c r="MP161" s="29"/>
      <c r="MQ161" s="29"/>
      <c r="MR161" s="29"/>
      <c r="MS161" s="29"/>
      <c r="MT161" s="29"/>
      <c r="MU161" s="29"/>
      <c r="MV161" s="29"/>
      <c r="MW161" s="29"/>
      <c r="MX161" s="29"/>
      <c r="MY161" s="29"/>
      <c r="MZ161" s="29"/>
      <c r="NA161" s="29"/>
      <c r="NB161" s="29"/>
      <c r="NC161" s="29"/>
      <c r="ND161" s="29"/>
      <c r="NE161" s="29"/>
      <c r="NF161" s="29"/>
      <c r="NG161" s="29"/>
      <c r="NH161" s="29"/>
      <c r="NI161" s="29"/>
      <c r="NJ161" s="29"/>
      <c r="NK161" s="29"/>
      <c r="NL161" s="29"/>
      <c r="NM161" s="29"/>
      <c r="NN161" s="29"/>
      <c r="NO161" s="29"/>
      <c r="NP161" s="29"/>
      <c r="NQ161" s="29"/>
      <c r="NR161" s="29"/>
      <c r="NS161" s="29"/>
      <c r="NT161" s="29"/>
      <c r="NU161" s="29"/>
      <c r="NV161" s="29"/>
      <c r="NW161" s="29"/>
      <c r="NX161" s="29"/>
      <c r="NY161" s="29"/>
      <c r="NZ161" s="29"/>
      <c r="OA161" s="29"/>
      <c r="OB161" s="29"/>
      <c r="OC161" s="29"/>
      <c r="OD161" s="29"/>
      <c r="OE161" s="29"/>
      <c r="OF161" s="29"/>
      <c r="OG161" s="29"/>
      <c r="OH161" s="29"/>
      <c r="OI161" s="29"/>
      <c r="OJ161" s="29"/>
      <c r="OK161" s="29"/>
      <c r="OL161" s="29"/>
      <c r="OM161" s="29"/>
      <c r="ON161" s="29"/>
      <c r="OO161" s="29"/>
      <c r="OP161" s="29"/>
      <c r="OQ161" s="29"/>
      <c r="OR161" s="29"/>
      <c r="OS161" s="29"/>
      <c r="OT161" s="29"/>
      <c r="OU161" s="29"/>
      <c r="OV161" s="29"/>
      <c r="OW161" s="29"/>
      <c r="OX161" s="29"/>
      <c r="OY161" s="29"/>
      <c r="OZ161" s="29"/>
      <c r="PA161" s="29"/>
      <c r="PB161" s="29"/>
      <c r="PC161" s="29"/>
      <c r="PD161" s="29"/>
      <c r="PE161" s="29"/>
      <c r="PF161" s="29"/>
      <c r="PG161" s="29"/>
      <c r="PH161" s="29"/>
      <c r="PI161" s="29"/>
      <c r="PJ161" s="29"/>
      <c r="PK161" s="29"/>
    </row>
    <row r="162" spans="1:427" x14ac:dyDescent="0.25">
      <c r="A162" s="7" t="s">
        <v>305</v>
      </c>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v>376444.44</v>
      </c>
      <c r="AA162" s="29">
        <v>0</v>
      </c>
      <c r="AB162" s="29">
        <v>376444.44</v>
      </c>
      <c r="AC162" s="29">
        <v>376444.44</v>
      </c>
      <c r="AD162" s="29">
        <v>0</v>
      </c>
      <c r="AE162" s="29">
        <v>376444.44</v>
      </c>
      <c r="AF162" s="29"/>
      <c r="AG162" s="29"/>
      <c r="AH162" s="29"/>
      <c r="AI162" s="29"/>
      <c r="AJ162" s="29"/>
      <c r="AK162" s="29"/>
      <c r="AL162" s="29"/>
      <c r="AM162" s="29"/>
      <c r="AN162" s="29"/>
      <c r="AO162" s="29"/>
      <c r="AP162" s="29"/>
      <c r="AQ162" s="29"/>
      <c r="AR162" s="29">
        <v>344804.44</v>
      </c>
      <c r="AS162" s="29">
        <v>0</v>
      </c>
      <c r="AT162" s="29">
        <v>344804.44</v>
      </c>
      <c r="AU162" s="29">
        <v>344804.44</v>
      </c>
      <c r="AV162" s="29">
        <v>0</v>
      </c>
      <c r="AW162" s="29">
        <v>344804.44</v>
      </c>
      <c r="AX162" s="29"/>
      <c r="AY162" s="29"/>
      <c r="AZ162" s="29"/>
      <c r="BA162" s="29"/>
      <c r="BB162" s="29"/>
      <c r="BC162" s="29"/>
      <c r="BD162" s="29"/>
      <c r="BE162" s="29"/>
      <c r="BF162" s="29"/>
      <c r="BG162" s="29"/>
      <c r="BH162" s="29"/>
      <c r="BI162" s="29"/>
      <c r="BJ162" s="29">
        <v>3838597.98</v>
      </c>
      <c r="BK162" s="29">
        <v>0</v>
      </c>
      <c r="BL162" s="29">
        <v>3838597.98</v>
      </c>
      <c r="BM162" s="29">
        <v>3838597.98</v>
      </c>
      <c r="BN162" s="29">
        <v>0</v>
      </c>
      <c r="BO162" s="29">
        <v>3838597.98</v>
      </c>
      <c r="BP162" s="29"/>
      <c r="BQ162" s="29"/>
      <c r="BR162" s="29"/>
      <c r="BS162" s="29"/>
      <c r="BT162" s="29"/>
      <c r="BU162" s="29"/>
      <c r="BV162" s="29">
        <v>8254331.4000000004</v>
      </c>
      <c r="BW162" s="29">
        <v>0</v>
      </c>
      <c r="BX162" s="29">
        <v>8254331.4000000004</v>
      </c>
      <c r="BY162" s="29">
        <v>8254331.4000000004</v>
      </c>
      <c r="BZ162" s="29">
        <v>0</v>
      </c>
      <c r="CA162" s="29">
        <v>8254331.4000000004</v>
      </c>
      <c r="CB162" s="29">
        <v>12814178.260000002</v>
      </c>
      <c r="CC162" s="29">
        <v>0</v>
      </c>
      <c r="CD162" s="29">
        <v>12814178.260000002</v>
      </c>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29"/>
      <c r="DQ162" s="29"/>
      <c r="DR162" s="29"/>
      <c r="DS162" s="29"/>
      <c r="DT162" s="29"/>
      <c r="DU162" s="29"/>
      <c r="DV162" s="29"/>
      <c r="DW162" s="29"/>
      <c r="DX162" s="29"/>
      <c r="DY162" s="29"/>
      <c r="DZ162" s="29"/>
      <c r="EA162" s="29"/>
      <c r="EB162" s="29"/>
      <c r="EC162" s="29"/>
      <c r="ED162" s="29"/>
      <c r="EE162" s="29"/>
      <c r="EF162" s="29"/>
      <c r="EG162" s="29"/>
      <c r="EH162" s="29"/>
      <c r="EI162" s="29"/>
      <c r="EJ162" s="29"/>
      <c r="EK162" s="29"/>
      <c r="EL162" s="29"/>
      <c r="EM162" s="29"/>
      <c r="EN162" s="29"/>
      <c r="EO162" s="29"/>
      <c r="EP162" s="29"/>
      <c r="EQ162" s="29"/>
      <c r="ER162" s="29"/>
      <c r="ES162" s="29"/>
      <c r="ET162" s="29"/>
      <c r="EU162" s="29"/>
      <c r="EV162" s="29"/>
      <c r="EW162" s="29"/>
      <c r="EX162" s="29"/>
      <c r="EY162" s="29"/>
      <c r="EZ162" s="29"/>
      <c r="FA162" s="29"/>
      <c r="FB162" s="29"/>
      <c r="FC162" s="29"/>
      <c r="FD162" s="29"/>
      <c r="FE162" s="29"/>
      <c r="FF162" s="29"/>
      <c r="FG162" s="29"/>
      <c r="FH162" s="29"/>
      <c r="FI162" s="29"/>
      <c r="FJ162" s="29"/>
      <c r="FK162" s="29"/>
      <c r="FL162" s="29"/>
      <c r="FM162" s="29"/>
      <c r="FN162" s="29"/>
      <c r="FO162" s="29"/>
      <c r="FP162" s="29"/>
      <c r="FQ162" s="29"/>
      <c r="FR162" s="29"/>
      <c r="FS162" s="29"/>
      <c r="FT162" s="29"/>
      <c r="FU162" s="29"/>
      <c r="FV162" s="29"/>
      <c r="FW162" s="29"/>
      <c r="FX162" s="29"/>
      <c r="FY162" s="29"/>
      <c r="FZ162" s="29"/>
      <c r="GA162" s="29"/>
      <c r="GB162" s="29"/>
      <c r="GC162" s="29"/>
      <c r="GD162" s="29"/>
      <c r="GE162" s="29"/>
      <c r="GF162" s="29"/>
      <c r="GG162" s="29"/>
      <c r="GH162" s="29"/>
      <c r="GI162" s="29"/>
      <c r="GJ162" s="29"/>
      <c r="GK162" s="29"/>
      <c r="GL162" s="29"/>
      <c r="GM162" s="29"/>
      <c r="GN162" s="29"/>
      <c r="GO162" s="29"/>
      <c r="GP162" s="29"/>
      <c r="GQ162" s="29"/>
      <c r="GR162" s="29"/>
      <c r="GS162" s="29"/>
      <c r="GT162" s="29"/>
      <c r="GU162" s="29"/>
      <c r="GV162" s="29"/>
      <c r="GW162" s="29"/>
      <c r="GX162" s="29"/>
      <c r="GY162" s="29"/>
      <c r="GZ162" s="29"/>
      <c r="HA162" s="29"/>
      <c r="HB162" s="29"/>
      <c r="HC162" s="29"/>
      <c r="HD162" s="29"/>
      <c r="HE162" s="29"/>
      <c r="HF162" s="29"/>
      <c r="HG162" s="29"/>
      <c r="HH162" s="29"/>
      <c r="HI162" s="29"/>
      <c r="HJ162" s="29"/>
      <c r="HK162" s="29"/>
      <c r="HL162" s="29"/>
      <c r="HM162" s="29"/>
      <c r="HN162" s="29"/>
      <c r="HO162" s="29"/>
      <c r="HP162" s="29">
        <v>12814178.26</v>
      </c>
      <c r="HQ162" s="29">
        <v>0</v>
      </c>
      <c r="HR162" s="29">
        <v>12814178.26</v>
      </c>
      <c r="HS162" s="29">
        <v>12814178.26</v>
      </c>
      <c r="HT162" s="29">
        <v>0</v>
      </c>
      <c r="HU162" s="29">
        <v>12814178.26</v>
      </c>
      <c r="HV162" s="29">
        <v>25628356.52</v>
      </c>
      <c r="HW162" s="29">
        <v>0</v>
      </c>
      <c r="HX162" s="29">
        <v>25628356.52</v>
      </c>
      <c r="HY162" s="29">
        <v>25628356.52</v>
      </c>
      <c r="HZ162" s="29">
        <v>0</v>
      </c>
      <c r="IA162" s="29">
        <v>25628356.52</v>
      </c>
      <c r="IB162" s="29"/>
      <c r="IC162" s="29"/>
      <c r="ID162" s="29"/>
      <c r="IE162" s="29"/>
      <c r="IF162" s="29"/>
      <c r="IG162" s="29"/>
      <c r="IH162" s="29"/>
      <c r="II162" s="29"/>
      <c r="IJ162" s="29"/>
      <c r="IK162" s="29"/>
      <c r="IL162" s="29"/>
      <c r="IM162" s="29"/>
      <c r="IN162" s="29"/>
      <c r="IO162" s="29"/>
      <c r="IP162" s="29"/>
      <c r="IQ162" s="29"/>
      <c r="IR162" s="29"/>
      <c r="IS162" s="29"/>
      <c r="IT162" s="29"/>
      <c r="IU162" s="29"/>
      <c r="IV162" s="29"/>
      <c r="IW162" s="29"/>
      <c r="IX162" s="29"/>
      <c r="IY162" s="29"/>
      <c r="IZ162" s="29"/>
      <c r="JA162" s="29"/>
      <c r="JB162" s="29"/>
      <c r="JC162" s="29"/>
      <c r="JD162" s="29"/>
      <c r="JE162" s="29"/>
      <c r="JF162" s="29"/>
      <c r="JG162" s="29"/>
      <c r="JH162" s="29"/>
      <c r="JI162" s="29"/>
      <c r="JJ162" s="29"/>
      <c r="JK162" s="29"/>
      <c r="JL162" s="29"/>
      <c r="JM162" s="29"/>
      <c r="JN162" s="29"/>
      <c r="JO162" s="29"/>
      <c r="JP162" s="29"/>
      <c r="JQ162" s="29"/>
      <c r="JR162" s="29"/>
      <c r="JS162" s="29"/>
      <c r="JT162" s="29"/>
      <c r="JU162" s="29"/>
      <c r="JV162" s="29"/>
      <c r="JW162" s="29"/>
      <c r="JX162" s="29"/>
      <c r="JY162" s="29"/>
      <c r="JZ162" s="29"/>
      <c r="KA162" s="29"/>
      <c r="KB162" s="29"/>
      <c r="KC162" s="29"/>
      <c r="KD162" s="29"/>
      <c r="KE162" s="29"/>
      <c r="KF162" s="29"/>
      <c r="KG162" s="29"/>
      <c r="KH162" s="29"/>
      <c r="KI162" s="29"/>
      <c r="KJ162" s="29"/>
      <c r="KK162" s="29"/>
      <c r="KL162" s="29"/>
      <c r="KM162" s="29"/>
      <c r="KN162" s="29"/>
      <c r="KO162" s="29"/>
      <c r="KP162" s="29"/>
      <c r="KQ162" s="29"/>
      <c r="KR162" s="29"/>
      <c r="KS162" s="29"/>
      <c r="KT162" s="29"/>
      <c r="KU162" s="29"/>
      <c r="KV162" s="29"/>
      <c r="KW162" s="29"/>
      <c r="KX162" s="29"/>
      <c r="KY162" s="29"/>
      <c r="KZ162" s="29"/>
      <c r="LA162" s="29"/>
      <c r="LB162" s="29"/>
      <c r="LC162" s="29"/>
      <c r="LD162" s="29"/>
      <c r="LE162" s="29"/>
      <c r="LF162" s="29"/>
      <c r="LG162" s="29"/>
      <c r="LH162" s="29"/>
      <c r="LI162" s="29"/>
      <c r="LJ162" s="29"/>
      <c r="LK162" s="29"/>
      <c r="LL162" s="29"/>
      <c r="LM162" s="29"/>
      <c r="LN162" s="29"/>
      <c r="LO162" s="29"/>
      <c r="LP162" s="29"/>
      <c r="LQ162" s="29"/>
      <c r="LR162" s="29"/>
      <c r="LS162" s="29"/>
      <c r="LT162" s="29"/>
      <c r="LU162" s="29"/>
      <c r="LV162" s="29"/>
      <c r="LW162" s="29"/>
      <c r="LX162" s="29"/>
      <c r="LY162" s="29"/>
      <c r="LZ162" s="29"/>
      <c r="MA162" s="29"/>
      <c r="MB162" s="29"/>
      <c r="MC162" s="29"/>
      <c r="MD162" s="29"/>
      <c r="ME162" s="29"/>
      <c r="MF162" s="29"/>
      <c r="MG162" s="29"/>
      <c r="MH162" s="29"/>
      <c r="MI162" s="29"/>
      <c r="MJ162" s="29"/>
      <c r="MK162" s="29"/>
      <c r="ML162" s="29"/>
      <c r="MM162" s="29"/>
      <c r="MN162" s="29"/>
      <c r="MO162" s="29"/>
      <c r="MP162" s="29"/>
      <c r="MQ162" s="29"/>
      <c r="MR162" s="29"/>
      <c r="MS162" s="29"/>
      <c r="MT162" s="29"/>
      <c r="MU162" s="29"/>
      <c r="MV162" s="29"/>
      <c r="MW162" s="29"/>
      <c r="MX162" s="29"/>
      <c r="MY162" s="29"/>
      <c r="MZ162" s="29"/>
      <c r="NA162" s="29"/>
      <c r="NB162" s="29"/>
      <c r="NC162" s="29"/>
      <c r="ND162" s="29"/>
      <c r="NE162" s="29"/>
      <c r="NF162" s="29"/>
      <c r="NG162" s="29"/>
      <c r="NH162" s="29"/>
      <c r="NI162" s="29"/>
      <c r="NJ162" s="29"/>
      <c r="NK162" s="29"/>
      <c r="NL162" s="29"/>
      <c r="NM162" s="29"/>
      <c r="NN162" s="29"/>
      <c r="NO162" s="29"/>
      <c r="NP162" s="29"/>
      <c r="NQ162" s="29"/>
      <c r="NR162" s="29"/>
      <c r="NS162" s="29"/>
      <c r="NT162" s="29"/>
      <c r="NU162" s="29"/>
      <c r="NV162" s="29"/>
      <c r="NW162" s="29"/>
      <c r="NX162" s="29"/>
      <c r="NY162" s="29"/>
      <c r="NZ162" s="29"/>
      <c r="OA162" s="29"/>
      <c r="OB162" s="29"/>
      <c r="OC162" s="29"/>
      <c r="OD162" s="29"/>
      <c r="OE162" s="29"/>
      <c r="OF162" s="29"/>
      <c r="OG162" s="29"/>
      <c r="OH162" s="29"/>
      <c r="OI162" s="29"/>
      <c r="OJ162" s="29"/>
      <c r="OK162" s="29"/>
      <c r="OL162" s="29"/>
      <c r="OM162" s="29"/>
      <c r="ON162" s="29"/>
      <c r="OO162" s="29"/>
      <c r="OP162" s="29"/>
      <c r="OQ162" s="29"/>
      <c r="OR162" s="29"/>
      <c r="OS162" s="29"/>
      <c r="OT162" s="29"/>
      <c r="OU162" s="29"/>
      <c r="OV162" s="29"/>
      <c r="OW162" s="29"/>
      <c r="OX162" s="29"/>
      <c r="OY162" s="29"/>
      <c r="OZ162" s="29"/>
      <c r="PA162" s="29"/>
      <c r="PB162" s="29"/>
      <c r="PC162" s="29"/>
      <c r="PD162" s="29"/>
      <c r="PE162" s="29"/>
      <c r="PF162" s="29"/>
      <c r="PG162" s="29"/>
      <c r="PH162" s="29"/>
      <c r="PI162" s="29"/>
      <c r="PJ162" s="29"/>
      <c r="PK162" s="29"/>
    </row>
    <row r="163" spans="1:427" x14ac:dyDescent="0.25">
      <c r="A163" s="4" t="s">
        <v>46</v>
      </c>
      <c r="B163" s="29">
        <v>-16210.25</v>
      </c>
      <c r="C163" s="29">
        <v>16210.25</v>
      </c>
      <c r="D163" s="29">
        <v>0</v>
      </c>
      <c r="E163" s="29">
        <v>-16210.25</v>
      </c>
      <c r="F163" s="29">
        <v>16210.25</v>
      </c>
      <c r="G163" s="29">
        <v>0</v>
      </c>
      <c r="H163" s="29">
        <v>-25000</v>
      </c>
      <c r="I163" s="29">
        <v>25000</v>
      </c>
      <c r="J163" s="29">
        <v>0</v>
      </c>
      <c r="K163" s="29">
        <v>-25000</v>
      </c>
      <c r="L163" s="29">
        <v>25000</v>
      </c>
      <c r="M163" s="29">
        <v>0</v>
      </c>
      <c r="N163" s="29">
        <v>-34086.559999999998</v>
      </c>
      <c r="O163" s="29">
        <v>34086.559999999998</v>
      </c>
      <c r="P163" s="29">
        <v>0</v>
      </c>
      <c r="Q163" s="29">
        <v>-34086.559999999998</v>
      </c>
      <c r="R163" s="29">
        <v>34086.559999999998</v>
      </c>
      <c r="S163" s="29">
        <v>0</v>
      </c>
      <c r="T163" s="29"/>
      <c r="U163" s="29"/>
      <c r="V163" s="29"/>
      <c r="W163" s="29"/>
      <c r="X163" s="29"/>
      <c r="Y163" s="29"/>
      <c r="Z163" s="29">
        <v>-6000</v>
      </c>
      <c r="AA163" s="29">
        <v>6000</v>
      </c>
      <c r="AB163" s="29">
        <v>0</v>
      </c>
      <c r="AC163" s="29">
        <v>-6000</v>
      </c>
      <c r="AD163" s="29">
        <v>6000</v>
      </c>
      <c r="AE163" s="29">
        <v>0</v>
      </c>
      <c r="AF163" s="29">
        <v>-3000</v>
      </c>
      <c r="AG163" s="29">
        <v>3000</v>
      </c>
      <c r="AH163" s="29">
        <v>0</v>
      </c>
      <c r="AI163" s="29">
        <v>-3000</v>
      </c>
      <c r="AJ163" s="29">
        <v>3000</v>
      </c>
      <c r="AK163" s="29">
        <v>0</v>
      </c>
      <c r="AL163" s="29">
        <v>-3000</v>
      </c>
      <c r="AM163" s="29">
        <v>3000</v>
      </c>
      <c r="AN163" s="29">
        <v>0</v>
      </c>
      <c r="AO163" s="29">
        <v>-3000</v>
      </c>
      <c r="AP163" s="29">
        <v>3000</v>
      </c>
      <c r="AQ163" s="29">
        <v>0</v>
      </c>
      <c r="AR163" s="29">
        <v>-3000</v>
      </c>
      <c r="AS163" s="29">
        <v>3000</v>
      </c>
      <c r="AT163" s="29">
        <v>0</v>
      </c>
      <c r="AU163" s="29">
        <v>-3000</v>
      </c>
      <c r="AV163" s="29">
        <v>3000</v>
      </c>
      <c r="AW163" s="29">
        <v>0</v>
      </c>
      <c r="AX163" s="29">
        <v>-1500</v>
      </c>
      <c r="AY163" s="29">
        <v>1500</v>
      </c>
      <c r="AZ163" s="29">
        <v>0</v>
      </c>
      <c r="BA163" s="29">
        <v>-1500</v>
      </c>
      <c r="BB163" s="29">
        <v>1500</v>
      </c>
      <c r="BC163" s="29">
        <v>0</v>
      </c>
      <c r="BD163" s="29">
        <v>-3000</v>
      </c>
      <c r="BE163" s="29">
        <v>3000</v>
      </c>
      <c r="BF163" s="29">
        <v>0</v>
      </c>
      <c r="BG163" s="29">
        <v>-3000</v>
      </c>
      <c r="BH163" s="29">
        <v>3000</v>
      </c>
      <c r="BI163" s="29">
        <v>0</v>
      </c>
      <c r="BJ163" s="29"/>
      <c r="BK163" s="29"/>
      <c r="BL163" s="29"/>
      <c r="BM163" s="29"/>
      <c r="BN163" s="29"/>
      <c r="BO163" s="29"/>
      <c r="BP163" s="29">
        <v>56965.47</v>
      </c>
      <c r="BQ163" s="29">
        <v>17582.75</v>
      </c>
      <c r="BR163" s="29">
        <v>74548.22</v>
      </c>
      <c r="BS163" s="29">
        <v>56965.47</v>
      </c>
      <c r="BT163" s="29">
        <v>17582.75</v>
      </c>
      <c r="BU163" s="29">
        <v>74548.22</v>
      </c>
      <c r="BV163" s="29">
        <v>208020</v>
      </c>
      <c r="BW163" s="29">
        <v>0</v>
      </c>
      <c r="BX163" s="29">
        <v>208020</v>
      </c>
      <c r="BY163" s="29">
        <v>208020</v>
      </c>
      <c r="BZ163" s="29">
        <v>0</v>
      </c>
      <c r="CA163" s="29">
        <v>208020</v>
      </c>
      <c r="CB163" s="29">
        <v>170188.66</v>
      </c>
      <c r="CC163" s="29">
        <v>112379.56</v>
      </c>
      <c r="CD163" s="29">
        <v>282568.21999999997</v>
      </c>
      <c r="CE163" s="29">
        <v>42000</v>
      </c>
      <c r="CF163" s="29">
        <v>3000</v>
      </c>
      <c r="CG163" s="29">
        <v>45000</v>
      </c>
      <c r="CH163" s="29"/>
      <c r="CI163" s="29"/>
      <c r="CJ163" s="29"/>
      <c r="CK163" s="29">
        <v>42000</v>
      </c>
      <c r="CL163" s="29">
        <v>3000</v>
      </c>
      <c r="CM163" s="29">
        <v>45000</v>
      </c>
      <c r="CN163" s="29">
        <v>84000</v>
      </c>
      <c r="CO163" s="29">
        <v>6000</v>
      </c>
      <c r="CP163" s="29">
        <v>90000</v>
      </c>
      <c r="CQ163" s="29">
        <v>-111266.82</v>
      </c>
      <c r="CR163" s="29">
        <v>111266.82</v>
      </c>
      <c r="CS163" s="29">
        <v>0</v>
      </c>
      <c r="CT163" s="29"/>
      <c r="CU163" s="29"/>
      <c r="CV163" s="29"/>
      <c r="CW163" s="29">
        <v>-111266.82</v>
      </c>
      <c r="CX163" s="29">
        <v>111266.82</v>
      </c>
      <c r="CY163" s="29">
        <v>0</v>
      </c>
      <c r="CZ163" s="29">
        <v>-222533.64</v>
      </c>
      <c r="DA163" s="29">
        <v>222533.64</v>
      </c>
      <c r="DB163" s="29">
        <v>0</v>
      </c>
      <c r="DC163" s="29"/>
      <c r="DD163" s="29"/>
      <c r="DE163" s="29"/>
      <c r="DF163" s="29"/>
      <c r="DG163" s="29"/>
      <c r="DH163" s="29"/>
      <c r="DI163" s="29"/>
      <c r="DJ163" s="29"/>
      <c r="DK163" s="29"/>
      <c r="DL163" s="29"/>
      <c r="DM163" s="29"/>
      <c r="DN163" s="29"/>
      <c r="DO163" s="29">
        <v>-84511.84</v>
      </c>
      <c r="DP163" s="29">
        <v>84511.84</v>
      </c>
      <c r="DQ163" s="29">
        <v>0</v>
      </c>
      <c r="DR163" s="29"/>
      <c r="DS163" s="29"/>
      <c r="DT163" s="29"/>
      <c r="DU163" s="29">
        <v>-84511.84</v>
      </c>
      <c r="DV163" s="29">
        <v>84511.84</v>
      </c>
      <c r="DW163" s="29">
        <v>0</v>
      </c>
      <c r="DX163" s="29">
        <v>-169023.68</v>
      </c>
      <c r="DY163" s="29">
        <v>169023.68</v>
      </c>
      <c r="DZ163" s="29">
        <v>0</v>
      </c>
      <c r="EA163" s="29"/>
      <c r="EB163" s="29"/>
      <c r="EC163" s="29"/>
      <c r="ED163" s="29"/>
      <c r="EE163" s="29"/>
      <c r="EF163" s="29"/>
      <c r="EG163" s="29"/>
      <c r="EH163" s="29"/>
      <c r="EI163" s="29"/>
      <c r="EJ163" s="29"/>
      <c r="EK163" s="29"/>
      <c r="EL163" s="29"/>
      <c r="EM163" s="29">
        <v>-6900</v>
      </c>
      <c r="EN163" s="29">
        <v>6900</v>
      </c>
      <c r="EO163" s="29">
        <v>0</v>
      </c>
      <c r="EP163" s="29"/>
      <c r="EQ163" s="29"/>
      <c r="ER163" s="29"/>
      <c r="ES163" s="29"/>
      <c r="ET163" s="29"/>
      <c r="EU163" s="29"/>
      <c r="EV163" s="29">
        <v>-6900</v>
      </c>
      <c r="EW163" s="29">
        <v>6900</v>
      </c>
      <c r="EX163" s="29">
        <v>0</v>
      </c>
      <c r="EY163" s="29">
        <v>-2100</v>
      </c>
      <c r="EZ163" s="29">
        <v>2459.4699999999998</v>
      </c>
      <c r="FA163" s="29">
        <v>359.47</v>
      </c>
      <c r="FB163" s="29"/>
      <c r="FC163" s="29"/>
      <c r="FD163" s="29"/>
      <c r="FE163" s="29">
        <v>-9000</v>
      </c>
      <c r="FF163" s="29">
        <v>9000</v>
      </c>
      <c r="FG163" s="29">
        <v>0</v>
      </c>
      <c r="FH163" s="29">
        <v>-11100</v>
      </c>
      <c r="FI163" s="29">
        <v>11459.47</v>
      </c>
      <c r="FJ163" s="29">
        <v>359.47</v>
      </c>
      <c r="FK163" s="29"/>
      <c r="FL163" s="29"/>
      <c r="FM163" s="29"/>
      <c r="FN163" s="29"/>
      <c r="FO163" s="29"/>
      <c r="FP163" s="29"/>
      <c r="FQ163" s="29"/>
      <c r="FR163" s="29"/>
      <c r="FS163" s="29"/>
      <c r="FT163" s="29"/>
      <c r="FU163" s="29"/>
      <c r="FV163" s="29"/>
      <c r="FW163" s="29"/>
      <c r="FX163" s="29"/>
      <c r="FY163" s="29"/>
      <c r="FZ163" s="29"/>
      <c r="GA163" s="29"/>
      <c r="GB163" s="29"/>
      <c r="GC163" s="29"/>
      <c r="GD163" s="29"/>
      <c r="GE163" s="29"/>
      <c r="GF163" s="29"/>
      <c r="GG163" s="29"/>
      <c r="GH163" s="29"/>
      <c r="GI163" s="29">
        <v>3749.82</v>
      </c>
      <c r="GJ163" s="29">
        <v>0</v>
      </c>
      <c r="GK163" s="29">
        <v>3749.82</v>
      </c>
      <c r="GL163" s="29"/>
      <c r="GM163" s="29"/>
      <c r="GN163" s="29"/>
      <c r="GO163" s="29"/>
      <c r="GP163" s="29"/>
      <c r="GQ163" s="29"/>
      <c r="GR163" s="29">
        <v>3749.82</v>
      </c>
      <c r="GS163" s="29">
        <v>0</v>
      </c>
      <c r="GT163" s="29">
        <v>3749.82</v>
      </c>
      <c r="GU163" s="29">
        <v>-3749.82</v>
      </c>
      <c r="GV163" s="29">
        <v>0</v>
      </c>
      <c r="GW163" s="29">
        <v>-3749.82</v>
      </c>
      <c r="GX163" s="29"/>
      <c r="GY163" s="29"/>
      <c r="GZ163" s="29"/>
      <c r="HA163" s="29"/>
      <c r="HB163" s="29"/>
      <c r="HC163" s="29"/>
      <c r="HD163" s="29">
        <v>-3749.82</v>
      </c>
      <c r="HE163" s="29">
        <v>0</v>
      </c>
      <c r="HF163" s="29">
        <v>-3749.82</v>
      </c>
      <c r="HG163" s="29"/>
      <c r="HH163" s="29"/>
      <c r="HI163" s="29"/>
      <c r="HJ163" s="29">
        <v>13000</v>
      </c>
      <c r="HK163" s="29">
        <v>0</v>
      </c>
      <c r="HL163" s="29">
        <v>13000</v>
      </c>
      <c r="HM163" s="29">
        <v>13000</v>
      </c>
      <c r="HN163" s="29">
        <v>0</v>
      </c>
      <c r="HO163" s="29">
        <v>13000</v>
      </c>
      <c r="HP163" s="29">
        <v>170188.66</v>
      </c>
      <c r="HQ163" s="29">
        <v>0</v>
      </c>
      <c r="HR163" s="29">
        <v>170188.66</v>
      </c>
      <c r="HS163" s="29">
        <v>170188.66</v>
      </c>
      <c r="HT163" s="29">
        <v>0</v>
      </c>
      <c r="HU163" s="29">
        <v>170188.66</v>
      </c>
      <c r="HV163" s="29">
        <v>340377.32</v>
      </c>
      <c r="HW163" s="29">
        <v>0</v>
      </c>
      <c r="HX163" s="29">
        <v>340377.32</v>
      </c>
      <c r="HY163" s="29">
        <v>27820</v>
      </c>
      <c r="HZ163" s="29">
        <v>415916.79000000004</v>
      </c>
      <c r="IA163" s="29">
        <v>443736.79000000004</v>
      </c>
      <c r="IB163" s="29"/>
      <c r="IC163" s="29"/>
      <c r="ID163" s="29"/>
      <c r="IE163" s="29"/>
      <c r="IF163" s="29"/>
      <c r="IG163" s="29"/>
      <c r="IH163" s="29"/>
      <c r="II163" s="29"/>
      <c r="IJ163" s="29"/>
      <c r="IK163" s="29"/>
      <c r="IL163" s="29"/>
      <c r="IM163" s="29"/>
      <c r="IN163" s="29"/>
      <c r="IO163" s="29"/>
      <c r="IP163" s="29"/>
      <c r="IQ163" s="29"/>
      <c r="IR163" s="29"/>
      <c r="IS163" s="29"/>
      <c r="IT163" s="29">
        <v>-5000</v>
      </c>
      <c r="IU163" s="29">
        <v>5000</v>
      </c>
      <c r="IV163" s="29">
        <v>0</v>
      </c>
      <c r="IW163" s="29"/>
      <c r="IX163" s="29"/>
      <c r="IY163" s="29"/>
      <c r="IZ163" s="29">
        <v>-5000</v>
      </c>
      <c r="JA163" s="29">
        <v>5000</v>
      </c>
      <c r="JB163" s="29">
        <v>0</v>
      </c>
      <c r="JC163" s="29">
        <v>-8000</v>
      </c>
      <c r="JD163" s="29">
        <v>8000</v>
      </c>
      <c r="JE163" s="29">
        <v>0</v>
      </c>
      <c r="JF163" s="29">
        <v>-2060</v>
      </c>
      <c r="JG163" s="29">
        <v>2060</v>
      </c>
      <c r="JH163" s="29">
        <v>0</v>
      </c>
      <c r="JI163" s="29">
        <v>-10060</v>
      </c>
      <c r="JJ163" s="29">
        <v>10060</v>
      </c>
      <c r="JK163" s="29">
        <v>0</v>
      </c>
      <c r="JL163" s="29"/>
      <c r="JM163" s="29"/>
      <c r="JN163" s="29"/>
      <c r="JO163" s="29"/>
      <c r="JP163" s="29"/>
      <c r="JQ163" s="29"/>
      <c r="JR163" s="29"/>
      <c r="JS163" s="29"/>
      <c r="JT163" s="29"/>
      <c r="JU163" s="29"/>
      <c r="JV163" s="29"/>
      <c r="JW163" s="29"/>
      <c r="JX163" s="29"/>
      <c r="JY163" s="29"/>
      <c r="JZ163" s="29"/>
      <c r="KA163" s="29"/>
      <c r="KB163" s="29"/>
      <c r="KC163" s="29"/>
      <c r="KD163" s="29"/>
      <c r="KE163" s="29"/>
      <c r="KF163" s="29"/>
      <c r="KG163" s="29">
        <v>-9270</v>
      </c>
      <c r="KH163" s="29">
        <v>9270</v>
      </c>
      <c r="KI163" s="29">
        <v>0</v>
      </c>
      <c r="KJ163" s="29">
        <v>-9270</v>
      </c>
      <c r="KK163" s="29">
        <v>9270</v>
      </c>
      <c r="KL163" s="29">
        <v>0</v>
      </c>
      <c r="KM163" s="29"/>
      <c r="KN163" s="29"/>
      <c r="KO163" s="29"/>
      <c r="KP163" s="29"/>
      <c r="KQ163" s="29"/>
      <c r="KR163" s="29"/>
      <c r="KS163" s="29"/>
      <c r="KT163" s="29"/>
      <c r="KU163" s="29"/>
      <c r="KV163" s="29"/>
      <c r="KW163" s="29"/>
      <c r="KX163" s="29"/>
      <c r="KY163" s="29"/>
      <c r="KZ163" s="29"/>
      <c r="LA163" s="29"/>
      <c r="LB163" s="29"/>
      <c r="LC163" s="29"/>
      <c r="LD163" s="29"/>
      <c r="LE163" s="29"/>
      <c r="LF163" s="29"/>
      <c r="LG163" s="29"/>
      <c r="LH163" s="29"/>
      <c r="LI163" s="29"/>
      <c r="LJ163" s="29"/>
      <c r="LK163" s="29"/>
      <c r="LL163" s="29"/>
      <c r="LM163" s="29"/>
      <c r="LN163" s="29"/>
      <c r="LO163" s="29"/>
      <c r="LP163" s="29"/>
      <c r="LQ163" s="29"/>
      <c r="LR163" s="29"/>
      <c r="LS163" s="29"/>
      <c r="LT163" s="29"/>
      <c r="LU163" s="29"/>
      <c r="LV163" s="29"/>
      <c r="LW163" s="29">
        <v>13000</v>
      </c>
      <c r="LX163" s="29">
        <v>0</v>
      </c>
      <c r="LY163" s="29">
        <v>13000</v>
      </c>
      <c r="LZ163" s="29"/>
      <c r="MA163" s="29"/>
      <c r="MB163" s="29"/>
      <c r="MC163" s="29">
        <v>13000</v>
      </c>
      <c r="MD163" s="29">
        <v>0</v>
      </c>
      <c r="ME163" s="29">
        <v>13000</v>
      </c>
      <c r="MF163" s="29"/>
      <c r="MG163" s="29"/>
      <c r="MH163" s="29"/>
      <c r="MI163" s="29"/>
      <c r="MJ163" s="29"/>
      <c r="MK163" s="29"/>
      <c r="ML163" s="29">
        <v>-11330</v>
      </c>
      <c r="MM163" s="29">
        <v>24330</v>
      </c>
      <c r="MN163" s="29">
        <v>13000</v>
      </c>
      <c r="MO163" s="29"/>
      <c r="MP163" s="29"/>
      <c r="MQ163" s="29"/>
      <c r="MR163" s="29"/>
      <c r="MS163" s="29"/>
      <c r="MT163" s="29"/>
      <c r="MU163" s="29"/>
      <c r="MV163" s="29"/>
      <c r="MW163" s="29"/>
      <c r="MX163" s="29"/>
      <c r="MY163" s="29"/>
      <c r="MZ163" s="29"/>
      <c r="NA163" s="29">
        <v>-5000</v>
      </c>
      <c r="NB163" s="29">
        <v>5000</v>
      </c>
      <c r="NC163" s="29">
        <v>0</v>
      </c>
      <c r="ND163" s="29">
        <v>-5000</v>
      </c>
      <c r="NE163" s="29">
        <v>5000</v>
      </c>
      <c r="NF163" s="29">
        <v>0</v>
      </c>
      <c r="NG163" s="29">
        <v>-8000</v>
      </c>
      <c r="NH163" s="29">
        <v>8000</v>
      </c>
      <c r="NI163" s="29">
        <v>0</v>
      </c>
      <c r="NJ163" s="29">
        <v>-8000</v>
      </c>
      <c r="NK163" s="29">
        <v>8000</v>
      </c>
      <c r="NL163" s="29">
        <v>0</v>
      </c>
      <c r="NM163" s="29"/>
      <c r="NN163" s="29"/>
      <c r="NO163" s="29"/>
      <c r="NP163" s="29"/>
      <c r="NQ163" s="29"/>
      <c r="NR163" s="29"/>
      <c r="NS163" s="29"/>
      <c r="NT163" s="29"/>
      <c r="NU163" s="29"/>
      <c r="NV163" s="29"/>
      <c r="NW163" s="29"/>
      <c r="NX163" s="29"/>
      <c r="NY163" s="29"/>
      <c r="NZ163" s="29"/>
      <c r="OA163" s="29"/>
      <c r="OB163" s="29"/>
      <c r="OC163" s="29"/>
      <c r="OD163" s="29"/>
      <c r="OE163" s="29"/>
      <c r="OF163" s="29"/>
      <c r="OG163" s="29"/>
      <c r="OH163" s="29"/>
      <c r="OI163" s="29"/>
      <c r="OJ163" s="29"/>
      <c r="OK163" s="29"/>
      <c r="OL163" s="29"/>
      <c r="OM163" s="29"/>
      <c r="ON163" s="29"/>
      <c r="OO163" s="29"/>
      <c r="OP163" s="29"/>
      <c r="OQ163" s="29"/>
      <c r="OR163" s="29"/>
      <c r="OS163" s="29"/>
      <c r="OT163" s="29"/>
      <c r="OU163" s="29"/>
      <c r="OV163" s="29"/>
      <c r="OW163" s="29"/>
      <c r="OX163" s="29"/>
      <c r="OY163" s="29"/>
      <c r="OZ163" s="29"/>
      <c r="PA163" s="29"/>
      <c r="PB163" s="29"/>
      <c r="PC163" s="29">
        <v>13000</v>
      </c>
      <c r="PD163" s="29">
        <v>0</v>
      </c>
      <c r="PE163" s="29">
        <v>13000</v>
      </c>
      <c r="PF163" s="29">
        <v>13000</v>
      </c>
      <c r="PG163" s="29">
        <v>0</v>
      </c>
      <c r="PH163" s="29">
        <v>13000</v>
      </c>
      <c r="PI163" s="29">
        <v>0</v>
      </c>
      <c r="PJ163" s="29">
        <v>13000</v>
      </c>
      <c r="PK163" s="29">
        <v>13000</v>
      </c>
    </row>
    <row r="164" spans="1:427" x14ac:dyDescent="0.25">
      <c r="A164" s="5" t="s">
        <v>47</v>
      </c>
      <c r="B164" s="29">
        <v>-16210.25</v>
      </c>
      <c r="C164" s="29">
        <v>16210.25</v>
      </c>
      <c r="D164" s="29">
        <v>0</v>
      </c>
      <c r="E164" s="29">
        <v>-16210.25</v>
      </c>
      <c r="F164" s="29">
        <v>16210.25</v>
      </c>
      <c r="G164" s="29">
        <v>0</v>
      </c>
      <c r="H164" s="29">
        <v>-25000</v>
      </c>
      <c r="I164" s="29">
        <v>25000</v>
      </c>
      <c r="J164" s="29">
        <v>0</v>
      </c>
      <c r="K164" s="29">
        <v>-25000</v>
      </c>
      <c r="L164" s="29">
        <v>25000</v>
      </c>
      <c r="M164" s="29">
        <v>0</v>
      </c>
      <c r="N164" s="29">
        <v>-34086.559999999998</v>
      </c>
      <c r="O164" s="29">
        <v>34086.559999999998</v>
      </c>
      <c r="P164" s="29">
        <v>0</v>
      </c>
      <c r="Q164" s="29">
        <v>-34086.559999999998</v>
      </c>
      <c r="R164" s="29">
        <v>34086.559999999998</v>
      </c>
      <c r="S164" s="29">
        <v>0</v>
      </c>
      <c r="T164" s="29"/>
      <c r="U164" s="29"/>
      <c r="V164" s="29"/>
      <c r="W164" s="29"/>
      <c r="X164" s="29"/>
      <c r="Y164" s="29"/>
      <c r="Z164" s="29">
        <v>-6000</v>
      </c>
      <c r="AA164" s="29">
        <v>6000</v>
      </c>
      <c r="AB164" s="29">
        <v>0</v>
      </c>
      <c r="AC164" s="29">
        <v>-6000</v>
      </c>
      <c r="AD164" s="29">
        <v>6000</v>
      </c>
      <c r="AE164" s="29">
        <v>0</v>
      </c>
      <c r="AF164" s="29">
        <v>-3000</v>
      </c>
      <c r="AG164" s="29">
        <v>3000</v>
      </c>
      <c r="AH164" s="29">
        <v>0</v>
      </c>
      <c r="AI164" s="29">
        <v>-3000</v>
      </c>
      <c r="AJ164" s="29">
        <v>3000</v>
      </c>
      <c r="AK164" s="29">
        <v>0</v>
      </c>
      <c r="AL164" s="29">
        <v>-3000</v>
      </c>
      <c r="AM164" s="29">
        <v>3000</v>
      </c>
      <c r="AN164" s="29">
        <v>0</v>
      </c>
      <c r="AO164" s="29">
        <v>-3000</v>
      </c>
      <c r="AP164" s="29">
        <v>3000</v>
      </c>
      <c r="AQ164" s="29">
        <v>0</v>
      </c>
      <c r="AR164" s="29">
        <v>-3000</v>
      </c>
      <c r="AS164" s="29">
        <v>3000</v>
      </c>
      <c r="AT164" s="29">
        <v>0</v>
      </c>
      <c r="AU164" s="29">
        <v>-3000</v>
      </c>
      <c r="AV164" s="29">
        <v>3000</v>
      </c>
      <c r="AW164" s="29">
        <v>0</v>
      </c>
      <c r="AX164" s="29">
        <v>-1500</v>
      </c>
      <c r="AY164" s="29">
        <v>1500</v>
      </c>
      <c r="AZ164" s="29">
        <v>0</v>
      </c>
      <c r="BA164" s="29">
        <v>-1500</v>
      </c>
      <c r="BB164" s="29">
        <v>1500</v>
      </c>
      <c r="BC164" s="29">
        <v>0</v>
      </c>
      <c r="BD164" s="29">
        <v>-3000</v>
      </c>
      <c r="BE164" s="29">
        <v>3000</v>
      </c>
      <c r="BF164" s="29">
        <v>0</v>
      </c>
      <c r="BG164" s="29">
        <v>-3000</v>
      </c>
      <c r="BH164" s="29">
        <v>3000</v>
      </c>
      <c r="BI164" s="29">
        <v>0</v>
      </c>
      <c r="BJ164" s="29"/>
      <c r="BK164" s="29"/>
      <c r="BL164" s="29"/>
      <c r="BM164" s="29"/>
      <c r="BN164" s="29"/>
      <c r="BO164" s="29"/>
      <c r="BP164" s="29">
        <v>56965.47</v>
      </c>
      <c r="BQ164" s="29">
        <v>17582.75</v>
      </c>
      <c r="BR164" s="29">
        <v>74548.22</v>
      </c>
      <c r="BS164" s="29">
        <v>56965.47</v>
      </c>
      <c r="BT164" s="29">
        <v>17582.75</v>
      </c>
      <c r="BU164" s="29">
        <v>74548.22</v>
      </c>
      <c r="BV164" s="29">
        <v>208020</v>
      </c>
      <c r="BW164" s="29">
        <v>0</v>
      </c>
      <c r="BX164" s="29">
        <v>208020</v>
      </c>
      <c r="BY164" s="29">
        <v>208020</v>
      </c>
      <c r="BZ164" s="29">
        <v>0</v>
      </c>
      <c r="CA164" s="29">
        <v>208020</v>
      </c>
      <c r="CB164" s="29">
        <v>170188.66</v>
      </c>
      <c r="CC164" s="29">
        <v>112379.56</v>
      </c>
      <c r="CD164" s="29">
        <v>282568.21999999997</v>
      </c>
      <c r="CE164" s="29">
        <v>42000</v>
      </c>
      <c r="CF164" s="29">
        <v>3000</v>
      </c>
      <c r="CG164" s="29">
        <v>45000</v>
      </c>
      <c r="CH164" s="29"/>
      <c r="CI164" s="29"/>
      <c r="CJ164" s="29"/>
      <c r="CK164" s="29">
        <v>42000</v>
      </c>
      <c r="CL164" s="29">
        <v>3000</v>
      </c>
      <c r="CM164" s="29">
        <v>45000</v>
      </c>
      <c r="CN164" s="29">
        <v>84000</v>
      </c>
      <c r="CO164" s="29">
        <v>6000</v>
      </c>
      <c r="CP164" s="29">
        <v>90000</v>
      </c>
      <c r="CQ164" s="29">
        <v>-111266.82</v>
      </c>
      <c r="CR164" s="29">
        <v>111266.82</v>
      </c>
      <c r="CS164" s="29">
        <v>0</v>
      </c>
      <c r="CT164" s="29"/>
      <c r="CU164" s="29"/>
      <c r="CV164" s="29"/>
      <c r="CW164" s="29">
        <v>-111266.82</v>
      </c>
      <c r="CX164" s="29">
        <v>111266.82</v>
      </c>
      <c r="CY164" s="29">
        <v>0</v>
      </c>
      <c r="CZ164" s="29">
        <v>-222533.64</v>
      </c>
      <c r="DA164" s="29">
        <v>222533.64</v>
      </c>
      <c r="DB164" s="29">
        <v>0</v>
      </c>
      <c r="DC164" s="29"/>
      <c r="DD164" s="29"/>
      <c r="DE164" s="29"/>
      <c r="DF164" s="29"/>
      <c r="DG164" s="29"/>
      <c r="DH164" s="29"/>
      <c r="DI164" s="29"/>
      <c r="DJ164" s="29"/>
      <c r="DK164" s="29"/>
      <c r="DL164" s="29"/>
      <c r="DM164" s="29"/>
      <c r="DN164" s="29"/>
      <c r="DO164" s="29">
        <v>-84511.84</v>
      </c>
      <c r="DP164" s="29">
        <v>84511.84</v>
      </c>
      <c r="DQ164" s="29">
        <v>0</v>
      </c>
      <c r="DR164" s="29"/>
      <c r="DS164" s="29"/>
      <c r="DT164" s="29"/>
      <c r="DU164" s="29">
        <v>-84511.84</v>
      </c>
      <c r="DV164" s="29">
        <v>84511.84</v>
      </c>
      <c r="DW164" s="29">
        <v>0</v>
      </c>
      <c r="DX164" s="29">
        <v>-169023.68</v>
      </c>
      <c r="DY164" s="29">
        <v>169023.68</v>
      </c>
      <c r="DZ164" s="29">
        <v>0</v>
      </c>
      <c r="EA164" s="29"/>
      <c r="EB164" s="29"/>
      <c r="EC164" s="29"/>
      <c r="ED164" s="29"/>
      <c r="EE164" s="29"/>
      <c r="EF164" s="29"/>
      <c r="EG164" s="29"/>
      <c r="EH164" s="29"/>
      <c r="EI164" s="29"/>
      <c r="EJ164" s="29"/>
      <c r="EK164" s="29"/>
      <c r="EL164" s="29"/>
      <c r="EM164" s="29">
        <v>-6900</v>
      </c>
      <c r="EN164" s="29">
        <v>6900</v>
      </c>
      <c r="EO164" s="29">
        <v>0</v>
      </c>
      <c r="EP164" s="29"/>
      <c r="EQ164" s="29"/>
      <c r="ER164" s="29"/>
      <c r="ES164" s="29"/>
      <c r="ET164" s="29"/>
      <c r="EU164" s="29"/>
      <c r="EV164" s="29">
        <v>-6900</v>
      </c>
      <c r="EW164" s="29">
        <v>6900</v>
      </c>
      <c r="EX164" s="29">
        <v>0</v>
      </c>
      <c r="EY164" s="29">
        <v>-2100</v>
      </c>
      <c r="EZ164" s="29">
        <v>2459.4699999999998</v>
      </c>
      <c r="FA164" s="29">
        <v>359.47</v>
      </c>
      <c r="FB164" s="29"/>
      <c r="FC164" s="29"/>
      <c r="FD164" s="29"/>
      <c r="FE164" s="29">
        <v>-9000</v>
      </c>
      <c r="FF164" s="29">
        <v>9000</v>
      </c>
      <c r="FG164" s="29">
        <v>0</v>
      </c>
      <c r="FH164" s="29">
        <v>-11100</v>
      </c>
      <c r="FI164" s="29">
        <v>11459.47</v>
      </c>
      <c r="FJ164" s="29">
        <v>359.47</v>
      </c>
      <c r="FK164" s="29"/>
      <c r="FL164" s="29"/>
      <c r="FM164" s="29"/>
      <c r="FN164" s="29"/>
      <c r="FO164" s="29"/>
      <c r="FP164" s="29"/>
      <c r="FQ164" s="29"/>
      <c r="FR164" s="29"/>
      <c r="FS164" s="29"/>
      <c r="FT164" s="29"/>
      <c r="FU164" s="29"/>
      <c r="FV164" s="29"/>
      <c r="FW164" s="29"/>
      <c r="FX164" s="29"/>
      <c r="FY164" s="29"/>
      <c r="FZ164" s="29"/>
      <c r="GA164" s="29"/>
      <c r="GB164" s="29"/>
      <c r="GC164" s="29"/>
      <c r="GD164" s="29"/>
      <c r="GE164" s="29"/>
      <c r="GF164" s="29"/>
      <c r="GG164" s="29"/>
      <c r="GH164" s="29"/>
      <c r="GI164" s="29">
        <v>3749.82</v>
      </c>
      <c r="GJ164" s="29">
        <v>0</v>
      </c>
      <c r="GK164" s="29">
        <v>3749.82</v>
      </c>
      <c r="GL164" s="29"/>
      <c r="GM164" s="29"/>
      <c r="GN164" s="29"/>
      <c r="GO164" s="29"/>
      <c r="GP164" s="29"/>
      <c r="GQ164" s="29"/>
      <c r="GR164" s="29">
        <v>3749.82</v>
      </c>
      <c r="GS164" s="29">
        <v>0</v>
      </c>
      <c r="GT164" s="29">
        <v>3749.82</v>
      </c>
      <c r="GU164" s="29">
        <v>-3749.82</v>
      </c>
      <c r="GV164" s="29">
        <v>0</v>
      </c>
      <c r="GW164" s="29">
        <v>-3749.82</v>
      </c>
      <c r="GX164" s="29"/>
      <c r="GY164" s="29"/>
      <c r="GZ164" s="29"/>
      <c r="HA164" s="29"/>
      <c r="HB164" s="29"/>
      <c r="HC164" s="29"/>
      <c r="HD164" s="29">
        <v>-3749.82</v>
      </c>
      <c r="HE164" s="29">
        <v>0</v>
      </c>
      <c r="HF164" s="29">
        <v>-3749.82</v>
      </c>
      <c r="HG164" s="29"/>
      <c r="HH164" s="29"/>
      <c r="HI164" s="29"/>
      <c r="HJ164" s="29">
        <v>13000</v>
      </c>
      <c r="HK164" s="29">
        <v>0</v>
      </c>
      <c r="HL164" s="29">
        <v>13000</v>
      </c>
      <c r="HM164" s="29">
        <v>13000</v>
      </c>
      <c r="HN164" s="29">
        <v>0</v>
      </c>
      <c r="HO164" s="29">
        <v>13000</v>
      </c>
      <c r="HP164" s="29">
        <v>170188.66</v>
      </c>
      <c r="HQ164" s="29">
        <v>0</v>
      </c>
      <c r="HR164" s="29">
        <v>170188.66</v>
      </c>
      <c r="HS164" s="29">
        <v>170188.66</v>
      </c>
      <c r="HT164" s="29">
        <v>0</v>
      </c>
      <c r="HU164" s="29">
        <v>170188.66</v>
      </c>
      <c r="HV164" s="29">
        <v>340377.32</v>
      </c>
      <c r="HW164" s="29">
        <v>0</v>
      </c>
      <c r="HX164" s="29">
        <v>340377.32</v>
      </c>
      <c r="HY164" s="29">
        <v>27820</v>
      </c>
      <c r="HZ164" s="29">
        <v>415916.79000000004</v>
      </c>
      <c r="IA164" s="29">
        <v>443736.79000000004</v>
      </c>
      <c r="IB164" s="29"/>
      <c r="IC164" s="29"/>
      <c r="ID164" s="29"/>
      <c r="IE164" s="29"/>
      <c r="IF164" s="29"/>
      <c r="IG164" s="29"/>
      <c r="IH164" s="29"/>
      <c r="II164" s="29"/>
      <c r="IJ164" s="29"/>
      <c r="IK164" s="29"/>
      <c r="IL164" s="29"/>
      <c r="IM164" s="29"/>
      <c r="IN164" s="29"/>
      <c r="IO164" s="29"/>
      <c r="IP164" s="29"/>
      <c r="IQ164" s="29"/>
      <c r="IR164" s="29"/>
      <c r="IS164" s="29"/>
      <c r="IT164" s="29">
        <v>-5000</v>
      </c>
      <c r="IU164" s="29">
        <v>5000</v>
      </c>
      <c r="IV164" s="29">
        <v>0</v>
      </c>
      <c r="IW164" s="29"/>
      <c r="IX164" s="29"/>
      <c r="IY164" s="29"/>
      <c r="IZ164" s="29">
        <v>-5000</v>
      </c>
      <c r="JA164" s="29">
        <v>5000</v>
      </c>
      <c r="JB164" s="29">
        <v>0</v>
      </c>
      <c r="JC164" s="29">
        <v>-8000</v>
      </c>
      <c r="JD164" s="29">
        <v>8000</v>
      </c>
      <c r="JE164" s="29">
        <v>0</v>
      </c>
      <c r="JF164" s="29">
        <v>-2060</v>
      </c>
      <c r="JG164" s="29">
        <v>2060</v>
      </c>
      <c r="JH164" s="29">
        <v>0</v>
      </c>
      <c r="JI164" s="29">
        <v>-10060</v>
      </c>
      <c r="JJ164" s="29">
        <v>10060</v>
      </c>
      <c r="JK164" s="29">
        <v>0</v>
      </c>
      <c r="JL164" s="29"/>
      <c r="JM164" s="29"/>
      <c r="JN164" s="29"/>
      <c r="JO164" s="29"/>
      <c r="JP164" s="29"/>
      <c r="JQ164" s="29"/>
      <c r="JR164" s="29"/>
      <c r="JS164" s="29"/>
      <c r="JT164" s="29"/>
      <c r="JU164" s="29"/>
      <c r="JV164" s="29"/>
      <c r="JW164" s="29"/>
      <c r="JX164" s="29"/>
      <c r="JY164" s="29"/>
      <c r="JZ164" s="29"/>
      <c r="KA164" s="29"/>
      <c r="KB164" s="29"/>
      <c r="KC164" s="29"/>
      <c r="KD164" s="29"/>
      <c r="KE164" s="29"/>
      <c r="KF164" s="29"/>
      <c r="KG164" s="29">
        <v>-9270</v>
      </c>
      <c r="KH164" s="29">
        <v>9270</v>
      </c>
      <c r="KI164" s="29">
        <v>0</v>
      </c>
      <c r="KJ164" s="29">
        <v>-9270</v>
      </c>
      <c r="KK164" s="29">
        <v>9270</v>
      </c>
      <c r="KL164" s="29">
        <v>0</v>
      </c>
      <c r="KM164" s="29"/>
      <c r="KN164" s="29"/>
      <c r="KO164" s="29"/>
      <c r="KP164" s="29"/>
      <c r="KQ164" s="29"/>
      <c r="KR164" s="29"/>
      <c r="KS164" s="29"/>
      <c r="KT164" s="29"/>
      <c r="KU164" s="29"/>
      <c r="KV164" s="29"/>
      <c r="KW164" s="29"/>
      <c r="KX164" s="29"/>
      <c r="KY164" s="29"/>
      <c r="KZ164" s="29"/>
      <c r="LA164" s="29"/>
      <c r="LB164" s="29"/>
      <c r="LC164" s="29"/>
      <c r="LD164" s="29"/>
      <c r="LE164" s="29"/>
      <c r="LF164" s="29"/>
      <c r="LG164" s="29"/>
      <c r="LH164" s="29"/>
      <c r="LI164" s="29"/>
      <c r="LJ164" s="29"/>
      <c r="LK164" s="29"/>
      <c r="LL164" s="29"/>
      <c r="LM164" s="29"/>
      <c r="LN164" s="29"/>
      <c r="LO164" s="29"/>
      <c r="LP164" s="29"/>
      <c r="LQ164" s="29"/>
      <c r="LR164" s="29"/>
      <c r="LS164" s="29"/>
      <c r="LT164" s="29"/>
      <c r="LU164" s="29"/>
      <c r="LV164" s="29"/>
      <c r="LW164" s="29">
        <v>13000</v>
      </c>
      <c r="LX164" s="29">
        <v>0</v>
      </c>
      <c r="LY164" s="29">
        <v>13000</v>
      </c>
      <c r="LZ164" s="29"/>
      <c r="MA164" s="29"/>
      <c r="MB164" s="29"/>
      <c r="MC164" s="29">
        <v>13000</v>
      </c>
      <c r="MD164" s="29">
        <v>0</v>
      </c>
      <c r="ME164" s="29">
        <v>13000</v>
      </c>
      <c r="MF164" s="29"/>
      <c r="MG164" s="29"/>
      <c r="MH164" s="29"/>
      <c r="MI164" s="29"/>
      <c r="MJ164" s="29"/>
      <c r="MK164" s="29"/>
      <c r="ML164" s="29">
        <v>-11330</v>
      </c>
      <c r="MM164" s="29">
        <v>24330</v>
      </c>
      <c r="MN164" s="29">
        <v>13000</v>
      </c>
      <c r="MO164" s="29"/>
      <c r="MP164" s="29"/>
      <c r="MQ164" s="29"/>
      <c r="MR164" s="29"/>
      <c r="MS164" s="29"/>
      <c r="MT164" s="29"/>
      <c r="MU164" s="29"/>
      <c r="MV164" s="29"/>
      <c r="MW164" s="29"/>
      <c r="MX164" s="29"/>
      <c r="MY164" s="29"/>
      <c r="MZ164" s="29"/>
      <c r="NA164" s="29">
        <v>-5000</v>
      </c>
      <c r="NB164" s="29">
        <v>5000</v>
      </c>
      <c r="NC164" s="29">
        <v>0</v>
      </c>
      <c r="ND164" s="29">
        <v>-5000</v>
      </c>
      <c r="NE164" s="29">
        <v>5000</v>
      </c>
      <c r="NF164" s="29">
        <v>0</v>
      </c>
      <c r="NG164" s="29">
        <v>-8000</v>
      </c>
      <c r="NH164" s="29">
        <v>8000</v>
      </c>
      <c r="NI164" s="29">
        <v>0</v>
      </c>
      <c r="NJ164" s="29">
        <v>-8000</v>
      </c>
      <c r="NK164" s="29">
        <v>8000</v>
      </c>
      <c r="NL164" s="29">
        <v>0</v>
      </c>
      <c r="NM164" s="29"/>
      <c r="NN164" s="29"/>
      <c r="NO164" s="29"/>
      <c r="NP164" s="29"/>
      <c r="NQ164" s="29"/>
      <c r="NR164" s="29"/>
      <c r="NS164" s="29"/>
      <c r="NT164" s="29"/>
      <c r="NU164" s="29"/>
      <c r="NV164" s="29"/>
      <c r="NW164" s="29"/>
      <c r="NX164" s="29"/>
      <c r="NY164" s="29"/>
      <c r="NZ164" s="29"/>
      <c r="OA164" s="29"/>
      <c r="OB164" s="29"/>
      <c r="OC164" s="29"/>
      <c r="OD164" s="29"/>
      <c r="OE164" s="29"/>
      <c r="OF164" s="29"/>
      <c r="OG164" s="29"/>
      <c r="OH164" s="29"/>
      <c r="OI164" s="29"/>
      <c r="OJ164" s="29"/>
      <c r="OK164" s="29"/>
      <c r="OL164" s="29"/>
      <c r="OM164" s="29"/>
      <c r="ON164" s="29"/>
      <c r="OO164" s="29"/>
      <c r="OP164" s="29"/>
      <c r="OQ164" s="29"/>
      <c r="OR164" s="29"/>
      <c r="OS164" s="29"/>
      <c r="OT164" s="29"/>
      <c r="OU164" s="29"/>
      <c r="OV164" s="29"/>
      <c r="OW164" s="29"/>
      <c r="OX164" s="29"/>
      <c r="OY164" s="29"/>
      <c r="OZ164" s="29"/>
      <c r="PA164" s="29"/>
      <c r="PB164" s="29"/>
      <c r="PC164" s="29">
        <v>13000</v>
      </c>
      <c r="PD164" s="29">
        <v>0</v>
      </c>
      <c r="PE164" s="29">
        <v>13000</v>
      </c>
      <c r="PF164" s="29">
        <v>13000</v>
      </c>
      <c r="PG164" s="29">
        <v>0</v>
      </c>
      <c r="PH164" s="29">
        <v>13000</v>
      </c>
      <c r="PI164" s="29">
        <v>0</v>
      </c>
      <c r="PJ164" s="29">
        <v>13000</v>
      </c>
      <c r="PK164" s="29">
        <v>13000</v>
      </c>
    </row>
    <row r="165" spans="1:427" x14ac:dyDescent="0.25">
      <c r="A165" s="6" t="s">
        <v>47</v>
      </c>
      <c r="B165" s="29">
        <v>-16210.25</v>
      </c>
      <c r="C165" s="29">
        <v>16210.25</v>
      </c>
      <c r="D165" s="29">
        <v>0</v>
      </c>
      <c r="E165" s="29">
        <v>-16210.25</v>
      </c>
      <c r="F165" s="29">
        <v>16210.25</v>
      </c>
      <c r="G165" s="29">
        <v>0</v>
      </c>
      <c r="H165" s="29">
        <v>-25000</v>
      </c>
      <c r="I165" s="29">
        <v>25000</v>
      </c>
      <c r="J165" s="29">
        <v>0</v>
      </c>
      <c r="K165" s="29">
        <v>-25000</v>
      </c>
      <c r="L165" s="29">
        <v>25000</v>
      </c>
      <c r="M165" s="29">
        <v>0</v>
      </c>
      <c r="N165" s="29">
        <v>-34086.559999999998</v>
      </c>
      <c r="O165" s="29">
        <v>34086.559999999998</v>
      </c>
      <c r="P165" s="29">
        <v>0</v>
      </c>
      <c r="Q165" s="29">
        <v>-34086.559999999998</v>
      </c>
      <c r="R165" s="29">
        <v>34086.559999999998</v>
      </c>
      <c r="S165" s="29">
        <v>0</v>
      </c>
      <c r="T165" s="29"/>
      <c r="U165" s="29"/>
      <c r="V165" s="29"/>
      <c r="W165" s="29"/>
      <c r="X165" s="29"/>
      <c r="Y165" s="29"/>
      <c r="Z165" s="29">
        <v>-6000</v>
      </c>
      <c r="AA165" s="29">
        <v>6000</v>
      </c>
      <c r="AB165" s="29">
        <v>0</v>
      </c>
      <c r="AC165" s="29">
        <v>-6000</v>
      </c>
      <c r="AD165" s="29">
        <v>6000</v>
      </c>
      <c r="AE165" s="29">
        <v>0</v>
      </c>
      <c r="AF165" s="29">
        <v>-3000</v>
      </c>
      <c r="AG165" s="29">
        <v>3000</v>
      </c>
      <c r="AH165" s="29">
        <v>0</v>
      </c>
      <c r="AI165" s="29">
        <v>-3000</v>
      </c>
      <c r="AJ165" s="29">
        <v>3000</v>
      </c>
      <c r="AK165" s="29">
        <v>0</v>
      </c>
      <c r="AL165" s="29">
        <v>-3000</v>
      </c>
      <c r="AM165" s="29">
        <v>3000</v>
      </c>
      <c r="AN165" s="29">
        <v>0</v>
      </c>
      <c r="AO165" s="29">
        <v>-3000</v>
      </c>
      <c r="AP165" s="29">
        <v>3000</v>
      </c>
      <c r="AQ165" s="29">
        <v>0</v>
      </c>
      <c r="AR165" s="29">
        <v>-3000</v>
      </c>
      <c r="AS165" s="29">
        <v>3000</v>
      </c>
      <c r="AT165" s="29">
        <v>0</v>
      </c>
      <c r="AU165" s="29">
        <v>-3000</v>
      </c>
      <c r="AV165" s="29">
        <v>3000</v>
      </c>
      <c r="AW165" s="29">
        <v>0</v>
      </c>
      <c r="AX165" s="29">
        <v>-1500</v>
      </c>
      <c r="AY165" s="29">
        <v>1500</v>
      </c>
      <c r="AZ165" s="29">
        <v>0</v>
      </c>
      <c r="BA165" s="29">
        <v>-1500</v>
      </c>
      <c r="BB165" s="29">
        <v>1500</v>
      </c>
      <c r="BC165" s="29">
        <v>0</v>
      </c>
      <c r="BD165" s="29">
        <v>-3000</v>
      </c>
      <c r="BE165" s="29">
        <v>3000</v>
      </c>
      <c r="BF165" s="29">
        <v>0</v>
      </c>
      <c r="BG165" s="29">
        <v>-3000</v>
      </c>
      <c r="BH165" s="29">
        <v>3000</v>
      </c>
      <c r="BI165" s="29">
        <v>0</v>
      </c>
      <c r="BJ165" s="29"/>
      <c r="BK165" s="29"/>
      <c r="BL165" s="29"/>
      <c r="BM165" s="29"/>
      <c r="BN165" s="29"/>
      <c r="BO165" s="29"/>
      <c r="BP165" s="29">
        <v>56965.47</v>
      </c>
      <c r="BQ165" s="29">
        <v>17582.75</v>
      </c>
      <c r="BR165" s="29">
        <v>74548.22</v>
      </c>
      <c r="BS165" s="29">
        <v>56965.47</v>
      </c>
      <c r="BT165" s="29">
        <v>17582.75</v>
      </c>
      <c r="BU165" s="29">
        <v>74548.22</v>
      </c>
      <c r="BV165" s="29">
        <v>208020</v>
      </c>
      <c r="BW165" s="29">
        <v>0</v>
      </c>
      <c r="BX165" s="29">
        <v>208020</v>
      </c>
      <c r="BY165" s="29">
        <v>208020</v>
      </c>
      <c r="BZ165" s="29">
        <v>0</v>
      </c>
      <c r="CA165" s="29">
        <v>208020</v>
      </c>
      <c r="CB165" s="29">
        <v>170188.66</v>
      </c>
      <c r="CC165" s="29">
        <v>112379.56</v>
      </c>
      <c r="CD165" s="29">
        <v>282568.21999999997</v>
      </c>
      <c r="CE165" s="29">
        <v>42000</v>
      </c>
      <c r="CF165" s="29">
        <v>3000</v>
      </c>
      <c r="CG165" s="29">
        <v>45000</v>
      </c>
      <c r="CH165" s="29"/>
      <c r="CI165" s="29"/>
      <c r="CJ165" s="29"/>
      <c r="CK165" s="29">
        <v>42000</v>
      </c>
      <c r="CL165" s="29">
        <v>3000</v>
      </c>
      <c r="CM165" s="29">
        <v>45000</v>
      </c>
      <c r="CN165" s="29">
        <v>84000</v>
      </c>
      <c r="CO165" s="29">
        <v>6000</v>
      </c>
      <c r="CP165" s="29">
        <v>90000</v>
      </c>
      <c r="CQ165" s="29">
        <v>-111266.82</v>
      </c>
      <c r="CR165" s="29">
        <v>111266.82</v>
      </c>
      <c r="CS165" s="29">
        <v>0</v>
      </c>
      <c r="CT165" s="29"/>
      <c r="CU165" s="29"/>
      <c r="CV165" s="29"/>
      <c r="CW165" s="29">
        <v>-111266.82</v>
      </c>
      <c r="CX165" s="29">
        <v>111266.82</v>
      </c>
      <c r="CY165" s="29">
        <v>0</v>
      </c>
      <c r="CZ165" s="29">
        <v>-222533.64</v>
      </c>
      <c r="DA165" s="29">
        <v>222533.64</v>
      </c>
      <c r="DB165" s="29">
        <v>0</v>
      </c>
      <c r="DC165" s="29"/>
      <c r="DD165" s="29"/>
      <c r="DE165" s="29"/>
      <c r="DF165" s="29"/>
      <c r="DG165" s="29"/>
      <c r="DH165" s="29"/>
      <c r="DI165" s="29"/>
      <c r="DJ165" s="29"/>
      <c r="DK165" s="29"/>
      <c r="DL165" s="29"/>
      <c r="DM165" s="29"/>
      <c r="DN165" s="29"/>
      <c r="DO165" s="29">
        <v>-84511.84</v>
      </c>
      <c r="DP165" s="29">
        <v>84511.84</v>
      </c>
      <c r="DQ165" s="29">
        <v>0</v>
      </c>
      <c r="DR165" s="29"/>
      <c r="DS165" s="29"/>
      <c r="DT165" s="29"/>
      <c r="DU165" s="29">
        <v>-84511.84</v>
      </c>
      <c r="DV165" s="29">
        <v>84511.84</v>
      </c>
      <c r="DW165" s="29">
        <v>0</v>
      </c>
      <c r="DX165" s="29">
        <v>-169023.68</v>
      </c>
      <c r="DY165" s="29">
        <v>169023.68</v>
      </c>
      <c r="DZ165" s="29">
        <v>0</v>
      </c>
      <c r="EA165" s="29"/>
      <c r="EB165" s="29"/>
      <c r="EC165" s="29"/>
      <c r="ED165" s="29"/>
      <c r="EE165" s="29"/>
      <c r="EF165" s="29"/>
      <c r="EG165" s="29"/>
      <c r="EH165" s="29"/>
      <c r="EI165" s="29"/>
      <c r="EJ165" s="29"/>
      <c r="EK165" s="29"/>
      <c r="EL165" s="29"/>
      <c r="EM165" s="29">
        <v>-6900</v>
      </c>
      <c r="EN165" s="29">
        <v>6900</v>
      </c>
      <c r="EO165" s="29">
        <v>0</v>
      </c>
      <c r="EP165" s="29"/>
      <c r="EQ165" s="29"/>
      <c r="ER165" s="29"/>
      <c r="ES165" s="29"/>
      <c r="ET165" s="29"/>
      <c r="EU165" s="29"/>
      <c r="EV165" s="29">
        <v>-6900</v>
      </c>
      <c r="EW165" s="29">
        <v>6900</v>
      </c>
      <c r="EX165" s="29">
        <v>0</v>
      </c>
      <c r="EY165" s="29">
        <v>-2100</v>
      </c>
      <c r="EZ165" s="29">
        <v>2459.4699999999998</v>
      </c>
      <c r="FA165" s="29">
        <v>359.47</v>
      </c>
      <c r="FB165" s="29"/>
      <c r="FC165" s="29"/>
      <c r="FD165" s="29"/>
      <c r="FE165" s="29">
        <v>-9000</v>
      </c>
      <c r="FF165" s="29">
        <v>9000</v>
      </c>
      <c r="FG165" s="29">
        <v>0</v>
      </c>
      <c r="FH165" s="29">
        <v>-11100</v>
      </c>
      <c r="FI165" s="29">
        <v>11459.47</v>
      </c>
      <c r="FJ165" s="29">
        <v>359.47</v>
      </c>
      <c r="FK165" s="29"/>
      <c r="FL165" s="29"/>
      <c r="FM165" s="29"/>
      <c r="FN165" s="29"/>
      <c r="FO165" s="29"/>
      <c r="FP165" s="29"/>
      <c r="FQ165" s="29"/>
      <c r="FR165" s="29"/>
      <c r="FS165" s="29"/>
      <c r="FT165" s="29"/>
      <c r="FU165" s="29"/>
      <c r="FV165" s="29"/>
      <c r="FW165" s="29"/>
      <c r="FX165" s="29"/>
      <c r="FY165" s="29"/>
      <c r="FZ165" s="29"/>
      <c r="GA165" s="29"/>
      <c r="GB165" s="29"/>
      <c r="GC165" s="29"/>
      <c r="GD165" s="29"/>
      <c r="GE165" s="29"/>
      <c r="GF165" s="29"/>
      <c r="GG165" s="29"/>
      <c r="GH165" s="29"/>
      <c r="GI165" s="29">
        <v>3749.82</v>
      </c>
      <c r="GJ165" s="29">
        <v>0</v>
      </c>
      <c r="GK165" s="29">
        <v>3749.82</v>
      </c>
      <c r="GL165" s="29"/>
      <c r="GM165" s="29"/>
      <c r="GN165" s="29"/>
      <c r="GO165" s="29"/>
      <c r="GP165" s="29"/>
      <c r="GQ165" s="29"/>
      <c r="GR165" s="29">
        <v>3749.82</v>
      </c>
      <c r="GS165" s="29">
        <v>0</v>
      </c>
      <c r="GT165" s="29">
        <v>3749.82</v>
      </c>
      <c r="GU165" s="29">
        <v>-3749.82</v>
      </c>
      <c r="GV165" s="29">
        <v>0</v>
      </c>
      <c r="GW165" s="29">
        <v>-3749.82</v>
      </c>
      <c r="GX165" s="29"/>
      <c r="GY165" s="29"/>
      <c r="GZ165" s="29"/>
      <c r="HA165" s="29"/>
      <c r="HB165" s="29"/>
      <c r="HC165" s="29"/>
      <c r="HD165" s="29">
        <v>-3749.82</v>
      </c>
      <c r="HE165" s="29">
        <v>0</v>
      </c>
      <c r="HF165" s="29">
        <v>-3749.82</v>
      </c>
      <c r="HG165" s="29"/>
      <c r="HH165" s="29"/>
      <c r="HI165" s="29"/>
      <c r="HJ165" s="29">
        <v>13000</v>
      </c>
      <c r="HK165" s="29">
        <v>0</v>
      </c>
      <c r="HL165" s="29">
        <v>13000</v>
      </c>
      <c r="HM165" s="29">
        <v>13000</v>
      </c>
      <c r="HN165" s="29">
        <v>0</v>
      </c>
      <c r="HO165" s="29">
        <v>13000</v>
      </c>
      <c r="HP165" s="29">
        <v>170188.66</v>
      </c>
      <c r="HQ165" s="29">
        <v>0</v>
      </c>
      <c r="HR165" s="29">
        <v>170188.66</v>
      </c>
      <c r="HS165" s="29">
        <v>170188.66</v>
      </c>
      <c r="HT165" s="29">
        <v>0</v>
      </c>
      <c r="HU165" s="29">
        <v>170188.66</v>
      </c>
      <c r="HV165" s="29">
        <v>340377.32</v>
      </c>
      <c r="HW165" s="29">
        <v>0</v>
      </c>
      <c r="HX165" s="29">
        <v>340377.32</v>
      </c>
      <c r="HY165" s="29">
        <v>27820</v>
      </c>
      <c r="HZ165" s="29">
        <v>415916.79000000004</v>
      </c>
      <c r="IA165" s="29">
        <v>443736.79000000004</v>
      </c>
      <c r="IB165" s="29"/>
      <c r="IC165" s="29"/>
      <c r="ID165" s="29"/>
      <c r="IE165" s="29"/>
      <c r="IF165" s="29"/>
      <c r="IG165" s="29"/>
      <c r="IH165" s="29"/>
      <c r="II165" s="29"/>
      <c r="IJ165" s="29"/>
      <c r="IK165" s="29"/>
      <c r="IL165" s="29"/>
      <c r="IM165" s="29"/>
      <c r="IN165" s="29"/>
      <c r="IO165" s="29"/>
      <c r="IP165" s="29"/>
      <c r="IQ165" s="29"/>
      <c r="IR165" s="29"/>
      <c r="IS165" s="29"/>
      <c r="IT165" s="29">
        <v>-5000</v>
      </c>
      <c r="IU165" s="29">
        <v>5000</v>
      </c>
      <c r="IV165" s="29">
        <v>0</v>
      </c>
      <c r="IW165" s="29"/>
      <c r="IX165" s="29"/>
      <c r="IY165" s="29"/>
      <c r="IZ165" s="29">
        <v>-5000</v>
      </c>
      <c r="JA165" s="29">
        <v>5000</v>
      </c>
      <c r="JB165" s="29">
        <v>0</v>
      </c>
      <c r="JC165" s="29">
        <v>-8000</v>
      </c>
      <c r="JD165" s="29">
        <v>8000</v>
      </c>
      <c r="JE165" s="29">
        <v>0</v>
      </c>
      <c r="JF165" s="29">
        <v>-2060</v>
      </c>
      <c r="JG165" s="29">
        <v>2060</v>
      </c>
      <c r="JH165" s="29">
        <v>0</v>
      </c>
      <c r="JI165" s="29">
        <v>-10060</v>
      </c>
      <c r="JJ165" s="29">
        <v>10060</v>
      </c>
      <c r="JK165" s="29">
        <v>0</v>
      </c>
      <c r="JL165" s="29"/>
      <c r="JM165" s="29"/>
      <c r="JN165" s="29"/>
      <c r="JO165" s="29"/>
      <c r="JP165" s="29"/>
      <c r="JQ165" s="29"/>
      <c r="JR165" s="29"/>
      <c r="JS165" s="29"/>
      <c r="JT165" s="29"/>
      <c r="JU165" s="29"/>
      <c r="JV165" s="29"/>
      <c r="JW165" s="29"/>
      <c r="JX165" s="29"/>
      <c r="JY165" s="29"/>
      <c r="JZ165" s="29"/>
      <c r="KA165" s="29"/>
      <c r="KB165" s="29"/>
      <c r="KC165" s="29"/>
      <c r="KD165" s="29"/>
      <c r="KE165" s="29"/>
      <c r="KF165" s="29"/>
      <c r="KG165" s="29">
        <v>-9270</v>
      </c>
      <c r="KH165" s="29">
        <v>9270</v>
      </c>
      <c r="KI165" s="29">
        <v>0</v>
      </c>
      <c r="KJ165" s="29">
        <v>-9270</v>
      </c>
      <c r="KK165" s="29">
        <v>9270</v>
      </c>
      <c r="KL165" s="29">
        <v>0</v>
      </c>
      <c r="KM165" s="29"/>
      <c r="KN165" s="29"/>
      <c r="KO165" s="29"/>
      <c r="KP165" s="29"/>
      <c r="KQ165" s="29"/>
      <c r="KR165" s="29"/>
      <c r="KS165" s="29"/>
      <c r="KT165" s="29"/>
      <c r="KU165" s="29"/>
      <c r="KV165" s="29"/>
      <c r="KW165" s="29"/>
      <c r="KX165" s="29"/>
      <c r="KY165" s="29"/>
      <c r="KZ165" s="29"/>
      <c r="LA165" s="29"/>
      <c r="LB165" s="29"/>
      <c r="LC165" s="29"/>
      <c r="LD165" s="29"/>
      <c r="LE165" s="29"/>
      <c r="LF165" s="29"/>
      <c r="LG165" s="29"/>
      <c r="LH165" s="29"/>
      <c r="LI165" s="29"/>
      <c r="LJ165" s="29"/>
      <c r="LK165" s="29"/>
      <c r="LL165" s="29"/>
      <c r="LM165" s="29"/>
      <c r="LN165" s="29"/>
      <c r="LO165" s="29"/>
      <c r="LP165" s="29"/>
      <c r="LQ165" s="29"/>
      <c r="LR165" s="29"/>
      <c r="LS165" s="29"/>
      <c r="LT165" s="29"/>
      <c r="LU165" s="29"/>
      <c r="LV165" s="29"/>
      <c r="LW165" s="29">
        <v>13000</v>
      </c>
      <c r="LX165" s="29">
        <v>0</v>
      </c>
      <c r="LY165" s="29">
        <v>13000</v>
      </c>
      <c r="LZ165" s="29"/>
      <c r="MA165" s="29"/>
      <c r="MB165" s="29"/>
      <c r="MC165" s="29">
        <v>13000</v>
      </c>
      <c r="MD165" s="29">
        <v>0</v>
      </c>
      <c r="ME165" s="29">
        <v>13000</v>
      </c>
      <c r="MF165" s="29"/>
      <c r="MG165" s="29"/>
      <c r="MH165" s="29"/>
      <c r="MI165" s="29"/>
      <c r="MJ165" s="29"/>
      <c r="MK165" s="29"/>
      <c r="ML165" s="29">
        <v>-11330</v>
      </c>
      <c r="MM165" s="29">
        <v>24330</v>
      </c>
      <c r="MN165" s="29">
        <v>13000</v>
      </c>
      <c r="MO165" s="29"/>
      <c r="MP165" s="29"/>
      <c r="MQ165" s="29"/>
      <c r="MR165" s="29"/>
      <c r="MS165" s="29"/>
      <c r="MT165" s="29"/>
      <c r="MU165" s="29"/>
      <c r="MV165" s="29"/>
      <c r="MW165" s="29"/>
      <c r="MX165" s="29"/>
      <c r="MY165" s="29"/>
      <c r="MZ165" s="29"/>
      <c r="NA165" s="29">
        <v>-5000</v>
      </c>
      <c r="NB165" s="29">
        <v>5000</v>
      </c>
      <c r="NC165" s="29">
        <v>0</v>
      </c>
      <c r="ND165" s="29">
        <v>-5000</v>
      </c>
      <c r="NE165" s="29">
        <v>5000</v>
      </c>
      <c r="NF165" s="29">
        <v>0</v>
      </c>
      <c r="NG165" s="29">
        <v>-8000</v>
      </c>
      <c r="NH165" s="29">
        <v>8000</v>
      </c>
      <c r="NI165" s="29">
        <v>0</v>
      </c>
      <c r="NJ165" s="29">
        <v>-8000</v>
      </c>
      <c r="NK165" s="29">
        <v>8000</v>
      </c>
      <c r="NL165" s="29">
        <v>0</v>
      </c>
      <c r="NM165" s="29"/>
      <c r="NN165" s="29"/>
      <c r="NO165" s="29"/>
      <c r="NP165" s="29"/>
      <c r="NQ165" s="29"/>
      <c r="NR165" s="29"/>
      <c r="NS165" s="29"/>
      <c r="NT165" s="29"/>
      <c r="NU165" s="29"/>
      <c r="NV165" s="29"/>
      <c r="NW165" s="29"/>
      <c r="NX165" s="29"/>
      <c r="NY165" s="29"/>
      <c r="NZ165" s="29"/>
      <c r="OA165" s="29"/>
      <c r="OB165" s="29"/>
      <c r="OC165" s="29"/>
      <c r="OD165" s="29"/>
      <c r="OE165" s="29"/>
      <c r="OF165" s="29"/>
      <c r="OG165" s="29"/>
      <c r="OH165" s="29"/>
      <c r="OI165" s="29"/>
      <c r="OJ165" s="29"/>
      <c r="OK165" s="29"/>
      <c r="OL165" s="29"/>
      <c r="OM165" s="29"/>
      <c r="ON165" s="29"/>
      <c r="OO165" s="29"/>
      <c r="OP165" s="29"/>
      <c r="OQ165" s="29"/>
      <c r="OR165" s="29"/>
      <c r="OS165" s="29"/>
      <c r="OT165" s="29"/>
      <c r="OU165" s="29"/>
      <c r="OV165" s="29"/>
      <c r="OW165" s="29"/>
      <c r="OX165" s="29"/>
      <c r="OY165" s="29"/>
      <c r="OZ165" s="29"/>
      <c r="PA165" s="29"/>
      <c r="PB165" s="29"/>
      <c r="PC165" s="29">
        <v>13000</v>
      </c>
      <c r="PD165" s="29">
        <v>0</v>
      </c>
      <c r="PE165" s="29">
        <v>13000</v>
      </c>
      <c r="PF165" s="29">
        <v>13000</v>
      </c>
      <c r="PG165" s="29">
        <v>0</v>
      </c>
      <c r="PH165" s="29">
        <v>13000</v>
      </c>
      <c r="PI165" s="29">
        <v>0</v>
      </c>
      <c r="PJ165" s="29">
        <v>13000</v>
      </c>
      <c r="PK165" s="29">
        <v>13000</v>
      </c>
    </row>
    <row r="166" spans="1:427" x14ac:dyDescent="0.25">
      <c r="A166" s="7" t="s">
        <v>308</v>
      </c>
      <c r="B166" s="29">
        <v>-16173</v>
      </c>
      <c r="C166" s="29">
        <v>16173</v>
      </c>
      <c r="D166" s="29">
        <v>0</v>
      </c>
      <c r="E166" s="29">
        <v>-16173</v>
      </c>
      <c r="F166" s="29">
        <v>16173</v>
      </c>
      <c r="G166" s="29">
        <v>0</v>
      </c>
      <c r="H166" s="29">
        <v>-25000</v>
      </c>
      <c r="I166" s="29">
        <v>25000</v>
      </c>
      <c r="J166" s="29">
        <v>0</v>
      </c>
      <c r="K166" s="29">
        <v>-25000</v>
      </c>
      <c r="L166" s="29">
        <v>25000</v>
      </c>
      <c r="M166" s="29">
        <v>0</v>
      </c>
      <c r="N166" s="29">
        <v>-34086.559999999998</v>
      </c>
      <c r="O166" s="29">
        <v>34086.559999999998</v>
      </c>
      <c r="P166" s="29">
        <v>0</v>
      </c>
      <c r="Q166" s="29">
        <v>-34086.559999999998</v>
      </c>
      <c r="R166" s="29">
        <v>34086.559999999998</v>
      </c>
      <c r="S166" s="29">
        <v>0</v>
      </c>
      <c r="T166" s="29"/>
      <c r="U166" s="29"/>
      <c r="V166" s="29"/>
      <c r="W166" s="29"/>
      <c r="X166" s="29"/>
      <c r="Y166" s="29"/>
      <c r="Z166" s="29">
        <v>-6000</v>
      </c>
      <c r="AA166" s="29">
        <v>6000</v>
      </c>
      <c r="AB166" s="29">
        <v>0</v>
      </c>
      <c r="AC166" s="29">
        <v>-6000</v>
      </c>
      <c r="AD166" s="29">
        <v>6000</v>
      </c>
      <c r="AE166" s="29">
        <v>0</v>
      </c>
      <c r="AF166" s="29">
        <v>-3000</v>
      </c>
      <c r="AG166" s="29">
        <v>3000</v>
      </c>
      <c r="AH166" s="29">
        <v>0</v>
      </c>
      <c r="AI166" s="29">
        <v>-3000</v>
      </c>
      <c r="AJ166" s="29">
        <v>3000</v>
      </c>
      <c r="AK166" s="29">
        <v>0</v>
      </c>
      <c r="AL166" s="29">
        <v>-3000</v>
      </c>
      <c r="AM166" s="29">
        <v>3000</v>
      </c>
      <c r="AN166" s="29">
        <v>0</v>
      </c>
      <c r="AO166" s="29">
        <v>-3000</v>
      </c>
      <c r="AP166" s="29">
        <v>3000</v>
      </c>
      <c r="AQ166" s="29">
        <v>0</v>
      </c>
      <c r="AR166" s="29">
        <v>-3000</v>
      </c>
      <c r="AS166" s="29">
        <v>3000</v>
      </c>
      <c r="AT166" s="29">
        <v>0</v>
      </c>
      <c r="AU166" s="29">
        <v>-3000</v>
      </c>
      <c r="AV166" s="29">
        <v>3000</v>
      </c>
      <c r="AW166" s="29">
        <v>0</v>
      </c>
      <c r="AX166" s="29"/>
      <c r="AY166" s="29"/>
      <c r="AZ166" s="29"/>
      <c r="BA166" s="29"/>
      <c r="BB166" s="29"/>
      <c r="BC166" s="29"/>
      <c r="BD166" s="29">
        <v>-3000</v>
      </c>
      <c r="BE166" s="29">
        <v>3000</v>
      </c>
      <c r="BF166" s="29">
        <v>0</v>
      </c>
      <c r="BG166" s="29">
        <v>-3000</v>
      </c>
      <c r="BH166" s="29">
        <v>3000</v>
      </c>
      <c r="BI166" s="29">
        <v>0</v>
      </c>
      <c r="BJ166" s="29"/>
      <c r="BK166" s="29"/>
      <c r="BL166" s="29"/>
      <c r="BM166" s="29"/>
      <c r="BN166" s="29"/>
      <c r="BO166" s="29"/>
      <c r="BP166" s="29">
        <v>54038.22</v>
      </c>
      <c r="BQ166" s="29">
        <v>3500</v>
      </c>
      <c r="BR166" s="29">
        <v>57538.22</v>
      </c>
      <c r="BS166" s="29">
        <v>54038.22</v>
      </c>
      <c r="BT166" s="29">
        <v>3500</v>
      </c>
      <c r="BU166" s="29">
        <v>57538.22</v>
      </c>
      <c r="BV166" s="29">
        <v>191000</v>
      </c>
      <c r="BW166" s="29">
        <v>0</v>
      </c>
      <c r="BX166" s="29">
        <v>191000</v>
      </c>
      <c r="BY166" s="29">
        <v>191000</v>
      </c>
      <c r="BZ166" s="29">
        <v>0</v>
      </c>
      <c r="CA166" s="29">
        <v>191000</v>
      </c>
      <c r="CB166" s="29">
        <v>151778.66</v>
      </c>
      <c r="CC166" s="29">
        <v>96759.56</v>
      </c>
      <c r="CD166" s="29">
        <v>248538.22</v>
      </c>
      <c r="CE166" s="29">
        <v>-3000</v>
      </c>
      <c r="CF166" s="29">
        <v>3000</v>
      </c>
      <c r="CG166" s="29">
        <v>0</v>
      </c>
      <c r="CH166" s="29"/>
      <c r="CI166" s="29"/>
      <c r="CJ166" s="29"/>
      <c r="CK166" s="29">
        <v>-3000</v>
      </c>
      <c r="CL166" s="29">
        <v>3000</v>
      </c>
      <c r="CM166" s="29">
        <v>0</v>
      </c>
      <c r="CN166" s="29">
        <v>-6000</v>
      </c>
      <c r="CO166" s="29">
        <v>6000</v>
      </c>
      <c r="CP166" s="29">
        <v>0</v>
      </c>
      <c r="CQ166" s="29">
        <v>-66266.820000000007</v>
      </c>
      <c r="CR166" s="29">
        <v>66266.820000000007</v>
      </c>
      <c r="CS166" s="29">
        <v>0</v>
      </c>
      <c r="CT166" s="29"/>
      <c r="CU166" s="29"/>
      <c r="CV166" s="29"/>
      <c r="CW166" s="29">
        <v>-66266.820000000007</v>
      </c>
      <c r="CX166" s="29">
        <v>66266.820000000007</v>
      </c>
      <c r="CY166" s="29">
        <v>0</v>
      </c>
      <c r="CZ166" s="29">
        <v>-132533.64000000001</v>
      </c>
      <c r="DA166" s="29">
        <v>132533.64000000001</v>
      </c>
      <c r="DB166" s="29">
        <v>0</v>
      </c>
      <c r="DC166" s="29"/>
      <c r="DD166" s="29"/>
      <c r="DE166" s="29"/>
      <c r="DF166" s="29"/>
      <c r="DG166" s="29"/>
      <c r="DH166" s="29"/>
      <c r="DI166" s="29"/>
      <c r="DJ166" s="29"/>
      <c r="DK166" s="29"/>
      <c r="DL166" s="29"/>
      <c r="DM166" s="29"/>
      <c r="DN166" s="29"/>
      <c r="DO166" s="29">
        <v>-82511.839999999997</v>
      </c>
      <c r="DP166" s="29">
        <v>82511.839999999997</v>
      </c>
      <c r="DQ166" s="29">
        <v>0</v>
      </c>
      <c r="DR166" s="29"/>
      <c r="DS166" s="29"/>
      <c r="DT166" s="29"/>
      <c r="DU166" s="29">
        <v>-82511.839999999997</v>
      </c>
      <c r="DV166" s="29">
        <v>82511.839999999997</v>
      </c>
      <c r="DW166" s="29">
        <v>0</v>
      </c>
      <c r="DX166" s="29">
        <v>-165023.67999999999</v>
      </c>
      <c r="DY166" s="29">
        <v>165023.67999999999</v>
      </c>
      <c r="DZ166" s="29">
        <v>0</v>
      </c>
      <c r="EA166" s="29"/>
      <c r="EB166" s="29"/>
      <c r="EC166" s="29"/>
      <c r="ED166" s="29"/>
      <c r="EE166" s="29"/>
      <c r="EF166" s="29"/>
      <c r="EG166" s="29"/>
      <c r="EH166" s="29"/>
      <c r="EI166" s="29"/>
      <c r="EJ166" s="29"/>
      <c r="EK166" s="29"/>
      <c r="EL166" s="29"/>
      <c r="EM166" s="29"/>
      <c r="EN166" s="29"/>
      <c r="EO166" s="29"/>
      <c r="EP166" s="29"/>
      <c r="EQ166" s="29"/>
      <c r="ER166" s="29"/>
      <c r="ES166" s="29"/>
      <c r="ET166" s="29"/>
      <c r="EU166" s="29"/>
      <c r="EV166" s="29"/>
      <c r="EW166" s="29"/>
      <c r="EX166" s="29"/>
      <c r="EY166" s="29"/>
      <c r="EZ166" s="29"/>
      <c r="FA166" s="29"/>
      <c r="FB166" s="29"/>
      <c r="FC166" s="29"/>
      <c r="FD166" s="29"/>
      <c r="FE166" s="29"/>
      <c r="FF166" s="29"/>
      <c r="FG166" s="29"/>
      <c r="FH166" s="29"/>
      <c r="FI166" s="29"/>
      <c r="FJ166" s="29"/>
      <c r="FK166" s="29"/>
      <c r="FL166" s="29"/>
      <c r="FM166" s="29"/>
      <c r="FN166" s="29"/>
      <c r="FO166" s="29"/>
      <c r="FP166" s="29"/>
      <c r="FQ166" s="29"/>
      <c r="FR166" s="29"/>
      <c r="FS166" s="29"/>
      <c r="FT166" s="29"/>
      <c r="FU166" s="29"/>
      <c r="FV166" s="29"/>
      <c r="FW166" s="29"/>
      <c r="FX166" s="29"/>
      <c r="FY166" s="29"/>
      <c r="FZ166" s="29"/>
      <c r="GA166" s="29"/>
      <c r="GB166" s="29"/>
      <c r="GC166" s="29"/>
      <c r="GD166" s="29"/>
      <c r="GE166" s="29"/>
      <c r="GF166" s="29"/>
      <c r="GG166" s="29"/>
      <c r="GH166" s="29"/>
      <c r="GI166" s="29">
        <v>3749.82</v>
      </c>
      <c r="GJ166" s="29">
        <v>0</v>
      </c>
      <c r="GK166" s="29">
        <v>3749.82</v>
      </c>
      <c r="GL166" s="29"/>
      <c r="GM166" s="29"/>
      <c r="GN166" s="29"/>
      <c r="GO166" s="29"/>
      <c r="GP166" s="29"/>
      <c r="GQ166" s="29"/>
      <c r="GR166" s="29">
        <v>3749.82</v>
      </c>
      <c r="GS166" s="29">
        <v>0</v>
      </c>
      <c r="GT166" s="29">
        <v>3749.82</v>
      </c>
      <c r="GU166" s="29">
        <v>-3749.82</v>
      </c>
      <c r="GV166" s="29">
        <v>0</v>
      </c>
      <c r="GW166" s="29">
        <v>-3749.82</v>
      </c>
      <c r="GX166" s="29"/>
      <c r="GY166" s="29"/>
      <c r="GZ166" s="29"/>
      <c r="HA166" s="29"/>
      <c r="HB166" s="29"/>
      <c r="HC166" s="29"/>
      <c r="HD166" s="29">
        <v>-3749.82</v>
      </c>
      <c r="HE166" s="29">
        <v>0</v>
      </c>
      <c r="HF166" s="29">
        <v>-3749.82</v>
      </c>
      <c r="HG166" s="29"/>
      <c r="HH166" s="29"/>
      <c r="HI166" s="29"/>
      <c r="HJ166" s="29"/>
      <c r="HK166" s="29"/>
      <c r="HL166" s="29"/>
      <c r="HM166" s="29"/>
      <c r="HN166" s="29"/>
      <c r="HO166" s="29"/>
      <c r="HP166" s="29">
        <v>151778.66</v>
      </c>
      <c r="HQ166" s="29">
        <v>0</v>
      </c>
      <c r="HR166" s="29">
        <v>151778.66</v>
      </c>
      <c r="HS166" s="29">
        <v>151778.66</v>
      </c>
      <c r="HT166" s="29">
        <v>0</v>
      </c>
      <c r="HU166" s="29">
        <v>151778.66</v>
      </c>
      <c r="HV166" s="29">
        <v>303557.32</v>
      </c>
      <c r="HW166" s="29">
        <v>0</v>
      </c>
      <c r="HX166" s="29">
        <v>303557.32</v>
      </c>
      <c r="HY166" s="29">
        <v>0</v>
      </c>
      <c r="HZ166" s="29">
        <v>303557.32</v>
      </c>
      <c r="IA166" s="29">
        <v>303557.32</v>
      </c>
      <c r="IB166" s="29"/>
      <c r="IC166" s="29"/>
      <c r="ID166" s="29"/>
      <c r="IE166" s="29"/>
      <c r="IF166" s="29"/>
      <c r="IG166" s="29"/>
      <c r="IH166" s="29"/>
      <c r="II166" s="29"/>
      <c r="IJ166" s="29"/>
      <c r="IK166" s="29"/>
      <c r="IL166" s="29"/>
      <c r="IM166" s="29"/>
      <c r="IN166" s="29"/>
      <c r="IO166" s="29"/>
      <c r="IP166" s="29"/>
      <c r="IQ166" s="29"/>
      <c r="IR166" s="29"/>
      <c r="IS166" s="29"/>
      <c r="IT166" s="29"/>
      <c r="IU166" s="29"/>
      <c r="IV166" s="29"/>
      <c r="IW166" s="29"/>
      <c r="IX166" s="29"/>
      <c r="IY166" s="29"/>
      <c r="IZ166" s="29"/>
      <c r="JA166" s="29"/>
      <c r="JB166" s="29"/>
      <c r="JC166" s="29"/>
      <c r="JD166" s="29"/>
      <c r="JE166" s="29"/>
      <c r="JF166" s="29"/>
      <c r="JG166" s="29"/>
      <c r="JH166" s="29"/>
      <c r="JI166" s="29"/>
      <c r="JJ166" s="29"/>
      <c r="JK166" s="29"/>
      <c r="JL166" s="29"/>
      <c r="JM166" s="29"/>
      <c r="JN166" s="29"/>
      <c r="JO166" s="29"/>
      <c r="JP166" s="29"/>
      <c r="JQ166" s="29"/>
      <c r="JR166" s="29"/>
      <c r="JS166" s="29"/>
      <c r="JT166" s="29"/>
      <c r="JU166" s="29"/>
      <c r="JV166" s="29"/>
      <c r="JW166" s="29"/>
      <c r="JX166" s="29"/>
      <c r="JY166" s="29"/>
      <c r="JZ166" s="29"/>
      <c r="KA166" s="29"/>
      <c r="KB166" s="29"/>
      <c r="KC166" s="29"/>
      <c r="KD166" s="29"/>
      <c r="KE166" s="29"/>
      <c r="KF166" s="29"/>
      <c r="KG166" s="29"/>
      <c r="KH166" s="29"/>
      <c r="KI166" s="29"/>
      <c r="KJ166" s="29"/>
      <c r="KK166" s="29"/>
      <c r="KL166" s="29"/>
      <c r="KM166" s="29"/>
      <c r="KN166" s="29"/>
      <c r="KO166" s="29"/>
      <c r="KP166" s="29"/>
      <c r="KQ166" s="29"/>
      <c r="KR166" s="29"/>
      <c r="KS166" s="29"/>
      <c r="KT166" s="29"/>
      <c r="KU166" s="29"/>
      <c r="KV166" s="29"/>
      <c r="KW166" s="29"/>
      <c r="KX166" s="29"/>
      <c r="KY166" s="29"/>
      <c r="KZ166" s="29"/>
      <c r="LA166" s="29"/>
      <c r="LB166" s="29"/>
      <c r="LC166" s="29"/>
      <c r="LD166" s="29"/>
      <c r="LE166" s="29"/>
      <c r="LF166" s="29"/>
      <c r="LG166" s="29"/>
      <c r="LH166" s="29"/>
      <c r="LI166" s="29"/>
      <c r="LJ166" s="29"/>
      <c r="LK166" s="29"/>
      <c r="LL166" s="29"/>
      <c r="LM166" s="29"/>
      <c r="LN166" s="29"/>
      <c r="LO166" s="29"/>
      <c r="LP166" s="29"/>
      <c r="LQ166" s="29"/>
      <c r="LR166" s="29"/>
      <c r="LS166" s="29"/>
      <c r="LT166" s="29"/>
      <c r="LU166" s="29"/>
      <c r="LV166" s="29"/>
      <c r="LW166" s="29"/>
      <c r="LX166" s="29"/>
      <c r="LY166" s="29"/>
      <c r="LZ166" s="29"/>
      <c r="MA166" s="29"/>
      <c r="MB166" s="29"/>
      <c r="MC166" s="29"/>
      <c r="MD166" s="29"/>
      <c r="ME166" s="29"/>
      <c r="MF166" s="29"/>
      <c r="MG166" s="29"/>
      <c r="MH166" s="29"/>
      <c r="MI166" s="29"/>
      <c r="MJ166" s="29"/>
      <c r="MK166" s="29"/>
      <c r="ML166" s="29"/>
      <c r="MM166" s="29"/>
      <c r="MN166" s="29"/>
      <c r="MO166" s="29"/>
      <c r="MP166" s="29"/>
      <c r="MQ166" s="29"/>
      <c r="MR166" s="29"/>
      <c r="MS166" s="29"/>
      <c r="MT166" s="29"/>
      <c r="MU166" s="29"/>
      <c r="MV166" s="29"/>
      <c r="MW166" s="29"/>
      <c r="MX166" s="29"/>
      <c r="MY166" s="29"/>
      <c r="MZ166" s="29"/>
      <c r="NA166" s="29"/>
      <c r="NB166" s="29"/>
      <c r="NC166" s="29"/>
      <c r="ND166" s="29"/>
      <c r="NE166" s="29"/>
      <c r="NF166" s="29"/>
      <c r="NG166" s="29"/>
      <c r="NH166" s="29"/>
      <c r="NI166" s="29"/>
      <c r="NJ166" s="29"/>
      <c r="NK166" s="29"/>
      <c r="NL166" s="29"/>
      <c r="NM166" s="29"/>
      <c r="NN166" s="29"/>
      <c r="NO166" s="29"/>
      <c r="NP166" s="29"/>
      <c r="NQ166" s="29"/>
      <c r="NR166" s="29"/>
      <c r="NS166" s="29"/>
      <c r="NT166" s="29"/>
      <c r="NU166" s="29"/>
      <c r="NV166" s="29"/>
      <c r="NW166" s="29"/>
      <c r="NX166" s="29"/>
      <c r="NY166" s="29"/>
      <c r="NZ166" s="29"/>
      <c r="OA166" s="29"/>
      <c r="OB166" s="29"/>
      <c r="OC166" s="29"/>
      <c r="OD166" s="29"/>
      <c r="OE166" s="29"/>
      <c r="OF166" s="29"/>
      <c r="OG166" s="29"/>
      <c r="OH166" s="29"/>
      <c r="OI166" s="29"/>
      <c r="OJ166" s="29"/>
      <c r="OK166" s="29"/>
      <c r="OL166" s="29"/>
      <c r="OM166" s="29"/>
      <c r="ON166" s="29"/>
      <c r="OO166" s="29"/>
      <c r="OP166" s="29"/>
      <c r="OQ166" s="29"/>
      <c r="OR166" s="29"/>
      <c r="OS166" s="29"/>
      <c r="OT166" s="29"/>
      <c r="OU166" s="29"/>
      <c r="OV166" s="29"/>
      <c r="OW166" s="29"/>
      <c r="OX166" s="29"/>
      <c r="OY166" s="29"/>
      <c r="OZ166" s="29"/>
      <c r="PA166" s="29"/>
      <c r="PB166" s="29"/>
      <c r="PC166" s="29"/>
      <c r="PD166" s="29"/>
      <c r="PE166" s="29"/>
      <c r="PF166" s="29"/>
      <c r="PG166" s="29"/>
      <c r="PH166" s="29"/>
      <c r="PI166" s="29"/>
      <c r="PJ166" s="29"/>
      <c r="PK166" s="29"/>
    </row>
    <row r="167" spans="1:427" x14ac:dyDescent="0.25">
      <c r="A167" s="7" t="s">
        <v>309</v>
      </c>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v>540</v>
      </c>
      <c r="BQ167" s="29">
        <v>4620</v>
      </c>
      <c r="BR167" s="29">
        <v>5160</v>
      </c>
      <c r="BS167" s="29">
        <v>540</v>
      </c>
      <c r="BT167" s="29">
        <v>4620</v>
      </c>
      <c r="BU167" s="29">
        <v>5160</v>
      </c>
      <c r="BV167" s="29">
        <v>4620</v>
      </c>
      <c r="BW167" s="29">
        <v>0</v>
      </c>
      <c r="BX167" s="29">
        <v>4620</v>
      </c>
      <c r="BY167" s="29">
        <v>4620</v>
      </c>
      <c r="BZ167" s="29">
        <v>0</v>
      </c>
      <c r="CA167" s="29">
        <v>4620</v>
      </c>
      <c r="CB167" s="29">
        <v>5160</v>
      </c>
      <c r="CC167" s="29">
        <v>4620</v>
      </c>
      <c r="CD167" s="29">
        <v>9780</v>
      </c>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29"/>
      <c r="DQ167" s="29"/>
      <c r="DR167" s="29"/>
      <c r="DS167" s="29"/>
      <c r="DT167" s="29"/>
      <c r="DU167" s="29"/>
      <c r="DV167" s="29"/>
      <c r="DW167" s="29"/>
      <c r="DX167" s="29"/>
      <c r="DY167" s="29"/>
      <c r="DZ167" s="29"/>
      <c r="EA167" s="29"/>
      <c r="EB167" s="29"/>
      <c r="EC167" s="29"/>
      <c r="ED167" s="29"/>
      <c r="EE167" s="29"/>
      <c r="EF167" s="29"/>
      <c r="EG167" s="29"/>
      <c r="EH167" s="29"/>
      <c r="EI167" s="29"/>
      <c r="EJ167" s="29"/>
      <c r="EK167" s="29"/>
      <c r="EL167" s="29"/>
      <c r="EM167" s="29"/>
      <c r="EN167" s="29"/>
      <c r="EO167" s="29"/>
      <c r="EP167" s="29"/>
      <c r="EQ167" s="29"/>
      <c r="ER167" s="29"/>
      <c r="ES167" s="29"/>
      <c r="ET167" s="29"/>
      <c r="EU167" s="29"/>
      <c r="EV167" s="29"/>
      <c r="EW167" s="29"/>
      <c r="EX167" s="29"/>
      <c r="EY167" s="29"/>
      <c r="EZ167" s="29"/>
      <c r="FA167" s="29"/>
      <c r="FB167" s="29"/>
      <c r="FC167" s="29"/>
      <c r="FD167" s="29"/>
      <c r="FE167" s="29"/>
      <c r="FF167" s="29"/>
      <c r="FG167" s="29"/>
      <c r="FH167" s="29"/>
      <c r="FI167" s="29"/>
      <c r="FJ167" s="29"/>
      <c r="FK167" s="29"/>
      <c r="FL167" s="29"/>
      <c r="FM167" s="29"/>
      <c r="FN167" s="29"/>
      <c r="FO167" s="29"/>
      <c r="FP167" s="29"/>
      <c r="FQ167" s="29"/>
      <c r="FR167" s="29"/>
      <c r="FS167" s="29"/>
      <c r="FT167" s="29"/>
      <c r="FU167" s="29"/>
      <c r="FV167" s="29"/>
      <c r="FW167" s="29"/>
      <c r="FX167" s="29"/>
      <c r="FY167" s="29"/>
      <c r="FZ167" s="29"/>
      <c r="GA167" s="29"/>
      <c r="GB167" s="29"/>
      <c r="GC167" s="29"/>
      <c r="GD167" s="29"/>
      <c r="GE167" s="29"/>
      <c r="GF167" s="29"/>
      <c r="GG167" s="29"/>
      <c r="GH167" s="29"/>
      <c r="GI167" s="29"/>
      <c r="GJ167" s="29"/>
      <c r="GK167" s="29"/>
      <c r="GL167" s="29"/>
      <c r="GM167" s="29"/>
      <c r="GN167" s="29"/>
      <c r="GO167" s="29"/>
      <c r="GP167" s="29"/>
      <c r="GQ167" s="29"/>
      <c r="GR167" s="29"/>
      <c r="GS167" s="29"/>
      <c r="GT167" s="29"/>
      <c r="GU167" s="29"/>
      <c r="GV167" s="29"/>
      <c r="GW167" s="29"/>
      <c r="GX167" s="29"/>
      <c r="GY167" s="29"/>
      <c r="GZ167" s="29"/>
      <c r="HA167" s="29"/>
      <c r="HB167" s="29"/>
      <c r="HC167" s="29"/>
      <c r="HD167" s="29"/>
      <c r="HE167" s="29"/>
      <c r="HF167" s="29"/>
      <c r="HG167" s="29"/>
      <c r="HH167" s="29"/>
      <c r="HI167" s="29"/>
      <c r="HJ167" s="29"/>
      <c r="HK167" s="29"/>
      <c r="HL167" s="29"/>
      <c r="HM167" s="29"/>
      <c r="HN167" s="29"/>
      <c r="HO167" s="29"/>
      <c r="HP167" s="29">
        <v>5160</v>
      </c>
      <c r="HQ167" s="29">
        <v>0</v>
      </c>
      <c r="HR167" s="29">
        <v>5160</v>
      </c>
      <c r="HS167" s="29">
        <v>5160</v>
      </c>
      <c r="HT167" s="29">
        <v>0</v>
      </c>
      <c r="HU167" s="29">
        <v>5160</v>
      </c>
      <c r="HV167" s="29">
        <v>10320</v>
      </c>
      <c r="HW167" s="29">
        <v>0</v>
      </c>
      <c r="HX167" s="29">
        <v>10320</v>
      </c>
      <c r="HY167" s="29">
        <v>10320</v>
      </c>
      <c r="HZ167" s="29">
        <v>0</v>
      </c>
      <c r="IA167" s="29">
        <v>10320</v>
      </c>
      <c r="IB167" s="29"/>
      <c r="IC167" s="29"/>
      <c r="ID167" s="29"/>
      <c r="IE167" s="29"/>
      <c r="IF167" s="29"/>
      <c r="IG167" s="29"/>
      <c r="IH167" s="29"/>
      <c r="II167" s="29"/>
      <c r="IJ167" s="29"/>
      <c r="IK167" s="29"/>
      <c r="IL167" s="29"/>
      <c r="IM167" s="29"/>
      <c r="IN167" s="29"/>
      <c r="IO167" s="29"/>
      <c r="IP167" s="29"/>
      <c r="IQ167" s="29"/>
      <c r="IR167" s="29"/>
      <c r="IS167" s="29"/>
      <c r="IT167" s="29"/>
      <c r="IU167" s="29"/>
      <c r="IV167" s="29"/>
      <c r="IW167" s="29"/>
      <c r="IX167" s="29"/>
      <c r="IY167" s="29"/>
      <c r="IZ167" s="29"/>
      <c r="JA167" s="29"/>
      <c r="JB167" s="29"/>
      <c r="JC167" s="29"/>
      <c r="JD167" s="29"/>
      <c r="JE167" s="29"/>
      <c r="JF167" s="29"/>
      <c r="JG167" s="29"/>
      <c r="JH167" s="29"/>
      <c r="JI167" s="29"/>
      <c r="JJ167" s="29"/>
      <c r="JK167" s="29"/>
      <c r="JL167" s="29"/>
      <c r="JM167" s="29"/>
      <c r="JN167" s="29"/>
      <c r="JO167" s="29"/>
      <c r="JP167" s="29"/>
      <c r="JQ167" s="29"/>
      <c r="JR167" s="29"/>
      <c r="JS167" s="29"/>
      <c r="JT167" s="29"/>
      <c r="JU167" s="29"/>
      <c r="JV167" s="29"/>
      <c r="JW167" s="29"/>
      <c r="JX167" s="29"/>
      <c r="JY167" s="29"/>
      <c r="JZ167" s="29"/>
      <c r="KA167" s="29"/>
      <c r="KB167" s="29"/>
      <c r="KC167" s="29"/>
      <c r="KD167" s="29"/>
      <c r="KE167" s="29"/>
      <c r="KF167" s="29"/>
      <c r="KG167" s="29"/>
      <c r="KH167" s="29"/>
      <c r="KI167" s="29"/>
      <c r="KJ167" s="29"/>
      <c r="KK167" s="29"/>
      <c r="KL167" s="29"/>
      <c r="KM167" s="29"/>
      <c r="KN167" s="29"/>
      <c r="KO167" s="29"/>
      <c r="KP167" s="29"/>
      <c r="KQ167" s="29"/>
      <c r="KR167" s="29"/>
      <c r="KS167" s="29"/>
      <c r="KT167" s="29"/>
      <c r="KU167" s="29"/>
      <c r="KV167" s="29"/>
      <c r="KW167" s="29"/>
      <c r="KX167" s="29"/>
      <c r="KY167" s="29"/>
      <c r="KZ167" s="29"/>
      <c r="LA167" s="29"/>
      <c r="LB167" s="29"/>
      <c r="LC167" s="29"/>
      <c r="LD167" s="29"/>
      <c r="LE167" s="29"/>
      <c r="LF167" s="29"/>
      <c r="LG167" s="29"/>
      <c r="LH167" s="29"/>
      <c r="LI167" s="29"/>
      <c r="LJ167" s="29"/>
      <c r="LK167" s="29"/>
      <c r="LL167" s="29"/>
      <c r="LM167" s="29"/>
      <c r="LN167" s="29"/>
      <c r="LO167" s="29"/>
      <c r="LP167" s="29"/>
      <c r="LQ167" s="29"/>
      <c r="LR167" s="29"/>
      <c r="LS167" s="29"/>
      <c r="LT167" s="29"/>
      <c r="LU167" s="29"/>
      <c r="LV167" s="29"/>
      <c r="LW167" s="29"/>
      <c r="LX167" s="29"/>
      <c r="LY167" s="29"/>
      <c r="LZ167" s="29"/>
      <c r="MA167" s="29"/>
      <c r="MB167" s="29"/>
      <c r="MC167" s="29"/>
      <c r="MD167" s="29"/>
      <c r="ME167" s="29"/>
      <c r="MF167" s="29"/>
      <c r="MG167" s="29"/>
      <c r="MH167" s="29"/>
      <c r="MI167" s="29"/>
      <c r="MJ167" s="29"/>
      <c r="MK167" s="29"/>
      <c r="ML167" s="29"/>
      <c r="MM167" s="29"/>
      <c r="MN167" s="29"/>
      <c r="MO167" s="29"/>
      <c r="MP167" s="29"/>
      <c r="MQ167" s="29"/>
      <c r="MR167" s="29"/>
      <c r="MS167" s="29"/>
      <c r="MT167" s="29"/>
      <c r="MU167" s="29"/>
      <c r="MV167" s="29"/>
      <c r="MW167" s="29"/>
      <c r="MX167" s="29"/>
      <c r="MY167" s="29"/>
      <c r="MZ167" s="29"/>
      <c r="NA167" s="29"/>
      <c r="NB167" s="29"/>
      <c r="NC167" s="29"/>
      <c r="ND167" s="29"/>
      <c r="NE167" s="29"/>
      <c r="NF167" s="29"/>
      <c r="NG167" s="29"/>
      <c r="NH167" s="29"/>
      <c r="NI167" s="29"/>
      <c r="NJ167" s="29"/>
      <c r="NK167" s="29"/>
      <c r="NL167" s="29"/>
      <c r="NM167" s="29"/>
      <c r="NN167" s="29"/>
      <c r="NO167" s="29"/>
      <c r="NP167" s="29"/>
      <c r="NQ167" s="29"/>
      <c r="NR167" s="29"/>
      <c r="NS167" s="29"/>
      <c r="NT167" s="29"/>
      <c r="NU167" s="29"/>
      <c r="NV167" s="29"/>
      <c r="NW167" s="29"/>
      <c r="NX167" s="29"/>
      <c r="NY167" s="29"/>
      <c r="NZ167" s="29"/>
      <c r="OA167" s="29"/>
      <c r="OB167" s="29"/>
      <c r="OC167" s="29"/>
      <c r="OD167" s="29"/>
      <c r="OE167" s="29"/>
      <c r="OF167" s="29"/>
      <c r="OG167" s="29"/>
      <c r="OH167" s="29"/>
      <c r="OI167" s="29"/>
      <c r="OJ167" s="29"/>
      <c r="OK167" s="29"/>
      <c r="OL167" s="29"/>
      <c r="OM167" s="29"/>
      <c r="ON167" s="29"/>
      <c r="OO167" s="29"/>
      <c r="OP167" s="29"/>
      <c r="OQ167" s="29"/>
      <c r="OR167" s="29"/>
      <c r="OS167" s="29"/>
      <c r="OT167" s="29"/>
      <c r="OU167" s="29"/>
      <c r="OV167" s="29"/>
      <c r="OW167" s="29"/>
      <c r="OX167" s="29"/>
      <c r="OY167" s="29"/>
      <c r="OZ167" s="29"/>
      <c r="PA167" s="29"/>
      <c r="PB167" s="29"/>
      <c r="PC167" s="29"/>
      <c r="PD167" s="29"/>
      <c r="PE167" s="29"/>
      <c r="PF167" s="29"/>
      <c r="PG167" s="29"/>
      <c r="PH167" s="29"/>
      <c r="PI167" s="29"/>
      <c r="PJ167" s="29"/>
      <c r="PK167" s="29"/>
    </row>
    <row r="168" spans="1:427" x14ac:dyDescent="0.25">
      <c r="A168" s="7" t="s">
        <v>381</v>
      </c>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v>45000</v>
      </c>
      <c r="CF168" s="29">
        <v>0</v>
      </c>
      <c r="CG168" s="29">
        <v>45000</v>
      </c>
      <c r="CH168" s="29"/>
      <c r="CI168" s="29"/>
      <c r="CJ168" s="29"/>
      <c r="CK168" s="29">
        <v>45000</v>
      </c>
      <c r="CL168" s="29">
        <v>0</v>
      </c>
      <c r="CM168" s="29">
        <v>45000</v>
      </c>
      <c r="CN168" s="29">
        <v>90000</v>
      </c>
      <c r="CO168" s="29">
        <v>0</v>
      </c>
      <c r="CP168" s="29">
        <v>90000</v>
      </c>
      <c r="CQ168" s="29">
        <v>-45000</v>
      </c>
      <c r="CR168" s="29">
        <v>45000</v>
      </c>
      <c r="CS168" s="29">
        <v>0</v>
      </c>
      <c r="CT168" s="29"/>
      <c r="CU168" s="29"/>
      <c r="CV168" s="29"/>
      <c r="CW168" s="29">
        <v>-45000</v>
      </c>
      <c r="CX168" s="29">
        <v>45000</v>
      </c>
      <c r="CY168" s="29">
        <v>0</v>
      </c>
      <c r="CZ168" s="29">
        <v>-90000</v>
      </c>
      <c r="DA168" s="29">
        <v>90000</v>
      </c>
      <c r="DB168" s="29">
        <v>0</v>
      </c>
      <c r="DC168" s="29"/>
      <c r="DD168" s="29"/>
      <c r="DE168" s="29"/>
      <c r="DF168" s="29"/>
      <c r="DG168" s="29"/>
      <c r="DH168" s="29"/>
      <c r="DI168" s="29"/>
      <c r="DJ168" s="29"/>
      <c r="DK168" s="29"/>
      <c r="DL168" s="29"/>
      <c r="DM168" s="29"/>
      <c r="DN168" s="29"/>
      <c r="DO168" s="29"/>
      <c r="DP168" s="29"/>
      <c r="DQ168" s="29"/>
      <c r="DR168" s="29"/>
      <c r="DS168" s="29"/>
      <c r="DT168" s="29"/>
      <c r="DU168" s="29"/>
      <c r="DV168" s="29"/>
      <c r="DW168" s="29"/>
      <c r="DX168" s="29"/>
      <c r="DY168" s="29"/>
      <c r="DZ168" s="29"/>
      <c r="EA168" s="29"/>
      <c r="EB168" s="29"/>
      <c r="EC168" s="29"/>
      <c r="ED168" s="29"/>
      <c r="EE168" s="29"/>
      <c r="EF168" s="29"/>
      <c r="EG168" s="29"/>
      <c r="EH168" s="29"/>
      <c r="EI168" s="29"/>
      <c r="EJ168" s="29"/>
      <c r="EK168" s="29"/>
      <c r="EL168" s="29"/>
      <c r="EM168" s="29"/>
      <c r="EN168" s="29"/>
      <c r="EO168" s="29"/>
      <c r="EP168" s="29"/>
      <c r="EQ168" s="29"/>
      <c r="ER168" s="29"/>
      <c r="ES168" s="29"/>
      <c r="ET168" s="29"/>
      <c r="EU168" s="29"/>
      <c r="EV168" s="29"/>
      <c r="EW168" s="29"/>
      <c r="EX168" s="29"/>
      <c r="EY168" s="29"/>
      <c r="EZ168" s="29"/>
      <c r="FA168" s="29"/>
      <c r="FB168" s="29"/>
      <c r="FC168" s="29"/>
      <c r="FD168" s="29"/>
      <c r="FE168" s="29"/>
      <c r="FF168" s="29"/>
      <c r="FG168" s="29"/>
      <c r="FH168" s="29"/>
      <c r="FI168" s="29"/>
      <c r="FJ168" s="29"/>
      <c r="FK168" s="29"/>
      <c r="FL168" s="29"/>
      <c r="FM168" s="29"/>
      <c r="FN168" s="29"/>
      <c r="FO168" s="29"/>
      <c r="FP168" s="29"/>
      <c r="FQ168" s="29"/>
      <c r="FR168" s="29"/>
      <c r="FS168" s="29"/>
      <c r="FT168" s="29"/>
      <c r="FU168" s="29"/>
      <c r="FV168" s="29"/>
      <c r="FW168" s="29"/>
      <c r="FX168" s="29"/>
      <c r="FY168" s="29"/>
      <c r="FZ168" s="29"/>
      <c r="GA168" s="29"/>
      <c r="GB168" s="29"/>
      <c r="GC168" s="29"/>
      <c r="GD168" s="29"/>
      <c r="GE168" s="29"/>
      <c r="GF168" s="29"/>
      <c r="GG168" s="29"/>
      <c r="GH168" s="29"/>
      <c r="GI168" s="29"/>
      <c r="GJ168" s="29"/>
      <c r="GK168" s="29"/>
      <c r="GL168" s="29"/>
      <c r="GM168" s="29"/>
      <c r="GN168" s="29"/>
      <c r="GO168" s="29"/>
      <c r="GP168" s="29"/>
      <c r="GQ168" s="29"/>
      <c r="GR168" s="29"/>
      <c r="GS168" s="29"/>
      <c r="GT168" s="29"/>
      <c r="GU168" s="29"/>
      <c r="GV168" s="29"/>
      <c r="GW168" s="29"/>
      <c r="GX168" s="29"/>
      <c r="GY168" s="29"/>
      <c r="GZ168" s="29"/>
      <c r="HA168" s="29"/>
      <c r="HB168" s="29"/>
      <c r="HC168" s="29"/>
      <c r="HD168" s="29"/>
      <c r="HE168" s="29"/>
      <c r="HF168" s="29"/>
      <c r="HG168" s="29"/>
      <c r="HH168" s="29"/>
      <c r="HI168" s="29"/>
      <c r="HJ168" s="29"/>
      <c r="HK168" s="29"/>
      <c r="HL168" s="29"/>
      <c r="HM168" s="29"/>
      <c r="HN168" s="29"/>
      <c r="HO168" s="29"/>
      <c r="HP168" s="29"/>
      <c r="HQ168" s="29"/>
      <c r="HR168" s="29"/>
      <c r="HS168" s="29"/>
      <c r="HT168" s="29"/>
      <c r="HU168" s="29"/>
      <c r="HV168" s="29"/>
      <c r="HW168" s="29"/>
      <c r="HX168" s="29"/>
      <c r="HY168" s="29">
        <v>0</v>
      </c>
      <c r="HZ168" s="29">
        <v>90000</v>
      </c>
      <c r="IA168" s="29">
        <v>90000</v>
      </c>
      <c r="IB168" s="29"/>
      <c r="IC168" s="29"/>
      <c r="ID168" s="29"/>
      <c r="IE168" s="29"/>
      <c r="IF168" s="29"/>
      <c r="IG168" s="29"/>
      <c r="IH168" s="29"/>
      <c r="II168" s="29"/>
      <c r="IJ168" s="29"/>
      <c r="IK168" s="29"/>
      <c r="IL168" s="29"/>
      <c r="IM168" s="29"/>
      <c r="IN168" s="29"/>
      <c r="IO168" s="29"/>
      <c r="IP168" s="29"/>
      <c r="IQ168" s="29"/>
      <c r="IR168" s="29"/>
      <c r="IS168" s="29"/>
      <c r="IT168" s="29"/>
      <c r="IU168" s="29"/>
      <c r="IV168" s="29"/>
      <c r="IW168" s="29"/>
      <c r="IX168" s="29"/>
      <c r="IY168" s="29"/>
      <c r="IZ168" s="29"/>
      <c r="JA168" s="29"/>
      <c r="JB168" s="29"/>
      <c r="JC168" s="29"/>
      <c r="JD168" s="29"/>
      <c r="JE168" s="29"/>
      <c r="JF168" s="29"/>
      <c r="JG168" s="29"/>
      <c r="JH168" s="29"/>
      <c r="JI168" s="29"/>
      <c r="JJ168" s="29"/>
      <c r="JK168" s="29"/>
      <c r="JL168" s="29"/>
      <c r="JM168" s="29"/>
      <c r="JN168" s="29"/>
      <c r="JO168" s="29"/>
      <c r="JP168" s="29"/>
      <c r="JQ168" s="29"/>
      <c r="JR168" s="29"/>
      <c r="JS168" s="29"/>
      <c r="JT168" s="29"/>
      <c r="JU168" s="29"/>
      <c r="JV168" s="29"/>
      <c r="JW168" s="29"/>
      <c r="JX168" s="29"/>
      <c r="JY168" s="29"/>
      <c r="JZ168" s="29"/>
      <c r="KA168" s="29"/>
      <c r="KB168" s="29"/>
      <c r="KC168" s="29"/>
      <c r="KD168" s="29"/>
      <c r="KE168" s="29"/>
      <c r="KF168" s="29"/>
      <c r="KG168" s="29"/>
      <c r="KH168" s="29"/>
      <c r="KI168" s="29"/>
      <c r="KJ168" s="29"/>
      <c r="KK168" s="29"/>
      <c r="KL168" s="29"/>
      <c r="KM168" s="29"/>
      <c r="KN168" s="29"/>
      <c r="KO168" s="29"/>
      <c r="KP168" s="29"/>
      <c r="KQ168" s="29"/>
      <c r="KR168" s="29"/>
      <c r="KS168" s="29"/>
      <c r="KT168" s="29"/>
      <c r="KU168" s="29"/>
      <c r="KV168" s="29"/>
      <c r="KW168" s="29"/>
      <c r="KX168" s="29"/>
      <c r="KY168" s="29"/>
      <c r="KZ168" s="29"/>
      <c r="LA168" s="29"/>
      <c r="LB168" s="29"/>
      <c r="LC168" s="29"/>
      <c r="LD168" s="29"/>
      <c r="LE168" s="29"/>
      <c r="LF168" s="29"/>
      <c r="LG168" s="29"/>
      <c r="LH168" s="29"/>
      <c r="LI168" s="29"/>
      <c r="LJ168" s="29"/>
      <c r="LK168" s="29"/>
      <c r="LL168" s="29"/>
      <c r="LM168" s="29"/>
      <c r="LN168" s="29"/>
      <c r="LO168" s="29"/>
      <c r="LP168" s="29"/>
      <c r="LQ168" s="29"/>
      <c r="LR168" s="29"/>
      <c r="LS168" s="29"/>
      <c r="LT168" s="29"/>
      <c r="LU168" s="29"/>
      <c r="LV168" s="29"/>
      <c r="LW168" s="29"/>
      <c r="LX168" s="29"/>
      <c r="LY168" s="29"/>
      <c r="LZ168" s="29"/>
      <c r="MA168" s="29"/>
      <c r="MB168" s="29"/>
      <c r="MC168" s="29"/>
      <c r="MD168" s="29"/>
      <c r="ME168" s="29"/>
      <c r="MF168" s="29"/>
      <c r="MG168" s="29"/>
      <c r="MH168" s="29"/>
      <c r="MI168" s="29"/>
      <c r="MJ168" s="29"/>
      <c r="MK168" s="29"/>
      <c r="ML168" s="29"/>
      <c r="MM168" s="29"/>
      <c r="MN168" s="29"/>
      <c r="MO168" s="29"/>
      <c r="MP168" s="29"/>
      <c r="MQ168" s="29"/>
      <c r="MR168" s="29"/>
      <c r="MS168" s="29"/>
      <c r="MT168" s="29"/>
      <c r="MU168" s="29"/>
      <c r="MV168" s="29"/>
      <c r="MW168" s="29"/>
      <c r="MX168" s="29"/>
      <c r="MY168" s="29"/>
      <c r="MZ168" s="29"/>
      <c r="NA168" s="29"/>
      <c r="NB168" s="29"/>
      <c r="NC168" s="29"/>
      <c r="ND168" s="29"/>
      <c r="NE168" s="29"/>
      <c r="NF168" s="29"/>
      <c r="NG168" s="29"/>
      <c r="NH168" s="29"/>
      <c r="NI168" s="29"/>
      <c r="NJ168" s="29"/>
      <c r="NK168" s="29"/>
      <c r="NL168" s="29"/>
      <c r="NM168" s="29"/>
      <c r="NN168" s="29"/>
      <c r="NO168" s="29"/>
      <c r="NP168" s="29"/>
      <c r="NQ168" s="29"/>
      <c r="NR168" s="29"/>
      <c r="NS168" s="29"/>
      <c r="NT168" s="29"/>
      <c r="NU168" s="29"/>
      <c r="NV168" s="29"/>
      <c r="NW168" s="29"/>
      <c r="NX168" s="29"/>
      <c r="NY168" s="29"/>
      <c r="NZ168" s="29"/>
      <c r="OA168" s="29"/>
      <c r="OB168" s="29"/>
      <c r="OC168" s="29"/>
      <c r="OD168" s="29"/>
      <c r="OE168" s="29"/>
      <c r="OF168" s="29"/>
      <c r="OG168" s="29"/>
      <c r="OH168" s="29"/>
      <c r="OI168" s="29"/>
      <c r="OJ168" s="29"/>
      <c r="OK168" s="29"/>
      <c r="OL168" s="29"/>
      <c r="OM168" s="29"/>
      <c r="ON168" s="29"/>
      <c r="OO168" s="29"/>
      <c r="OP168" s="29"/>
      <c r="OQ168" s="29"/>
      <c r="OR168" s="29"/>
      <c r="OS168" s="29"/>
      <c r="OT168" s="29"/>
      <c r="OU168" s="29"/>
      <c r="OV168" s="29"/>
      <c r="OW168" s="29"/>
      <c r="OX168" s="29"/>
      <c r="OY168" s="29"/>
      <c r="OZ168" s="29"/>
      <c r="PA168" s="29"/>
      <c r="PB168" s="29"/>
      <c r="PC168" s="29"/>
      <c r="PD168" s="29"/>
      <c r="PE168" s="29"/>
      <c r="PF168" s="29"/>
      <c r="PG168" s="29"/>
      <c r="PH168" s="29"/>
      <c r="PI168" s="29"/>
      <c r="PJ168" s="29"/>
      <c r="PK168" s="29"/>
    </row>
    <row r="169" spans="1:427" x14ac:dyDescent="0.25">
      <c r="A169" s="7" t="s">
        <v>310</v>
      </c>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v>850</v>
      </c>
      <c r="BQ169" s="29">
        <v>0</v>
      </c>
      <c r="BR169" s="29">
        <v>850</v>
      </c>
      <c r="BS169" s="29">
        <v>850</v>
      </c>
      <c r="BT169" s="29">
        <v>0</v>
      </c>
      <c r="BU169" s="29">
        <v>850</v>
      </c>
      <c r="BV169" s="29">
        <v>1400</v>
      </c>
      <c r="BW169" s="29">
        <v>0</v>
      </c>
      <c r="BX169" s="29">
        <v>1400</v>
      </c>
      <c r="BY169" s="29">
        <v>1400</v>
      </c>
      <c r="BZ169" s="29">
        <v>0</v>
      </c>
      <c r="CA169" s="29">
        <v>1400</v>
      </c>
      <c r="CB169" s="29">
        <v>2250</v>
      </c>
      <c r="CC169" s="29">
        <v>0</v>
      </c>
      <c r="CD169" s="29">
        <v>2250</v>
      </c>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29"/>
      <c r="DQ169" s="29"/>
      <c r="DR169" s="29"/>
      <c r="DS169" s="29"/>
      <c r="DT169" s="29"/>
      <c r="DU169" s="29"/>
      <c r="DV169" s="29"/>
      <c r="DW169" s="29"/>
      <c r="DX169" s="29"/>
      <c r="DY169" s="29"/>
      <c r="DZ169" s="29"/>
      <c r="EA169" s="29"/>
      <c r="EB169" s="29"/>
      <c r="EC169" s="29"/>
      <c r="ED169" s="29"/>
      <c r="EE169" s="29"/>
      <c r="EF169" s="29"/>
      <c r="EG169" s="29"/>
      <c r="EH169" s="29"/>
      <c r="EI169" s="29"/>
      <c r="EJ169" s="29"/>
      <c r="EK169" s="29"/>
      <c r="EL169" s="29"/>
      <c r="EM169" s="29"/>
      <c r="EN169" s="29"/>
      <c r="EO169" s="29"/>
      <c r="EP169" s="29"/>
      <c r="EQ169" s="29"/>
      <c r="ER169" s="29"/>
      <c r="ES169" s="29"/>
      <c r="ET169" s="29"/>
      <c r="EU169" s="29"/>
      <c r="EV169" s="29"/>
      <c r="EW169" s="29"/>
      <c r="EX169" s="29"/>
      <c r="EY169" s="29"/>
      <c r="EZ169" s="29"/>
      <c r="FA169" s="29"/>
      <c r="FB169" s="29"/>
      <c r="FC169" s="29"/>
      <c r="FD169" s="29"/>
      <c r="FE169" s="29"/>
      <c r="FF169" s="29"/>
      <c r="FG169" s="29"/>
      <c r="FH169" s="29"/>
      <c r="FI169" s="29"/>
      <c r="FJ169" s="29"/>
      <c r="FK169" s="29"/>
      <c r="FL169" s="29"/>
      <c r="FM169" s="29"/>
      <c r="FN169" s="29"/>
      <c r="FO169" s="29"/>
      <c r="FP169" s="29"/>
      <c r="FQ169" s="29"/>
      <c r="FR169" s="29"/>
      <c r="FS169" s="29"/>
      <c r="FT169" s="29"/>
      <c r="FU169" s="29"/>
      <c r="FV169" s="29"/>
      <c r="FW169" s="29"/>
      <c r="FX169" s="29"/>
      <c r="FY169" s="29"/>
      <c r="FZ169" s="29"/>
      <c r="GA169" s="29"/>
      <c r="GB169" s="29"/>
      <c r="GC169" s="29"/>
      <c r="GD169" s="29"/>
      <c r="GE169" s="29"/>
      <c r="GF169" s="29"/>
      <c r="GG169" s="29"/>
      <c r="GH169" s="29"/>
      <c r="GI169" s="29"/>
      <c r="GJ169" s="29"/>
      <c r="GK169" s="29"/>
      <c r="GL169" s="29"/>
      <c r="GM169" s="29"/>
      <c r="GN169" s="29"/>
      <c r="GO169" s="29"/>
      <c r="GP169" s="29"/>
      <c r="GQ169" s="29"/>
      <c r="GR169" s="29"/>
      <c r="GS169" s="29"/>
      <c r="GT169" s="29"/>
      <c r="GU169" s="29"/>
      <c r="GV169" s="29"/>
      <c r="GW169" s="29"/>
      <c r="GX169" s="29"/>
      <c r="GY169" s="29"/>
      <c r="GZ169" s="29"/>
      <c r="HA169" s="29"/>
      <c r="HB169" s="29"/>
      <c r="HC169" s="29"/>
      <c r="HD169" s="29"/>
      <c r="HE169" s="29"/>
      <c r="HF169" s="29"/>
      <c r="HG169" s="29"/>
      <c r="HH169" s="29"/>
      <c r="HI169" s="29"/>
      <c r="HJ169" s="29"/>
      <c r="HK169" s="29"/>
      <c r="HL169" s="29"/>
      <c r="HM169" s="29"/>
      <c r="HN169" s="29"/>
      <c r="HO169" s="29"/>
      <c r="HP169" s="29">
        <v>2250</v>
      </c>
      <c r="HQ169" s="29">
        <v>0</v>
      </c>
      <c r="HR169" s="29">
        <v>2250</v>
      </c>
      <c r="HS169" s="29">
        <v>2250</v>
      </c>
      <c r="HT169" s="29">
        <v>0</v>
      </c>
      <c r="HU169" s="29">
        <v>2250</v>
      </c>
      <c r="HV169" s="29">
        <v>4500</v>
      </c>
      <c r="HW169" s="29">
        <v>0</v>
      </c>
      <c r="HX169" s="29">
        <v>4500</v>
      </c>
      <c r="HY169" s="29">
        <v>4500</v>
      </c>
      <c r="HZ169" s="29">
        <v>0</v>
      </c>
      <c r="IA169" s="29">
        <v>4500</v>
      </c>
      <c r="IB169" s="29"/>
      <c r="IC169" s="29"/>
      <c r="ID169" s="29"/>
      <c r="IE169" s="29"/>
      <c r="IF169" s="29"/>
      <c r="IG169" s="29"/>
      <c r="IH169" s="29"/>
      <c r="II169" s="29"/>
      <c r="IJ169" s="29"/>
      <c r="IK169" s="29"/>
      <c r="IL169" s="29"/>
      <c r="IM169" s="29"/>
      <c r="IN169" s="29"/>
      <c r="IO169" s="29"/>
      <c r="IP169" s="29"/>
      <c r="IQ169" s="29"/>
      <c r="IR169" s="29"/>
      <c r="IS169" s="29"/>
      <c r="IT169" s="29"/>
      <c r="IU169" s="29"/>
      <c r="IV169" s="29"/>
      <c r="IW169" s="29"/>
      <c r="IX169" s="29"/>
      <c r="IY169" s="29"/>
      <c r="IZ169" s="29"/>
      <c r="JA169" s="29"/>
      <c r="JB169" s="29"/>
      <c r="JC169" s="29"/>
      <c r="JD169" s="29"/>
      <c r="JE169" s="29"/>
      <c r="JF169" s="29"/>
      <c r="JG169" s="29"/>
      <c r="JH169" s="29"/>
      <c r="JI169" s="29"/>
      <c r="JJ169" s="29"/>
      <c r="JK169" s="29"/>
      <c r="JL169" s="29"/>
      <c r="JM169" s="29"/>
      <c r="JN169" s="29"/>
      <c r="JO169" s="29"/>
      <c r="JP169" s="29"/>
      <c r="JQ169" s="29"/>
      <c r="JR169" s="29"/>
      <c r="JS169" s="29"/>
      <c r="JT169" s="29"/>
      <c r="JU169" s="29"/>
      <c r="JV169" s="29"/>
      <c r="JW169" s="29"/>
      <c r="JX169" s="29"/>
      <c r="JY169" s="29"/>
      <c r="JZ169" s="29"/>
      <c r="KA169" s="29"/>
      <c r="KB169" s="29"/>
      <c r="KC169" s="29"/>
      <c r="KD169" s="29"/>
      <c r="KE169" s="29"/>
      <c r="KF169" s="29"/>
      <c r="KG169" s="29"/>
      <c r="KH169" s="29"/>
      <c r="KI169" s="29"/>
      <c r="KJ169" s="29"/>
      <c r="KK169" s="29"/>
      <c r="KL169" s="29"/>
      <c r="KM169" s="29"/>
      <c r="KN169" s="29"/>
      <c r="KO169" s="29"/>
      <c r="KP169" s="29"/>
      <c r="KQ169" s="29"/>
      <c r="KR169" s="29"/>
      <c r="KS169" s="29"/>
      <c r="KT169" s="29"/>
      <c r="KU169" s="29"/>
      <c r="KV169" s="29"/>
      <c r="KW169" s="29"/>
      <c r="KX169" s="29"/>
      <c r="KY169" s="29"/>
      <c r="KZ169" s="29"/>
      <c r="LA169" s="29"/>
      <c r="LB169" s="29"/>
      <c r="LC169" s="29"/>
      <c r="LD169" s="29"/>
      <c r="LE169" s="29"/>
      <c r="LF169" s="29"/>
      <c r="LG169" s="29"/>
      <c r="LH169" s="29"/>
      <c r="LI169" s="29"/>
      <c r="LJ169" s="29"/>
      <c r="LK169" s="29"/>
      <c r="LL169" s="29"/>
      <c r="LM169" s="29"/>
      <c r="LN169" s="29"/>
      <c r="LO169" s="29"/>
      <c r="LP169" s="29"/>
      <c r="LQ169" s="29"/>
      <c r="LR169" s="29"/>
      <c r="LS169" s="29"/>
      <c r="LT169" s="29"/>
      <c r="LU169" s="29"/>
      <c r="LV169" s="29"/>
      <c r="LW169" s="29"/>
      <c r="LX169" s="29"/>
      <c r="LY169" s="29"/>
      <c r="LZ169" s="29"/>
      <c r="MA169" s="29"/>
      <c r="MB169" s="29"/>
      <c r="MC169" s="29"/>
      <c r="MD169" s="29"/>
      <c r="ME169" s="29"/>
      <c r="MF169" s="29"/>
      <c r="MG169" s="29"/>
      <c r="MH169" s="29"/>
      <c r="MI169" s="29"/>
      <c r="MJ169" s="29"/>
      <c r="MK169" s="29"/>
      <c r="ML169" s="29"/>
      <c r="MM169" s="29"/>
      <c r="MN169" s="29"/>
      <c r="MO169" s="29"/>
      <c r="MP169" s="29"/>
      <c r="MQ169" s="29"/>
      <c r="MR169" s="29"/>
      <c r="MS169" s="29"/>
      <c r="MT169" s="29"/>
      <c r="MU169" s="29"/>
      <c r="MV169" s="29"/>
      <c r="MW169" s="29"/>
      <c r="MX169" s="29"/>
      <c r="MY169" s="29"/>
      <c r="MZ169" s="29"/>
      <c r="NA169" s="29"/>
      <c r="NB169" s="29"/>
      <c r="NC169" s="29"/>
      <c r="ND169" s="29"/>
      <c r="NE169" s="29"/>
      <c r="NF169" s="29"/>
      <c r="NG169" s="29"/>
      <c r="NH169" s="29"/>
      <c r="NI169" s="29"/>
      <c r="NJ169" s="29"/>
      <c r="NK169" s="29"/>
      <c r="NL169" s="29"/>
      <c r="NM169" s="29"/>
      <c r="NN169" s="29"/>
      <c r="NO169" s="29"/>
      <c r="NP169" s="29"/>
      <c r="NQ169" s="29"/>
      <c r="NR169" s="29"/>
      <c r="NS169" s="29"/>
      <c r="NT169" s="29"/>
      <c r="NU169" s="29"/>
      <c r="NV169" s="29"/>
      <c r="NW169" s="29"/>
      <c r="NX169" s="29"/>
      <c r="NY169" s="29"/>
      <c r="NZ169" s="29"/>
      <c r="OA169" s="29"/>
      <c r="OB169" s="29"/>
      <c r="OC169" s="29"/>
      <c r="OD169" s="29"/>
      <c r="OE169" s="29"/>
      <c r="OF169" s="29"/>
      <c r="OG169" s="29"/>
      <c r="OH169" s="29"/>
      <c r="OI169" s="29"/>
      <c r="OJ169" s="29"/>
      <c r="OK169" s="29"/>
      <c r="OL169" s="29"/>
      <c r="OM169" s="29"/>
      <c r="ON169" s="29"/>
      <c r="OO169" s="29"/>
      <c r="OP169" s="29"/>
      <c r="OQ169" s="29"/>
      <c r="OR169" s="29"/>
      <c r="OS169" s="29"/>
      <c r="OT169" s="29"/>
      <c r="OU169" s="29"/>
      <c r="OV169" s="29"/>
      <c r="OW169" s="29"/>
      <c r="OX169" s="29"/>
      <c r="OY169" s="29"/>
      <c r="OZ169" s="29"/>
      <c r="PA169" s="29"/>
      <c r="PB169" s="29"/>
      <c r="PC169" s="29"/>
      <c r="PD169" s="29"/>
      <c r="PE169" s="29"/>
      <c r="PF169" s="29"/>
      <c r="PG169" s="29"/>
      <c r="PH169" s="29"/>
      <c r="PI169" s="29"/>
      <c r="PJ169" s="29"/>
      <c r="PK169" s="29"/>
    </row>
    <row r="170" spans="1:427" x14ac:dyDescent="0.25">
      <c r="A170" s="7" t="s">
        <v>311</v>
      </c>
      <c r="B170" s="29">
        <v>-37.25</v>
      </c>
      <c r="C170" s="29">
        <v>37.25</v>
      </c>
      <c r="D170" s="29">
        <v>0</v>
      </c>
      <c r="E170" s="29">
        <v>-37.25</v>
      </c>
      <c r="F170" s="29">
        <v>37.25</v>
      </c>
      <c r="G170" s="29">
        <v>0</v>
      </c>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v>-1500</v>
      </c>
      <c r="AY170" s="29">
        <v>1500</v>
      </c>
      <c r="AZ170" s="29">
        <v>0</v>
      </c>
      <c r="BA170" s="29">
        <v>-1500</v>
      </c>
      <c r="BB170" s="29">
        <v>1500</v>
      </c>
      <c r="BC170" s="29">
        <v>0</v>
      </c>
      <c r="BD170" s="29"/>
      <c r="BE170" s="29"/>
      <c r="BF170" s="29"/>
      <c r="BG170" s="29"/>
      <c r="BH170" s="29"/>
      <c r="BI170" s="29"/>
      <c r="BJ170" s="29"/>
      <c r="BK170" s="29"/>
      <c r="BL170" s="29"/>
      <c r="BM170" s="29"/>
      <c r="BN170" s="29"/>
      <c r="BO170" s="29"/>
      <c r="BP170" s="29">
        <v>1537.25</v>
      </c>
      <c r="BQ170" s="29">
        <v>9462.75</v>
      </c>
      <c r="BR170" s="29">
        <v>11000</v>
      </c>
      <c r="BS170" s="29">
        <v>1537.25</v>
      </c>
      <c r="BT170" s="29">
        <v>9462.75</v>
      </c>
      <c r="BU170" s="29">
        <v>11000</v>
      </c>
      <c r="BV170" s="29">
        <v>11000</v>
      </c>
      <c r="BW170" s="29">
        <v>0</v>
      </c>
      <c r="BX170" s="29">
        <v>11000</v>
      </c>
      <c r="BY170" s="29">
        <v>11000</v>
      </c>
      <c r="BZ170" s="29">
        <v>0</v>
      </c>
      <c r="CA170" s="29">
        <v>11000</v>
      </c>
      <c r="CB170" s="29">
        <v>11000</v>
      </c>
      <c r="CC170" s="29">
        <v>11000</v>
      </c>
      <c r="CD170" s="29">
        <v>22000</v>
      </c>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v>-2000</v>
      </c>
      <c r="DP170" s="29">
        <v>2000</v>
      </c>
      <c r="DQ170" s="29">
        <v>0</v>
      </c>
      <c r="DR170" s="29"/>
      <c r="DS170" s="29"/>
      <c r="DT170" s="29"/>
      <c r="DU170" s="29">
        <v>-2000</v>
      </c>
      <c r="DV170" s="29">
        <v>2000</v>
      </c>
      <c r="DW170" s="29">
        <v>0</v>
      </c>
      <c r="DX170" s="29">
        <v>-4000</v>
      </c>
      <c r="DY170" s="29">
        <v>4000</v>
      </c>
      <c r="DZ170" s="29">
        <v>0</v>
      </c>
      <c r="EA170" s="29"/>
      <c r="EB170" s="29"/>
      <c r="EC170" s="29"/>
      <c r="ED170" s="29"/>
      <c r="EE170" s="29"/>
      <c r="EF170" s="29"/>
      <c r="EG170" s="29"/>
      <c r="EH170" s="29"/>
      <c r="EI170" s="29"/>
      <c r="EJ170" s="29"/>
      <c r="EK170" s="29"/>
      <c r="EL170" s="29"/>
      <c r="EM170" s="29">
        <v>-6900</v>
      </c>
      <c r="EN170" s="29">
        <v>6900</v>
      </c>
      <c r="EO170" s="29">
        <v>0</v>
      </c>
      <c r="EP170" s="29"/>
      <c r="EQ170" s="29"/>
      <c r="ER170" s="29"/>
      <c r="ES170" s="29"/>
      <c r="ET170" s="29"/>
      <c r="EU170" s="29"/>
      <c r="EV170" s="29">
        <v>-6900</v>
      </c>
      <c r="EW170" s="29">
        <v>6900</v>
      </c>
      <c r="EX170" s="29">
        <v>0</v>
      </c>
      <c r="EY170" s="29">
        <v>-2100</v>
      </c>
      <c r="EZ170" s="29">
        <v>2459.4699999999998</v>
      </c>
      <c r="FA170" s="29">
        <v>359.47</v>
      </c>
      <c r="FB170" s="29"/>
      <c r="FC170" s="29"/>
      <c r="FD170" s="29"/>
      <c r="FE170" s="29">
        <v>-9000</v>
      </c>
      <c r="FF170" s="29">
        <v>9000</v>
      </c>
      <c r="FG170" s="29">
        <v>0</v>
      </c>
      <c r="FH170" s="29">
        <v>-11100</v>
      </c>
      <c r="FI170" s="29">
        <v>11459.47</v>
      </c>
      <c r="FJ170" s="29">
        <v>359.47</v>
      </c>
      <c r="FK170" s="29"/>
      <c r="FL170" s="29"/>
      <c r="FM170" s="29"/>
      <c r="FN170" s="29"/>
      <c r="FO170" s="29"/>
      <c r="FP170" s="29"/>
      <c r="FQ170" s="29"/>
      <c r="FR170" s="29"/>
      <c r="FS170" s="29"/>
      <c r="FT170" s="29"/>
      <c r="FU170" s="29"/>
      <c r="FV170" s="29"/>
      <c r="FW170" s="29"/>
      <c r="FX170" s="29"/>
      <c r="FY170" s="29"/>
      <c r="FZ170" s="29"/>
      <c r="GA170" s="29"/>
      <c r="GB170" s="29"/>
      <c r="GC170" s="29"/>
      <c r="GD170" s="29"/>
      <c r="GE170" s="29"/>
      <c r="GF170" s="29"/>
      <c r="GG170" s="29"/>
      <c r="GH170" s="29"/>
      <c r="GI170" s="29"/>
      <c r="GJ170" s="29"/>
      <c r="GK170" s="29"/>
      <c r="GL170" s="29"/>
      <c r="GM170" s="29"/>
      <c r="GN170" s="29"/>
      <c r="GO170" s="29"/>
      <c r="GP170" s="29"/>
      <c r="GQ170" s="29"/>
      <c r="GR170" s="29"/>
      <c r="GS170" s="29"/>
      <c r="GT170" s="29"/>
      <c r="GU170" s="29"/>
      <c r="GV170" s="29"/>
      <c r="GW170" s="29"/>
      <c r="GX170" s="29"/>
      <c r="GY170" s="29"/>
      <c r="GZ170" s="29"/>
      <c r="HA170" s="29"/>
      <c r="HB170" s="29"/>
      <c r="HC170" s="29"/>
      <c r="HD170" s="29"/>
      <c r="HE170" s="29"/>
      <c r="HF170" s="29"/>
      <c r="HG170" s="29"/>
      <c r="HH170" s="29"/>
      <c r="HI170" s="29"/>
      <c r="HJ170" s="29">
        <v>13000</v>
      </c>
      <c r="HK170" s="29">
        <v>0</v>
      </c>
      <c r="HL170" s="29">
        <v>13000</v>
      </c>
      <c r="HM170" s="29">
        <v>13000</v>
      </c>
      <c r="HN170" s="29">
        <v>0</v>
      </c>
      <c r="HO170" s="29">
        <v>13000</v>
      </c>
      <c r="HP170" s="29">
        <v>11000</v>
      </c>
      <c r="HQ170" s="29">
        <v>0</v>
      </c>
      <c r="HR170" s="29">
        <v>11000</v>
      </c>
      <c r="HS170" s="29">
        <v>11000</v>
      </c>
      <c r="HT170" s="29">
        <v>0</v>
      </c>
      <c r="HU170" s="29">
        <v>11000</v>
      </c>
      <c r="HV170" s="29">
        <v>22000</v>
      </c>
      <c r="HW170" s="29">
        <v>0</v>
      </c>
      <c r="HX170" s="29">
        <v>22000</v>
      </c>
      <c r="HY170" s="29">
        <v>13000</v>
      </c>
      <c r="HZ170" s="29">
        <v>22359.47</v>
      </c>
      <c r="IA170" s="29">
        <v>35359.47</v>
      </c>
      <c r="IB170" s="29"/>
      <c r="IC170" s="29"/>
      <c r="ID170" s="29"/>
      <c r="IE170" s="29"/>
      <c r="IF170" s="29"/>
      <c r="IG170" s="29"/>
      <c r="IH170" s="29"/>
      <c r="II170" s="29"/>
      <c r="IJ170" s="29"/>
      <c r="IK170" s="29"/>
      <c r="IL170" s="29"/>
      <c r="IM170" s="29"/>
      <c r="IN170" s="29"/>
      <c r="IO170" s="29"/>
      <c r="IP170" s="29"/>
      <c r="IQ170" s="29"/>
      <c r="IR170" s="29"/>
      <c r="IS170" s="29"/>
      <c r="IT170" s="29">
        <v>-5000</v>
      </c>
      <c r="IU170" s="29">
        <v>5000</v>
      </c>
      <c r="IV170" s="29">
        <v>0</v>
      </c>
      <c r="IW170" s="29"/>
      <c r="IX170" s="29"/>
      <c r="IY170" s="29"/>
      <c r="IZ170" s="29">
        <v>-5000</v>
      </c>
      <c r="JA170" s="29">
        <v>5000</v>
      </c>
      <c r="JB170" s="29">
        <v>0</v>
      </c>
      <c r="JC170" s="29">
        <v>-8000</v>
      </c>
      <c r="JD170" s="29">
        <v>8000</v>
      </c>
      <c r="JE170" s="29">
        <v>0</v>
      </c>
      <c r="JF170" s="29">
        <v>-2060</v>
      </c>
      <c r="JG170" s="29">
        <v>2060</v>
      </c>
      <c r="JH170" s="29">
        <v>0</v>
      </c>
      <c r="JI170" s="29">
        <v>-10060</v>
      </c>
      <c r="JJ170" s="29">
        <v>10060</v>
      </c>
      <c r="JK170" s="29">
        <v>0</v>
      </c>
      <c r="JL170" s="29"/>
      <c r="JM170" s="29"/>
      <c r="JN170" s="29"/>
      <c r="JO170" s="29"/>
      <c r="JP170" s="29"/>
      <c r="JQ170" s="29"/>
      <c r="JR170" s="29"/>
      <c r="JS170" s="29"/>
      <c r="JT170" s="29"/>
      <c r="JU170" s="29"/>
      <c r="JV170" s="29"/>
      <c r="JW170" s="29"/>
      <c r="JX170" s="29"/>
      <c r="JY170" s="29"/>
      <c r="JZ170" s="29"/>
      <c r="KA170" s="29"/>
      <c r="KB170" s="29"/>
      <c r="KC170" s="29"/>
      <c r="KD170" s="29"/>
      <c r="KE170" s="29"/>
      <c r="KF170" s="29"/>
      <c r="KG170" s="29">
        <v>-9270</v>
      </c>
      <c r="KH170" s="29">
        <v>9270</v>
      </c>
      <c r="KI170" s="29">
        <v>0</v>
      </c>
      <c r="KJ170" s="29">
        <v>-9270</v>
      </c>
      <c r="KK170" s="29">
        <v>9270</v>
      </c>
      <c r="KL170" s="29">
        <v>0</v>
      </c>
      <c r="KM170" s="29"/>
      <c r="KN170" s="29"/>
      <c r="KO170" s="29"/>
      <c r="KP170" s="29"/>
      <c r="KQ170" s="29"/>
      <c r="KR170" s="29"/>
      <c r="KS170" s="29"/>
      <c r="KT170" s="29"/>
      <c r="KU170" s="29"/>
      <c r="KV170" s="29"/>
      <c r="KW170" s="29"/>
      <c r="KX170" s="29"/>
      <c r="KY170" s="29"/>
      <c r="KZ170" s="29"/>
      <c r="LA170" s="29"/>
      <c r="LB170" s="29"/>
      <c r="LC170" s="29"/>
      <c r="LD170" s="29"/>
      <c r="LE170" s="29"/>
      <c r="LF170" s="29"/>
      <c r="LG170" s="29"/>
      <c r="LH170" s="29"/>
      <c r="LI170" s="29"/>
      <c r="LJ170" s="29"/>
      <c r="LK170" s="29"/>
      <c r="LL170" s="29"/>
      <c r="LM170" s="29"/>
      <c r="LN170" s="29"/>
      <c r="LO170" s="29"/>
      <c r="LP170" s="29"/>
      <c r="LQ170" s="29"/>
      <c r="LR170" s="29"/>
      <c r="LS170" s="29"/>
      <c r="LT170" s="29"/>
      <c r="LU170" s="29"/>
      <c r="LV170" s="29"/>
      <c r="LW170" s="29">
        <v>13000</v>
      </c>
      <c r="LX170" s="29">
        <v>0</v>
      </c>
      <c r="LY170" s="29">
        <v>13000</v>
      </c>
      <c r="LZ170" s="29"/>
      <c r="MA170" s="29"/>
      <c r="MB170" s="29"/>
      <c r="MC170" s="29">
        <v>13000</v>
      </c>
      <c r="MD170" s="29">
        <v>0</v>
      </c>
      <c r="ME170" s="29">
        <v>13000</v>
      </c>
      <c r="MF170" s="29"/>
      <c r="MG170" s="29"/>
      <c r="MH170" s="29"/>
      <c r="MI170" s="29"/>
      <c r="MJ170" s="29"/>
      <c r="MK170" s="29"/>
      <c r="ML170" s="29">
        <v>-11330</v>
      </c>
      <c r="MM170" s="29">
        <v>24330</v>
      </c>
      <c r="MN170" s="29">
        <v>13000</v>
      </c>
      <c r="MO170" s="29"/>
      <c r="MP170" s="29"/>
      <c r="MQ170" s="29"/>
      <c r="MR170" s="29"/>
      <c r="MS170" s="29"/>
      <c r="MT170" s="29"/>
      <c r="MU170" s="29"/>
      <c r="MV170" s="29"/>
      <c r="MW170" s="29"/>
      <c r="MX170" s="29"/>
      <c r="MY170" s="29"/>
      <c r="MZ170" s="29"/>
      <c r="NA170" s="29">
        <v>-5000</v>
      </c>
      <c r="NB170" s="29">
        <v>5000</v>
      </c>
      <c r="NC170" s="29">
        <v>0</v>
      </c>
      <c r="ND170" s="29">
        <v>-5000</v>
      </c>
      <c r="NE170" s="29">
        <v>5000</v>
      </c>
      <c r="NF170" s="29">
        <v>0</v>
      </c>
      <c r="NG170" s="29">
        <v>-8000</v>
      </c>
      <c r="NH170" s="29">
        <v>8000</v>
      </c>
      <c r="NI170" s="29">
        <v>0</v>
      </c>
      <c r="NJ170" s="29">
        <v>-8000</v>
      </c>
      <c r="NK170" s="29">
        <v>8000</v>
      </c>
      <c r="NL170" s="29">
        <v>0</v>
      </c>
      <c r="NM170" s="29"/>
      <c r="NN170" s="29"/>
      <c r="NO170" s="29"/>
      <c r="NP170" s="29"/>
      <c r="NQ170" s="29"/>
      <c r="NR170" s="29"/>
      <c r="NS170" s="29"/>
      <c r="NT170" s="29"/>
      <c r="NU170" s="29"/>
      <c r="NV170" s="29"/>
      <c r="NW170" s="29"/>
      <c r="NX170" s="29"/>
      <c r="NY170" s="29"/>
      <c r="NZ170" s="29"/>
      <c r="OA170" s="29"/>
      <c r="OB170" s="29"/>
      <c r="OC170" s="29"/>
      <c r="OD170" s="29"/>
      <c r="OE170" s="29"/>
      <c r="OF170" s="29"/>
      <c r="OG170" s="29"/>
      <c r="OH170" s="29"/>
      <c r="OI170" s="29"/>
      <c r="OJ170" s="29"/>
      <c r="OK170" s="29"/>
      <c r="OL170" s="29"/>
      <c r="OM170" s="29"/>
      <c r="ON170" s="29"/>
      <c r="OO170" s="29"/>
      <c r="OP170" s="29"/>
      <c r="OQ170" s="29"/>
      <c r="OR170" s="29"/>
      <c r="OS170" s="29"/>
      <c r="OT170" s="29"/>
      <c r="OU170" s="29"/>
      <c r="OV170" s="29"/>
      <c r="OW170" s="29"/>
      <c r="OX170" s="29"/>
      <c r="OY170" s="29"/>
      <c r="OZ170" s="29"/>
      <c r="PA170" s="29"/>
      <c r="PB170" s="29"/>
      <c r="PC170" s="29">
        <v>13000</v>
      </c>
      <c r="PD170" s="29">
        <v>0</v>
      </c>
      <c r="PE170" s="29">
        <v>13000</v>
      </c>
      <c r="PF170" s="29">
        <v>13000</v>
      </c>
      <c r="PG170" s="29">
        <v>0</v>
      </c>
      <c r="PH170" s="29">
        <v>13000</v>
      </c>
      <c r="PI170" s="29">
        <v>0</v>
      </c>
      <c r="PJ170" s="29">
        <v>13000</v>
      </c>
      <c r="PK170" s="29">
        <v>13000</v>
      </c>
    </row>
    <row r="171" spans="1:427" x14ac:dyDescent="0.25">
      <c r="A171" s="4" t="s">
        <v>51</v>
      </c>
      <c r="B171" s="29">
        <v>21523.010000000002</v>
      </c>
      <c r="C171" s="29">
        <v>89075</v>
      </c>
      <c r="D171" s="29">
        <v>110598.01000000001</v>
      </c>
      <c r="E171" s="29">
        <v>21523.010000000002</v>
      </c>
      <c r="F171" s="29">
        <v>89075</v>
      </c>
      <c r="G171" s="29">
        <v>110598.01000000001</v>
      </c>
      <c r="H171" s="29">
        <v>19414.54</v>
      </c>
      <c r="I171" s="29">
        <v>103766.03</v>
      </c>
      <c r="J171" s="29">
        <v>123180.56999999999</v>
      </c>
      <c r="K171" s="29">
        <v>19414.54</v>
      </c>
      <c r="L171" s="29">
        <v>103766.03</v>
      </c>
      <c r="M171" s="29">
        <v>123180.56999999999</v>
      </c>
      <c r="N171" s="29">
        <v>40942.22</v>
      </c>
      <c r="O171" s="29">
        <v>73093.289999999994</v>
      </c>
      <c r="P171" s="29">
        <v>114035.51000000001</v>
      </c>
      <c r="Q171" s="29">
        <v>40942.22</v>
      </c>
      <c r="R171" s="29">
        <v>73093.289999999994</v>
      </c>
      <c r="S171" s="29">
        <v>114035.51000000001</v>
      </c>
      <c r="T171" s="29">
        <v>-22113.230000000003</v>
      </c>
      <c r="U171" s="29">
        <v>106278.11000000002</v>
      </c>
      <c r="V171" s="29">
        <v>84164.88</v>
      </c>
      <c r="W171" s="29">
        <v>-22113.230000000003</v>
      </c>
      <c r="X171" s="29">
        <v>106278.11000000002</v>
      </c>
      <c r="Y171" s="29">
        <v>84164.88</v>
      </c>
      <c r="Z171" s="29">
        <v>-170347.61000000002</v>
      </c>
      <c r="AA171" s="29">
        <v>489102.02</v>
      </c>
      <c r="AB171" s="29">
        <v>318754.41000000003</v>
      </c>
      <c r="AC171" s="29">
        <v>-170347.61000000002</v>
      </c>
      <c r="AD171" s="29">
        <v>489102.02</v>
      </c>
      <c r="AE171" s="29">
        <v>318754.41000000003</v>
      </c>
      <c r="AF171" s="29">
        <v>114891.43</v>
      </c>
      <c r="AG171" s="29">
        <v>78349.459999999992</v>
      </c>
      <c r="AH171" s="29">
        <v>193240.89</v>
      </c>
      <c r="AI171" s="29">
        <v>114891.43</v>
      </c>
      <c r="AJ171" s="29">
        <v>78349.459999999992</v>
      </c>
      <c r="AK171" s="29">
        <v>193240.89</v>
      </c>
      <c r="AL171" s="29">
        <v>27653.279999999999</v>
      </c>
      <c r="AM171" s="29">
        <v>88662.45</v>
      </c>
      <c r="AN171" s="29">
        <v>116315.73</v>
      </c>
      <c r="AO171" s="29">
        <v>27653.279999999999</v>
      </c>
      <c r="AP171" s="29">
        <v>88662.45</v>
      </c>
      <c r="AQ171" s="29">
        <v>116315.73</v>
      </c>
      <c r="AR171" s="29">
        <v>-325001.11</v>
      </c>
      <c r="AS171" s="29">
        <v>482611.38999999996</v>
      </c>
      <c r="AT171" s="29">
        <v>157610.28</v>
      </c>
      <c r="AU171" s="29">
        <v>-325001.11</v>
      </c>
      <c r="AV171" s="29">
        <v>482611.38999999996</v>
      </c>
      <c r="AW171" s="29">
        <v>157610.28</v>
      </c>
      <c r="AX171" s="29">
        <v>-2656.44</v>
      </c>
      <c r="AY171" s="29">
        <v>92807.06</v>
      </c>
      <c r="AZ171" s="29">
        <v>90150.62</v>
      </c>
      <c r="BA171" s="29">
        <v>-2656.44</v>
      </c>
      <c r="BB171" s="29">
        <v>92807.06</v>
      </c>
      <c r="BC171" s="29">
        <v>90150.62</v>
      </c>
      <c r="BD171" s="29">
        <v>-102123.84</v>
      </c>
      <c r="BE171" s="29">
        <v>214766.77000000002</v>
      </c>
      <c r="BF171" s="29">
        <v>112642.93</v>
      </c>
      <c r="BG171" s="29">
        <v>-102123.84</v>
      </c>
      <c r="BH171" s="29">
        <v>214766.77000000002</v>
      </c>
      <c r="BI171" s="29">
        <v>112642.93</v>
      </c>
      <c r="BJ171" s="29">
        <v>126517.1</v>
      </c>
      <c r="BK171" s="29">
        <v>605946.07000000007</v>
      </c>
      <c r="BL171" s="29">
        <v>732463.17</v>
      </c>
      <c r="BM171" s="29">
        <v>126517.1</v>
      </c>
      <c r="BN171" s="29">
        <v>605946.07000000007</v>
      </c>
      <c r="BO171" s="29">
        <v>732463.17</v>
      </c>
      <c r="BP171" s="29">
        <v>43697.950000000004</v>
      </c>
      <c r="BQ171" s="29">
        <v>356685.75</v>
      </c>
      <c r="BR171" s="29">
        <v>400383.7</v>
      </c>
      <c r="BS171" s="29">
        <v>43697.950000000004</v>
      </c>
      <c r="BT171" s="29">
        <v>356685.75</v>
      </c>
      <c r="BU171" s="29">
        <v>400383.7</v>
      </c>
      <c r="BV171" s="29">
        <v>501966.06</v>
      </c>
      <c r="BW171" s="29">
        <v>9014.1299999999992</v>
      </c>
      <c r="BX171" s="29">
        <v>510980.19</v>
      </c>
      <c r="BY171" s="29">
        <v>501966.06</v>
      </c>
      <c r="BZ171" s="29">
        <v>9014.1299999999992</v>
      </c>
      <c r="CA171" s="29">
        <v>510980.19</v>
      </c>
      <c r="CB171" s="29">
        <v>274363.36</v>
      </c>
      <c r="CC171" s="29">
        <v>2790157.53</v>
      </c>
      <c r="CD171" s="29">
        <v>3064520.89</v>
      </c>
      <c r="CE171" s="29">
        <v>-24451.229999999996</v>
      </c>
      <c r="CF171" s="29">
        <v>202344.34000000003</v>
      </c>
      <c r="CG171" s="29">
        <v>177893.11</v>
      </c>
      <c r="CH171" s="29">
        <v>119.7</v>
      </c>
      <c r="CI171" s="29">
        <v>511.7</v>
      </c>
      <c r="CJ171" s="29">
        <v>631.4</v>
      </c>
      <c r="CK171" s="29">
        <v>-24491.129999999997</v>
      </c>
      <c r="CL171" s="29">
        <v>123109.6</v>
      </c>
      <c r="CM171" s="29">
        <v>98618.47</v>
      </c>
      <c r="CN171" s="29">
        <v>-48822.659999999989</v>
      </c>
      <c r="CO171" s="29">
        <v>325965.64</v>
      </c>
      <c r="CP171" s="29">
        <v>277142.98</v>
      </c>
      <c r="CQ171" s="29">
        <v>183533.21</v>
      </c>
      <c r="CR171" s="29">
        <v>287329.75</v>
      </c>
      <c r="CS171" s="29">
        <v>470862.96</v>
      </c>
      <c r="CT171" s="29">
        <v>119.7</v>
      </c>
      <c r="CU171" s="29">
        <v>79389.8</v>
      </c>
      <c r="CV171" s="29">
        <v>79509.5</v>
      </c>
      <c r="CW171" s="29">
        <v>183493.31</v>
      </c>
      <c r="CX171" s="29">
        <v>21522.089999999997</v>
      </c>
      <c r="CY171" s="29">
        <v>205015.40000000002</v>
      </c>
      <c r="CZ171" s="29">
        <v>367146.22</v>
      </c>
      <c r="DA171" s="29">
        <v>388241.64</v>
      </c>
      <c r="DB171" s="29">
        <v>755387.86</v>
      </c>
      <c r="DC171" s="29">
        <v>-105830.72</v>
      </c>
      <c r="DD171" s="29">
        <v>406012.70999999996</v>
      </c>
      <c r="DE171" s="29">
        <v>300181.99</v>
      </c>
      <c r="DF171" s="29">
        <v>119.7</v>
      </c>
      <c r="DG171" s="29">
        <v>82379.27</v>
      </c>
      <c r="DH171" s="29">
        <v>82498.97</v>
      </c>
      <c r="DI171" s="29">
        <v>-105870.62</v>
      </c>
      <c r="DJ171" s="29">
        <v>249942.01999999996</v>
      </c>
      <c r="DK171" s="29">
        <v>144071.4</v>
      </c>
      <c r="DL171" s="29">
        <v>-211581.64</v>
      </c>
      <c r="DM171" s="29">
        <v>738334</v>
      </c>
      <c r="DN171" s="29">
        <v>526752.36</v>
      </c>
      <c r="DO171" s="29">
        <v>117646.05</v>
      </c>
      <c r="DP171" s="29">
        <v>292104.67</v>
      </c>
      <c r="DQ171" s="29">
        <v>409750.72000000003</v>
      </c>
      <c r="DR171" s="29">
        <v>12894.94</v>
      </c>
      <c r="DS171" s="29">
        <v>49904.2</v>
      </c>
      <c r="DT171" s="29">
        <v>62799.14</v>
      </c>
      <c r="DU171" s="29">
        <v>113891.82</v>
      </c>
      <c r="DV171" s="29">
        <v>66851.090000000011</v>
      </c>
      <c r="DW171" s="29">
        <v>180742.91</v>
      </c>
      <c r="DX171" s="29">
        <v>244432.81</v>
      </c>
      <c r="DY171" s="29">
        <v>408859.96</v>
      </c>
      <c r="DZ171" s="29">
        <v>653292.77</v>
      </c>
      <c r="EA171" s="29">
        <v>-91370.98000000001</v>
      </c>
      <c r="EB171" s="29">
        <v>283680.94999999995</v>
      </c>
      <c r="EC171" s="29">
        <v>192309.96999999997</v>
      </c>
      <c r="ED171" s="29">
        <v>13789.49</v>
      </c>
      <c r="EE171" s="29">
        <v>40025.699999999997</v>
      </c>
      <c r="EF171" s="29">
        <v>53815.189999999995</v>
      </c>
      <c r="EG171" s="29">
        <v>-91445.28</v>
      </c>
      <c r="EH171" s="29">
        <v>169262.19</v>
      </c>
      <c r="EI171" s="29">
        <v>77816.91</v>
      </c>
      <c r="EJ171" s="29">
        <v>-169026.77000000002</v>
      </c>
      <c r="EK171" s="29">
        <v>492968.83999999997</v>
      </c>
      <c r="EL171" s="29">
        <v>323942.07</v>
      </c>
      <c r="EM171" s="29">
        <v>138261.64000000001</v>
      </c>
      <c r="EN171" s="29">
        <v>141336.35999999999</v>
      </c>
      <c r="EO171" s="29">
        <v>279598</v>
      </c>
      <c r="EP171" s="29">
        <v>12465.4</v>
      </c>
      <c r="EQ171" s="29">
        <v>50502.7</v>
      </c>
      <c r="ER171" s="29">
        <v>62968.1</v>
      </c>
      <c r="ES171" s="29">
        <v>65895.42</v>
      </c>
      <c r="ET171" s="29">
        <v>62655.89</v>
      </c>
      <c r="EU171" s="29">
        <v>128551.31</v>
      </c>
      <c r="EV171" s="29">
        <v>216622.46000000002</v>
      </c>
      <c r="EW171" s="29">
        <v>254494.95</v>
      </c>
      <c r="EX171" s="29">
        <v>471117.41000000003</v>
      </c>
      <c r="EY171" s="29">
        <v>-50095.91</v>
      </c>
      <c r="EZ171" s="29">
        <v>265013.11</v>
      </c>
      <c r="FA171" s="29">
        <v>214917.2</v>
      </c>
      <c r="FB171" s="29">
        <v>6064.66</v>
      </c>
      <c r="FC171" s="29">
        <v>194809.45</v>
      </c>
      <c r="FD171" s="29">
        <v>200874.11000000002</v>
      </c>
      <c r="FE171" s="29">
        <v>-5597.93</v>
      </c>
      <c r="FF171" s="29">
        <v>228494.19</v>
      </c>
      <c r="FG171" s="29">
        <v>222896.26</v>
      </c>
      <c r="FH171" s="29">
        <v>-49629.180000000008</v>
      </c>
      <c r="FI171" s="29">
        <v>688316.75</v>
      </c>
      <c r="FJ171" s="29">
        <v>638687.57000000007</v>
      </c>
      <c r="FK171" s="29">
        <v>92680.63</v>
      </c>
      <c r="FL171" s="29">
        <v>139174.91999999998</v>
      </c>
      <c r="FM171" s="29">
        <v>231855.55</v>
      </c>
      <c r="FN171" s="29">
        <v>10770.4</v>
      </c>
      <c r="FO171" s="29">
        <v>192488.45</v>
      </c>
      <c r="FP171" s="29">
        <v>203258.85</v>
      </c>
      <c r="FQ171" s="29">
        <v>21125.78</v>
      </c>
      <c r="FR171" s="29">
        <v>208546.31</v>
      </c>
      <c r="FS171" s="29">
        <v>229672.09</v>
      </c>
      <c r="FT171" s="29">
        <v>124576.81</v>
      </c>
      <c r="FU171" s="29">
        <v>540209.68000000005</v>
      </c>
      <c r="FV171" s="29">
        <v>664786.49</v>
      </c>
      <c r="FW171" s="29">
        <v>-46689.81</v>
      </c>
      <c r="FX171" s="29">
        <v>337607.75</v>
      </c>
      <c r="FY171" s="29">
        <v>290917.94</v>
      </c>
      <c r="FZ171" s="29">
        <v>48987.45</v>
      </c>
      <c r="GA171" s="29">
        <v>630577.99</v>
      </c>
      <c r="GB171" s="29">
        <v>679565.44</v>
      </c>
      <c r="GC171" s="29">
        <v>31076.42</v>
      </c>
      <c r="GD171" s="29">
        <v>248798.34</v>
      </c>
      <c r="GE171" s="29">
        <v>279874.76</v>
      </c>
      <c r="GF171" s="29">
        <v>33374.060000000005</v>
      </c>
      <c r="GG171" s="29">
        <v>1216984.08</v>
      </c>
      <c r="GH171" s="29">
        <v>1250358.1400000001</v>
      </c>
      <c r="GI171" s="29">
        <v>21667.46</v>
      </c>
      <c r="GJ171" s="29">
        <v>289246.31</v>
      </c>
      <c r="GK171" s="29">
        <v>310913.77</v>
      </c>
      <c r="GL171" s="29">
        <v>69172.31</v>
      </c>
      <c r="GM171" s="29">
        <v>827419.91</v>
      </c>
      <c r="GN171" s="29">
        <v>896592.22</v>
      </c>
      <c r="GO171" s="29">
        <v>8035.3499999999985</v>
      </c>
      <c r="GP171" s="29">
        <v>240319.95</v>
      </c>
      <c r="GQ171" s="29">
        <v>248355.30000000002</v>
      </c>
      <c r="GR171" s="29">
        <v>98875.12</v>
      </c>
      <c r="GS171" s="29">
        <v>1356986.1700000002</v>
      </c>
      <c r="GT171" s="29">
        <v>1455861.29</v>
      </c>
      <c r="GU171" s="29">
        <v>210890.44</v>
      </c>
      <c r="GV171" s="29">
        <v>265578.98</v>
      </c>
      <c r="GW171" s="29">
        <v>476469.42000000004</v>
      </c>
      <c r="GX171" s="29">
        <v>180209.87</v>
      </c>
      <c r="GY171" s="29">
        <v>955744.96</v>
      </c>
      <c r="GZ171" s="29">
        <v>1135954.83</v>
      </c>
      <c r="HA171" s="29">
        <v>57008.729999999996</v>
      </c>
      <c r="HB171" s="29">
        <v>155919.20000000001</v>
      </c>
      <c r="HC171" s="29">
        <v>212927.93</v>
      </c>
      <c r="HD171" s="29">
        <v>448109.04000000004</v>
      </c>
      <c r="HE171" s="29">
        <v>1377243.14</v>
      </c>
      <c r="HF171" s="29">
        <v>1825352.18</v>
      </c>
      <c r="HG171" s="29">
        <v>60271.23000000001</v>
      </c>
      <c r="HH171" s="29">
        <v>1077846.04</v>
      </c>
      <c r="HI171" s="29">
        <v>1138117.27</v>
      </c>
      <c r="HJ171" s="29">
        <v>33553.350000000006</v>
      </c>
      <c r="HK171" s="29">
        <v>175442.94</v>
      </c>
      <c r="HL171" s="29">
        <v>208996.28999999998</v>
      </c>
      <c r="HM171" s="29">
        <v>93824.580000000016</v>
      </c>
      <c r="HN171" s="29">
        <v>1253288.98</v>
      </c>
      <c r="HO171" s="29">
        <v>1347113.56</v>
      </c>
      <c r="HP171" s="29">
        <v>67640.990000000005</v>
      </c>
      <c r="HQ171" s="29">
        <v>116375.26</v>
      </c>
      <c r="HR171" s="29">
        <v>184016.25</v>
      </c>
      <c r="HS171" s="29">
        <v>67640.990000000005</v>
      </c>
      <c r="HT171" s="29">
        <v>0</v>
      </c>
      <c r="HU171" s="29">
        <v>67640.990000000005</v>
      </c>
      <c r="HV171" s="29">
        <v>135281.98000000001</v>
      </c>
      <c r="HW171" s="29">
        <v>116375.26</v>
      </c>
      <c r="HX171" s="29">
        <v>251657.24</v>
      </c>
      <c r="HY171" s="29">
        <v>1283182.83</v>
      </c>
      <c r="HZ171" s="29">
        <v>9158269.0899999999</v>
      </c>
      <c r="IA171" s="29">
        <v>10441451.919999998</v>
      </c>
      <c r="IB171" s="29">
        <v>190857.24</v>
      </c>
      <c r="IC171" s="29">
        <v>446240.42</v>
      </c>
      <c r="ID171" s="29">
        <v>637097.66</v>
      </c>
      <c r="IE171" s="29">
        <v>162495.32</v>
      </c>
      <c r="IF171" s="29">
        <v>295799.08</v>
      </c>
      <c r="IG171" s="29">
        <v>458294.4</v>
      </c>
      <c r="IH171" s="29">
        <v>353352.56</v>
      </c>
      <c r="II171" s="29">
        <v>742039.5</v>
      </c>
      <c r="IJ171" s="29">
        <v>1095392.06</v>
      </c>
      <c r="IK171" s="29">
        <v>89106.39</v>
      </c>
      <c r="IL171" s="29">
        <v>313911.96000000002</v>
      </c>
      <c r="IM171" s="29">
        <v>403018.35</v>
      </c>
      <c r="IN171" s="29">
        <v>155689.79999999999</v>
      </c>
      <c r="IO171" s="29">
        <v>15647.96</v>
      </c>
      <c r="IP171" s="29">
        <v>171337.75999999998</v>
      </c>
      <c r="IQ171" s="29">
        <v>244796.18999999997</v>
      </c>
      <c r="IR171" s="29">
        <v>329559.92000000004</v>
      </c>
      <c r="IS171" s="29">
        <v>574356.11</v>
      </c>
      <c r="IT171" s="29">
        <v>57402</v>
      </c>
      <c r="IU171" s="29">
        <v>300995.15999999997</v>
      </c>
      <c r="IV171" s="29">
        <v>358397.16000000003</v>
      </c>
      <c r="IW171" s="29">
        <v>57201.06</v>
      </c>
      <c r="IX171" s="29">
        <v>15647.96</v>
      </c>
      <c r="IY171" s="29">
        <v>72849.02</v>
      </c>
      <c r="IZ171" s="29">
        <v>114603.06</v>
      </c>
      <c r="JA171" s="29">
        <v>316643.12</v>
      </c>
      <c r="JB171" s="29">
        <v>431246.18</v>
      </c>
      <c r="JC171" s="29">
        <v>-90195</v>
      </c>
      <c r="JD171" s="29">
        <v>260844.97</v>
      </c>
      <c r="JE171" s="29">
        <v>170649.97</v>
      </c>
      <c r="JF171" s="29">
        <v>27102.68</v>
      </c>
      <c r="JG171" s="29">
        <v>15647.96</v>
      </c>
      <c r="JH171" s="29">
        <v>42750.64</v>
      </c>
      <c r="JI171" s="29">
        <v>-63092.320000000007</v>
      </c>
      <c r="JJ171" s="29">
        <v>276492.93</v>
      </c>
      <c r="JK171" s="29">
        <v>213400.61000000002</v>
      </c>
      <c r="JL171" s="29">
        <v>-27972.07</v>
      </c>
      <c r="JM171" s="29">
        <v>121905.46</v>
      </c>
      <c r="JN171" s="29">
        <v>93933.39</v>
      </c>
      <c r="JO171" s="29">
        <v>-6145.82</v>
      </c>
      <c r="JP171" s="29">
        <v>35368.46</v>
      </c>
      <c r="JQ171" s="29">
        <v>29222.639999999999</v>
      </c>
      <c r="JR171" s="29">
        <v>-34117.89</v>
      </c>
      <c r="JS171" s="29">
        <v>157273.92000000001</v>
      </c>
      <c r="JT171" s="29">
        <v>123156.03</v>
      </c>
      <c r="JU171" s="29">
        <v>120297.5</v>
      </c>
      <c r="JV171" s="29">
        <v>67250.959999999992</v>
      </c>
      <c r="JW171" s="29">
        <v>187548.46</v>
      </c>
      <c r="JX171" s="29">
        <v>18195.260000000002</v>
      </c>
      <c r="JY171" s="29">
        <v>15647.96</v>
      </c>
      <c r="JZ171" s="29">
        <v>33843.22</v>
      </c>
      <c r="KA171" s="29">
        <v>138492.76</v>
      </c>
      <c r="KB171" s="29">
        <v>82898.92</v>
      </c>
      <c r="KC171" s="29">
        <v>221391.68</v>
      </c>
      <c r="KD171" s="29">
        <v>-54933.240000000005</v>
      </c>
      <c r="KE171" s="29">
        <v>163329.15</v>
      </c>
      <c r="KF171" s="29">
        <v>108395.91</v>
      </c>
      <c r="KG171" s="29">
        <v>19795.5</v>
      </c>
      <c r="KH171" s="29">
        <v>19877.14</v>
      </c>
      <c r="KI171" s="29">
        <v>39672.639999999999</v>
      </c>
      <c r="KJ171" s="29">
        <v>-35137.740000000005</v>
      </c>
      <c r="KK171" s="29">
        <v>183206.28999999998</v>
      </c>
      <c r="KL171" s="29">
        <v>148068.54999999999</v>
      </c>
      <c r="KM171" s="29">
        <v>31832.109999999993</v>
      </c>
      <c r="KN171" s="29">
        <v>47990.6</v>
      </c>
      <c r="KO171" s="29">
        <v>79822.709999999992</v>
      </c>
      <c r="KP171" s="29">
        <v>14985.68</v>
      </c>
      <c r="KQ171" s="29">
        <v>15647.96</v>
      </c>
      <c r="KR171" s="29">
        <v>30633.64</v>
      </c>
      <c r="KS171" s="29">
        <v>46817.79</v>
      </c>
      <c r="KT171" s="29">
        <v>63638.559999999998</v>
      </c>
      <c r="KU171" s="29">
        <v>110456.34999999999</v>
      </c>
      <c r="KV171" s="29">
        <v>37527.480000000003</v>
      </c>
      <c r="KW171" s="29">
        <v>67629.09</v>
      </c>
      <c r="KX171" s="29">
        <v>105156.57</v>
      </c>
      <c r="KY171" s="29">
        <v>13924.98</v>
      </c>
      <c r="KZ171" s="29">
        <v>15647.96</v>
      </c>
      <c r="LA171" s="29">
        <v>29572.94</v>
      </c>
      <c r="LB171" s="29">
        <v>51452.46</v>
      </c>
      <c r="LC171" s="29">
        <v>83277.049999999988</v>
      </c>
      <c r="LD171" s="29">
        <v>134729.51</v>
      </c>
      <c r="LE171" s="29">
        <v>-3898.09</v>
      </c>
      <c r="LF171" s="29">
        <v>84369.1</v>
      </c>
      <c r="LG171" s="29">
        <v>80471.010000000009</v>
      </c>
      <c r="LH171" s="29">
        <v>24024.68</v>
      </c>
      <c r="LI171" s="29">
        <v>15647.96</v>
      </c>
      <c r="LJ171" s="29">
        <v>39672.639999999999</v>
      </c>
      <c r="LK171" s="29">
        <v>20126.59</v>
      </c>
      <c r="LL171" s="29">
        <v>100017.06000000001</v>
      </c>
      <c r="LM171" s="29">
        <v>120143.65</v>
      </c>
      <c r="LN171" s="29">
        <v>17099.8</v>
      </c>
      <c r="LO171" s="29">
        <v>63062.83</v>
      </c>
      <c r="LP171" s="29">
        <v>80162.63</v>
      </c>
      <c r="LQ171" s="29">
        <v>10724.68</v>
      </c>
      <c r="LR171" s="29">
        <v>15647.96</v>
      </c>
      <c r="LS171" s="29">
        <v>26372.639999999999</v>
      </c>
      <c r="LT171" s="29">
        <v>27824.48</v>
      </c>
      <c r="LU171" s="29">
        <v>78710.790000000008</v>
      </c>
      <c r="LV171" s="29">
        <v>106535.26999999999</v>
      </c>
      <c r="LW171" s="29">
        <v>70741.5</v>
      </c>
      <c r="LX171" s="29">
        <v>58611.33</v>
      </c>
      <c r="LY171" s="29">
        <v>129352.82999999999</v>
      </c>
      <c r="LZ171" s="29">
        <v>10724.68</v>
      </c>
      <c r="MA171" s="29">
        <v>15647.96</v>
      </c>
      <c r="MB171" s="29">
        <v>26372.639999999999</v>
      </c>
      <c r="MC171" s="29">
        <v>81466.179999999993</v>
      </c>
      <c r="MD171" s="29">
        <v>74259.290000000008</v>
      </c>
      <c r="ME171" s="29">
        <v>155725.47</v>
      </c>
      <c r="MF171" s="29">
        <v>59363.590000000011</v>
      </c>
      <c r="MG171" s="29">
        <v>62327.77</v>
      </c>
      <c r="MH171" s="29">
        <v>121691.36</v>
      </c>
      <c r="MI171" s="29">
        <v>59363.590000000011</v>
      </c>
      <c r="MJ171" s="29">
        <v>62327.77</v>
      </c>
      <c r="MK171" s="29">
        <v>121691.36</v>
      </c>
      <c r="ML171" s="29">
        <v>1005947.7100000004</v>
      </c>
      <c r="MM171" s="29">
        <v>2550345.1199999996</v>
      </c>
      <c r="MN171" s="29">
        <v>3556292.83</v>
      </c>
      <c r="MO171" s="29">
        <v>-31589.46</v>
      </c>
      <c r="MP171" s="29">
        <v>91981.26</v>
      </c>
      <c r="MQ171" s="29">
        <v>60391.799999999996</v>
      </c>
      <c r="MR171" s="29">
        <v>-31589.46</v>
      </c>
      <c r="MS171" s="29">
        <v>91981.26</v>
      </c>
      <c r="MT171" s="29">
        <v>60391.799999999996</v>
      </c>
      <c r="MU171" s="29">
        <v>-24823.29</v>
      </c>
      <c r="MV171" s="29">
        <v>80928.51999999999</v>
      </c>
      <c r="MW171" s="29">
        <v>56105.229999999996</v>
      </c>
      <c r="MX171" s="29">
        <v>-24823.29</v>
      </c>
      <c r="MY171" s="29">
        <v>80928.51999999999</v>
      </c>
      <c r="MZ171" s="29">
        <v>56105.229999999996</v>
      </c>
      <c r="NA171" s="29">
        <v>16621.620000000003</v>
      </c>
      <c r="NB171" s="29">
        <v>41246.239999999998</v>
      </c>
      <c r="NC171" s="29">
        <v>57867.86</v>
      </c>
      <c r="ND171" s="29">
        <v>16621.620000000003</v>
      </c>
      <c r="NE171" s="29">
        <v>41246.239999999998</v>
      </c>
      <c r="NF171" s="29">
        <v>57867.86</v>
      </c>
      <c r="NG171" s="29">
        <v>41516.53</v>
      </c>
      <c r="NH171" s="29">
        <v>44459.24</v>
      </c>
      <c r="NI171" s="29">
        <v>85975.76999999999</v>
      </c>
      <c r="NJ171" s="29">
        <v>41516.53</v>
      </c>
      <c r="NK171" s="29">
        <v>44459.24</v>
      </c>
      <c r="NL171" s="29">
        <v>85975.76999999999</v>
      </c>
      <c r="NM171" s="29">
        <v>-977</v>
      </c>
      <c r="NN171" s="29">
        <v>48624.24</v>
      </c>
      <c r="NO171" s="29">
        <v>47647.240000000005</v>
      </c>
      <c r="NP171" s="29">
        <v>-977</v>
      </c>
      <c r="NQ171" s="29">
        <v>48624.24</v>
      </c>
      <c r="NR171" s="29">
        <v>47647.240000000005</v>
      </c>
      <c r="NS171" s="29">
        <v>1913.3999999999996</v>
      </c>
      <c r="NT171" s="29">
        <v>53516.840000000004</v>
      </c>
      <c r="NU171" s="29">
        <v>55430.240000000005</v>
      </c>
      <c r="NV171" s="29">
        <v>1913.3999999999996</v>
      </c>
      <c r="NW171" s="29">
        <v>53516.840000000004</v>
      </c>
      <c r="NX171" s="29">
        <v>55430.240000000005</v>
      </c>
      <c r="NY171" s="29">
        <v>464.46999999999935</v>
      </c>
      <c r="NZ171" s="29">
        <v>35685.120000000003</v>
      </c>
      <c r="OA171" s="29">
        <v>36149.589999999997</v>
      </c>
      <c r="OB171" s="29">
        <v>464.46999999999935</v>
      </c>
      <c r="OC171" s="29">
        <v>35685.120000000003</v>
      </c>
      <c r="OD171" s="29">
        <v>36149.589999999997</v>
      </c>
      <c r="OE171" s="29">
        <v>5406.71</v>
      </c>
      <c r="OF171" s="29">
        <v>30516.38</v>
      </c>
      <c r="OG171" s="29">
        <v>35923.089999999997</v>
      </c>
      <c r="OH171" s="29">
        <v>5406.71</v>
      </c>
      <c r="OI171" s="29">
        <v>30516.38</v>
      </c>
      <c r="OJ171" s="29">
        <v>35923.089999999997</v>
      </c>
      <c r="OK171" s="29">
        <v>9979.4699999999993</v>
      </c>
      <c r="OL171" s="29">
        <v>24171.88</v>
      </c>
      <c r="OM171" s="29">
        <v>34151.35</v>
      </c>
      <c r="ON171" s="29">
        <v>9979.4699999999993</v>
      </c>
      <c r="OO171" s="29">
        <v>24171.88</v>
      </c>
      <c r="OP171" s="29">
        <v>34151.35</v>
      </c>
      <c r="OQ171" s="29">
        <v>24776.47</v>
      </c>
      <c r="OR171" s="29">
        <v>24171.88</v>
      </c>
      <c r="OS171" s="29">
        <v>48948.350000000006</v>
      </c>
      <c r="OT171" s="29">
        <v>24776.47</v>
      </c>
      <c r="OU171" s="29">
        <v>24171.88</v>
      </c>
      <c r="OV171" s="29">
        <v>48948.350000000006</v>
      </c>
      <c r="OW171" s="29">
        <v>4781.0899999999992</v>
      </c>
      <c r="OX171" s="29">
        <v>24528.880000000001</v>
      </c>
      <c r="OY171" s="29">
        <v>29309.97</v>
      </c>
      <c r="OZ171" s="29">
        <v>4781.0899999999992</v>
      </c>
      <c r="PA171" s="29">
        <v>24528.880000000001</v>
      </c>
      <c r="PB171" s="29">
        <v>29309.97</v>
      </c>
      <c r="PC171" s="29">
        <v>-4536.53</v>
      </c>
      <c r="PD171" s="29">
        <v>33903.5</v>
      </c>
      <c r="PE171" s="29">
        <v>29366.97</v>
      </c>
      <c r="PF171" s="29">
        <v>-4536.53</v>
      </c>
      <c r="PG171" s="29">
        <v>33903.5</v>
      </c>
      <c r="PH171" s="29">
        <v>29366.97</v>
      </c>
      <c r="PI171" s="29">
        <v>43533.479999999981</v>
      </c>
      <c r="PJ171" s="29">
        <v>533733.98</v>
      </c>
      <c r="PK171" s="29">
        <v>577267.46</v>
      </c>
    </row>
    <row r="172" spans="1:427" x14ac:dyDescent="0.25">
      <c r="A172" s="5" t="s">
        <v>52</v>
      </c>
      <c r="B172" s="29">
        <v>4703.3099999999995</v>
      </c>
      <c r="C172" s="29">
        <v>57233.119999999995</v>
      </c>
      <c r="D172" s="29">
        <v>61936.43</v>
      </c>
      <c r="E172" s="29">
        <v>4703.3099999999995</v>
      </c>
      <c r="F172" s="29">
        <v>57233.119999999995</v>
      </c>
      <c r="G172" s="29">
        <v>61936.43</v>
      </c>
      <c r="H172" s="29">
        <v>5469.67</v>
      </c>
      <c r="I172" s="29">
        <v>61450.119999999995</v>
      </c>
      <c r="J172" s="29">
        <v>66919.789999999994</v>
      </c>
      <c r="K172" s="29">
        <v>5469.67</v>
      </c>
      <c r="L172" s="29">
        <v>61450.119999999995</v>
      </c>
      <c r="M172" s="29">
        <v>66919.789999999994</v>
      </c>
      <c r="N172" s="29">
        <v>6182.08</v>
      </c>
      <c r="O172" s="29">
        <v>57204.24</v>
      </c>
      <c r="P172" s="29">
        <v>63386.32</v>
      </c>
      <c r="Q172" s="29">
        <v>6182.08</v>
      </c>
      <c r="R172" s="29">
        <v>57204.24</v>
      </c>
      <c r="S172" s="29">
        <v>63386.32</v>
      </c>
      <c r="T172" s="29">
        <v>10465.4</v>
      </c>
      <c r="U172" s="29">
        <v>60777.600000000006</v>
      </c>
      <c r="V172" s="29">
        <v>71243</v>
      </c>
      <c r="W172" s="29">
        <v>10465.4</v>
      </c>
      <c r="X172" s="29">
        <v>60777.600000000006</v>
      </c>
      <c r="Y172" s="29">
        <v>71243</v>
      </c>
      <c r="Z172" s="29">
        <v>-173217.86000000002</v>
      </c>
      <c r="AA172" s="29">
        <v>433648.68</v>
      </c>
      <c r="AB172" s="29">
        <v>260430.82</v>
      </c>
      <c r="AC172" s="29">
        <v>-173217.86000000002</v>
      </c>
      <c r="AD172" s="29">
        <v>433648.68</v>
      </c>
      <c r="AE172" s="29">
        <v>260430.82</v>
      </c>
      <c r="AF172" s="29">
        <v>8469.48</v>
      </c>
      <c r="AG172" s="29">
        <v>57192.7</v>
      </c>
      <c r="AH172" s="29">
        <v>65662.179999999993</v>
      </c>
      <c r="AI172" s="29">
        <v>8469.48</v>
      </c>
      <c r="AJ172" s="29">
        <v>57192.7</v>
      </c>
      <c r="AK172" s="29">
        <v>65662.179999999993</v>
      </c>
      <c r="AL172" s="29">
        <v>15547.44</v>
      </c>
      <c r="AM172" s="29">
        <v>57192.7</v>
      </c>
      <c r="AN172" s="29">
        <v>72740.14</v>
      </c>
      <c r="AO172" s="29">
        <v>15547.44</v>
      </c>
      <c r="AP172" s="29">
        <v>57192.7</v>
      </c>
      <c r="AQ172" s="29">
        <v>72740.14</v>
      </c>
      <c r="AR172" s="29">
        <v>-328426.68</v>
      </c>
      <c r="AS172" s="29">
        <v>401997.13999999996</v>
      </c>
      <c r="AT172" s="29">
        <v>73570.459999999992</v>
      </c>
      <c r="AU172" s="29">
        <v>-328426.68</v>
      </c>
      <c r="AV172" s="29">
        <v>401997.13999999996</v>
      </c>
      <c r="AW172" s="29">
        <v>73570.459999999992</v>
      </c>
      <c r="AX172" s="29">
        <v>0</v>
      </c>
      <c r="AY172" s="29">
        <v>57192.7</v>
      </c>
      <c r="AZ172" s="29">
        <v>57192.7</v>
      </c>
      <c r="BA172" s="29">
        <v>0</v>
      </c>
      <c r="BB172" s="29">
        <v>57192.7</v>
      </c>
      <c r="BC172" s="29">
        <v>57192.7</v>
      </c>
      <c r="BD172" s="29">
        <v>37073.230000000003</v>
      </c>
      <c r="BE172" s="29">
        <v>57192.7</v>
      </c>
      <c r="BF172" s="29">
        <v>94265.93</v>
      </c>
      <c r="BG172" s="29">
        <v>37073.230000000003</v>
      </c>
      <c r="BH172" s="29">
        <v>57192.7</v>
      </c>
      <c r="BI172" s="29">
        <v>94265.93</v>
      </c>
      <c r="BJ172" s="29">
        <v>0</v>
      </c>
      <c r="BK172" s="29">
        <v>58374.04</v>
      </c>
      <c r="BL172" s="29">
        <v>58374.04</v>
      </c>
      <c r="BM172" s="29">
        <v>0</v>
      </c>
      <c r="BN172" s="29">
        <v>58374.04</v>
      </c>
      <c r="BO172" s="29">
        <v>58374.04</v>
      </c>
      <c r="BP172" s="29">
        <v>53219.05</v>
      </c>
      <c r="BQ172" s="29">
        <v>185539.08000000002</v>
      </c>
      <c r="BR172" s="29">
        <v>238758.13</v>
      </c>
      <c r="BS172" s="29">
        <v>53219.05</v>
      </c>
      <c r="BT172" s="29">
        <v>185539.08000000002</v>
      </c>
      <c r="BU172" s="29">
        <v>238758.13</v>
      </c>
      <c r="BV172" s="29">
        <v>495861.99</v>
      </c>
      <c r="BW172" s="29">
        <v>9009.1299999999992</v>
      </c>
      <c r="BX172" s="29">
        <v>504871.12</v>
      </c>
      <c r="BY172" s="29">
        <v>495861.99</v>
      </c>
      <c r="BZ172" s="29">
        <v>9009.1299999999992</v>
      </c>
      <c r="CA172" s="29">
        <v>504871.12</v>
      </c>
      <c r="CB172" s="29">
        <v>135347.10999999999</v>
      </c>
      <c r="CC172" s="29">
        <v>1554003.9499999997</v>
      </c>
      <c r="CD172" s="29">
        <v>1689351.06</v>
      </c>
      <c r="CE172" s="29">
        <v>44307.11</v>
      </c>
      <c r="CF172" s="29">
        <v>112706.86000000002</v>
      </c>
      <c r="CG172" s="29">
        <v>157013.97</v>
      </c>
      <c r="CH172" s="29">
        <v>119.7</v>
      </c>
      <c r="CI172" s="29">
        <v>0</v>
      </c>
      <c r="CJ172" s="29">
        <v>119.7</v>
      </c>
      <c r="CK172" s="29">
        <v>44267.21</v>
      </c>
      <c r="CL172" s="29">
        <v>48455.1</v>
      </c>
      <c r="CM172" s="29">
        <v>92722.31</v>
      </c>
      <c r="CN172" s="29">
        <v>88694.02</v>
      </c>
      <c r="CO172" s="29">
        <v>161161.96000000002</v>
      </c>
      <c r="CP172" s="29">
        <v>249855.97999999998</v>
      </c>
      <c r="CQ172" s="29">
        <v>26279.85</v>
      </c>
      <c r="CR172" s="29">
        <v>156223.72</v>
      </c>
      <c r="CS172" s="29">
        <v>182503.57</v>
      </c>
      <c r="CT172" s="29">
        <v>119.7</v>
      </c>
      <c r="CU172" s="29">
        <v>0</v>
      </c>
      <c r="CV172" s="29">
        <v>119.7</v>
      </c>
      <c r="CW172" s="29">
        <v>26239.949999999997</v>
      </c>
      <c r="CX172" s="29">
        <v>13232.38</v>
      </c>
      <c r="CY172" s="29">
        <v>39472.33</v>
      </c>
      <c r="CZ172" s="29">
        <v>52639.5</v>
      </c>
      <c r="DA172" s="29">
        <v>169456.1</v>
      </c>
      <c r="DB172" s="29">
        <v>222095.59999999998</v>
      </c>
      <c r="DC172" s="29">
        <v>21054.67</v>
      </c>
      <c r="DD172" s="29">
        <v>73851.28</v>
      </c>
      <c r="DE172" s="29">
        <v>94905.95</v>
      </c>
      <c r="DF172" s="29">
        <v>119.7</v>
      </c>
      <c r="DG172" s="29">
        <v>0</v>
      </c>
      <c r="DH172" s="29">
        <v>119.7</v>
      </c>
      <c r="DI172" s="29">
        <v>21014.77</v>
      </c>
      <c r="DJ172" s="29">
        <v>-16474.830000000002</v>
      </c>
      <c r="DK172" s="29">
        <v>4539.9399999999996</v>
      </c>
      <c r="DL172" s="29">
        <v>42189.14</v>
      </c>
      <c r="DM172" s="29">
        <v>57376.45</v>
      </c>
      <c r="DN172" s="29">
        <v>99565.59</v>
      </c>
      <c r="DO172" s="29">
        <v>44672.710000000006</v>
      </c>
      <c r="DP172" s="29">
        <v>80323.62</v>
      </c>
      <c r="DQ172" s="29">
        <v>124996.33</v>
      </c>
      <c r="DR172" s="29">
        <v>12894.94</v>
      </c>
      <c r="DS172" s="29">
        <v>0</v>
      </c>
      <c r="DT172" s="29">
        <v>12894.94</v>
      </c>
      <c r="DU172" s="29">
        <v>44236.9</v>
      </c>
      <c r="DV172" s="29">
        <v>-273.18</v>
      </c>
      <c r="DW172" s="29">
        <v>43963.72</v>
      </c>
      <c r="DX172" s="29">
        <v>101804.55</v>
      </c>
      <c r="DY172" s="29">
        <v>80050.44</v>
      </c>
      <c r="DZ172" s="29">
        <v>181854.99</v>
      </c>
      <c r="EA172" s="29">
        <v>22457.07</v>
      </c>
      <c r="EB172" s="29">
        <v>108526.62</v>
      </c>
      <c r="EC172" s="29">
        <v>130983.68999999999</v>
      </c>
      <c r="ED172" s="29">
        <v>13789.49</v>
      </c>
      <c r="EE172" s="29">
        <v>0</v>
      </c>
      <c r="EF172" s="29">
        <v>13789.49</v>
      </c>
      <c r="EG172" s="29">
        <v>22787.21</v>
      </c>
      <c r="EH172" s="29">
        <v>9619.5400000000009</v>
      </c>
      <c r="EI172" s="29">
        <v>32406.75</v>
      </c>
      <c r="EJ172" s="29">
        <v>59033.77</v>
      </c>
      <c r="EK172" s="29">
        <v>118146.16</v>
      </c>
      <c r="EL172" s="29">
        <v>177179.93</v>
      </c>
      <c r="EM172" s="29">
        <v>55336.11</v>
      </c>
      <c r="EN172" s="29">
        <v>117182.06</v>
      </c>
      <c r="EO172" s="29">
        <v>172518.17</v>
      </c>
      <c r="EP172" s="29">
        <v>7407.4</v>
      </c>
      <c r="EQ172" s="29">
        <v>598.5</v>
      </c>
      <c r="ER172" s="29">
        <v>8005.9</v>
      </c>
      <c r="ES172" s="29">
        <v>44549.01</v>
      </c>
      <c r="ET172" s="29">
        <v>598.5</v>
      </c>
      <c r="EU172" s="29">
        <v>45147.51</v>
      </c>
      <c r="EV172" s="29">
        <v>107292.52</v>
      </c>
      <c r="EW172" s="29">
        <v>118379.06</v>
      </c>
      <c r="EX172" s="29">
        <v>225671.58</v>
      </c>
      <c r="EY172" s="29">
        <v>23946.28</v>
      </c>
      <c r="EZ172" s="29">
        <v>126390.1</v>
      </c>
      <c r="FA172" s="29">
        <v>150336.38</v>
      </c>
      <c r="FB172" s="29">
        <v>8385.66</v>
      </c>
      <c r="FC172" s="29">
        <v>0</v>
      </c>
      <c r="FD172" s="29">
        <v>8385.66</v>
      </c>
      <c r="FE172" s="29">
        <v>14349.95</v>
      </c>
      <c r="FF172" s="29">
        <v>0</v>
      </c>
      <c r="FG172" s="29">
        <v>14349.95</v>
      </c>
      <c r="FH172" s="29">
        <v>46681.89</v>
      </c>
      <c r="FI172" s="29">
        <v>126390.1</v>
      </c>
      <c r="FJ172" s="29">
        <v>173071.99</v>
      </c>
      <c r="FK172" s="29">
        <v>15727.29</v>
      </c>
      <c r="FL172" s="29">
        <v>114011.54</v>
      </c>
      <c r="FM172" s="29">
        <v>129738.82999999999</v>
      </c>
      <c r="FN172" s="29">
        <v>10770.4</v>
      </c>
      <c r="FO172" s="29">
        <v>0</v>
      </c>
      <c r="FP172" s="29">
        <v>10770.4</v>
      </c>
      <c r="FQ172" s="29">
        <v>21125.78</v>
      </c>
      <c r="FR172" s="29">
        <v>0</v>
      </c>
      <c r="FS172" s="29">
        <v>21125.78</v>
      </c>
      <c r="FT172" s="29">
        <v>47623.47</v>
      </c>
      <c r="FU172" s="29">
        <v>114011.54</v>
      </c>
      <c r="FV172" s="29">
        <v>161635.00999999998</v>
      </c>
      <c r="FW172" s="29">
        <v>18343.810000000001</v>
      </c>
      <c r="FX172" s="29">
        <v>139828.74000000002</v>
      </c>
      <c r="FY172" s="29">
        <v>158172.54999999999</v>
      </c>
      <c r="FZ172" s="29">
        <v>34409.949999999997</v>
      </c>
      <c r="GA172" s="29">
        <v>2555.5</v>
      </c>
      <c r="GB172" s="29">
        <v>36965.449999999997</v>
      </c>
      <c r="GC172" s="29">
        <v>44906.31</v>
      </c>
      <c r="GD172" s="29">
        <v>2555.5</v>
      </c>
      <c r="GE172" s="29">
        <v>47461.81</v>
      </c>
      <c r="GF172" s="29">
        <v>97660.07</v>
      </c>
      <c r="GG172" s="29">
        <v>144939.74000000002</v>
      </c>
      <c r="GH172" s="29">
        <v>242599.80999999997</v>
      </c>
      <c r="GI172" s="29">
        <v>10167.16</v>
      </c>
      <c r="GJ172" s="29">
        <v>160967.32999999999</v>
      </c>
      <c r="GK172" s="29">
        <v>171134.49000000002</v>
      </c>
      <c r="GL172" s="29">
        <v>72801.81</v>
      </c>
      <c r="GM172" s="29">
        <v>3752.5</v>
      </c>
      <c r="GN172" s="29">
        <v>76554.31</v>
      </c>
      <c r="GO172" s="29">
        <v>41831.35</v>
      </c>
      <c r="GP172" s="29">
        <v>1957</v>
      </c>
      <c r="GQ172" s="29">
        <v>43788.35</v>
      </c>
      <c r="GR172" s="29">
        <v>124800.31999999999</v>
      </c>
      <c r="GS172" s="29">
        <v>166676.82999999999</v>
      </c>
      <c r="GT172" s="29">
        <v>291477.15000000002</v>
      </c>
      <c r="GU172" s="29">
        <v>16115.65</v>
      </c>
      <c r="GV172" s="29">
        <v>173667.76</v>
      </c>
      <c r="GW172" s="29">
        <v>189783.41</v>
      </c>
      <c r="GX172" s="29">
        <v>140452.73000000001</v>
      </c>
      <c r="GY172" s="29">
        <v>1957</v>
      </c>
      <c r="GZ172" s="29">
        <v>142409.73000000001</v>
      </c>
      <c r="HA172" s="29">
        <v>47711.85</v>
      </c>
      <c r="HB172" s="29">
        <v>1957</v>
      </c>
      <c r="HC172" s="29">
        <v>49668.85</v>
      </c>
      <c r="HD172" s="29">
        <v>204280.23000000004</v>
      </c>
      <c r="HE172" s="29">
        <v>177581.76</v>
      </c>
      <c r="HF172" s="29">
        <v>381861.99000000005</v>
      </c>
      <c r="HG172" s="29">
        <v>193782.89</v>
      </c>
      <c r="HH172" s="29">
        <v>1957</v>
      </c>
      <c r="HI172" s="29">
        <v>195739.89</v>
      </c>
      <c r="HJ172" s="29">
        <v>42850.23</v>
      </c>
      <c r="HK172" s="29">
        <v>1957</v>
      </c>
      <c r="HL172" s="29">
        <v>44807.229999999996</v>
      </c>
      <c r="HM172" s="29">
        <v>236633.12000000002</v>
      </c>
      <c r="HN172" s="29">
        <v>3914</v>
      </c>
      <c r="HO172" s="29">
        <v>240547.12</v>
      </c>
      <c r="HP172" s="29">
        <v>-71375.259999999995</v>
      </c>
      <c r="HQ172" s="29">
        <v>116375.26</v>
      </c>
      <c r="HR172" s="29">
        <v>45000</v>
      </c>
      <c r="HS172" s="29">
        <v>-71375.259999999995</v>
      </c>
      <c r="HT172" s="29">
        <v>0</v>
      </c>
      <c r="HU172" s="29">
        <v>-71375.259999999995</v>
      </c>
      <c r="HV172" s="29">
        <v>-142750.51999999999</v>
      </c>
      <c r="HW172" s="29">
        <v>116375.26</v>
      </c>
      <c r="HX172" s="29">
        <v>-26375.259999999995</v>
      </c>
      <c r="HY172" s="29">
        <v>1066582.08</v>
      </c>
      <c r="HZ172" s="29">
        <v>1554459.4000000001</v>
      </c>
      <c r="IA172" s="29">
        <v>2621041.4799999995</v>
      </c>
      <c r="IB172" s="29">
        <v>24985.09</v>
      </c>
      <c r="IC172" s="29">
        <v>19098.23</v>
      </c>
      <c r="ID172" s="29">
        <v>44083.32</v>
      </c>
      <c r="IE172" s="29">
        <v>181307.56</v>
      </c>
      <c r="IF172" s="29">
        <v>7828</v>
      </c>
      <c r="IG172" s="29">
        <v>189135.56</v>
      </c>
      <c r="IH172" s="29">
        <v>206292.65</v>
      </c>
      <c r="II172" s="29">
        <v>26926.23</v>
      </c>
      <c r="IJ172" s="29">
        <v>233218.88</v>
      </c>
      <c r="IK172" s="29">
        <v>102023.19</v>
      </c>
      <c r="IL172" s="29">
        <v>1957</v>
      </c>
      <c r="IM172" s="29">
        <v>103980.19</v>
      </c>
      <c r="IN172" s="29">
        <v>155689.79999999999</v>
      </c>
      <c r="IO172" s="29">
        <v>7828</v>
      </c>
      <c r="IP172" s="29">
        <v>163517.79999999999</v>
      </c>
      <c r="IQ172" s="29">
        <v>257712.98999999996</v>
      </c>
      <c r="IR172" s="29">
        <v>9785</v>
      </c>
      <c r="IS172" s="29">
        <v>267497.99</v>
      </c>
      <c r="IT172" s="29">
        <v>97552.19</v>
      </c>
      <c r="IU172" s="29">
        <v>1957</v>
      </c>
      <c r="IV172" s="29">
        <v>99509.19</v>
      </c>
      <c r="IW172" s="29">
        <v>57201.06</v>
      </c>
      <c r="IX172" s="29">
        <v>7828</v>
      </c>
      <c r="IY172" s="29">
        <v>65029.06</v>
      </c>
      <c r="IZ172" s="29">
        <v>154753.25</v>
      </c>
      <c r="JA172" s="29">
        <v>9785</v>
      </c>
      <c r="JB172" s="29">
        <v>164538.25</v>
      </c>
      <c r="JC172" s="29">
        <v>48744.51</v>
      </c>
      <c r="JD172" s="29">
        <v>1957</v>
      </c>
      <c r="JE172" s="29">
        <v>50701.51</v>
      </c>
      <c r="JF172" s="29">
        <v>27102.68</v>
      </c>
      <c r="JG172" s="29">
        <v>7828</v>
      </c>
      <c r="JH172" s="29">
        <v>34930.68</v>
      </c>
      <c r="JI172" s="29">
        <v>75847.19</v>
      </c>
      <c r="JJ172" s="29">
        <v>9785</v>
      </c>
      <c r="JK172" s="29">
        <v>85632.19</v>
      </c>
      <c r="JL172" s="29">
        <v>46402.93</v>
      </c>
      <c r="JM172" s="29">
        <v>1957</v>
      </c>
      <c r="JN172" s="29">
        <v>48359.93</v>
      </c>
      <c r="JO172" s="29">
        <v>13574.68</v>
      </c>
      <c r="JP172" s="29">
        <v>7828</v>
      </c>
      <c r="JQ172" s="29">
        <v>21402.68</v>
      </c>
      <c r="JR172" s="29">
        <v>59977.61</v>
      </c>
      <c r="JS172" s="29">
        <v>9785</v>
      </c>
      <c r="JT172" s="29">
        <v>69762.61</v>
      </c>
      <c r="JU172" s="29">
        <v>24219.31</v>
      </c>
      <c r="JV172" s="29">
        <v>1957</v>
      </c>
      <c r="JW172" s="29">
        <v>26176.31</v>
      </c>
      <c r="JX172" s="29">
        <v>13966.08</v>
      </c>
      <c r="JY172" s="29">
        <v>7828</v>
      </c>
      <c r="JZ172" s="29">
        <v>21794.080000000002</v>
      </c>
      <c r="KA172" s="29">
        <v>38185.39</v>
      </c>
      <c r="KB172" s="29">
        <v>9785</v>
      </c>
      <c r="KC172" s="29">
        <v>47970.39</v>
      </c>
      <c r="KD172" s="29">
        <v>39808.81</v>
      </c>
      <c r="KE172" s="29">
        <v>1957</v>
      </c>
      <c r="KF172" s="29">
        <v>41765.81</v>
      </c>
      <c r="KG172" s="29">
        <v>24024.68</v>
      </c>
      <c r="KH172" s="29">
        <v>7828</v>
      </c>
      <c r="KI172" s="29">
        <v>31852.68</v>
      </c>
      <c r="KJ172" s="29">
        <v>63833.490000000005</v>
      </c>
      <c r="KK172" s="29">
        <v>9785</v>
      </c>
      <c r="KL172" s="29">
        <v>73618.489999999991</v>
      </c>
      <c r="KM172" s="29">
        <v>34433.119999999995</v>
      </c>
      <c r="KN172" s="29">
        <v>1957</v>
      </c>
      <c r="KO172" s="29">
        <v>36390.119999999995</v>
      </c>
      <c r="KP172" s="29">
        <v>14985.68</v>
      </c>
      <c r="KQ172" s="29">
        <v>7828</v>
      </c>
      <c r="KR172" s="29">
        <v>22813.68</v>
      </c>
      <c r="KS172" s="29">
        <v>49418.8</v>
      </c>
      <c r="KT172" s="29">
        <v>9785</v>
      </c>
      <c r="KU172" s="29">
        <v>59203.799999999996</v>
      </c>
      <c r="KV172" s="29">
        <v>-1452.0300000000007</v>
      </c>
      <c r="KW172" s="29">
        <v>24196.5</v>
      </c>
      <c r="KX172" s="29">
        <v>22744.47</v>
      </c>
      <c r="KY172" s="29">
        <v>13924.98</v>
      </c>
      <c r="KZ172" s="29">
        <v>7828</v>
      </c>
      <c r="LA172" s="29">
        <v>21752.98</v>
      </c>
      <c r="LB172" s="29">
        <v>12472.949999999999</v>
      </c>
      <c r="LC172" s="29">
        <v>32024.5</v>
      </c>
      <c r="LD172" s="29">
        <v>44497.45</v>
      </c>
      <c r="LE172" s="29">
        <v>21502.68</v>
      </c>
      <c r="LF172" s="29">
        <v>1957</v>
      </c>
      <c r="LG172" s="29">
        <v>23459.68</v>
      </c>
      <c r="LH172" s="29">
        <v>24024.68</v>
      </c>
      <c r="LI172" s="29">
        <v>7828</v>
      </c>
      <c r="LJ172" s="29">
        <v>31852.68</v>
      </c>
      <c r="LK172" s="29">
        <v>45527.360000000001</v>
      </c>
      <c r="LL172" s="29">
        <v>9785</v>
      </c>
      <c r="LM172" s="29">
        <v>55312.36</v>
      </c>
      <c r="LN172" s="29">
        <v>17456.8</v>
      </c>
      <c r="LO172" s="29">
        <v>6051.5</v>
      </c>
      <c r="LP172" s="29">
        <v>23508.3</v>
      </c>
      <c r="LQ172" s="29">
        <v>10724.68</v>
      </c>
      <c r="LR172" s="29">
        <v>7828</v>
      </c>
      <c r="LS172" s="29">
        <v>18552.68</v>
      </c>
      <c r="LT172" s="29">
        <v>28181.48</v>
      </c>
      <c r="LU172" s="29">
        <v>13879.5</v>
      </c>
      <c r="LV172" s="29">
        <v>42060.979999999996</v>
      </c>
      <c r="LW172" s="29">
        <v>31761.989999999998</v>
      </c>
      <c r="LX172" s="29">
        <v>1957</v>
      </c>
      <c r="LY172" s="29">
        <v>33718.99</v>
      </c>
      <c r="LZ172" s="29">
        <v>10724.68</v>
      </c>
      <c r="MA172" s="29">
        <v>7828</v>
      </c>
      <c r="MB172" s="29">
        <v>18552.68</v>
      </c>
      <c r="MC172" s="29">
        <v>42486.67</v>
      </c>
      <c r="MD172" s="29">
        <v>9785</v>
      </c>
      <c r="ME172" s="29">
        <v>52271.67</v>
      </c>
      <c r="MF172" s="29">
        <v>-45186.539999999994</v>
      </c>
      <c r="MG172" s="29">
        <v>62327.77</v>
      </c>
      <c r="MH172" s="29">
        <v>17141.23</v>
      </c>
      <c r="MI172" s="29">
        <v>-45186.539999999994</v>
      </c>
      <c r="MJ172" s="29">
        <v>62327.77</v>
      </c>
      <c r="MK172" s="29">
        <v>17141.23</v>
      </c>
      <c r="ML172" s="29">
        <v>989503.2900000005</v>
      </c>
      <c r="MM172" s="29">
        <v>223223</v>
      </c>
      <c r="MN172" s="29">
        <v>1212726.2900000005</v>
      </c>
      <c r="MO172" s="29">
        <v>14326.06</v>
      </c>
      <c r="MP172" s="29">
        <v>0</v>
      </c>
      <c r="MQ172" s="29">
        <v>14326.06</v>
      </c>
      <c r="MR172" s="29">
        <v>14326.06</v>
      </c>
      <c r="MS172" s="29">
        <v>0</v>
      </c>
      <c r="MT172" s="29">
        <v>14326.06</v>
      </c>
      <c r="MU172" s="29">
        <v>592.71</v>
      </c>
      <c r="MV172" s="29">
        <v>14266.28</v>
      </c>
      <c r="MW172" s="29">
        <v>14858.99</v>
      </c>
      <c r="MX172" s="29">
        <v>592.71</v>
      </c>
      <c r="MY172" s="29">
        <v>14266.28</v>
      </c>
      <c r="MZ172" s="29">
        <v>14858.99</v>
      </c>
      <c r="NA172" s="29">
        <v>13408.62</v>
      </c>
      <c r="NB172" s="29">
        <v>0</v>
      </c>
      <c r="NC172" s="29">
        <v>13408.62</v>
      </c>
      <c r="ND172" s="29">
        <v>13408.62</v>
      </c>
      <c r="NE172" s="29">
        <v>0</v>
      </c>
      <c r="NF172" s="29">
        <v>13408.62</v>
      </c>
      <c r="NG172" s="29">
        <v>37351.53</v>
      </c>
      <c r="NH172" s="29">
        <v>0</v>
      </c>
      <c r="NI172" s="29">
        <v>37351.53</v>
      </c>
      <c r="NJ172" s="29">
        <v>37351.53</v>
      </c>
      <c r="NK172" s="29">
        <v>0</v>
      </c>
      <c r="NL172" s="29">
        <v>37351.53</v>
      </c>
      <c r="NM172" s="29">
        <v>13152.12</v>
      </c>
      <c r="NN172" s="29">
        <v>0</v>
      </c>
      <c r="NO172" s="29">
        <v>13152.12</v>
      </c>
      <c r="NP172" s="29">
        <v>13152.12</v>
      </c>
      <c r="NQ172" s="29">
        <v>0</v>
      </c>
      <c r="NR172" s="29">
        <v>13152.12</v>
      </c>
      <c r="NS172" s="29">
        <v>723.39999999999964</v>
      </c>
      <c r="NT172" s="29">
        <v>19021.72</v>
      </c>
      <c r="NU172" s="29">
        <v>19745.120000000003</v>
      </c>
      <c r="NV172" s="29">
        <v>723.39999999999964</v>
      </c>
      <c r="NW172" s="29">
        <v>19021.72</v>
      </c>
      <c r="NX172" s="29">
        <v>19745.120000000003</v>
      </c>
      <c r="NY172" s="29">
        <v>11561.21</v>
      </c>
      <c r="NZ172" s="29">
        <v>0</v>
      </c>
      <c r="OA172" s="29">
        <v>11561.21</v>
      </c>
      <c r="OB172" s="29">
        <v>11561.21</v>
      </c>
      <c r="OC172" s="29">
        <v>0</v>
      </c>
      <c r="OD172" s="29">
        <v>11561.21</v>
      </c>
      <c r="OE172" s="29">
        <v>5823.21</v>
      </c>
      <c r="OF172" s="29">
        <v>5928</v>
      </c>
      <c r="OG172" s="29">
        <v>11751.21</v>
      </c>
      <c r="OH172" s="29">
        <v>5823.21</v>
      </c>
      <c r="OI172" s="29">
        <v>5928</v>
      </c>
      <c r="OJ172" s="29">
        <v>11751.21</v>
      </c>
      <c r="OK172" s="29">
        <v>9979.4699999999993</v>
      </c>
      <c r="OL172" s="29">
        <v>0</v>
      </c>
      <c r="OM172" s="29">
        <v>9979.4699999999993</v>
      </c>
      <c r="ON172" s="29">
        <v>9979.4699999999993</v>
      </c>
      <c r="OO172" s="29">
        <v>0</v>
      </c>
      <c r="OP172" s="29">
        <v>9979.4699999999993</v>
      </c>
      <c r="OQ172" s="29">
        <v>24419.47</v>
      </c>
      <c r="OR172" s="29">
        <v>0</v>
      </c>
      <c r="OS172" s="29">
        <v>24419.47</v>
      </c>
      <c r="OT172" s="29">
        <v>24419.47</v>
      </c>
      <c r="OU172" s="29">
        <v>0</v>
      </c>
      <c r="OV172" s="29">
        <v>24419.47</v>
      </c>
      <c r="OW172" s="29">
        <v>9912.9699999999993</v>
      </c>
      <c r="OX172" s="29">
        <v>0</v>
      </c>
      <c r="OY172" s="29">
        <v>9912.9699999999993</v>
      </c>
      <c r="OZ172" s="29">
        <v>9912.9699999999993</v>
      </c>
      <c r="PA172" s="29">
        <v>0</v>
      </c>
      <c r="PB172" s="29">
        <v>9912.9699999999993</v>
      </c>
      <c r="PC172" s="29">
        <v>-4536.53</v>
      </c>
      <c r="PD172" s="29">
        <v>14506.5</v>
      </c>
      <c r="PE172" s="29">
        <v>9969.9699999999993</v>
      </c>
      <c r="PF172" s="29">
        <v>-4536.53</v>
      </c>
      <c r="PG172" s="29">
        <v>14506.5</v>
      </c>
      <c r="PH172" s="29">
        <v>9969.9699999999993</v>
      </c>
      <c r="PI172" s="29">
        <v>136714.23999999999</v>
      </c>
      <c r="PJ172" s="29">
        <v>53722.5</v>
      </c>
      <c r="PK172" s="29">
        <v>190436.74</v>
      </c>
    </row>
    <row r="173" spans="1:427" x14ac:dyDescent="0.25">
      <c r="A173" s="6" t="s">
        <v>52</v>
      </c>
      <c r="B173" s="29">
        <v>4703.3099999999995</v>
      </c>
      <c r="C173" s="29">
        <v>57233.119999999995</v>
      </c>
      <c r="D173" s="29">
        <v>61936.43</v>
      </c>
      <c r="E173" s="29">
        <v>4703.3099999999995</v>
      </c>
      <c r="F173" s="29">
        <v>57233.119999999995</v>
      </c>
      <c r="G173" s="29">
        <v>61936.43</v>
      </c>
      <c r="H173" s="29">
        <v>5469.67</v>
      </c>
      <c r="I173" s="29">
        <v>61450.119999999995</v>
      </c>
      <c r="J173" s="29">
        <v>66919.789999999994</v>
      </c>
      <c r="K173" s="29">
        <v>5469.67</v>
      </c>
      <c r="L173" s="29">
        <v>61450.119999999995</v>
      </c>
      <c r="M173" s="29">
        <v>66919.789999999994</v>
      </c>
      <c r="N173" s="29">
        <v>6182.08</v>
      </c>
      <c r="O173" s="29">
        <v>57204.24</v>
      </c>
      <c r="P173" s="29">
        <v>63386.32</v>
      </c>
      <c r="Q173" s="29">
        <v>6182.08</v>
      </c>
      <c r="R173" s="29">
        <v>57204.24</v>
      </c>
      <c r="S173" s="29">
        <v>63386.32</v>
      </c>
      <c r="T173" s="29">
        <v>10465.4</v>
      </c>
      <c r="U173" s="29">
        <v>60777.600000000006</v>
      </c>
      <c r="V173" s="29">
        <v>71243</v>
      </c>
      <c r="W173" s="29">
        <v>10465.4</v>
      </c>
      <c r="X173" s="29">
        <v>60777.600000000006</v>
      </c>
      <c r="Y173" s="29">
        <v>71243</v>
      </c>
      <c r="Z173" s="29">
        <v>-173217.86000000002</v>
      </c>
      <c r="AA173" s="29">
        <v>433648.68</v>
      </c>
      <c r="AB173" s="29">
        <v>260430.82</v>
      </c>
      <c r="AC173" s="29">
        <v>-173217.86000000002</v>
      </c>
      <c r="AD173" s="29">
        <v>433648.68</v>
      </c>
      <c r="AE173" s="29">
        <v>260430.82</v>
      </c>
      <c r="AF173" s="29">
        <v>8469.48</v>
      </c>
      <c r="AG173" s="29">
        <v>57192.7</v>
      </c>
      <c r="AH173" s="29">
        <v>65662.179999999993</v>
      </c>
      <c r="AI173" s="29">
        <v>8469.48</v>
      </c>
      <c r="AJ173" s="29">
        <v>57192.7</v>
      </c>
      <c r="AK173" s="29">
        <v>65662.179999999993</v>
      </c>
      <c r="AL173" s="29">
        <v>15547.44</v>
      </c>
      <c r="AM173" s="29">
        <v>57192.7</v>
      </c>
      <c r="AN173" s="29">
        <v>72740.14</v>
      </c>
      <c r="AO173" s="29">
        <v>15547.44</v>
      </c>
      <c r="AP173" s="29">
        <v>57192.7</v>
      </c>
      <c r="AQ173" s="29">
        <v>72740.14</v>
      </c>
      <c r="AR173" s="29">
        <v>-328426.68</v>
      </c>
      <c r="AS173" s="29">
        <v>401997.13999999996</v>
      </c>
      <c r="AT173" s="29">
        <v>73570.459999999992</v>
      </c>
      <c r="AU173" s="29">
        <v>-328426.68</v>
      </c>
      <c r="AV173" s="29">
        <v>401997.13999999996</v>
      </c>
      <c r="AW173" s="29">
        <v>73570.459999999992</v>
      </c>
      <c r="AX173" s="29">
        <v>0</v>
      </c>
      <c r="AY173" s="29">
        <v>57192.7</v>
      </c>
      <c r="AZ173" s="29">
        <v>57192.7</v>
      </c>
      <c r="BA173" s="29">
        <v>0</v>
      </c>
      <c r="BB173" s="29">
        <v>57192.7</v>
      </c>
      <c r="BC173" s="29">
        <v>57192.7</v>
      </c>
      <c r="BD173" s="29">
        <v>37073.230000000003</v>
      </c>
      <c r="BE173" s="29">
        <v>57192.7</v>
      </c>
      <c r="BF173" s="29">
        <v>94265.93</v>
      </c>
      <c r="BG173" s="29">
        <v>37073.230000000003</v>
      </c>
      <c r="BH173" s="29">
        <v>57192.7</v>
      </c>
      <c r="BI173" s="29">
        <v>94265.93</v>
      </c>
      <c r="BJ173" s="29">
        <v>0</v>
      </c>
      <c r="BK173" s="29">
        <v>58374.04</v>
      </c>
      <c r="BL173" s="29">
        <v>58374.04</v>
      </c>
      <c r="BM173" s="29">
        <v>0</v>
      </c>
      <c r="BN173" s="29">
        <v>58374.04</v>
      </c>
      <c r="BO173" s="29">
        <v>58374.04</v>
      </c>
      <c r="BP173" s="29">
        <v>53219.05</v>
      </c>
      <c r="BQ173" s="29">
        <v>185539.08000000002</v>
      </c>
      <c r="BR173" s="29">
        <v>238758.13</v>
      </c>
      <c r="BS173" s="29">
        <v>53219.05</v>
      </c>
      <c r="BT173" s="29">
        <v>185539.08000000002</v>
      </c>
      <c r="BU173" s="29">
        <v>238758.13</v>
      </c>
      <c r="BV173" s="29">
        <v>495861.99</v>
      </c>
      <c r="BW173" s="29">
        <v>9009.1299999999992</v>
      </c>
      <c r="BX173" s="29">
        <v>504871.12</v>
      </c>
      <c r="BY173" s="29">
        <v>495861.99</v>
      </c>
      <c r="BZ173" s="29">
        <v>9009.1299999999992</v>
      </c>
      <c r="CA173" s="29">
        <v>504871.12</v>
      </c>
      <c r="CB173" s="29">
        <v>135347.10999999999</v>
      </c>
      <c r="CC173" s="29">
        <v>1554003.9499999997</v>
      </c>
      <c r="CD173" s="29">
        <v>1689351.06</v>
      </c>
      <c r="CE173" s="29">
        <v>44307.11</v>
      </c>
      <c r="CF173" s="29">
        <v>112706.86000000002</v>
      </c>
      <c r="CG173" s="29">
        <v>157013.97</v>
      </c>
      <c r="CH173" s="29">
        <v>119.7</v>
      </c>
      <c r="CI173" s="29">
        <v>0</v>
      </c>
      <c r="CJ173" s="29">
        <v>119.7</v>
      </c>
      <c r="CK173" s="29">
        <v>44267.21</v>
      </c>
      <c r="CL173" s="29">
        <v>48455.1</v>
      </c>
      <c r="CM173" s="29">
        <v>92722.31</v>
      </c>
      <c r="CN173" s="29">
        <v>88694.02</v>
      </c>
      <c r="CO173" s="29">
        <v>161161.96000000002</v>
      </c>
      <c r="CP173" s="29">
        <v>249855.97999999998</v>
      </c>
      <c r="CQ173" s="29">
        <v>26279.85</v>
      </c>
      <c r="CR173" s="29">
        <v>156223.72</v>
      </c>
      <c r="CS173" s="29">
        <v>182503.57</v>
      </c>
      <c r="CT173" s="29">
        <v>119.7</v>
      </c>
      <c r="CU173" s="29">
        <v>0</v>
      </c>
      <c r="CV173" s="29">
        <v>119.7</v>
      </c>
      <c r="CW173" s="29">
        <v>26239.949999999997</v>
      </c>
      <c r="CX173" s="29">
        <v>13232.38</v>
      </c>
      <c r="CY173" s="29">
        <v>39472.33</v>
      </c>
      <c r="CZ173" s="29">
        <v>52639.5</v>
      </c>
      <c r="DA173" s="29">
        <v>169456.1</v>
      </c>
      <c r="DB173" s="29">
        <v>222095.59999999998</v>
      </c>
      <c r="DC173" s="29">
        <v>21054.67</v>
      </c>
      <c r="DD173" s="29">
        <v>73851.28</v>
      </c>
      <c r="DE173" s="29">
        <v>94905.95</v>
      </c>
      <c r="DF173" s="29">
        <v>119.7</v>
      </c>
      <c r="DG173" s="29">
        <v>0</v>
      </c>
      <c r="DH173" s="29">
        <v>119.7</v>
      </c>
      <c r="DI173" s="29">
        <v>21014.77</v>
      </c>
      <c r="DJ173" s="29">
        <v>-16474.830000000002</v>
      </c>
      <c r="DK173" s="29">
        <v>4539.9399999999996</v>
      </c>
      <c r="DL173" s="29">
        <v>42189.14</v>
      </c>
      <c r="DM173" s="29">
        <v>57376.45</v>
      </c>
      <c r="DN173" s="29">
        <v>99565.59</v>
      </c>
      <c r="DO173" s="29">
        <v>44672.710000000006</v>
      </c>
      <c r="DP173" s="29">
        <v>80323.62</v>
      </c>
      <c r="DQ173" s="29">
        <v>124996.33</v>
      </c>
      <c r="DR173" s="29">
        <v>12894.94</v>
      </c>
      <c r="DS173" s="29">
        <v>0</v>
      </c>
      <c r="DT173" s="29">
        <v>12894.94</v>
      </c>
      <c r="DU173" s="29">
        <v>44236.9</v>
      </c>
      <c r="DV173" s="29">
        <v>-273.18</v>
      </c>
      <c r="DW173" s="29">
        <v>43963.72</v>
      </c>
      <c r="DX173" s="29">
        <v>101804.55</v>
      </c>
      <c r="DY173" s="29">
        <v>80050.44</v>
      </c>
      <c r="DZ173" s="29">
        <v>181854.99</v>
      </c>
      <c r="EA173" s="29">
        <v>22457.07</v>
      </c>
      <c r="EB173" s="29">
        <v>108526.62</v>
      </c>
      <c r="EC173" s="29">
        <v>130983.68999999999</v>
      </c>
      <c r="ED173" s="29">
        <v>13789.49</v>
      </c>
      <c r="EE173" s="29">
        <v>0</v>
      </c>
      <c r="EF173" s="29">
        <v>13789.49</v>
      </c>
      <c r="EG173" s="29">
        <v>22787.21</v>
      </c>
      <c r="EH173" s="29">
        <v>9619.5400000000009</v>
      </c>
      <c r="EI173" s="29">
        <v>32406.75</v>
      </c>
      <c r="EJ173" s="29">
        <v>59033.77</v>
      </c>
      <c r="EK173" s="29">
        <v>118146.16</v>
      </c>
      <c r="EL173" s="29">
        <v>177179.93</v>
      </c>
      <c r="EM173" s="29">
        <v>55336.11</v>
      </c>
      <c r="EN173" s="29">
        <v>117182.06</v>
      </c>
      <c r="EO173" s="29">
        <v>172518.17</v>
      </c>
      <c r="EP173" s="29">
        <v>7407.4</v>
      </c>
      <c r="EQ173" s="29">
        <v>598.5</v>
      </c>
      <c r="ER173" s="29">
        <v>8005.9</v>
      </c>
      <c r="ES173" s="29">
        <v>44549.01</v>
      </c>
      <c r="ET173" s="29">
        <v>598.5</v>
      </c>
      <c r="EU173" s="29">
        <v>45147.51</v>
      </c>
      <c r="EV173" s="29">
        <v>107292.52</v>
      </c>
      <c r="EW173" s="29">
        <v>118379.06</v>
      </c>
      <c r="EX173" s="29">
        <v>225671.58</v>
      </c>
      <c r="EY173" s="29">
        <v>23946.28</v>
      </c>
      <c r="EZ173" s="29">
        <v>126390.1</v>
      </c>
      <c r="FA173" s="29">
        <v>150336.38</v>
      </c>
      <c r="FB173" s="29">
        <v>8385.66</v>
      </c>
      <c r="FC173" s="29">
        <v>0</v>
      </c>
      <c r="FD173" s="29">
        <v>8385.66</v>
      </c>
      <c r="FE173" s="29">
        <v>14349.95</v>
      </c>
      <c r="FF173" s="29">
        <v>0</v>
      </c>
      <c r="FG173" s="29">
        <v>14349.95</v>
      </c>
      <c r="FH173" s="29">
        <v>46681.89</v>
      </c>
      <c r="FI173" s="29">
        <v>126390.1</v>
      </c>
      <c r="FJ173" s="29">
        <v>173071.99</v>
      </c>
      <c r="FK173" s="29">
        <v>15727.29</v>
      </c>
      <c r="FL173" s="29">
        <v>114011.54</v>
      </c>
      <c r="FM173" s="29">
        <v>129738.82999999999</v>
      </c>
      <c r="FN173" s="29">
        <v>10770.4</v>
      </c>
      <c r="FO173" s="29">
        <v>0</v>
      </c>
      <c r="FP173" s="29">
        <v>10770.4</v>
      </c>
      <c r="FQ173" s="29">
        <v>21125.78</v>
      </c>
      <c r="FR173" s="29">
        <v>0</v>
      </c>
      <c r="FS173" s="29">
        <v>21125.78</v>
      </c>
      <c r="FT173" s="29">
        <v>47623.47</v>
      </c>
      <c r="FU173" s="29">
        <v>114011.54</v>
      </c>
      <c r="FV173" s="29">
        <v>161635.00999999998</v>
      </c>
      <c r="FW173" s="29">
        <v>18343.810000000001</v>
      </c>
      <c r="FX173" s="29">
        <v>139828.74000000002</v>
      </c>
      <c r="FY173" s="29">
        <v>158172.54999999999</v>
      </c>
      <c r="FZ173" s="29">
        <v>34409.949999999997</v>
      </c>
      <c r="GA173" s="29">
        <v>2555.5</v>
      </c>
      <c r="GB173" s="29">
        <v>36965.449999999997</v>
      </c>
      <c r="GC173" s="29">
        <v>44906.31</v>
      </c>
      <c r="GD173" s="29">
        <v>2555.5</v>
      </c>
      <c r="GE173" s="29">
        <v>47461.81</v>
      </c>
      <c r="GF173" s="29">
        <v>97660.07</v>
      </c>
      <c r="GG173" s="29">
        <v>144939.74000000002</v>
      </c>
      <c r="GH173" s="29">
        <v>242599.80999999997</v>
      </c>
      <c r="GI173" s="29">
        <v>10167.16</v>
      </c>
      <c r="GJ173" s="29">
        <v>160967.32999999999</v>
      </c>
      <c r="GK173" s="29">
        <v>171134.49000000002</v>
      </c>
      <c r="GL173" s="29">
        <v>72801.81</v>
      </c>
      <c r="GM173" s="29">
        <v>3752.5</v>
      </c>
      <c r="GN173" s="29">
        <v>76554.31</v>
      </c>
      <c r="GO173" s="29">
        <v>41831.35</v>
      </c>
      <c r="GP173" s="29">
        <v>1957</v>
      </c>
      <c r="GQ173" s="29">
        <v>43788.35</v>
      </c>
      <c r="GR173" s="29">
        <v>124800.31999999999</v>
      </c>
      <c r="GS173" s="29">
        <v>166676.82999999999</v>
      </c>
      <c r="GT173" s="29">
        <v>291477.15000000002</v>
      </c>
      <c r="GU173" s="29">
        <v>16115.65</v>
      </c>
      <c r="GV173" s="29">
        <v>173667.76</v>
      </c>
      <c r="GW173" s="29">
        <v>189783.41</v>
      </c>
      <c r="GX173" s="29">
        <v>140452.73000000001</v>
      </c>
      <c r="GY173" s="29">
        <v>1957</v>
      </c>
      <c r="GZ173" s="29">
        <v>142409.73000000001</v>
      </c>
      <c r="HA173" s="29">
        <v>47711.85</v>
      </c>
      <c r="HB173" s="29">
        <v>1957</v>
      </c>
      <c r="HC173" s="29">
        <v>49668.85</v>
      </c>
      <c r="HD173" s="29">
        <v>204280.23000000004</v>
      </c>
      <c r="HE173" s="29">
        <v>177581.76</v>
      </c>
      <c r="HF173" s="29">
        <v>381861.99000000005</v>
      </c>
      <c r="HG173" s="29">
        <v>193782.89</v>
      </c>
      <c r="HH173" s="29">
        <v>1957</v>
      </c>
      <c r="HI173" s="29">
        <v>195739.89</v>
      </c>
      <c r="HJ173" s="29">
        <v>42850.23</v>
      </c>
      <c r="HK173" s="29">
        <v>1957</v>
      </c>
      <c r="HL173" s="29">
        <v>44807.229999999996</v>
      </c>
      <c r="HM173" s="29">
        <v>236633.12000000002</v>
      </c>
      <c r="HN173" s="29">
        <v>3914</v>
      </c>
      <c r="HO173" s="29">
        <v>240547.12</v>
      </c>
      <c r="HP173" s="29">
        <v>-71375.259999999995</v>
      </c>
      <c r="HQ173" s="29">
        <v>116375.26</v>
      </c>
      <c r="HR173" s="29">
        <v>45000</v>
      </c>
      <c r="HS173" s="29">
        <v>-71375.259999999995</v>
      </c>
      <c r="HT173" s="29">
        <v>0</v>
      </c>
      <c r="HU173" s="29">
        <v>-71375.259999999995</v>
      </c>
      <c r="HV173" s="29">
        <v>-142750.51999999999</v>
      </c>
      <c r="HW173" s="29">
        <v>116375.26</v>
      </c>
      <c r="HX173" s="29">
        <v>-26375.259999999995</v>
      </c>
      <c r="HY173" s="29">
        <v>1066582.08</v>
      </c>
      <c r="HZ173" s="29">
        <v>1554459.4000000001</v>
      </c>
      <c r="IA173" s="29">
        <v>2621041.4799999995</v>
      </c>
      <c r="IB173" s="29">
        <v>24985.09</v>
      </c>
      <c r="IC173" s="29">
        <v>19098.23</v>
      </c>
      <c r="ID173" s="29">
        <v>44083.32</v>
      </c>
      <c r="IE173" s="29">
        <v>181307.56</v>
      </c>
      <c r="IF173" s="29">
        <v>7828</v>
      </c>
      <c r="IG173" s="29">
        <v>189135.56</v>
      </c>
      <c r="IH173" s="29">
        <v>206292.65</v>
      </c>
      <c r="II173" s="29">
        <v>26926.23</v>
      </c>
      <c r="IJ173" s="29">
        <v>233218.88</v>
      </c>
      <c r="IK173" s="29">
        <v>102023.19</v>
      </c>
      <c r="IL173" s="29">
        <v>1957</v>
      </c>
      <c r="IM173" s="29">
        <v>103980.19</v>
      </c>
      <c r="IN173" s="29">
        <v>155689.79999999999</v>
      </c>
      <c r="IO173" s="29">
        <v>7828</v>
      </c>
      <c r="IP173" s="29">
        <v>163517.79999999999</v>
      </c>
      <c r="IQ173" s="29">
        <v>257712.98999999996</v>
      </c>
      <c r="IR173" s="29">
        <v>9785</v>
      </c>
      <c r="IS173" s="29">
        <v>267497.99</v>
      </c>
      <c r="IT173" s="29">
        <v>97552.19</v>
      </c>
      <c r="IU173" s="29">
        <v>1957</v>
      </c>
      <c r="IV173" s="29">
        <v>99509.19</v>
      </c>
      <c r="IW173" s="29">
        <v>57201.06</v>
      </c>
      <c r="IX173" s="29">
        <v>7828</v>
      </c>
      <c r="IY173" s="29">
        <v>65029.06</v>
      </c>
      <c r="IZ173" s="29">
        <v>154753.25</v>
      </c>
      <c r="JA173" s="29">
        <v>9785</v>
      </c>
      <c r="JB173" s="29">
        <v>164538.25</v>
      </c>
      <c r="JC173" s="29">
        <v>48744.51</v>
      </c>
      <c r="JD173" s="29">
        <v>1957</v>
      </c>
      <c r="JE173" s="29">
        <v>50701.51</v>
      </c>
      <c r="JF173" s="29">
        <v>27102.68</v>
      </c>
      <c r="JG173" s="29">
        <v>7828</v>
      </c>
      <c r="JH173" s="29">
        <v>34930.68</v>
      </c>
      <c r="JI173" s="29">
        <v>75847.19</v>
      </c>
      <c r="JJ173" s="29">
        <v>9785</v>
      </c>
      <c r="JK173" s="29">
        <v>85632.19</v>
      </c>
      <c r="JL173" s="29">
        <v>46402.93</v>
      </c>
      <c r="JM173" s="29">
        <v>1957</v>
      </c>
      <c r="JN173" s="29">
        <v>48359.93</v>
      </c>
      <c r="JO173" s="29">
        <v>13574.68</v>
      </c>
      <c r="JP173" s="29">
        <v>7828</v>
      </c>
      <c r="JQ173" s="29">
        <v>21402.68</v>
      </c>
      <c r="JR173" s="29">
        <v>59977.61</v>
      </c>
      <c r="JS173" s="29">
        <v>9785</v>
      </c>
      <c r="JT173" s="29">
        <v>69762.61</v>
      </c>
      <c r="JU173" s="29">
        <v>24219.31</v>
      </c>
      <c r="JV173" s="29">
        <v>1957</v>
      </c>
      <c r="JW173" s="29">
        <v>26176.31</v>
      </c>
      <c r="JX173" s="29">
        <v>13966.08</v>
      </c>
      <c r="JY173" s="29">
        <v>7828</v>
      </c>
      <c r="JZ173" s="29">
        <v>21794.080000000002</v>
      </c>
      <c r="KA173" s="29">
        <v>38185.39</v>
      </c>
      <c r="KB173" s="29">
        <v>9785</v>
      </c>
      <c r="KC173" s="29">
        <v>47970.39</v>
      </c>
      <c r="KD173" s="29">
        <v>39808.81</v>
      </c>
      <c r="KE173" s="29">
        <v>1957</v>
      </c>
      <c r="KF173" s="29">
        <v>41765.81</v>
      </c>
      <c r="KG173" s="29">
        <v>24024.68</v>
      </c>
      <c r="KH173" s="29">
        <v>7828</v>
      </c>
      <c r="KI173" s="29">
        <v>31852.68</v>
      </c>
      <c r="KJ173" s="29">
        <v>63833.490000000005</v>
      </c>
      <c r="KK173" s="29">
        <v>9785</v>
      </c>
      <c r="KL173" s="29">
        <v>73618.489999999991</v>
      </c>
      <c r="KM173" s="29">
        <v>34433.119999999995</v>
      </c>
      <c r="KN173" s="29">
        <v>1957</v>
      </c>
      <c r="KO173" s="29">
        <v>36390.119999999995</v>
      </c>
      <c r="KP173" s="29">
        <v>14985.68</v>
      </c>
      <c r="KQ173" s="29">
        <v>7828</v>
      </c>
      <c r="KR173" s="29">
        <v>22813.68</v>
      </c>
      <c r="KS173" s="29">
        <v>49418.8</v>
      </c>
      <c r="KT173" s="29">
        <v>9785</v>
      </c>
      <c r="KU173" s="29">
        <v>59203.799999999996</v>
      </c>
      <c r="KV173" s="29">
        <v>-1452.0300000000007</v>
      </c>
      <c r="KW173" s="29">
        <v>24196.5</v>
      </c>
      <c r="KX173" s="29">
        <v>22744.47</v>
      </c>
      <c r="KY173" s="29">
        <v>13924.98</v>
      </c>
      <c r="KZ173" s="29">
        <v>7828</v>
      </c>
      <c r="LA173" s="29">
        <v>21752.98</v>
      </c>
      <c r="LB173" s="29">
        <v>12472.949999999999</v>
      </c>
      <c r="LC173" s="29">
        <v>32024.5</v>
      </c>
      <c r="LD173" s="29">
        <v>44497.45</v>
      </c>
      <c r="LE173" s="29">
        <v>21502.68</v>
      </c>
      <c r="LF173" s="29">
        <v>1957</v>
      </c>
      <c r="LG173" s="29">
        <v>23459.68</v>
      </c>
      <c r="LH173" s="29">
        <v>24024.68</v>
      </c>
      <c r="LI173" s="29">
        <v>7828</v>
      </c>
      <c r="LJ173" s="29">
        <v>31852.68</v>
      </c>
      <c r="LK173" s="29">
        <v>45527.360000000001</v>
      </c>
      <c r="LL173" s="29">
        <v>9785</v>
      </c>
      <c r="LM173" s="29">
        <v>55312.36</v>
      </c>
      <c r="LN173" s="29">
        <v>17456.8</v>
      </c>
      <c r="LO173" s="29">
        <v>6051.5</v>
      </c>
      <c r="LP173" s="29">
        <v>23508.3</v>
      </c>
      <c r="LQ173" s="29">
        <v>10724.68</v>
      </c>
      <c r="LR173" s="29">
        <v>7828</v>
      </c>
      <c r="LS173" s="29">
        <v>18552.68</v>
      </c>
      <c r="LT173" s="29">
        <v>28181.48</v>
      </c>
      <c r="LU173" s="29">
        <v>13879.5</v>
      </c>
      <c r="LV173" s="29">
        <v>42060.979999999996</v>
      </c>
      <c r="LW173" s="29">
        <v>31761.989999999998</v>
      </c>
      <c r="LX173" s="29">
        <v>1957</v>
      </c>
      <c r="LY173" s="29">
        <v>33718.99</v>
      </c>
      <c r="LZ173" s="29">
        <v>10724.68</v>
      </c>
      <c r="MA173" s="29">
        <v>7828</v>
      </c>
      <c r="MB173" s="29">
        <v>18552.68</v>
      </c>
      <c r="MC173" s="29">
        <v>42486.67</v>
      </c>
      <c r="MD173" s="29">
        <v>9785</v>
      </c>
      <c r="ME173" s="29">
        <v>52271.67</v>
      </c>
      <c r="MF173" s="29">
        <v>-45186.539999999994</v>
      </c>
      <c r="MG173" s="29">
        <v>62327.77</v>
      </c>
      <c r="MH173" s="29">
        <v>17141.23</v>
      </c>
      <c r="MI173" s="29">
        <v>-45186.539999999994</v>
      </c>
      <c r="MJ173" s="29">
        <v>62327.77</v>
      </c>
      <c r="MK173" s="29">
        <v>17141.23</v>
      </c>
      <c r="ML173" s="29">
        <v>989503.2900000005</v>
      </c>
      <c r="MM173" s="29">
        <v>223223</v>
      </c>
      <c r="MN173" s="29">
        <v>1212726.2900000005</v>
      </c>
      <c r="MO173" s="29">
        <v>14326.06</v>
      </c>
      <c r="MP173" s="29">
        <v>0</v>
      </c>
      <c r="MQ173" s="29">
        <v>14326.06</v>
      </c>
      <c r="MR173" s="29">
        <v>14326.06</v>
      </c>
      <c r="MS173" s="29">
        <v>0</v>
      </c>
      <c r="MT173" s="29">
        <v>14326.06</v>
      </c>
      <c r="MU173" s="29">
        <v>592.71</v>
      </c>
      <c r="MV173" s="29">
        <v>14266.28</v>
      </c>
      <c r="MW173" s="29">
        <v>14858.99</v>
      </c>
      <c r="MX173" s="29">
        <v>592.71</v>
      </c>
      <c r="MY173" s="29">
        <v>14266.28</v>
      </c>
      <c r="MZ173" s="29">
        <v>14858.99</v>
      </c>
      <c r="NA173" s="29">
        <v>13408.62</v>
      </c>
      <c r="NB173" s="29">
        <v>0</v>
      </c>
      <c r="NC173" s="29">
        <v>13408.62</v>
      </c>
      <c r="ND173" s="29">
        <v>13408.62</v>
      </c>
      <c r="NE173" s="29">
        <v>0</v>
      </c>
      <c r="NF173" s="29">
        <v>13408.62</v>
      </c>
      <c r="NG173" s="29">
        <v>37351.53</v>
      </c>
      <c r="NH173" s="29">
        <v>0</v>
      </c>
      <c r="NI173" s="29">
        <v>37351.53</v>
      </c>
      <c r="NJ173" s="29">
        <v>37351.53</v>
      </c>
      <c r="NK173" s="29">
        <v>0</v>
      </c>
      <c r="NL173" s="29">
        <v>37351.53</v>
      </c>
      <c r="NM173" s="29">
        <v>13152.12</v>
      </c>
      <c r="NN173" s="29">
        <v>0</v>
      </c>
      <c r="NO173" s="29">
        <v>13152.12</v>
      </c>
      <c r="NP173" s="29">
        <v>13152.12</v>
      </c>
      <c r="NQ173" s="29">
        <v>0</v>
      </c>
      <c r="NR173" s="29">
        <v>13152.12</v>
      </c>
      <c r="NS173" s="29">
        <v>723.39999999999964</v>
      </c>
      <c r="NT173" s="29">
        <v>19021.72</v>
      </c>
      <c r="NU173" s="29">
        <v>19745.120000000003</v>
      </c>
      <c r="NV173" s="29">
        <v>723.39999999999964</v>
      </c>
      <c r="NW173" s="29">
        <v>19021.72</v>
      </c>
      <c r="NX173" s="29">
        <v>19745.120000000003</v>
      </c>
      <c r="NY173" s="29">
        <v>11561.21</v>
      </c>
      <c r="NZ173" s="29">
        <v>0</v>
      </c>
      <c r="OA173" s="29">
        <v>11561.21</v>
      </c>
      <c r="OB173" s="29">
        <v>11561.21</v>
      </c>
      <c r="OC173" s="29">
        <v>0</v>
      </c>
      <c r="OD173" s="29">
        <v>11561.21</v>
      </c>
      <c r="OE173" s="29">
        <v>5823.21</v>
      </c>
      <c r="OF173" s="29">
        <v>5928</v>
      </c>
      <c r="OG173" s="29">
        <v>11751.21</v>
      </c>
      <c r="OH173" s="29">
        <v>5823.21</v>
      </c>
      <c r="OI173" s="29">
        <v>5928</v>
      </c>
      <c r="OJ173" s="29">
        <v>11751.21</v>
      </c>
      <c r="OK173" s="29">
        <v>9979.4699999999993</v>
      </c>
      <c r="OL173" s="29">
        <v>0</v>
      </c>
      <c r="OM173" s="29">
        <v>9979.4699999999993</v>
      </c>
      <c r="ON173" s="29">
        <v>9979.4699999999993</v>
      </c>
      <c r="OO173" s="29">
        <v>0</v>
      </c>
      <c r="OP173" s="29">
        <v>9979.4699999999993</v>
      </c>
      <c r="OQ173" s="29">
        <v>24419.47</v>
      </c>
      <c r="OR173" s="29">
        <v>0</v>
      </c>
      <c r="OS173" s="29">
        <v>24419.47</v>
      </c>
      <c r="OT173" s="29">
        <v>24419.47</v>
      </c>
      <c r="OU173" s="29">
        <v>0</v>
      </c>
      <c r="OV173" s="29">
        <v>24419.47</v>
      </c>
      <c r="OW173" s="29">
        <v>9912.9699999999993</v>
      </c>
      <c r="OX173" s="29">
        <v>0</v>
      </c>
      <c r="OY173" s="29">
        <v>9912.9699999999993</v>
      </c>
      <c r="OZ173" s="29">
        <v>9912.9699999999993</v>
      </c>
      <c r="PA173" s="29">
        <v>0</v>
      </c>
      <c r="PB173" s="29">
        <v>9912.9699999999993</v>
      </c>
      <c r="PC173" s="29">
        <v>-4536.53</v>
      </c>
      <c r="PD173" s="29">
        <v>14506.5</v>
      </c>
      <c r="PE173" s="29">
        <v>9969.9699999999993</v>
      </c>
      <c r="PF173" s="29">
        <v>-4536.53</v>
      </c>
      <c r="PG173" s="29">
        <v>14506.5</v>
      </c>
      <c r="PH173" s="29">
        <v>9969.9699999999993</v>
      </c>
      <c r="PI173" s="29">
        <v>136714.23999999999</v>
      </c>
      <c r="PJ173" s="29">
        <v>53722.5</v>
      </c>
      <c r="PK173" s="29">
        <v>190436.74</v>
      </c>
    </row>
    <row r="174" spans="1:427" x14ac:dyDescent="0.25">
      <c r="A174" s="7" t="s">
        <v>313</v>
      </c>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v>-176444.44</v>
      </c>
      <c r="AA174" s="29">
        <v>376444.44</v>
      </c>
      <c r="AB174" s="29">
        <v>200000</v>
      </c>
      <c r="AC174" s="29">
        <v>-176444.44</v>
      </c>
      <c r="AD174" s="29">
        <v>376444.44</v>
      </c>
      <c r="AE174" s="29">
        <v>200000</v>
      </c>
      <c r="AF174" s="29"/>
      <c r="AG174" s="29"/>
      <c r="AH174" s="29"/>
      <c r="AI174" s="29"/>
      <c r="AJ174" s="29"/>
      <c r="AK174" s="29"/>
      <c r="AL174" s="29"/>
      <c r="AM174" s="29"/>
      <c r="AN174" s="29"/>
      <c r="AO174" s="29"/>
      <c r="AP174" s="29"/>
      <c r="AQ174" s="29"/>
      <c r="AR174" s="29">
        <v>-328426.68</v>
      </c>
      <c r="AS174" s="29">
        <v>344804.44</v>
      </c>
      <c r="AT174" s="29">
        <v>16377.76</v>
      </c>
      <c r="AU174" s="29">
        <v>-328426.68</v>
      </c>
      <c r="AV174" s="29">
        <v>344804.44</v>
      </c>
      <c r="AW174" s="29">
        <v>16377.76</v>
      </c>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v>504871.12</v>
      </c>
      <c r="BW174" s="29">
        <v>0</v>
      </c>
      <c r="BX174" s="29">
        <v>504871.12</v>
      </c>
      <c r="BY174" s="29">
        <v>504871.12</v>
      </c>
      <c r="BZ174" s="29">
        <v>0</v>
      </c>
      <c r="CA174" s="29">
        <v>504871.12</v>
      </c>
      <c r="CB174" s="29">
        <v>0</v>
      </c>
      <c r="CC174" s="29">
        <v>721248.88</v>
      </c>
      <c r="CD174" s="29">
        <v>721248.88</v>
      </c>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29"/>
      <c r="DQ174" s="29"/>
      <c r="DR174" s="29"/>
      <c r="DS174" s="29"/>
      <c r="DT174" s="29"/>
      <c r="DU174" s="29"/>
      <c r="DV174" s="29"/>
      <c r="DW174" s="29"/>
      <c r="DX174" s="29"/>
      <c r="DY174" s="29"/>
      <c r="DZ174" s="29"/>
      <c r="EA174" s="29"/>
      <c r="EB174" s="29"/>
      <c r="EC174" s="29"/>
      <c r="ED174" s="29"/>
      <c r="EE174" s="29"/>
      <c r="EF174" s="29"/>
      <c r="EG174" s="29"/>
      <c r="EH174" s="29"/>
      <c r="EI174" s="29"/>
      <c r="EJ174" s="29"/>
      <c r="EK174" s="29"/>
      <c r="EL174" s="29"/>
      <c r="EM174" s="29"/>
      <c r="EN174" s="29"/>
      <c r="EO174" s="29"/>
      <c r="EP174" s="29"/>
      <c r="EQ174" s="29"/>
      <c r="ER174" s="29"/>
      <c r="ES174" s="29"/>
      <c r="ET174" s="29"/>
      <c r="EU174" s="29"/>
      <c r="EV174" s="29"/>
      <c r="EW174" s="29"/>
      <c r="EX174" s="29"/>
      <c r="EY174" s="29"/>
      <c r="EZ174" s="29"/>
      <c r="FA174" s="29"/>
      <c r="FB174" s="29"/>
      <c r="FC174" s="29"/>
      <c r="FD174" s="29"/>
      <c r="FE174" s="29"/>
      <c r="FF174" s="29"/>
      <c r="FG174" s="29"/>
      <c r="FH174" s="29"/>
      <c r="FI174" s="29"/>
      <c r="FJ174" s="29"/>
      <c r="FK174" s="29"/>
      <c r="FL174" s="29"/>
      <c r="FM174" s="29"/>
      <c r="FN174" s="29"/>
      <c r="FO174" s="29"/>
      <c r="FP174" s="29"/>
      <c r="FQ174" s="29"/>
      <c r="FR174" s="29"/>
      <c r="FS174" s="29"/>
      <c r="FT174" s="29"/>
      <c r="FU174" s="29"/>
      <c r="FV174" s="29"/>
      <c r="FW174" s="29"/>
      <c r="FX174" s="29"/>
      <c r="FY174" s="29"/>
      <c r="FZ174" s="29"/>
      <c r="GA174" s="29"/>
      <c r="GB174" s="29"/>
      <c r="GC174" s="29"/>
      <c r="GD174" s="29"/>
      <c r="GE174" s="29"/>
      <c r="GF174" s="29"/>
      <c r="GG174" s="29"/>
      <c r="GH174" s="29"/>
      <c r="GI174" s="29"/>
      <c r="GJ174" s="29"/>
      <c r="GK174" s="29"/>
      <c r="GL174" s="29"/>
      <c r="GM174" s="29"/>
      <c r="GN174" s="29"/>
      <c r="GO174" s="29"/>
      <c r="GP174" s="29"/>
      <c r="GQ174" s="29"/>
      <c r="GR174" s="29"/>
      <c r="GS174" s="29"/>
      <c r="GT174" s="29"/>
      <c r="GU174" s="29"/>
      <c r="GV174" s="29"/>
      <c r="GW174" s="29"/>
      <c r="GX174" s="29"/>
      <c r="GY174" s="29"/>
      <c r="GZ174" s="29"/>
      <c r="HA174" s="29"/>
      <c r="HB174" s="29"/>
      <c r="HC174" s="29"/>
      <c r="HD174" s="29"/>
      <c r="HE174" s="29"/>
      <c r="HF174" s="29"/>
      <c r="HG174" s="29"/>
      <c r="HH174" s="29"/>
      <c r="HI174" s="29"/>
      <c r="HJ174" s="29"/>
      <c r="HK174" s="29"/>
      <c r="HL174" s="29"/>
      <c r="HM174" s="29"/>
      <c r="HN174" s="29"/>
      <c r="HO174" s="29"/>
      <c r="HP174" s="29"/>
      <c r="HQ174" s="29"/>
      <c r="HR174" s="29"/>
      <c r="HS174" s="29"/>
      <c r="HT174" s="29"/>
      <c r="HU174" s="29"/>
      <c r="HV174" s="29"/>
      <c r="HW174" s="29"/>
      <c r="HX174" s="29"/>
      <c r="HY174" s="29"/>
      <c r="HZ174" s="29"/>
      <c r="IA174" s="29"/>
      <c r="IB174" s="29"/>
      <c r="IC174" s="29"/>
      <c r="ID174" s="29"/>
      <c r="IE174" s="29"/>
      <c r="IF174" s="29"/>
      <c r="IG174" s="29"/>
      <c r="IH174" s="29"/>
      <c r="II174" s="29"/>
      <c r="IJ174" s="29"/>
      <c r="IK174" s="29"/>
      <c r="IL174" s="29"/>
      <c r="IM174" s="29"/>
      <c r="IN174" s="29"/>
      <c r="IO174" s="29"/>
      <c r="IP174" s="29"/>
      <c r="IQ174" s="29"/>
      <c r="IR174" s="29"/>
      <c r="IS174" s="29"/>
      <c r="IT174" s="29"/>
      <c r="IU174" s="29"/>
      <c r="IV174" s="29"/>
      <c r="IW174" s="29"/>
      <c r="IX174" s="29"/>
      <c r="IY174" s="29"/>
      <c r="IZ174" s="29"/>
      <c r="JA174" s="29"/>
      <c r="JB174" s="29"/>
      <c r="JC174" s="29"/>
      <c r="JD174" s="29"/>
      <c r="JE174" s="29"/>
      <c r="JF174" s="29"/>
      <c r="JG174" s="29"/>
      <c r="JH174" s="29"/>
      <c r="JI174" s="29"/>
      <c r="JJ174" s="29"/>
      <c r="JK174" s="29"/>
      <c r="JL174" s="29"/>
      <c r="JM174" s="29"/>
      <c r="JN174" s="29"/>
      <c r="JO174" s="29"/>
      <c r="JP174" s="29"/>
      <c r="JQ174" s="29"/>
      <c r="JR174" s="29"/>
      <c r="JS174" s="29"/>
      <c r="JT174" s="29"/>
      <c r="JU174" s="29"/>
      <c r="JV174" s="29"/>
      <c r="JW174" s="29"/>
      <c r="JX174" s="29"/>
      <c r="JY174" s="29"/>
      <c r="JZ174" s="29"/>
      <c r="KA174" s="29"/>
      <c r="KB174" s="29"/>
      <c r="KC174" s="29"/>
      <c r="KD174" s="29"/>
      <c r="KE174" s="29"/>
      <c r="KF174" s="29"/>
      <c r="KG174" s="29"/>
      <c r="KH174" s="29"/>
      <c r="KI174" s="29"/>
      <c r="KJ174" s="29"/>
      <c r="KK174" s="29"/>
      <c r="KL174" s="29"/>
      <c r="KM174" s="29"/>
      <c r="KN174" s="29"/>
      <c r="KO174" s="29"/>
      <c r="KP174" s="29"/>
      <c r="KQ174" s="29"/>
      <c r="KR174" s="29"/>
      <c r="KS174" s="29"/>
      <c r="KT174" s="29"/>
      <c r="KU174" s="29"/>
      <c r="KV174" s="29"/>
      <c r="KW174" s="29"/>
      <c r="KX174" s="29"/>
      <c r="KY174" s="29"/>
      <c r="KZ174" s="29"/>
      <c r="LA174" s="29"/>
      <c r="LB174" s="29"/>
      <c r="LC174" s="29"/>
      <c r="LD174" s="29"/>
      <c r="LE174" s="29"/>
      <c r="LF174" s="29"/>
      <c r="LG174" s="29"/>
      <c r="LH174" s="29"/>
      <c r="LI174" s="29"/>
      <c r="LJ174" s="29"/>
      <c r="LK174" s="29"/>
      <c r="LL174" s="29"/>
      <c r="LM174" s="29"/>
      <c r="LN174" s="29"/>
      <c r="LO174" s="29"/>
      <c r="LP174" s="29"/>
      <c r="LQ174" s="29"/>
      <c r="LR174" s="29"/>
      <c r="LS174" s="29"/>
      <c r="LT174" s="29"/>
      <c r="LU174" s="29"/>
      <c r="LV174" s="29"/>
      <c r="LW174" s="29"/>
      <c r="LX174" s="29"/>
      <c r="LY174" s="29"/>
      <c r="LZ174" s="29"/>
      <c r="MA174" s="29"/>
      <c r="MB174" s="29"/>
      <c r="MC174" s="29"/>
      <c r="MD174" s="29"/>
      <c r="ME174" s="29"/>
      <c r="MF174" s="29"/>
      <c r="MG174" s="29"/>
      <c r="MH174" s="29"/>
      <c r="MI174" s="29"/>
      <c r="MJ174" s="29"/>
      <c r="MK174" s="29"/>
      <c r="ML174" s="29"/>
      <c r="MM174" s="29"/>
      <c r="MN174" s="29"/>
      <c r="MO174" s="29"/>
      <c r="MP174" s="29"/>
      <c r="MQ174" s="29"/>
      <c r="MR174" s="29"/>
      <c r="MS174" s="29"/>
      <c r="MT174" s="29"/>
      <c r="MU174" s="29"/>
      <c r="MV174" s="29"/>
      <c r="MW174" s="29"/>
      <c r="MX174" s="29"/>
      <c r="MY174" s="29"/>
      <c r="MZ174" s="29"/>
      <c r="NA174" s="29"/>
      <c r="NB174" s="29"/>
      <c r="NC174" s="29"/>
      <c r="ND174" s="29"/>
      <c r="NE174" s="29"/>
      <c r="NF174" s="29"/>
      <c r="NG174" s="29"/>
      <c r="NH174" s="29"/>
      <c r="NI174" s="29"/>
      <c r="NJ174" s="29"/>
      <c r="NK174" s="29"/>
      <c r="NL174" s="29"/>
      <c r="NM174" s="29"/>
      <c r="NN174" s="29"/>
      <c r="NO174" s="29"/>
      <c r="NP174" s="29"/>
      <c r="NQ174" s="29"/>
      <c r="NR174" s="29"/>
      <c r="NS174" s="29"/>
      <c r="NT174" s="29"/>
      <c r="NU174" s="29"/>
      <c r="NV174" s="29"/>
      <c r="NW174" s="29"/>
      <c r="NX174" s="29"/>
      <c r="NY174" s="29"/>
      <c r="NZ174" s="29"/>
      <c r="OA174" s="29"/>
      <c r="OB174" s="29"/>
      <c r="OC174" s="29"/>
      <c r="OD174" s="29"/>
      <c r="OE174" s="29"/>
      <c r="OF174" s="29"/>
      <c r="OG174" s="29"/>
      <c r="OH174" s="29"/>
      <c r="OI174" s="29"/>
      <c r="OJ174" s="29"/>
      <c r="OK174" s="29"/>
      <c r="OL174" s="29"/>
      <c r="OM174" s="29"/>
      <c r="ON174" s="29"/>
      <c r="OO174" s="29"/>
      <c r="OP174" s="29"/>
      <c r="OQ174" s="29"/>
      <c r="OR174" s="29"/>
      <c r="OS174" s="29"/>
      <c r="OT174" s="29"/>
      <c r="OU174" s="29"/>
      <c r="OV174" s="29"/>
      <c r="OW174" s="29"/>
      <c r="OX174" s="29"/>
      <c r="OY174" s="29"/>
      <c r="OZ174" s="29"/>
      <c r="PA174" s="29"/>
      <c r="PB174" s="29"/>
      <c r="PC174" s="29"/>
      <c r="PD174" s="29"/>
      <c r="PE174" s="29"/>
      <c r="PF174" s="29"/>
      <c r="PG174" s="29"/>
      <c r="PH174" s="29"/>
      <c r="PI174" s="29"/>
      <c r="PJ174" s="29"/>
      <c r="PK174" s="29"/>
    </row>
    <row r="175" spans="1:427" x14ac:dyDescent="0.25">
      <c r="A175" s="7" t="s">
        <v>314</v>
      </c>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v>0</v>
      </c>
      <c r="BW175" s="29">
        <v>0</v>
      </c>
      <c r="BX175" s="29">
        <v>0</v>
      </c>
      <c r="BY175" s="29">
        <v>0</v>
      </c>
      <c r="BZ175" s="29">
        <v>0</v>
      </c>
      <c r="CA175" s="29">
        <v>0</v>
      </c>
      <c r="CB175" s="29">
        <v>0</v>
      </c>
      <c r="CC175" s="29">
        <v>0</v>
      </c>
      <c r="CD175" s="29">
        <v>0</v>
      </c>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29"/>
      <c r="DQ175" s="29"/>
      <c r="DR175" s="29"/>
      <c r="DS175" s="29"/>
      <c r="DT175" s="29"/>
      <c r="DU175" s="29"/>
      <c r="DV175" s="29"/>
      <c r="DW175" s="29"/>
      <c r="DX175" s="29"/>
      <c r="DY175" s="29"/>
      <c r="DZ175" s="29"/>
      <c r="EA175" s="29"/>
      <c r="EB175" s="29"/>
      <c r="EC175" s="29"/>
      <c r="ED175" s="29"/>
      <c r="EE175" s="29"/>
      <c r="EF175" s="29"/>
      <c r="EG175" s="29"/>
      <c r="EH175" s="29"/>
      <c r="EI175" s="29"/>
      <c r="EJ175" s="29"/>
      <c r="EK175" s="29"/>
      <c r="EL175" s="29"/>
      <c r="EM175" s="29"/>
      <c r="EN175" s="29"/>
      <c r="EO175" s="29"/>
      <c r="EP175" s="29"/>
      <c r="EQ175" s="29"/>
      <c r="ER175" s="29"/>
      <c r="ES175" s="29"/>
      <c r="ET175" s="29"/>
      <c r="EU175" s="29"/>
      <c r="EV175" s="29"/>
      <c r="EW175" s="29"/>
      <c r="EX175" s="29"/>
      <c r="EY175" s="29"/>
      <c r="EZ175" s="29"/>
      <c r="FA175" s="29"/>
      <c r="FB175" s="29"/>
      <c r="FC175" s="29"/>
      <c r="FD175" s="29"/>
      <c r="FE175" s="29"/>
      <c r="FF175" s="29"/>
      <c r="FG175" s="29"/>
      <c r="FH175" s="29"/>
      <c r="FI175" s="29"/>
      <c r="FJ175" s="29"/>
      <c r="FK175" s="29"/>
      <c r="FL175" s="29"/>
      <c r="FM175" s="29"/>
      <c r="FN175" s="29"/>
      <c r="FO175" s="29"/>
      <c r="FP175" s="29"/>
      <c r="FQ175" s="29"/>
      <c r="FR175" s="29"/>
      <c r="FS175" s="29"/>
      <c r="FT175" s="29"/>
      <c r="FU175" s="29"/>
      <c r="FV175" s="29"/>
      <c r="FW175" s="29"/>
      <c r="FX175" s="29"/>
      <c r="FY175" s="29"/>
      <c r="FZ175" s="29"/>
      <c r="GA175" s="29"/>
      <c r="GB175" s="29"/>
      <c r="GC175" s="29"/>
      <c r="GD175" s="29"/>
      <c r="GE175" s="29"/>
      <c r="GF175" s="29"/>
      <c r="GG175" s="29"/>
      <c r="GH175" s="29"/>
      <c r="GI175" s="29"/>
      <c r="GJ175" s="29"/>
      <c r="GK175" s="29"/>
      <c r="GL175" s="29"/>
      <c r="GM175" s="29"/>
      <c r="GN175" s="29"/>
      <c r="GO175" s="29"/>
      <c r="GP175" s="29"/>
      <c r="GQ175" s="29"/>
      <c r="GR175" s="29"/>
      <c r="GS175" s="29"/>
      <c r="GT175" s="29"/>
      <c r="GU175" s="29"/>
      <c r="GV175" s="29"/>
      <c r="GW175" s="29"/>
      <c r="GX175" s="29"/>
      <c r="GY175" s="29"/>
      <c r="GZ175" s="29"/>
      <c r="HA175" s="29"/>
      <c r="HB175" s="29"/>
      <c r="HC175" s="29"/>
      <c r="HD175" s="29"/>
      <c r="HE175" s="29"/>
      <c r="HF175" s="29"/>
      <c r="HG175" s="29"/>
      <c r="HH175" s="29"/>
      <c r="HI175" s="29"/>
      <c r="HJ175" s="29"/>
      <c r="HK175" s="29"/>
      <c r="HL175" s="29"/>
      <c r="HM175" s="29"/>
      <c r="HN175" s="29"/>
      <c r="HO175" s="29"/>
      <c r="HP175" s="29"/>
      <c r="HQ175" s="29"/>
      <c r="HR175" s="29"/>
      <c r="HS175" s="29"/>
      <c r="HT175" s="29"/>
      <c r="HU175" s="29"/>
      <c r="HV175" s="29"/>
      <c r="HW175" s="29"/>
      <c r="HX175" s="29"/>
      <c r="HY175" s="29"/>
      <c r="HZ175" s="29"/>
      <c r="IA175" s="29"/>
      <c r="IB175" s="29"/>
      <c r="IC175" s="29"/>
      <c r="ID175" s="29"/>
      <c r="IE175" s="29"/>
      <c r="IF175" s="29"/>
      <c r="IG175" s="29"/>
      <c r="IH175" s="29"/>
      <c r="II175" s="29"/>
      <c r="IJ175" s="29"/>
      <c r="IK175" s="29"/>
      <c r="IL175" s="29"/>
      <c r="IM175" s="29"/>
      <c r="IN175" s="29"/>
      <c r="IO175" s="29"/>
      <c r="IP175" s="29"/>
      <c r="IQ175" s="29"/>
      <c r="IR175" s="29"/>
      <c r="IS175" s="29"/>
      <c r="IT175" s="29"/>
      <c r="IU175" s="29"/>
      <c r="IV175" s="29"/>
      <c r="IW175" s="29"/>
      <c r="IX175" s="29"/>
      <c r="IY175" s="29"/>
      <c r="IZ175" s="29"/>
      <c r="JA175" s="29"/>
      <c r="JB175" s="29"/>
      <c r="JC175" s="29"/>
      <c r="JD175" s="29"/>
      <c r="JE175" s="29"/>
      <c r="JF175" s="29"/>
      <c r="JG175" s="29"/>
      <c r="JH175" s="29"/>
      <c r="JI175" s="29"/>
      <c r="JJ175" s="29"/>
      <c r="JK175" s="29"/>
      <c r="JL175" s="29"/>
      <c r="JM175" s="29"/>
      <c r="JN175" s="29"/>
      <c r="JO175" s="29"/>
      <c r="JP175" s="29"/>
      <c r="JQ175" s="29"/>
      <c r="JR175" s="29"/>
      <c r="JS175" s="29"/>
      <c r="JT175" s="29"/>
      <c r="JU175" s="29"/>
      <c r="JV175" s="29"/>
      <c r="JW175" s="29"/>
      <c r="JX175" s="29"/>
      <c r="JY175" s="29"/>
      <c r="JZ175" s="29"/>
      <c r="KA175" s="29"/>
      <c r="KB175" s="29"/>
      <c r="KC175" s="29"/>
      <c r="KD175" s="29"/>
      <c r="KE175" s="29"/>
      <c r="KF175" s="29"/>
      <c r="KG175" s="29"/>
      <c r="KH175" s="29"/>
      <c r="KI175" s="29"/>
      <c r="KJ175" s="29"/>
      <c r="KK175" s="29"/>
      <c r="KL175" s="29"/>
      <c r="KM175" s="29"/>
      <c r="KN175" s="29"/>
      <c r="KO175" s="29"/>
      <c r="KP175" s="29"/>
      <c r="KQ175" s="29"/>
      <c r="KR175" s="29"/>
      <c r="KS175" s="29"/>
      <c r="KT175" s="29"/>
      <c r="KU175" s="29"/>
      <c r="KV175" s="29"/>
      <c r="KW175" s="29"/>
      <c r="KX175" s="29"/>
      <c r="KY175" s="29"/>
      <c r="KZ175" s="29"/>
      <c r="LA175" s="29"/>
      <c r="LB175" s="29"/>
      <c r="LC175" s="29"/>
      <c r="LD175" s="29"/>
      <c r="LE175" s="29"/>
      <c r="LF175" s="29"/>
      <c r="LG175" s="29"/>
      <c r="LH175" s="29"/>
      <c r="LI175" s="29"/>
      <c r="LJ175" s="29"/>
      <c r="LK175" s="29"/>
      <c r="LL175" s="29"/>
      <c r="LM175" s="29"/>
      <c r="LN175" s="29"/>
      <c r="LO175" s="29"/>
      <c r="LP175" s="29"/>
      <c r="LQ175" s="29"/>
      <c r="LR175" s="29"/>
      <c r="LS175" s="29"/>
      <c r="LT175" s="29"/>
      <c r="LU175" s="29"/>
      <c r="LV175" s="29"/>
      <c r="LW175" s="29"/>
      <c r="LX175" s="29"/>
      <c r="LY175" s="29"/>
      <c r="LZ175" s="29"/>
      <c r="MA175" s="29"/>
      <c r="MB175" s="29"/>
      <c r="MC175" s="29"/>
      <c r="MD175" s="29"/>
      <c r="ME175" s="29"/>
      <c r="MF175" s="29"/>
      <c r="MG175" s="29"/>
      <c r="MH175" s="29"/>
      <c r="MI175" s="29"/>
      <c r="MJ175" s="29"/>
      <c r="MK175" s="29"/>
      <c r="ML175" s="29"/>
      <c r="MM175" s="29"/>
      <c r="MN175" s="29"/>
      <c r="MO175" s="29"/>
      <c r="MP175" s="29"/>
      <c r="MQ175" s="29"/>
      <c r="MR175" s="29"/>
      <c r="MS175" s="29"/>
      <c r="MT175" s="29"/>
      <c r="MU175" s="29"/>
      <c r="MV175" s="29"/>
      <c r="MW175" s="29"/>
      <c r="MX175" s="29"/>
      <c r="MY175" s="29"/>
      <c r="MZ175" s="29"/>
      <c r="NA175" s="29"/>
      <c r="NB175" s="29"/>
      <c r="NC175" s="29"/>
      <c r="ND175" s="29"/>
      <c r="NE175" s="29"/>
      <c r="NF175" s="29"/>
      <c r="NG175" s="29"/>
      <c r="NH175" s="29"/>
      <c r="NI175" s="29"/>
      <c r="NJ175" s="29"/>
      <c r="NK175" s="29"/>
      <c r="NL175" s="29"/>
      <c r="NM175" s="29"/>
      <c r="NN175" s="29"/>
      <c r="NO175" s="29"/>
      <c r="NP175" s="29"/>
      <c r="NQ175" s="29"/>
      <c r="NR175" s="29"/>
      <c r="NS175" s="29"/>
      <c r="NT175" s="29"/>
      <c r="NU175" s="29"/>
      <c r="NV175" s="29"/>
      <c r="NW175" s="29"/>
      <c r="NX175" s="29"/>
      <c r="NY175" s="29"/>
      <c r="NZ175" s="29"/>
      <c r="OA175" s="29"/>
      <c r="OB175" s="29"/>
      <c r="OC175" s="29"/>
      <c r="OD175" s="29"/>
      <c r="OE175" s="29"/>
      <c r="OF175" s="29"/>
      <c r="OG175" s="29"/>
      <c r="OH175" s="29"/>
      <c r="OI175" s="29"/>
      <c r="OJ175" s="29"/>
      <c r="OK175" s="29"/>
      <c r="OL175" s="29"/>
      <c r="OM175" s="29"/>
      <c r="ON175" s="29"/>
      <c r="OO175" s="29"/>
      <c r="OP175" s="29"/>
      <c r="OQ175" s="29"/>
      <c r="OR175" s="29"/>
      <c r="OS175" s="29"/>
      <c r="OT175" s="29"/>
      <c r="OU175" s="29"/>
      <c r="OV175" s="29"/>
      <c r="OW175" s="29"/>
      <c r="OX175" s="29"/>
      <c r="OY175" s="29"/>
      <c r="OZ175" s="29"/>
      <c r="PA175" s="29"/>
      <c r="PB175" s="29"/>
      <c r="PC175" s="29"/>
      <c r="PD175" s="29"/>
      <c r="PE175" s="29"/>
      <c r="PF175" s="29"/>
      <c r="PG175" s="29"/>
      <c r="PH175" s="29"/>
      <c r="PI175" s="29"/>
      <c r="PJ175" s="29"/>
      <c r="PK175" s="29"/>
    </row>
    <row r="176" spans="1:427" x14ac:dyDescent="0.25">
      <c r="A176" s="7" t="s">
        <v>315</v>
      </c>
      <c r="B176" s="29">
        <v>0</v>
      </c>
      <c r="C176" s="29">
        <v>16119.64</v>
      </c>
      <c r="D176" s="29">
        <v>16119.64</v>
      </c>
      <c r="E176" s="29">
        <v>0</v>
      </c>
      <c r="F176" s="29">
        <v>16119.64</v>
      </c>
      <c r="G176" s="29">
        <v>16119.64</v>
      </c>
      <c r="H176" s="29">
        <v>0</v>
      </c>
      <c r="I176" s="29">
        <v>16119.64</v>
      </c>
      <c r="J176" s="29">
        <v>16119.64</v>
      </c>
      <c r="K176" s="29">
        <v>0</v>
      </c>
      <c r="L176" s="29">
        <v>16119.64</v>
      </c>
      <c r="M176" s="29">
        <v>16119.64</v>
      </c>
      <c r="N176" s="29">
        <v>0</v>
      </c>
      <c r="O176" s="29">
        <v>16119.64</v>
      </c>
      <c r="P176" s="29">
        <v>16119.64</v>
      </c>
      <c r="Q176" s="29">
        <v>0</v>
      </c>
      <c r="R176" s="29">
        <v>16119.64</v>
      </c>
      <c r="S176" s="29">
        <v>16119.64</v>
      </c>
      <c r="T176" s="29">
        <v>0</v>
      </c>
      <c r="U176" s="29">
        <v>16119.64</v>
      </c>
      <c r="V176" s="29">
        <v>16119.64</v>
      </c>
      <c r="W176" s="29">
        <v>0</v>
      </c>
      <c r="X176" s="29">
        <v>16119.64</v>
      </c>
      <c r="Y176" s="29">
        <v>16119.64</v>
      </c>
      <c r="Z176" s="29">
        <v>0</v>
      </c>
      <c r="AA176" s="29">
        <v>16119.64</v>
      </c>
      <c r="AB176" s="29">
        <v>16119.64</v>
      </c>
      <c r="AC176" s="29">
        <v>0</v>
      </c>
      <c r="AD176" s="29">
        <v>16119.64</v>
      </c>
      <c r="AE176" s="29">
        <v>16119.64</v>
      </c>
      <c r="AF176" s="29">
        <v>0</v>
      </c>
      <c r="AG176" s="29">
        <v>16119.64</v>
      </c>
      <c r="AH176" s="29">
        <v>16119.64</v>
      </c>
      <c r="AI176" s="29">
        <v>0</v>
      </c>
      <c r="AJ176" s="29">
        <v>16119.64</v>
      </c>
      <c r="AK176" s="29">
        <v>16119.64</v>
      </c>
      <c r="AL176" s="29">
        <v>0</v>
      </c>
      <c r="AM176" s="29">
        <v>16119.64</v>
      </c>
      <c r="AN176" s="29">
        <v>16119.64</v>
      </c>
      <c r="AO176" s="29">
        <v>0</v>
      </c>
      <c r="AP176" s="29">
        <v>16119.64</v>
      </c>
      <c r="AQ176" s="29">
        <v>16119.64</v>
      </c>
      <c r="AR176" s="29">
        <v>0</v>
      </c>
      <c r="AS176" s="29">
        <v>16119.64</v>
      </c>
      <c r="AT176" s="29">
        <v>16119.64</v>
      </c>
      <c r="AU176" s="29">
        <v>0</v>
      </c>
      <c r="AV176" s="29">
        <v>16119.64</v>
      </c>
      <c r="AW176" s="29">
        <v>16119.64</v>
      </c>
      <c r="AX176" s="29">
        <v>0</v>
      </c>
      <c r="AY176" s="29">
        <v>16119.64</v>
      </c>
      <c r="AZ176" s="29">
        <v>16119.64</v>
      </c>
      <c r="BA176" s="29">
        <v>0</v>
      </c>
      <c r="BB176" s="29">
        <v>16119.64</v>
      </c>
      <c r="BC176" s="29">
        <v>16119.64</v>
      </c>
      <c r="BD176" s="29">
        <v>0</v>
      </c>
      <c r="BE176" s="29">
        <v>16119.64</v>
      </c>
      <c r="BF176" s="29">
        <v>16119.64</v>
      </c>
      <c r="BG176" s="29">
        <v>0</v>
      </c>
      <c r="BH176" s="29">
        <v>16119.64</v>
      </c>
      <c r="BI176" s="29">
        <v>16119.64</v>
      </c>
      <c r="BJ176" s="29">
        <v>0</v>
      </c>
      <c r="BK176" s="29">
        <v>16456.77</v>
      </c>
      <c r="BL176" s="29">
        <v>16456.77</v>
      </c>
      <c r="BM176" s="29">
        <v>0</v>
      </c>
      <c r="BN176" s="29">
        <v>16456.77</v>
      </c>
      <c r="BO176" s="29">
        <v>16456.77</v>
      </c>
      <c r="BP176" s="29">
        <v>45000</v>
      </c>
      <c r="BQ176" s="29">
        <v>20275.55</v>
      </c>
      <c r="BR176" s="29">
        <v>65275.55</v>
      </c>
      <c r="BS176" s="29">
        <v>45000</v>
      </c>
      <c r="BT176" s="29">
        <v>20275.55</v>
      </c>
      <c r="BU176" s="29">
        <v>65275.55</v>
      </c>
      <c r="BV176" s="29"/>
      <c r="BW176" s="29"/>
      <c r="BX176" s="29"/>
      <c r="BY176" s="29"/>
      <c r="BZ176" s="29"/>
      <c r="CA176" s="29"/>
      <c r="CB176" s="29">
        <v>45000</v>
      </c>
      <c r="CC176" s="29">
        <v>197928.72</v>
      </c>
      <c r="CD176" s="29">
        <v>242928.72000000003</v>
      </c>
      <c r="CE176" s="29">
        <v>-45000</v>
      </c>
      <c r="CF176" s="29">
        <v>63729.3</v>
      </c>
      <c r="CG176" s="29">
        <v>18729.3</v>
      </c>
      <c r="CH176" s="29"/>
      <c r="CI176" s="29"/>
      <c r="CJ176" s="29"/>
      <c r="CK176" s="29">
        <v>-45000</v>
      </c>
      <c r="CL176" s="29">
        <v>45000</v>
      </c>
      <c r="CM176" s="29">
        <v>0</v>
      </c>
      <c r="CN176" s="29">
        <v>-90000</v>
      </c>
      <c r="CO176" s="29">
        <v>108729.3</v>
      </c>
      <c r="CP176" s="29">
        <v>18729.3</v>
      </c>
      <c r="CQ176" s="29">
        <v>0</v>
      </c>
      <c r="CR176" s="29">
        <v>43810.9</v>
      </c>
      <c r="CS176" s="29">
        <v>43810.9</v>
      </c>
      <c r="CT176" s="29"/>
      <c r="CU176" s="29"/>
      <c r="CV176" s="29"/>
      <c r="CW176" s="29"/>
      <c r="CX176" s="29"/>
      <c r="CY176" s="29"/>
      <c r="CZ176" s="29">
        <v>0</v>
      </c>
      <c r="DA176" s="29">
        <v>43810.9</v>
      </c>
      <c r="DB176" s="29">
        <v>43810.9</v>
      </c>
      <c r="DC176" s="29">
        <v>0</v>
      </c>
      <c r="DD176" s="29">
        <v>20751.34</v>
      </c>
      <c r="DE176" s="29">
        <v>20751.34</v>
      </c>
      <c r="DF176" s="29"/>
      <c r="DG176" s="29"/>
      <c r="DH176" s="29"/>
      <c r="DI176" s="29"/>
      <c r="DJ176" s="29"/>
      <c r="DK176" s="29"/>
      <c r="DL176" s="29">
        <v>0</v>
      </c>
      <c r="DM176" s="29">
        <v>20751.34</v>
      </c>
      <c r="DN176" s="29">
        <v>20751.34</v>
      </c>
      <c r="DO176" s="29">
        <v>0</v>
      </c>
      <c r="DP176" s="29">
        <v>22702.92</v>
      </c>
      <c r="DQ176" s="29">
        <v>22702.92</v>
      </c>
      <c r="DR176" s="29"/>
      <c r="DS176" s="29"/>
      <c r="DT176" s="29"/>
      <c r="DU176" s="29"/>
      <c r="DV176" s="29"/>
      <c r="DW176" s="29"/>
      <c r="DX176" s="29">
        <v>0</v>
      </c>
      <c r="DY176" s="29">
        <v>22702.92</v>
      </c>
      <c r="DZ176" s="29">
        <v>22702.92</v>
      </c>
      <c r="EA176" s="29">
        <v>0</v>
      </c>
      <c r="EB176" s="29">
        <v>31060.87</v>
      </c>
      <c r="EC176" s="29">
        <v>31060.87</v>
      </c>
      <c r="ED176" s="29"/>
      <c r="EE176" s="29"/>
      <c r="EF176" s="29"/>
      <c r="EG176" s="29"/>
      <c r="EH176" s="29"/>
      <c r="EI176" s="29"/>
      <c r="EJ176" s="29">
        <v>0</v>
      </c>
      <c r="EK176" s="29">
        <v>31060.87</v>
      </c>
      <c r="EL176" s="29">
        <v>31060.87</v>
      </c>
      <c r="EM176" s="29">
        <v>0</v>
      </c>
      <c r="EN176" s="29">
        <v>32587.69</v>
      </c>
      <c r="EO176" s="29">
        <v>32587.69</v>
      </c>
      <c r="EP176" s="29"/>
      <c r="EQ176" s="29"/>
      <c r="ER176" s="29"/>
      <c r="ES176" s="29"/>
      <c r="ET176" s="29"/>
      <c r="EU176" s="29"/>
      <c r="EV176" s="29">
        <v>0</v>
      </c>
      <c r="EW176" s="29">
        <v>32587.69</v>
      </c>
      <c r="EX176" s="29">
        <v>32587.69</v>
      </c>
      <c r="EY176" s="29">
        <v>0</v>
      </c>
      <c r="EZ176" s="29">
        <v>35006.33</v>
      </c>
      <c r="FA176" s="29">
        <v>35006.33</v>
      </c>
      <c r="FB176" s="29"/>
      <c r="FC176" s="29"/>
      <c r="FD176" s="29"/>
      <c r="FE176" s="29"/>
      <c r="FF176" s="29"/>
      <c r="FG176" s="29"/>
      <c r="FH176" s="29">
        <v>0</v>
      </c>
      <c r="FI176" s="29">
        <v>35006.33</v>
      </c>
      <c r="FJ176" s="29">
        <v>35006.33</v>
      </c>
      <c r="FK176" s="29">
        <v>0</v>
      </c>
      <c r="FL176" s="29">
        <v>36843.15</v>
      </c>
      <c r="FM176" s="29">
        <v>36843.15</v>
      </c>
      <c r="FN176" s="29"/>
      <c r="FO176" s="29"/>
      <c r="FP176" s="29"/>
      <c r="FQ176" s="29"/>
      <c r="FR176" s="29"/>
      <c r="FS176" s="29"/>
      <c r="FT176" s="29">
        <v>0</v>
      </c>
      <c r="FU176" s="29">
        <v>36843.15</v>
      </c>
      <c r="FV176" s="29">
        <v>36843.15</v>
      </c>
      <c r="FW176" s="29">
        <v>0</v>
      </c>
      <c r="FX176" s="29">
        <v>40070.21</v>
      </c>
      <c r="FY176" s="29">
        <v>40070.21</v>
      </c>
      <c r="FZ176" s="29"/>
      <c r="GA176" s="29"/>
      <c r="GB176" s="29"/>
      <c r="GC176" s="29"/>
      <c r="GD176" s="29"/>
      <c r="GE176" s="29"/>
      <c r="GF176" s="29">
        <v>0</v>
      </c>
      <c r="GG176" s="29">
        <v>40070.21</v>
      </c>
      <c r="GH176" s="29">
        <v>40070.21</v>
      </c>
      <c r="GI176" s="29">
        <v>0</v>
      </c>
      <c r="GJ176" s="29">
        <v>43409.54</v>
      </c>
      <c r="GK176" s="29">
        <v>43409.54</v>
      </c>
      <c r="GL176" s="29"/>
      <c r="GM176" s="29"/>
      <c r="GN176" s="29"/>
      <c r="GO176" s="29"/>
      <c r="GP176" s="29"/>
      <c r="GQ176" s="29"/>
      <c r="GR176" s="29">
        <v>0</v>
      </c>
      <c r="GS176" s="29">
        <v>43409.54</v>
      </c>
      <c r="GT176" s="29">
        <v>43409.54</v>
      </c>
      <c r="GU176" s="29">
        <v>0</v>
      </c>
      <c r="GV176" s="29">
        <v>47966.16</v>
      </c>
      <c r="GW176" s="29">
        <v>47966.16</v>
      </c>
      <c r="GX176" s="29"/>
      <c r="GY176" s="29"/>
      <c r="GZ176" s="29"/>
      <c r="HA176" s="29"/>
      <c r="HB176" s="29"/>
      <c r="HC176" s="29"/>
      <c r="HD176" s="29">
        <v>0</v>
      </c>
      <c r="HE176" s="29">
        <v>47966.16</v>
      </c>
      <c r="HF176" s="29">
        <v>47966.16</v>
      </c>
      <c r="HG176" s="29"/>
      <c r="HH176" s="29"/>
      <c r="HI176" s="29"/>
      <c r="HJ176" s="29"/>
      <c r="HK176" s="29"/>
      <c r="HL176" s="29"/>
      <c r="HM176" s="29"/>
      <c r="HN176" s="29"/>
      <c r="HO176" s="29"/>
      <c r="HP176" s="29">
        <v>45000</v>
      </c>
      <c r="HQ176" s="29">
        <v>0</v>
      </c>
      <c r="HR176" s="29">
        <v>45000</v>
      </c>
      <c r="HS176" s="29">
        <v>45000</v>
      </c>
      <c r="HT176" s="29">
        <v>0</v>
      </c>
      <c r="HU176" s="29">
        <v>45000</v>
      </c>
      <c r="HV176" s="29">
        <v>90000</v>
      </c>
      <c r="HW176" s="29">
        <v>0</v>
      </c>
      <c r="HX176" s="29">
        <v>90000</v>
      </c>
      <c r="HY176" s="29">
        <v>0</v>
      </c>
      <c r="HZ176" s="29">
        <v>462938.41000000003</v>
      </c>
      <c r="IA176" s="29">
        <v>462938.40999999992</v>
      </c>
      <c r="IB176" s="29"/>
      <c r="IC176" s="29"/>
      <c r="ID176" s="29"/>
      <c r="IE176" s="29"/>
      <c r="IF176" s="29"/>
      <c r="IG176" s="29"/>
      <c r="IH176" s="29"/>
      <c r="II176" s="29"/>
      <c r="IJ176" s="29"/>
      <c r="IK176" s="29"/>
      <c r="IL176" s="29"/>
      <c r="IM176" s="29"/>
      <c r="IN176" s="29"/>
      <c r="IO176" s="29"/>
      <c r="IP176" s="29"/>
      <c r="IQ176" s="29"/>
      <c r="IR176" s="29"/>
      <c r="IS176" s="29"/>
      <c r="IT176" s="29"/>
      <c r="IU176" s="29"/>
      <c r="IV176" s="29"/>
      <c r="IW176" s="29"/>
      <c r="IX176" s="29"/>
      <c r="IY176" s="29"/>
      <c r="IZ176" s="29"/>
      <c r="JA176" s="29"/>
      <c r="JB176" s="29"/>
      <c r="JC176" s="29"/>
      <c r="JD176" s="29"/>
      <c r="JE176" s="29"/>
      <c r="JF176" s="29"/>
      <c r="JG176" s="29"/>
      <c r="JH176" s="29"/>
      <c r="JI176" s="29"/>
      <c r="JJ176" s="29"/>
      <c r="JK176" s="29"/>
      <c r="JL176" s="29"/>
      <c r="JM176" s="29"/>
      <c r="JN176" s="29"/>
      <c r="JO176" s="29"/>
      <c r="JP176" s="29"/>
      <c r="JQ176" s="29"/>
      <c r="JR176" s="29"/>
      <c r="JS176" s="29"/>
      <c r="JT176" s="29"/>
      <c r="JU176" s="29"/>
      <c r="JV176" s="29"/>
      <c r="JW176" s="29"/>
      <c r="JX176" s="29"/>
      <c r="JY176" s="29"/>
      <c r="JZ176" s="29"/>
      <c r="KA176" s="29"/>
      <c r="KB176" s="29"/>
      <c r="KC176" s="29"/>
      <c r="KD176" s="29"/>
      <c r="KE176" s="29"/>
      <c r="KF176" s="29"/>
      <c r="KG176" s="29"/>
      <c r="KH176" s="29"/>
      <c r="KI176" s="29"/>
      <c r="KJ176" s="29"/>
      <c r="KK176" s="29"/>
      <c r="KL176" s="29"/>
      <c r="KM176" s="29"/>
      <c r="KN176" s="29"/>
      <c r="KO176" s="29"/>
      <c r="KP176" s="29"/>
      <c r="KQ176" s="29"/>
      <c r="KR176" s="29"/>
      <c r="KS176" s="29"/>
      <c r="KT176" s="29"/>
      <c r="KU176" s="29"/>
      <c r="KV176" s="29"/>
      <c r="KW176" s="29"/>
      <c r="KX176" s="29"/>
      <c r="KY176" s="29"/>
      <c r="KZ176" s="29"/>
      <c r="LA176" s="29"/>
      <c r="LB176" s="29"/>
      <c r="LC176" s="29"/>
      <c r="LD176" s="29"/>
      <c r="LE176" s="29"/>
      <c r="LF176" s="29"/>
      <c r="LG176" s="29"/>
      <c r="LH176" s="29"/>
      <c r="LI176" s="29"/>
      <c r="LJ176" s="29"/>
      <c r="LK176" s="29"/>
      <c r="LL176" s="29"/>
      <c r="LM176" s="29"/>
      <c r="LN176" s="29"/>
      <c r="LO176" s="29"/>
      <c r="LP176" s="29"/>
      <c r="LQ176" s="29"/>
      <c r="LR176" s="29"/>
      <c r="LS176" s="29"/>
      <c r="LT176" s="29"/>
      <c r="LU176" s="29"/>
      <c r="LV176" s="29"/>
      <c r="LW176" s="29"/>
      <c r="LX176" s="29"/>
      <c r="LY176" s="29"/>
      <c r="LZ176" s="29"/>
      <c r="MA176" s="29"/>
      <c r="MB176" s="29"/>
      <c r="MC176" s="29"/>
      <c r="MD176" s="29"/>
      <c r="ME176" s="29"/>
      <c r="MF176" s="29"/>
      <c r="MG176" s="29"/>
      <c r="MH176" s="29"/>
      <c r="MI176" s="29"/>
      <c r="MJ176" s="29"/>
      <c r="MK176" s="29"/>
      <c r="ML176" s="29"/>
      <c r="MM176" s="29"/>
      <c r="MN176" s="29"/>
      <c r="MO176" s="29"/>
      <c r="MP176" s="29"/>
      <c r="MQ176" s="29"/>
      <c r="MR176" s="29"/>
      <c r="MS176" s="29"/>
      <c r="MT176" s="29"/>
      <c r="MU176" s="29"/>
      <c r="MV176" s="29"/>
      <c r="MW176" s="29"/>
      <c r="MX176" s="29"/>
      <c r="MY176" s="29"/>
      <c r="MZ176" s="29"/>
      <c r="NA176" s="29"/>
      <c r="NB176" s="29"/>
      <c r="NC176" s="29"/>
      <c r="ND176" s="29"/>
      <c r="NE176" s="29"/>
      <c r="NF176" s="29"/>
      <c r="NG176" s="29"/>
      <c r="NH176" s="29"/>
      <c r="NI176" s="29"/>
      <c r="NJ176" s="29"/>
      <c r="NK176" s="29"/>
      <c r="NL176" s="29"/>
      <c r="NM176" s="29"/>
      <c r="NN176" s="29"/>
      <c r="NO176" s="29"/>
      <c r="NP176" s="29"/>
      <c r="NQ176" s="29"/>
      <c r="NR176" s="29"/>
      <c r="NS176" s="29"/>
      <c r="NT176" s="29"/>
      <c r="NU176" s="29"/>
      <c r="NV176" s="29"/>
      <c r="NW176" s="29"/>
      <c r="NX176" s="29"/>
      <c r="NY176" s="29"/>
      <c r="NZ176" s="29"/>
      <c r="OA176" s="29"/>
      <c r="OB176" s="29"/>
      <c r="OC176" s="29"/>
      <c r="OD176" s="29"/>
      <c r="OE176" s="29"/>
      <c r="OF176" s="29"/>
      <c r="OG176" s="29"/>
      <c r="OH176" s="29"/>
      <c r="OI176" s="29"/>
      <c r="OJ176" s="29"/>
      <c r="OK176" s="29"/>
      <c r="OL176" s="29"/>
      <c r="OM176" s="29"/>
      <c r="ON176" s="29"/>
      <c r="OO176" s="29"/>
      <c r="OP176" s="29"/>
      <c r="OQ176" s="29"/>
      <c r="OR176" s="29"/>
      <c r="OS176" s="29"/>
      <c r="OT176" s="29"/>
      <c r="OU176" s="29"/>
      <c r="OV176" s="29"/>
      <c r="OW176" s="29"/>
      <c r="OX176" s="29"/>
      <c r="OY176" s="29"/>
      <c r="OZ176" s="29"/>
      <c r="PA176" s="29"/>
      <c r="PB176" s="29"/>
      <c r="PC176" s="29"/>
      <c r="PD176" s="29"/>
      <c r="PE176" s="29"/>
      <c r="PF176" s="29"/>
      <c r="PG176" s="29"/>
      <c r="PH176" s="29"/>
      <c r="PI176" s="29"/>
      <c r="PJ176" s="29"/>
      <c r="PK176" s="29"/>
    </row>
    <row r="177" spans="1:427" x14ac:dyDescent="0.25">
      <c r="A177" s="7" t="s">
        <v>383</v>
      </c>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v>-300</v>
      </c>
      <c r="DP177" s="29">
        <v>300</v>
      </c>
      <c r="DQ177" s="29">
        <v>0</v>
      </c>
      <c r="DR177" s="29"/>
      <c r="DS177" s="29"/>
      <c r="DT177" s="29"/>
      <c r="DU177" s="29"/>
      <c r="DV177" s="29"/>
      <c r="DW177" s="29"/>
      <c r="DX177" s="29">
        <v>-300</v>
      </c>
      <c r="DY177" s="29">
        <v>300</v>
      </c>
      <c r="DZ177" s="29">
        <v>0</v>
      </c>
      <c r="EA177" s="29">
        <v>300</v>
      </c>
      <c r="EB177" s="29">
        <v>150</v>
      </c>
      <c r="EC177" s="29">
        <v>450</v>
      </c>
      <c r="ED177" s="29"/>
      <c r="EE177" s="29"/>
      <c r="EF177" s="29"/>
      <c r="EG177" s="29"/>
      <c r="EH177" s="29"/>
      <c r="EI177" s="29"/>
      <c r="EJ177" s="29">
        <v>300</v>
      </c>
      <c r="EK177" s="29">
        <v>150</v>
      </c>
      <c r="EL177" s="29">
        <v>450</v>
      </c>
      <c r="EM177" s="29">
        <v>0</v>
      </c>
      <c r="EN177" s="29">
        <v>150</v>
      </c>
      <c r="EO177" s="29">
        <v>150</v>
      </c>
      <c r="EP177" s="29"/>
      <c r="EQ177" s="29"/>
      <c r="ER177" s="29"/>
      <c r="ES177" s="29"/>
      <c r="ET177" s="29"/>
      <c r="EU177" s="29"/>
      <c r="EV177" s="29">
        <v>0</v>
      </c>
      <c r="EW177" s="29">
        <v>150</v>
      </c>
      <c r="EX177" s="29">
        <v>150</v>
      </c>
      <c r="EY177" s="29">
        <v>0</v>
      </c>
      <c r="EZ177" s="29">
        <v>150</v>
      </c>
      <c r="FA177" s="29">
        <v>150</v>
      </c>
      <c r="FB177" s="29"/>
      <c r="FC177" s="29"/>
      <c r="FD177" s="29"/>
      <c r="FE177" s="29"/>
      <c r="FF177" s="29"/>
      <c r="FG177" s="29"/>
      <c r="FH177" s="29">
        <v>0</v>
      </c>
      <c r="FI177" s="29">
        <v>150</v>
      </c>
      <c r="FJ177" s="29">
        <v>150</v>
      </c>
      <c r="FK177" s="29">
        <v>0</v>
      </c>
      <c r="FL177" s="29">
        <v>150</v>
      </c>
      <c r="FM177" s="29">
        <v>150</v>
      </c>
      <c r="FN177" s="29"/>
      <c r="FO177" s="29"/>
      <c r="FP177" s="29"/>
      <c r="FQ177" s="29"/>
      <c r="FR177" s="29"/>
      <c r="FS177" s="29"/>
      <c r="FT177" s="29">
        <v>0</v>
      </c>
      <c r="FU177" s="29">
        <v>150</v>
      </c>
      <c r="FV177" s="29">
        <v>150</v>
      </c>
      <c r="FW177" s="29">
        <v>0</v>
      </c>
      <c r="FX177" s="29">
        <v>150</v>
      </c>
      <c r="FY177" s="29">
        <v>150</v>
      </c>
      <c r="FZ177" s="29"/>
      <c r="GA177" s="29"/>
      <c r="GB177" s="29"/>
      <c r="GC177" s="29"/>
      <c r="GD177" s="29"/>
      <c r="GE177" s="29"/>
      <c r="GF177" s="29">
        <v>0</v>
      </c>
      <c r="GG177" s="29">
        <v>150</v>
      </c>
      <c r="GH177" s="29">
        <v>150</v>
      </c>
      <c r="GI177" s="29">
        <v>100</v>
      </c>
      <c r="GJ177" s="29">
        <v>150</v>
      </c>
      <c r="GK177" s="29">
        <v>250</v>
      </c>
      <c r="GL177" s="29"/>
      <c r="GM177" s="29"/>
      <c r="GN177" s="29"/>
      <c r="GO177" s="29"/>
      <c r="GP177" s="29"/>
      <c r="GQ177" s="29"/>
      <c r="GR177" s="29">
        <v>100</v>
      </c>
      <c r="GS177" s="29">
        <v>150</v>
      </c>
      <c r="GT177" s="29">
        <v>250</v>
      </c>
      <c r="GU177" s="29">
        <v>-100</v>
      </c>
      <c r="GV177" s="29">
        <v>350</v>
      </c>
      <c r="GW177" s="29">
        <v>250</v>
      </c>
      <c r="GX177" s="29"/>
      <c r="GY177" s="29"/>
      <c r="GZ177" s="29"/>
      <c r="HA177" s="29"/>
      <c r="HB177" s="29"/>
      <c r="HC177" s="29"/>
      <c r="HD177" s="29">
        <v>-100</v>
      </c>
      <c r="HE177" s="29">
        <v>350</v>
      </c>
      <c r="HF177" s="29">
        <v>250</v>
      </c>
      <c r="HG177" s="29"/>
      <c r="HH177" s="29"/>
      <c r="HI177" s="29"/>
      <c r="HJ177" s="29"/>
      <c r="HK177" s="29"/>
      <c r="HL177" s="29"/>
      <c r="HM177" s="29"/>
      <c r="HN177" s="29"/>
      <c r="HO177" s="29"/>
      <c r="HP177" s="29"/>
      <c r="HQ177" s="29"/>
      <c r="HR177" s="29"/>
      <c r="HS177" s="29"/>
      <c r="HT177" s="29"/>
      <c r="HU177" s="29"/>
      <c r="HV177" s="29"/>
      <c r="HW177" s="29"/>
      <c r="HX177" s="29"/>
      <c r="HY177" s="29">
        <v>0</v>
      </c>
      <c r="HZ177" s="29">
        <v>1550</v>
      </c>
      <c r="IA177" s="29">
        <v>1550</v>
      </c>
      <c r="IB177" s="29"/>
      <c r="IC177" s="29"/>
      <c r="ID177" s="29"/>
      <c r="IE177" s="29"/>
      <c r="IF177" s="29"/>
      <c r="IG177" s="29"/>
      <c r="IH177" s="29"/>
      <c r="II177" s="29"/>
      <c r="IJ177" s="29"/>
      <c r="IK177" s="29"/>
      <c r="IL177" s="29"/>
      <c r="IM177" s="29"/>
      <c r="IN177" s="29"/>
      <c r="IO177" s="29"/>
      <c r="IP177" s="29"/>
      <c r="IQ177" s="29"/>
      <c r="IR177" s="29"/>
      <c r="IS177" s="29"/>
      <c r="IT177" s="29"/>
      <c r="IU177" s="29"/>
      <c r="IV177" s="29"/>
      <c r="IW177" s="29"/>
      <c r="IX177" s="29"/>
      <c r="IY177" s="29"/>
      <c r="IZ177" s="29"/>
      <c r="JA177" s="29"/>
      <c r="JB177" s="29"/>
      <c r="JC177" s="29"/>
      <c r="JD177" s="29"/>
      <c r="JE177" s="29"/>
      <c r="JF177" s="29"/>
      <c r="JG177" s="29"/>
      <c r="JH177" s="29"/>
      <c r="JI177" s="29"/>
      <c r="JJ177" s="29"/>
      <c r="JK177" s="29"/>
      <c r="JL177" s="29"/>
      <c r="JM177" s="29"/>
      <c r="JN177" s="29"/>
      <c r="JO177" s="29"/>
      <c r="JP177" s="29"/>
      <c r="JQ177" s="29"/>
      <c r="JR177" s="29"/>
      <c r="JS177" s="29"/>
      <c r="JT177" s="29"/>
      <c r="JU177" s="29"/>
      <c r="JV177" s="29"/>
      <c r="JW177" s="29"/>
      <c r="JX177" s="29"/>
      <c r="JY177" s="29"/>
      <c r="JZ177" s="29"/>
      <c r="KA177" s="29"/>
      <c r="KB177" s="29"/>
      <c r="KC177" s="29"/>
      <c r="KD177" s="29"/>
      <c r="KE177" s="29"/>
      <c r="KF177" s="29"/>
      <c r="KG177" s="29"/>
      <c r="KH177" s="29"/>
      <c r="KI177" s="29"/>
      <c r="KJ177" s="29"/>
      <c r="KK177" s="29"/>
      <c r="KL177" s="29"/>
      <c r="KM177" s="29"/>
      <c r="KN177" s="29"/>
      <c r="KO177" s="29"/>
      <c r="KP177" s="29"/>
      <c r="KQ177" s="29"/>
      <c r="KR177" s="29"/>
      <c r="KS177" s="29"/>
      <c r="KT177" s="29"/>
      <c r="KU177" s="29"/>
      <c r="KV177" s="29"/>
      <c r="KW177" s="29"/>
      <c r="KX177" s="29"/>
      <c r="KY177" s="29"/>
      <c r="KZ177" s="29"/>
      <c r="LA177" s="29"/>
      <c r="LB177" s="29"/>
      <c r="LC177" s="29"/>
      <c r="LD177" s="29"/>
      <c r="LE177" s="29"/>
      <c r="LF177" s="29"/>
      <c r="LG177" s="29"/>
      <c r="LH177" s="29"/>
      <c r="LI177" s="29"/>
      <c r="LJ177" s="29"/>
      <c r="LK177" s="29"/>
      <c r="LL177" s="29"/>
      <c r="LM177" s="29"/>
      <c r="LN177" s="29"/>
      <c r="LO177" s="29"/>
      <c r="LP177" s="29"/>
      <c r="LQ177" s="29"/>
      <c r="LR177" s="29"/>
      <c r="LS177" s="29"/>
      <c r="LT177" s="29"/>
      <c r="LU177" s="29"/>
      <c r="LV177" s="29"/>
      <c r="LW177" s="29"/>
      <c r="LX177" s="29"/>
      <c r="LY177" s="29"/>
      <c r="LZ177" s="29"/>
      <c r="MA177" s="29"/>
      <c r="MB177" s="29"/>
      <c r="MC177" s="29"/>
      <c r="MD177" s="29"/>
      <c r="ME177" s="29"/>
      <c r="MF177" s="29"/>
      <c r="MG177" s="29"/>
      <c r="MH177" s="29"/>
      <c r="MI177" s="29"/>
      <c r="MJ177" s="29"/>
      <c r="MK177" s="29"/>
      <c r="ML177" s="29"/>
      <c r="MM177" s="29"/>
      <c r="MN177" s="29"/>
      <c r="MO177" s="29"/>
      <c r="MP177" s="29"/>
      <c r="MQ177" s="29"/>
      <c r="MR177" s="29"/>
      <c r="MS177" s="29"/>
      <c r="MT177" s="29"/>
      <c r="MU177" s="29"/>
      <c r="MV177" s="29"/>
      <c r="MW177" s="29"/>
      <c r="MX177" s="29"/>
      <c r="MY177" s="29"/>
      <c r="MZ177" s="29"/>
      <c r="NA177" s="29"/>
      <c r="NB177" s="29"/>
      <c r="NC177" s="29"/>
      <c r="ND177" s="29"/>
      <c r="NE177" s="29"/>
      <c r="NF177" s="29"/>
      <c r="NG177" s="29"/>
      <c r="NH177" s="29"/>
      <c r="NI177" s="29"/>
      <c r="NJ177" s="29"/>
      <c r="NK177" s="29"/>
      <c r="NL177" s="29"/>
      <c r="NM177" s="29"/>
      <c r="NN177" s="29"/>
      <c r="NO177" s="29"/>
      <c r="NP177" s="29"/>
      <c r="NQ177" s="29"/>
      <c r="NR177" s="29"/>
      <c r="NS177" s="29"/>
      <c r="NT177" s="29"/>
      <c r="NU177" s="29"/>
      <c r="NV177" s="29"/>
      <c r="NW177" s="29"/>
      <c r="NX177" s="29"/>
      <c r="NY177" s="29"/>
      <c r="NZ177" s="29"/>
      <c r="OA177" s="29"/>
      <c r="OB177" s="29"/>
      <c r="OC177" s="29"/>
      <c r="OD177" s="29"/>
      <c r="OE177" s="29"/>
      <c r="OF177" s="29"/>
      <c r="OG177" s="29"/>
      <c r="OH177" s="29"/>
      <c r="OI177" s="29"/>
      <c r="OJ177" s="29"/>
      <c r="OK177" s="29"/>
      <c r="OL177" s="29"/>
      <c r="OM177" s="29"/>
      <c r="ON177" s="29"/>
      <c r="OO177" s="29"/>
      <c r="OP177" s="29"/>
      <c r="OQ177" s="29"/>
      <c r="OR177" s="29"/>
      <c r="OS177" s="29"/>
      <c r="OT177" s="29"/>
      <c r="OU177" s="29"/>
      <c r="OV177" s="29"/>
      <c r="OW177" s="29"/>
      <c r="OX177" s="29"/>
      <c r="OY177" s="29"/>
      <c r="OZ177" s="29"/>
      <c r="PA177" s="29"/>
      <c r="PB177" s="29"/>
      <c r="PC177" s="29"/>
      <c r="PD177" s="29"/>
      <c r="PE177" s="29"/>
      <c r="PF177" s="29"/>
      <c r="PG177" s="29"/>
      <c r="PH177" s="29"/>
      <c r="PI177" s="29"/>
      <c r="PJ177" s="29"/>
      <c r="PK177" s="29"/>
    </row>
    <row r="178" spans="1:427" x14ac:dyDescent="0.25">
      <c r="A178" s="7" t="s">
        <v>316</v>
      </c>
      <c r="B178" s="29">
        <v>0</v>
      </c>
      <c r="C178" s="29">
        <v>4418.79</v>
      </c>
      <c r="D178" s="29">
        <v>4418.79</v>
      </c>
      <c r="E178" s="29">
        <v>0</v>
      </c>
      <c r="F178" s="29">
        <v>4418.79</v>
      </c>
      <c r="G178" s="29">
        <v>4418.79</v>
      </c>
      <c r="H178" s="29">
        <v>0</v>
      </c>
      <c r="I178" s="29">
        <v>4418.79</v>
      </c>
      <c r="J178" s="29">
        <v>4418.79</v>
      </c>
      <c r="K178" s="29">
        <v>0</v>
      </c>
      <c r="L178" s="29">
        <v>4418.79</v>
      </c>
      <c r="M178" s="29">
        <v>4418.79</v>
      </c>
      <c r="N178" s="29">
        <v>0</v>
      </c>
      <c r="O178" s="29">
        <v>4418.79</v>
      </c>
      <c r="P178" s="29">
        <v>4418.79</v>
      </c>
      <c r="Q178" s="29">
        <v>0</v>
      </c>
      <c r="R178" s="29">
        <v>4418.79</v>
      </c>
      <c r="S178" s="29">
        <v>4418.79</v>
      </c>
      <c r="T178" s="29">
        <v>0</v>
      </c>
      <c r="U178" s="29">
        <v>4418.79</v>
      </c>
      <c r="V178" s="29">
        <v>4418.79</v>
      </c>
      <c r="W178" s="29">
        <v>0</v>
      </c>
      <c r="X178" s="29">
        <v>4418.79</v>
      </c>
      <c r="Y178" s="29">
        <v>4418.79</v>
      </c>
      <c r="Z178" s="29">
        <v>0</v>
      </c>
      <c r="AA178" s="29">
        <v>4418.79</v>
      </c>
      <c r="AB178" s="29">
        <v>4418.79</v>
      </c>
      <c r="AC178" s="29">
        <v>0</v>
      </c>
      <c r="AD178" s="29">
        <v>4418.79</v>
      </c>
      <c r="AE178" s="29">
        <v>4418.79</v>
      </c>
      <c r="AF178" s="29">
        <v>0</v>
      </c>
      <c r="AG178" s="29">
        <v>4418.79</v>
      </c>
      <c r="AH178" s="29">
        <v>4418.79</v>
      </c>
      <c r="AI178" s="29">
        <v>0</v>
      </c>
      <c r="AJ178" s="29">
        <v>4418.79</v>
      </c>
      <c r="AK178" s="29">
        <v>4418.79</v>
      </c>
      <c r="AL178" s="29">
        <v>0</v>
      </c>
      <c r="AM178" s="29">
        <v>4418.79</v>
      </c>
      <c r="AN178" s="29">
        <v>4418.79</v>
      </c>
      <c r="AO178" s="29">
        <v>0</v>
      </c>
      <c r="AP178" s="29">
        <v>4418.79</v>
      </c>
      <c r="AQ178" s="29">
        <v>4418.79</v>
      </c>
      <c r="AR178" s="29">
        <v>0</v>
      </c>
      <c r="AS178" s="29">
        <v>4418.79</v>
      </c>
      <c r="AT178" s="29">
        <v>4418.79</v>
      </c>
      <c r="AU178" s="29">
        <v>0</v>
      </c>
      <c r="AV178" s="29">
        <v>4418.79</v>
      </c>
      <c r="AW178" s="29">
        <v>4418.79</v>
      </c>
      <c r="AX178" s="29">
        <v>0</v>
      </c>
      <c r="AY178" s="29">
        <v>4418.79</v>
      </c>
      <c r="AZ178" s="29">
        <v>4418.79</v>
      </c>
      <c r="BA178" s="29">
        <v>0</v>
      </c>
      <c r="BB178" s="29">
        <v>4418.79</v>
      </c>
      <c r="BC178" s="29">
        <v>4418.79</v>
      </c>
      <c r="BD178" s="29">
        <v>0</v>
      </c>
      <c r="BE178" s="29">
        <v>4418.79</v>
      </c>
      <c r="BF178" s="29">
        <v>4418.79</v>
      </c>
      <c r="BG178" s="29">
        <v>0</v>
      </c>
      <c r="BH178" s="29">
        <v>4418.79</v>
      </c>
      <c r="BI178" s="29">
        <v>4418.79</v>
      </c>
      <c r="BJ178" s="29">
        <v>0</v>
      </c>
      <c r="BK178" s="29">
        <v>4590.2700000000004</v>
      </c>
      <c r="BL178" s="29">
        <v>4590.2700000000004</v>
      </c>
      <c r="BM178" s="29">
        <v>0</v>
      </c>
      <c r="BN178" s="29">
        <v>4590.2700000000004</v>
      </c>
      <c r="BO178" s="29">
        <v>4590.2700000000004</v>
      </c>
      <c r="BP178" s="29">
        <v>0</v>
      </c>
      <c r="BQ178" s="29">
        <v>6189.63</v>
      </c>
      <c r="BR178" s="29">
        <v>6189.63</v>
      </c>
      <c r="BS178" s="29">
        <v>0</v>
      </c>
      <c r="BT178" s="29">
        <v>6189.63</v>
      </c>
      <c r="BU178" s="29">
        <v>6189.63</v>
      </c>
      <c r="BV178" s="29"/>
      <c r="BW178" s="29"/>
      <c r="BX178" s="29"/>
      <c r="BY178" s="29"/>
      <c r="BZ178" s="29"/>
      <c r="CA178" s="29"/>
      <c r="CB178" s="29">
        <v>0</v>
      </c>
      <c r="CC178" s="29">
        <v>54967.799999999996</v>
      </c>
      <c r="CD178" s="29">
        <v>54967.799999999996</v>
      </c>
      <c r="CE178" s="29">
        <v>0</v>
      </c>
      <c r="CF178" s="29">
        <v>5921</v>
      </c>
      <c r="CG178" s="29">
        <v>5921</v>
      </c>
      <c r="CH178" s="29"/>
      <c r="CI178" s="29"/>
      <c r="CJ178" s="29"/>
      <c r="CK178" s="29"/>
      <c r="CL178" s="29"/>
      <c r="CM178" s="29"/>
      <c r="CN178" s="29">
        <v>0</v>
      </c>
      <c r="CO178" s="29">
        <v>5921</v>
      </c>
      <c r="CP178" s="29">
        <v>5921</v>
      </c>
      <c r="CQ178" s="29">
        <v>0</v>
      </c>
      <c r="CR178" s="29">
        <v>25839.4</v>
      </c>
      <c r="CS178" s="29">
        <v>25839.4</v>
      </c>
      <c r="CT178" s="29"/>
      <c r="CU178" s="29"/>
      <c r="CV178" s="29"/>
      <c r="CW178" s="29"/>
      <c r="CX178" s="29"/>
      <c r="CY178" s="29"/>
      <c r="CZ178" s="29">
        <v>0</v>
      </c>
      <c r="DA178" s="29">
        <v>25839.4</v>
      </c>
      <c r="DB178" s="29">
        <v>25839.4</v>
      </c>
      <c r="DC178" s="29">
        <v>0</v>
      </c>
      <c r="DD178" s="29">
        <v>6375.08</v>
      </c>
      <c r="DE178" s="29">
        <v>6375.08</v>
      </c>
      <c r="DF178" s="29"/>
      <c r="DG178" s="29"/>
      <c r="DH178" s="29"/>
      <c r="DI178" s="29"/>
      <c r="DJ178" s="29"/>
      <c r="DK178" s="29"/>
      <c r="DL178" s="29">
        <v>0</v>
      </c>
      <c r="DM178" s="29">
        <v>6375.08</v>
      </c>
      <c r="DN178" s="29">
        <v>6375.08</v>
      </c>
      <c r="DO178" s="29">
        <v>0</v>
      </c>
      <c r="DP178" s="29">
        <v>7174.65</v>
      </c>
      <c r="DQ178" s="29">
        <v>7174.65</v>
      </c>
      <c r="DR178" s="29"/>
      <c r="DS178" s="29"/>
      <c r="DT178" s="29"/>
      <c r="DU178" s="29"/>
      <c r="DV178" s="29"/>
      <c r="DW178" s="29"/>
      <c r="DX178" s="29">
        <v>0</v>
      </c>
      <c r="DY178" s="29">
        <v>7174.65</v>
      </c>
      <c r="DZ178" s="29">
        <v>7174.65</v>
      </c>
      <c r="EA178" s="29">
        <v>0</v>
      </c>
      <c r="EB178" s="29">
        <v>9961.39</v>
      </c>
      <c r="EC178" s="29">
        <v>9961.39</v>
      </c>
      <c r="ED178" s="29"/>
      <c r="EE178" s="29"/>
      <c r="EF178" s="29"/>
      <c r="EG178" s="29"/>
      <c r="EH178" s="29"/>
      <c r="EI178" s="29"/>
      <c r="EJ178" s="29">
        <v>0</v>
      </c>
      <c r="EK178" s="29">
        <v>9961.39</v>
      </c>
      <c r="EL178" s="29">
        <v>9961.39</v>
      </c>
      <c r="EM178" s="29">
        <v>0</v>
      </c>
      <c r="EN178" s="29">
        <v>12727.51</v>
      </c>
      <c r="EO178" s="29">
        <v>12727.51</v>
      </c>
      <c r="EP178" s="29"/>
      <c r="EQ178" s="29"/>
      <c r="ER178" s="29"/>
      <c r="ES178" s="29"/>
      <c r="ET178" s="29"/>
      <c r="EU178" s="29"/>
      <c r="EV178" s="29">
        <v>0</v>
      </c>
      <c r="EW178" s="29">
        <v>12727.51</v>
      </c>
      <c r="EX178" s="29">
        <v>12727.51</v>
      </c>
      <c r="EY178" s="29">
        <v>0</v>
      </c>
      <c r="EZ178" s="29">
        <v>13402.33</v>
      </c>
      <c r="FA178" s="29">
        <v>13402.33</v>
      </c>
      <c r="FB178" s="29"/>
      <c r="FC178" s="29"/>
      <c r="FD178" s="29"/>
      <c r="FE178" s="29"/>
      <c r="FF178" s="29"/>
      <c r="FG178" s="29"/>
      <c r="FH178" s="29">
        <v>0</v>
      </c>
      <c r="FI178" s="29">
        <v>13402.33</v>
      </c>
      <c r="FJ178" s="29">
        <v>13402.33</v>
      </c>
      <c r="FK178" s="29">
        <v>13904.01</v>
      </c>
      <c r="FL178" s="29">
        <v>0</v>
      </c>
      <c r="FM178" s="29">
        <v>13904.01</v>
      </c>
      <c r="FN178" s="29"/>
      <c r="FO178" s="29"/>
      <c r="FP178" s="29"/>
      <c r="FQ178" s="29"/>
      <c r="FR178" s="29"/>
      <c r="FS178" s="29"/>
      <c r="FT178" s="29">
        <v>13904.01</v>
      </c>
      <c r="FU178" s="29">
        <v>0</v>
      </c>
      <c r="FV178" s="29">
        <v>13904.01</v>
      </c>
      <c r="FW178" s="29">
        <v>856.62</v>
      </c>
      <c r="FX178" s="29">
        <v>13904.01</v>
      </c>
      <c r="FY178" s="29">
        <v>14760.63</v>
      </c>
      <c r="FZ178" s="29"/>
      <c r="GA178" s="29"/>
      <c r="GB178" s="29"/>
      <c r="GC178" s="29"/>
      <c r="GD178" s="29"/>
      <c r="GE178" s="29"/>
      <c r="GF178" s="29">
        <v>856.62</v>
      </c>
      <c r="GG178" s="29">
        <v>13904.01</v>
      </c>
      <c r="GH178" s="29">
        <v>14760.63</v>
      </c>
      <c r="GI178" s="29">
        <v>632.80999999999995</v>
      </c>
      <c r="GJ178" s="29">
        <v>14760.63</v>
      </c>
      <c r="GK178" s="29">
        <v>15393.44</v>
      </c>
      <c r="GL178" s="29"/>
      <c r="GM178" s="29"/>
      <c r="GN178" s="29"/>
      <c r="GO178" s="29"/>
      <c r="GP178" s="29"/>
      <c r="GQ178" s="29"/>
      <c r="GR178" s="29">
        <v>632.80999999999995</v>
      </c>
      <c r="GS178" s="29">
        <v>14760.63</v>
      </c>
      <c r="GT178" s="29">
        <v>15393.44</v>
      </c>
      <c r="GU178" s="29">
        <v>764.46</v>
      </c>
      <c r="GV178" s="29">
        <v>15393.44</v>
      </c>
      <c r="GW178" s="29">
        <v>16157.9</v>
      </c>
      <c r="GX178" s="29"/>
      <c r="GY178" s="29"/>
      <c r="GZ178" s="29"/>
      <c r="HA178" s="29"/>
      <c r="HB178" s="29"/>
      <c r="HC178" s="29"/>
      <c r="HD178" s="29">
        <v>764.46</v>
      </c>
      <c r="HE178" s="29">
        <v>15393.44</v>
      </c>
      <c r="HF178" s="29">
        <v>16157.9</v>
      </c>
      <c r="HG178" s="29"/>
      <c r="HH178" s="29"/>
      <c r="HI178" s="29"/>
      <c r="HJ178" s="29"/>
      <c r="HK178" s="29"/>
      <c r="HL178" s="29"/>
      <c r="HM178" s="29"/>
      <c r="HN178" s="29"/>
      <c r="HO178" s="29"/>
      <c r="HP178" s="29"/>
      <c r="HQ178" s="29"/>
      <c r="HR178" s="29"/>
      <c r="HS178" s="29"/>
      <c r="HT178" s="29"/>
      <c r="HU178" s="29"/>
      <c r="HV178" s="29"/>
      <c r="HW178" s="29"/>
      <c r="HX178" s="29"/>
      <c r="HY178" s="29">
        <v>16157.900000000001</v>
      </c>
      <c r="HZ178" s="29">
        <v>125459.44</v>
      </c>
      <c r="IA178" s="29">
        <v>141617.34</v>
      </c>
      <c r="IB178" s="29">
        <v>-15393.44</v>
      </c>
      <c r="IC178" s="29">
        <v>15393.44</v>
      </c>
      <c r="ID178" s="29">
        <v>0</v>
      </c>
      <c r="IE178" s="29"/>
      <c r="IF178" s="29"/>
      <c r="IG178" s="29"/>
      <c r="IH178" s="29">
        <v>-15393.44</v>
      </c>
      <c r="II178" s="29">
        <v>15393.44</v>
      </c>
      <c r="IJ178" s="29">
        <v>0</v>
      </c>
      <c r="IK178" s="29"/>
      <c r="IL178" s="29"/>
      <c r="IM178" s="29"/>
      <c r="IN178" s="29"/>
      <c r="IO178" s="29"/>
      <c r="IP178" s="29"/>
      <c r="IQ178" s="29"/>
      <c r="IR178" s="29"/>
      <c r="IS178" s="29"/>
      <c r="IT178" s="29"/>
      <c r="IU178" s="29"/>
      <c r="IV178" s="29"/>
      <c r="IW178" s="29"/>
      <c r="IX178" s="29"/>
      <c r="IY178" s="29"/>
      <c r="IZ178" s="29"/>
      <c r="JA178" s="29"/>
      <c r="JB178" s="29"/>
      <c r="JC178" s="29"/>
      <c r="JD178" s="29"/>
      <c r="JE178" s="29"/>
      <c r="JF178" s="29"/>
      <c r="JG178" s="29"/>
      <c r="JH178" s="29"/>
      <c r="JI178" s="29"/>
      <c r="JJ178" s="29"/>
      <c r="JK178" s="29"/>
      <c r="JL178" s="29"/>
      <c r="JM178" s="29"/>
      <c r="JN178" s="29"/>
      <c r="JO178" s="29"/>
      <c r="JP178" s="29"/>
      <c r="JQ178" s="29"/>
      <c r="JR178" s="29"/>
      <c r="JS178" s="29"/>
      <c r="JT178" s="29"/>
      <c r="JU178" s="29"/>
      <c r="JV178" s="29"/>
      <c r="JW178" s="29"/>
      <c r="JX178" s="29"/>
      <c r="JY178" s="29"/>
      <c r="JZ178" s="29"/>
      <c r="KA178" s="29"/>
      <c r="KB178" s="29"/>
      <c r="KC178" s="29"/>
      <c r="KD178" s="29"/>
      <c r="KE178" s="29"/>
      <c r="KF178" s="29"/>
      <c r="KG178" s="29"/>
      <c r="KH178" s="29"/>
      <c r="KI178" s="29"/>
      <c r="KJ178" s="29"/>
      <c r="KK178" s="29"/>
      <c r="KL178" s="29"/>
      <c r="KM178" s="29"/>
      <c r="KN178" s="29"/>
      <c r="KO178" s="29"/>
      <c r="KP178" s="29"/>
      <c r="KQ178" s="29"/>
      <c r="KR178" s="29"/>
      <c r="KS178" s="29"/>
      <c r="KT178" s="29"/>
      <c r="KU178" s="29"/>
      <c r="KV178" s="29"/>
      <c r="KW178" s="29"/>
      <c r="KX178" s="29"/>
      <c r="KY178" s="29"/>
      <c r="KZ178" s="29"/>
      <c r="LA178" s="29"/>
      <c r="LB178" s="29"/>
      <c r="LC178" s="29"/>
      <c r="LD178" s="29"/>
      <c r="LE178" s="29"/>
      <c r="LF178" s="29"/>
      <c r="LG178" s="29"/>
      <c r="LH178" s="29"/>
      <c r="LI178" s="29"/>
      <c r="LJ178" s="29"/>
      <c r="LK178" s="29"/>
      <c r="LL178" s="29"/>
      <c r="LM178" s="29"/>
      <c r="LN178" s="29"/>
      <c r="LO178" s="29"/>
      <c r="LP178" s="29"/>
      <c r="LQ178" s="29"/>
      <c r="LR178" s="29"/>
      <c r="LS178" s="29"/>
      <c r="LT178" s="29"/>
      <c r="LU178" s="29"/>
      <c r="LV178" s="29"/>
      <c r="LW178" s="29"/>
      <c r="LX178" s="29"/>
      <c r="LY178" s="29"/>
      <c r="LZ178" s="29"/>
      <c r="MA178" s="29"/>
      <c r="MB178" s="29"/>
      <c r="MC178" s="29"/>
      <c r="MD178" s="29"/>
      <c r="ME178" s="29"/>
      <c r="MF178" s="29">
        <v>15393.44</v>
      </c>
      <c r="MG178" s="29">
        <v>0</v>
      </c>
      <c r="MH178" s="29">
        <v>15393.44</v>
      </c>
      <c r="MI178" s="29">
        <v>15393.44</v>
      </c>
      <c r="MJ178" s="29">
        <v>0</v>
      </c>
      <c r="MK178" s="29">
        <v>15393.44</v>
      </c>
      <c r="ML178" s="29">
        <v>0</v>
      </c>
      <c r="MM178" s="29">
        <v>15393.44</v>
      </c>
      <c r="MN178" s="29">
        <v>15393.44</v>
      </c>
      <c r="MO178" s="29"/>
      <c r="MP178" s="29"/>
      <c r="MQ178" s="29"/>
      <c r="MR178" s="29"/>
      <c r="MS178" s="29"/>
      <c r="MT178" s="29"/>
      <c r="MU178" s="29"/>
      <c r="MV178" s="29"/>
      <c r="MW178" s="29"/>
      <c r="MX178" s="29"/>
      <c r="MY178" s="29"/>
      <c r="MZ178" s="29"/>
      <c r="NA178" s="29"/>
      <c r="NB178" s="29"/>
      <c r="NC178" s="29"/>
      <c r="ND178" s="29"/>
      <c r="NE178" s="29"/>
      <c r="NF178" s="29"/>
      <c r="NG178" s="29"/>
      <c r="NH178" s="29"/>
      <c r="NI178" s="29"/>
      <c r="NJ178" s="29"/>
      <c r="NK178" s="29"/>
      <c r="NL178" s="29"/>
      <c r="NM178" s="29"/>
      <c r="NN178" s="29"/>
      <c r="NO178" s="29"/>
      <c r="NP178" s="29"/>
      <c r="NQ178" s="29"/>
      <c r="NR178" s="29"/>
      <c r="NS178" s="29"/>
      <c r="NT178" s="29"/>
      <c r="NU178" s="29"/>
      <c r="NV178" s="29"/>
      <c r="NW178" s="29"/>
      <c r="NX178" s="29"/>
      <c r="NY178" s="29"/>
      <c r="NZ178" s="29"/>
      <c r="OA178" s="29"/>
      <c r="OB178" s="29"/>
      <c r="OC178" s="29"/>
      <c r="OD178" s="29"/>
      <c r="OE178" s="29"/>
      <c r="OF178" s="29"/>
      <c r="OG178" s="29"/>
      <c r="OH178" s="29"/>
      <c r="OI178" s="29"/>
      <c r="OJ178" s="29"/>
      <c r="OK178" s="29"/>
      <c r="OL178" s="29"/>
      <c r="OM178" s="29"/>
      <c r="ON178" s="29"/>
      <c r="OO178" s="29"/>
      <c r="OP178" s="29"/>
      <c r="OQ178" s="29"/>
      <c r="OR178" s="29"/>
      <c r="OS178" s="29"/>
      <c r="OT178" s="29"/>
      <c r="OU178" s="29"/>
      <c r="OV178" s="29"/>
      <c r="OW178" s="29"/>
      <c r="OX178" s="29"/>
      <c r="OY178" s="29"/>
      <c r="OZ178" s="29"/>
      <c r="PA178" s="29"/>
      <c r="PB178" s="29"/>
      <c r="PC178" s="29"/>
      <c r="PD178" s="29"/>
      <c r="PE178" s="29"/>
      <c r="PF178" s="29"/>
      <c r="PG178" s="29"/>
      <c r="PH178" s="29"/>
      <c r="PI178" s="29"/>
      <c r="PJ178" s="29"/>
      <c r="PK178" s="29"/>
    </row>
    <row r="179" spans="1:427" x14ac:dyDescent="0.25">
      <c r="A179" s="7" t="s">
        <v>317</v>
      </c>
      <c r="B179" s="29">
        <v>0</v>
      </c>
      <c r="C179" s="29">
        <v>8003.69</v>
      </c>
      <c r="D179" s="29">
        <v>8003.69</v>
      </c>
      <c r="E179" s="29">
        <v>0</v>
      </c>
      <c r="F179" s="29">
        <v>8003.69</v>
      </c>
      <c r="G179" s="29">
        <v>8003.69</v>
      </c>
      <c r="H179" s="29">
        <v>0</v>
      </c>
      <c r="I179" s="29">
        <v>10126.629999999999</v>
      </c>
      <c r="J179" s="29">
        <v>10126.629999999999</v>
      </c>
      <c r="K179" s="29">
        <v>0</v>
      </c>
      <c r="L179" s="29">
        <v>10126.629999999999</v>
      </c>
      <c r="M179" s="29">
        <v>10126.629999999999</v>
      </c>
      <c r="N179" s="29">
        <v>0</v>
      </c>
      <c r="O179" s="29">
        <v>8003.69</v>
      </c>
      <c r="P179" s="29">
        <v>8003.69</v>
      </c>
      <c r="Q179" s="29">
        <v>0</v>
      </c>
      <c r="R179" s="29">
        <v>8003.69</v>
      </c>
      <c r="S179" s="29">
        <v>8003.69</v>
      </c>
      <c r="T179" s="29">
        <v>0</v>
      </c>
      <c r="U179" s="29">
        <v>9790.3700000000008</v>
      </c>
      <c r="V179" s="29">
        <v>9790.3700000000008</v>
      </c>
      <c r="W179" s="29">
        <v>0</v>
      </c>
      <c r="X179" s="29">
        <v>9790.3700000000008</v>
      </c>
      <c r="Y179" s="29">
        <v>9790.3700000000008</v>
      </c>
      <c r="Z179" s="29">
        <v>0</v>
      </c>
      <c r="AA179" s="29">
        <v>8003.69</v>
      </c>
      <c r="AB179" s="29">
        <v>8003.69</v>
      </c>
      <c r="AC179" s="29">
        <v>0</v>
      </c>
      <c r="AD179" s="29">
        <v>8003.69</v>
      </c>
      <c r="AE179" s="29">
        <v>8003.69</v>
      </c>
      <c r="AF179" s="29">
        <v>0</v>
      </c>
      <c r="AG179" s="29">
        <v>7997.92</v>
      </c>
      <c r="AH179" s="29">
        <v>7997.92</v>
      </c>
      <c r="AI179" s="29">
        <v>0</v>
      </c>
      <c r="AJ179" s="29">
        <v>7997.92</v>
      </c>
      <c r="AK179" s="29">
        <v>7997.92</v>
      </c>
      <c r="AL179" s="29">
        <v>0</v>
      </c>
      <c r="AM179" s="29">
        <v>7997.92</v>
      </c>
      <c r="AN179" s="29">
        <v>7997.92</v>
      </c>
      <c r="AO179" s="29">
        <v>0</v>
      </c>
      <c r="AP179" s="29">
        <v>7997.92</v>
      </c>
      <c r="AQ179" s="29">
        <v>7997.92</v>
      </c>
      <c r="AR179" s="29">
        <v>0</v>
      </c>
      <c r="AS179" s="29">
        <v>7997.92</v>
      </c>
      <c r="AT179" s="29">
        <v>7997.92</v>
      </c>
      <c r="AU179" s="29">
        <v>0</v>
      </c>
      <c r="AV179" s="29">
        <v>7997.92</v>
      </c>
      <c r="AW179" s="29">
        <v>7997.92</v>
      </c>
      <c r="AX179" s="29">
        <v>0</v>
      </c>
      <c r="AY179" s="29">
        <v>7997.92</v>
      </c>
      <c r="AZ179" s="29">
        <v>7997.92</v>
      </c>
      <c r="BA179" s="29">
        <v>0</v>
      </c>
      <c r="BB179" s="29">
        <v>7997.92</v>
      </c>
      <c r="BC179" s="29">
        <v>7997.92</v>
      </c>
      <c r="BD179" s="29">
        <v>0</v>
      </c>
      <c r="BE179" s="29">
        <v>7997.92</v>
      </c>
      <c r="BF179" s="29">
        <v>7997.92</v>
      </c>
      <c r="BG179" s="29">
        <v>0</v>
      </c>
      <c r="BH179" s="29">
        <v>7997.92</v>
      </c>
      <c r="BI179" s="29">
        <v>7997.92</v>
      </c>
      <c r="BJ179" s="29">
        <v>0</v>
      </c>
      <c r="BK179" s="29">
        <v>8079.98</v>
      </c>
      <c r="BL179" s="29">
        <v>8079.98</v>
      </c>
      <c r="BM179" s="29">
        <v>0</v>
      </c>
      <c r="BN179" s="29">
        <v>8079.98</v>
      </c>
      <c r="BO179" s="29">
        <v>8079.98</v>
      </c>
      <c r="BP179" s="29">
        <v>0</v>
      </c>
      <c r="BQ179" s="29">
        <v>8450.8799999999992</v>
      </c>
      <c r="BR179" s="29">
        <v>8450.8799999999992</v>
      </c>
      <c r="BS179" s="29">
        <v>0</v>
      </c>
      <c r="BT179" s="29">
        <v>8450.8799999999992</v>
      </c>
      <c r="BU179" s="29">
        <v>8450.8799999999992</v>
      </c>
      <c r="BV179" s="29"/>
      <c r="BW179" s="29"/>
      <c r="BX179" s="29"/>
      <c r="BY179" s="29"/>
      <c r="BZ179" s="29"/>
      <c r="CA179" s="29"/>
      <c r="CB179" s="29">
        <v>0</v>
      </c>
      <c r="CC179" s="29">
        <v>100448.53</v>
      </c>
      <c r="CD179" s="29">
        <v>100448.53</v>
      </c>
      <c r="CE179" s="29">
        <v>0</v>
      </c>
      <c r="CF179" s="29">
        <v>9143.1299999999992</v>
      </c>
      <c r="CG179" s="29">
        <v>9143.1299999999992</v>
      </c>
      <c r="CH179" s="29"/>
      <c r="CI179" s="29"/>
      <c r="CJ179" s="29"/>
      <c r="CK179" s="29"/>
      <c r="CL179" s="29"/>
      <c r="CM179" s="29"/>
      <c r="CN179" s="29">
        <v>0</v>
      </c>
      <c r="CO179" s="29">
        <v>9143.1299999999992</v>
      </c>
      <c r="CP179" s="29">
        <v>9143.1299999999992</v>
      </c>
      <c r="CQ179" s="29">
        <v>0</v>
      </c>
      <c r="CR179" s="29">
        <v>8401.56</v>
      </c>
      <c r="CS179" s="29">
        <v>8401.56</v>
      </c>
      <c r="CT179" s="29"/>
      <c r="CU179" s="29"/>
      <c r="CV179" s="29"/>
      <c r="CW179" s="29"/>
      <c r="CX179" s="29"/>
      <c r="CY179" s="29"/>
      <c r="CZ179" s="29">
        <v>0</v>
      </c>
      <c r="DA179" s="29">
        <v>8401.56</v>
      </c>
      <c r="DB179" s="29">
        <v>8401.56</v>
      </c>
      <c r="DC179" s="29">
        <v>0</v>
      </c>
      <c r="DD179" s="29">
        <v>9739.2199999999993</v>
      </c>
      <c r="DE179" s="29">
        <v>9739.2199999999993</v>
      </c>
      <c r="DF179" s="29"/>
      <c r="DG179" s="29"/>
      <c r="DH179" s="29"/>
      <c r="DI179" s="29"/>
      <c r="DJ179" s="29"/>
      <c r="DK179" s="29"/>
      <c r="DL179" s="29">
        <v>0</v>
      </c>
      <c r="DM179" s="29">
        <v>9739.2199999999993</v>
      </c>
      <c r="DN179" s="29">
        <v>9739.2199999999993</v>
      </c>
      <c r="DO179" s="29">
        <v>670.04</v>
      </c>
      <c r="DP179" s="29">
        <v>9739.2199999999993</v>
      </c>
      <c r="DQ179" s="29">
        <v>10409.26</v>
      </c>
      <c r="DR179" s="29"/>
      <c r="DS179" s="29"/>
      <c r="DT179" s="29"/>
      <c r="DU179" s="29"/>
      <c r="DV179" s="29"/>
      <c r="DW179" s="29"/>
      <c r="DX179" s="29">
        <v>670.04</v>
      </c>
      <c r="DY179" s="29">
        <v>9739.2199999999993</v>
      </c>
      <c r="DZ179" s="29">
        <v>10409.26</v>
      </c>
      <c r="EA179" s="29">
        <v>-670.04</v>
      </c>
      <c r="EB179" s="29">
        <v>13024.82</v>
      </c>
      <c r="EC179" s="29">
        <v>12354.78</v>
      </c>
      <c r="ED179" s="29"/>
      <c r="EE179" s="29"/>
      <c r="EF179" s="29"/>
      <c r="EG179" s="29"/>
      <c r="EH179" s="29"/>
      <c r="EI179" s="29"/>
      <c r="EJ179" s="29">
        <v>-670.04</v>
      </c>
      <c r="EK179" s="29">
        <v>13024.82</v>
      </c>
      <c r="EL179" s="29">
        <v>12354.78</v>
      </c>
      <c r="EM179" s="29">
        <v>0</v>
      </c>
      <c r="EN179" s="29">
        <v>13002.08</v>
      </c>
      <c r="EO179" s="29">
        <v>13002.08</v>
      </c>
      <c r="EP179" s="29"/>
      <c r="EQ179" s="29"/>
      <c r="ER179" s="29"/>
      <c r="ES179" s="29"/>
      <c r="ET179" s="29"/>
      <c r="EU179" s="29"/>
      <c r="EV179" s="29">
        <v>0</v>
      </c>
      <c r="EW179" s="29">
        <v>13002.08</v>
      </c>
      <c r="EX179" s="29">
        <v>13002.08</v>
      </c>
      <c r="EY179" s="29">
        <v>0</v>
      </c>
      <c r="EZ179" s="29">
        <v>14512.64</v>
      </c>
      <c r="FA179" s="29">
        <v>14512.64</v>
      </c>
      <c r="FB179" s="29"/>
      <c r="FC179" s="29"/>
      <c r="FD179" s="29"/>
      <c r="FE179" s="29"/>
      <c r="FF179" s="29"/>
      <c r="FG179" s="29"/>
      <c r="FH179" s="29">
        <v>0</v>
      </c>
      <c r="FI179" s="29">
        <v>14512.64</v>
      </c>
      <c r="FJ179" s="29">
        <v>14512.64</v>
      </c>
      <c r="FK179" s="29">
        <v>1823.28</v>
      </c>
      <c r="FL179" s="29">
        <v>10468.959999999999</v>
      </c>
      <c r="FM179" s="29">
        <v>12292.24</v>
      </c>
      <c r="FN179" s="29"/>
      <c r="FO179" s="29"/>
      <c r="FP179" s="29"/>
      <c r="FQ179" s="29"/>
      <c r="FR179" s="29"/>
      <c r="FS179" s="29"/>
      <c r="FT179" s="29">
        <v>1823.28</v>
      </c>
      <c r="FU179" s="29">
        <v>10468.959999999999</v>
      </c>
      <c r="FV179" s="29">
        <v>12292.24</v>
      </c>
      <c r="FW179" s="29">
        <v>4967.04</v>
      </c>
      <c r="FX179" s="29">
        <v>12754.52</v>
      </c>
      <c r="FY179" s="29">
        <v>17721.560000000001</v>
      </c>
      <c r="FZ179" s="29"/>
      <c r="GA179" s="29"/>
      <c r="GB179" s="29"/>
      <c r="GC179" s="29"/>
      <c r="GD179" s="29"/>
      <c r="GE179" s="29"/>
      <c r="GF179" s="29">
        <v>4967.04</v>
      </c>
      <c r="GG179" s="29">
        <v>12754.52</v>
      </c>
      <c r="GH179" s="29">
        <v>17721.560000000001</v>
      </c>
      <c r="GI179" s="29">
        <v>-5039.53</v>
      </c>
      <c r="GJ179" s="29">
        <v>24137.279999999999</v>
      </c>
      <c r="GK179" s="29">
        <v>19097.75</v>
      </c>
      <c r="GL179" s="29"/>
      <c r="GM179" s="29"/>
      <c r="GN179" s="29"/>
      <c r="GO179" s="29"/>
      <c r="GP179" s="29"/>
      <c r="GQ179" s="29"/>
      <c r="GR179" s="29">
        <v>-5039.53</v>
      </c>
      <c r="GS179" s="29">
        <v>24137.279999999999</v>
      </c>
      <c r="GT179" s="29">
        <v>19097.75</v>
      </c>
      <c r="GU179" s="29">
        <v>0</v>
      </c>
      <c r="GV179" s="29">
        <v>22093.59</v>
      </c>
      <c r="GW179" s="29">
        <v>22093.59</v>
      </c>
      <c r="GX179" s="29"/>
      <c r="GY179" s="29"/>
      <c r="GZ179" s="29"/>
      <c r="HA179" s="29"/>
      <c r="HB179" s="29"/>
      <c r="HC179" s="29"/>
      <c r="HD179" s="29">
        <v>0</v>
      </c>
      <c r="HE179" s="29">
        <v>22093.59</v>
      </c>
      <c r="HF179" s="29">
        <v>22093.59</v>
      </c>
      <c r="HG179" s="29"/>
      <c r="HH179" s="29"/>
      <c r="HI179" s="29"/>
      <c r="HJ179" s="29"/>
      <c r="HK179" s="29"/>
      <c r="HL179" s="29"/>
      <c r="HM179" s="29"/>
      <c r="HN179" s="29"/>
      <c r="HO179" s="29"/>
      <c r="HP179" s="29"/>
      <c r="HQ179" s="29"/>
      <c r="HR179" s="29"/>
      <c r="HS179" s="29"/>
      <c r="HT179" s="29"/>
      <c r="HU179" s="29"/>
      <c r="HV179" s="29"/>
      <c r="HW179" s="29"/>
      <c r="HX179" s="29"/>
      <c r="HY179" s="29">
        <v>1750.79</v>
      </c>
      <c r="HZ179" s="29">
        <v>147017.02000000002</v>
      </c>
      <c r="IA179" s="29">
        <v>148767.81</v>
      </c>
      <c r="IB179" s="29">
        <v>-1747.79</v>
      </c>
      <c r="IC179" s="29">
        <v>1747.79</v>
      </c>
      <c r="ID179" s="29">
        <v>0</v>
      </c>
      <c r="IE179" s="29"/>
      <c r="IF179" s="29"/>
      <c r="IG179" s="29"/>
      <c r="IH179" s="29">
        <v>-1747.79</v>
      </c>
      <c r="II179" s="29">
        <v>1747.79</v>
      </c>
      <c r="IJ179" s="29">
        <v>0</v>
      </c>
      <c r="IK179" s="29"/>
      <c r="IL179" s="29"/>
      <c r="IM179" s="29"/>
      <c r="IN179" s="29"/>
      <c r="IO179" s="29"/>
      <c r="IP179" s="29"/>
      <c r="IQ179" s="29"/>
      <c r="IR179" s="29"/>
      <c r="IS179" s="29"/>
      <c r="IT179" s="29"/>
      <c r="IU179" s="29"/>
      <c r="IV179" s="29"/>
      <c r="IW179" s="29"/>
      <c r="IX179" s="29"/>
      <c r="IY179" s="29"/>
      <c r="IZ179" s="29"/>
      <c r="JA179" s="29"/>
      <c r="JB179" s="29"/>
      <c r="JC179" s="29"/>
      <c r="JD179" s="29"/>
      <c r="JE179" s="29"/>
      <c r="JF179" s="29"/>
      <c r="JG179" s="29"/>
      <c r="JH179" s="29"/>
      <c r="JI179" s="29"/>
      <c r="JJ179" s="29"/>
      <c r="JK179" s="29"/>
      <c r="JL179" s="29"/>
      <c r="JM179" s="29"/>
      <c r="JN179" s="29"/>
      <c r="JO179" s="29"/>
      <c r="JP179" s="29"/>
      <c r="JQ179" s="29"/>
      <c r="JR179" s="29"/>
      <c r="JS179" s="29"/>
      <c r="JT179" s="29"/>
      <c r="JU179" s="29"/>
      <c r="JV179" s="29"/>
      <c r="JW179" s="29"/>
      <c r="JX179" s="29"/>
      <c r="JY179" s="29"/>
      <c r="JZ179" s="29"/>
      <c r="KA179" s="29"/>
      <c r="KB179" s="29"/>
      <c r="KC179" s="29"/>
      <c r="KD179" s="29"/>
      <c r="KE179" s="29"/>
      <c r="KF179" s="29"/>
      <c r="KG179" s="29"/>
      <c r="KH179" s="29"/>
      <c r="KI179" s="29"/>
      <c r="KJ179" s="29"/>
      <c r="KK179" s="29"/>
      <c r="KL179" s="29"/>
      <c r="KM179" s="29"/>
      <c r="KN179" s="29"/>
      <c r="KO179" s="29"/>
      <c r="KP179" s="29"/>
      <c r="KQ179" s="29"/>
      <c r="KR179" s="29"/>
      <c r="KS179" s="29"/>
      <c r="KT179" s="29"/>
      <c r="KU179" s="29"/>
      <c r="KV179" s="29"/>
      <c r="KW179" s="29"/>
      <c r="KX179" s="29"/>
      <c r="KY179" s="29"/>
      <c r="KZ179" s="29"/>
      <c r="LA179" s="29"/>
      <c r="LB179" s="29"/>
      <c r="LC179" s="29"/>
      <c r="LD179" s="29"/>
      <c r="LE179" s="29"/>
      <c r="LF179" s="29"/>
      <c r="LG179" s="29"/>
      <c r="LH179" s="29"/>
      <c r="LI179" s="29"/>
      <c r="LJ179" s="29"/>
      <c r="LK179" s="29"/>
      <c r="LL179" s="29"/>
      <c r="LM179" s="29"/>
      <c r="LN179" s="29"/>
      <c r="LO179" s="29"/>
      <c r="LP179" s="29"/>
      <c r="LQ179" s="29"/>
      <c r="LR179" s="29"/>
      <c r="LS179" s="29"/>
      <c r="LT179" s="29"/>
      <c r="LU179" s="29"/>
      <c r="LV179" s="29"/>
      <c r="LW179" s="29"/>
      <c r="LX179" s="29"/>
      <c r="LY179" s="29"/>
      <c r="LZ179" s="29"/>
      <c r="MA179" s="29"/>
      <c r="MB179" s="29"/>
      <c r="MC179" s="29"/>
      <c r="MD179" s="29"/>
      <c r="ME179" s="29"/>
      <c r="MF179" s="29">
        <v>1747.79</v>
      </c>
      <c r="MG179" s="29">
        <v>0</v>
      </c>
      <c r="MH179" s="29">
        <v>1747.79</v>
      </c>
      <c r="MI179" s="29">
        <v>1747.79</v>
      </c>
      <c r="MJ179" s="29">
        <v>0</v>
      </c>
      <c r="MK179" s="29">
        <v>1747.79</v>
      </c>
      <c r="ML179" s="29">
        <v>0</v>
      </c>
      <c r="MM179" s="29">
        <v>1747.79</v>
      </c>
      <c r="MN179" s="29">
        <v>1747.79</v>
      </c>
      <c r="MO179" s="29"/>
      <c r="MP179" s="29"/>
      <c r="MQ179" s="29"/>
      <c r="MR179" s="29"/>
      <c r="MS179" s="29"/>
      <c r="MT179" s="29"/>
      <c r="MU179" s="29"/>
      <c r="MV179" s="29"/>
      <c r="MW179" s="29"/>
      <c r="MX179" s="29"/>
      <c r="MY179" s="29"/>
      <c r="MZ179" s="29"/>
      <c r="NA179" s="29"/>
      <c r="NB179" s="29"/>
      <c r="NC179" s="29"/>
      <c r="ND179" s="29"/>
      <c r="NE179" s="29"/>
      <c r="NF179" s="29"/>
      <c r="NG179" s="29"/>
      <c r="NH179" s="29"/>
      <c r="NI179" s="29"/>
      <c r="NJ179" s="29"/>
      <c r="NK179" s="29"/>
      <c r="NL179" s="29"/>
      <c r="NM179" s="29"/>
      <c r="NN179" s="29"/>
      <c r="NO179" s="29"/>
      <c r="NP179" s="29"/>
      <c r="NQ179" s="29"/>
      <c r="NR179" s="29"/>
      <c r="NS179" s="29"/>
      <c r="NT179" s="29"/>
      <c r="NU179" s="29"/>
      <c r="NV179" s="29"/>
      <c r="NW179" s="29"/>
      <c r="NX179" s="29"/>
      <c r="NY179" s="29"/>
      <c r="NZ179" s="29"/>
      <c r="OA179" s="29"/>
      <c r="OB179" s="29"/>
      <c r="OC179" s="29"/>
      <c r="OD179" s="29"/>
      <c r="OE179" s="29"/>
      <c r="OF179" s="29"/>
      <c r="OG179" s="29"/>
      <c r="OH179" s="29"/>
      <c r="OI179" s="29"/>
      <c r="OJ179" s="29"/>
      <c r="OK179" s="29"/>
      <c r="OL179" s="29"/>
      <c r="OM179" s="29"/>
      <c r="ON179" s="29"/>
      <c r="OO179" s="29"/>
      <c r="OP179" s="29"/>
      <c r="OQ179" s="29"/>
      <c r="OR179" s="29"/>
      <c r="OS179" s="29"/>
      <c r="OT179" s="29"/>
      <c r="OU179" s="29"/>
      <c r="OV179" s="29"/>
      <c r="OW179" s="29"/>
      <c r="OX179" s="29"/>
      <c r="OY179" s="29"/>
      <c r="OZ179" s="29"/>
      <c r="PA179" s="29"/>
      <c r="PB179" s="29"/>
      <c r="PC179" s="29"/>
      <c r="PD179" s="29"/>
      <c r="PE179" s="29"/>
      <c r="PF179" s="29"/>
      <c r="PG179" s="29"/>
      <c r="PH179" s="29"/>
      <c r="PI179" s="29"/>
      <c r="PJ179" s="29"/>
      <c r="PK179" s="29"/>
    </row>
    <row r="180" spans="1:427" x14ac:dyDescent="0.25">
      <c r="A180" s="7" t="s">
        <v>318</v>
      </c>
      <c r="B180" s="29">
        <v>0</v>
      </c>
      <c r="C180" s="29">
        <v>60</v>
      </c>
      <c r="D180" s="29">
        <v>60</v>
      </c>
      <c r="E180" s="29">
        <v>0</v>
      </c>
      <c r="F180" s="29">
        <v>60</v>
      </c>
      <c r="G180" s="29">
        <v>60</v>
      </c>
      <c r="H180" s="29">
        <v>0</v>
      </c>
      <c r="I180" s="29">
        <v>60</v>
      </c>
      <c r="J180" s="29">
        <v>60</v>
      </c>
      <c r="K180" s="29">
        <v>0</v>
      </c>
      <c r="L180" s="29">
        <v>60</v>
      </c>
      <c r="M180" s="29">
        <v>60</v>
      </c>
      <c r="N180" s="29">
        <v>0</v>
      </c>
      <c r="O180" s="29">
        <v>60</v>
      </c>
      <c r="P180" s="29">
        <v>60</v>
      </c>
      <c r="Q180" s="29">
        <v>0</v>
      </c>
      <c r="R180" s="29">
        <v>60</v>
      </c>
      <c r="S180" s="29">
        <v>60</v>
      </c>
      <c r="T180" s="29">
        <v>0</v>
      </c>
      <c r="U180" s="29">
        <v>60</v>
      </c>
      <c r="V180" s="29">
        <v>60</v>
      </c>
      <c r="W180" s="29">
        <v>0</v>
      </c>
      <c r="X180" s="29">
        <v>60</v>
      </c>
      <c r="Y180" s="29">
        <v>60</v>
      </c>
      <c r="Z180" s="29">
        <v>0</v>
      </c>
      <c r="AA180" s="29">
        <v>60</v>
      </c>
      <c r="AB180" s="29">
        <v>60</v>
      </c>
      <c r="AC180" s="29">
        <v>0</v>
      </c>
      <c r="AD180" s="29">
        <v>60</v>
      </c>
      <c r="AE180" s="29">
        <v>60</v>
      </c>
      <c r="AF180" s="29">
        <v>0</v>
      </c>
      <c r="AG180" s="29">
        <v>60</v>
      </c>
      <c r="AH180" s="29">
        <v>60</v>
      </c>
      <c r="AI180" s="29">
        <v>0</v>
      </c>
      <c r="AJ180" s="29">
        <v>60</v>
      </c>
      <c r="AK180" s="29">
        <v>60</v>
      </c>
      <c r="AL180" s="29">
        <v>0</v>
      </c>
      <c r="AM180" s="29">
        <v>60</v>
      </c>
      <c r="AN180" s="29">
        <v>60</v>
      </c>
      <c r="AO180" s="29">
        <v>0</v>
      </c>
      <c r="AP180" s="29">
        <v>60</v>
      </c>
      <c r="AQ180" s="29">
        <v>60</v>
      </c>
      <c r="AR180" s="29">
        <v>0</v>
      </c>
      <c r="AS180" s="29">
        <v>60</v>
      </c>
      <c r="AT180" s="29">
        <v>60</v>
      </c>
      <c r="AU180" s="29">
        <v>0</v>
      </c>
      <c r="AV180" s="29">
        <v>60</v>
      </c>
      <c r="AW180" s="29">
        <v>60</v>
      </c>
      <c r="AX180" s="29">
        <v>0</v>
      </c>
      <c r="AY180" s="29">
        <v>60</v>
      </c>
      <c r="AZ180" s="29">
        <v>60</v>
      </c>
      <c r="BA180" s="29">
        <v>0</v>
      </c>
      <c r="BB180" s="29">
        <v>60</v>
      </c>
      <c r="BC180" s="29">
        <v>60</v>
      </c>
      <c r="BD180" s="29">
        <v>0</v>
      </c>
      <c r="BE180" s="29">
        <v>60</v>
      </c>
      <c r="BF180" s="29">
        <v>60</v>
      </c>
      <c r="BG180" s="29">
        <v>0</v>
      </c>
      <c r="BH180" s="29">
        <v>60</v>
      </c>
      <c r="BI180" s="29">
        <v>60</v>
      </c>
      <c r="BJ180" s="29">
        <v>0</v>
      </c>
      <c r="BK180" s="29">
        <v>60</v>
      </c>
      <c r="BL180" s="29">
        <v>60</v>
      </c>
      <c r="BM180" s="29">
        <v>0</v>
      </c>
      <c r="BN180" s="29">
        <v>60</v>
      </c>
      <c r="BO180" s="29">
        <v>60</v>
      </c>
      <c r="BP180" s="29">
        <v>0</v>
      </c>
      <c r="BQ180" s="29">
        <v>60</v>
      </c>
      <c r="BR180" s="29">
        <v>60</v>
      </c>
      <c r="BS180" s="29">
        <v>0</v>
      </c>
      <c r="BT180" s="29">
        <v>60</v>
      </c>
      <c r="BU180" s="29">
        <v>60</v>
      </c>
      <c r="BV180" s="29"/>
      <c r="BW180" s="29"/>
      <c r="BX180" s="29"/>
      <c r="BY180" s="29"/>
      <c r="BZ180" s="29"/>
      <c r="CA180" s="29"/>
      <c r="CB180" s="29">
        <v>0</v>
      </c>
      <c r="CC180" s="29">
        <v>720</v>
      </c>
      <c r="CD180" s="29">
        <v>720</v>
      </c>
      <c r="CE180" s="29">
        <v>0</v>
      </c>
      <c r="CF180" s="29">
        <v>60</v>
      </c>
      <c r="CG180" s="29">
        <v>60</v>
      </c>
      <c r="CH180" s="29"/>
      <c r="CI180" s="29"/>
      <c r="CJ180" s="29"/>
      <c r="CK180" s="29"/>
      <c r="CL180" s="29"/>
      <c r="CM180" s="29"/>
      <c r="CN180" s="29">
        <v>0</v>
      </c>
      <c r="CO180" s="29">
        <v>60</v>
      </c>
      <c r="CP180" s="29">
        <v>60</v>
      </c>
      <c r="CQ180" s="29">
        <v>0</v>
      </c>
      <c r="CR180" s="29">
        <v>60</v>
      </c>
      <c r="CS180" s="29">
        <v>60</v>
      </c>
      <c r="CT180" s="29"/>
      <c r="CU180" s="29"/>
      <c r="CV180" s="29"/>
      <c r="CW180" s="29"/>
      <c r="CX180" s="29"/>
      <c r="CY180" s="29"/>
      <c r="CZ180" s="29">
        <v>0</v>
      </c>
      <c r="DA180" s="29">
        <v>60</v>
      </c>
      <c r="DB180" s="29">
        <v>60</v>
      </c>
      <c r="DC180" s="29">
        <v>0</v>
      </c>
      <c r="DD180" s="29">
        <v>60</v>
      </c>
      <c r="DE180" s="29">
        <v>60</v>
      </c>
      <c r="DF180" s="29"/>
      <c r="DG180" s="29"/>
      <c r="DH180" s="29"/>
      <c r="DI180" s="29"/>
      <c r="DJ180" s="29"/>
      <c r="DK180" s="29"/>
      <c r="DL180" s="29">
        <v>0</v>
      </c>
      <c r="DM180" s="29">
        <v>60</v>
      </c>
      <c r="DN180" s="29">
        <v>60</v>
      </c>
      <c r="DO180" s="29">
        <v>0</v>
      </c>
      <c r="DP180" s="29">
        <v>60</v>
      </c>
      <c r="DQ180" s="29">
        <v>60</v>
      </c>
      <c r="DR180" s="29"/>
      <c r="DS180" s="29"/>
      <c r="DT180" s="29"/>
      <c r="DU180" s="29"/>
      <c r="DV180" s="29"/>
      <c r="DW180" s="29"/>
      <c r="DX180" s="29">
        <v>0</v>
      </c>
      <c r="DY180" s="29">
        <v>60</v>
      </c>
      <c r="DZ180" s="29">
        <v>60</v>
      </c>
      <c r="EA180" s="29">
        <v>0</v>
      </c>
      <c r="EB180" s="29">
        <v>60</v>
      </c>
      <c r="EC180" s="29">
        <v>60</v>
      </c>
      <c r="ED180" s="29"/>
      <c r="EE180" s="29"/>
      <c r="EF180" s="29"/>
      <c r="EG180" s="29"/>
      <c r="EH180" s="29"/>
      <c r="EI180" s="29"/>
      <c r="EJ180" s="29">
        <v>0</v>
      </c>
      <c r="EK180" s="29">
        <v>60</v>
      </c>
      <c r="EL180" s="29">
        <v>60</v>
      </c>
      <c r="EM180" s="29">
        <v>0</v>
      </c>
      <c r="EN180" s="29">
        <v>60</v>
      </c>
      <c r="EO180" s="29">
        <v>60</v>
      </c>
      <c r="EP180" s="29"/>
      <c r="EQ180" s="29"/>
      <c r="ER180" s="29"/>
      <c r="ES180" s="29"/>
      <c r="ET180" s="29"/>
      <c r="EU180" s="29"/>
      <c r="EV180" s="29">
        <v>0</v>
      </c>
      <c r="EW180" s="29">
        <v>60</v>
      </c>
      <c r="EX180" s="29">
        <v>60</v>
      </c>
      <c r="EY180" s="29">
        <v>0</v>
      </c>
      <c r="EZ180" s="29">
        <v>60</v>
      </c>
      <c r="FA180" s="29">
        <v>60</v>
      </c>
      <c r="FB180" s="29"/>
      <c r="FC180" s="29"/>
      <c r="FD180" s="29"/>
      <c r="FE180" s="29"/>
      <c r="FF180" s="29"/>
      <c r="FG180" s="29"/>
      <c r="FH180" s="29">
        <v>0</v>
      </c>
      <c r="FI180" s="29">
        <v>60</v>
      </c>
      <c r="FJ180" s="29">
        <v>60</v>
      </c>
      <c r="FK180" s="29">
        <v>0</v>
      </c>
      <c r="FL180" s="29">
        <v>60</v>
      </c>
      <c r="FM180" s="29">
        <v>60</v>
      </c>
      <c r="FN180" s="29"/>
      <c r="FO180" s="29"/>
      <c r="FP180" s="29"/>
      <c r="FQ180" s="29"/>
      <c r="FR180" s="29"/>
      <c r="FS180" s="29"/>
      <c r="FT180" s="29">
        <v>0</v>
      </c>
      <c r="FU180" s="29">
        <v>60</v>
      </c>
      <c r="FV180" s="29">
        <v>60</v>
      </c>
      <c r="FW180" s="29">
        <v>0</v>
      </c>
      <c r="FX180" s="29">
        <v>60</v>
      </c>
      <c r="FY180" s="29">
        <v>60</v>
      </c>
      <c r="FZ180" s="29"/>
      <c r="GA180" s="29"/>
      <c r="GB180" s="29"/>
      <c r="GC180" s="29"/>
      <c r="GD180" s="29"/>
      <c r="GE180" s="29"/>
      <c r="GF180" s="29">
        <v>0</v>
      </c>
      <c r="GG180" s="29">
        <v>60</v>
      </c>
      <c r="GH180" s="29">
        <v>60</v>
      </c>
      <c r="GI180" s="29">
        <v>0</v>
      </c>
      <c r="GJ180" s="29">
        <v>60</v>
      </c>
      <c r="GK180" s="29">
        <v>60</v>
      </c>
      <c r="GL180" s="29"/>
      <c r="GM180" s="29"/>
      <c r="GN180" s="29"/>
      <c r="GO180" s="29"/>
      <c r="GP180" s="29"/>
      <c r="GQ180" s="29"/>
      <c r="GR180" s="29">
        <v>0</v>
      </c>
      <c r="GS180" s="29">
        <v>60</v>
      </c>
      <c r="GT180" s="29">
        <v>60</v>
      </c>
      <c r="GU180" s="29">
        <v>0</v>
      </c>
      <c r="GV180" s="29">
        <v>60</v>
      </c>
      <c r="GW180" s="29">
        <v>60</v>
      </c>
      <c r="GX180" s="29"/>
      <c r="GY180" s="29"/>
      <c r="GZ180" s="29"/>
      <c r="HA180" s="29"/>
      <c r="HB180" s="29"/>
      <c r="HC180" s="29"/>
      <c r="HD180" s="29">
        <v>0</v>
      </c>
      <c r="HE180" s="29">
        <v>60</v>
      </c>
      <c r="HF180" s="29">
        <v>60</v>
      </c>
      <c r="HG180" s="29"/>
      <c r="HH180" s="29"/>
      <c r="HI180" s="29"/>
      <c r="HJ180" s="29"/>
      <c r="HK180" s="29"/>
      <c r="HL180" s="29"/>
      <c r="HM180" s="29"/>
      <c r="HN180" s="29"/>
      <c r="HO180" s="29"/>
      <c r="HP180" s="29"/>
      <c r="HQ180" s="29"/>
      <c r="HR180" s="29"/>
      <c r="HS180" s="29"/>
      <c r="HT180" s="29"/>
      <c r="HU180" s="29"/>
      <c r="HV180" s="29"/>
      <c r="HW180" s="29"/>
      <c r="HX180" s="29"/>
      <c r="HY180" s="29">
        <v>0</v>
      </c>
      <c r="HZ180" s="29">
        <v>660</v>
      </c>
      <c r="IA180" s="29">
        <v>660</v>
      </c>
      <c r="IB180" s="29"/>
      <c r="IC180" s="29"/>
      <c r="ID180" s="29"/>
      <c r="IE180" s="29"/>
      <c r="IF180" s="29"/>
      <c r="IG180" s="29"/>
      <c r="IH180" s="29"/>
      <c r="II180" s="29"/>
      <c r="IJ180" s="29"/>
      <c r="IK180" s="29"/>
      <c r="IL180" s="29"/>
      <c r="IM180" s="29"/>
      <c r="IN180" s="29"/>
      <c r="IO180" s="29"/>
      <c r="IP180" s="29"/>
      <c r="IQ180" s="29"/>
      <c r="IR180" s="29"/>
      <c r="IS180" s="29"/>
      <c r="IT180" s="29"/>
      <c r="IU180" s="29"/>
      <c r="IV180" s="29"/>
      <c r="IW180" s="29"/>
      <c r="IX180" s="29"/>
      <c r="IY180" s="29"/>
      <c r="IZ180" s="29"/>
      <c r="JA180" s="29"/>
      <c r="JB180" s="29"/>
      <c r="JC180" s="29"/>
      <c r="JD180" s="29"/>
      <c r="JE180" s="29"/>
      <c r="JF180" s="29"/>
      <c r="JG180" s="29"/>
      <c r="JH180" s="29"/>
      <c r="JI180" s="29"/>
      <c r="JJ180" s="29"/>
      <c r="JK180" s="29"/>
      <c r="JL180" s="29"/>
      <c r="JM180" s="29"/>
      <c r="JN180" s="29"/>
      <c r="JO180" s="29"/>
      <c r="JP180" s="29"/>
      <c r="JQ180" s="29"/>
      <c r="JR180" s="29"/>
      <c r="JS180" s="29"/>
      <c r="JT180" s="29"/>
      <c r="JU180" s="29"/>
      <c r="JV180" s="29"/>
      <c r="JW180" s="29"/>
      <c r="JX180" s="29"/>
      <c r="JY180" s="29"/>
      <c r="JZ180" s="29"/>
      <c r="KA180" s="29"/>
      <c r="KB180" s="29"/>
      <c r="KC180" s="29"/>
      <c r="KD180" s="29"/>
      <c r="KE180" s="29"/>
      <c r="KF180" s="29"/>
      <c r="KG180" s="29"/>
      <c r="KH180" s="29"/>
      <c r="KI180" s="29"/>
      <c r="KJ180" s="29"/>
      <c r="KK180" s="29"/>
      <c r="KL180" s="29"/>
      <c r="KM180" s="29"/>
      <c r="KN180" s="29"/>
      <c r="KO180" s="29"/>
      <c r="KP180" s="29"/>
      <c r="KQ180" s="29"/>
      <c r="KR180" s="29"/>
      <c r="KS180" s="29"/>
      <c r="KT180" s="29"/>
      <c r="KU180" s="29"/>
      <c r="KV180" s="29"/>
      <c r="KW180" s="29"/>
      <c r="KX180" s="29"/>
      <c r="KY180" s="29"/>
      <c r="KZ180" s="29"/>
      <c r="LA180" s="29"/>
      <c r="LB180" s="29"/>
      <c r="LC180" s="29"/>
      <c r="LD180" s="29"/>
      <c r="LE180" s="29"/>
      <c r="LF180" s="29"/>
      <c r="LG180" s="29"/>
      <c r="LH180" s="29"/>
      <c r="LI180" s="29"/>
      <c r="LJ180" s="29"/>
      <c r="LK180" s="29"/>
      <c r="LL180" s="29"/>
      <c r="LM180" s="29"/>
      <c r="LN180" s="29"/>
      <c r="LO180" s="29"/>
      <c r="LP180" s="29"/>
      <c r="LQ180" s="29"/>
      <c r="LR180" s="29"/>
      <c r="LS180" s="29"/>
      <c r="LT180" s="29"/>
      <c r="LU180" s="29"/>
      <c r="LV180" s="29"/>
      <c r="LW180" s="29"/>
      <c r="LX180" s="29"/>
      <c r="LY180" s="29"/>
      <c r="LZ180" s="29"/>
      <c r="MA180" s="29"/>
      <c r="MB180" s="29"/>
      <c r="MC180" s="29"/>
      <c r="MD180" s="29"/>
      <c r="ME180" s="29"/>
      <c r="MF180" s="29"/>
      <c r="MG180" s="29"/>
      <c r="MH180" s="29"/>
      <c r="MI180" s="29"/>
      <c r="MJ180" s="29"/>
      <c r="MK180" s="29"/>
      <c r="ML180" s="29"/>
      <c r="MM180" s="29"/>
      <c r="MN180" s="29"/>
      <c r="MO180" s="29"/>
      <c r="MP180" s="29"/>
      <c r="MQ180" s="29"/>
      <c r="MR180" s="29"/>
      <c r="MS180" s="29"/>
      <c r="MT180" s="29"/>
      <c r="MU180" s="29"/>
      <c r="MV180" s="29"/>
      <c r="MW180" s="29"/>
      <c r="MX180" s="29"/>
      <c r="MY180" s="29"/>
      <c r="MZ180" s="29"/>
      <c r="NA180" s="29"/>
      <c r="NB180" s="29"/>
      <c r="NC180" s="29"/>
      <c r="ND180" s="29"/>
      <c r="NE180" s="29"/>
      <c r="NF180" s="29"/>
      <c r="NG180" s="29"/>
      <c r="NH180" s="29"/>
      <c r="NI180" s="29"/>
      <c r="NJ180" s="29"/>
      <c r="NK180" s="29"/>
      <c r="NL180" s="29"/>
      <c r="NM180" s="29"/>
      <c r="NN180" s="29"/>
      <c r="NO180" s="29"/>
      <c r="NP180" s="29"/>
      <c r="NQ180" s="29"/>
      <c r="NR180" s="29"/>
      <c r="NS180" s="29"/>
      <c r="NT180" s="29"/>
      <c r="NU180" s="29"/>
      <c r="NV180" s="29"/>
      <c r="NW180" s="29"/>
      <c r="NX180" s="29"/>
      <c r="NY180" s="29"/>
      <c r="NZ180" s="29"/>
      <c r="OA180" s="29"/>
      <c r="OB180" s="29"/>
      <c r="OC180" s="29"/>
      <c r="OD180" s="29"/>
      <c r="OE180" s="29"/>
      <c r="OF180" s="29"/>
      <c r="OG180" s="29"/>
      <c r="OH180" s="29"/>
      <c r="OI180" s="29"/>
      <c r="OJ180" s="29"/>
      <c r="OK180" s="29"/>
      <c r="OL180" s="29"/>
      <c r="OM180" s="29"/>
      <c r="ON180" s="29"/>
      <c r="OO180" s="29"/>
      <c r="OP180" s="29"/>
      <c r="OQ180" s="29"/>
      <c r="OR180" s="29"/>
      <c r="OS180" s="29"/>
      <c r="OT180" s="29"/>
      <c r="OU180" s="29"/>
      <c r="OV180" s="29"/>
      <c r="OW180" s="29"/>
      <c r="OX180" s="29"/>
      <c r="OY180" s="29"/>
      <c r="OZ180" s="29"/>
      <c r="PA180" s="29"/>
      <c r="PB180" s="29"/>
      <c r="PC180" s="29"/>
      <c r="PD180" s="29"/>
      <c r="PE180" s="29"/>
      <c r="PF180" s="29"/>
      <c r="PG180" s="29"/>
      <c r="PH180" s="29"/>
      <c r="PI180" s="29"/>
      <c r="PJ180" s="29"/>
      <c r="PK180" s="29"/>
    </row>
    <row r="181" spans="1:427" x14ac:dyDescent="0.25">
      <c r="A181" s="7" t="s">
        <v>319</v>
      </c>
      <c r="B181" s="29">
        <v>0</v>
      </c>
      <c r="C181" s="29">
        <v>28602.12</v>
      </c>
      <c r="D181" s="29">
        <v>28602.12</v>
      </c>
      <c r="E181" s="29">
        <v>0</v>
      </c>
      <c r="F181" s="29">
        <v>28602.12</v>
      </c>
      <c r="G181" s="29">
        <v>28602.12</v>
      </c>
      <c r="H181" s="29">
        <v>0</v>
      </c>
      <c r="I181" s="29">
        <v>30725.06</v>
      </c>
      <c r="J181" s="29">
        <v>30725.06</v>
      </c>
      <c r="K181" s="29">
        <v>0</v>
      </c>
      <c r="L181" s="29">
        <v>30725.06</v>
      </c>
      <c r="M181" s="29">
        <v>30725.06</v>
      </c>
      <c r="N181" s="29">
        <v>0</v>
      </c>
      <c r="O181" s="29">
        <v>28602.12</v>
      </c>
      <c r="P181" s="29">
        <v>28602.12</v>
      </c>
      <c r="Q181" s="29">
        <v>0</v>
      </c>
      <c r="R181" s="29">
        <v>28602.12</v>
      </c>
      <c r="S181" s="29">
        <v>28602.12</v>
      </c>
      <c r="T181" s="29">
        <v>0</v>
      </c>
      <c r="U181" s="29">
        <v>30388.799999999999</v>
      </c>
      <c r="V181" s="29">
        <v>30388.799999999999</v>
      </c>
      <c r="W181" s="29">
        <v>0</v>
      </c>
      <c r="X181" s="29">
        <v>30388.799999999999</v>
      </c>
      <c r="Y181" s="29">
        <v>30388.799999999999</v>
      </c>
      <c r="Z181" s="29">
        <v>0</v>
      </c>
      <c r="AA181" s="29">
        <v>28602.12</v>
      </c>
      <c r="AB181" s="29">
        <v>28602.12</v>
      </c>
      <c r="AC181" s="29">
        <v>0</v>
      </c>
      <c r="AD181" s="29">
        <v>28602.12</v>
      </c>
      <c r="AE181" s="29">
        <v>28602.12</v>
      </c>
      <c r="AF181" s="29">
        <v>0</v>
      </c>
      <c r="AG181" s="29">
        <v>28596.35</v>
      </c>
      <c r="AH181" s="29">
        <v>28596.35</v>
      </c>
      <c r="AI181" s="29">
        <v>0</v>
      </c>
      <c r="AJ181" s="29">
        <v>28596.35</v>
      </c>
      <c r="AK181" s="29">
        <v>28596.35</v>
      </c>
      <c r="AL181" s="29">
        <v>0</v>
      </c>
      <c r="AM181" s="29">
        <v>28596.35</v>
      </c>
      <c r="AN181" s="29">
        <v>28596.35</v>
      </c>
      <c r="AO181" s="29">
        <v>0</v>
      </c>
      <c r="AP181" s="29">
        <v>28596.35</v>
      </c>
      <c r="AQ181" s="29">
        <v>28596.35</v>
      </c>
      <c r="AR181" s="29">
        <v>0</v>
      </c>
      <c r="AS181" s="29">
        <v>28596.35</v>
      </c>
      <c r="AT181" s="29">
        <v>28596.35</v>
      </c>
      <c r="AU181" s="29">
        <v>0</v>
      </c>
      <c r="AV181" s="29">
        <v>28596.35</v>
      </c>
      <c r="AW181" s="29">
        <v>28596.35</v>
      </c>
      <c r="AX181" s="29">
        <v>0</v>
      </c>
      <c r="AY181" s="29">
        <v>28596.35</v>
      </c>
      <c r="AZ181" s="29">
        <v>28596.35</v>
      </c>
      <c r="BA181" s="29">
        <v>0</v>
      </c>
      <c r="BB181" s="29">
        <v>28596.35</v>
      </c>
      <c r="BC181" s="29">
        <v>28596.35</v>
      </c>
      <c r="BD181" s="29">
        <v>0</v>
      </c>
      <c r="BE181" s="29">
        <v>28596.35</v>
      </c>
      <c r="BF181" s="29">
        <v>28596.35</v>
      </c>
      <c r="BG181" s="29">
        <v>0</v>
      </c>
      <c r="BH181" s="29">
        <v>28596.35</v>
      </c>
      <c r="BI181" s="29">
        <v>28596.35</v>
      </c>
      <c r="BJ181" s="29">
        <v>0</v>
      </c>
      <c r="BK181" s="29">
        <v>29187.02</v>
      </c>
      <c r="BL181" s="29">
        <v>29187.02</v>
      </c>
      <c r="BM181" s="29">
        <v>0</v>
      </c>
      <c r="BN181" s="29">
        <v>29187.02</v>
      </c>
      <c r="BO181" s="29">
        <v>29187.02</v>
      </c>
      <c r="BP181" s="29">
        <v>0</v>
      </c>
      <c r="BQ181" s="29">
        <v>34976.06</v>
      </c>
      <c r="BR181" s="29">
        <v>34976.06</v>
      </c>
      <c r="BS181" s="29">
        <v>0</v>
      </c>
      <c r="BT181" s="29">
        <v>34976.06</v>
      </c>
      <c r="BU181" s="29">
        <v>34976.06</v>
      </c>
      <c r="BV181" s="29"/>
      <c r="BW181" s="29"/>
      <c r="BX181" s="29"/>
      <c r="BY181" s="29"/>
      <c r="BZ181" s="29"/>
      <c r="CA181" s="29"/>
      <c r="CB181" s="29">
        <v>0</v>
      </c>
      <c r="CC181" s="29">
        <v>354065.05000000005</v>
      </c>
      <c r="CD181" s="29">
        <v>354065.05000000005</v>
      </c>
      <c r="CE181" s="29">
        <v>0</v>
      </c>
      <c r="CF181" s="29">
        <v>33853.43</v>
      </c>
      <c r="CG181" s="29">
        <v>33853.43</v>
      </c>
      <c r="CH181" s="29"/>
      <c r="CI181" s="29"/>
      <c r="CJ181" s="29"/>
      <c r="CK181" s="29"/>
      <c r="CL181" s="29"/>
      <c r="CM181" s="29"/>
      <c r="CN181" s="29">
        <v>0</v>
      </c>
      <c r="CO181" s="29">
        <v>33853.43</v>
      </c>
      <c r="CP181" s="29">
        <v>33853.43</v>
      </c>
      <c r="CQ181" s="29">
        <v>0</v>
      </c>
      <c r="CR181" s="29">
        <v>78111.86</v>
      </c>
      <c r="CS181" s="29">
        <v>78111.86</v>
      </c>
      <c r="CT181" s="29"/>
      <c r="CU181" s="29"/>
      <c r="CV181" s="29"/>
      <c r="CW181" s="29"/>
      <c r="CX181" s="29"/>
      <c r="CY181" s="29"/>
      <c r="CZ181" s="29">
        <v>0</v>
      </c>
      <c r="DA181" s="29">
        <v>78111.86</v>
      </c>
      <c r="DB181" s="29">
        <v>78111.86</v>
      </c>
      <c r="DC181" s="29">
        <v>0</v>
      </c>
      <c r="DD181" s="29">
        <v>36925.64</v>
      </c>
      <c r="DE181" s="29">
        <v>36925.64</v>
      </c>
      <c r="DF181" s="29"/>
      <c r="DG181" s="29"/>
      <c r="DH181" s="29"/>
      <c r="DI181" s="29"/>
      <c r="DJ181" s="29"/>
      <c r="DK181" s="29"/>
      <c r="DL181" s="29">
        <v>0</v>
      </c>
      <c r="DM181" s="29">
        <v>36925.64</v>
      </c>
      <c r="DN181" s="29">
        <v>36925.64</v>
      </c>
      <c r="DO181" s="29">
        <v>0</v>
      </c>
      <c r="DP181" s="29">
        <v>40346.83</v>
      </c>
      <c r="DQ181" s="29">
        <v>40346.83</v>
      </c>
      <c r="DR181" s="29"/>
      <c r="DS181" s="29"/>
      <c r="DT181" s="29"/>
      <c r="DU181" s="29"/>
      <c r="DV181" s="29"/>
      <c r="DW181" s="29"/>
      <c r="DX181" s="29">
        <v>0</v>
      </c>
      <c r="DY181" s="29">
        <v>40346.83</v>
      </c>
      <c r="DZ181" s="29">
        <v>40346.83</v>
      </c>
      <c r="EA181" s="29">
        <v>0</v>
      </c>
      <c r="EB181" s="29">
        <v>54269.54</v>
      </c>
      <c r="EC181" s="29">
        <v>54269.54</v>
      </c>
      <c r="ED181" s="29"/>
      <c r="EE181" s="29"/>
      <c r="EF181" s="29"/>
      <c r="EG181" s="29"/>
      <c r="EH181" s="29"/>
      <c r="EI181" s="29"/>
      <c r="EJ181" s="29">
        <v>0</v>
      </c>
      <c r="EK181" s="29">
        <v>54269.54</v>
      </c>
      <c r="EL181" s="29">
        <v>54269.54</v>
      </c>
      <c r="EM181" s="29">
        <v>0</v>
      </c>
      <c r="EN181" s="29">
        <v>58654.78</v>
      </c>
      <c r="EO181" s="29">
        <v>58654.78</v>
      </c>
      <c r="EP181" s="29"/>
      <c r="EQ181" s="29"/>
      <c r="ER181" s="29"/>
      <c r="ES181" s="29"/>
      <c r="ET181" s="29"/>
      <c r="EU181" s="29"/>
      <c r="EV181" s="29">
        <v>0</v>
      </c>
      <c r="EW181" s="29">
        <v>58654.78</v>
      </c>
      <c r="EX181" s="29">
        <v>58654.78</v>
      </c>
      <c r="EY181" s="29">
        <v>0</v>
      </c>
      <c r="EZ181" s="29">
        <v>63258.8</v>
      </c>
      <c r="FA181" s="29">
        <v>63258.8</v>
      </c>
      <c r="FB181" s="29"/>
      <c r="FC181" s="29"/>
      <c r="FD181" s="29"/>
      <c r="FE181" s="29"/>
      <c r="FF181" s="29"/>
      <c r="FG181" s="29"/>
      <c r="FH181" s="29">
        <v>0</v>
      </c>
      <c r="FI181" s="29">
        <v>63258.8</v>
      </c>
      <c r="FJ181" s="29">
        <v>63258.8</v>
      </c>
      <c r="FK181" s="29">
        <v>0</v>
      </c>
      <c r="FL181" s="29">
        <v>66489.429999999993</v>
      </c>
      <c r="FM181" s="29">
        <v>66489.429999999993</v>
      </c>
      <c r="FN181" s="29"/>
      <c r="FO181" s="29"/>
      <c r="FP181" s="29"/>
      <c r="FQ181" s="29"/>
      <c r="FR181" s="29"/>
      <c r="FS181" s="29"/>
      <c r="FT181" s="29">
        <v>0</v>
      </c>
      <c r="FU181" s="29">
        <v>66489.429999999993</v>
      </c>
      <c r="FV181" s="29">
        <v>66489.429999999993</v>
      </c>
      <c r="FW181" s="29">
        <v>0</v>
      </c>
      <c r="FX181" s="29">
        <v>72889.899999999994</v>
      </c>
      <c r="FY181" s="29">
        <v>72889.899999999994</v>
      </c>
      <c r="FZ181" s="29"/>
      <c r="GA181" s="29"/>
      <c r="GB181" s="29"/>
      <c r="GC181" s="29"/>
      <c r="GD181" s="29"/>
      <c r="GE181" s="29"/>
      <c r="GF181" s="29">
        <v>0</v>
      </c>
      <c r="GG181" s="29">
        <v>72889.899999999994</v>
      </c>
      <c r="GH181" s="29">
        <v>72889.899999999994</v>
      </c>
      <c r="GI181" s="29">
        <v>0</v>
      </c>
      <c r="GJ181" s="29">
        <v>78423.23</v>
      </c>
      <c r="GK181" s="29">
        <v>78423.23</v>
      </c>
      <c r="GL181" s="29"/>
      <c r="GM181" s="29"/>
      <c r="GN181" s="29"/>
      <c r="GO181" s="29"/>
      <c r="GP181" s="29"/>
      <c r="GQ181" s="29"/>
      <c r="GR181" s="29">
        <v>0</v>
      </c>
      <c r="GS181" s="29">
        <v>78423.23</v>
      </c>
      <c r="GT181" s="29">
        <v>78423.23</v>
      </c>
      <c r="GU181" s="29">
        <v>0</v>
      </c>
      <c r="GV181" s="29">
        <v>87774.94</v>
      </c>
      <c r="GW181" s="29">
        <v>87774.94</v>
      </c>
      <c r="GX181" s="29"/>
      <c r="GY181" s="29"/>
      <c r="GZ181" s="29"/>
      <c r="HA181" s="29"/>
      <c r="HB181" s="29"/>
      <c r="HC181" s="29"/>
      <c r="HD181" s="29">
        <v>0</v>
      </c>
      <c r="HE181" s="29">
        <v>87774.94</v>
      </c>
      <c r="HF181" s="29">
        <v>87774.94</v>
      </c>
      <c r="HG181" s="29"/>
      <c r="HH181" s="29"/>
      <c r="HI181" s="29"/>
      <c r="HJ181" s="29"/>
      <c r="HK181" s="29"/>
      <c r="HL181" s="29"/>
      <c r="HM181" s="29"/>
      <c r="HN181" s="29"/>
      <c r="HO181" s="29"/>
      <c r="HP181" s="29"/>
      <c r="HQ181" s="29"/>
      <c r="HR181" s="29"/>
      <c r="HS181" s="29"/>
      <c r="HT181" s="29"/>
      <c r="HU181" s="29"/>
      <c r="HV181" s="29"/>
      <c r="HW181" s="29"/>
      <c r="HX181" s="29"/>
      <c r="HY181" s="29">
        <v>0</v>
      </c>
      <c r="HZ181" s="29">
        <v>670998.37999999989</v>
      </c>
      <c r="IA181" s="29">
        <v>670998.37999999989</v>
      </c>
      <c r="IB181" s="29"/>
      <c r="IC181" s="29"/>
      <c r="ID181" s="29"/>
      <c r="IE181" s="29"/>
      <c r="IF181" s="29"/>
      <c r="IG181" s="29"/>
      <c r="IH181" s="29"/>
      <c r="II181" s="29"/>
      <c r="IJ181" s="29"/>
      <c r="IK181" s="29"/>
      <c r="IL181" s="29"/>
      <c r="IM181" s="29"/>
      <c r="IN181" s="29"/>
      <c r="IO181" s="29"/>
      <c r="IP181" s="29"/>
      <c r="IQ181" s="29"/>
      <c r="IR181" s="29"/>
      <c r="IS181" s="29"/>
      <c r="IT181" s="29"/>
      <c r="IU181" s="29"/>
      <c r="IV181" s="29"/>
      <c r="IW181" s="29"/>
      <c r="IX181" s="29"/>
      <c r="IY181" s="29"/>
      <c r="IZ181" s="29"/>
      <c r="JA181" s="29"/>
      <c r="JB181" s="29"/>
      <c r="JC181" s="29"/>
      <c r="JD181" s="29"/>
      <c r="JE181" s="29"/>
      <c r="JF181" s="29"/>
      <c r="JG181" s="29"/>
      <c r="JH181" s="29"/>
      <c r="JI181" s="29"/>
      <c r="JJ181" s="29"/>
      <c r="JK181" s="29"/>
      <c r="JL181" s="29"/>
      <c r="JM181" s="29"/>
      <c r="JN181" s="29"/>
      <c r="JO181" s="29"/>
      <c r="JP181" s="29"/>
      <c r="JQ181" s="29"/>
      <c r="JR181" s="29"/>
      <c r="JS181" s="29"/>
      <c r="JT181" s="29"/>
      <c r="JU181" s="29"/>
      <c r="JV181" s="29"/>
      <c r="JW181" s="29"/>
      <c r="JX181" s="29"/>
      <c r="JY181" s="29"/>
      <c r="JZ181" s="29"/>
      <c r="KA181" s="29"/>
      <c r="KB181" s="29"/>
      <c r="KC181" s="29"/>
      <c r="KD181" s="29"/>
      <c r="KE181" s="29"/>
      <c r="KF181" s="29"/>
      <c r="KG181" s="29"/>
      <c r="KH181" s="29"/>
      <c r="KI181" s="29"/>
      <c r="KJ181" s="29"/>
      <c r="KK181" s="29"/>
      <c r="KL181" s="29"/>
      <c r="KM181" s="29"/>
      <c r="KN181" s="29"/>
      <c r="KO181" s="29"/>
      <c r="KP181" s="29"/>
      <c r="KQ181" s="29"/>
      <c r="KR181" s="29"/>
      <c r="KS181" s="29"/>
      <c r="KT181" s="29"/>
      <c r="KU181" s="29"/>
      <c r="KV181" s="29"/>
      <c r="KW181" s="29"/>
      <c r="KX181" s="29"/>
      <c r="KY181" s="29"/>
      <c r="KZ181" s="29"/>
      <c r="LA181" s="29"/>
      <c r="LB181" s="29"/>
      <c r="LC181" s="29"/>
      <c r="LD181" s="29"/>
      <c r="LE181" s="29"/>
      <c r="LF181" s="29"/>
      <c r="LG181" s="29"/>
      <c r="LH181" s="29"/>
      <c r="LI181" s="29"/>
      <c r="LJ181" s="29"/>
      <c r="LK181" s="29"/>
      <c r="LL181" s="29"/>
      <c r="LM181" s="29"/>
      <c r="LN181" s="29"/>
      <c r="LO181" s="29"/>
      <c r="LP181" s="29"/>
      <c r="LQ181" s="29"/>
      <c r="LR181" s="29"/>
      <c r="LS181" s="29"/>
      <c r="LT181" s="29"/>
      <c r="LU181" s="29"/>
      <c r="LV181" s="29"/>
      <c r="LW181" s="29"/>
      <c r="LX181" s="29"/>
      <c r="LY181" s="29"/>
      <c r="LZ181" s="29"/>
      <c r="MA181" s="29"/>
      <c r="MB181" s="29"/>
      <c r="MC181" s="29"/>
      <c r="MD181" s="29"/>
      <c r="ME181" s="29"/>
      <c r="MF181" s="29"/>
      <c r="MG181" s="29"/>
      <c r="MH181" s="29"/>
      <c r="MI181" s="29"/>
      <c r="MJ181" s="29"/>
      <c r="MK181" s="29"/>
      <c r="ML181" s="29"/>
      <c r="MM181" s="29"/>
      <c r="MN181" s="29"/>
      <c r="MO181" s="29"/>
      <c r="MP181" s="29"/>
      <c r="MQ181" s="29"/>
      <c r="MR181" s="29"/>
      <c r="MS181" s="29"/>
      <c r="MT181" s="29"/>
      <c r="MU181" s="29"/>
      <c r="MV181" s="29"/>
      <c r="MW181" s="29"/>
      <c r="MX181" s="29"/>
      <c r="MY181" s="29"/>
      <c r="MZ181" s="29"/>
      <c r="NA181" s="29"/>
      <c r="NB181" s="29"/>
      <c r="NC181" s="29"/>
      <c r="ND181" s="29"/>
      <c r="NE181" s="29"/>
      <c r="NF181" s="29"/>
      <c r="NG181" s="29"/>
      <c r="NH181" s="29"/>
      <c r="NI181" s="29"/>
      <c r="NJ181" s="29"/>
      <c r="NK181" s="29"/>
      <c r="NL181" s="29"/>
      <c r="NM181" s="29"/>
      <c r="NN181" s="29"/>
      <c r="NO181" s="29"/>
      <c r="NP181" s="29"/>
      <c r="NQ181" s="29"/>
      <c r="NR181" s="29"/>
      <c r="NS181" s="29"/>
      <c r="NT181" s="29"/>
      <c r="NU181" s="29"/>
      <c r="NV181" s="29"/>
      <c r="NW181" s="29"/>
      <c r="NX181" s="29"/>
      <c r="NY181" s="29"/>
      <c r="NZ181" s="29"/>
      <c r="OA181" s="29"/>
      <c r="OB181" s="29"/>
      <c r="OC181" s="29"/>
      <c r="OD181" s="29"/>
      <c r="OE181" s="29"/>
      <c r="OF181" s="29"/>
      <c r="OG181" s="29"/>
      <c r="OH181" s="29"/>
      <c r="OI181" s="29"/>
      <c r="OJ181" s="29"/>
      <c r="OK181" s="29"/>
      <c r="OL181" s="29"/>
      <c r="OM181" s="29"/>
      <c r="ON181" s="29"/>
      <c r="OO181" s="29"/>
      <c r="OP181" s="29"/>
      <c r="OQ181" s="29"/>
      <c r="OR181" s="29"/>
      <c r="OS181" s="29"/>
      <c r="OT181" s="29"/>
      <c r="OU181" s="29"/>
      <c r="OV181" s="29"/>
      <c r="OW181" s="29"/>
      <c r="OX181" s="29"/>
      <c r="OY181" s="29"/>
      <c r="OZ181" s="29"/>
      <c r="PA181" s="29"/>
      <c r="PB181" s="29"/>
      <c r="PC181" s="29"/>
      <c r="PD181" s="29"/>
      <c r="PE181" s="29"/>
      <c r="PF181" s="29"/>
      <c r="PG181" s="29"/>
      <c r="PH181" s="29"/>
      <c r="PI181" s="29"/>
      <c r="PJ181" s="29"/>
      <c r="PK181" s="29"/>
    </row>
    <row r="182" spans="1:427" x14ac:dyDescent="0.25">
      <c r="A182" s="7" t="s">
        <v>320</v>
      </c>
      <c r="B182" s="29">
        <v>1163.8499999999999</v>
      </c>
      <c r="C182" s="29">
        <v>28.88</v>
      </c>
      <c r="D182" s="29">
        <v>1192.73</v>
      </c>
      <c r="E182" s="29">
        <v>1163.8499999999999</v>
      </c>
      <c r="F182" s="29">
        <v>28.88</v>
      </c>
      <c r="G182" s="29">
        <v>1192.73</v>
      </c>
      <c r="H182" s="29"/>
      <c r="I182" s="29"/>
      <c r="J182" s="29"/>
      <c r="K182" s="29"/>
      <c r="L182" s="29"/>
      <c r="M182" s="29"/>
      <c r="N182" s="29"/>
      <c r="O182" s="29"/>
      <c r="P182" s="29"/>
      <c r="Q182" s="29"/>
      <c r="R182" s="29"/>
      <c r="S182" s="29"/>
      <c r="T182" s="29"/>
      <c r="U182" s="29"/>
      <c r="V182" s="29"/>
      <c r="W182" s="29"/>
      <c r="X182" s="29"/>
      <c r="Y182" s="29"/>
      <c r="Z182" s="29">
        <v>106.93</v>
      </c>
      <c r="AA182" s="29">
        <v>0</v>
      </c>
      <c r="AB182" s="29">
        <v>106.93</v>
      </c>
      <c r="AC182" s="29">
        <v>106.93</v>
      </c>
      <c r="AD182" s="29">
        <v>0</v>
      </c>
      <c r="AE182" s="29">
        <v>106.93</v>
      </c>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v>911.05</v>
      </c>
      <c r="BE182" s="29">
        <v>0</v>
      </c>
      <c r="BF182" s="29">
        <v>911.05</v>
      </c>
      <c r="BG182" s="29">
        <v>911.05</v>
      </c>
      <c r="BH182" s="29">
        <v>0</v>
      </c>
      <c r="BI182" s="29">
        <v>911.05</v>
      </c>
      <c r="BJ182" s="29"/>
      <c r="BK182" s="29"/>
      <c r="BL182" s="29"/>
      <c r="BM182" s="29"/>
      <c r="BN182" s="29"/>
      <c r="BO182" s="29"/>
      <c r="BP182" s="29">
        <v>684</v>
      </c>
      <c r="BQ182" s="29">
        <v>0</v>
      </c>
      <c r="BR182" s="29">
        <v>684</v>
      </c>
      <c r="BS182" s="29">
        <v>684</v>
      </c>
      <c r="BT182" s="29">
        <v>0</v>
      </c>
      <c r="BU182" s="29">
        <v>684</v>
      </c>
      <c r="BV182" s="29"/>
      <c r="BW182" s="29"/>
      <c r="BX182" s="29"/>
      <c r="BY182" s="29"/>
      <c r="BZ182" s="29"/>
      <c r="CA182" s="29"/>
      <c r="CB182" s="29">
        <v>2865.83</v>
      </c>
      <c r="CC182" s="29">
        <v>28.88</v>
      </c>
      <c r="CD182" s="29">
        <v>2894.71</v>
      </c>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29"/>
      <c r="DQ182" s="29"/>
      <c r="DR182" s="29"/>
      <c r="DS182" s="29"/>
      <c r="DT182" s="29"/>
      <c r="DU182" s="29"/>
      <c r="DV182" s="29"/>
      <c r="DW182" s="29"/>
      <c r="DX182" s="29"/>
      <c r="DY182" s="29"/>
      <c r="DZ182" s="29"/>
      <c r="EA182" s="29">
        <v>598.5</v>
      </c>
      <c r="EB182" s="29">
        <v>0</v>
      </c>
      <c r="EC182" s="29">
        <v>598.5</v>
      </c>
      <c r="ED182" s="29">
        <v>598.5</v>
      </c>
      <c r="EE182" s="29">
        <v>0</v>
      </c>
      <c r="EF182" s="29">
        <v>598.5</v>
      </c>
      <c r="EG182" s="29">
        <v>598.5</v>
      </c>
      <c r="EH182" s="29">
        <v>0</v>
      </c>
      <c r="EI182" s="29">
        <v>598.5</v>
      </c>
      <c r="EJ182" s="29">
        <v>1795.5</v>
      </c>
      <c r="EK182" s="29">
        <v>0</v>
      </c>
      <c r="EL182" s="29">
        <v>1795.5</v>
      </c>
      <c r="EM182" s="29"/>
      <c r="EN182" s="29"/>
      <c r="EO182" s="29"/>
      <c r="EP182" s="29"/>
      <c r="EQ182" s="29"/>
      <c r="ER182" s="29"/>
      <c r="ES182" s="29"/>
      <c r="ET182" s="29"/>
      <c r="EU182" s="29"/>
      <c r="EV182" s="29"/>
      <c r="EW182" s="29"/>
      <c r="EX182" s="29"/>
      <c r="EY182" s="29"/>
      <c r="EZ182" s="29"/>
      <c r="FA182" s="29"/>
      <c r="FB182" s="29">
        <v>1957</v>
      </c>
      <c r="FC182" s="29">
        <v>0</v>
      </c>
      <c r="FD182" s="29">
        <v>1957</v>
      </c>
      <c r="FE182" s="29">
        <v>1957</v>
      </c>
      <c r="FF182" s="29">
        <v>0</v>
      </c>
      <c r="FG182" s="29">
        <v>1957</v>
      </c>
      <c r="FH182" s="29">
        <v>3914</v>
      </c>
      <c r="FI182" s="29">
        <v>0</v>
      </c>
      <c r="FJ182" s="29">
        <v>3914</v>
      </c>
      <c r="FK182" s="29"/>
      <c r="FL182" s="29"/>
      <c r="FM182" s="29"/>
      <c r="FN182" s="29">
        <v>2555.5</v>
      </c>
      <c r="FO182" s="29">
        <v>0</v>
      </c>
      <c r="FP182" s="29">
        <v>2555.5</v>
      </c>
      <c r="FQ182" s="29">
        <v>2555.5</v>
      </c>
      <c r="FR182" s="29">
        <v>0</v>
      </c>
      <c r="FS182" s="29">
        <v>2555.5</v>
      </c>
      <c r="FT182" s="29">
        <v>5111</v>
      </c>
      <c r="FU182" s="29">
        <v>0</v>
      </c>
      <c r="FV182" s="29">
        <v>5111</v>
      </c>
      <c r="FW182" s="29"/>
      <c r="FX182" s="29"/>
      <c r="FY182" s="29"/>
      <c r="FZ182" s="29">
        <v>3154</v>
      </c>
      <c r="GA182" s="29">
        <v>0</v>
      </c>
      <c r="GB182" s="29">
        <v>3154</v>
      </c>
      <c r="GC182" s="29">
        <v>1957</v>
      </c>
      <c r="GD182" s="29">
        <v>0</v>
      </c>
      <c r="GE182" s="29">
        <v>1957</v>
      </c>
      <c r="GF182" s="29">
        <v>5111</v>
      </c>
      <c r="GG182" s="29">
        <v>0</v>
      </c>
      <c r="GH182" s="29">
        <v>5111</v>
      </c>
      <c r="GI182" s="29"/>
      <c r="GJ182" s="29"/>
      <c r="GK182" s="29"/>
      <c r="GL182" s="29">
        <v>1957</v>
      </c>
      <c r="GM182" s="29">
        <v>0</v>
      </c>
      <c r="GN182" s="29">
        <v>1957</v>
      </c>
      <c r="GO182" s="29">
        <v>1957</v>
      </c>
      <c r="GP182" s="29">
        <v>0</v>
      </c>
      <c r="GQ182" s="29">
        <v>1957</v>
      </c>
      <c r="GR182" s="29">
        <v>3914</v>
      </c>
      <c r="GS182" s="29">
        <v>0</v>
      </c>
      <c r="GT182" s="29">
        <v>3914</v>
      </c>
      <c r="GU182" s="29"/>
      <c r="GV182" s="29"/>
      <c r="GW182" s="29"/>
      <c r="GX182" s="29">
        <v>7828</v>
      </c>
      <c r="GY182" s="29">
        <v>0</v>
      </c>
      <c r="GZ182" s="29">
        <v>7828</v>
      </c>
      <c r="HA182" s="29">
        <v>1957</v>
      </c>
      <c r="HB182" s="29">
        <v>0</v>
      </c>
      <c r="HC182" s="29">
        <v>1957</v>
      </c>
      <c r="HD182" s="29">
        <v>9785</v>
      </c>
      <c r="HE182" s="29">
        <v>0</v>
      </c>
      <c r="HF182" s="29">
        <v>9785</v>
      </c>
      <c r="HG182" s="29">
        <v>7828</v>
      </c>
      <c r="HH182" s="29">
        <v>0</v>
      </c>
      <c r="HI182" s="29">
        <v>7828</v>
      </c>
      <c r="HJ182" s="29">
        <v>1957</v>
      </c>
      <c r="HK182" s="29">
        <v>0</v>
      </c>
      <c r="HL182" s="29">
        <v>1957</v>
      </c>
      <c r="HM182" s="29">
        <v>9785</v>
      </c>
      <c r="HN182" s="29">
        <v>0</v>
      </c>
      <c r="HO182" s="29">
        <v>9785</v>
      </c>
      <c r="HP182" s="29"/>
      <c r="HQ182" s="29"/>
      <c r="HR182" s="29"/>
      <c r="HS182" s="29"/>
      <c r="HT182" s="29"/>
      <c r="HU182" s="29"/>
      <c r="HV182" s="29"/>
      <c r="HW182" s="29"/>
      <c r="HX182" s="29"/>
      <c r="HY182" s="29">
        <v>39415.5</v>
      </c>
      <c r="HZ182" s="29">
        <v>0</v>
      </c>
      <c r="IA182" s="29">
        <v>39415.5</v>
      </c>
      <c r="IB182" s="29">
        <v>1957</v>
      </c>
      <c r="IC182" s="29">
        <v>0</v>
      </c>
      <c r="ID182" s="29">
        <v>1957</v>
      </c>
      <c r="IE182" s="29">
        <v>7828</v>
      </c>
      <c r="IF182" s="29">
        <v>0</v>
      </c>
      <c r="IG182" s="29">
        <v>7828</v>
      </c>
      <c r="IH182" s="29">
        <v>9785</v>
      </c>
      <c r="II182" s="29">
        <v>0</v>
      </c>
      <c r="IJ182" s="29">
        <v>9785</v>
      </c>
      <c r="IK182" s="29">
        <v>1957</v>
      </c>
      <c r="IL182" s="29">
        <v>0</v>
      </c>
      <c r="IM182" s="29">
        <v>1957</v>
      </c>
      <c r="IN182" s="29">
        <v>7828</v>
      </c>
      <c r="IO182" s="29">
        <v>0</v>
      </c>
      <c r="IP182" s="29">
        <v>7828</v>
      </c>
      <c r="IQ182" s="29">
        <v>9785</v>
      </c>
      <c r="IR182" s="29">
        <v>0</v>
      </c>
      <c r="IS182" s="29">
        <v>9785</v>
      </c>
      <c r="IT182" s="29">
        <v>1957</v>
      </c>
      <c r="IU182" s="29">
        <v>0</v>
      </c>
      <c r="IV182" s="29">
        <v>1957</v>
      </c>
      <c r="IW182" s="29">
        <v>7828</v>
      </c>
      <c r="IX182" s="29">
        <v>0</v>
      </c>
      <c r="IY182" s="29">
        <v>7828</v>
      </c>
      <c r="IZ182" s="29">
        <v>9785</v>
      </c>
      <c r="JA182" s="29">
        <v>0</v>
      </c>
      <c r="JB182" s="29">
        <v>9785</v>
      </c>
      <c r="JC182" s="29">
        <v>1957</v>
      </c>
      <c r="JD182" s="29">
        <v>0</v>
      </c>
      <c r="JE182" s="29">
        <v>1957</v>
      </c>
      <c r="JF182" s="29">
        <v>7828</v>
      </c>
      <c r="JG182" s="29">
        <v>0</v>
      </c>
      <c r="JH182" s="29">
        <v>7828</v>
      </c>
      <c r="JI182" s="29">
        <v>9785</v>
      </c>
      <c r="JJ182" s="29">
        <v>0</v>
      </c>
      <c r="JK182" s="29">
        <v>9785</v>
      </c>
      <c r="JL182" s="29">
        <v>1957</v>
      </c>
      <c r="JM182" s="29">
        <v>0</v>
      </c>
      <c r="JN182" s="29">
        <v>1957</v>
      </c>
      <c r="JO182" s="29">
        <v>7828</v>
      </c>
      <c r="JP182" s="29">
        <v>0</v>
      </c>
      <c r="JQ182" s="29">
        <v>7828</v>
      </c>
      <c r="JR182" s="29">
        <v>9785</v>
      </c>
      <c r="JS182" s="29">
        <v>0</v>
      </c>
      <c r="JT182" s="29">
        <v>9785</v>
      </c>
      <c r="JU182" s="29">
        <v>1957</v>
      </c>
      <c r="JV182" s="29">
        <v>0</v>
      </c>
      <c r="JW182" s="29">
        <v>1957</v>
      </c>
      <c r="JX182" s="29">
        <v>7828</v>
      </c>
      <c r="JY182" s="29">
        <v>0</v>
      </c>
      <c r="JZ182" s="29">
        <v>7828</v>
      </c>
      <c r="KA182" s="29">
        <v>9785</v>
      </c>
      <c r="KB182" s="29">
        <v>0</v>
      </c>
      <c r="KC182" s="29">
        <v>9785</v>
      </c>
      <c r="KD182" s="29">
        <v>24196.5</v>
      </c>
      <c r="KE182" s="29">
        <v>0</v>
      </c>
      <c r="KF182" s="29">
        <v>24196.5</v>
      </c>
      <c r="KG182" s="29">
        <v>7828</v>
      </c>
      <c r="KH182" s="29">
        <v>0</v>
      </c>
      <c r="KI182" s="29">
        <v>7828</v>
      </c>
      <c r="KJ182" s="29">
        <v>32024.5</v>
      </c>
      <c r="KK182" s="29">
        <v>0</v>
      </c>
      <c r="KL182" s="29">
        <v>32024.5</v>
      </c>
      <c r="KM182" s="29">
        <v>1957</v>
      </c>
      <c r="KN182" s="29">
        <v>0</v>
      </c>
      <c r="KO182" s="29">
        <v>1957</v>
      </c>
      <c r="KP182" s="29">
        <v>7828</v>
      </c>
      <c r="KQ182" s="29">
        <v>0</v>
      </c>
      <c r="KR182" s="29">
        <v>7828</v>
      </c>
      <c r="KS182" s="29">
        <v>9785</v>
      </c>
      <c r="KT182" s="29">
        <v>0</v>
      </c>
      <c r="KU182" s="29">
        <v>9785</v>
      </c>
      <c r="KV182" s="29">
        <v>6051.5</v>
      </c>
      <c r="KW182" s="29">
        <v>0</v>
      </c>
      <c r="KX182" s="29">
        <v>6051.5</v>
      </c>
      <c r="KY182" s="29">
        <v>7828</v>
      </c>
      <c r="KZ182" s="29">
        <v>0</v>
      </c>
      <c r="LA182" s="29">
        <v>7828</v>
      </c>
      <c r="LB182" s="29">
        <v>13879.5</v>
      </c>
      <c r="LC182" s="29">
        <v>0</v>
      </c>
      <c r="LD182" s="29">
        <v>13879.5</v>
      </c>
      <c r="LE182" s="29">
        <v>1957</v>
      </c>
      <c r="LF182" s="29">
        <v>0</v>
      </c>
      <c r="LG182" s="29">
        <v>1957</v>
      </c>
      <c r="LH182" s="29">
        <v>7828</v>
      </c>
      <c r="LI182" s="29">
        <v>0</v>
      </c>
      <c r="LJ182" s="29">
        <v>7828</v>
      </c>
      <c r="LK182" s="29">
        <v>9785</v>
      </c>
      <c r="LL182" s="29">
        <v>0</v>
      </c>
      <c r="LM182" s="29">
        <v>9785</v>
      </c>
      <c r="LN182" s="29">
        <v>1957</v>
      </c>
      <c r="LO182" s="29">
        <v>0</v>
      </c>
      <c r="LP182" s="29">
        <v>1957</v>
      </c>
      <c r="LQ182" s="29">
        <v>7828</v>
      </c>
      <c r="LR182" s="29">
        <v>0</v>
      </c>
      <c r="LS182" s="29">
        <v>7828</v>
      </c>
      <c r="LT182" s="29">
        <v>9785</v>
      </c>
      <c r="LU182" s="29">
        <v>0</v>
      </c>
      <c r="LV182" s="29">
        <v>9785</v>
      </c>
      <c r="LW182" s="29">
        <v>16223.28</v>
      </c>
      <c r="LX182" s="29">
        <v>0</v>
      </c>
      <c r="LY182" s="29">
        <v>16223.28</v>
      </c>
      <c r="LZ182" s="29">
        <v>7828</v>
      </c>
      <c r="MA182" s="29">
        <v>0</v>
      </c>
      <c r="MB182" s="29">
        <v>7828</v>
      </c>
      <c r="MC182" s="29">
        <v>24051.279999999999</v>
      </c>
      <c r="MD182" s="29">
        <v>0</v>
      </c>
      <c r="ME182" s="29">
        <v>24051.279999999999</v>
      </c>
      <c r="MF182" s="29"/>
      <c r="MG182" s="29"/>
      <c r="MH182" s="29"/>
      <c r="MI182" s="29"/>
      <c r="MJ182" s="29"/>
      <c r="MK182" s="29"/>
      <c r="ML182" s="29">
        <v>158020.28</v>
      </c>
      <c r="MM182" s="29">
        <v>0</v>
      </c>
      <c r="MN182" s="29">
        <v>158020.28</v>
      </c>
      <c r="MO182" s="29"/>
      <c r="MP182" s="29"/>
      <c r="MQ182" s="29"/>
      <c r="MR182" s="29"/>
      <c r="MS182" s="29"/>
      <c r="MT182" s="29"/>
      <c r="MU182" s="29"/>
      <c r="MV182" s="29"/>
      <c r="MW182" s="29"/>
      <c r="MX182" s="29"/>
      <c r="MY182" s="29"/>
      <c r="MZ182" s="29"/>
      <c r="NA182" s="29"/>
      <c r="NB182" s="29"/>
      <c r="NC182" s="29"/>
      <c r="ND182" s="29"/>
      <c r="NE182" s="29"/>
      <c r="NF182" s="29"/>
      <c r="NG182" s="29">
        <v>19021.72</v>
      </c>
      <c r="NH182" s="29">
        <v>0</v>
      </c>
      <c r="NI182" s="29">
        <v>19021.72</v>
      </c>
      <c r="NJ182" s="29">
        <v>19021.72</v>
      </c>
      <c r="NK182" s="29">
        <v>0</v>
      </c>
      <c r="NL182" s="29">
        <v>19021.72</v>
      </c>
      <c r="NM182" s="29"/>
      <c r="NN182" s="29"/>
      <c r="NO182" s="29"/>
      <c r="NP182" s="29"/>
      <c r="NQ182" s="29"/>
      <c r="NR182" s="29"/>
      <c r="NS182" s="29">
        <v>5928</v>
      </c>
      <c r="NT182" s="29">
        <v>0</v>
      </c>
      <c r="NU182" s="29">
        <v>5928</v>
      </c>
      <c r="NV182" s="29">
        <v>5928</v>
      </c>
      <c r="NW182" s="29">
        <v>0</v>
      </c>
      <c r="NX182" s="29">
        <v>5928</v>
      </c>
      <c r="NY182" s="29"/>
      <c r="NZ182" s="29"/>
      <c r="OA182" s="29"/>
      <c r="OB182" s="29"/>
      <c r="OC182" s="29"/>
      <c r="OD182" s="29"/>
      <c r="OE182" s="29"/>
      <c r="OF182" s="29"/>
      <c r="OG182" s="29"/>
      <c r="OH182" s="29"/>
      <c r="OI182" s="29"/>
      <c r="OJ182" s="29"/>
      <c r="OK182" s="29"/>
      <c r="OL182" s="29"/>
      <c r="OM182" s="29"/>
      <c r="ON182" s="29"/>
      <c r="OO182" s="29"/>
      <c r="OP182" s="29"/>
      <c r="OQ182" s="29">
        <v>14506.5</v>
      </c>
      <c r="OR182" s="29">
        <v>0</v>
      </c>
      <c r="OS182" s="29">
        <v>14506.5</v>
      </c>
      <c r="OT182" s="29">
        <v>14506.5</v>
      </c>
      <c r="OU182" s="29">
        <v>0</v>
      </c>
      <c r="OV182" s="29">
        <v>14506.5</v>
      </c>
      <c r="OW182" s="29"/>
      <c r="OX182" s="29"/>
      <c r="OY182" s="29"/>
      <c r="OZ182" s="29"/>
      <c r="PA182" s="29"/>
      <c r="PB182" s="29"/>
      <c r="PC182" s="29"/>
      <c r="PD182" s="29"/>
      <c r="PE182" s="29"/>
      <c r="PF182" s="29"/>
      <c r="PG182" s="29"/>
      <c r="PH182" s="29"/>
      <c r="PI182" s="29">
        <v>39456.22</v>
      </c>
      <c r="PJ182" s="29">
        <v>0</v>
      </c>
      <c r="PK182" s="29">
        <v>39456.22</v>
      </c>
    </row>
    <row r="183" spans="1:427" x14ac:dyDescent="0.25">
      <c r="A183" s="7" t="s">
        <v>362</v>
      </c>
      <c r="B183" s="29"/>
      <c r="C183" s="29"/>
      <c r="D183" s="29"/>
      <c r="E183" s="29"/>
      <c r="F183" s="29"/>
      <c r="G183" s="29"/>
      <c r="H183" s="29"/>
      <c r="I183" s="29"/>
      <c r="J183" s="29"/>
      <c r="K183" s="29"/>
      <c r="L183" s="29"/>
      <c r="M183" s="29"/>
      <c r="N183" s="29">
        <v>6182.08</v>
      </c>
      <c r="O183" s="29">
        <v>0</v>
      </c>
      <c r="P183" s="29">
        <v>6182.08</v>
      </c>
      <c r="Q183" s="29">
        <v>6182.08</v>
      </c>
      <c r="R183" s="29">
        <v>0</v>
      </c>
      <c r="S183" s="29">
        <v>6182.08</v>
      </c>
      <c r="T183" s="29">
        <v>10465.4</v>
      </c>
      <c r="U183" s="29">
        <v>0</v>
      </c>
      <c r="V183" s="29">
        <v>10465.4</v>
      </c>
      <c r="W183" s="29">
        <v>10465.4</v>
      </c>
      <c r="X183" s="29">
        <v>0</v>
      </c>
      <c r="Y183" s="29">
        <v>10465.4</v>
      </c>
      <c r="Z183" s="29">
        <v>3119.65</v>
      </c>
      <c r="AA183" s="29">
        <v>0</v>
      </c>
      <c r="AB183" s="29">
        <v>3119.65</v>
      </c>
      <c r="AC183" s="29">
        <v>3119.65</v>
      </c>
      <c r="AD183" s="29">
        <v>0</v>
      </c>
      <c r="AE183" s="29">
        <v>3119.65</v>
      </c>
      <c r="AF183" s="29">
        <v>8469.48</v>
      </c>
      <c r="AG183" s="29">
        <v>0</v>
      </c>
      <c r="AH183" s="29">
        <v>8469.48</v>
      </c>
      <c r="AI183" s="29">
        <v>8469.48</v>
      </c>
      <c r="AJ183" s="29">
        <v>0</v>
      </c>
      <c r="AK183" s="29">
        <v>8469.48</v>
      </c>
      <c r="AL183" s="29">
        <v>15547.44</v>
      </c>
      <c r="AM183" s="29">
        <v>0</v>
      </c>
      <c r="AN183" s="29">
        <v>15547.44</v>
      </c>
      <c r="AO183" s="29">
        <v>15547.44</v>
      </c>
      <c r="AP183" s="29">
        <v>0</v>
      </c>
      <c r="AQ183" s="29">
        <v>15547.44</v>
      </c>
      <c r="AR183" s="29"/>
      <c r="AS183" s="29"/>
      <c r="AT183" s="29"/>
      <c r="AU183" s="29"/>
      <c r="AV183" s="29"/>
      <c r="AW183" s="29"/>
      <c r="AX183" s="29"/>
      <c r="AY183" s="29"/>
      <c r="AZ183" s="29"/>
      <c r="BA183" s="29"/>
      <c r="BB183" s="29"/>
      <c r="BC183" s="29"/>
      <c r="BD183" s="29">
        <v>36162.18</v>
      </c>
      <c r="BE183" s="29">
        <v>0</v>
      </c>
      <c r="BF183" s="29">
        <v>36162.18</v>
      </c>
      <c r="BG183" s="29">
        <v>36162.18</v>
      </c>
      <c r="BH183" s="29">
        <v>0</v>
      </c>
      <c r="BI183" s="29">
        <v>36162.18</v>
      </c>
      <c r="BJ183" s="29"/>
      <c r="BK183" s="29"/>
      <c r="BL183" s="29"/>
      <c r="BM183" s="29"/>
      <c r="BN183" s="29"/>
      <c r="BO183" s="29"/>
      <c r="BP183" s="29">
        <v>123122.01</v>
      </c>
      <c r="BQ183" s="29">
        <v>0</v>
      </c>
      <c r="BR183" s="29">
        <v>123122.01</v>
      </c>
      <c r="BS183" s="29">
        <v>123122.01</v>
      </c>
      <c r="BT183" s="29">
        <v>0</v>
      </c>
      <c r="BU183" s="29">
        <v>123122.01</v>
      </c>
      <c r="BV183" s="29"/>
      <c r="BW183" s="29"/>
      <c r="BX183" s="29"/>
      <c r="BY183" s="29"/>
      <c r="BZ183" s="29"/>
      <c r="CA183" s="29"/>
      <c r="CB183" s="29">
        <v>203068.24</v>
      </c>
      <c r="CC183" s="29">
        <v>0</v>
      </c>
      <c r="CD183" s="29">
        <v>203068.24</v>
      </c>
      <c r="CE183" s="29"/>
      <c r="CF183" s="29"/>
      <c r="CG183" s="29"/>
      <c r="CH183" s="29">
        <v>119.7</v>
      </c>
      <c r="CI183" s="29">
        <v>0</v>
      </c>
      <c r="CJ183" s="29">
        <v>119.7</v>
      </c>
      <c r="CK183" s="29">
        <v>-39.9</v>
      </c>
      <c r="CL183" s="29">
        <v>3455.1</v>
      </c>
      <c r="CM183" s="29">
        <v>3415.2</v>
      </c>
      <c r="CN183" s="29">
        <v>79.800000000000011</v>
      </c>
      <c r="CO183" s="29">
        <v>3455.1</v>
      </c>
      <c r="CP183" s="29">
        <v>3534.8999999999996</v>
      </c>
      <c r="CQ183" s="29"/>
      <c r="CR183" s="29"/>
      <c r="CS183" s="29"/>
      <c r="CT183" s="29">
        <v>119.7</v>
      </c>
      <c r="CU183" s="29">
        <v>0</v>
      </c>
      <c r="CV183" s="29">
        <v>119.7</v>
      </c>
      <c r="CW183" s="29">
        <v>-39.9</v>
      </c>
      <c r="CX183" s="29">
        <v>13232.38</v>
      </c>
      <c r="CY183" s="29">
        <v>13192.48</v>
      </c>
      <c r="CZ183" s="29">
        <v>79.800000000000011</v>
      </c>
      <c r="DA183" s="29">
        <v>13232.38</v>
      </c>
      <c r="DB183" s="29">
        <v>13312.18</v>
      </c>
      <c r="DC183" s="29">
        <v>21054.67</v>
      </c>
      <c r="DD183" s="29">
        <v>0</v>
      </c>
      <c r="DE183" s="29">
        <v>21054.67</v>
      </c>
      <c r="DF183" s="29">
        <v>119.7</v>
      </c>
      <c r="DG183" s="29">
        <v>0</v>
      </c>
      <c r="DH183" s="29">
        <v>119.7</v>
      </c>
      <c r="DI183" s="29">
        <v>21014.77</v>
      </c>
      <c r="DJ183" s="29">
        <v>-16474.830000000002</v>
      </c>
      <c r="DK183" s="29">
        <v>4539.9399999999996</v>
      </c>
      <c r="DL183" s="29">
        <v>42189.14</v>
      </c>
      <c r="DM183" s="29">
        <v>-16474.830000000002</v>
      </c>
      <c r="DN183" s="29">
        <v>25714.309999999998</v>
      </c>
      <c r="DO183" s="29">
        <v>44276.800000000003</v>
      </c>
      <c r="DP183" s="29">
        <v>0</v>
      </c>
      <c r="DQ183" s="29">
        <v>44276.800000000003</v>
      </c>
      <c r="DR183" s="29">
        <v>12894.94</v>
      </c>
      <c r="DS183" s="29">
        <v>0</v>
      </c>
      <c r="DT183" s="29">
        <v>12894.94</v>
      </c>
      <c r="DU183" s="29">
        <v>44236.9</v>
      </c>
      <c r="DV183" s="29">
        <v>-273.18</v>
      </c>
      <c r="DW183" s="29">
        <v>43963.72</v>
      </c>
      <c r="DX183" s="29">
        <v>101408.64000000001</v>
      </c>
      <c r="DY183" s="29">
        <v>-273.18</v>
      </c>
      <c r="DZ183" s="29">
        <v>101135.46</v>
      </c>
      <c r="EA183" s="29">
        <v>22228.61</v>
      </c>
      <c r="EB183" s="29">
        <v>0</v>
      </c>
      <c r="EC183" s="29">
        <v>22228.61</v>
      </c>
      <c r="ED183" s="29">
        <v>13190.99</v>
      </c>
      <c r="EE183" s="29">
        <v>0</v>
      </c>
      <c r="EF183" s="29">
        <v>13190.99</v>
      </c>
      <c r="EG183" s="29">
        <v>22188.71</v>
      </c>
      <c r="EH183" s="29">
        <v>9619.5400000000009</v>
      </c>
      <c r="EI183" s="29">
        <v>31808.25</v>
      </c>
      <c r="EJ183" s="29">
        <v>57608.31</v>
      </c>
      <c r="EK183" s="29">
        <v>9619.5400000000009</v>
      </c>
      <c r="EL183" s="29">
        <v>67227.850000000006</v>
      </c>
      <c r="EM183" s="29">
        <v>55322.14</v>
      </c>
      <c r="EN183" s="29">
        <v>0</v>
      </c>
      <c r="EO183" s="29">
        <v>55322.14</v>
      </c>
      <c r="EP183" s="29">
        <v>7407.4</v>
      </c>
      <c r="EQ183" s="29">
        <v>598.5</v>
      </c>
      <c r="ER183" s="29">
        <v>8005.9</v>
      </c>
      <c r="ES183" s="29">
        <v>44549.01</v>
      </c>
      <c r="ET183" s="29">
        <v>598.5</v>
      </c>
      <c r="EU183" s="29">
        <v>45147.51</v>
      </c>
      <c r="EV183" s="29">
        <v>107278.55</v>
      </c>
      <c r="EW183" s="29">
        <v>1197</v>
      </c>
      <c r="EX183" s="29">
        <v>108475.55</v>
      </c>
      <c r="EY183" s="29">
        <v>23850.34</v>
      </c>
      <c r="EZ183" s="29">
        <v>0</v>
      </c>
      <c r="FA183" s="29">
        <v>23850.34</v>
      </c>
      <c r="FB183" s="29">
        <v>6428.66</v>
      </c>
      <c r="FC183" s="29">
        <v>0</v>
      </c>
      <c r="FD183" s="29">
        <v>6428.66</v>
      </c>
      <c r="FE183" s="29">
        <v>12392.95</v>
      </c>
      <c r="FF183" s="29">
        <v>0</v>
      </c>
      <c r="FG183" s="29">
        <v>12392.95</v>
      </c>
      <c r="FH183" s="29">
        <v>42671.95</v>
      </c>
      <c r="FI183" s="29">
        <v>0</v>
      </c>
      <c r="FJ183" s="29">
        <v>42671.95</v>
      </c>
      <c r="FK183" s="29"/>
      <c r="FL183" s="29"/>
      <c r="FM183" s="29"/>
      <c r="FN183" s="29">
        <v>8214.9</v>
      </c>
      <c r="FO183" s="29">
        <v>0</v>
      </c>
      <c r="FP183" s="29">
        <v>8214.9</v>
      </c>
      <c r="FQ183" s="29">
        <v>18570.28</v>
      </c>
      <c r="FR183" s="29">
        <v>0</v>
      </c>
      <c r="FS183" s="29">
        <v>18570.28</v>
      </c>
      <c r="FT183" s="29">
        <v>26785.18</v>
      </c>
      <c r="FU183" s="29">
        <v>0</v>
      </c>
      <c r="FV183" s="29">
        <v>26785.18</v>
      </c>
      <c r="FW183" s="29">
        <v>11174.38</v>
      </c>
      <c r="FX183" s="29">
        <v>0</v>
      </c>
      <c r="FY183" s="29">
        <v>11174.38</v>
      </c>
      <c r="FZ183" s="29">
        <v>31255.95</v>
      </c>
      <c r="GA183" s="29">
        <v>2555.5</v>
      </c>
      <c r="GB183" s="29">
        <v>33811.449999999997</v>
      </c>
      <c r="GC183" s="29">
        <v>42949.31</v>
      </c>
      <c r="GD183" s="29">
        <v>2555.5</v>
      </c>
      <c r="GE183" s="29">
        <v>45504.81</v>
      </c>
      <c r="GF183" s="29">
        <v>85379.64</v>
      </c>
      <c r="GG183" s="29">
        <v>5111</v>
      </c>
      <c r="GH183" s="29">
        <v>90490.639999999985</v>
      </c>
      <c r="GI183" s="29">
        <v>14444.25</v>
      </c>
      <c r="GJ183" s="29">
        <v>0</v>
      </c>
      <c r="GK183" s="29">
        <v>14444.25</v>
      </c>
      <c r="GL183" s="29">
        <v>70844.81</v>
      </c>
      <c r="GM183" s="29">
        <v>3752.5</v>
      </c>
      <c r="GN183" s="29">
        <v>74597.31</v>
      </c>
      <c r="GO183" s="29">
        <v>39874.35</v>
      </c>
      <c r="GP183" s="29">
        <v>1957</v>
      </c>
      <c r="GQ183" s="29">
        <v>41831.35</v>
      </c>
      <c r="GR183" s="29">
        <v>125163.41</v>
      </c>
      <c r="GS183" s="29">
        <v>5709.5</v>
      </c>
      <c r="GT183" s="29">
        <v>130872.91</v>
      </c>
      <c r="GU183" s="29">
        <v>15421.61</v>
      </c>
      <c r="GV183" s="29">
        <v>0</v>
      </c>
      <c r="GW183" s="29">
        <v>15421.61</v>
      </c>
      <c r="GX183" s="29">
        <v>132624.73000000001</v>
      </c>
      <c r="GY183" s="29">
        <v>1957</v>
      </c>
      <c r="GZ183" s="29">
        <v>134581.73000000001</v>
      </c>
      <c r="HA183" s="29">
        <v>45754.85</v>
      </c>
      <c r="HB183" s="29">
        <v>1957</v>
      </c>
      <c r="HC183" s="29">
        <v>47711.85</v>
      </c>
      <c r="HD183" s="29">
        <v>193801.19000000003</v>
      </c>
      <c r="HE183" s="29">
        <v>3914</v>
      </c>
      <c r="HF183" s="29">
        <v>197715.19000000003</v>
      </c>
      <c r="HG183" s="29">
        <v>185954.89</v>
      </c>
      <c r="HH183" s="29">
        <v>1957</v>
      </c>
      <c r="HI183" s="29">
        <v>187911.89</v>
      </c>
      <c r="HJ183" s="29">
        <v>40893.230000000003</v>
      </c>
      <c r="HK183" s="29">
        <v>1957</v>
      </c>
      <c r="HL183" s="29">
        <v>42850.229999999996</v>
      </c>
      <c r="HM183" s="29">
        <v>226848.12000000002</v>
      </c>
      <c r="HN183" s="29">
        <v>3914</v>
      </c>
      <c r="HO183" s="29">
        <v>230762.12</v>
      </c>
      <c r="HP183" s="29"/>
      <c r="HQ183" s="29"/>
      <c r="HR183" s="29"/>
      <c r="HS183" s="29"/>
      <c r="HT183" s="29"/>
      <c r="HU183" s="29"/>
      <c r="HV183" s="29"/>
      <c r="HW183" s="29"/>
      <c r="HX183" s="29"/>
      <c r="HY183" s="29">
        <v>1009293.73</v>
      </c>
      <c r="HZ183" s="29">
        <v>29404.51</v>
      </c>
      <c r="IA183" s="29">
        <v>1038698.24</v>
      </c>
      <c r="IB183" s="29">
        <v>40169.32</v>
      </c>
      <c r="IC183" s="29">
        <v>1957</v>
      </c>
      <c r="ID183" s="29">
        <v>42126.32</v>
      </c>
      <c r="IE183" s="29">
        <v>173479.56</v>
      </c>
      <c r="IF183" s="29">
        <v>7828</v>
      </c>
      <c r="IG183" s="29">
        <v>181307.56</v>
      </c>
      <c r="IH183" s="29">
        <v>213648.88</v>
      </c>
      <c r="II183" s="29">
        <v>9785</v>
      </c>
      <c r="IJ183" s="29">
        <v>223433.88</v>
      </c>
      <c r="IK183" s="29">
        <v>37738.42</v>
      </c>
      <c r="IL183" s="29">
        <v>1957</v>
      </c>
      <c r="IM183" s="29">
        <v>39695.42</v>
      </c>
      <c r="IN183" s="29">
        <v>147861.79999999999</v>
      </c>
      <c r="IO183" s="29">
        <v>7828</v>
      </c>
      <c r="IP183" s="29">
        <v>155689.79999999999</v>
      </c>
      <c r="IQ183" s="29">
        <v>185600.21999999997</v>
      </c>
      <c r="IR183" s="29">
        <v>9785</v>
      </c>
      <c r="IS183" s="29">
        <v>195385.21999999997</v>
      </c>
      <c r="IT183" s="29">
        <v>95595.19</v>
      </c>
      <c r="IU183" s="29">
        <v>1957</v>
      </c>
      <c r="IV183" s="29">
        <v>97552.19</v>
      </c>
      <c r="IW183" s="29">
        <v>49373.06</v>
      </c>
      <c r="IX183" s="29">
        <v>7828</v>
      </c>
      <c r="IY183" s="29">
        <v>57201.06</v>
      </c>
      <c r="IZ183" s="29">
        <v>144968.25</v>
      </c>
      <c r="JA183" s="29">
        <v>9785</v>
      </c>
      <c r="JB183" s="29">
        <v>154753.25</v>
      </c>
      <c r="JC183" s="29">
        <v>46787.51</v>
      </c>
      <c r="JD183" s="29">
        <v>1957</v>
      </c>
      <c r="JE183" s="29">
        <v>48744.51</v>
      </c>
      <c r="JF183" s="29">
        <v>19274.68</v>
      </c>
      <c r="JG183" s="29">
        <v>7828</v>
      </c>
      <c r="JH183" s="29">
        <v>27102.68</v>
      </c>
      <c r="JI183" s="29">
        <v>66062.19</v>
      </c>
      <c r="JJ183" s="29">
        <v>9785</v>
      </c>
      <c r="JK183" s="29">
        <v>75847.19</v>
      </c>
      <c r="JL183" s="29">
        <v>44445.93</v>
      </c>
      <c r="JM183" s="29">
        <v>1957</v>
      </c>
      <c r="JN183" s="29">
        <v>46402.93</v>
      </c>
      <c r="JO183" s="29">
        <v>5746.68</v>
      </c>
      <c r="JP183" s="29">
        <v>7828</v>
      </c>
      <c r="JQ183" s="29">
        <v>13574.68</v>
      </c>
      <c r="JR183" s="29">
        <v>50192.61</v>
      </c>
      <c r="JS183" s="29">
        <v>9785</v>
      </c>
      <c r="JT183" s="29">
        <v>59977.61</v>
      </c>
      <c r="JU183" s="29">
        <v>22262.31</v>
      </c>
      <c r="JV183" s="29">
        <v>1957</v>
      </c>
      <c r="JW183" s="29">
        <v>24219.31</v>
      </c>
      <c r="JX183" s="29">
        <v>6138.08</v>
      </c>
      <c r="JY183" s="29">
        <v>7828</v>
      </c>
      <c r="JZ183" s="29">
        <v>13966.08</v>
      </c>
      <c r="KA183" s="29">
        <v>28400.39</v>
      </c>
      <c r="KB183" s="29">
        <v>9785</v>
      </c>
      <c r="KC183" s="29">
        <v>38185.39</v>
      </c>
      <c r="KD183" s="29">
        <v>15612.310000000001</v>
      </c>
      <c r="KE183" s="29">
        <v>1957</v>
      </c>
      <c r="KF183" s="29">
        <v>17569.309999999998</v>
      </c>
      <c r="KG183" s="29">
        <v>16196.68</v>
      </c>
      <c r="KH183" s="29">
        <v>7828</v>
      </c>
      <c r="KI183" s="29">
        <v>24024.68</v>
      </c>
      <c r="KJ183" s="29">
        <v>31808.99</v>
      </c>
      <c r="KK183" s="29">
        <v>9785</v>
      </c>
      <c r="KL183" s="29">
        <v>41593.99</v>
      </c>
      <c r="KM183" s="29">
        <v>32476.12</v>
      </c>
      <c r="KN183" s="29">
        <v>1957</v>
      </c>
      <c r="KO183" s="29">
        <v>34433.119999999995</v>
      </c>
      <c r="KP183" s="29">
        <v>7157.68</v>
      </c>
      <c r="KQ183" s="29">
        <v>7828</v>
      </c>
      <c r="KR183" s="29">
        <v>14985.68</v>
      </c>
      <c r="KS183" s="29">
        <v>39633.800000000003</v>
      </c>
      <c r="KT183" s="29">
        <v>9785</v>
      </c>
      <c r="KU183" s="29">
        <v>49418.799999999996</v>
      </c>
      <c r="KV183" s="29">
        <v>-7503.5300000000007</v>
      </c>
      <c r="KW183" s="29">
        <v>24196.5</v>
      </c>
      <c r="KX183" s="29">
        <v>16692.97</v>
      </c>
      <c r="KY183" s="29">
        <v>6096.98</v>
      </c>
      <c r="KZ183" s="29">
        <v>7828</v>
      </c>
      <c r="LA183" s="29">
        <v>13924.98</v>
      </c>
      <c r="LB183" s="29">
        <v>-1406.5500000000011</v>
      </c>
      <c r="LC183" s="29">
        <v>32024.5</v>
      </c>
      <c r="LD183" s="29">
        <v>30617.95</v>
      </c>
      <c r="LE183" s="29">
        <v>19545.68</v>
      </c>
      <c r="LF183" s="29">
        <v>1957</v>
      </c>
      <c r="LG183" s="29">
        <v>21502.68</v>
      </c>
      <c r="LH183" s="29">
        <v>16196.68</v>
      </c>
      <c r="LI183" s="29">
        <v>7828</v>
      </c>
      <c r="LJ183" s="29">
        <v>24024.68</v>
      </c>
      <c r="LK183" s="29">
        <v>35742.36</v>
      </c>
      <c r="LL183" s="29">
        <v>9785</v>
      </c>
      <c r="LM183" s="29">
        <v>45527.360000000001</v>
      </c>
      <c r="LN183" s="29">
        <v>15499.8</v>
      </c>
      <c r="LO183" s="29">
        <v>6051.5</v>
      </c>
      <c r="LP183" s="29">
        <v>21551.3</v>
      </c>
      <c r="LQ183" s="29">
        <v>2896.68</v>
      </c>
      <c r="LR183" s="29">
        <v>7828</v>
      </c>
      <c r="LS183" s="29">
        <v>10724.68</v>
      </c>
      <c r="LT183" s="29">
        <v>18396.48</v>
      </c>
      <c r="LU183" s="29">
        <v>13879.5</v>
      </c>
      <c r="LV183" s="29">
        <v>32275.98</v>
      </c>
      <c r="LW183" s="29">
        <v>15538.71</v>
      </c>
      <c r="LX183" s="29">
        <v>1957</v>
      </c>
      <c r="LY183" s="29">
        <v>17495.71</v>
      </c>
      <c r="LZ183" s="29">
        <v>2896.68</v>
      </c>
      <c r="MA183" s="29">
        <v>7828</v>
      </c>
      <c r="MB183" s="29">
        <v>10724.68</v>
      </c>
      <c r="MC183" s="29">
        <v>18435.39</v>
      </c>
      <c r="MD183" s="29">
        <v>9785</v>
      </c>
      <c r="ME183" s="29">
        <v>28220.39</v>
      </c>
      <c r="MF183" s="29"/>
      <c r="MG183" s="29"/>
      <c r="MH183" s="29"/>
      <c r="MI183" s="29"/>
      <c r="MJ183" s="29"/>
      <c r="MK183" s="29"/>
      <c r="ML183" s="29">
        <v>831483.01000000047</v>
      </c>
      <c r="MM183" s="29">
        <v>143754</v>
      </c>
      <c r="MN183" s="29">
        <v>975237.01000000036</v>
      </c>
      <c r="MO183" s="29">
        <v>14326.06</v>
      </c>
      <c r="MP183" s="29">
        <v>0</v>
      </c>
      <c r="MQ183" s="29">
        <v>14326.06</v>
      </c>
      <c r="MR183" s="29">
        <v>14326.06</v>
      </c>
      <c r="MS183" s="29">
        <v>0</v>
      </c>
      <c r="MT183" s="29">
        <v>14326.06</v>
      </c>
      <c r="MU183" s="29">
        <v>592.71</v>
      </c>
      <c r="MV183" s="29">
        <v>14266.28</v>
      </c>
      <c r="MW183" s="29">
        <v>14858.99</v>
      </c>
      <c r="MX183" s="29">
        <v>592.71</v>
      </c>
      <c r="MY183" s="29">
        <v>14266.28</v>
      </c>
      <c r="MZ183" s="29">
        <v>14858.99</v>
      </c>
      <c r="NA183" s="29">
        <v>13408.62</v>
      </c>
      <c r="NB183" s="29">
        <v>0</v>
      </c>
      <c r="NC183" s="29">
        <v>13408.62</v>
      </c>
      <c r="ND183" s="29">
        <v>13408.62</v>
      </c>
      <c r="NE183" s="29">
        <v>0</v>
      </c>
      <c r="NF183" s="29">
        <v>13408.62</v>
      </c>
      <c r="NG183" s="29">
        <v>18329.810000000001</v>
      </c>
      <c r="NH183" s="29">
        <v>0</v>
      </c>
      <c r="NI183" s="29">
        <v>18329.810000000001</v>
      </c>
      <c r="NJ183" s="29">
        <v>18329.810000000001</v>
      </c>
      <c r="NK183" s="29">
        <v>0</v>
      </c>
      <c r="NL183" s="29">
        <v>18329.810000000001</v>
      </c>
      <c r="NM183" s="29">
        <v>13152.12</v>
      </c>
      <c r="NN183" s="29">
        <v>0</v>
      </c>
      <c r="NO183" s="29">
        <v>13152.12</v>
      </c>
      <c r="NP183" s="29">
        <v>13152.12</v>
      </c>
      <c r="NQ183" s="29">
        <v>0</v>
      </c>
      <c r="NR183" s="29">
        <v>13152.12</v>
      </c>
      <c r="NS183" s="29">
        <v>-5204.6000000000004</v>
      </c>
      <c r="NT183" s="29">
        <v>19021.72</v>
      </c>
      <c r="NU183" s="29">
        <v>13817.12</v>
      </c>
      <c r="NV183" s="29">
        <v>-5204.6000000000004</v>
      </c>
      <c r="NW183" s="29">
        <v>19021.72</v>
      </c>
      <c r="NX183" s="29">
        <v>13817.12</v>
      </c>
      <c r="NY183" s="29">
        <v>11561.21</v>
      </c>
      <c r="NZ183" s="29">
        <v>0</v>
      </c>
      <c r="OA183" s="29">
        <v>11561.21</v>
      </c>
      <c r="OB183" s="29">
        <v>11561.21</v>
      </c>
      <c r="OC183" s="29">
        <v>0</v>
      </c>
      <c r="OD183" s="29">
        <v>11561.21</v>
      </c>
      <c r="OE183" s="29">
        <v>5823.21</v>
      </c>
      <c r="OF183" s="29">
        <v>5928</v>
      </c>
      <c r="OG183" s="29">
        <v>11751.21</v>
      </c>
      <c r="OH183" s="29">
        <v>5823.21</v>
      </c>
      <c r="OI183" s="29">
        <v>5928</v>
      </c>
      <c r="OJ183" s="29">
        <v>11751.21</v>
      </c>
      <c r="OK183" s="29">
        <v>9979.4699999999993</v>
      </c>
      <c r="OL183" s="29">
        <v>0</v>
      </c>
      <c r="OM183" s="29">
        <v>9979.4699999999993</v>
      </c>
      <c r="ON183" s="29">
        <v>9979.4699999999993</v>
      </c>
      <c r="OO183" s="29">
        <v>0</v>
      </c>
      <c r="OP183" s="29">
        <v>9979.4699999999993</v>
      </c>
      <c r="OQ183" s="29">
        <v>9912.9699999999993</v>
      </c>
      <c r="OR183" s="29">
        <v>0</v>
      </c>
      <c r="OS183" s="29">
        <v>9912.9699999999993</v>
      </c>
      <c r="OT183" s="29">
        <v>9912.9699999999993</v>
      </c>
      <c r="OU183" s="29">
        <v>0</v>
      </c>
      <c r="OV183" s="29">
        <v>9912.9699999999993</v>
      </c>
      <c r="OW183" s="29">
        <v>9912.9699999999993</v>
      </c>
      <c r="OX183" s="29">
        <v>0</v>
      </c>
      <c r="OY183" s="29">
        <v>9912.9699999999993</v>
      </c>
      <c r="OZ183" s="29">
        <v>9912.9699999999993</v>
      </c>
      <c r="PA183" s="29">
        <v>0</v>
      </c>
      <c r="PB183" s="29">
        <v>9912.9699999999993</v>
      </c>
      <c r="PC183" s="29">
        <v>-4536.53</v>
      </c>
      <c r="PD183" s="29">
        <v>14506.5</v>
      </c>
      <c r="PE183" s="29">
        <v>9969.9699999999993</v>
      </c>
      <c r="PF183" s="29">
        <v>-4536.53</v>
      </c>
      <c r="PG183" s="29">
        <v>14506.5</v>
      </c>
      <c r="PH183" s="29">
        <v>9969.9699999999993</v>
      </c>
      <c r="PI183" s="29">
        <v>97258.02</v>
      </c>
      <c r="PJ183" s="29">
        <v>53722.5</v>
      </c>
      <c r="PK183" s="29">
        <v>150980.51999999999</v>
      </c>
    </row>
    <row r="184" spans="1:427" x14ac:dyDescent="0.25">
      <c r="A184" s="7" t="s">
        <v>384</v>
      </c>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v>25.87</v>
      </c>
      <c r="DP184" s="29">
        <v>0</v>
      </c>
      <c r="DQ184" s="29">
        <v>25.87</v>
      </c>
      <c r="DR184" s="29"/>
      <c r="DS184" s="29"/>
      <c r="DT184" s="29"/>
      <c r="DU184" s="29"/>
      <c r="DV184" s="29"/>
      <c r="DW184" s="29"/>
      <c r="DX184" s="29">
        <v>25.87</v>
      </c>
      <c r="DY184" s="29">
        <v>0</v>
      </c>
      <c r="DZ184" s="29">
        <v>25.87</v>
      </c>
      <c r="EA184" s="29"/>
      <c r="EB184" s="29"/>
      <c r="EC184" s="29"/>
      <c r="ED184" s="29"/>
      <c r="EE184" s="29"/>
      <c r="EF184" s="29"/>
      <c r="EG184" s="29"/>
      <c r="EH184" s="29"/>
      <c r="EI184" s="29"/>
      <c r="EJ184" s="29"/>
      <c r="EK184" s="29"/>
      <c r="EL184" s="29"/>
      <c r="EM184" s="29">
        <v>13.97</v>
      </c>
      <c r="EN184" s="29">
        <v>0</v>
      </c>
      <c r="EO184" s="29">
        <v>13.97</v>
      </c>
      <c r="EP184" s="29"/>
      <c r="EQ184" s="29"/>
      <c r="ER184" s="29"/>
      <c r="ES184" s="29"/>
      <c r="ET184" s="29"/>
      <c r="EU184" s="29"/>
      <c r="EV184" s="29">
        <v>13.97</v>
      </c>
      <c r="EW184" s="29">
        <v>0</v>
      </c>
      <c r="EX184" s="29">
        <v>13.97</v>
      </c>
      <c r="EY184" s="29"/>
      <c r="EZ184" s="29"/>
      <c r="FA184" s="29"/>
      <c r="FB184" s="29"/>
      <c r="FC184" s="29"/>
      <c r="FD184" s="29"/>
      <c r="FE184" s="29"/>
      <c r="FF184" s="29"/>
      <c r="FG184" s="29"/>
      <c r="FH184" s="29"/>
      <c r="FI184" s="29"/>
      <c r="FJ184" s="29"/>
      <c r="FK184" s="29"/>
      <c r="FL184" s="29"/>
      <c r="FM184" s="29"/>
      <c r="FN184" s="29"/>
      <c r="FO184" s="29"/>
      <c r="FP184" s="29"/>
      <c r="FQ184" s="29"/>
      <c r="FR184" s="29"/>
      <c r="FS184" s="29"/>
      <c r="FT184" s="29"/>
      <c r="FU184" s="29"/>
      <c r="FV184" s="29"/>
      <c r="FW184" s="29"/>
      <c r="FX184" s="29"/>
      <c r="FY184" s="29"/>
      <c r="FZ184" s="29"/>
      <c r="GA184" s="29"/>
      <c r="GB184" s="29"/>
      <c r="GC184" s="29"/>
      <c r="GD184" s="29"/>
      <c r="GE184" s="29"/>
      <c r="GF184" s="29"/>
      <c r="GG184" s="29"/>
      <c r="GH184" s="29"/>
      <c r="GI184" s="29"/>
      <c r="GJ184" s="29"/>
      <c r="GK184" s="29"/>
      <c r="GL184" s="29"/>
      <c r="GM184" s="29"/>
      <c r="GN184" s="29"/>
      <c r="GO184" s="29"/>
      <c r="GP184" s="29"/>
      <c r="GQ184" s="29"/>
      <c r="GR184" s="29"/>
      <c r="GS184" s="29"/>
      <c r="GT184" s="29"/>
      <c r="GU184" s="29"/>
      <c r="GV184" s="29"/>
      <c r="GW184" s="29"/>
      <c r="GX184" s="29"/>
      <c r="GY184" s="29"/>
      <c r="GZ184" s="29"/>
      <c r="HA184" s="29"/>
      <c r="HB184" s="29"/>
      <c r="HC184" s="29"/>
      <c r="HD184" s="29"/>
      <c r="HE184" s="29"/>
      <c r="HF184" s="29"/>
      <c r="HG184" s="29"/>
      <c r="HH184" s="29"/>
      <c r="HI184" s="29"/>
      <c r="HJ184" s="29"/>
      <c r="HK184" s="29"/>
      <c r="HL184" s="29"/>
      <c r="HM184" s="29"/>
      <c r="HN184" s="29"/>
      <c r="HO184" s="29"/>
      <c r="HP184" s="29"/>
      <c r="HQ184" s="29"/>
      <c r="HR184" s="29"/>
      <c r="HS184" s="29"/>
      <c r="HT184" s="29"/>
      <c r="HU184" s="29"/>
      <c r="HV184" s="29"/>
      <c r="HW184" s="29"/>
      <c r="HX184" s="29"/>
      <c r="HY184" s="29">
        <v>39.840000000000003</v>
      </c>
      <c r="HZ184" s="29">
        <v>0</v>
      </c>
      <c r="IA184" s="29">
        <v>39.840000000000003</v>
      </c>
      <c r="IB184" s="29"/>
      <c r="IC184" s="29"/>
      <c r="ID184" s="29"/>
      <c r="IE184" s="29"/>
      <c r="IF184" s="29"/>
      <c r="IG184" s="29"/>
      <c r="IH184" s="29"/>
      <c r="II184" s="29"/>
      <c r="IJ184" s="29"/>
      <c r="IK184" s="29"/>
      <c r="IL184" s="29"/>
      <c r="IM184" s="29"/>
      <c r="IN184" s="29"/>
      <c r="IO184" s="29"/>
      <c r="IP184" s="29"/>
      <c r="IQ184" s="29"/>
      <c r="IR184" s="29"/>
      <c r="IS184" s="29"/>
      <c r="IT184" s="29"/>
      <c r="IU184" s="29"/>
      <c r="IV184" s="29"/>
      <c r="IW184" s="29"/>
      <c r="IX184" s="29"/>
      <c r="IY184" s="29"/>
      <c r="IZ184" s="29"/>
      <c r="JA184" s="29"/>
      <c r="JB184" s="29"/>
      <c r="JC184" s="29"/>
      <c r="JD184" s="29"/>
      <c r="JE184" s="29"/>
      <c r="JF184" s="29"/>
      <c r="JG184" s="29"/>
      <c r="JH184" s="29"/>
      <c r="JI184" s="29"/>
      <c r="JJ184" s="29"/>
      <c r="JK184" s="29"/>
      <c r="JL184" s="29"/>
      <c r="JM184" s="29"/>
      <c r="JN184" s="29"/>
      <c r="JO184" s="29"/>
      <c r="JP184" s="29"/>
      <c r="JQ184" s="29"/>
      <c r="JR184" s="29"/>
      <c r="JS184" s="29"/>
      <c r="JT184" s="29"/>
      <c r="JU184" s="29"/>
      <c r="JV184" s="29"/>
      <c r="JW184" s="29"/>
      <c r="JX184" s="29"/>
      <c r="JY184" s="29"/>
      <c r="JZ184" s="29"/>
      <c r="KA184" s="29"/>
      <c r="KB184" s="29"/>
      <c r="KC184" s="29"/>
      <c r="KD184" s="29"/>
      <c r="KE184" s="29"/>
      <c r="KF184" s="29"/>
      <c r="KG184" s="29"/>
      <c r="KH184" s="29"/>
      <c r="KI184" s="29"/>
      <c r="KJ184" s="29"/>
      <c r="KK184" s="29"/>
      <c r="KL184" s="29"/>
      <c r="KM184" s="29"/>
      <c r="KN184" s="29"/>
      <c r="KO184" s="29"/>
      <c r="KP184" s="29"/>
      <c r="KQ184" s="29"/>
      <c r="KR184" s="29"/>
      <c r="KS184" s="29"/>
      <c r="KT184" s="29"/>
      <c r="KU184" s="29"/>
      <c r="KV184" s="29"/>
      <c r="KW184" s="29"/>
      <c r="KX184" s="29"/>
      <c r="KY184" s="29"/>
      <c r="KZ184" s="29"/>
      <c r="LA184" s="29"/>
      <c r="LB184" s="29"/>
      <c r="LC184" s="29"/>
      <c r="LD184" s="29"/>
      <c r="LE184" s="29"/>
      <c r="LF184" s="29"/>
      <c r="LG184" s="29"/>
      <c r="LH184" s="29"/>
      <c r="LI184" s="29"/>
      <c r="LJ184" s="29"/>
      <c r="LK184" s="29"/>
      <c r="LL184" s="29"/>
      <c r="LM184" s="29"/>
      <c r="LN184" s="29"/>
      <c r="LO184" s="29"/>
      <c r="LP184" s="29"/>
      <c r="LQ184" s="29"/>
      <c r="LR184" s="29"/>
      <c r="LS184" s="29"/>
      <c r="LT184" s="29"/>
      <c r="LU184" s="29"/>
      <c r="LV184" s="29"/>
      <c r="LW184" s="29"/>
      <c r="LX184" s="29"/>
      <c r="LY184" s="29"/>
      <c r="LZ184" s="29"/>
      <c r="MA184" s="29"/>
      <c r="MB184" s="29"/>
      <c r="MC184" s="29"/>
      <c r="MD184" s="29"/>
      <c r="ME184" s="29"/>
      <c r="MF184" s="29"/>
      <c r="MG184" s="29"/>
      <c r="MH184" s="29"/>
      <c r="MI184" s="29"/>
      <c r="MJ184" s="29"/>
      <c r="MK184" s="29"/>
      <c r="ML184" s="29"/>
      <c r="MM184" s="29"/>
      <c r="MN184" s="29"/>
      <c r="MO184" s="29"/>
      <c r="MP184" s="29"/>
      <c r="MQ184" s="29"/>
      <c r="MR184" s="29"/>
      <c r="MS184" s="29"/>
      <c r="MT184" s="29"/>
      <c r="MU184" s="29"/>
      <c r="MV184" s="29"/>
      <c r="MW184" s="29"/>
      <c r="MX184" s="29"/>
      <c r="MY184" s="29"/>
      <c r="MZ184" s="29"/>
      <c r="NA184" s="29"/>
      <c r="NB184" s="29"/>
      <c r="NC184" s="29"/>
      <c r="ND184" s="29"/>
      <c r="NE184" s="29"/>
      <c r="NF184" s="29"/>
      <c r="NG184" s="29"/>
      <c r="NH184" s="29"/>
      <c r="NI184" s="29"/>
      <c r="NJ184" s="29"/>
      <c r="NK184" s="29"/>
      <c r="NL184" s="29"/>
      <c r="NM184" s="29"/>
      <c r="NN184" s="29"/>
      <c r="NO184" s="29"/>
      <c r="NP184" s="29"/>
      <c r="NQ184" s="29"/>
      <c r="NR184" s="29"/>
      <c r="NS184" s="29"/>
      <c r="NT184" s="29"/>
      <c r="NU184" s="29"/>
      <c r="NV184" s="29"/>
      <c r="NW184" s="29"/>
      <c r="NX184" s="29"/>
      <c r="NY184" s="29"/>
      <c r="NZ184" s="29"/>
      <c r="OA184" s="29"/>
      <c r="OB184" s="29"/>
      <c r="OC184" s="29"/>
      <c r="OD184" s="29"/>
      <c r="OE184" s="29"/>
      <c r="OF184" s="29"/>
      <c r="OG184" s="29"/>
      <c r="OH184" s="29"/>
      <c r="OI184" s="29"/>
      <c r="OJ184" s="29"/>
      <c r="OK184" s="29"/>
      <c r="OL184" s="29"/>
      <c r="OM184" s="29"/>
      <c r="ON184" s="29"/>
      <c r="OO184" s="29"/>
      <c r="OP184" s="29"/>
      <c r="OQ184" s="29"/>
      <c r="OR184" s="29"/>
      <c r="OS184" s="29"/>
      <c r="OT184" s="29"/>
      <c r="OU184" s="29"/>
      <c r="OV184" s="29"/>
      <c r="OW184" s="29"/>
      <c r="OX184" s="29"/>
      <c r="OY184" s="29"/>
      <c r="OZ184" s="29"/>
      <c r="PA184" s="29"/>
      <c r="PB184" s="29"/>
      <c r="PC184" s="29"/>
      <c r="PD184" s="29"/>
      <c r="PE184" s="29"/>
      <c r="PF184" s="29"/>
      <c r="PG184" s="29"/>
      <c r="PH184" s="29"/>
      <c r="PI184" s="29"/>
      <c r="PJ184" s="29"/>
      <c r="PK184" s="29"/>
    </row>
    <row r="185" spans="1:427" x14ac:dyDescent="0.25">
      <c r="A185" s="7" t="s">
        <v>373</v>
      </c>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v>-115586.96</v>
      </c>
      <c r="BQ185" s="29">
        <v>115586.96</v>
      </c>
      <c r="BR185" s="29">
        <v>0</v>
      </c>
      <c r="BS185" s="29">
        <v>-115586.96</v>
      </c>
      <c r="BT185" s="29">
        <v>115586.96</v>
      </c>
      <c r="BU185" s="29">
        <v>0</v>
      </c>
      <c r="BV185" s="29"/>
      <c r="BW185" s="29"/>
      <c r="BX185" s="29"/>
      <c r="BY185" s="29"/>
      <c r="BZ185" s="29"/>
      <c r="CA185" s="29"/>
      <c r="CB185" s="29">
        <v>-115586.96</v>
      </c>
      <c r="CC185" s="29">
        <v>115586.96</v>
      </c>
      <c r="CD185" s="29">
        <v>0</v>
      </c>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29"/>
      <c r="DQ185" s="29"/>
      <c r="DR185" s="29"/>
      <c r="DS185" s="29"/>
      <c r="DT185" s="29"/>
      <c r="DU185" s="29"/>
      <c r="DV185" s="29"/>
      <c r="DW185" s="29"/>
      <c r="DX185" s="29"/>
      <c r="DY185" s="29"/>
      <c r="DZ185" s="29"/>
      <c r="EA185" s="29"/>
      <c r="EB185" s="29"/>
      <c r="EC185" s="29"/>
      <c r="ED185" s="29"/>
      <c r="EE185" s="29"/>
      <c r="EF185" s="29"/>
      <c r="EG185" s="29"/>
      <c r="EH185" s="29"/>
      <c r="EI185" s="29"/>
      <c r="EJ185" s="29"/>
      <c r="EK185" s="29"/>
      <c r="EL185" s="29"/>
      <c r="EM185" s="29"/>
      <c r="EN185" s="29"/>
      <c r="EO185" s="29"/>
      <c r="EP185" s="29"/>
      <c r="EQ185" s="29"/>
      <c r="ER185" s="29"/>
      <c r="ES185" s="29"/>
      <c r="ET185" s="29"/>
      <c r="EU185" s="29"/>
      <c r="EV185" s="29"/>
      <c r="EW185" s="29"/>
      <c r="EX185" s="29"/>
      <c r="EY185" s="29"/>
      <c r="EZ185" s="29"/>
      <c r="FA185" s="29"/>
      <c r="FB185" s="29"/>
      <c r="FC185" s="29"/>
      <c r="FD185" s="29"/>
      <c r="FE185" s="29"/>
      <c r="FF185" s="29"/>
      <c r="FG185" s="29"/>
      <c r="FH185" s="29"/>
      <c r="FI185" s="29"/>
      <c r="FJ185" s="29"/>
      <c r="FK185" s="29"/>
      <c r="FL185" s="29"/>
      <c r="FM185" s="29"/>
      <c r="FN185" s="29"/>
      <c r="FO185" s="29"/>
      <c r="FP185" s="29"/>
      <c r="FQ185" s="29"/>
      <c r="FR185" s="29"/>
      <c r="FS185" s="29"/>
      <c r="FT185" s="29"/>
      <c r="FU185" s="29"/>
      <c r="FV185" s="29"/>
      <c r="FW185" s="29"/>
      <c r="FX185" s="29"/>
      <c r="FY185" s="29"/>
      <c r="FZ185" s="29"/>
      <c r="GA185" s="29"/>
      <c r="GB185" s="29"/>
      <c r="GC185" s="29"/>
      <c r="GD185" s="29"/>
      <c r="GE185" s="29"/>
      <c r="GF185" s="29"/>
      <c r="GG185" s="29"/>
      <c r="GH185" s="29"/>
      <c r="GI185" s="29"/>
      <c r="GJ185" s="29"/>
      <c r="GK185" s="29"/>
      <c r="GL185" s="29"/>
      <c r="GM185" s="29"/>
      <c r="GN185" s="29"/>
      <c r="GO185" s="29"/>
      <c r="GP185" s="29"/>
      <c r="GQ185" s="29"/>
      <c r="GR185" s="29"/>
      <c r="GS185" s="29"/>
      <c r="GT185" s="29"/>
      <c r="GU185" s="29"/>
      <c r="GV185" s="29"/>
      <c r="GW185" s="29"/>
      <c r="GX185" s="29"/>
      <c r="GY185" s="29"/>
      <c r="GZ185" s="29"/>
      <c r="HA185" s="29"/>
      <c r="HB185" s="29"/>
      <c r="HC185" s="29"/>
      <c r="HD185" s="29"/>
      <c r="HE185" s="29"/>
      <c r="HF185" s="29"/>
      <c r="HG185" s="29"/>
      <c r="HH185" s="29"/>
      <c r="HI185" s="29"/>
      <c r="HJ185" s="29"/>
      <c r="HK185" s="29"/>
      <c r="HL185" s="29"/>
      <c r="HM185" s="29"/>
      <c r="HN185" s="29"/>
      <c r="HO185" s="29"/>
      <c r="HP185" s="29"/>
      <c r="HQ185" s="29"/>
      <c r="HR185" s="29"/>
      <c r="HS185" s="29"/>
      <c r="HT185" s="29"/>
      <c r="HU185" s="29"/>
      <c r="HV185" s="29"/>
      <c r="HW185" s="29"/>
      <c r="HX185" s="29"/>
      <c r="HY185" s="29"/>
      <c r="HZ185" s="29"/>
      <c r="IA185" s="29"/>
      <c r="IB185" s="29"/>
      <c r="IC185" s="29"/>
      <c r="ID185" s="29"/>
      <c r="IE185" s="29"/>
      <c r="IF185" s="29"/>
      <c r="IG185" s="29"/>
      <c r="IH185" s="29"/>
      <c r="II185" s="29"/>
      <c r="IJ185" s="29"/>
      <c r="IK185" s="29"/>
      <c r="IL185" s="29"/>
      <c r="IM185" s="29"/>
      <c r="IN185" s="29"/>
      <c r="IO185" s="29"/>
      <c r="IP185" s="29"/>
      <c r="IQ185" s="29"/>
      <c r="IR185" s="29"/>
      <c r="IS185" s="29"/>
      <c r="IT185" s="29"/>
      <c r="IU185" s="29"/>
      <c r="IV185" s="29"/>
      <c r="IW185" s="29"/>
      <c r="IX185" s="29"/>
      <c r="IY185" s="29"/>
      <c r="IZ185" s="29"/>
      <c r="JA185" s="29"/>
      <c r="JB185" s="29"/>
      <c r="JC185" s="29"/>
      <c r="JD185" s="29"/>
      <c r="JE185" s="29"/>
      <c r="JF185" s="29"/>
      <c r="JG185" s="29"/>
      <c r="JH185" s="29"/>
      <c r="JI185" s="29"/>
      <c r="JJ185" s="29"/>
      <c r="JK185" s="29"/>
      <c r="JL185" s="29"/>
      <c r="JM185" s="29"/>
      <c r="JN185" s="29"/>
      <c r="JO185" s="29"/>
      <c r="JP185" s="29"/>
      <c r="JQ185" s="29"/>
      <c r="JR185" s="29"/>
      <c r="JS185" s="29"/>
      <c r="JT185" s="29"/>
      <c r="JU185" s="29"/>
      <c r="JV185" s="29"/>
      <c r="JW185" s="29"/>
      <c r="JX185" s="29"/>
      <c r="JY185" s="29"/>
      <c r="JZ185" s="29"/>
      <c r="KA185" s="29"/>
      <c r="KB185" s="29"/>
      <c r="KC185" s="29"/>
      <c r="KD185" s="29"/>
      <c r="KE185" s="29"/>
      <c r="KF185" s="29"/>
      <c r="KG185" s="29"/>
      <c r="KH185" s="29"/>
      <c r="KI185" s="29"/>
      <c r="KJ185" s="29"/>
      <c r="KK185" s="29"/>
      <c r="KL185" s="29"/>
      <c r="KM185" s="29"/>
      <c r="KN185" s="29"/>
      <c r="KO185" s="29"/>
      <c r="KP185" s="29"/>
      <c r="KQ185" s="29"/>
      <c r="KR185" s="29"/>
      <c r="KS185" s="29"/>
      <c r="KT185" s="29"/>
      <c r="KU185" s="29"/>
      <c r="KV185" s="29"/>
      <c r="KW185" s="29"/>
      <c r="KX185" s="29"/>
      <c r="KY185" s="29"/>
      <c r="KZ185" s="29"/>
      <c r="LA185" s="29"/>
      <c r="LB185" s="29"/>
      <c r="LC185" s="29"/>
      <c r="LD185" s="29"/>
      <c r="LE185" s="29"/>
      <c r="LF185" s="29"/>
      <c r="LG185" s="29"/>
      <c r="LH185" s="29"/>
      <c r="LI185" s="29"/>
      <c r="LJ185" s="29"/>
      <c r="LK185" s="29"/>
      <c r="LL185" s="29"/>
      <c r="LM185" s="29"/>
      <c r="LN185" s="29"/>
      <c r="LO185" s="29"/>
      <c r="LP185" s="29"/>
      <c r="LQ185" s="29"/>
      <c r="LR185" s="29"/>
      <c r="LS185" s="29"/>
      <c r="LT185" s="29"/>
      <c r="LU185" s="29"/>
      <c r="LV185" s="29"/>
      <c r="LW185" s="29"/>
      <c r="LX185" s="29"/>
      <c r="LY185" s="29"/>
      <c r="LZ185" s="29"/>
      <c r="MA185" s="29"/>
      <c r="MB185" s="29"/>
      <c r="MC185" s="29"/>
      <c r="MD185" s="29"/>
      <c r="ME185" s="29"/>
      <c r="MF185" s="29"/>
      <c r="MG185" s="29"/>
      <c r="MH185" s="29"/>
      <c r="MI185" s="29"/>
      <c r="MJ185" s="29"/>
      <c r="MK185" s="29"/>
      <c r="ML185" s="29"/>
      <c r="MM185" s="29"/>
      <c r="MN185" s="29"/>
      <c r="MO185" s="29"/>
      <c r="MP185" s="29"/>
      <c r="MQ185" s="29"/>
      <c r="MR185" s="29"/>
      <c r="MS185" s="29"/>
      <c r="MT185" s="29"/>
      <c r="MU185" s="29"/>
      <c r="MV185" s="29"/>
      <c r="MW185" s="29"/>
      <c r="MX185" s="29"/>
      <c r="MY185" s="29"/>
      <c r="MZ185" s="29"/>
      <c r="NA185" s="29"/>
      <c r="NB185" s="29"/>
      <c r="NC185" s="29"/>
      <c r="ND185" s="29"/>
      <c r="NE185" s="29"/>
      <c r="NF185" s="29"/>
      <c r="NG185" s="29"/>
      <c r="NH185" s="29"/>
      <c r="NI185" s="29"/>
      <c r="NJ185" s="29"/>
      <c r="NK185" s="29"/>
      <c r="NL185" s="29"/>
      <c r="NM185" s="29"/>
      <c r="NN185" s="29"/>
      <c r="NO185" s="29"/>
      <c r="NP185" s="29"/>
      <c r="NQ185" s="29"/>
      <c r="NR185" s="29"/>
      <c r="NS185" s="29"/>
      <c r="NT185" s="29"/>
      <c r="NU185" s="29"/>
      <c r="NV185" s="29"/>
      <c r="NW185" s="29"/>
      <c r="NX185" s="29"/>
      <c r="NY185" s="29"/>
      <c r="NZ185" s="29"/>
      <c r="OA185" s="29"/>
      <c r="OB185" s="29"/>
      <c r="OC185" s="29"/>
      <c r="OD185" s="29"/>
      <c r="OE185" s="29"/>
      <c r="OF185" s="29"/>
      <c r="OG185" s="29"/>
      <c r="OH185" s="29"/>
      <c r="OI185" s="29"/>
      <c r="OJ185" s="29"/>
      <c r="OK185" s="29"/>
      <c r="OL185" s="29"/>
      <c r="OM185" s="29"/>
      <c r="ON185" s="29"/>
      <c r="OO185" s="29"/>
      <c r="OP185" s="29"/>
      <c r="OQ185" s="29"/>
      <c r="OR185" s="29"/>
      <c r="OS185" s="29"/>
      <c r="OT185" s="29"/>
      <c r="OU185" s="29"/>
      <c r="OV185" s="29"/>
      <c r="OW185" s="29"/>
      <c r="OX185" s="29"/>
      <c r="OY185" s="29"/>
      <c r="OZ185" s="29"/>
      <c r="PA185" s="29"/>
      <c r="PB185" s="29"/>
      <c r="PC185" s="29"/>
      <c r="PD185" s="29"/>
      <c r="PE185" s="29"/>
      <c r="PF185" s="29"/>
      <c r="PG185" s="29"/>
      <c r="PH185" s="29"/>
      <c r="PI185" s="29"/>
      <c r="PJ185" s="29"/>
      <c r="PK185" s="29"/>
    </row>
    <row r="186" spans="1:427" x14ac:dyDescent="0.25">
      <c r="A186" s="7" t="s">
        <v>321</v>
      </c>
      <c r="B186" s="29">
        <v>3539.46</v>
      </c>
      <c r="C186" s="29">
        <v>0</v>
      </c>
      <c r="D186" s="29">
        <v>3539.46</v>
      </c>
      <c r="E186" s="29">
        <v>3539.46</v>
      </c>
      <c r="F186" s="29">
        <v>0</v>
      </c>
      <c r="G186" s="29">
        <v>3539.46</v>
      </c>
      <c r="H186" s="29">
        <v>5469.67</v>
      </c>
      <c r="I186" s="29">
        <v>0</v>
      </c>
      <c r="J186" s="29">
        <v>5469.67</v>
      </c>
      <c r="K186" s="29">
        <v>5469.67</v>
      </c>
      <c r="L186" s="29">
        <v>0</v>
      </c>
      <c r="M186" s="29">
        <v>5469.67</v>
      </c>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v>-9009.1299999999992</v>
      </c>
      <c r="BW186" s="29">
        <v>9009.1299999999992</v>
      </c>
      <c r="BX186" s="29">
        <v>0</v>
      </c>
      <c r="BY186" s="29">
        <v>-9009.1299999999992</v>
      </c>
      <c r="BZ186" s="29">
        <v>9009.1299999999992</v>
      </c>
      <c r="CA186" s="29">
        <v>0</v>
      </c>
      <c r="CB186" s="29">
        <v>1.8189894035458565E-12</v>
      </c>
      <c r="CC186" s="29">
        <v>9009.1299999999992</v>
      </c>
      <c r="CD186" s="29">
        <v>9009.130000000001</v>
      </c>
      <c r="CE186" s="29">
        <v>89307.11</v>
      </c>
      <c r="CF186" s="29">
        <v>0</v>
      </c>
      <c r="CG186" s="29">
        <v>89307.11</v>
      </c>
      <c r="CH186" s="29"/>
      <c r="CI186" s="29"/>
      <c r="CJ186" s="29"/>
      <c r="CK186" s="29">
        <v>89307.11</v>
      </c>
      <c r="CL186" s="29">
        <v>0</v>
      </c>
      <c r="CM186" s="29">
        <v>89307.11</v>
      </c>
      <c r="CN186" s="29">
        <v>178614.22</v>
      </c>
      <c r="CO186" s="29">
        <v>0</v>
      </c>
      <c r="CP186" s="29">
        <v>178614.22</v>
      </c>
      <c r="CQ186" s="29">
        <v>26279.85</v>
      </c>
      <c r="CR186" s="29">
        <v>0</v>
      </c>
      <c r="CS186" s="29">
        <v>26279.85</v>
      </c>
      <c r="CT186" s="29"/>
      <c r="CU186" s="29"/>
      <c r="CV186" s="29"/>
      <c r="CW186" s="29">
        <v>26279.85</v>
      </c>
      <c r="CX186" s="29">
        <v>0</v>
      </c>
      <c r="CY186" s="29">
        <v>26279.85</v>
      </c>
      <c r="CZ186" s="29">
        <v>52559.7</v>
      </c>
      <c r="DA186" s="29">
        <v>0</v>
      </c>
      <c r="DB186" s="29">
        <v>52559.7</v>
      </c>
      <c r="DC186" s="29"/>
      <c r="DD186" s="29"/>
      <c r="DE186" s="29"/>
      <c r="DF186" s="29"/>
      <c r="DG186" s="29"/>
      <c r="DH186" s="29"/>
      <c r="DI186" s="29"/>
      <c r="DJ186" s="29"/>
      <c r="DK186" s="29"/>
      <c r="DL186" s="29"/>
      <c r="DM186" s="29"/>
      <c r="DN186" s="29"/>
      <c r="DO186" s="29"/>
      <c r="DP186" s="29"/>
      <c r="DQ186" s="29"/>
      <c r="DR186" s="29"/>
      <c r="DS186" s="29"/>
      <c r="DT186" s="29"/>
      <c r="DU186" s="29"/>
      <c r="DV186" s="29"/>
      <c r="DW186" s="29"/>
      <c r="DX186" s="29"/>
      <c r="DY186" s="29"/>
      <c r="DZ186" s="29"/>
      <c r="EA186" s="29"/>
      <c r="EB186" s="29"/>
      <c r="EC186" s="29"/>
      <c r="ED186" s="29"/>
      <c r="EE186" s="29"/>
      <c r="EF186" s="29"/>
      <c r="EG186" s="29"/>
      <c r="EH186" s="29"/>
      <c r="EI186" s="29"/>
      <c r="EJ186" s="29"/>
      <c r="EK186" s="29"/>
      <c r="EL186" s="29"/>
      <c r="EM186" s="29"/>
      <c r="EN186" s="29"/>
      <c r="EO186" s="29"/>
      <c r="EP186" s="29"/>
      <c r="EQ186" s="29"/>
      <c r="ER186" s="29"/>
      <c r="ES186" s="29"/>
      <c r="ET186" s="29"/>
      <c r="EU186" s="29"/>
      <c r="EV186" s="29"/>
      <c r="EW186" s="29"/>
      <c r="EX186" s="29"/>
      <c r="EY186" s="29"/>
      <c r="EZ186" s="29"/>
      <c r="FA186" s="29"/>
      <c r="FB186" s="29"/>
      <c r="FC186" s="29"/>
      <c r="FD186" s="29"/>
      <c r="FE186" s="29"/>
      <c r="FF186" s="29"/>
      <c r="FG186" s="29"/>
      <c r="FH186" s="29"/>
      <c r="FI186" s="29"/>
      <c r="FJ186" s="29"/>
      <c r="FK186" s="29"/>
      <c r="FL186" s="29"/>
      <c r="FM186" s="29"/>
      <c r="FN186" s="29"/>
      <c r="FO186" s="29"/>
      <c r="FP186" s="29"/>
      <c r="FQ186" s="29"/>
      <c r="FR186" s="29"/>
      <c r="FS186" s="29"/>
      <c r="FT186" s="29"/>
      <c r="FU186" s="29"/>
      <c r="FV186" s="29"/>
      <c r="FW186" s="29">
        <v>788.3</v>
      </c>
      <c r="FX186" s="29">
        <v>0.1</v>
      </c>
      <c r="FY186" s="29">
        <v>788.4</v>
      </c>
      <c r="FZ186" s="29"/>
      <c r="GA186" s="29"/>
      <c r="GB186" s="29"/>
      <c r="GC186" s="29"/>
      <c r="GD186" s="29"/>
      <c r="GE186" s="29"/>
      <c r="GF186" s="29">
        <v>788.3</v>
      </c>
      <c r="GG186" s="29">
        <v>0.1</v>
      </c>
      <c r="GH186" s="29">
        <v>788.4</v>
      </c>
      <c r="GI186" s="29"/>
      <c r="GJ186" s="29"/>
      <c r="GK186" s="29"/>
      <c r="GL186" s="29"/>
      <c r="GM186" s="29"/>
      <c r="GN186" s="29"/>
      <c r="GO186" s="29"/>
      <c r="GP186" s="29"/>
      <c r="GQ186" s="29"/>
      <c r="GR186" s="29"/>
      <c r="GS186" s="29"/>
      <c r="GT186" s="29"/>
      <c r="GU186" s="29"/>
      <c r="GV186" s="29"/>
      <c r="GW186" s="29"/>
      <c r="GX186" s="29"/>
      <c r="GY186" s="29"/>
      <c r="GZ186" s="29"/>
      <c r="HA186" s="29"/>
      <c r="HB186" s="29"/>
      <c r="HC186" s="29"/>
      <c r="HD186" s="29"/>
      <c r="HE186" s="29"/>
      <c r="HF186" s="29"/>
      <c r="HG186" s="29"/>
      <c r="HH186" s="29"/>
      <c r="HI186" s="29"/>
      <c r="HJ186" s="29"/>
      <c r="HK186" s="29"/>
      <c r="HL186" s="29"/>
      <c r="HM186" s="29"/>
      <c r="HN186" s="29"/>
      <c r="HO186" s="29"/>
      <c r="HP186" s="29">
        <v>-116375.26</v>
      </c>
      <c r="HQ186" s="29">
        <v>116375.26</v>
      </c>
      <c r="HR186" s="29">
        <v>0</v>
      </c>
      <c r="HS186" s="29">
        <v>-116375.26</v>
      </c>
      <c r="HT186" s="29">
        <v>0</v>
      </c>
      <c r="HU186" s="29">
        <v>-116375.26</v>
      </c>
      <c r="HV186" s="29">
        <v>-232750.52</v>
      </c>
      <c r="HW186" s="29">
        <v>116375.26</v>
      </c>
      <c r="HX186" s="29">
        <v>-116375.26</v>
      </c>
      <c r="HY186" s="29">
        <v>-788.29999999998836</v>
      </c>
      <c r="HZ186" s="29">
        <v>116375.36</v>
      </c>
      <c r="IA186" s="29">
        <v>115587.06000000001</v>
      </c>
      <c r="IB186" s="29"/>
      <c r="IC186" s="29"/>
      <c r="ID186" s="29"/>
      <c r="IE186" s="29"/>
      <c r="IF186" s="29"/>
      <c r="IG186" s="29"/>
      <c r="IH186" s="29"/>
      <c r="II186" s="29"/>
      <c r="IJ186" s="29"/>
      <c r="IK186" s="29">
        <v>62327.77</v>
      </c>
      <c r="IL186" s="29">
        <v>0</v>
      </c>
      <c r="IM186" s="29">
        <v>62327.77</v>
      </c>
      <c r="IN186" s="29"/>
      <c r="IO186" s="29"/>
      <c r="IP186" s="29"/>
      <c r="IQ186" s="29">
        <v>62327.77</v>
      </c>
      <c r="IR186" s="29">
        <v>0</v>
      </c>
      <c r="IS186" s="29">
        <v>62327.77</v>
      </c>
      <c r="IT186" s="29"/>
      <c r="IU186" s="29"/>
      <c r="IV186" s="29"/>
      <c r="IW186" s="29"/>
      <c r="IX186" s="29"/>
      <c r="IY186" s="29"/>
      <c r="IZ186" s="29"/>
      <c r="JA186" s="29"/>
      <c r="JB186" s="29"/>
      <c r="JC186" s="29"/>
      <c r="JD186" s="29"/>
      <c r="JE186" s="29"/>
      <c r="JF186" s="29"/>
      <c r="JG186" s="29"/>
      <c r="JH186" s="29"/>
      <c r="JI186" s="29"/>
      <c r="JJ186" s="29"/>
      <c r="JK186" s="29"/>
      <c r="JL186" s="29"/>
      <c r="JM186" s="29"/>
      <c r="JN186" s="29"/>
      <c r="JO186" s="29"/>
      <c r="JP186" s="29"/>
      <c r="JQ186" s="29"/>
      <c r="JR186" s="29"/>
      <c r="JS186" s="29"/>
      <c r="JT186" s="29"/>
      <c r="JU186" s="29"/>
      <c r="JV186" s="29"/>
      <c r="JW186" s="29"/>
      <c r="JX186" s="29"/>
      <c r="JY186" s="29"/>
      <c r="JZ186" s="29"/>
      <c r="KA186" s="29"/>
      <c r="KB186" s="29"/>
      <c r="KC186" s="29"/>
      <c r="KD186" s="29"/>
      <c r="KE186" s="29"/>
      <c r="KF186" s="29"/>
      <c r="KG186" s="29"/>
      <c r="KH186" s="29"/>
      <c r="KI186" s="29"/>
      <c r="KJ186" s="29"/>
      <c r="KK186" s="29"/>
      <c r="KL186" s="29"/>
      <c r="KM186" s="29"/>
      <c r="KN186" s="29"/>
      <c r="KO186" s="29"/>
      <c r="KP186" s="29"/>
      <c r="KQ186" s="29"/>
      <c r="KR186" s="29"/>
      <c r="KS186" s="29"/>
      <c r="KT186" s="29"/>
      <c r="KU186" s="29"/>
      <c r="KV186" s="29"/>
      <c r="KW186" s="29"/>
      <c r="KX186" s="29"/>
      <c r="KY186" s="29"/>
      <c r="KZ186" s="29"/>
      <c r="LA186" s="29"/>
      <c r="LB186" s="29"/>
      <c r="LC186" s="29"/>
      <c r="LD186" s="29"/>
      <c r="LE186" s="29"/>
      <c r="LF186" s="29"/>
      <c r="LG186" s="29"/>
      <c r="LH186" s="29"/>
      <c r="LI186" s="29"/>
      <c r="LJ186" s="29"/>
      <c r="LK186" s="29"/>
      <c r="LL186" s="29"/>
      <c r="LM186" s="29"/>
      <c r="LN186" s="29"/>
      <c r="LO186" s="29"/>
      <c r="LP186" s="29"/>
      <c r="LQ186" s="29"/>
      <c r="LR186" s="29"/>
      <c r="LS186" s="29"/>
      <c r="LT186" s="29"/>
      <c r="LU186" s="29"/>
      <c r="LV186" s="29"/>
      <c r="LW186" s="29"/>
      <c r="LX186" s="29"/>
      <c r="LY186" s="29"/>
      <c r="LZ186" s="29"/>
      <c r="MA186" s="29"/>
      <c r="MB186" s="29"/>
      <c r="MC186" s="29"/>
      <c r="MD186" s="29"/>
      <c r="ME186" s="29"/>
      <c r="MF186" s="29">
        <v>-62327.77</v>
      </c>
      <c r="MG186" s="29">
        <v>62327.77</v>
      </c>
      <c r="MH186" s="29">
        <v>0</v>
      </c>
      <c r="MI186" s="29">
        <v>-62327.77</v>
      </c>
      <c r="MJ186" s="29">
        <v>62327.77</v>
      </c>
      <c r="MK186" s="29">
        <v>0</v>
      </c>
      <c r="ML186" s="29">
        <v>0</v>
      </c>
      <c r="MM186" s="29">
        <v>62327.77</v>
      </c>
      <c r="MN186" s="29">
        <v>62327.77</v>
      </c>
      <c r="MO186" s="29"/>
      <c r="MP186" s="29"/>
      <c r="MQ186" s="29"/>
      <c r="MR186" s="29"/>
      <c r="MS186" s="29"/>
      <c r="MT186" s="29"/>
      <c r="MU186" s="29"/>
      <c r="MV186" s="29"/>
      <c r="MW186" s="29"/>
      <c r="MX186" s="29"/>
      <c r="MY186" s="29"/>
      <c r="MZ186" s="29"/>
      <c r="NA186" s="29"/>
      <c r="NB186" s="29"/>
      <c r="NC186" s="29"/>
      <c r="ND186" s="29"/>
      <c r="NE186" s="29"/>
      <c r="NF186" s="29"/>
      <c r="NG186" s="29"/>
      <c r="NH186" s="29"/>
      <c r="NI186" s="29"/>
      <c r="NJ186" s="29"/>
      <c r="NK186" s="29"/>
      <c r="NL186" s="29"/>
      <c r="NM186" s="29"/>
      <c r="NN186" s="29"/>
      <c r="NO186" s="29"/>
      <c r="NP186" s="29"/>
      <c r="NQ186" s="29"/>
      <c r="NR186" s="29"/>
      <c r="NS186" s="29"/>
      <c r="NT186" s="29"/>
      <c r="NU186" s="29"/>
      <c r="NV186" s="29"/>
      <c r="NW186" s="29"/>
      <c r="NX186" s="29"/>
      <c r="NY186" s="29"/>
      <c r="NZ186" s="29"/>
      <c r="OA186" s="29"/>
      <c r="OB186" s="29"/>
      <c r="OC186" s="29"/>
      <c r="OD186" s="29"/>
      <c r="OE186" s="29"/>
      <c r="OF186" s="29"/>
      <c r="OG186" s="29"/>
      <c r="OH186" s="29"/>
      <c r="OI186" s="29"/>
      <c r="OJ186" s="29"/>
      <c r="OK186" s="29"/>
      <c r="OL186" s="29"/>
      <c r="OM186" s="29"/>
      <c r="ON186" s="29"/>
      <c r="OO186" s="29"/>
      <c r="OP186" s="29"/>
      <c r="OQ186" s="29"/>
      <c r="OR186" s="29"/>
      <c r="OS186" s="29"/>
      <c r="OT186" s="29"/>
      <c r="OU186" s="29"/>
      <c r="OV186" s="29"/>
      <c r="OW186" s="29"/>
      <c r="OX186" s="29"/>
      <c r="OY186" s="29"/>
      <c r="OZ186" s="29"/>
      <c r="PA186" s="29"/>
      <c r="PB186" s="29"/>
      <c r="PC186" s="29"/>
      <c r="PD186" s="29"/>
      <c r="PE186" s="29"/>
      <c r="PF186" s="29"/>
      <c r="PG186" s="29"/>
      <c r="PH186" s="29"/>
      <c r="PI186" s="29"/>
      <c r="PJ186" s="29"/>
      <c r="PK186" s="29"/>
    </row>
    <row r="187" spans="1:427" x14ac:dyDescent="0.25">
      <c r="A187" s="7" t="s">
        <v>612</v>
      </c>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29"/>
      <c r="DQ187" s="29"/>
      <c r="DR187" s="29"/>
      <c r="DS187" s="29"/>
      <c r="DT187" s="29"/>
      <c r="DU187" s="29"/>
      <c r="DV187" s="29"/>
      <c r="DW187" s="29"/>
      <c r="DX187" s="29"/>
      <c r="DY187" s="29"/>
      <c r="DZ187" s="29"/>
      <c r="EA187" s="29"/>
      <c r="EB187" s="29"/>
      <c r="EC187" s="29"/>
      <c r="ED187" s="29"/>
      <c r="EE187" s="29"/>
      <c r="EF187" s="29"/>
      <c r="EG187" s="29"/>
      <c r="EH187" s="29"/>
      <c r="EI187" s="29"/>
      <c r="EJ187" s="29"/>
      <c r="EK187" s="29"/>
      <c r="EL187" s="29"/>
      <c r="EM187" s="29"/>
      <c r="EN187" s="29"/>
      <c r="EO187" s="29"/>
      <c r="EP187" s="29"/>
      <c r="EQ187" s="29"/>
      <c r="ER187" s="29"/>
      <c r="ES187" s="29"/>
      <c r="ET187" s="29"/>
      <c r="EU187" s="29"/>
      <c r="EV187" s="29"/>
      <c r="EW187" s="29"/>
      <c r="EX187" s="29"/>
      <c r="EY187" s="29">
        <v>95.94</v>
      </c>
      <c r="EZ187" s="29">
        <v>0</v>
      </c>
      <c r="FA187" s="29">
        <v>95.94</v>
      </c>
      <c r="FB187" s="29"/>
      <c r="FC187" s="29"/>
      <c r="FD187" s="29"/>
      <c r="FE187" s="29"/>
      <c r="FF187" s="29"/>
      <c r="FG187" s="29"/>
      <c r="FH187" s="29">
        <v>95.94</v>
      </c>
      <c r="FI187" s="29">
        <v>0</v>
      </c>
      <c r="FJ187" s="29">
        <v>95.94</v>
      </c>
      <c r="FK187" s="29"/>
      <c r="FL187" s="29"/>
      <c r="FM187" s="29"/>
      <c r="FN187" s="29"/>
      <c r="FO187" s="29"/>
      <c r="FP187" s="29"/>
      <c r="FQ187" s="29"/>
      <c r="FR187" s="29"/>
      <c r="FS187" s="29"/>
      <c r="FT187" s="29"/>
      <c r="FU187" s="29"/>
      <c r="FV187" s="29"/>
      <c r="FW187" s="29">
        <v>26.82</v>
      </c>
      <c r="FX187" s="29">
        <v>0</v>
      </c>
      <c r="FY187" s="29">
        <v>26.82</v>
      </c>
      <c r="FZ187" s="29"/>
      <c r="GA187" s="29"/>
      <c r="GB187" s="29"/>
      <c r="GC187" s="29"/>
      <c r="GD187" s="29"/>
      <c r="GE187" s="29"/>
      <c r="GF187" s="29">
        <v>26.82</v>
      </c>
      <c r="GG187" s="29">
        <v>0</v>
      </c>
      <c r="GH187" s="29">
        <v>26.82</v>
      </c>
      <c r="GI187" s="29">
        <v>26.65</v>
      </c>
      <c r="GJ187" s="29">
        <v>0</v>
      </c>
      <c r="GK187" s="29">
        <v>26.65</v>
      </c>
      <c r="GL187" s="29"/>
      <c r="GM187" s="29"/>
      <c r="GN187" s="29"/>
      <c r="GO187" s="29"/>
      <c r="GP187" s="29"/>
      <c r="GQ187" s="29"/>
      <c r="GR187" s="29">
        <v>26.65</v>
      </c>
      <c r="GS187" s="29">
        <v>0</v>
      </c>
      <c r="GT187" s="29">
        <v>26.65</v>
      </c>
      <c r="GU187" s="29">
        <v>29.63</v>
      </c>
      <c r="GV187" s="29">
        <v>0</v>
      </c>
      <c r="GW187" s="29">
        <v>29.63</v>
      </c>
      <c r="GX187" s="29"/>
      <c r="GY187" s="29"/>
      <c r="GZ187" s="29"/>
      <c r="HA187" s="29"/>
      <c r="HB187" s="29"/>
      <c r="HC187" s="29"/>
      <c r="HD187" s="29">
        <v>29.63</v>
      </c>
      <c r="HE187" s="29">
        <v>0</v>
      </c>
      <c r="HF187" s="29">
        <v>29.63</v>
      </c>
      <c r="HG187" s="29"/>
      <c r="HH187" s="29"/>
      <c r="HI187" s="29"/>
      <c r="HJ187" s="29"/>
      <c r="HK187" s="29"/>
      <c r="HL187" s="29"/>
      <c r="HM187" s="29"/>
      <c r="HN187" s="29"/>
      <c r="HO187" s="29"/>
      <c r="HP187" s="29"/>
      <c r="HQ187" s="29"/>
      <c r="HR187" s="29"/>
      <c r="HS187" s="29"/>
      <c r="HT187" s="29"/>
      <c r="HU187" s="29"/>
      <c r="HV187" s="29"/>
      <c r="HW187" s="29"/>
      <c r="HX187" s="29"/>
      <c r="HY187" s="29">
        <v>179.04</v>
      </c>
      <c r="HZ187" s="29">
        <v>0</v>
      </c>
      <c r="IA187" s="29">
        <v>179.04</v>
      </c>
      <c r="IB187" s="29"/>
      <c r="IC187" s="29"/>
      <c r="ID187" s="29"/>
      <c r="IE187" s="29"/>
      <c r="IF187" s="29"/>
      <c r="IG187" s="29"/>
      <c r="IH187" s="29"/>
      <c r="II187" s="29"/>
      <c r="IJ187" s="29"/>
      <c r="IK187" s="29"/>
      <c r="IL187" s="29"/>
      <c r="IM187" s="29"/>
      <c r="IN187" s="29"/>
      <c r="IO187" s="29"/>
      <c r="IP187" s="29"/>
      <c r="IQ187" s="29"/>
      <c r="IR187" s="29"/>
      <c r="IS187" s="29"/>
      <c r="IT187" s="29"/>
      <c r="IU187" s="29"/>
      <c r="IV187" s="29"/>
      <c r="IW187" s="29"/>
      <c r="IX187" s="29"/>
      <c r="IY187" s="29"/>
      <c r="IZ187" s="29"/>
      <c r="JA187" s="29"/>
      <c r="JB187" s="29"/>
      <c r="JC187" s="29"/>
      <c r="JD187" s="29"/>
      <c r="JE187" s="29"/>
      <c r="JF187" s="29"/>
      <c r="JG187" s="29"/>
      <c r="JH187" s="29"/>
      <c r="JI187" s="29"/>
      <c r="JJ187" s="29"/>
      <c r="JK187" s="29"/>
      <c r="JL187" s="29"/>
      <c r="JM187" s="29"/>
      <c r="JN187" s="29"/>
      <c r="JO187" s="29"/>
      <c r="JP187" s="29"/>
      <c r="JQ187" s="29"/>
      <c r="JR187" s="29"/>
      <c r="JS187" s="29"/>
      <c r="JT187" s="29"/>
      <c r="JU187" s="29"/>
      <c r="JV187" s="29"/>
      <c r="JW187" s="29"/>
      <c r="JX187" s="29"/>
      <c r="JY187" s="29"/>
      <c r="JZ187" s="29"/>
      <c r="KA187" s="29"/>
      <c r="KB187" s="29"/>
      <c r="KC187" s="29"/>
      <c r="KD187" s="29"/>
      <c r="KE187" s="29"/>
      <c r="KF187" s="29"/>
      <c r="KG187" s="29"/>
      <c r="KH187" s="29"/>
      <c r="KI187" s="29"/>
      <c r="KJ187" s="29"/>
      <c r="KK187" s="29"/>
      <c r="KL187" s="29"/>
      <c r="KM187" s="29"/>
      <c r="KN187" s="29"/>
      <c r="KO187" s="29"/>
      <c r="KP187" s="29"/>
      <c r="KQ187" s="29"/>
      <c r="KR187" s="29"/>
      <c r="KS187" s="29"/>
      <c r="KT187" s="29"/>
      <c r="KU187" s="29"/>
      <c r="KV187" s="29"/>
      <c r="KW187" s="29"/>
      <c r="KX187" s="29"/>
      <c r="KY187" s="29"/>
      <c r="KZ187" s="29"/>
      <c r="LA187" s="29"/>
      <c r="LB187" s="29"/>
      <c r="LC187" s="29"/>
      <c r="LD187" s="29"/>
      <c r="LE187" s="29"/>
      <c r="LF187" s="29"/>
      <c r="LG187" s="29"/>
      <c r="LH187" s="29"/>
      <c r="LI187" s="29"/>
      <c r="LJ187" s="29"/>
      <c r="LK187" s="29"/>
      <c r="LL187" s="29"/>
      <c r="LM187" s="29"/>
      <c r="LN187" s="29"/>
      <c r="LO187" s="29"/>
      <c r="LP187" s="29"/>
      <c r="LQ187" s="29"/>
      <c r="LR187" s="29"/>
      <c r="LS187" s="29"/>
      <c r="LT187" s="29"/>
      <c r="LU187" s="29"/>
      <c r="LV187" s="29"/>
      <c r="LW187" s="29"/>
      <c r="LX187" s="29"/>
      <c r="LY187" s="29"/>
      <c r="LZ187" s="29"/>
      <c r="MA187" s="29"/>
      <c r="MB187" s="29"/>
      <c r="MC187" s="29"/>
      <c r="MD187" s="29"/>
      <c r="ME187" s="29"/>
      <c r="MF187" s="29"/>
      <c r="MG187" s="29"/>
      <c r="MH187" s="29"/>
      <c r="MI187" s="29"/>
      <c r="MJ187" s="29"/>
      <c r="MK187" s="29"/>
      <c r="ML187" s="29"/>
      <c r="MM187" s="29"/>
      <c r="MN187" s="29"/>
      <c r="MO187" s="29"/>
      <c r="MP187" s="29"/>
      <c r="MQ187" s="29"/>
      <c r="MR187" s="29"/>
      <c r="MS187" s="29"/>
      <c r="MT187" s="29"/>
      <c r="MU187" s="29"/>
      <c r="MV187" s="29"/>
      <c r="MW187" s="29"/>
      <c r="MX187" s="29"/>
      <c r="MY187" s="29"/>
      <c r="MZ187" s="29"/>
      <c r="NA187" s="29"/>
      <c r="NB187" s="29"/>
      <c r="NC187" s="29"/>
      <c r="ND187" s="29"/>
      <c r="NE187" s="29"/>
      <c r="NF187" s="29"/>
      <c r="NG187" s="29"/>
      <c r="NH187" s="29"/>
      <c r="NI187" s="29"/>
      <c r="NJ187" s="29"/>
      <c r="NK187" s="29"/>
      <c r="NL187" s="29"/>
      <c r="NM187" s="29"/>
      <c r="NN187" s="29"/>
      <c r="NO187" s="29"/>
      <c r="NP187" s="29"/>
      <c r="NQ187" s="29"/>
      <c r="NR187" s="29"/>
      <c r="NS187" s="29"/>
      <c r="NT187" s="29"/>
      <c r="NU187" s="29"/>
      <c r="NV187" s="29"/>
      <c r="NW187" s="29"/>
      <c r="NX187" s="29"/>
      <c r="NY187" s="29"/>
      <c r="NZ187" s="29"/>
      <c r="OA187" s="29"/>
      <c r="OB187" s="29"/>
      <c r="OC187" s="29"/>
      <c r="OD187" s="29"/>
      <c r="OE187" s="29"/>
      <c r="OF187" s="29"/>
      <c r="OG187" s="29"/>
      <c r="OH187" s="29"/>
      <c r="OI187" s="29"/>
      <c r="OJ187" s="29"/>
      <c r="OK187" s="29"/>
      <c r="OL187" s="29"/>
      <c r="OM187" s="29"/>
      <c r="ON187" s="29"/>
      <c r="OO187" s="29"/>
      <c r="OP187" s="29"/>
      <c r="OQ187" s="29"/>
      <c r="OR187" s="29"/>
      <c r="OS187" s="29"/>
      <c r="OT187" s="29"/>
      <c r="OU187" s="29"/>
      <c r="OV187" s="29"/>
      <c r="OW187" s="29"/>
      <c r="OX187" s="29"/>
      <c r="OY187" s="29"/>
      <c r="OZ187" s="29"/>
      <c r="PA187" s="29"/>
      <c r="PB187" s="29"/>
      <c r="PC187" s="29"/>
      <c r="PD187" s="29"/>
      <c r="PE187" s="29"/>
      <c r="PF187" s="29"/>
      <c r="PG187" s="29"/>
      <c r="PH187" s="29"/>
      <c r="PI187" s="29"/>
      <c r="PJ187" s="29"/>
      <c r="PK187" s="29"/>
    </row>
    <row r="188" spans="1:427" x14ac:dyDescent="0.25">
      <c r="A188" s="7" t="s">
        <v>680</v>
      </c>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29"/>
      <c r="DQ188" s="29"/>
      <c r="DR188" s="29"/>
      <c r="DS188" s="29"/>
      <c r="DT188" s="29"/>
      <c r="DU188" s="29"/>
      <c r="DV188" s="29"/>
      <c r="DW188" s="29"/>
      <c r="DX188" s="29"/>
      <c r="DY188" s="29"/>
      <c r="DZ188" s="29"/>
      <c r="EA188" s="29"/>
      <c r="EB188" s="29"/>
      <c r="EC188" s="29"/>
      <c r="ED188" s="29"/>
      <c r="EE188" s="29"/>
      <c r="EF188" s="29"/>
      <c r="EG188" s="29"/>
      <c r="EH188" s="29"/>
      <c r="EI188" s="29"/>
      <c r="EJ188" s="29"/>
      <c r="EK188" s="29"/>
      <c r="EL188" s="29"/>
      <c r="EM188" s="29"/>
      <c r="EN188" s="29"/>
      <c r="EO188" s="29"/>
      <c r="EP188" s="29"/>
      <c r="EQ188" s="29"/>
      <c r="ER188" s="29"/>
      <c r="ES188" s="29"/>
      <c r="ET188" s="29"/>
      <c r="EU188" s="29"/>
      <c r="EV188" s="29"/>
      <c r="EW188" s="29"/>
      <c r="EX188" s="29"/>
      <c r="EY188" s="29"/>
      <c r="EZ188" s="29"/>
      <c r="FA188" s="29"/>
      <c r="FB188" s="29"/>
      <c r="FC188" s="29"/>
      <c r="FD188" s="29"/>
      <c r="FE188" s="29"/>
      <c r="FF188" s="29"/>
      <c r="FG188" s="29"/>
      <c r="FH188" s="29"/>
      <c r="FI188" s="29"/>
      <c r="FJ188" s="29"/>
      <c r="FK188" s="29"/>
      <c r="FL188" s="29"/>
      <c r="FM188" s="29"/>
      <c r="FN188" s="29"/>
      <c r="FO188" s="29"/>
      <c r="FP188" s="29"/>
      <c r="FQ188" s="29"/>
      <c r="FR188" s="29"/>
      <c r="FS188" s="29"/>
      <c r="FT188" s="29"/>
      <c r="FU188" s="29"/>
      <c r="FV188" s="29"/>
      <c r="FW188" s="29">
        <v>26.65</v>
      </c>
      <c r="FX188" s="29">
        <v>0</v>
      </c>
      <c r="FY188" s="29">
        <v>26.65</v>
      </c>
      <c r="FZ188" s="29"/>
      <c r="GA188" s="29"/>
      <c r="GB188" s="29"/>
      <c r="GC188" s="29"/>
      <c r="GD188" s="29"/>
      <c r="GE188" s="29"/>
      <c r="GF188" s="29">
        <v>26.65</v>
      </c>
      <c r="GG188" s="29">
        <v>0</v>
      </c>
      <c r="GH188" s="29">
        <v>26.65</v>
      </c>
      <c r="GI188" s="29">
        <v>2.98</v>
      </c>
      <c r="GJ188" s="29">
        <v>26.65</v>
      </c>
      <c r="GK188" s="29">
        <v>29.63</v>
      </c>
      <c r="GL188" s="29"/>
      <c r="GM188" s="29"/>
      <c r="GN188" s="29"/>
      <c r="GO188" s="29"/>
      <c r="GP188" s="29"/>
      <c r="GQ188" s="29"/>
      <c r="GR188" s="29">
        <v>2.98</v>
      </c>
      <c r="GS188" s="29">
        <v>26.65</v>
      </c>
      <c r="GT188" s="29">
        <v>29.63</v>
      </c>
      <c r="GU188" s="29">
        <v>-0.05</v>
      </c>
      <c r="GV188" s="29">
        <v>29.63</v>
      </c>
      <c r="GW188" s="29">
        <v>29.58</v>
      </c>
      <c r="GX188" s="29"/>
      <c r="GY188" s="29"/>
      <c r="GZ188" s="29"/>
      <c r="HA188" s="29"/>
      <c r="HB188" s="29"/>
      <c r="HC188" s="29"/>
      <c r="HD188" s="29">
        <v>-0.05</v>
      </c>
      <c r="HE188" s="29">
        <v>29.63</v>
      </c>
      <c r="HF188" s="29">
        <v>29.58</v>
      </c>
      <c r="HG188" s="29"/>
      <c r="HH188" s="29"/>
      <c r="HI188" s="29"/>
      <c r="HJ188" s="29"/>
      <c r="HK188" s="29"/>
      <c r="HL188" s="29"/>
      <c r="HM188" s="29"/>
      <c r="HN188" s="29"/>
      <c r="HO188" s="29"/>
      <c r="HP188" s="29"/>
      <c r="HQ188" s="29"/>
      <c r="HR188" s="29"/>
      <c r="HS188" s="29"/>
      <c r="HT188" s="29"/>
      <c r="HU188" s="29"/>
      <c r="HV188" s="29"/>
      <c r="HW188" s="29"/>
      <c r="HX188" s="29"/>
      <c r="HY188" s="29">
        <v>29.58</v>
      </c>
      <c r="HZ188" s="29">
        <v>56.28</v>
      </c>
      <c r="IA188" s="29">
        <v>85.86</v>
      </c>
      <c r="IB188" s="29"/>
      <c r="IC188" s="29"/>
      <c r="ID188" s="29"/>
      <c r="IE188" s="29"/>
      <c r="IF188" s="29"/>
      <c r="IG188" s="29"/>
      <c r="IH188" s="29"/>
      <c r="II188" s="29"/>
      <c r="IJ188" s="29"/>
      <c r="IK188" s="29"/>
      <c r="IL188" s="29"/>
      <c r="IM188" s="29"/>
      <c r="IN188" s="29"/>
      <c r="IO188" s="29"/>
      <c r="IP188" s="29"/>
      <c r="IQ188" s="29"/>
      <c r="IR188" s="29"/>
      <c r="IS188" s="29"/>
      <c r="IT188" s="29"/>
      <c r="IU188" s="29"/>
      <c r="IV188" s="29"/>
      <c r="IW188" s="29"/>
      <c r="IX188" s="29"/>
      <c r="IY188" s="29"/>
      <c r="IZ188" s="29"/>
      <c r="JA188" s="29"/>
      <c r="JB188" s="29"/>
      <c r="JC188" s="29"/>
      <c r="JD188" s="29"/>
      <c r="JE188" s="29"/>
      <c r="JF188" s="29"/>
      <c r="JG188" s="29"/>
      <c r="JH188" s="29"/>
      <c r="JI188" s="29"/>
      <c r="JJ188" s="29"/>
      <c r="JK188" s="29"/>
      <c r="JL188" s="29"/>
      <c r="JM188" s="29"/>
      <c r="JN188" s="29"/>
      <c r="JO188" s="29"/>
      <c r="JP188" s="29"/>
      <c r="JQ188" s="29"/>
      <c r="JR188" s="29"/>
      <c r="JS188" s="29"/>
      <c r="JT188" s="29"/>
      <c r="JU188" s="29"/>
      <c r="JV188" s="29"/>
      <c r="JW188" s="29"/>
      <c r="JX188" s="29"/>
      <c r="JY188" s="29"/>
      <c r="JZ188" s="29"/>
      <c r="KA188" s="29"/>
      <c r="KB188" s="29"/>
      <c r="KC188" s="29"/>
      <c r="KD188" s="29"/>
      <c r="KE188" s="29"/>
      <c r="KF188" s="29"/>
      <c r="KG188" s="29"/>
      <c r="KH188" s="29"/>
      <c r="KI188" s="29"/>
      <c r="KJ188" s="29"/>
      <c r="KK188" s="29"/>
      <c r="KL188" s="29"/>
      <c r="KM188" s="29"/>
      <c r="KN188" s="29"/>
      <c r="KO188" s="29"/>
      <c r="KP188" s="29"/>
      <c r="KQ188" s="29"/>
      <c r="KR188" s="29"/>
      <c r="KS188" s="29"/>
      <c r="KT188" s="29"/>
      <c r="KU188" s="29"/>
      <c r="KV188" s="29"/>
      <c r="KW188" s="29"/>
      <c r="KX188" s="29"/>
      <c r="KY188" s="29"/>
      <c r="KZ188" s="29"/>
      <c r="LA188" s="29"/>
      <c r="LB188" s="29"/>
      <c r="LC188" s="29"/>
      <c r="LD188" s="29"/>
      <c r="LE188" s="29"/>
      <c r="LF188" s="29"/>
      <c r="LG188" s="29"/>
      <c r="LH188" s="29"/>
      <c r="LI188" s="29"/>
      <c r="LJ188" s="29"/>
      <c r="LK188" s="29"/>
      <c r="LL188" s="29"/>
      <c r="LM188" s="29"/>
      <c r="LN188" s="29"/>
      <c r="LO188" s="29"/>
      <c r="LP188" s="29"/>
      <c r="LQ188" s="29"/>
      <c r="LR188" s="29"/>
      <c r="LS188" s="29"/>
      <c r="LT188" s="29"/>
      <c r="LU188" s="29"/>
      <c r="LV188" s="29"/>
      <c r="LW188" s="29"/>
      <c r="LX188" s="29"/>
      <c r="LY188" s="29"/>
      <c r="LZ188" s="29"/>
      <c r="MA188" s="29"/>
      <c r="MB188" s="29"/>
      <c r="MC188" s="29"/>
      <c r="MD188" s="29"/>
      <c r="ME188" s="29"/>
      <c r="MF188" s="29"/>
      <c r="MG188" s="29"/>
      <c r="MH188" s="29"/>
      <c r="MI188" s="29"/>
      <c r="MJ188" s="29"/>
      <c r="MK188" s="29"/>
      <c r="ML188" s="29"/>
      <c r="MM188" s="29"/>
      <c r="MN188" s="29"/>
      <c r="MO188" s="29"/>
      <c r="MP188" s="29"/>
      <c r="MQ188" s="29"/>
      <c r="MR188" s="29"/>
      <c r="MS188" s="29"/>
      <c r="MT188" s="29"/>
      <c r="MU188" s="29"/>
      <c r="MV188" s="29"/>
      <c r="MW188" s="29"/>
      <c r="MX188" s="29"/>
      <c r="MY188" s="29"/>
      <c r="MZ188" s="29"/>
      <c r="NA188" s="29"/>
      <c r="NB188" s="29"/>
      <c r="NC188" s="29"/>
      <c r="ND188" s="29"/>
      <c r="NE188" s="29"/>
      <c r="NF188" s="29"/>
      <c r="NG188" s="29"/>
      <c r="NH188" s="29"/>
      <c r="NI188" s="29"/>
      <c r="NJ188" s="29"/>
      <c r="NK188" s="29"/>
      <c r="NL188" s="29"/>
      <c r="NM188" s="29"/>
      <c r="NN188" s="29"/>
      <c r="NO188" s="29"/>
      <c r="NP188" s="29"/>
      <c r="NQ188" s="29"/>
      <c r="NR188" s="29"/>
      <c r="NS188" s="29"/>
      <c r="NT188" s="29"/>
      <c r="NU188" s="29"/>
      <c r="NV188" s="29"/>
      <c r="NW188" s="29"/>
      <c r="NX188" s="29"/>
      <c r="NY188" s="29"/>
      <c r="NZ188" s="29"/>
      <c r="OA188" s="29"/>
      <c r="OB188" s="29"/>
      <c r="OC188" s="29"/>
      <c r="OD188" s="29"/>
      <c r="OE188" s="29"/>
      <c r="OF188" s="29"/>
      <c r="OG188" s="29"/>
      <c r="OH188" s="29"/>
      <c r="OI188" s="29"/>
      <c r="OJ188" s="29"/>
      <c r="OK188" s="29"/>
      <c r="OL188" s="29"/>
      <c r="OM188" s="29"/>
      <c r="ON188" s="29"/>
      <c r="OO188" s="29"/>
      <c r="OP188" s="29"/>
      <c r="OQ188" s="29"/>
      <c r="OR188" s="29"/>
      <c r="OS188" s="29"/>
      <c r="OT188" s="29"/>
      <c r="OU188" s="29"/>
      <c r="OV188" s="29"/>
      <c r="OW188" s="29"/>
      <c r="OX188" s="29"/>
      <c r="OY188" s="29"/>
      <c r="OZ188" s="29"/>
      <c r="PA188" s="29"/>
      <c r="PB188" s="29"/>
      <c r="PC188" s="29"/>
      <c r="PD188" s="29"/>
      <c r="PE188" s="29"/>
      <c r="PF188" s="29"/>
      <c r="PG188" s="29"/>
      <c r="PH188" s="29"/>
      <c r="PI188" s="29"/>
      <c r="PJ188" s="29"/>
      <c r="PK188" s="29"/>
    </row>
    <row r="189" spans="1:427" x14ac:dyDescent="0.25">
      <c r="A189" s="7" t="s">
        <v>698</v>
      </c>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29"/>
      <c r="DQ189" s="29"/>
      <c r="DR189" s="29"/>
      <c r="DS189" s="29"/>
      <c r="DT189" s="29"/>
      <c r="DU189" s="29"/>
      <c r="DV189" s="29"/>
      <c r="DW189" s="29"/>
      <c r="DX189" s="29"/>
      <c r="DY189" s="29"/>
      <c r="DZ189" s="29"/>
      <c r="EA189" s="29"/>
      <c r="EB189" s="29"/>
      <c r="EC189" s="29"/>
      <c r="ED189" s="29"/>
      <c r="EE189" s="29"/>
      <c r="EF189" s="29"/>
      <c r="EG189" s="29"/>
      <c r="EH189" s="29"/>
      <c r="EI189" s="29"/>
      <c r="EJ189" s="29"/>
      <c r="EK189" s="29"/>
      <c r="EL189" s="29"/>
      <c r="EM189" s="29"/>
      <c r="EN189" s="29"/>
      <c r="EO189" s="29"/>
      <c r="EP189" s="29"/>
      <c r="EQ189" s="29"/>
      <c r="ER189" s="29"/>
      <c r="ES189" s="29"/>
      <c r="ET189" s="29"/>
      <c r="EU189" s="29"/>
      <c r="EV189" s="29"/>
      <c r="EW189" s="29"/>
      <c r="EX189" s="29"/>
      <c r="EY189" s="29"/>
      <c r="EZ189" s="29"/>
      <c r="FA189" s="29"/>
      <c r="FB189" s="29"/>
      <c r="FC189" s="29"/>
      <c r="FD189" s="29"/>
      <c r="FE189" s="29"/>
      <c r="FF189" s="29"/>
      <c r="FG189" s="29"/>
      <c r="FH189" s="29"/>
      <c r="FI189" s="29"/>
      <c r="FJ189" s="29"/>
      <c r="FK189" s="29"/>
      <c r="FL189" s="29"/>
      <c r="FM189" s="29"/>
      <c r="FN189" s="29"/>
      <c r="FO189" s="29"/>
      <c r="FP189" s="29"/>
      <c r="FQ189" s="29"/>
      <c r="FR189" s="29"/>
      <c r="FS189" s="29"/>
      <c r="FT189" s="29"/>
      <c r="FU189" s="29"/>
      <c r="FV189" s="29"/>
      <c r="FW189" s="29">
        <v>504</v>
      </c>
      <c r="FX189" s="29">
        <v>0</v>
      </c>
      <c r="FY189" s="29">
        <v>504</v>
      </c>
      <c r="FZ189" s="29"/>
      <c r="GA189" s="29"/>
      <c r="GB189" s="29"/>
      <c r="GC189" s="29"/>
      <c r="GD189" s="29"/>
      <c r="GE189" s="29"/>
      <c r="GF189" s="29">
        <v>504</v>
      </c>
      <c r="GG189" s="29">
        <v>0</v>
      </c>
      <c r="GH189" s="29">
        <v>504</v>
      </c>
      <c r="GI189" s="29"/>
      <c r="GJ189" s="29"/>
      <c r="GK189" s="29"/>
      <c r="GL189" s="29"/>
      <c r="GM189" s="29"/>
      <c r="GN189" s="29"/>
      <c r="GO189" s="29"/>
      <c r="GP189" s="29"/>
      <c r="GQ189" s="29"/>
      <c r="GR189" s="29"/>
      <c r="GS189" s="29"/>
      <c r="GT189" s="29"/>
      <c r="GU189" s="29"/>
      <c r="GV189" s="29"/>
      <c r="GW189" s="29"/>
      <c r="GX189" s="29"/>
      <c r="GY189" s="29"/>
      <c r="GZ189" s="29"/>
      <c r="HA189" s="29"/>
      <c r="HB189" s="29"/>
      <c r="HC189" s="29"/>
      <c r="HD189" s="29"/>
      <c r="HE189" s="29"/>
      <c r="HF189" s="29"/>
      <c r="HG189" s="29"/>
      <c r="HH189" s="29"/>
      <c r="HI189" s="29"/>
      <c r="HJ189" s="29"/>
      <c r="HK189" s="29"/>
      <c r="HL189" s="29"/>
      <c r="HM189" s="29"/>
      <c r="HN189" s="29"/>
      <c r="HO189" s="29"/>
      <c r="HP189" s="29"/>
      <c r="HQ189" s="29"/>
      <c r="HR189" s="29"/>
      <c r="HS189" s="29"/>
      <c r="HT189" s="29"/>
      <c r="HU189" s="29"/>
      <c r="HV189" s="29"/>
      <c r="HW189" s="29"/>
      <c r="HX189" s="29"/>
      <c r="HY189" s="29">
        <v>504</v>
      </c>
      <c r="HZ189" s="29">
        <v>0</v>
      </c>
      <c r="IA189" s="29">
        <v>504</v>
      </c>
      <c r="IB189" s="29"/>
      <c r="IC189" s="29"/>
      <c r="ID189" s="29"/>
      <c r="IE189" s="29"/>
      <c r="IF189" s="29"/>
      <c r="IG189" s="29"/>
      <c r="IH189" s="29"/>
      <c r="II189" s="29"/>
      <c r="IJ189" s="29"/>
      <c r="IK189" s="29"/>
      <c r="IL189" s="29"/>
      <c r="IM189" s="29"/>
      <c r="IN189" s="29"/>
      <c r="IO189" s="29"/>
      <c r="IP189" s="29"/>
      <c r="IQ189" s="29"/>
      <c r="IR189" s="29"/>
      <c r="IS189" s="29"/>
      <c r="IT189" s="29"/>
      <c r="IU189" s="29"/>
      <c r="IV189" s="29"/>
      <c r="IW189" s="29"/>
      <c r="IX189" s="29"/>
      <c r="IY189" s="29"/>
      <c r="IZ189" s="29"/>
      <c r="JA189" s="29"/>
      <c r="JB189" s="29"/>
      <c r="JC189" s="29"/>
      <c r="JD189" s="29"/>
      <c r="JE189" s="29"/>
      <c r="JF189" s="29"/>
      <c r="JG189" s="29"/>
      <c r="JH189" s="29"/>
      <c r="JI189" s="29"/>
      <c r="JJ189" s="29"/>
      <c r="JK189" s="29"/>
      <c r="JL189" s="29"/>
      <c r="JM189" s="29"/>
      <c r="JN189" s="29"/>
      <c r="JO189" s="29"/>
      <c r="JP189" s="29"/>
      <c r="JQ189" s="29"/>
      <c r="JR189" s="29"/>
      <c r="JS189" s="29"/>
      <c r="JT189" s="29"/>
      <c r="JU189" s="29"/>
      <c r="JV189" s="29"/>
      <c r="JW189" s="29"/>
      <c r="JX189" s="29"/>
      <c r="JY189" s="29"/>
      <c r="JZ189" s="29"/>
      <c r="KA189" s="29"/>
      <c r="KB189" s="29"/>
      <c r="KC189" s="29"/>
      <c r="KD189" s="29"/>
      <c r="KE189" s="29"/>
      <c r="KF189" s="29"/>
      <c r="KG189" s="29"/>
      <c r="KH189" s="29"/>
      <c r="KI189" s="29"/>
      <c r="KJ189" s="29"/>
      <c r="KK189" s="29"/>
      <c r="KL189" s="29"/>
      <c r="KM189" s="29"/>
      <c r="KN189" s="29"/>
      <c r="KO189" s="29"/>
      <c r="KP189" s="29"/>
      <c r="KQ189" s="29"/>
      <c r="KR189" s="29"/>
      <c r="KS189" s="29"/>
      <c r="KT189" s="29"/>
      <c r="KU189" s="29"/>
      <c r="KV189" s="29"/>
      <c r="KW189" s="29"/>
      <c r="KX189" s="29"/>
      <c r="KY189" s="29"/>
      <c r="KZ189" s="29"/>
      <c r="LA189" s="29"/>
      <c r="LB189" s="29"/>
      <c r="LC189" s="29"/>
      <c r="LD189" s="29"/>
      <c r="LE189" s="29"/>
      <c r="LF189" s="29"/>
      <c r="LG189" s="29"/>
      <c r="LH189" s="29"/>
      <c r="LI189" s="29"/>
      <c r="LJ189" s="29"/>
      <c r="LK189" s="29"/>
      <c r="LL189" s="29"/>
      <c r="LM189" s="29"/>
      <c r="LN189" s="29"/>
      <c r="LO189" s="29"/>
      <c r="LP189" s="29"/>
      <c r="LQ189" s="29"/>
      <c r="LR189" s="29"/>
      <c r="LS189" s="29"/>
      <c r="LT189" s="29"/>
      <c r="LU189" s="29"/>
      <c r="LV189" s="29"/>
      <c r="LW189" s="29"/>
      <c r="LX189" s="29"/>
      <c r="LY189" s="29"/>
      <c r="LZ189" s="29"/>
      <c r="MA189" s="29"/>
      <c r="MB189" s="29"/>
      <c r="MC189" s="29"/>
      <c r="MD189" s="29"/>
      <c r="ME189" s="29"/>
      <c r="MF189" s="29"/>
      <c r="MG189" s="29"/>
      <c r="MH189" s="29"/>
      <c r="MI189" s="29"/>
      <c r="MJ189" s="29"/>
      <c r="MK189" s="29"/>
      <c r="ML189" s="29"/>
      <c r="MM189" s="29"/>
      <c r="MN189" s="29"/>
      <c r="MO189" s="29"/>
      <c r="MP189" s="29"/>
      <c r="MQ189" s="29"/>
      <c r="MR189" s="29"/>
      <c r="MS189" s="29"/>
      <c r="MT189" s="29"/>
      <c r="MU189" s="29"/>
      <c r="MV189" s="29"/>
      <c r="MW189" s="29"/>
      <c r="MX189" s="29"/>
      <c r="MY189" s="29"/>
      <c r="MZ189" s="29"/>
      <c r="NA189" s="29"/>
      <c r="NB189" s="29"/>
      <c r="NC189" s="29"/>
      <c r="ND189" s="29"/>
      <c r="NE189" s="29"/>
      <c r="NF189" s="29"/>
      <c r="NG189" s="29"/>
      <c r="NH189" s="29"/>
      <c r="NI189" s="29"/>
      <c r="NJ189" s="29"/>
      <c r="NK189" s="29"/>
      <c r="NL189" s="29"/>
      <c r="NM189" s="29"/>
      <c r="NN189" s="29"/>
      <c r="NO189" s="29"/>
      <c r="NP189" s="29"/>
      <c r="NQ189" s="29"/>
      <c r="NR189" s="29"/>
      <c r="NS189" s="29"/>
      <c r="NT189" s="29"/>
      <c r="NU189" s="29"/>
      <c r="NV189" s="29"/>
      <c r="NW189" s="29"/>
      <c r="NX189" s="29"/>
      <c r="NY189" s="29"/>
      <c r="NZ189" s="29"/>
      <c r="OA189" s="29"/>
      <c r="OB189" s="29"/>
      <c r="OC189" s="29"/>
      <c r="OD189" s="29"/>
      <c r="OE189" s="29"/>
      <c r="OF189" s="29"/>
      <c r="OG189" s="29"/>
      <c r="OH189" s="29"/>
      <c r="OI189" s="29"/>
      <c r="OJ189" s="29"/>
      <c r="OK189" s="29"/>
      <c r="OL189" s="29"/>
      <c r="OM189" s="29"/>
      <c r="ON189" s="29"/>
      <c r="OO189" s="29"/>
      <c r="OP189" s="29"/>
      <c r="OQ189" s="29"/>
      <c r="OR189" s="29"/>
      <c r="OS189" s="29"/>
      <c r="OT189" s="29"/>
      <c r="OU189" s="29"/>
      <c r="OV189" s="29"/>
      <c r="OW189" s="29"/>
      <c r="OX189" s="29"/>
      <c r="OY189" s="29"/>
      <c r="OZ189" s="29"/>
      <c r="PA189" s="29"/>
      <c r="PB189" s="29"/>
      <c r="PC189" s="29"/>
      <c r="PD189" s="29"/>
      <c r="PE189" s="29"/>
      <c r="PF189" s="29"/>
      <c r="PG189" s="29"/>
      <c r="PH189" s="29"/>
      <c r="PI189" s="29"/>
      <c r="PJ189" s="29"/>
      <c r="PK189" s="29"/>
    </row>
    <row r="190" spans="1:427" x14ac:dyDescent="0.25">
      <c r="A190" s="5" t="s">
        <v>149</v>
      </c>
      <c r="B190" s="29">
        <v>16819.7</v>
      </c>
      <c r="C190" s="29">
        <v>31841.88</v>
      </c>
      <c r="D190" s="29">
        <v>48661.58</v>
      </c>
      <c r="E190" s="29">
        <v>16819.7</v>
      </c>
      <c r="F190" s="29">
        <v>31841.88</v>
      </c>
      <c r="G190" s="29">
        <v>48661.58</v>
      </c>
      <c r="H190" s="29">
        <v>13944.87</v>
      </c>
      <c r="I190" s="29">
        <v>42315.91</v>
      </c>
      <c r="J190" s="29">
        <v>56260.78</v>
      </c>
      <c r="K190" s="29">
        <v>13944.87</v>
      </c>
      <c r="L190" s="29">
        <v>42315.91</v>
      </c>
      <c r="M190" s="29">
        <v>56260.78</v>
      </c>
      <c r="N190" s="29">
        <v>34760.14</v>
      </c>
      <c r="O190" s="29">
        <v>15889.05</v>
      </c>
      <c r="P190" s="29">
        <v>50649.19</v>
      </c>
      <c r="Q190" s="29">
        <v>34760.14</v>
      </c>
      <c r="R190" s="29">
        <v>15889.05</v>
      </c>
      <c r="S190" s="29">
        <v>50649.19</v>
      </c>
      <c r="T190" s="29">
        <v>-32578.63</v>
      </c>
      <c r="U190" s="29">
        <v>45500.51</v>
      </c>
      <c r="V190" s="29">
        <v>12921.88</v>
      </c>
      <c r="W190" s="29">
        <v>-32578.63</v>
      </c>
      <c r="X190" s="29">
        <v>45500.51</v>
      </c>
      <c r="Y190" s="29">
        <v>12921.88</v>
      </c>
      <c r="Z190" s="29">
        <v>2870.25</v>
      </c>
      <c r="AA190" s="29">
        <v>55453.34</v>
      </c>
      <c r="AB190" s="29">
        <v>58323.59</v>
      </c>
      <c r="AC190" s="29">
        <v>2870.25</v>
      </c>
      <c r="AD190" s="29">
        <v>55453.34</v>
      </c>
      <c r="AE190" s="29">
        <v>58323.59</v>
      </c>
      <c r="AF190" s="29">
        <v>106421.95</v>
      </c>
      <c r="AG190" s="29">
        <v>21156.76</v>
      </c>
      <c r="AH190" s="29">
        <v>127578.71</v>
      </c>
      <c r="AI190" s="29">
        <v>106421.95</v>
      </c>
      <c r="AJ190" s="29">
        <v>21156.76</v>
      </c>
      <c r="AK190" s="29">
        <v>127578.71</v>
      </c>
      <c r="AL190" s="29">
        <v>12105.84</v>
      </c>
      <c r="AM190" s="29">
        <v>31469.75</v>
      </c>
      <c r="AN190" s="29">
        <v>43575.59</v>
      </c>
      <c r="AO190" s="29">
        <v>12105.84</v>
      </c>
      <c r="AP190" s="29">
        <v>31469.75</v>
      </c>
      <c r="AQ190" s="29">
        <v>43575.59</v>
      </c>
      <c r="AR190" s="29">
        <v>3425.57</v>
      </c>
      <c r="AS190" s="29">
        <v>80614.25</v>
      </c>
      <c r="AT190" s="29">
        <v>84039.82</v>
      </c>
      <c r="AU190" s="29">
        <v>3425.57</v>
      </c>
      <c r="AV190" s="29">
        <v>80614.25</v>
      </c>
      <c r="AW190" s="29">
        <v>84039.82</v>
      </c>
      <c r="AX190" s="29">
        <v>-2656.44</v>
      </c>
      <c r="AY190" s="29">
        <v>35614.36</v>
      </c>
      <c r="AZ190" s="29">
        <v>32957.919999999998</v>
      </c>
      <c r="BA190" s="29">
        <v>-2656.44</v>
      </c>
      <c r="BB190" s="29">
        <v>35614.36</v>
      </c>
      <c r="BC190" s="29">
        <v>32957.919999999998</v>
      </c>
      <c r="BD190" s="29">
        <v>-139197.07</v>
      </c>
      <c r="BE190" s="29">
        <v>157574.07</v>
      </c>
      <c r="BF190" s="29">
        <v>18377</v>
      </c>
      <c r="BG190" s="29">
        <v>-139197.07</v>
      </c>
      <c r="BH190" s="29">
        <v>157574.07</v>
      </c>
      <c r="BI190" s="29">
        <v>18377</v>
      </c>
      <c r="BJ190" s="29">
        <v>126517.1</v>
      </c>
      <c r="BK190" s="29">
        <v>547572.03</v>
      </c>
      <c r="BL190" s="29">
        <v>674089.13</v>
      </c>
      <c r="BM190" s="29">
        <v>126517.1</v>
      </c>
      <c r="BN190" s="29">
        <v>547572.03</v>
      </c>
      <c r="BO190" s="29">
        <v>674089.13</v>
      </c>
      <c r="BP190" s="29">
        <v>-9521.1</v>
      </c>
      <c r="BQ190" s="29">
        <v>171146.67</v>
      </c>
      <c r="BR190" s="29">
        <v>161625.57</v>
      </c>
      <c r="BS190" s="29">
        <v>-9521.1</v>
      </c>
      <c r="BT190" s="29">
        <v>171146.67</v>
      </c>
      <c r="BU190" s="29">
        <v>161625.57</v>
      </c>
      <c r="BV190" s="29">
        <v>6104.07</v>
      </c>
      <c r="BW190" s="29">
        <v>5</v>
      </c>
      <c r="BX190" s="29">
        <v>6109.07</v>
      </c>
      <c r="BY190" s="29">
        <v>6104.07</v>
      </c>
      <c r="BZ190" s="29">
        <v>5</v>
      </c>
      <c r="CA190" s="29">
        <v>6109.07</v>
      </c>
      <c r="CB190" s="29">
        <v>139016.25</v>
      </c>
      <c r="CC190" s="29">
        <v>1236153.58</v>
      </c>
      <c r="CD190" s="29">
        <v>1375169.83</v>
      </c>
      <c r="CE190" s="29">
        <v>-68758.34</v>
      </c>
      <c r="CF190" s="29">
        <v>89637.48</v>
      </c>
      <c r="CG190" s="29">
        <v>20879.14</v>
      </c>
      <c r="CH190" s="29">
        <v>0</v>
      </c>
      <c r="CI190" s="29">
        <v>511.7</v>
      </c>
      <c r="CJ190" s="29">
        <v>511.7</v>
      </c>
      <c r="CK190" s="29">
        <v>-68758.34</v>
      </c>
      <c r="CL190" s="29">
        <v>74654.5</v>
      </c>
      <c r="CM190" s="29">
        <v>5896.16</v>
      </c>
      <c r="CN190" s="29">
        <v>-137516.68</v>
      </c>
      <c r="CO190" s="29">
        <v>164803.68</v>
      </c>
      <c r="CP190" s="29">
        <v>27287</v>
      </c>
      <c r="CQ190" s="29">
        <v>157253.35999999999</v>
      </c>
      <c r="CR190" s="29">
        <v>131106.03</v>
      </c>
      <c r="CS190" s="29">
        <v>288359.39</v>
      </c>
      <c r="CT190" s="29">
        <v>0</v>
      </c>
      <c r="CU190" s="29">
        <v>79389.8</v>
      </c>
      <c r="CV190" s="29">
        <v>79389.8</v>
      </c>
      <c r="CW190" s="29">
        <v>157253.35999999999</v>
      </c>
      <c r="CX190" s="29">
        <v>8289.7099999999991</v>
      </c>
      <c r="CY190" s="29">
        <v>165543.07</v>
      </c>
      <c r="CZ190" s="29">
        <v>314506.71999999997</v>
      </c>
      <c r="DA190" s="29">
        <v>218785.54</v>
      </c>
      <c r="DB190" s="29">
        <v>533292.26</v>
      </c>
      <c r="DC190" s="29">
        <v>-126885.39</v>
      </c>
      <c r="DD190" s="29">
        <v>332161.43</v>
      </c>
      <c r="DE190" s="29">
        <v>205276.04</v>
      </c>
      <c r="DF190" s="29">
        <v>0</v>
      </c>
      <c r="DG190" s="29">
        <v>82379.27</v>
      </c>
      <c r="DH190" s="29">
        <v>82379.27</v>
      </c>
      <c r="DI190" s="29">
        <v>-126885.39</v>
      </c>
      <c r="DJ190" s="29">
        <v>266416.84999999998</v>
      </c>
      <c r="DK190" s="29">
        <v>139531.46</v>
      </c>
      <c r="DL190" s="29">
        <v>-253770.78</v>
      </c>
      <c r="DM190" s="29">
        <v>680957.55</v>
      </c>
      <c r="DN190" s="29">
        <v>427186.77</v>
      </c>
      <c r="DO190" s="29">
        <v>72973.34</v>
      </c>
      <c r="DP190" s="29">
        <v>211781.05</v>
      </c>
      <c r="DQ190" s="29">
        <v>284754.39</v>
      </c>
      <c r="DR190" s="29">
        <v>0</v>
      </c>
      <c r="DS190" s="29">
        <v>49904.2</v>
      </c>
      <c r="DT190" s="29">
        <v>49904.2</v>
      </c>
      <c r="DU190" s="29">
        <v>69654.92</v>
      </c>
      <c r="DV190" s="29">
        <v>67124.27</v>
      </c>
      <c r="DW190" s="29">
        <v>136779.19</v>
      </c>
      <c r="DX190" s="29">
        <v>142628.26</v>
      </c>
      <c r="DY190" s="29">
        <v>328809.52</v>
      </c>
      <c r="DZ190" s="29">
        <v>471437.78</v>
      </c>
      <c r="EA190" s="29">
        <v>-113828.05</v>
      </c>
      <c r="EB190" s="29">
        <v>175154.33</v>
      </c>
      <c r="EC190" s="29">
        <v>61326.28</v>
      </c>
      <c r="ED190" s="29">
        <v>0</v>
      </c>
      <c r="EE190" s="29">
        <v>40025.699999999997</v>
      </c>
      <c r="EF190" s="29">
        <v>40025.699999999997</v>
      </c>
      <c r="EG190" s="29">
        <v>-114232.49</v>
      </c>
      <c r="EH190" s="29">
        <v>159642.65</v>
      </c>
      <c r="EI190" s="29">
        <v>45410.16</v>
      </c>
      <c r="EJ190" s="29">
        <v>-228060.54</v>
      </c>
      <c r="EK190" s="29">
        <v>374822.67999999993</v>
      </c>
      <c r="EL190" s="29">
        <v>146762.14000000001</v>
      </c>
      <c r="EM190" s="29">
        <v>82925.53</v>
      </c>
      <c r="EN190" s="29">
        <v>24154.3</v>
      </c>
      <c r="EO190" s="29">
        <v>107079.83</v>
      </c>
      <c r="EP190" s="29">
        <v>5058</v>
      </c>
      <c r="EQ190" s="29">
        <v>49904.2</v>
      </c>
      <c r="ER190" s="29">
        <v>54962.2</v>
      </c>
      <c r="ES190" s="29">
        <v>21346.41</v>
      </c>
      <c r="ET190" s="29">
        <v>62057.39</v>
      </c>
      <c r="EU190" s="29">
        <v>83403.8</v>
      </c>
      <c r="EV190" s="29">
        <v>109329.94</v>
      </c>
      <c r="EW190" s="29">
        <v>136115.89000000001</v>
      </c>
      <c r="EX190" s="29">
        <v>245445.83000000002</v>
      </c>
      <c r="EY190" s="29">
        <v>-74042.19</v>
      </c>
      <c r="EZ190" s="29">
        <v>138623.01</v>
      </c>
      <c r="FA190" s="29">
        <v>64580.82</v>
      </c>
      <c r="FB190" s="29">
        <v>-2321</v>
      </c>
      <c r="FC190" s="29">
        <v>194809.45</v>
      </c>
      <c r="FD190" s="29">
        <v>192488.45</v>
      </c>
      <c r="FE190" s="29">
        <v>-19947.88</v>
      </c>
      <c r="FF190" s="29">
        <v>228494.19</v>
      </c>
      <c r="FG190" s="29">
        <v>208546.31</v>
      </c>
      <c r="FH190" s="29">
        <v>-96311.07</v>
      </c>
      <c r="FI190" s="29">
        <v>561926.65</v>
      </c>
      <c r="FJ190" s="29">
        <v>465615.58</v>
      </c>
      <c r="FK190" s="29">
        <v>76953.34</v>
      </c>
      <c r="FL190" s="29">
        <v>25163.38</v>
      </c>
      <c r="FM190" s="29">
        <v>102116.72</v>
      </c>
      <c r="FN190" s="29">
        <v>0</v>
      </c>
      <c r="FO190" s="29">
        <v>192488.45</v>
      </c>
      <c r="FP190" s="29">
        <v>192488.45</v>
      </c>
      <c r="FQ190" s="29">
        <v>0</v>
      </c>
      <c r="FR190" s="29">
        <v>208546.31</v>
      </c>
      <c r="FS190" s="29">
        <v>208546.31</v>
      </c>
      <c r="FT190" s="29">
        <v>76953.34</v>
      </c>
      <c r="FU190" s="29">
        <v>426198.14</v>
      </c>
      <c r="FV190" s="29">
        <v>503151.48000000004</v>
      </c>
      <c r="FW190" s="29">
        <v>-65033.62</v>
      </c>
      <c r="FX190" s="29">
        <v>197779.01</v>
      </c>
      <c r="FY190" s="29">
        <v>132745.39000000001</v>
      </c>
      <c r="FZ190" s="29">
        <v>14577.5</v>
      </c>
      <c r="GA190" s="29">
        <v>628022.49</v>
      </c>
      <c r="GB190" s="29">
        <v>642599.99</v>
      </c>
      <c r="GC190" s="29">
        <v>-13829.89</v>
      </c>
      <c r="GD190" s="29">
        <v>246242.84</v>
      </c>
      <c r="GE190" s="29">
        <v>232412.95</v>
      </c>
      <c r="GF190" s="29">
        <v>-64286.01</v>
      </c>
      <c r="GG190" s="29">
        <v>1072044.3400000001</v>
      </c>
      <c r="GH190" s="29">
        <v>1007758.3300000001</v>
      </c>
      <c r="GI190" s="29">
        <v>11500.3</v>
      </c>
      <c r="GJ190" s="29">
        <v>128278.98</v>
      </c>
      <c r="GK190" s="29">
        <v>139779.28</v>
      </c>
      <c r="GL190" s="29">
        <v>-3629.5</v>
      </c>
      <c r="GM190" s="29">
        <v>823667.41</v>
      </c>
      <c r="GN190" s="29">
        <v>820037.91</v>
      </c>
      <c r="GO190" s="29">
        <v>-33796</v>
      </c>
      <c r="GP190" s="29">
        <v>238362.95</v>
      </c>
      <c r="GQ190" s="29">
        <v>204566.95</v>
      </c>
      <c r="GR190" s="29">
        <v>-25925.200000000001</v>
      </c>
      <c r="GS190" s="29">
        <v>1190309.3400000001</v>
      </c>
      <c r="GT190" s="29">
        <v>1164384.1400000001</v>
      </c>
      <c r="GU190" s="29">
        <v>194774.79</v>
      </c>
      <c r="GV190" s="29">
        <v>91911.22</v>
      </c>
      <c r="GW190" s="29">
        <v>286686.01</v>
      </c>
      <c r="GX190" s="29">
        <v>20036.64</v>
      </c>
      <c r="GY190" s="29">
        <v>953787.96</v>
      </c>
      <c r="GZ190" s="29">
        <v>973824.6</v>
      </c>
      <c r="HA190" s="29">
        <v>9296.8799999999992</v>
      </c>
      <c r="HB190" s="29">
        <v>153962.20000000001</v>
      </c>
      <c r="HC190" s="29">
        <v>163259.07999999999</v>
      </c>
      <c r="HD190" s="29">
        <v>224108.31</v>
      </c>
      <c r="HE190" s="29">
        <v>1199661.3799999999</v>
      </c>
      <c r="HF190" s="29">
        <v>1423769.69</v>
      </c>
      <c r="HG190" s="29">
        <v>-133511.66</v>
      </c>
      <c r="HH190" s="29">
        <v>1075889.04</v>
      </c>
      <c r="HI190" s="29">
        <v>942377.38</v>
      </c>
      <c r="HJ190" s="29">
        <v>-9296.8799999999992</v>
      </c>
      <c r="HK190" s="29">
        <v>173485.94</v>
      </c>
      <c r="HL190" s="29">
        <v>164189.06</v>
      </c>
      <c r="HM190" s="29">
        <v>-142808.54</v>
      </c>
      <c r="HN190" s="29">
        <v>1249374.98</v>
      </c>
      <c r="HO190" s="29">
        <v>1106566.44</v>
      </c>
      <c r="HP190" s="29">
        <v>139016.25</v>
      </c>
      <c r="HQ190" s="29">
        <v>0</v>
      </c>
      <c r="HR190" s="29">
        <v>139016.25</v>
      </c>
      <c r="HS190" s="29">
        <v>139016.25</v>
      </c>
      <c r="HT190" s="29">
        <v>0</v>
      </c>
      <c r="HU190" s="29">
        <v>139016.25</v>
      </c>
      <c r="HV190" s="29">
        <v>278032.5</v>
      </c>
      <c r="HW190" s="29">
        <v>0</v>
      </c>
      <c r="HX190" s="29">
        <v>278032.5</v>
      </c>
      <c r="HY190" s="29">
        <v>196880.24999999997</v>
      </c>
      <c r="HZ190" s="29">
        <v>7603809.6900000004</v>
      </c>
      <c r="IA190" s="29">
        <v>7800689.9399999995</v>
      </c>
      <c r="IB190" s="29">
        <v>146151.65</v>
      </c>
      <c r="IC190" s="29">
        <v>427142.19</v>
      </c>
      <c r="ID190" s="29">
        <v>573293.84000000008</v>
      </c>
      <c r="IE190" s="29">
        <v>-18812.240000000002</v>
      </c>
      <c r="IF190" s="29">
        <v>287971.08</v>
      </c>
      <c r="IG190" s="29">
        <v>269158.84000000003</v>
      </c>
      <c r="IH190" s="29">
        <v>127339.40999999999</v>
      </c>
      <c r="II190" s="29">
        <v>715113.27</v>
      </c>
      <c r="IJ190" s="29">
        <v>842452.68000000017</v>
      </c>
      <c r="IK190" s="29">
        <v>-12916.8</v>
      </c>
      <c r="IL190" s="29">
        <v>311954.96000000002</v>
      </c>
      <c r="IM190" s="29">
        <v>299038.15999999997</v>
      </c>
      <c r="IN190" s="29">
        <v>0</v>
      </c>
      <c r="IO190" s="29">
        <v>7819.96</v>
      </c>
      <c r="IP190" s="29">
        <v>7819.96</v>
      </c>
      <c r="IQ190" s="29">
        <v>-12916.8</v>
      </c>
      <c r="IR190" s="29">
        <v>319774.92000000004</v>
      </c>
      <c r="IS190" s="29">
        <v>306858.12</v>
      </c>
      <c r="IT190" s="29">
        <v>-40150.19</v>
      </c>
      <c r="IU190" s="29">
        <v>299038.15999999997</v>
      </c>
      <c r="IV190" s="29">
        <v>258887.97</v>
      </c>
      <c r="IW190" s="29">
        <v>0</v>
      </c>
      <c r="IX190" s="29">
        <v>7819.96</v>
      </c>
      <c r="IY190" s="29">
        <v>7819.96</v>
      </c>
      <c r="IZ190" s="29">
        <v>-40150.19</v>
      </c>
      <c r="JA190" s="29">
        <v>306858.12</v>
      </c>
      <c r="JB190" s="29">
        <v>266707.93</v>
      </c>
      <c r="JC190" s="29">
        <v>-138939.51</v>
      </c>
      <c r="JD190" s="29">
        <v>258887.97</v>
      </c>
      <c r="JE190" s="29">
        <v>119948.46</v>
      </c>
      <c r="JF190" s="29">
        <v>0</v>
      </c>
      <c r="JG190" s="29">
        <v>7819.96</v>
      </c>
      <c r="JH190" s="29">
        <v>7819.96</v>
      </c>
      <c r="JI190" s="29">
        <v>-138939.51</v>
      </c>
      <c r="JJ190" s="29">
        <v>266707.93</v>
      </c>
      <c r="JK190" s="29">
        <v>127768.42000000001</v>
      </c>
      <c r="JL190" s="29">
        <v>-74375</v>
      </c>
      <c r="JM190" s="29">
        <v>119948.46</v>
      </c>
      <c r="JN190" s="29">
        <v>45573.46</v>
      </c>
      <c r="JO190" s="29">
        <v>0</v>
      </c>
      <c r="JP190" s="29">
        <v>7819.96</v>
      </c>
      <c r="JQ190" s="29">
        <v>7819.96</v>
      </c>
      <c r="JR190" s="29">
        <v>-74375</v>
      </c>
      <c r="JS190" s="29">
        <v>127768.42000000001</v>
      </c>
      <c r="JT190" s="29">
        <v>53393.42</v>
      </c>
      <c r="JU190" s="29">
        <v>115798.69</v>
      </c>
      <c r="JV190" s="29">
        <v>45573.46</v>
      </c>
      <c r="JW190" s="29">
        <v>161372.15</v>
      </c>
      <c r="JX190" s="29">
        <v>4229.18</v>
      </c>
      <c r="JY190" s="29">
        <v>7819.96</v>
      </c>
      <c r="JZ190" s="29">
        <v>12049.14</v>
      </c>
      <c r="KA190" s="29">
        <v>120027.87</v>
      </c>
      <c r="KB190" s="29">
        <v>53393.42</v>
      </c>
      <c r="KC190" s="29">
        <v>173421.28999999998</v>
      </c>
      <c r="KD190" s="29">
        <v>-115338.55</v>
      </c>
      <c r="KE190" s="29">
        <v>161372.15</v>
      </c>
      <c r="KF190" s="29">
        <v>46033.599999999999</v>
      </c>
      <c r="KG190" s="29">
        <v>-4229.18</v>
      </c>
      <c r="KH190" s="29">
        <v>12049.14</v>
      </c>
      <c r="KI190" s="29">
        <v>7819.96</v>
      </c>
      <c r="KJ190" s="29">
        <v>-119567.73000000001</v>
      </c>
      <c r="KK190" s="29">
        <v>173421.28999999998</v>
      </c>
      <c r="KL190" s="29">
        <v>53853.56</v>
      </c>
      <c r="KM190" s="29">
        <v>-2601.0100000000002</v>
      </c>
      <c r="KN190" s="29">
        <v>46033.599999999999</v>
      </c>
      <c r="KO190" s="29">
        <v>43432.59</v>
      </c>
      <c r="KP190" s="29">
        <v>0</v>
      </c>
      <c r="KQ190" s="29">
        <v>7819.96</v>
      </c>
      <c r="KR190" s="29">
        <v>7819.96</v>
      </c>
      <c r="KS190" s="29">
        <v>-2601.0100000000002</v>
      </c>
      <c r="KT190" s="29">
        <v>53853.56</v>
      </c>
      <c r="KU190" s="29">
        <v>51252.549999999996</v>
      </c>
      <c r="KV190" s="29">
        <v>38979.51</v>
      </c>
      <c r="KW190" s="29">
        <v>43432.59</v>
      </c>
      <c r="KX190" s="29">
        <v>82412.100000000006</v>
      </c>
      <c r="KY190" s="29">
        <v>0</v>
      </c>
      <c r="KZ190" s="29">
        <v>7819.96</v>
      </c>
      <c r="LA190" s="29">
        <v>7819.96</v>
      </c>
      <c r="LB190" s="29">
        <v>38979.51</v>
      </c>
      <c r="LC190" s="29">
        <v>51252.549999999996</v>
      </c>
      <c r="LD190" s="29">
        <v>90232.060000000012</v>
      </c>
      <c r="LE190" s="29">
        <v>-25400.77</v>
      </c>
      <c r="LF190" s="29">
        <v>82412.100000000006</v>
      </c>
      <c r="LG190" s="29">
        <v>57011.33</v>
      </c>
      <c r="LH190" s="29">
        <v>0</v>
      </c>
      <c r="LI190" s="29">
        <v>7819.96</v>
      </c>
      <c r="LJ190" s="29">
        <v>7819.96</v>
      </c>
      <c r="LK190" s="29">
        <v>-25400.77</v>
      </c>
      <c r="LL190" s="29">
        <v>90232.060000000012</v>
      </c>
      <c r="LM190" s="29">
        <v>64831.29</v>
      </c>
      <c r="LN190" s="29">
        <v>-357</v>
      </c>
      <c r="LO190" s="29">
        <v>57011.33</v>
      </c>
      <c r="LP190" s="29">
        <v>56654.33</v>
      </c>
      <c r="LQ190" s="29">
        <v>0</v>
      </c>
      <c r="LR190" s="29">
        <v>7819.96</v>
      </c>
      <c r="LS190" s="29">
        <v>7819.96</v>
      </c>
      <c r="LT190" s="29">
        <v>-357</v>
      </c>
      <c r="LU190" s="29">
        <v>64831.29</v>
      </c>
      <c r="LV190" s="29">
        <v>64474.29</v>
      </c>
      <c r="LW190" s="29">
        <v>38979.51</v>
      </c>
      <c r="LX190" s="29">
        <v>56654.33</v>
      </c>
      <c r="LY190" s="29">
        <v>95633.84</v>
      </c>
      <c r="LZ190" s="29">
        <v>0</v>
      </c>
      <c r="MA190" s="29">
        <v>7819.96</v>
      </c>
      <c r="MB190" s="29">
        <v>7819.96</v>
      </c>
      <c r="MC190" s="29">
        <v>38979.51</v>
      </c>
      <c r="MD190" s="29">
        <v>64474.29</v>
      </c>
      <c r="ME190" s="29">
        <v>103453.8</v>
      </c>
      <c r="MF190" s="29">
        <v>104550.13</v>
      </c>
      <c r="MG190" s="29">
        <v>0</v>
      </c>
      <c r="MH190" s="29">
        <v>104550.13</v>
      </c>
      <c r="MI190" s="29">
        <v>104550.13</v>
      </c>
      <c r="MJ190" s="29">
        <v>0</v>
      </c>
      <c r="MK190" s="29">
        <v>104550.13</v>
      </c>
      <c r="ML190" s="29">
        <v>15568.419999999984</v>
      </c>
      <c r="MM190" s="29">
        <v>2287681.1199999996</v>
      </c>
      <c r="MN190" s="29">
        <v>2303249.5399999996</v>
      </c>
      <c r="MO190" s="29">
        <v>-45915.519999999997</v>
      </c>
      <c r="MP190" s="29">
        <v>91981.26</v>
      </c>
      <c r="MQ190" s="29">
        <v>46065.74</v>
      </c>
      <c r="MR190" s="29">
        <v>-45915.519999999997</v>
      </c>
      <c r="MS190" s="29">
        <v>91981.26</v>
      </c>
      <c r="MT190" s="29">
        <v>46065.74</v>
      </c>
      <c r="MU190" s="29">
        <v>-4819.5</v>
      </c>
      <c r="MV190" s="29">
        <v>46065.74</v>
      </c>
      <c r="MW190" s="29">
        <v>41246.239999999998</v>
      </c>
      <c r="MX190" s="29">
        <v>-4819.5</v>
      </c>
      <c r="MY190" s="29">
        <v>46065.74</v>
      </c>
      <c r="MZ190" s="29">
        <v>41246.239999999998</v>
      </c>
      <c r="NA190" s="29">
        <v>3213</v>
      </c>
      <c r="NB190" s="29">
        <v>41246.239999999998</v>
      </c>
      <c r="NC190" s="29">
        <v>44459.24</v>
      </c>
      <c r="ND190" s="29">
        <v>3213</v>
      </c>
      <c r="NE190" s="29">
        <v>41246.239999999998</v>
      </c>
      <c r="NF190" s="29">
        <v>44459.24</v>
      </c>
      <c r="NG190" s="29">
        <v>4165</v>
      </c>
      <c r="NH190" s="29">
        <v>44459.24</v>
      </c>
      <c r="NI190" s="29">
        <v>48624.24</v>
      </c>
      <c r="NJ190" s="29">
        <v>4165</v>
      </c>
      <c r="NK190" s="29">
        <v>44459.24</v>
      </c>
      <c r="NL190" s="29">
        <v>48624.24</v>
      </c>
      <c r="NM190" s="29">
        <v>-14129.12</v>
      </c>
      <c r="NN190" s="29">
        <v>48624.24</v>
      </c>
      <c r="NO190" s="29">
        <v>34495.120000000003</v>
      </c>
      <c r="NP190" s="29">
        <v>-14129.12</v>
      </c>
      <c r="NQ190" s="29">
        <v>48624.24</v>
      </c>
      <c r="NR190" s="29">
        <v>34495.120000000003</v>
      </c>
      <c r="NS190" s="29">
        <v>1190</v>
      </c>
      <c r="NT190" s="29">
        <v>34495.120000000003</v>
      </c>
      <c r="NU190" s="29">
        <v>35685.120000000003</v>
      </c>
      <c r="NV190" s="29">
        <v>1190</v>
      </c>
      <c r="NW190" s="29">
        <v>34495.120000000003</v>
      </c>
      <c r="NX190" s="29">
        <v>35685.120000000003</v>
      </c>
      <c r="NY190" s="29">
        <v>-11096.74</v>
      </c>
      <c r="NZ190" s="29">
        <v>35685.120000000003</v>
      </c>
      <c r="OA190" s="29">
        <v>24588.38</v>
      </c>
      <c r="OB190" s="29">
        <v>-11096.74</v>
      </c>
      <c r="OC190" s="29">
        <v>35685.120000000003</v>
      </c>
      <c r="OD190" s="29">
        <v>24588.38</v>
      </c>
      <c r="OE190" s="29">
        <v>-416.5</v>
      </c>
      <c r="OF190" s="29">
        <v>24588.38</v>
      </c>
      <c r="OG190" s="29">
        <v>24171.88</v>
      </c>
      <c r="OH190" s="29">
        <v>-416.5</v>
      </c>
      <c r="OI190" s="29">
        <v>24588.38</v>
      </c>
      <c r="OJ190" s="29">
        <v>24171.88</v>
      </c>
      <c r="OK190" s="29">
        <v>0</v>
      </c>
      <c r="OL190" s="29">
        <v>24171.88</v>
      </c>
      <c r="OM190" s="29">
        <v>24171.88</v>
      </c>
      <c r="ON190" s="29">
        <v>0</v>
      </c>
      <c r="OO190" s="29">
        <v>24171.88</v>
      </c>
      <c r="OP190" s="29">
        <v>24171.88</v>
      </c>
      <c r="OQ190" s="29">
        <v>357</v>
      </c>
      <c r="OR190" s="29">
        <v>24171.88</v>
      </c>
      <c r="OS190" s="29">
        <v>24528.880000000001</v>
      </c>
      <c r="OT190" s="29">
        <v>357</v>
      </c>
      <c r="OU190" s="29">
        <v>24171.88</v>
      </c>
      <c r="OV190" s="29">
        <v>24528.880000000001</v>
      </c>
      <c r="OW190" s="29">
        <v>-5131.88</v>
      </c>
      <c r="OX190" s="29">
        <v>24528.880000000001</v>
      </c>
      <c r="OY190" s="29">
        <v>19397</v>
      </c>
      <c r="OZ190" s="29">
        <v>-5131.88</v>
      </c>
      <c r="PA190" s="29">
        <v>24528.880000000001</v>
      </c>
      <c r="PB190" s="29">
        <v>19397</v>
      </c>
      <c r="PC190" s="29">
        <v>0</v>
      </c>
      <c r="PD190" s="29">
        <v>19397</v>
      </c>
      <c r="PE190" s="29">
        <v>19397</v>
      </c>
      <c r="PF190" s="29">
        <v>0</v>
      </c>
      <c r="PG190" s="29">
        <v>19397</v>
      </c>
      <c r="PH190" s="29">
        <v>19397</v>
      </c>
      <c r="PI190" s="29">
        <v>-72584.260000000009</v>
      </c>
      <c r="PJ190" s="29">
        <v>459414.98</v>
      </c>
      <c r="PK190" s="29">
        <v>386830.72</v>
      </c>
    </row>
    <row r="191" spans="1:427" x14ac:dyDescent="0.25">
      <c r="A191" s="6" t="s">
        <v>149</v>
      </c>
      <c r="B191" s="29">
        <v>16819.7</v>
      </c>
      <c r="C191" s="29">
        <v>31841.88</v>
      </c>
      <c r="D191" s="29">
        <v>48661.58</v>
      </c>
      <c r="E191" s="29">
        <v>16819.7</v>
      </c>
      <c r="F191" s="29">
        <v>31841.88</v>
      </c>
      <c r="G191" s="29">
        <v>48661.58</v>
      </c>
      <c r="H191" s="29">
        <v>13944.87</v>
      </c>
      <c r="I191" s="29">
        <v>42315.91</v>
      </c>
      <c r="J191" s="29">
        <v>56260.78</v>
      </c>
      <c r="K191" s="29">
        <v>13944.87</v>
      </c>
      <c r="L191" s="29">
        <v>42315.91</v>
      </c>
      <c r="M191" s="29">
        <v>56260.78</v>
      </c>
      <c r="N191" s="29">
        <v>34760.14</v>
      </c>
      <c r="O191" s="29">
        <v>15889.05</v>
      </c>
      <c r="P191" s="29">
        <v>50649.19</v>
      </c>
      <c r="Q191" s="29">
        <v>34760.14</v>
      </c>
      <c r="R191" s="29">
        <v>15889.05</v>
      </c>
      <c r="S191" s="29">
        <v>50649.19</v>
      </c>
      <c r="T191" s="29">
        <v>-32578.63</v>
      </c>
      <c r="U191" s="29">
        <v>45500.51</v>
      </c>
      <c r="V191" s="29">
        <v>12921.88</v>
      </c>
      <c r="W191" s="29">
        <v>-32578.63</v>
      </c>
      <c r="X191" s="29">
        <v>45500.51</v>
      </c>
      <c r="Y191" s="29">
        <v>12921.88</v>
      </c>
      <c r="Z191" s="29">
        <v>2870.25</v>
      </c>
      <c r="AA191" s="29">
        <v>55453.34</v>
      </c>
      <c r="AB191" s="29">
        <v>58323.59</v>
      </c>
      <c r="AC191" s="29">
        <v>2870.25</v>
      </c>
      <c r="AD191" s="29">
        <v>55453.34</v>
      </c>
      <c r="AE191" s="29">
        <v>58323.59</v>
      </c>
      <c r="AF191" s="29">
        <v>106421.95</v>
      </c>
      <c r="AG191" s="29">
        <v>21156.76</v>
      </c>
      <c r="AH191" s="29">
        <v>127578.71</v>
      </c>
      <c r="AI191" s="29">
        <v>106421.95</v>
      </c>
      <c r="AJ191" s="29">
        <v>21156.76</v>
      </c>
      <c r="AK191" s="29">
        <v>127578.71</v>
      </c>
      <c r="AL191" s="29">
        <v>12105.84</v>
      </c>
      <c r="AM191" s="29">
        <v>31469.75</v>
      </c>
      <c r="AN191" s="29">
        <v>43575.59</v>
      </c>
      <c r="AO191" s="29">
        <v>12105.84</v>
      </c>
      <c r="AP191" s="29">
        <v>31469.75</v>
      </c>
      <c r="AQ191" s="29">
        <v>43575.59</v>
      </c>
      <c r="AR191" s="29">
        <v>3425.57</v>
      </c>
      <c r="AS191" s="29">
        <v>80614.25</v>
      </c>
      <c r="AT191" s="29">
        <v>84039.82</v>
      </c>
      <c r="AU191" s="29">
        <v>3425.57</v>
      </c>
      <c r="AV191" s="29">
        <v>80614.25</v>
      </c>
      <c r="AW191" s="29">
        <v>84039.82</v>
      </c>
      <c r="AX191" s="29">
        <v>-2656.44</v>
      </c>
      <c r="AY191" s="29">
        <v>35614.36</v>
      </c>
      <c r="AZ191" s="29">
        <v>32957.919999999998</v>
      </c>
      <c r="BA191" s="29">
        <v>-2656.44</v>
      </c>
      <c r="BB191" s="29">
        <v>35614.36</v>
      </c>
      <c r="BC191" s="29">
        <v>32957.919999999998</v>
      </c>
      <c r="BD191" s="29">
        <v>-139197.07</v>
      </c>
      <c r="BE191" s="29">
        <v>157574.07</v>
      </c>
      <c r="BF191" s="29">
        <v>18377</v>
      </c>
      <c r="BG191" s="29">
        <v>-139197.07</v>
      </c>
      <c r="BH191" s="29">
        <v>157574.07</v>
      </c>
      <c r="BI191" s="29">
        <v>18377</v>
      </c>
      <c r="BJ191" s="29">
        <v>126517.1</v>
      </c>
      <c r="BK191" s="29">
        <v>547572.03</v>
      </c>
      <c r="BL191" s="29">
        <v>674089.13</v>
      </c>
      <c r="BM191" s="29">
        <v>126517.1</v>
      </c>
      <c r="BN191" s="29">
        <v>547572.03</v>
      </c>
      <c r="BO191" s="29">
        <v>674089.13</v>
      </c>
      <c r="BP191" s="29">
        <v>-9521.1</v>
      </c>
      <c r="BQ191" s="29">
        <v>171146.67</v>
      </c>
      <c r="BR191" s="29">
        <v>161625.57</v>
      </c>
      <c r="BS191" s="29">
        <v>-9521.1</v>
      </c>
      <c r="BT191" s="29">
        <v>171146.67</v>
      </c>
      <c r="BU191" s="29">
        <v>161625.57</v>
      </c>
      <c r="BV191" s="29">
        <v>6104.07</v>
      </c>
      <c r="BW191" s="29">
        <v>5</v>
      </c>
      <c r="BX191" s="29">
        <v>6109.07</v>
      </c>
      <c r="BY191" s="29">
        <v>6104.07</v>
      </c>
      <c r="BZ191" s="29">
        <v>5</v>
      </c>
      <c r="CA191" s="29">
        <v>6109.07</v>
      </c>
      <c r="CB191" s="29">
        <v>139016.25</v>
      </c>
      <c r="CC191" s="29">
        <v>1236153.58</v>
      </c>
      <c r="CD191" s="29">
        <v>1375169.83</v>
      </c>
      <c r="CE191" s="29">
        <v>-68758.34</v>
      </c>
      <c r="CF191" s="29">
        <v>89637.48</v>
      </c>
      <c r="CG191" s="29">
        <v>20879.14</v>
      </c>
      <c r="CH191" s="29">
        <v>0</v>
      </c>
      <c r="CI191" s="29">
        <v>511.7</v>
      </c>
      <c r="CJ191" s="29">
        <v>511.7</v>
      </c>
      <c r="CK191" s="29">
        <v>-68758.34</v>
      </c>
      <c r="CL191" s="29">
        <v>74654.5</v>
      </c>
      <c r="CM191" s="29">
        <v>5896.16</v>
      </c>
      <c r="CN191" s="29">
        <v>-137516.68</v>
      </c>
      <c r="CO191" s="29">
        <v>164803.68</v>
      </c>
      <c r="CP191" s="29">
        <v>27287</v>
      </c>
      <c r="CQ191" s="29">
        <v>157253.35999999999</v>
      </c>
      <c r="CR191" s="29">
        <v>131106.03</v>
      </c>
      <c r="CS191" s="29">
        <v>288359.39</v>
      </c>
      <c r="CT191" s="29">
        <v>0</v>
      </c>
      <c r="CU191" s="29">
        <v>79389.8</v>
      </c>
      <c r="CV191" s="29">
        <v>79389.8</v>
      </c>
      <c r="CW191" s="29">
        <v>157253.35999999999</v>
      </c>
      <c r="CX191" s="29">
        <v>8289.7099999999991</v>
      </c>
      <c r="CY191" s="29">
        <v>165543.07</v>
      </c>
      <c r="CZ191" s="29">
        <v>314506.71999999997</v>
      </c>
      <c r="DA191" s="29">
        <v>218785.54</v>
      </c>
      <c r="DB191" s="29">
        <v>533292.26</v>
      </c>
      <c r="DC191" s="29">
        <v>-126885.39</v>
      </c>
      <c r="DD191" s="29">
        <v>332161.43</v>
      </c>
      <c r="DE191" s="29">
        <v>205276.04</v>
      </c>
      <c r="DF191" s="29">
        <v>0</v>
      </c>
      <c r="DG191" s="29">
        <v>82379.27</v>
      </c>
      <c r="DH191" s="29">
        <v>82379.27</v>
      </c>
      <c r="DI191" s="29">
        <v>-126885.39</v>
      </c>
      <c r="DJ191" s="29">
        <v>266416.84999999998</v>
      </c>
      <c r="DK191" s="29">
        <v>139531.46</v>
      </c>
      <c r="DL191" s="29">
        <v>-253770.78</v>
      </c>
      <c r="DM191" s="29">
        <v>680957.55</v>
      </c>
      <c r="DN191" s="29">
        <v>427186.77</v>
      </c>
      <c r="DO191" s="29">
        <v>72973.34</v>
      </c>
      <c r="DP191" s="29">
        <v>211781.05</v>
      </c>
      <c r="DQ191" s="29">
        <v>284754.39</v>
      </c>
      <c r="DR191" s="29">
        <v>0</v>
      </c>
      <c r="DS191" s="29">
        <v>49904.2</v>
      </c>
      <c r="DT191" s="29">
        <v>49904.2</v>
      </c>
      <c r="DU191" s="29">
        <v>69654.92</v>
      </c>
      <c r="DV191" s="29">
        <v>67124.27</v>
      </c>
      <c r="DW191" s="29">
        <v>136779.19</v>
      </c>
      <c r="DX191" s="29">
        <v>142628.26</v>
      </c>
      <c r="DY191" s="29">
        <v>328809.52</v>
      </c>
      <c r="DZ191" s="29">
        <v>471437.78</v>
      </c>
      <c r="EA191" s="29">
        <v>-113828.05</v>
      </c>
      <c r="EB191" s="29">
        <v>175154.33</v>
      </c>
      <c r="EC191" s="29">
        <v>61326.28</v>
      </c>
      <c r="ED191" s="29">
        <v>0</v>
      </c>
      <c r="EE191" s="29">
        <v>40025.699999999997</v>
      </c>
      <c r="EF191" s="29">
        <v>40025.699999999997</v>
      </c>
      <c r="EG191" s="29">
        <v>-114232.49</v>
      </c>
      <c r="EH191" s="29">
        <v>159642.65</v>
      </c>
      <c r="EI191" s="29">
        <v>45410.16</v>
      </c>
      <c r="EJ191" s="29">
        <v>-228060.54</v>
      </c>
      <c r="EK191" s="29">
        <v>374822.67999999993</v>
      </c>
      <c r="EL191" s="29">
        <v>146762.14000000001</v>
      </c>
      <c r="EM191" s="29">
        <v>82925.53</v>
      </c>
      <c r="EN191" s="29">
        <v>24154.3</v>
      </c>
      <c r="EO191" s="29">
        <v>107079.83</v>
      </c>
      <c r="EP191" s="29">
        <v>5058</v>
      </c>
      <c r="EQ191" s="29">
        <v>49904.2</v>
      </c>
      <c r="ER191" s="29">
        <v>54962.2</v>
      </c>
      <c r="ES191" s="29">
        <v>21346.41</v>
      </c>
      <c r="ET191" s="29">
        <v>62057.39</v>
      </c>
      <c r="EU191" s="29">
        <v>83403.8</v>
      </c>
      <c r="EV191" s="29">
        <v>109329.94</v>
      </c>
      <c r="EW191" s="29">
        <v>136115.89000000001</v>
      </c>
      <c r="EX191" s="29">
        <v>245445.83000000002</v>
      </c>
      <c r="EY191" s="29">
        <v>-74042.19</v>
      </c>
      <c r="EZ191" s="29">
        <v>138623.01</v>
      </c>
      <c r="FA191" s="29">
        <v>64580.82</v>
      </c>
      <c r="FB191" s="29">
        <v>-2321</v>
      </c>
      <c r="FC191" s="29">
        <v>194809.45</v>
      </c>
      <c r="FD191" s="29">
        <v>192488.45</v>
      </c>
      <c r="FE191" s="29">
        <v>-19947.88</v>
      </c>
      <c r="FF191" s="29">
        <v>228494.19</v>
      </c>
      <c r="FG191" s="29">
        <v>208546.31</v>
      </c>
      <c r="FH191" s="29">
        <v>-96311.07</v>
      </c>
      <c r="FI191" s="29">
        <v>561926.65</v>
      </c>
      <c r="FJ191" s="29">
        <v>465615.58</v>
      </c>
      <c r="FK191" s="29">
        <v>76953.34</v>
      </c>
      <c r="FL191" s="29">
        <v>25163.38</v>
      </c>
      <c r="FM191" s="29">
        <v>102116.72</v>
      </c>
      <c r="FN191" s="29">
        <v>0</v>
      </c>
      <c r="FO191" s="29">
        <v>192488.45</v>
      </c>
      <c r="FP191" s="29">
        <v>192488.45</v>
      </c>
      <c r="FQ191" s="29">
        <v>0</v>
      </c>
      <c r="FR191" s="29">
        <v>208546.31</v>
      </c>
      <c r="FS191" s="29">
        <v>208546.31</v>
      </c>
      <c r="FT191" s="29">
        <v>76953.34</v>
      </c>
      <c r="FU191" s="29">
        <v>426198.14</v>
      </c>
      <c r="FV191" s="29">
        <v>503151.48000000004</v>
      </c>
      <c r="FW191" s="29">
        <v>-65033.62</v>
      </c>
      <c r="FX191" s="29">
        <v>197779.01</v>
      </c>
      <c r="FY191" s="29">
        <v>132745.39000000001</v>
      </c>
      <c r="FZ191" s="29">
        <v>14577.5</v>
      </c>
      <c r="GA191" s="29">
        <v>628022.49</v>
      </c>
      <c r="GB191" s="29">
        <v>642599.99</v>
      </c>
      <c r="GC191" s="29">
        <v>-13829.89</v>
      </c>
      <c r="GD191" s="29">
        <v>246242.84</v>
      </c>
      <c r="GE191" s="29">
        <v>232412.95</v>
      </c>
      <c r="GF191" s="29">
        <v>-64286.01</v>
      </c>
      <c r="GG191" s="29">
        <v>1072044.3400000001</v>
      </c>
      <c r="GH191" s="29">
        <v>1007758.3300000001</v>
      </c>
      <c r="GI191" s="29">
        <v>11500.3</v>
      </c>
      <c r="GJ191" s="29">
        <v>128278.98</v>
      </c>
      <c r="GK191" s="29">
        <v>139779.28</v>
      </c>
      <c r="GL191" s="29">
        <v>-3629.5</v>
      </c>
      <c r="GM191" s="29">
        <v>823667.41</v>
      </c>
      <c r="GN191" s="29">
        <v>820037.91</v>
      </c>
      <c r="GO191" s="29">
        <v>-33796</v>
      </c>
      <c r="GP191" s="29">
        <v>238362.95</v>
      </c>
      <c r="GQ191" s="29">
        <v>204566.95</v>
      </c>
      <c r="GR191" s="29">
        <v>-25925.200000000001</v>
      </c>
      <c r="GS191" s="29">
        <v>1190309.3400000001</v>
      </c>
      <c r="GT191" s="29">
        <v>1164384.1400000001</v>
      </c>
      <c r="GU191" s="29">
        <v>194774.79</v>
      </c>
      <c r="GV191" s="29">
        <v>91911.22</v>
      </c>
      <c r="GW191" s="29">
        <v>286686.01</v>
      </c>
      <c r="GX191" s="29">
        <v>20036.64</v>
      </c>
      <c r="GY191" s="29">
        <v>953787.96</v>
      </c>
      <c r="GZ191" s="29">
        <v>973824.6</v>
      </c>
      <c r="HA191" s="29">
        <v>9296.8799999999992</v>
      </c>
      <c r="HB191" s="29">
        <v>153962.20000000001</v>
      </c>
      <c r="HC191" s="29">
        <v>163259.07999999999</v>
      </c>
      <c r="HD191" s="29">
        <v>224108.31</v>
      </c>
      <c r="HE191" s="29">
        <v>1199661.3799999999</v>
      </c>
      <c r="HF191" s="29">
        <v>1423769.69</v>
      </c>
      <c r="HG191" s="29">
        <v>-133511.66</v>
      </c>
      <c r="HH191" s="29">
        <v>1075889.04</v>
      </c>
      <c r="HI191" s="29">
        <v>942377.38</v>
      </c>
      <c r="HJ191" s="29">
        <v>-9296.8799999999992</v>
      </c>
      <c r="HK191" s="29">
        <v>173485.94</v>
      </c>
      <c r="HL191" s="29">
        <v>164189.06</v>
      </c>
      <c r="HM191" s="29">
        <v>-142808.54</v>
      </c>
      <c r="HN191" s="29">
        <v>1249374.98</v>
      </c>
      <c r="HO191" s="29">
        <v>1106566.44</v>
      </c>
      <c r="HP191" s="29">
        <v>139016.25</v>
      </c>
      <c r="HQ191" s="29">
        <v>0</v>
      </c>
      <c r="HR191" s="29">
        <v>139016.25</v>
      </c>
      <c r="HS191" s="29">
        <v>139016.25</v>
      </c>
      <c r="HT191" s="29">
        <v>0</v>
      </c>
      <c r="HU191" s="29">
        <v>139016.25</v>
      </c>
      <c r="HV191" s="29">
        <v>278032.5</v>
      </c>
      <c r="HW191" s="29">
        <v>0</v>
      </c>
      <c r="HX191" s="29">
        <v>278032.5</v>
      </c>
      <c r="HY191" s="29">
        <v>196880.24999999997</v>
      </c>
      <c r="HZ191" s="29">
        <v>7603809.6900000004</v>
      </c>
      <c r="IA191" s="29">
        <v>7800689.9399999995</v>
      </c>
      <c r="IB191" s="29">
        <v>146151.65</v>
      </c>
      <c r="IC191" s="29">
        <v>427142.19</v>
      </c>
      <c r="ID191" s="29">
        <v>573293.84000000008</v>
      </c>
      <c r="IE191" s="29">
        <v>-18812.240000000002</v>
      </c>
      <c r="IF191" s="29">
        <v>287971.08</v>
      </c>
      <c r="IG191" s="29">
        <v>269158.84000000003</v>
      </c>
      <c r="IH191" s="29">
        <v>127339.40999999999</v>
      </c>
      <c r="II191" s="29">
        <v>715113.27</v>
      </c>
      <c r="IJ191" s="29">
        <v>842452.68000000017</v>
      </c>
      <c r="IK191" s="29">
        <v>-12916.8</v>
      </c>
      <c r="IL191" s="29">
        <v>311954.96000000002</v>
      </c>
      <c r="IM191" s="29">
        <v>299038.15999999997</v>
      </c>
      <c r="IN191" s="29">
        <v>0</v>
      </c>
      <c r="IO191" s="29">
        <v>7819.96</v>
      </c>
      <c r="IP191" s="29">
        <v>7819.96</v>
      </c>
      <c r="IQ191" s="29">
        <v>-12916.8</v>
      </c>
      <c r="IR191" s="29">
        <v>319774.92000000004</v>
      </c>
      <c r="IS191" s="29">
        <v>306858.12</v>
      </c>
      <c r="IT191" s="29">
        <v>-40150.19</v>
      </c>
      <c r="IU191" s="29">
        <v>299038.15999999997</v>
      </c>
      <c r="IV191" s="29">
        <v>258887.97</v>
      </c>
      <c r="IW191" s="29">
        <v>0</v>
      </c>
      <c r="IX191" s="29">
        <v>7819.96</v>
      </c>
      <c r="IY191" s="29">
        <v>7819.96</v>
      </c>
      <c r="IZ191" s="29">
        <v>-40150.19</v>
      </c>
      <c r="JA191" s="29">
        <v>306858.12</v>
      </c>
      <c r="JB191" s="29">
        <v>266707.93</v>
      </c>
      <c r="JC191" s="29">
        <v>-138939.51</v>
      </c>
      <c r="JD191" s="29">
        <v>258887.97</v>
      </c>
      <c r="JE191" s="29">
        <v>119948.46</v>
      </c>
      <c r="JF191" s="29">
        <v>0</v>
      </c>
      <c r="JG191" s="29">
        <v>7819.96</v>
      </c>
      <c r="JH191" s="29">
        <v>7819.96</v>
      </c>
      <c r="JI191" s="29">
        <v>-138939.51</v>
      </c>
      <c r="JJ191" s="29">
        <v>266707.93</v>
      </c>
      <c r="JK191" s="29">
        <v>127768.42000000001</v>
      </c>
      <c r="JL191" s="29">
        <v>-74375</v>
      </c>
      <c r="JM191" s="29">
        <v>119948.46</v>
      </c>
      <c r="JN191" s="29">
        <v>45573.46</v>
      </c>
      <c r="JO191" s="29">
        <v>0</v>
      </c>
      <c r="JP191" s="29">
        <v>7819.96</v>
      </c>
      <c r="JQ191" s="29">
        <v>7819.96</v>
      </c>
      <c r="JR191" s="29">
        <v>-74375</v>
      </c>
      <c r="JS191" s="29">
        <v>127768.42000000001</v>
      </c>
      <c r="JT191" s="29">
        <v>53393.42</v>
      </c>
      <c r="JU191" s="29">
        <v>115798.69</v>
      </c>
      <c r="JV191" s="29">
        <v>45573.46</v>
      </c>
      <c r="JW191" s="29">
        <v>161372.15</v>
      </c>
      <c r="JX191" s="29">
        <v>4229.18</v>
      </c>
      <c r="JY191" s="29">
        <v>7819.96</v>
      </c>
      <c r="JZ191" s="29">
        <v>12049.14</v>
      </c>
      <c r="KA191" s="29">
        <v>120027.87</v>
      </c>
      <c r="KB191" s="29">
        <v>53393.42</v>
      </c>
      <c r="KC191" s="29">
        <v>173421.28999999998</v>
      </c>
      <c r="KD191" s="29">
        <v>-115338.55</v>
      </c>
      <c r="KE191" s="29">
        <v>161372.15</v>
      </c>
      <c r="KF191" s="29">
        <v>46033.599999999999</v>
      </c>
      <c r="KG191" s="29">
        <v>-4229.18</v>
      </c>
      <c r="KH191" s="29">
        <v>12049.14</v>
      </c>
      <c r="KI191" s="29">
        <v>7819.96</v>
      </c>
      <c r="KJ191" s="29">
        <v>-119567.73000000001</v>
      </c>
      <c r="KK191" s="29">
        <v>173421.28999999998</v>
      </c>
      <c r="KL191" s="29">
        <v>53853.56</v>
      </c>
      <c r="KM191" s="29">
        <v>-2601.0100000000002</v>
      </c>
      <c r="KN191" s="29">
        <v>46033.599999999999</v>
      </c>
      <c r="KO191" s="29">
        <v>43432.59</v>
      </c>
      <c r="KP191" s="29">
        <v>0</v>
      </c>
      <c r="KQ191" s="29">
        <v>7819.96</v>
      </c>
      <c r="KR191" s="29">
        <v>7819.96</v>
      </c>
      <c r="KS191" s="29">
        <v>-2601.0100000000002</v>
      </c>
      <c r="KT191" s="29">
        <v>53853.56</v>
      </c>
      <c r="KU191" s="29">
        <v>51252.549999999996</v>
      </c>
      <c r="KV191" s="29">
        <v>38979.51</v>
      </c>
      <c r="KW191" s="29">
        <v>43432.59</v>
      </c>
      <c r="KX191" s="29">
        <v>82412.100000000006</v>
      </c>
      <c r="KY191" s="29">
        <v>0</v>
      </c>
      <c r="KZ191" s="29">
        <v>7819.96</v>
      </c>
      <c r="LA191" s="29">
        <v>7819.96</v>
      </c>
      <c r="LB191" s="29">
        <v>38979.51</v>
      </c>
      <c r="LC191" s="29">
        <v>51252.549999999996</v>
      </c>
      <c r="LD191" s="29">
        <v>90232.060000000012</v>
      </c>
      <c r="LE191" s="29">
        <v>-25400.77</v>
      </c>
      <c r="LF191" s="29">
        <v>82412.100000000006</v>
      </c>
      <c r="LG191" s="29">
        <v>57011.33</v>
      </c>
      <c r="LH191" s="29">
        <v>0</v>
      </c>
      <c r="LI191" s="29">
        <v>7819.96</v>
      </c>
      <c r="LJ191" s="29">
        <v>7819.96</v>
      </c>
      <c r="LK191" s="29">
        <v>-25400.77</v>
      </c>
      <c r="LL191" s="29">
        <v>90232.060000000012</v>
      </c>
      <c r="LM191" s="29">
        <v>64831.29</v>
      </c>
      <c r="LN191" s="29">
        <v>-357</v>
      </c>
      <c r="LO191" s="29">
        <v>57011.33</v>
      </c>
      <c r="LP191" s="29">
        <v>56654.33</v>
      </c>
      <c r="LQ191" s="29">
        <v>0</v>
      </c>
      <c r="LR191" s="29">
        <v>7819.96</v>
      </c>
      <c r="LS191" s="29">
        <v>7819.96</v>
      </c>
      <c r="LT191" s="29">
        <v>-357</v>
      </c>
      <c r="LU191" s="29">
        <v>64831.29</v>
      </c>
      <c r="LV191" s="29">
        <v>64474.29</v>
      </c>
      <c r="LW191" s="29">
        <v>38979.51</v>
      </c>
      <c r="LX191" s="29">
        <v>56654.33</v>
      </c>
      <c r="LY191" s="29">
        <v>95633.84</v>
      </c>
      <c r="LZ191" s="29">
        <v>0</v>
      </c>
      <c r="MA191" s="29">
        <v>7819.96</v>
      </c>
      <c r="MB191" s="29">
        <v>7819.96</v>
      </c>
      <c r="MC191" s="29">
        <v>38979.51</v>
      </c>
      <c r="MD191" s="29">
        <v>64474.29</v>
      </c>
      <c r="ME191" s="29">
        <v>103453.8</v>
      </c>
      <c r="MF191" s="29">
        <v>104550.13</v>
      </c>
      <c r="MG191" s="29">
        <v>0</v>
      </c>
      <c r="MH191" s="29">
        <v>104550.13</v>
      </c>
      <c r="MI191" s="29">
        <v>104550.13</v>
      </c>
      <c r="MJ191" s="29">
        <v>0</v>
      </c>
      <c r="MK191" s="29">
        <v>104550.13</v>
      </c>
      <c r="ML191" s="29">
        <v>15568.419999999984</v>
      </c>
      <c r="MM191" s="29">
        <v>2287681.1199999996</v>
      </c>
      <c r="MN191" s="29">
        <v>2303249.5399999996</v>
      </c>
      <c r="MO191" s="29">
        <v>-45915.519999999997</v>
      </c>
      <c r="MP191" s="29">
        <v>91981.26</v>
      </c>
      <c r="MQ191" s="29">
        <v>46065.74</v>
      </c>
      <c r="MR191" s="29">
        <v>-45915.519999999997</v>
      </c>
      <c r="MS191" s="29">
        <v>91981.26</v>
      </c>
      <c r="MT191" s="29">
        <v>46065.74</v>
      </c>
      <c r="MU191" s="29">
        <v>-4819.5</v>
      </c>
      <c r="MV191" s="29">
        <v>46065.74</v>
      </c>
      <c r="MW191" s="29">
        <v>41246.239999999998</v>
      </c>
      <c r="MX191" s="29">
        <v>-4819.5</v>
      </c>
      <c r="MY191" s="29">
        <v>46065.74</v>
      </c>
      <c r="MZ191" s="29">
        <v>41246.239999999998</v>
      </c>
      <c r="NA191" s="29">
        <v>3213</v>
      </c>
      <c r="NB191" s="29">
        <v>41246.239999999998</v>
      </c>
      <c r="NC191" s="29">
        <v>44459.24</v>
      </c>
      <c r="ND191" s="29">
        <v>3213</v>
      </c>
      <c r="NE191" s="29">
        <v>41246.239999999998</v>
      </c>
      <c r="NF191" s="29">
        <v>44459.24</v>
      </c>
      <c r="NG191" s="29">
        <v>4165</v>
      </c>
      <c r="NH191" s="29">
        <v>44459.24</v>
      </c>
      <c r="NI191" s="29">
        <v>48624.24</v>
      </c>
      <c r="NJ191" s="29">
        <v>4165</v>
      </c>
      <c r="NK191" s="29">
        <v>44459.24</v>
      </c>
      <c r="NL191" s="29">
        <v>48624.24</v>
      </c>
      <c r="NM191" s="29">
        <v>-14129.12</v>
      </c>
      <c r="NN191" s="29">
        <v>48624.24</v>
      </c>
      <c r="NO191" s="29">
        <v>34495.120000000003</v>
      </c>
      <c r="NP191" s="29">
        <v>-14129.12</v>
      </c>
      <c r="NQ191" s="29">
        <v>48624.24</v>
      </c>
      <c r="NR191" s="29">
        <v>34495.120000000003</v>
      </c>
      <c r="NS191" s="29">
        <v>1190</v>
      </c>
      <c r="NT191" s="29">
        <v>34495.120000000003</v>
      </c>
      <c r="NU191" s="29">
        <v>35685.120000000003</v>
      </c>
      <c r="NV191" s="29">
        <v>1190</v>
      </c>
      <c r="NW191" s="29">
        <v>34495.120000000003</v>
      </c>
      <c r="NX191" s="29">
        <v>35685.120000000003</v>
      </c>
      <c r="NY191" s="29">
        <v>-11096.74</v>
      </c>
      <c r="NZ191" s="29">
        <v>35685.120000000003</v>
      </c>
      <c r="OA191" s="29">
        <v>24588.38</v>
      </c>
      <c r="OB191" s="29">
        <v>-11096.74</v>
      </c>
      <c r="OC191" s="29">
        <v>35685.120000000003</v>
      </c>
      <c r="OD191" s="29">
        <v>24588.38</v>
      </c>
      <c r="OE191" s="29">
        <v>-416.5</v>
      </c>
      <c r="OF191" s="29">
        <v>24588.38</v>
      </c>
      <c r="OG191" s="29">
        <v>24171.88</v>
      </c>
      <c r="OH191" s="29">
        <v>-416.5</v>
      </c>
      <c r="OI191" s="29">
        <v>24588.38</v>
      </c>
      <c r="OJ191" s="29">
        <v>24171.88</v>
      </c>
      <c r="OK191" s="29">
        <v>0</v>
      </c>
      <c r="OL191" s="29">
        <v>24171.88</v>
      </c>
      <c r="OM191" s="29">
        <v>24171.88</v>
      </c>
      <c r="ON191" s="29">
        <v>0</v>
      </c>
      <c r="OO191" s="29">
        <v>24171.88</v>
      </c>
      <c r="OP191" s="29">
        <v>24171.88</v>
      </c>
      <c r="OQ191" s="29">
        <v>357</v>
      </c>
      <c r="OR191" s="29">
        <v>24171.88</v>
      </c>
      <c r="OS191" s="29">
        <v>24528.880000000001</v>
      </c>
      <c r="OT191" s="29">
        <v>357</v>
      </c>
      <c r="OU191" s="29">
        <v>24171.88</v>
      </c>
      <c r="OV191" s="29">
        <v>24528.880000000001</v>
      </c>
      <c r="OW191" s="29">
        <v>-5131.88</v>
      </c>
      <c r="OX191" s="29">
        <v>24528.880000000001</v>
      </c>
      <c r="OY191" s="29">
        <v>19397</v>
      </c>
      <c r="OZ191" s="29">
        <v>-5131.88</v>
      </c>
      <c r="PA191" s="29">
        <v>24528.880000000001</v>
      </c>
      <c r="PB191" s="29">
        <v>19397</v>
      </c>
      <c r="PC191" s="29">
        <v>0</v>
      </c>
      <c r="PD191" s="29">
        <v>19397</v>
      </c>
      <c r="PE191" s="29">
        <v>19397</v>
      </c>
      <c r="PF191" s="29">
        <v>0</v>
      </c>
      <c r="PG191" s="29">
        <v>19397</v>
      </c>
      <c r="PH191" s="29">
        <v>19397</v>
      </c>
      <c r="PI191" s="29">
        <v>-72584.260000000009</v>
      </c>
      <c r="PJ191" s="29">
        <v>459414.98</v>
      </c>
      <c r="PK191" s="29">
        <v>386830.72</v>
      </c>
    </row>
    <row r="192" spans="1:427" x14ac:dyDescent="0.25">
      <c r="A192" s="7" t="s">
        <v>312</v>
      </c>
      <c r="B192" s="29">
        <v>16819.7</v>
      </c>
      <c r="C192" s="29">
        <v>31841.88</v>
      </c>
      <c r="D192" s="29">
        <v>48661.58</v>
      </c>
      <c r="E192" s="29">
        <v>16819.7</v>
      </c>
      <c r="F192" s="29">
        <v>31841.88</v>
      </c>
      <c r="G192" s="29">
        <v>48661.58</v>
      </c>
      <c r="H192" s="29">
        <v>13944.87</v>
      </c>
      <c r="I192" s="29">
        <v>42315.91</v>
      </c>
      <c r="J192" s="29">
        <v>56260.78</v>
      </c>
      <c r="K192" s="29">
        <v>13944.87</v>
      </c>
      <c r="L192" s="29">
        <v>42315.91</v>
      </c>
      <c r="M192" s="29">
        <v>56260.78</v>
      </c>
      <c r="N192" s="29">
        <v>34760.14</v>
      </c>
      <c r="O192" s="29">
        <v>15889.05</v>
      </c>
      <c r="P192" s="29">
        <v>50649.19</v>
      </c>
      <c r="Q192" s="29">
        <v>34760.14</v>
      </c>
      <c r="R192" s="29">
        <v>15889.05</v>
      </c>
      <c r="S192" s="29">
        <v>50649.19</v>
      </c>
      <c r="T192" s="29">
        <v>-32578.63</v>
      </c>
      <c r="U192" s="29">
        <v>45500.51</v>
      </c>
      <c r="V192" s="29">
        <v>12921.88</v>
      </c>
      <c r="W192" s="29">
        <v>-32578.63</v>
      </c>
      <c r="X192" s="29">
        <v>45500.51</v>
      </c>
      <c r="Y192" s="29">
        <v>12921.88</v>
      </c>
      <c r="Z192" s="29">
        <v>2870.25</v>
      </c>
      <c r="AA192" s="29">
        <v>55453.34</v>
      </c>
      <c r="AB192" s="29">
        <v>58323.59</v>
      </c>
      <c r="AC192" s="29">
        <v>2870.25</v>
      </c>
      <c r="AD192" s="29">
        <v>55453.34</v>
      </c>
      <c r="AE192" s="29">
        <v>58323.59</v>
      </c>
      <c r="AF192" s="29">
        <v>106421.95</v>
      </c>
      <c r="AG192" s="29">
        <v>21156.76</v>
      </c>
      <c r="AH192" s="29">
        <v>127578.71</v>
      </c>
      <c r="AI192" s="29">
        <v>106421.95</v>
      </c>
      <c r="AJ192" s="29">
        <v>21156.76</v>
      </c>
      <c r="AK192" s="29">
        <v>127578.71</v>
      </c>
      <c r="AL192" s="29">
        <v>12105.84</v>
      </c>
      <c r="AM192" s="29">
        <v>31469.75</v>
      </c>
      <c r="AN192" s="29">
        <v>43575.59</v>
      </c>
      <c r="AO192" s="29">
        <v>12105.84</v>
      </c>
      <c r="AP192" s="29">
        <v>31469.75</v>
      </c>
      <c r="AQ192" s="29">
        <v>43575.59</v>
      </c>
      <c r="AR192" s="29">
        <v>3425.57</v>
      </c>
      <c r="AS192" s="29">
        <v>80614.25</v>
      </c>
      <c r="AT192" s="29">
        <v>84039.82</v>
      </c>
      <c r="AU192" s="29">
        <v>3425.57</v>
      </c>
      <c r="AV192" s="29">
        <v>80614.25</v>
      </c>
      <c r="AW192" s="29">
        <v>84039.82</v>
      </c>
      <c r="AX192" s="29">
        <v>-2656.44</v>
      </c>
      <c r="AY192" s="29">
        <v>35614.36</v>
      </c>
      <c r="AZ192" s="29">
        <v>32957.919999999998</v>
      </c>
      <c r="BA192" s="29">
        <v>-2656.44</v>
      </c>
      <c r="BB192" s="29">
        <v>35614.36</v>
      </c>
      <c r="BC192" s="29">
        <v>32957.919999999998</v>
      </c>
      <c r="BD192" s="29">
        <v>-139197.07</v>
      </c>
      <c r="BE192" s="29">
        <v>157574.07</v>
      </c>
      <c r="BF192" s="29">
        <v>18377</v>
      </c>
      <c r="BG192" s="29">
        <v>-139197.07</v>
      </c>
      <c r="BH192" s="29">
        <v>157574.07</v>
      </c>
      <c r="BI192" s="29">
        <v>18377</v>
      </c>
      <c r="BJ192" s="29">
        <v>126517.1</v>
      </c>
      <c r="BK192" s="29">
        <v>547572.03</v>
      </c>
      <c r="BL192" s="29">
        <v>674089.13</v>
      </c>
      <c r="BM192" s="29">
        <v>126517.1</v>
      </c>
      <c r="BN192" s="29">
        <v>547572.03</v>
      </c>
      <c r="BO192" s="29">
        <v>674089.13</v>
      </c>
      <c r="BP192" s="29">
        <v>-9521.1</v>
      </c>
      <c r="BQ192" s="29">
        <v>171146.67</v>
      </c>
      <c r="BR192" s="29">
        <v>161625.57</v>
      </c>
      <c r="BS192" s="29">
        <v>-9521.1</v>
      </c>
      <c r="BT192" s="29">
        <v>171146.67</v>
      </c>
      <c r="BU192" s="29">
        <v>161625.57</v>
      </c>
      <c r="BV192" s="29">
        <v>6104.07</v>
      </c>
      <c r="BW192" s="29">
        <v>5</v>
      </c>
      <c r="BX192" s="29">
        <v>6109.07</v>
      </c>
      <c r="BY192" s="29">
        <v>6104.07</v>
      </c>
      <c r="BZ192" s="29">
        <v>5</v>
      </c>
      <c r="CA192" s="29">
        <v>6109.07</v>
      </c>
      <c r="CB192" s="29">
        <v>139016.25</v>
      </c>
      <c r="CC192" s="29">
        <v>1236153.58</v>
      </c>
      <c r="CD192" s="29">
        <v>1375169.83</v>
      </c>
      <c r="CE192" s="29">
        <v>-68758.34</v>
      </c>
      <c r="CF192" s="29">
        <v>89637.48</v>
      </c>
      <c r="CG192" s="29">
        <v>20879.14</v>
      </c>
      <c r="CH192" s="29">
        <v>0</v>
      </c>
      <c r="CI192" s="29">
        <v>511.7</v>
      </c>
      <c r="CJ192" s="29">
        <v>511.7</v>
      </c>
      <c r="CK192" s="29">
        <v>-68758.34</v>
      </c>
      <c r="CL192" s="29">
        <v>74654.5</v>
      </c>
      <c r="CM192" s="29">
        <v>5896.16</v>
      </c>
      <c r="CN192" s="29">
        <v>-137516.68</v>
      </c>
      <c r="CO192" s="29">
        <v>164803.68</v>
      </c>
      <c r="CP192" s="29">
        <v>27287</v>
      </c>
      <c r="CQ192" s="29">
        <v>157253.35999999999</v>
      </c>
      <c r="CR192" s="29">
        <v>131106.03</v>
      </c>
      <c r="CS192" s="29">
        <v>288359.39</v>
      </c>
      <c r="CT192" s="29">
        <v>0</v>
      </c>
      <c r="CU192" s="29">
        <v>79389.8</v>
      </c>
      <c r="CV192" s="29">
        <v>79389.8</v>
      </c>
      <c r="CW192" s="29">
        <v>157253.35999999999</v>
      </c>
      <c r="CX192" s="29">
        <v>8289.7099999999991</v>
      </c>
      <c r="CY192" s="29">
        <v>165543.07</v>
      </c>
      <c r="CZ192" s="29">
        <v>314506.71999999997</v>
      </c>
      <c r="DA192" s="29">
        <v>218785.54</v>
      </c>
      <c r="DB192" s="29">
        <v>533292.26</v>
      </c>
      <c r="DC192" s="29">
        <v>-126885.39</v>
      </c>
      <c r="DD192" s="29">
        <v>332161.43</v>
      </c>
      <c r="DE192" s="29">
        <v>205276.04</v>
      </c>
      <c r="DF192" s="29">
        <v>0</v>
      </c>
      <c r="DG192" s="29">
        <v>82379.27</v>
      </c>
      <c r="DH192" s="29">
        <v>82379.27</v>
      </c>
      <c r="DI192" s="29">
        <v>-126885.39</v>
      </c>
      <c r="DJ192" s="29">
        <v>266416.84999999998</v>
      </c>
      <c r="DK192" s="29">
        <v>139531.46</v>
      </c>
      <c r="DL192" s="29">
        <v>-253770.78</v>
      </c>
      <c r="DM192" s="29">
        <v>680957.55</v>
      </c>
      <c r="DN192" s="29">
        <v>427186.77</v>
      </c>
      <c r="DO192" s="29">
        <v>72973.34</v>
      </c>
      <c r="DP192" s="29">
        <v>211781.05</v>
      </c>
      <c r="DQ192" s="29">
        <v>284754.39</v>
      </c>
      <c r="DR192" s="29">
        <v>0</v>
      </c>
      <c r="DS192" s="29">
        <v>49904.2</v>
      </c>
      <c r="DT192" s="29">
        <v>49904.2</v>
      </c>
      <c r="DU192" s="29">
        <v>69654.92</v>
      </c>
      <c r="DV192" s="29">
        <v>67124.27</v>
      </c>
      <c r="DW192" s="29">
        <v>136779.19</v>
      </c>
      <c r="DX192" s="29">
        <v>142628.26</v>
      </c>
      <c r="DY192" s="29">
        <v>328809.52</v>
      </c>
      <c r="DZ192" s="29">
        <v>471437.78</v>
      </c>
      <c r="EA192" s="29">
        <v>-113828.05</v>
      </c>
      <c r="EB192" s="29">
        <v>175154.33</v>
      </c>
      <c r="EC192" s="29">
        <v>61326.28</v>
      </c>
      <c r="ED192" s="29">
        <v>0</v>
      </c>
      <c r="EE192" s="29">
        <v>40025.699999999997</v>
      </c>
      <c r="EF192" s="29">
        <v>40025.699999999997</v>
      </c>
      <c r="EG192" s="29">
        <v>-114232.49</v>
      </c>
      <c r="EH192" s="29">
        <v>159642.65</v>
      </c>
      <c r="EI192" s="29">
        <v>45410.16</v>
      </c>
      <c r="EJ192" s="29">
        <v>-228060.54</v>
      </c>
      <c r="EK192" s="29">
        <v>374822.67999999993</v>
      </c>
      <c r="EL192" s="29">
        <v>146762.14000000001</v>
      </c>
      <c r="EM192" s="29">
        <v>82925.53</v>
      </c>
      <c r="EN192" s="29">
        <v>24154.3</v>
      </c>
      <c r="EO192" s="29">
        <v>107079.83</v>
      </c>
      <c r="EP192" s="29">
        <v>5058</v>
      </c>
      <c r="EQ192" s="29">
        <v>49904.2</v>
      </c>
      <c r="ER192" s="29">
        <v>54962.2</v>
      </c>
      <c r="ES192" s="29">
        <v>21346.41</v>
      </c>
      <c r="ET192" s="29">
        <v>62057.39</v>
      </c>
      <c r="EU192" s="29">
        <v>83403.8</v>
      </c>
      <c r="EV192" s="29">
        <v>109329.94</v>
      </c>
      <c r="EW192" s="29">
        <v>136115.89000000001</v>
      </c>
      <c r="EX192" s="29">
        <v>245445.83000000002</v>
      </c>
      <c r="EY192" s="29">
        <v>-74042.19</v>
      </c>
      <c r="EZ192" s="29">
        <v>138623.01</v>
      </c>
      <c r="FA192" s="29">
        <v>64580.82</v>
      </c>
      <c r="FB192" s="29">
        <v>-2321</v>
      </c>
      <c r="FC192" s="29">
        <v>194809.45</v>
      </c>
      <c r="FD192" s="29">
        <v>192488.45</v>
      </c>
      <c r="FE192" s="29">
        <v>-19947.88</v>
      </c>
      <c r="FF192" s="29">
        <v>228494.19</v>
      </c>
      <c r="FG192" s="29">
        <v>208546.31</v>
      </c>
      <c r="FH192" s="29">
        <v>-96311.07</v>
      </c>
      <c r="FI192" s="29">
        <v>561926.65</v>
      </c>
      <c r="FJ192" s="29">
        <v>465615.58</v>
      </c>
      <c r="FK192" s="29">
        <v>76953.34</v>
      </c>
      <c r="FL192" s="29">
        <v>25163.38</v>
      </c>
      <c r="FM192" s="29">
        <v>102116.72</v>
      </c>
      <c r="FN192" s="29">
        <v>0</v>
      </c>
      <c r="FO192" s="29">
        <v>192488.45</v>
      </c>
      <c r="FP192" s="29">
        <v>192488.45</v>
      </c>
      <c r="FQ192" s="29">
        <v>0</v>
      </c>
      <c r="FR192" s="29">
        <v>208546.31</v>
      </c>
      <c r="FS192" s="29">
        <v>208546.31</v>
      </c>
      <c r="FT192" s="29">
        <v>76953.34</v>
      </c>
      <c r="FU192" s="29">
        <v>426198.14</v>
      </c>
      <c r="FV192" s="29">
        <v>503151.48000000004</v>
      </c>
      <c r="FW192" s="29">
        <v>-65033.62</v>
      </c>
      <c r="FX192" s="29">
        <v>197779.01</v>
      </c>
      <c r="FY192" s="29">
        <v>132745.39000000001</v>
      </c>
      <c r="FZ192" s="29">
        <v>14577.5</v>
      </c>
      <c r="GA192" s="29">
        <v>628022.49</v>
      </c>
      <c r="GB192" s="29">
        <v>642599.99</v>
      </c>
      <c r="GC192" s="29">
        <v>-13829.89</v>
      </c>
      <c r="GD192" s="29">
        <v>246242.84</v>
      </c>
      <c r="GE192" s="29">
        <v>232412.95</v>
      </c>
      <c r="GF192" s="29">
        <v>-64286.01</v>
      </c>
      <c r="GG192" s="29">
        <v>1072044.3400000001</v>
      </c>
      <c r="GH192" s="29">
        <v>1007758.3300000001</v>
      </c>
      <c r="GI192" s="29">
        <v>11500.3</v>
      </c>
      <c r="GJ192" s="29">
        <v>128278.98</v>
      </c>
      <c r="GK192" s="29">
        <v>139779.28</v>
      </c>
      <c r="GL192" s="29">
        <v>-3629.5</v>
      </c>
      <c r="GM192" s="29">
        <v>823667.41</v>
      </c>
      <c r="GN192" s="29">
        <v>820037.91</v>
      </c>
      <c r="GO192" s="29">
        <v>-33796</v>
      </c>
      <c r="GP192" s="29">
        <v>238362.95</v>
      </c>
      <c r="GQ192" s="29">
        <v>204566.95</v>
      </c>
      <c r="GR192" s="29">
        <v>-25925.200000000001</v>
      </c>
      <c r="GS192" s="29">
        <v>1190309.3400000001</v>
      </c>
      <c r="GT192" s="29">
        <v>1164384.1400000001</v>
      </c>
      <c r="GU192" s="29">
        <v>194774.79</v>
      </c>
      <c r="GV192" s="29">
        <v>91911.22</v>
      </c>
      <c r="GW192" s="29">
        <v>286686.01</v>
      </c>
      <c r="GX192" s="29">
        <v>20036.64</v>
      </c>
      <c r="GY192" s="29">
        <v>953787.96</v>
      </c>
      <c r="GZ192" s="29">
        <v>973824.6</v>
      </c>
      <c r="HA192" s="29">
        <v>9296.8799999999992</v>
      </c>
      <c r="HB192" s="29">
        <v>153962.20000000001</v>
      </c>
      <c r="HC192" s="29">
        <v>163259.07999999999</v>
      </c>
      <c r="HD192" s="29">
        <v>224108.31</v>
      </c>
      <c r="HE192" s="29">
        <v>1199661.3799999999</v>
      </c>
      <c r="HF192" s="29">
        <v>1423769.69</v>
      </c>
      <c r="HG192" s="29">
        <v>-133511.66</v>
      </c>
      <c r="HH192" s="29">
        <v>1075889.04</v>
      </c>
      <c r="HI192" s="29">
        <v>942377.38</v>
      </c>
      <c r="HJ192" s="29">
        <v>-9296.8799999999992</v>
      </c>
      <c r="HK192" s="29">
        <v>173485.94</v>
      </c>
      <c r="HL192" s="29">
        <v>164189.06</v>
      </c>
      <c r="HM192" s="29">
        <v>-142808.54</v>
      </c>
      <c r="HN192" s="29">
        <v>1249374.98</v>
      </c>
      <c r="HO192" s="29">
        <v>1106566.44</v>
      </c>
      <c r="HP192" s="29">
        <v>139016.25</v>
      </c>
      <c r="HQ192" s="29">
        <v>0</v>
      </c>
      <c r="HR192" s="29">
        <v>139016.25</v>
      </c>
      <c r="HS192" s="29">
        <v>139016.25</v>
      </c>
      <c r="HT192" s="29">
        <v>0</v>
      </c>
      <c r="HU192" s="29">
        <v>139016.25</v>
      </c>
      <c r="HV192" s="29">
        <v>278032.5</v>
      </c>
      <c r="HW192" s="29">
        <v>0</v>
      </c>
      <c r="HX192" s="29">
        <v>278032.5</v>
      </c>
      <c r="HY192" s="29">
        <v>196880.24999999997</v>
      </c>
      <c r="HZ192" s="29">
        <v>7603809.6900000004</v>
      </c>
      <c r="IA192" s="29">
        <v>7800689.9399999995</v>
      </c>
      <c r="IB192" s="29">
        <v>146151.65</v>
      </c>
      <c r="IC192" s="29">
        <v>427142.19</v>
      </c>
      <c r="ID192" s="29">
        <v>573293.84000000008</v>
      </c>
      <c r="IE192" s="29">
        <v>-18812.240000000002</v>
      </c>
      <c r="IF192" s="29">
        <v>287971.08</v>
      </c>
      <c r="IG192" s="29">
        <v>269158.84000000003</v>
      </c>
      <c r="IH192" s="29">
        <v>127339.40999999999</v>
      </c>
      <c r="II192" s="29">
        <v>715113.27</v>
      </c>
      <c r="IJ192" s="29">
        <v>842452.68000000017</v>
      </c>
      <c r="IK192" s="29">
        <v>-12916.8</v>
      </c>
      <c r="IL192" s="29">
        <v>311954.96000000002</v>
      </c>
      <c r="IM192" s="29">
        <v>299038.15999999997</v>
      </c>
      <c r="IN192" s="29">
        <v>0</v>
      </c>
      <c r="IO192" s="29">
        <v>7819.96</v>
      </c>
      <c r="IP192" s="29">
        <v>7819.96</v>
      </c>
      <c r="IQ192" s="29">
        <v>-12916.8</v>
      </c>
      <c r="IR192" s="29">
        <v>319774.92000000004</v>
      </c>
      <c r="IS192" s="29">
        <v>306858.12</v>
      </c>
      <c r="IT192" s="29">
        <v>-40150.19</v>
      </c>
      <c r="IU192" s="29">
        <v>299038.15999999997</v>
      </c>
      <c r="IV192" s="29">
        <v>258887.97</v>
      </c>
      <c r="IW192" s="29">
        <v>0</v>
      </c>
      <c r="IX192" s="29">
        <v>7819.96</v>
      </c>
      <c r="IY192" s="29">
        <v>7819.96</v>
      </c>
      <c r="IZ192" s="29">
        <v>-40150.19</v>
      </c>
      <c r="JA192" s="29">
        <v>306858.12</v>
      </c>
      <c r="JB192" s="29">
        <v>266707.93</v>
      </c>
      <c r="JC192" s="29">
        <v>-138939.51</v>
      </c>
      <c r="JD192" s="29">
        <v>258887.97</v>
      </c>
      <c r="JE192" s="29">
        <v>119948.46</v>
      </c>
      <c r="JF192" s="29">
        <v>0</v>
      </c>
      <c r="JG192" s="29">
        <v>7819.96</v>
      </c>
      <c r="JH192" s="29">
        <v>7819.96</v>
      </c>
      <c r="JI192" s="29">
        <v>-138939.51</v>
      </c>
      <c r="JJ192" s="29">
        <v>266707.93</v>
      </c>
      <c r="JK192" s="29">
        <v>127768.42000000001</v>
      </c>
      <c r="JL192" s="29">
        <v>-74375</v>
      </c>
      <c r="JM192" s="29">
        <v>119948.46</v>
      </c>
      <c r="JN192" s="29">
        <v>45573.46</v>
      </c>
      <c r="JO192" s="29">
        <v>0</v>
      </c>
      <c r="JP192" s="29">
        <v>7819.96</v>
      </c>
      <c r="JQ192" s="29">
        <v>7819.96</v>
      </c>
      <c r="JR192" s="29">
        <v>-74375</v>
      </c>
      <c r="JS192" s="29">
        <v>127768.42000000001</v>
      </c>
      <c r="JT192" s="29">
        <v>53393.42</v>
      </c>
      <c r="JU192" s="29">
        <v>115798.69</v>
      </c>
      <c r="JV192" s="29">
        <v>45573.46</v>
      </c>
      <c r="JW192" s="29">
        <v>161372.15</v>
      </c>
      <c r="JX192" s="29">
        <v>4229.18</v>
      </c>
      <c r="JY192" s="29">
        <v>7819.96</v>
      </c>
      <c r="JZ192" s="29">
        <v>12049.14</v>
      </c>
      <c r="KA192" s="29">
        <v>120027.87</v>
      </c>
      <c r="KB192" s="29">
        <v>53393.42</v>
      </c>
      <c r="KC192" s="29">
        <v>173421.28999999998</v>
      </c>
      <c r="KD192" s="29">
        <v>-115338.55</v>
      </c>
      <c r="KE192" s="29">
        <v>161372.15</v>
      </c>
      <c r="KF192" s="29">
        <v>46033.599999999999</v>
      </c>
      <c r="KG192" s="29">
        <v>-4229.18</v>
      </c>
      <c r="KH192" s="29">
        <v>12049.14</v>
      </c>
      <c r="KI192" s="29">
        <v>7819.96</v>
      </c>
      <c r="KJ192" s="29">
        <v>-119567.73000000001</v>
      </c>
      <c r="KK192" s="29">
        <v>173421.28999999998</v>
      </c>
      <c r="KL192" s="29">
        <v>53853.56</v>
      </c>
      <c r="KM192" s="29">
        <v>-2601.0100000000002</v>
      </c>
      <c r="KN192" s="29">
        <v>46033.599999999999</v>
      </c>
      <c r="KO192" s="29">
        <v>43432.59</v>
      </c>
      <c r="KP192" s="29">
        <v>0</v>
      </c>
      <c r="KQ192" s="29">
        <v>7819.96</v>
      </c>
      <c r="KR192" s="29">
        <v>7819.96</v>
      </c>
      <c r="KS192" s="29">
        <v>-2601.0100000000002</v>
      </c>
      <c r="KT192" s="29">
        <v>53853.56</v>
      </c>
      <c r="KU192" s="29">
        <v>51252.549999999996</v>
      </c>
      <c r="KV192" s="29">
        <v>38979.51</v>
      </c>
      <c r="KW192" s="29">
        <v>43432.59</v>
      </c>
      <c r="KX192" s="29">
        <v>82412.100000000006</v>
      </c>
      <c r="KY192" s="29">
        <v>0</v>
      </c>
      <c r="KZ192" s="29">
        <v>7819.96</v>
      </c>
      <c r="LA192" s="29">
        <v>7819.96</v>
      </c>
      <c r="LB192" s="29">
        <v>38979.51</v>
      </c>
      <c r="LC192" s="29">
        <v>51252.549999999996</v>
      </c>
      <c r="LD192" s="29">
        <v>90232.060000000012</v>
      </c>
      <c r="LE192" s="29">
        <v>-25400.77</v>
      </c>
      <c r="LF192" s="29">
        <v>82412.100000000006</v>
      </c>
      <c r="LG192" s="29">
        <v>57011.33</v>
      </c>
      <c r="LH192" s="29">
        <v>0</v>
      </c>
      <c r="LI192" s="29">
        <v>7819.96</v>
      </c>
      <c r="LJ192" s="29">
        <v>7819.96</v>
      </c>
      <c r="LK192" s="29">
        <v>-25400.77</v>
      </c>
      <c r="LL192" s="29">
        <v>90232.060000000012</v>
      </c>
      <c r="LM192" s="29">
        <v>64831.29</v>
      </c>
      <c r="LN192" s="29">
        <v>-357</v>
      </c>
      <c r="LO192" s="29">
        <v>57011.33</v>
      </c>
      <c r="LP192" s="29">
        <v>56654.33</v>
      </c>
      <c r="LQ192" s="29">
        <v>0</v>
      </c>
      <c r="LR192" s="29">
        <v>7819.96</v>
      </c>
      <c r="LS192" s="29">
        <v>7819.96</v>
      </c>
      <c r="LT192" s="29">
        <v>-357</v>
      </c>
      <c r="LU192" s="29">
        <v>64831.29</v>
      </c>
      <c r="LV192" s="29">
        <v>64474.29</v>
      </c>
      <c r="LW192" s="29">
        <v>38979.51</v>
      </c>
      <c r="LX192" s="29">
        <v>56654.33</v>
      </c>
      <c r="LY192" s="29">
        <v>95633.84</v>
      </c>
      <c r="LZ192" s="29">
        <v>0</v>
      </c>
      <c r="MA192" s="29">
        <v>7819.96</v>
      </c>
      <c r="MB192" s="29">
        <v>7819.96</v>
      </c>
      <c r="MC192" s="29">
        <v>38979.51</v>
      </c>
      <c r="MD192" s="29">
        <v>64474.29</v>
      </c>
      <c r="ME192" s="29">
        <v>103453.8</v>
      </c>
      <c r="MF192" s="29">
        <v>104550.13</v>
      </c>
      <c r="MG192" s="29">
        <v>0</v>
      </c>
      <c r="MH192" s="29">
        <v>104550.13</v>
      </c>
      <c r="MI192" s="29">
        <v>104550.13</v>
      </c>
      <c r="MJ192" s="29">
        <v>0</v>
      </c>
      <c r="MK192" s="29">
        <v>104550.13</v>
      </c>
      <c r="ML192" s="29">
        <v>15568.419999999984</v>
      </c>
      <c r="MM192" s="29">
        <v>2287681.1199999996</v>
      </c>
      <c r="MN192" s="29">
        <v>2303249.5399999996</v>
      </c>
      <c r="MO192" s="29">
        <v>-45915.519999999997</v>
      </c>
      <c r="MP192" s="29">
        <v>91981.26</v>
      </c>
      <c r="MQ192" s="29">
        <v>46065.74</v>
      </c>
      <c r="MR192" s="29">
        <v>-45915.519999999997</v>
      </c>
      <c r="MS192" s="29">
        <v>91981.26</v>
      </c>
      <c r="MT192" s="29">
        <v>46065.74</v>
      </c>
      <c r="MU192" s="29">
        <v>-4819.5</v>
      </c>
      <c r="MV192" s="29">
        <v>46065.74</v>
      </c>
      <c r="MW192" s="29">
        <v>41246.239999999998</v>
      </c>
      <c r="MX192" s="29">
        <v>-4819.5</v>
      </c>
      <c r="MY192" s="29">
        <v>46065.74</v>
      </c>
      <c r="MZ192" s="29">
        <v>41246.239999999998</v>
      </c>
      <c r="NA192" s="29">
        <v>3213</v>
      </c>
      <c r="NB192" s="29">
        <v>41246.239999999998</v>
      </c>
      <c r="NC192" s="29">
        <v>44459.24</v>
      </c>
      <c r="ND192" s="29">
        <v>3213</v>
      </c>
      <c r="NE192" s="29">
        <v>41246.239999999998</v>
      </c>
      <c r="NF192" s="29">
        <v>44459.24</v>
      </c>
      <c r="NG192" s="29">
        <v>4165</v>
      </c>
      <c r="NH192" s="29">
        <v>44459.24</v>
      </c>
      <c r="NI192" s="29">
        <v>48624.24</v>
      </c>
      <c r="NJ192" s="29">
        <v>4165</v>
      </c>
      <c r="NK192" s="29">
        <v>44459.24</v>
      </c>
      <c r="NL192" s="29">
        <v>48624.24</v>
      </c>
      <c r="NM192" s="29">
        <v>-14129.12</v>
      </c>
      <c r="NN192" s="29">
        <v>48624.24</v>
      </c>
      <c r="NO192" s="29">
        <v>34495.120000000003</v>
      </c>
      <c r="NP192" s="29">
        <v>-14129.12</v>
      </c>
      <c r="NQ192" s="29">
        <v>48624.24</v>
      </c>
      <c r="NR192" s="29">
        <v>34495.120000000003</v>
      </c>
      <c r="NS192" s="29">
        <v>1190</v>
      </c>
      <c r="NT192" s="29">
        <v>34495.120000000003</v>
      </c>
      <c r="NU192" s="29">
        <v>35685.120000000003</v>
      </c>
      <c r="NV192" s="29">
        <v>1190</v>
      </c>
      <c r="NW192" s="29">
        <v>34495.120000000003</v>
      </c>
      <c r="NX192" s="29">
        <v>35685.120000000003</v>
      </c>
      <c r="NY192" s="29">
        <v>-11096.74</v>
      </c>
      <c r="NZ192" s="29">
        <v>35685.120000000003</v>
      </c>
      <c r="OA192" s="29">
        <v>24588.38</v>
      </c>
      <c r="OB192" s="29">
        <v>-11096.74</v>
      </c>
      <c r="OC192" s="29">
        <v>35685.120000000003</v>
      </c>
      <c r="OD192" s="29">
        <v>24588.38</v>
      </c>
      <c r="OE192" s="29">
        <v>-416.5</v>
      </c>
      <c r="OF192" s="29">
        <v>24588.38</v>
      </c>
      <c r="OG192" s="29">
        <v>24171.88</v>
      </c>
      <c r="OH192" s="29">
        <v>-416.5</v>
      </c>
      <c r="OI192" s="29">
        <v>24588.38</v>
      </c>
      <c r="OJ192" s="29">
        <v>24171.88</v>
      </c>
      <c r="OK192" s="29">
        <v>0</v>
      </c>
      <c r="OL192" s="29">
        <v>24171.88</v>
      </c>
      <c r="OM192" s="29">
        <v>24171.88</v>
      </c>
      <c r="ON192" s="29">
        <v>0</v>
      </c>
      <c r="OO192" s="29">
        <v>24171.88</v>
      </c>
      <c r="OP192" s="29">
        <v>24171.88</v>
      </c>
      <c r="OQ192" s="29">
        <v>357</v>
      </c>
      <c r="OR192" s="29">
        <v>24171.88</v>
      </c>
      <c r="OS192" s="29">
        <v>24528.880000000001</v>
      </c>
      <c r="OT192" s="29">
        <v>357</v>
      </c>
      <c r="OU192" s="29">
        <v>24171.88</v>
      </c>
      <c r="OV192" s="29">
        <v>24528.880000000001</v>
      </c>
      <c r="OW192" s="29">
        <v>-5131.88</v>
      </c>
      <c r="OX192" s="29">
        <v>24528.880000000001</v>
      </c>
      <c r="OY192" s="29">
        <v>19397</v>
      </c>
      <c r="OZ192" s="29">
        <v>-5131.88</v>
      </c>
      <c r="PA192" s="29">
        <v>24528.880000000001</v>
      </c>
      <c r="PB192" s="29">
        <v>19397</v>
      </c>
      <c r="PC192" s="29">
        <v>0</v>
      </c>
      <c r="PD192" s="29">
        <v>19397</v>
      </c>
      <c r="PE192" s="29">
        <v>19397</v>
      </c>
      <c r="PF192" s="29">
        <v>0</v>
      </c>
      <c r="PG192" s="29">
        <v>19397</v>
      </c>
      <c r="PH192" s="29">
        <v>19397</v>
      </c>
      <c r="PI192" s="29">
        <v>-72584.260000000009</v>
      </c>
      <c r="PJ192" s="29">
        <v>459414.98</v>
      </c>
      <c r="PK192" s="29">
        <v>386830.72</v>
      </c>
    </row>
    <row r="193" spans="1:427" x14ac:dyDescent="0.25">
      <c r="A193" s="5" t="s">
        <v>184</v>
      </c>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29"/>
      <c r="DQ193" s="29"/>
      <c r="DR193" s="29"/>
      <c r="DS193" s="29"/>
      <c r="DT193" s="29"/>
      <c r="DU193" s="29"/>
      <c r="DV193" s="29"/>
      <c r="DW193" s="29"/>
      <c r="DX193" s="29"/>
      <c r="DY193" s="29"/>
      <c r="DZ193" s="29"/>
      <c r="EA193" s="29"/>
      <c r="EB193" s="29"/>
      <c r="EC193" s="29"/>
      <c r="ED193" s="29"/>
      <c r="EE193" s="29"/>
      <c r="EF193" s="29"/>
      <c r="EG193" s="29"/>
      <c r="EH193" s="29"/>
      <c r="EI193" s="29"/>
      <c r="EJ193" s="29"/>
      <c r="EK193" s="29"/>
      <c r="EL193" s="29"/>
      <c r="EM193" s="29"/>
      <c r="EN193" s="29"/>
      <c r="EO193" s="29"/>
      <c r="EP193" s="29"/>
      <c r="EQ193" s="29"/>
      <c r="ER193" s="29"/>
      <c r="ES193" s="29"/>
      <c r="ET193" s="29"/>
      <c r="EU193" s="29"/>
      <c r="EV193" s="29"/>
      <c r="EW193" s="29"/>
      <c r="EX193" s="29"/>
      <c r="EY193" s="29"/>
      <c r="EZ193" s="29"/>
      <c r="FA193" s="29"/>
      <c r="FB193" s="29"/>
      <c r="FC193" s="29"/>
      <c r="FD193" s="29"/>
      <c r="FE193" s="29"/>
      <c r="FF193" s="29"/>
      <c r="FG193" s="29"/>
      <c r="FH193" s="29"/>
      <c r="FI193" s="29"/>
      <c r="FJ193" s="29"/>
      <c r="FK193" s="29"/>
      <c r="FL193" s="29"/>
      <c r="FM193" s="29"/>
      <c r="FN193" s="29"/>
      <c r="FO193" s="29"/>
      <c r="FP193" s="29"/>
      <c r="FQ193" s="29"/>
      <c r="FR193" s="29"/>
      <c r="FS193" s="29"/>
      <c r="FT193" s="29"/>
      <c r="FU193" s="29"/>
      <c r="FV193" s="29"/>
      <c r="FW193" s="29"/>
      <c r="FX193" s="29"/>
      <c r="FY193" s="29"/>
      <c r="FZ193" s="29"/>
      <c r="GA193" s="29"/>
      <c r="GB193" s="29"/>
      <c r="GC193" s="29"/>
      <c r="GD193" s="29"/>
      <c r="GE193" s="29"/>
      <c r="GF193" s="29"/>
      <c r="GG193" s="29"/>
      <c r="GH193" s="29"/>
      <c r="GI193" s="29"/>
      <c r="GJ193" s="29"/>
      <c r="GK193" s="29"/>
      <c r="GL193" s="29"/>
      <c r="GM193" s="29"/>
      <c r="GN193" s="29"/>
      <c r="GO193" s="29"/>
      <c r="GP193" s="29"/>
      <c r="GQ193" s="29"/>
      <c r="GR193" s="29"/>
      <c r="GS193" s="29"/>
      <c r="GT193" s="29"/>
      <c r="GU193" s="29"/>
      <c r="GV193" s="29"/>
      <c r="GW193" s="29"/>
      <c r="GX193" s="29">
        <v>19720.5</v>
      </c>
      <c r="GY193" s="29">
        <v>0</v>
      </c>
      <c r="GZ193" s="29">
        <v>19720.5</v>
      </c>
      <c r="HA193" s="29"/>
      <c r="HB193" s="29"/>
      <c r="HC193" s="29"/>
      <c r="HD193" s="29">
        <v>19720.5</v>
      </c>
      <c r="HE193" s="29">
        <v>0</v>
      </c>
      <c r="HF193" s="29">
        <v>19720.5</v>
      </c>
      <c r="HG193" s="29"/>
      <c r="HH193" s="29"/>
      <c r="HI193" s="29"/>
      <c r="HJ193" s="29"/>
      <c r="HK193" s="29"/>
      <c r="HL193" s="29"/>
      <c r="HM193" s="29"/>
      <c r="HN193" s="29"/>
      <c r="HO193" s="29"/>
      <c r="HP193" s="29"/>
      <c r="HQ193" s="29"/>
      <c r="HR193" s="29"/>
      <c r="HS193" s="29"/>
      <c r="HT193" s="29"/>
      <c r="HU193" s="29"/>
      <c r="HV193" s="29"/>
      <c r="HW193" s="29"/>
      <c r="HX193" s="29"/>
      <c r="HY193" s="29">
        <v>19720.5</v>
      </c>
      <c r="HZ193" s="29">
        <v>0</v>
      </c>
      <c r="IA193" s="29">
        <v>19720.5</v>
      </c>
      <c r="IB193" s="29">
        <v>19720.5</v>
      </c>
      <c r="IC193" s="29">
        <v>0</v>
      </c>
      <c r="ID193" s="29">
        <v>19720.5</v>
      </c>
      <c r="IE193" s="29"/>
      <c r="IF193" s="29"/>
      <c r="IG193" s="29"/>
      <c r="IH193" s="29">
        <v>19720.5</v>
      </c>
      <c r="II193" s="29">
        <v>0</v>
      </c>
      <c r="IJ193" s="29">
        <v>19720.5</v>
      </c>
      <c r="IK193" s="29"/>
      <c r="IL193" s="29"/>
      <c r="IM193" s="29"/>
      <c r="IN193" s="29"/>
      <c r="IO193" s="29"/>
      <c r="IP193" s="29"/>
      <c r="IQ193" s="29"/>
      <c r="IR193" s="29"/>
      <c r="IS193" s="29"/>
      <c r="IT193" s="29"/>
      <c r="IU193" s="29"/>
      <c r="IV193" s="29"/>
      <c r="IW193" s="29"/>
      <c r="IX193" s="29"/>
      <c r="IY193" s="29"/>
      <c r="IZ193" s="29"/>
      <c r="JA193" s="29"/>
      <c r="JB193" s="29"/>
      <c r="JC193" s="29"/>
      <c r="JD193" s="29"/>
      <c r="JE193" s="29"/>
      <c r="JF193" s="29"/>
      <c r="JG193" s="29"/>
      <c r="JH193" s="29"/>
      <c r="JI193" s="29"/>
      <c r="JJ193" s="29"/>
      <c r="JK193" s="29"/>
      <c r="JL193" s="29"/>
      <c r="JM193" s="29"/>
      <c r="JN193" s="29"/>
      <c r="JO193" s="29">
        <v>-19720.5</v>
      </c>
      <c r="JP193" s="29">
        <v>19720.5</v>
      </c>
      <c r="JQ193" s="29">
        <v>0</v>
      </c>
      <c r="JR193" s="29">
        <v>-19720.5</v>
      </c>
      <c r="JS193" s="29">
        <v>19720.5</v>
      </c>
      <c r="JT193" s="29">
        <v>0</v>
      </c>
      <c r="JU193" s="29">
        <v>-19720.5</v>
      </c>
      <c r="JV193" s="29">
        <v>19720.5</v>
      </c>
      <c r="JW193" s="29">
        <v>0</v>
      </c>
      <c r="JX193" s="29"/>
      <c r="JY193" s="29"/>
      <c r="JZ193" s="29"/>
      <c r="KA193" s="29">
        <v>-19720.5</v>
      </c>
      <c r="KB193" s="29">
        <v>19720.5</v>
      </c>
      <c r="KC193" s="29">
        <v>0</v>
      </c>
      <c r="KD193" s="29">
        <v>20596.5</v>
      </c>
      <c r="KE193" s="29">
        <v>0</v>
      </c>
      <c r="KF193" s="29">
        <v>20596.5</v>
      </c>
      <c r="KG193" s="29"/>
      <c r="KH193" s="29"/>
      <c r="KI193" s="29"/>
      <c r="KJ193" s="29">
        <v>20596.5</v>
      </c>
      <c r="KK193" s="29">
        <v>0</v>
      </c>
      <c r="KL193" s="29">
        <v>20596.5</v>
      </c>
      <c r="KM193" s="29"/>
      <c r="KN193" s="29"/>
      <c r="KO193" s="29"/>
      <c r="KP193" s="29"/>
      <c r="KQ193" s="29"/>
      <c r="KR193" s="29"/>
      <c r="KS193" s="29"/>
      <c r="KT193" s="29"/>
      <c r="KU193" s="29"/>
      <c r="KV193" s="29"/>
      <c r="KW193" s="29"/>
      <c r="KX193" s="29"/>
      <c r="KY193" s="29"/>
      <c r="KZ193" s="29"/>
      <c r="LA193" s="29"/>
      <c r="LB193" s="29"/>
      <c r="LC193" s="29"/>
      <c r="LD193" s="29"/>
      <c r="LE193" s="29"/>
      <c r="LF193" s="29"/>
      <c r="LG193" s="29"/>
      <c r="LH193" s="29"/>
      <c r="LI193" s="29"/>
      <c r="LJ193" s="29"/>
      <c r="LK193" s="29"/>
      <c r="LL193" s="29"/>
      <c r="LM193" s="29"/>
      <c r="LN193" s="29"/>
      <c r="LO193" s="29"/>
      <c r="LP193" s="29"/>
      <c r="LQ193" s="29"/>
      <c r="LR193" s="29"/>
      <c r="LS193" s="29"/>
      <c r="LT193" s="29"/>
      <c r="LU193" s="29"/>
      <c r="LV193" s="29"/>
      <c r="LW193" s="29"/>
      <c r="LX193" s="29"/>
      <c r="LY193" s="29"/>
      <c r="LZ193" s="29"/>
      <c r="MA193" s="29"/>
      <c r="MB193" s="29"/>
      <c r="MC193" s="29"/>
      <c r="MD193" s="29"/>
      <c r="ME193" s="29"/>
      <c r="MF193" s="29"/>
      <c r="MG193" s="29"/>
      <c r="MH193" s="29"/>
      <c r="MI193" s="29"/>
      <c r="MJ193" s="29"/>
      <c r="MK193" s="29"/>
      <c r="ML193" s="29">
        <v>876</v>
      </c>
      <c r="MM193" s="29">
        <v>39441</v>
      </c>
      <c r="MN193" s="29">
        <v>40317</v>
      </c>
      <c r="MO193" s="29"/>
      <c r="MP193" s="29"/>
      <c r="MQ193" s="29"/>
      <c r="MR193" s="29"/>
      <c r="MS193" s="29"/>
      <c r="MT193" s="29"/>
      <c r="MU193" s="29">
        <v>-20596.5</v>
      </c>
      <c r="MV193" s="29">
        <v>20596.5</v>
      </c>
      <c r="MW193" s="29">
        <v>0</v>
      </c>
      <c r="MX193" s="29">
        <v>-20596.5</v>
      </c>
      <c r="MY193" s="29">
        <v>20596.5</v>
      </c>
      <c r="MZ193" s="29">
        <v>0</v>
      </c>
      <c r="NA193" s="29"/>
      <c r="NB193" s="29"/>
      <c r="NC193" s="29"/>
      <c r="ND193" s="29"/>
      <c r="NE193" s="29"/>
      <c r="NF193" s="29"/>
      <c r="NG193" s="29"/>
      <c r="NH193" s="29"/>
      <c r="NI193" s="29"/>
      <c r="NJ193" s="29"/>
      <c r="NK193" s="29"/>
      <c r="NL193" s="29"/>
      <c r="NM193" s="29"/>
      <c r="NN193" s="29"/>
      <c r="NO193" s="29"/>
      <c r="NP193" s="29"/>
      <c r="NQ193" s="29"/>
      <c r="NR193" s="29"/>
      <c r="NS193" s="29"/>
      <c r="NT193" s="29"/>
      <c r="NU193" s="29"/>
      <c r="NV193" s="29"/>
      <c r="NW193" s="29"/>
      <c r="NX193" s="29"/>
      <c r="NY193" s="29"/>
      <c r="NZ193" s="29"/>
      <c r="OA193" s="29"/>
      <c r="OB193" s="29"/>
      <c r="OC193" s="29"/>
      <c r="OD193" s="29"/>
      <c r="OE193" s="29"/>
      <c r="OF193" s="29"/>
      <c r="OG193" s="29"/>
      <c r="OH193" s="29"/>
      <c r="OI193" s="29"/>
      <c r="OJ193" s="29"/>
      <c r="OK193" s="29"/>
      <c r="OL193" s="29"/>
      <c r="OM193" s="29"/>
      <c r="ON193" s="29"/>
      <c r="OO193" s="29"/>
      <c r="OP193" s="29"/>
      <c r="OQ193" s="29"/>
      <c r="OR193" s="29"/>
      <c r="OS193" s="29"/>
      <c r="OT193" s="29"/>
      <c r="OU193" s="29"/>
      <c r="OV193" s="29"/>
      <c r="OW193" s="29"/>
      <c r="OX193" s="29"/>
      <c r="OY193" s="29"/>
      <c r="OZ193" s="29"/>
      <c r="PA193" s="29"/>
      <c r="PB193" s="29"/>
      <c r="PC193" s="29"/>
      <c r="PD193" s="29"/>
      <c r="PE193" s="29"/>
      <c r="PF193" s="29"/>
      <c r="PG193" s="29"/>
      <c r="PH193" s="29"/>
      <c r="PI193" s="29">
        <v>-20596.5</v>
      </c>
      <c r="PJ193" s="29">
        <v>20596.5</v>
      </c>
      <c r="PK193" s="29">
        <v>0</v>
      </c>
    </row>
    <row r="194" spans="1:427" x14ac:dyDescent="0.25">
      <c r="A194" s="6" t="s">
        <v>184</v>
      </c>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29"/>
      <c r="DQ194" s="29"/>
      <c r="DR194" s="29"/>
      <c r="DS194" s="29"/>
      <c r="DT194" s="29"/>
      <c r="DU194" s="29"/>
      <c r="DV194" s="29"/>
      <c r="DW194" s="29"/>
      <c r="DX194" s="29"/>
      <c r="DY194" s="29"/>
      <c r="DZ194" s="29"/>
      <c r="EA194" s="29"/>
      <c r="EB194" s="29"/>
      <c r="EC194" s="29"/>
      <c r="ED194" s="29"/>
      <c r="EE194" s="29"/>
      <c r="EF194" s="29"/>
      <c r="EG194" s="29"/>
      <c r="EH194" s="29"/>
      <c r="EI194" s="29"/>
      <c r="EJ194" s="29"/>
      <c r="EK194" s="29"/>
      <c r="EL194" s="29"/>
      <c r="EM194" s="29"/>
      <c r="EN194" s="29"/>
      <c r="EO194" s="29"/>
      <c r="EP194" s="29"/>
      <c r="EQ194" s="29"/>
      <c r="ER194" s="29"/>
      <c r="ES194" s="29"/>
      <c r="ET194" s="29"/>
      <c r="EU194" s="29"/>
      <c r="EV194" s="29"/>
      <c r="EW194" s="29"/>
      <c r="EX194" s="29"/>
      <c r="EY194" s="29"/>
      <c r="EZ194" s="29"/>
      <c r="FA194" s="29"/>
      <c r="FB194" s="29"/>
      <c r="FC194" s="29"/>
      <c r="FD194" s="29"/>
      <c r="FE194" s="29"/>
      <c r="FF194" s="29"/>
      <c r="FG194" s="29"/>
      <c r="FH194" s="29"/>
      <c r="FI194" s="29"/>
      <c r="FJ194" s="29"/>
      <c r="FK194" s="29"/>
      <c r="FL194" s="29"/>
      <c r="FM194" s="29"/>
      <c r="FN194" s="29"/>
      <c r="FO194" s="29"/>
      <c r="FP194" s="29"/>
      <c r="FQ194" s="29"/>
      <c r="FR194" s="29"/>
      <c r="FS194" s="29"/>
      <c r="FT194" s="29"/>
      <c r="FU194" s="29"/>
      <c r="FV194" s="29"/>
      <c r="FW194" s="29"/>
      <c r="FX194" s="29"/>
      <c r="FY194" s="29"/>
      <c r="FZ194" s="29"/>
      <c r="GA194" s="29"/>
      <c r="GB194" s="29"/>
      <c r="GC194" s="29"/>
      <c r="GD194" s="29"/>
      <c r="GE194" s="29"/>
      <c r="GF194" s="29"/>
      <c r="GG194" s="29"/>
      <c r="GH194" s="29"/>
      <c r="GI194" s="29"/>
      <c r="GJ194" s="29"/>
      <c r="GK194" s="29"/>
      <c r="GL194" s="29"/>
      <c r="GM194" s="29"/>
      <c r="GN194" s="29"/>
      <c r="GO194" s="29"/>
      <c r="GP194" s="29"/>
      <c r="GQ194" s="29"/>
      <c r="GR194" s="29"/>
      <c r="GS194" s="29"/>
      <c r="GT194" s="29"/>
      <c r="GU194" s="29"/>
      <c r="GV194" s="29"/>
      <c r="GW194" s="29"/>
      <c r="GX194" s="29">
        <v>19720.5</v>
      </c>
      <c r="GY194" s="29">
        <v>0</v>
      </c>
      <c r="GZ194" s="29">
        <v>19720.5</v>
      </c>
      <c r="HA194" s="29"/>
      <c r="HB194" s="29"/>
      <c r="HC194" s="29"/>
      <c r="HD194" s="29">
        <v>19720.5</v>
      </c>
      <c r="HE194" s="29">
        <v>0</v>
      </c>
      <c r="HF194" s="29">
        <v>19720.5</v>
      </c>
      <c r="HG194" s="29"/>
      <c r="HH194" s="29"/>
      <c r="HI194" s="29"/>
      <c r="HJ194" s="29"/>
      <c r="HK194" s="29"/>
      <c r="HL194" s="29"/>
      <c r="HM194" s="29"/>
      <c r="HN194" s="29"/>
      <c r="HO194" s="29"/>
      <c r="HP194" s="29"/>
      <c r="HQ194" s="29"/>
      <c r="HR194" s="29"/>
      <c r="HS194" s="29"/>
      <c r="HT194" s="29"/>
      <c r="HU194" s="29"/>
      <c r="HV194" s="29"/>
      <c r="HW194" s="29"/>
      <c r="HX194" s="29"/>
      <c r="HY194" s="29">
        <v>19720.5</v>
      </c>
      <c r="HZ194" s="29">
        <v>0</v>
      </c>
      <c r="IA194" s="29">
        <v>19720.5</v>
      </c>
      <c r="IB194" s="29">
        <v>19720.5</v>
      </c>
      <c r="IC194" s="29">
        <v>0</v>
      </c>
      <c r="ID194" s="29">
        <v>19720.5</v>
      </c>
      <c r="IE194" s="29"/>
      <c r="IF194" s="29"/>
      <c r="IG194" s="29"/>
      <c r="IH194" s="29">
        <v>19720.5</v>
      </c>
      <c r="II194" s="29">
        <v>0</v>
      </c>
      <c r="IJ194" s="29">
        <v>19720.5</v>
      </c>
      <c r="IK194" s="29"/>
      <c r="IL194" s="29"/>
      <c r="IM194" s="29"/>
      <c r="IN194" s="29"/>
      <c r="IO194" s="29"/>
      <c r="IP194" s="29"/>
      <c r="IQ194" s="29"/>
      <c r="IR194" s="29"/>
      <c r="IS194" s="29"/>
      <c r="IT194" s="29"/>
      <c r="IU194" s="29"/>
      <c r="IV194" s="29"/>
      <c r="IW194" s="29"/>
      <c r="IX194" s="29"/>
      <c r="IY194" s="29"/>
      <c r="IZ194" s="29"/>
      <c r="JA194" s="29"/>
      <c r="JB194" s="29"/>
      <c r="JC194" s="29"/>
      <c r="JD194" s="29"/>
      <c r="JE194" s="29"/>
      <c r="JF194" s="29"/>
      <c r="JG194" s="29"/>
      <c r="JH194" s="29"/>
      <c r="JI194" s="29"/>
      <c r="JJ194" s="29"/>
      <c r="JK194" s="29"/>
      <c r="JL194" s="29"/>
      <c r="JM194" s="29"/>
      <c r="JN194" s="29"/>
      <c r="JO194" s="29">
        <v>-19720.5</v>
      </c>
      <c r="JP194" s="29">
        <v>19720.5</v>
      </c>
      <c r="JQ194" s="29">
        <v>0</v>
      </c>
      <c r="JR194" s="29">
        <v>-19720.5</v>
      </c>
      <c r="JS194" s="29">
        <v>19720.5</v>
      </c>
      <c r="JT194" s="29">
        <v>0</v>
      </c>
      <c r="JU194" s="29">
        <v>-19720.5</v>
      </c>
      <c r="JV194" s="29">
        <v>19720.5</v>
      </c>
      <c r="JW194" s="29">
        <v>0</v>
      </c>
      <c r="JX194" s="29"/>
      <c r="JY194" s="29"/>
      <c r="JZ194" s="29"/>
      <c r="KA194" s="29">
        <v>-19720.5</v>
      </c>
      <c r="KB194" s="29">
        <v>19720.5</v>
      </c>
      <c r="KC194" s="29">
        <v>0</v>
      </c>
      <c r="KD194" s="29">
        <v>20596.5</v>
      </c>
      <c r="KE194" s="29">
        <v>0</v>
      </c>
      <c r="KF194" s="29">
        <v>20596.5</v>
      </c>
      <c r="KG194" s="29"/>
      <c r="KH194" s="29"/>
      <c r="KI194" s="29"/>
      <c r="KJ194" s="29">
        <v>20596.5</v>
      </c>
      <c r="KK194" s="29">
        <v>0</v>
      </c>
      <c r="KL194" s="29">
        <v>20596.5</v>
      </c>
      <c r="KM194" s="29"/>
      <c r="KN194" s="29"/>
      <c r="KO194" s="29"/>
      <c r="KP194" s="29"/>
      <c r="KQ194" s="29"/>
      <c r="KR194" s="29"/>
      <c r="KS194" s="29"/>
      <c r="KT194" s="29"/>
      <c r="KU194" s="29"/>
      <c r="KV194" s="29"/>
      <c r="KW194" s="29"/>
      <c r="KX194" s="29"/>
      <c r="KY194" s="29"/>
      <c r="KZ194" s="29"/>
      <c r="LA194" s="29"/>
      <c r="LB194" s="29"/>
      <c r="LC194" s="29"/>
      <c r="LD194" s="29"/>
      <c r="LE194" s="29"/>
      <c r="LF194" s="29"/>
      <c r="LG194" s="29"/>
      <c r="LH194" s="29"/>
      <c r="LI194" s="29"/>
      <c r="LJ194" s="29"/>
      <c r="LK194" s="29"/>
      <c r="LL194" s="29"/>
      <c r="LM194" s="29"/>
      <c r="LN194" s="29"/>
      <c r="LO194" s="29"/>
      <c r="LP194" s="29"/>
      <c r="LQ194" s="29"/>
      <c r="LR194" s="29"/>
      <c r="LS194" s="29"/>
      <c r="LT194" s="29"/>
      <c r="LU194" s="29"/>
      <c r="LV194" s="29"/>
      <c r="LW194" s="29"/>
      <c r="LX194" s="29"/>
      <c r="LY194" s="29"/>
      <c r="LZ194" s="29"/>
      <c r="MA194" s="29"/>
      <c r="MB194" s="29"/>
      <c r="MC194" s="29"/>
      <c r="MD194" s="29"/>
      <c r="ME194" s="29"/>
      <c r="MF194" s="29"/>
      <c r="MG194" s="29"/>
      <c r="MH194" s="29"/>
      <c r="MI194" s="29"/>
      <c r="MJ194" s="29"/>
      <c r="MK194" s="29"/>
      <c r="ML194" s="29">
        <v>876</v>
      </c>
      <c r="MM194" s="29">
        <v>39441</v>
      </c>
      <c r="MN194" s="29">
        <v>40317</v>
      </c>
      <c r="MO194" s="29"/>
      <c r="MP194" s="29"/>
      <c r="MQ194" s="29"/>
      <c r="MR194" s="29"/>
      <c r="MS194" s="29"/>
      <c r="MT194" s="29"/>
      <c r="MU194" s="29">
        <v>-20596.5</v>
      </c>
      <c r="MV194" s="29">
        <v>20596.5</v>
      </c>
      <c r="MW194" s="29">
        <v>0</v>
      </c>
      <c r="MX194" s="29">
        <v>-20596.5</v>
      </c>
      <c r="MY194" s="29">
        <v>20596.5</v>
      </c>
      <c r="MZ194" s="29">
        <v>0</v>
      </c>
      <c r="NA194" s="29"/>
      <c r="NB194" s="29"/>
      <c r="NC194" s="29"/>
      <c r="ND194" s="29"/>
      <c r="NE194" s="29"/>
      <c r="NF194" s="29"/>
      <c r="NG194" s="29"/>
      <c r="NH194" s="29"/>
      <c r="NI194" s="29"/>
      <c r="NJ194" s="29"/>
      <c r="NK194" s="29"/>
      <c r="NL194" s="29"/>
      <c r="NM194" s="29"/>
      <c r="NN194" s="29"/>
      <c r="NO194" s="29"/>
      <c r="NP194" s="29"/>
      <c r="NQ194" s="29"/>
      <c r="NR194" s="29"/>
      <c r="NS194" s="29"/>
      <c r="NT194" s="29"/>
      <c r="NU194" s="29"/>
      <c r="NV194" s="29"/>
      <c r="NW194" s="29"/>
      <c r="NX194" s="29"/>
      <c r="NY194" s="29"/>
      <c r="NZ194" s="29"/>
      <c r="OA194" s="29"/>
      <c r="OB194" s="29"/>
      <c r="OC194" s="29"/>
      <c r="OD194" s="29"/>
      <c r="OE194" s="29"/>
      <c r="OF194" s="29"/>
      <c r="OG194" s="29"/>
      <c r="OH194" s="29"/>
      <c r="OI194" s="29"/>
      <c r="OJ194" s="29"/>
      <c r="OK194" s="29"/>
      <c r="OL194" s="29"/>
      <c r="OM194" s="29"/>
      <c r="ON194" s="29"/>
      <c r="OO194" s="29"/>
      <c r="OP194" s="29"/>
      <c r="OQ194" s="29"/>
      <c r="OR194" s="29"/>
      <c r="OS194" s="29"/>
      <c r="OT194" s="29"/>
      <c r="OU194" s="29"/>
      <c r="OV194" s="29"/>
      <c r="OW194" s="29"/>
      <c r="OX194" s="29"/>
      <c r="OY194" s="29"/>
      <c r="OZ194" s="29"/>
      <c r="PA194" s="29"/>
      <c r="PB194" s="29"/>
      <c r="PC194" s="29"/>
      <c r="PD194" s="29"/>
      <c r="PE194" s="29"/>
      <c r="PF194" s="29"/>
      <c r="PG194" s="29"/>
      <c r="PH194" s="29"/>
      <c r="PI194" s="29">
        <v>-20596.5</v>
      </c>
      <c r="PJ194" s="29">
        <v>20596.5</v>
      </c>
      <c r="PK194" s="29">
        <v>0</v>
      </c>
    </row>
    <row r="195" spans="1:427" x14ac:dyDescent="0.25">
      <c r="A195" s="7" t="s">
        <v>710</v>
      </c>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29"/>
      <c r="DQ195" s="29"/>
      <c r="DR195" s="29"/>
      <c r="DS195" s="29"/>
      <c r="DT195" s="29"/>
      <c r="DU195" s="29"/>
      <c r="DV195" s="29"/>
      <c r="DW195" s="29"/>
      <c r="DX195" s="29"/>
      <c r="DY195" s="29"/>
      <c r="DZ195" s="29"/>
      <c r="EA195" s="29"/>
      <c r="EB195" s="29"/>
      <c r="EC195" s="29"/>
      <c r="ED195" s="29"/>
      <c r="EE195" s="29"/>
      <c r="EF195" s="29"/>
      <c r="EG195" s="29"/>
      <c r="EH195" s="29"/>
      <c r="EI195" s="29"/>
      <c r="EJ195" s="29"/>
      <c r="EK195" s="29"/>
      <c r="EL195" s="29"/>
      <c r="EM195" s="29"/>
      <c r="EN195" s="29"/>
      <c r="EO195" s="29"/>
      <c r="EP195" s="29"/>
      <c r="EQ195" s="29"/>
      <c r="ER195" s="29"/>
      <c r="ES195" s="29"/>
      <c r="ET195" s="29"/>
      <c r="EU195" s="29"/>
      <c r="EV195" s="29"/>
      <c r="EW195" s="29"/>
      <c r="EX195" s="29"/>
      <c r="EY195" s="29"/>
      <c r="EZ195" s="29"/>
      <c r="FA195" s="29"/>
      <c r="FB195" s="29"/>
      <c r="FC195" s="29"/>
      <c r="FD195" s="29"/>
      <c r="FE195" s="29"/>
      <c r="FF195" s="29"/>
      <c r="FG195" s="29"/>
      <c r="FH195" s="29"/>
      <c r="FI195" s="29"/>
      <c r="FJ195" s="29"/>
      <c r="FK195" s="29"/>
      <c r="FL195" s="29"/>
      <c r="FM195" s="29"/>
      <c r="FN195" s="29"/>
      <c r="FO195" s="29"/>
      <c r="FP195" s="29"/>
      <c r="FQ195" s="29"/>
      <c r="FR195" s="29"/>
      <c r="FS195" s="29"/>
      <c r="FT195" s="29"/>
      <c r="FU195" s="29"/>
      <c r="FV195" s="29"/>
      <c r="FW195" s="29"/>
      <c r="FX195" s="29"/>
      <c r="FY195" s="29"/>
      <c r="FZ195" s="29"/>
      <c r="GA195" s="29"/>
      <c r="GB195" s="29"/>
      <c r="GC195" s="29"/>
      <c r="GD195" s="29"/>
      <c r="GE195" s="29"/>
      <c r="GF195" s="29"/>
      <c r="GG195" s="29"/>
      <c r="GH195" s="29"/>
      <c r="GI195" s="29"/>
      <c r="GJ195" s="29"/>
      <c r="GK195" s="29"/>
      <c r="GL195" s="29"/>
      <c r="GM195" s="29"/>
      <c r="GN195" s="29"/>
      <c r="GO195" s="29"/>
      <c r="GP195" s="29"/>
      <c r="GQ195" s="29"/>
      <c r="GR195" s="29"/>
      <c r="GS195" s="29"/>
      <c r="GT195" s="29"/>
      <c r="GU195" s="29"/>
      <c r="GV195" s="29"/>
      <c r="GW195" s="29"/>
      <c r="GX195" s="29">
        <v>19720.5</v>
      </c>
      <c r="GY195" s="29">
        <v>0</v>
      </c>
      <c r="GZ195" s="29">
        <v>19720.5</v>
      </c>
      <c r="HA195" s="29"/>
      <c r="HB195" s="29"/>
      <c r="HC195" s="29"/>
      <c r="HD195" s="29">
        <v>19720.5</v>
      </c>
      <c r="HE195" s="29">
        <v>0</v>
      </c>
      <c r="HF195" s="29">
        <v>19720.5</v>
      </c>
      <c r="HG195" s="29"/>
      <c r="HH195" s="29"/>
      <c r="HI195" s="29"/>
      <c r="HJ195" s="29"/>
      <c r="HK195" s="29"/>
      <c r="HL195" s="29"/>
      <c r="HM195" s="29"/>
      <c r="HN195" s="29"/>
      <c r="HO195" s="29"/>
      <c r="HP195" s="29"/>
      <c r="HQ195" s="29"/>
      <c r="HR195" s="29"/>
      <c r="HS195" s="29"/>
      <c r="HT195" s="29"/>
      <c r="HU195" s="29"/>
      <c r="HV195" s="29"/>
      <c r="HW195" s="29"/>
      <c r="HX195" s="29"/>
      <c r="HY195" s="29">
        <v>19720.5</v>
      </c>
      <c r="HZ195" s="29">
        <v>0</v>
      </c>
      <c r="IA195" s="29">
        <v>19720.5</v>
      </c>
      <c r="IB195" s="29">
        <v>19720.5</v>
      </c>
      <c r="IC195" s="29">
        <v>0</v>
      </c>
      <c r="ID195" s="29">
        <v>19720.5</v>
      </c>
      <c r="IE195" s="29"/>
      <c r="IF195" s="29"/>
      <c r="IG195" s="29"/>
      <c r="IH195" s="29">
        <v>19720.5</v>
      </c>
      <c r="II195" s="29">
        <v>0</v>
      </c>
      <c r="IJ195" s="29">
        <v>19720.5</v>
      </c>
      <c r="IK195" s="29"/>
      <c r="IL195" s="29"/>
      <c r="IM195" s="29"/>
      <c r="IN195" s="29"/>
      <c r="IO195" s="29"/>
      <c r="IP195" s="29"/>
      <c r="IQ195" s="29"/>
      <c r="IR195" s="29"/>
      <c r="IS195" s="29"/>
      <c r="IT195" s="29"/>
      <c r="IU195" s="29"/>
      <c r="IV195" s="29"/>
      <c r="IW195" s="29"/>
      <c r="IX195" s="29"/>
      <c r="IY195" s="29"/>
      <c r="IZ195" s="29"/>
      <c r="JA195" s="29"/>
      <c r="JB195" s="29"/>
      <c r="JC195" s="29"/>
      <c r="JD195" s="29"/>
      <c r="JE195" s="29"/>
      <c r="JF195" s="29"/>
      <c r="JG195" s="29"/>
      <c r="JH195" s="29"/>
      <c r="JI195" s="29"/>
      <c r="JJ195" s="29"/>
      <c r="JK195" s="29"/>
      <c r="JL195" s="29"/>
      <c r="JM195" s="29"/>
      <c r="JN195" s="29"/>
      <c r="JO195" s="29">
        <v>-19720.5</v>
      </c>
      <c r="JP195" s="29">
        <v>19720.5</v>
      </c>
      <c r="JQ195" s="29">
        <v>0</v>
      </c>
      <c r="JR195" s="29">
        <v>-19720.5</v>
      </c>
      <c r="JS195" s="29">
        <v>19720.5</v>
      </c>
      <c r="JT195" s="29">
        <v>0</v>
      </c>
      <c r="JU195" s="29">
        <v>-19720.5</v>
      </c>
      <c r="JV195" s="29">
        <v>19720.5</v>
      </c>
      <c r="JW195" s="29">
        <v>0</v>
      </c>
      <c r="JX195" s="29"/>
      <c r="JY195" s="29"/>
      <c r="JZ195" s="29"/>
      <c r="KA195" s="29">
        <v>-19720.5</v>
      </c>
      <c r="KB195" s="29">
        <v>19720.5</v>
      </c>
      <c r="KC195" s="29">
        <v>0</v>
      </c>
      <c r="KD195" s="29">
        <v>20596.5</v>
      </c>
      <c r="KE195" s="29">
        <v>0</v>
      </c>
      <c r="KF195" s="29">
        <v>20596.5</v>
      </c>
      <c r="KG195" s="29"/>
      <c r="KH195" s="29"/>
      <c r="KI195" s="29"/>
      <c r="KJ195" s="29">
        <v>20596.5</v>
      </c>
      <c r="KK195" s="29">
        <v>0</v>
      </c>
      <c r="KL195" s="29">
        <v>20596.5</v>
      </c>
      <c r="KM195" s="29"/>
      <c r="KN195" s="29"/>
      <c r="KO195" s="29"/>
      <c r="KP195" s="29"/>
      <c r="KQ195" s="29"/>
      <c r="KR195" s="29"/>
      <c r="KS195" s="29"/>
      <c r="KT195" s="29"/>
      <c r="KU195" s="29"/>
      <c r="KV195" s="29"/>
      <c r="KW195" s="29"/>
      <c r="KX195" s="29"/>
      <c r="KY195" s="29"/>
      <c r="KZ195" s="29"/>
      <c r="LA195" s="29"/>
      <c r="LB195" s="29"/>
      <c r="LC195" s="29"/>
      <c r="LD195" s="29"/>
      <c r="LE195" s="29"/>
      <c r="LF195" s="29"/>
      <c r="LG195" s="29"/>
      <c r="LH195" s="29"/>
      <c r="LI195" s="29"/>
      <c r="LJ195" s="29"/>
      <c r="LK195" s="29"/>
      <c r="LL195" s="29"/>
      <c r="LM195" s="29"/>
      <c r="LN195" s="29"/>
      <c r="LO195" s="29"/>
      <c r="LP195" s="29"/>
      <c r="LQ195" s="29"/>
      <c r="LR195" s="29"/>
      <c r="LS195" s="29"/>
      <c r="LT195" s="29"/>
      <c r="LU195" s="29"/>
      <c r="LV195" s="29"/>
      <c r="LW195" s="29"/>
      <c r="LX195" s="29"/>
      <c r="LY195" s="29"/>
      <c r="LZ195" s="29"/>
      <c r="MA195" s="29"/>
      <c r="MB195" s="29"/>
      <c r="MC195" s="29"/>
      <c r="MD195" s="29"/>
      <c r="ME195" s="29"/>
      <c r="MF195" s="29"/>
      <c r="MG195" s="29"/>
      <c r="MH195" s="29"/>
      <c r="MI195" s="29"/>
      <c r="MJ195" s="29"/>
      <c r="MK195" s="29"/>
      <c r="ML195" s="29">
        <v>876</v>
      </c>
      <c r="MM195" s="29">
        <v>39441</v>
      </c>
      <c r="MN195" s="29">
        <v>40317</v>
      </c>
      <c r="MO195" s="29"/>
      <c r="MP195" s="29"/>
      <c r="MQ195" s="29"/>
      <c r="MR195" s="29"/>
      <c r="MS195" s="29"/>
      <c r="MT195" s="29"/>
      <c r="MU195" s="29">
        <v>-20596.5</v>
      </c>
      <c r="MV195" s="29">
        <v>20596.5</v>
      </c>
      <c r="MW195" s="29">
        <v>0</v>
      </c>
      <c r="MX195" s="29">
        <v>-20596.5</v>
      </c>
      <c r="MY195" s="29">
        <v>20596.5</v>
      </c>
      <c r="MZ195" s="29">
        <v>0</v>
      </c>
      <c r="NA195" s="29"/>
      <c r="NB195" s="29"/>
      <c r="NC195" s="29"/>
      <c r="ND195" s="29"/>
      <c r="NE195" s="29"/>
      <c r="NF195" s="29"/>
      <c r="NG195" s="29"/>
      <c r="NH195" s="29"/>
      <c r="NI195" s="29"/>
      <c r="NJ195" s="29"/>
      <c r="NK195" s="29"/>
      <c r="NL195" s="29"/>
      <c r="NM195" s="29"/>
      <c r="NN195" s="29"/>
      <c r="NO195" s="29"/>
      <c r="NP195" s="29"/>
      <c r="NQ195" s="29"/>
      <c r="NR195" s="29"/>
      <c r="NS195" s="29"/>
      <c r="NT195" s="29"/>
      <c r="NU195" s="29"/>
      <c r="NV195" s="29"/>
      <c r="NW195" s="29"/>
      <c r="NX195" s="29"/>
      <c r="NY195" s="29"/>
      <c r="NZ195" s="29"/>
      <c r="OA195" s="29"/>
      <c r="OB195" s="29"/>
      <c r="OC195" s="29"/>
      <c r="OD195" s="29"/>
      <c r="OE195" s="29"/>
      <c r="OF195" s="29"/>
      <c r="OG195" s="29"/>
      <c r="OH195" s="29"/>
      <c r="OI195" s="29"/>
      <c r="OJ195" s="29"/>
      <c r="OK195" s="29"/>
      <c r="OL195" s="29"/>
      <c r="OM195" s="29"/>
      <c r="ON195" s="29"/>
      <c r="OO195" s="29"/>
      <c r="OP195" s="29"/>
      <c r="OQ195" s="29"/>
      <c r="OR195" s="29"/>
      <c r="OS195" s="29"/>
      <c r="OT195" s="29"/>
      <c r="OU195" s="29"/>
      <c r="OV195" s="29"/>
      <c r="OW195" s="29"/>
      <c r="OX195" s="29"/>
      <c r="OY195" s="29"/>
      <c r="OZ195" s="29"/>
      <c r="PA195" s="29"/>
      <c r="PB195" s="29"/>
      <c r="PC195" s="29"/>
      <c r="PD195" s="29"/>
      <c r="PE195" s="29"/>
      <c r="PF195" s="29"/>
      <c r="PG195" s="29"/>
      <c r="PH195" s="29"/>
      <c r="PI195" s="29">
        <v>-20596.5</v>
      </c>
      <c r="PJ195" s="29">
        <v>20596.5</v>
      </c>
      <c r="PK195" s="29">
        <v>0</v>
      </c>
    </row>
    <row r="196" spans="1:427" x14ac:dyDescent="0.25">
      <c r="A196" s="4" t="s">
        <v>226</v>
      </c>
      <c r="B196" s="29">
        <v>-20806.21</v>
      </c>
      <c r="C196" s="29">
        <v>20806.21</v>
      </c>
      <c r="D196" s="29">
        <v>0</v>
      </c>
      <c r="E196" s="29">
        <v>-20806.21</v>
      </c>
      <c r="F196" s="29">
        <v>20806.21</v>
      </c>
      <c r="G196" s="29">
        <v>0</v>
      </c>
      <c r="H196" s="29">
        <v>-18829.22</v>
      </c>
      <c r="I196" s="29">
        <v>18829.22</v>
      </c>
      <c r="J196" s="29">
        <v>0</v>
      </c>
      <c r="K196" s="29">
        <v>-18829.22</v>
      </c>
      <c r="L196" s="29">
        <v>18829.22</v>
      </c>
      <c r="M196" s="29">
        <v>0</v>
      </c>
      <c r="N196" s="29">
        <v>-21948.98</v>
      </c>
      <c r="O196" s="29">
        <v>21948.98</v>
      </c>
      <c r="P196" s="29">
        <v>0</v>
      </c>
      <c r="Q196" s="29">
        <v>-21948.98</v>
      </c>
      <c r="R196" s="29">
        <v>21948.98</v>
      </c>
      <c r="S196" s="29">
        <v>0</v>
      </c>
      <c r="T196" s="29">
        <v>-17042.669999999998</v>
      </c>
      <c r="U196" s="29">
        <v>17042.669999999998</v>
      </c>
      <c r="V196" s="29">
        <v>0</v>
      </c>
      <c r="W196" s="29">
        <v>-17042.669999999998</v>
      </c>
      <c r="X196" s="29">
        <v>17042.669999999998</v>
      </c>
      <c r="Y196" s="29">
        <v>0</v>
      </c>
      <c r="Z196" s="29">
        <v>-24022.73</v>
      </c>
      <c r="AA196" s="29">
        <v>24022.73</v>
      </c>
      <c r="AB196" s="29">
        <v>0</v>
      </c>
      <c r="AC196" s="29">
        <v>-24022.73</v>
      </c>
      <c r="AD196" s="29">
        <v>24022.73</v>
      </c>
      <c r="AE196" s="29">
        <v>0</v>
      </c>
      <c r="AF196" s="29">
        <v>-18518.439999999999</v>
      </c>
      <c r="AG196" s="29">
        <v>18518.439999999999</v>
      </c>
      <c r="AH196" s="29">
        <v>0</v>
      </c>
      <c r="AI196" s="29">
        <v>-18518.439999999999</v>
      </c>
      <c r="AJ196" s="29">
        <v>18518.439999999999</v>
      </c>
      <c r="AK196" s="29">
        <v>0</v>
      </c>
      <c r="AL196" s="29">
        <v>-103748.48</v>
      </c>
      <c r="AM196" s="29">
        <v>103748.48</v>
      </c>
      <c r="AN196" s="29">
        <v>0</v>
      </c>
      <c r="AO196" s="29">
        <v>-103748.48</v>
      </c>
      <c r="AP196" s="29">
        <v>103748.48</v>
      </c>
      <c r="AQ196" s="29">
        <v>0</v>
      </c>
      <c r="AR196" s="29">
        <v>-31702.11</v>
      </c>
      <c r="AS196" s="29">
        <v>31702.11</v>
      </c>
      <c r="AT196" s="29">
        <v>0</v>
      </c>
      <c r="AU196" s="29">
        <v>-31702.11</v>
      </c>
      <c r="AV196" s="29">
        <v>31702.11</v>
      </c>
      <c r="AW196" s="29">
        <v>0</v>
      </c>
      <c r="AX196" s="29">
        <v>-27775.67</v>
      </c>
      <c r="AY196" s="29">
        <v>27775.67</v>
      </c>
      <c r="AZ196" s="29">
        <v>0</v>
      </c>
      <c r="BA196" s="29">
        <v>-27775.67</v>
      </c>
      <c r="BB196" s="29">
        <v>27775.67</v>
      </c>
      <c r="BC196" s="29">
        <v>0</v>
      </c>
      <c r="BD196" s="29">
        <v>-36134.69</v>
      </c>
      <c r="BE196" s="29">
        <v>36134.69</v>
      </c>
      <c r="BF196" s="29">
        <v>0</v>
      </c>
      <c r="BG196" s="29">
        <v>-36134.69</v>
      </c>
      <c r="BH196" s="29">
        <v>36134.69</v>
      </c>
      <c r="BI196" s="29">
        <v>0</v>
      </c>
      <c r="BJ196" s="29">
        <v>-33998.949999999997</v>
      </c>
      <c r="BK196" s="29">
        <v>33998.949999999997</v>
      </c>
      <c r="BL196" s="29">
        <v>0</v>
      </c>
      <c r="BM196" s="29">
        <v>-33998.949999999997</v>
      </c>
      <c r="BN196" s="29">
        <v>33998.949999999997</v>
      </c>
      <c r="BO196" s="29">
        <v>0</v>
      </c>
      <c r="BP196" s="29">
        <v>-20216.18</v>
      </c>
      <c r="BQ196" s="29">
        <v>26819.38</v>
      </c>
      <c r="BR196" s="29">
        <v>6603.2</v>
      </c>
      <c r="BS196" s="29">
        <v>-20216.18</v>
      </c>
      <c r="BT196" s="29">
        <v>26819.38</v>
      </c>
      <c r="BU196" s="29">
        <v>6603.2</v>
      </c>
      <c r="BV196" s="29">
        <v>882756.33</v>
      </c>
      <c r="BW196" s="29">
        <v>0</v>
      </c>
      <c r="BX196" s="29">
        <v>882756.33</v>
      </c>
      <c r="BY196" s="29">
        <v>882756.33</v>
      </c>
      <c r="BZ196" s="29">
        <v>0</v>
      </c>
      <c r="CA196" s="29">
        <v>882756.33</v>
      </c>
      <c r="CB196" s="29">
        <v>508012</v>
      </c>
      <c r="CC196" s="29">
        <v>381347.52999999997</v>
      </c>
      <c r="CD196" s="29">
        <v>889359.52999999991</v>
      </c>
      <c r="CE196" s="29">
        <v>-31067.91</v>
      </c>
      <c r="CF196" s="29">
        <v>31067.91</v>
      </c>
      <c r="CG196" s="29">
        <v>0</v>
      </c>
      <c r="CH196" s="29"/>
      <c r="CI196" s="29"/>
      <c r="CJ196" s="29"/>
      <c r="CK196" s="29">
        <v>-31067.91</v>
      </c>
      <c r="CL196" s="29">
        <v>31067.91</v>
      </c>
      <c r="CM196" s="29">
        <v>0</v>
      </c>
      <c r="CN196" s="29">
        <v>-62135.82</v>
      </c>
      <c r="CO196" s="29">
        <v>62135.82</v>
      </c>
      <c r="CP196" s="29">
        <v>0</v>
      </c>
      <c r="CQ196" s="29">
        <v>330343.93</v>
      </c>
      <c r="CR196" s="29">
        <v>31102.09</v>
      </c>
      <c r="CS196" s="29">
        <v>361446.02</v>
      </c>
      <c r="CT196" s="29"/>
      <c r="CU196" s="29"/>
      <c r="CV196" s="29"/>
      <c r="CW196" s="29">
        <v>330343.93</v>
      </c>
      <c r="CX196" s="29">
        <v>31102.09</v>
      </c>
      <c r="CY196" s="29">
        <v>361446.02</v>
      </c>
      <c r="CZ196" s="29">
        <v>660687.86</v>
      </c>
      <c r="DA196" s="29">
        <v>62204.18</v>
      </c>
      <c r="DB196" s="29">
        <v>722892.04</v>
      </c>
      <c r="DC196" s="29">
        <v>-46612.7</v>
      </c>
      <c r="DD196" s="29">
        <v>46612.7</v>
      </c>
      <c r="DE196" s="29">
        <v>0</v>
      </c>
      <c r="DF196" s="29"/>
      <c r="DG196" s="29"/>
      <c r="DH196" s="29"/>
      <c r="DI196" s="29">
        <v>-46612.7</v>
      </c>
      <c r="DJ196" s="29">
        <v>46612.7</v>
      </c>
      <c r="DK196" s="29">
        <v>0</v>
      </c>
      <c r="DL196" s="29">
        <v>-93225.4</v>
      </c>
      <c r="DM196" s="29">
        <v>93225.4</v>
      </c>
      <c r="DN196" s="29">
        <v>0</v>
      </c>
      <c r="DO196" s="29">
        <v>-35699.15</v>
      </c>
      <c r="DP196" s="29">
        <v>35699.15</v>
      </c>
      <c r="DQ196" s="29">
        <v>0</v>
      </c>
      <c r="DR196" s="29"/>
      <c r="DS196" s="29"/>
      <c r="DT196" s="29"/>
      <c r="DU196" s="29">
        <v>-35699.15</v>
      </c>
      <c r="DV196" s="29">
        <v>35699.15</v>
      </c>
      <c r="DW196" s="29">
        <v>0</v>
      </c>
      <c r="DX196" s="29">
        <v>-71398.3</v>
      </c>
      <c r="DY196" s="29">
        <v>71398.3</v>
      </c>
      <c r="DZ196" s="29">
        <v>0</v>
      </c>
      <c r="EA196" s="29">
        <v>-47415.839999999997</v>
      </c>
      <c r="EB196" s="29">
        <v>47415.839999999997</v>
      </c>
      <c r="EC196" s="29">
        <v>0</v>
      </c>
      <c r="ED196" s="29"/>
      <c r="EE196" s="29"/>
      <c r="EF196" s="29"/>
      <c r="EG196" s="29">
        <v>-47415.83</v>
      </c>
      <c r="EH196" s="29">
        <v>47415.83</v>
      </c>
      <c r="EI196" s="29">
        <v>0</v>
      </c>
      <c r="EJ196" s="29">
        <v>-94831.67</v>
      </c>
      <c r="EK196" s="29">
        <v>94831.67</v>
      </c>
      <c r="EL196" s="29">
        <v>0</v>
      </c>
      <c r="EM196" s="29">
        <v>-54834.92</v>
      </c>
      <c r="EN196" s="29">
        <v>54834.92</v>
      </c>
      <c r="EO196" s="29">
        <v>0</v>
      </c>
      <c r="EP196" s="29"/>
      <c r="EQ196" s="29"/>
      <c r="ER196" s="29"/>
      <c r="ES196" s="29">
        <v>-41551.68</v>
      </c>
      <c r="ET196" s="29">
        <v>41551.68</v>
      </c>
      <c r="EU196" s="29">
        <v>0</v>
      </c>
      <c r="EV196" s="29">
        <v>-96386.6</v>
      </c>
      <c r="EW196" s="29">
        <v>96386.6</v>
      </c>
      <c r="EX196" s="29">
        <v>0</v>
      </c>
      <c r="EY196" s="29">
        <v>-61784.35</v>
      </c>
      <c r="EZ196" s="29">
        <v>61784.35</v>
      </c>
      <c r="FA196" s="29">
        <v>0</v>
      </c>
      <c r="FB196" s="29"/>
      <c r="FC196" s="29"/>
      <c r="FD196" s="29"/>
      <c r="FE196" s="29">
        <v>-45840.89</v>
      </c>
      <c r="FF196" s="29">
        <v>45840.89</v>
      </c>
      <c r="FG196" s="29">
        <v>0</v>
      </c>
      <c r="FH196" s="29">
        <v>-107625.23999999999</v>
      </c>
      <c r="FI196" s="29">
        <v>107625.23999999999</v>
      </c>
      <c r="FJ196" s="29">
        <v>0</v>
      </c>
      <c r="FK196" s="29">
        <v>-52830.400000000001</v>
      </c>
      <c r="FL196" s="29">
        <v>52830.400000000001</v>
      </c>
      <c r="FM196" s="29">
        <v>0</v>
      </c>
      <c r="FN196" s="29"/>
      <c r="FO196" s="29"/>
      <c r="FP196" s="29"/>
      <c r="FQ196" s="29">
        <v>-58232.45</v>
      </c>
      <c r="FR196" s="29">
        <v>58232.45</v>
      </c>
      <c r="FS196" s="29">
        <v>0</v>
      </c>
      <c r="FT196" s="29">
        <v>-111062.85</v>
      </c>
      <c r="FU196" s="29">
        <v>111062.85</v>
      </c>
      <c r="FV196" s="29">
        <v>0</v>
      </c>
      <c r="FW196" s="29">
        <v>-67049.94</v>
      </c>
      <c r="FX196" s="29">
        <v>67049.94</v>
      </c>
      <c r="FY196" s="29">
        <v>0</v>
      </c>
      <c r="FZ196" s="29"/>
      <c r="GA196" s="29"/>
      <c r="GB196" s="29"/>
      <c r="GC196" s="29">
        <v>-62919.82</v>
      </c>
      <c r="GD196" s="29">
        <v>62919.82</v>
      </c>
      <c r="GE196" s="29">
        <v>0</v>
      </c>
      <c r="GF196" s="29">
        <v>-129969.76000000001</v>
      </c>
      <c r="GG196" s="29">
        <v>129969.76000000001</v>
      </c>
      <c r="GH196" s="29">
        <v>0</v>
      </c>
      <c r="GI196" s="29">
        <v>-61314.28</v>
      </c>
      <c r="GJ196" s="29">
        <v>61314.28</v>
      </c>
      <c r="GK196" s="29">
        <v>0</v>
      </c>
      <c r="GL196" s="29"/>
      <c r="GM196" s="29"/>
      <c r="GN196" s="29"/>
      <c r="GO196" s="29">
        <v>-67209.039999999994</v>
      </c>
      <c r="GP196" s="29">
        <v>67209.039999999994</v>
      </c>
      <c r="GQ196" s="29">
        <v>0</v>
      </c>
      <c r="GR196" s="29">
        <v>-128523.31999999999</v>
      </c>
      <c r="GS196" s="29">
        <v>128523.31999999999</v>
      </c>
      <c r="GT196" s="29">
        <v>0</v>
      </c>
      <c r="GU196" s="29">
        <v>-84440.65</v>
      </c>
      <c r="GV196" s="29">
        <v>84440.65</v>
      </c>
      <c r="GW196" s="29">
        <v>0</v>
      </c>
      <c r="GX196" s="29"/>
      <c r="GY196" s="29"/>
      <c r="GZ196" s="29"/>
      <c r="HA196" s="29">
        <v>-67209.039999999994</v>
      </c>
      <c r="HB196" s="29">
        <v>67209.039999999994</v>
      </c>
      <c r="HC196" s="29">
        <v>0</v>
      </c>
      <c r="HD196" s="29">
        <v>-151649.69</v>
      </c>
      <c r="HE196" s="29">
        <v>151649.69</v>
      </c>
      <c r="HF196" s="29">
        <v>0</v>
      </c>
      <c r="HG196" s="29"/>
      <c r="HH196" s="29"/>
      <c r="HI196" s="29"/>
      <c r="HJ196" s="29">
        <v>-67209.039999999994</v>
      </c>
      <c r="HK196" s="29">
        <v>67209.039999999994</v>
      </c>
      <c r="HL196" s="29">
        <v>0</v>
      </c>
      <c r="HM196" s="29">
        <v>-67209.039999999994</v>
      </c>
      <c r="HN196" s="29">
        <v>67209.039999999994</v>
      </c>
      <c r="HO196" s="29">
        <v>0</v>
      </c>
      <c r="HP196" s="29">
        <v>508012</v>
      </c>
      <c r="HQ196" s="29">
        <v>0</v>
      </c>
      <c r="HR196" s="29">
        <v>508012</v>
      </c>
      <c r="HS196" s="29">
        <v>508012</v>
      </c>
      <c r="HT196" s="29">
        <v>0</v>
      </c>
      <c r="HU196" s="29">
        <v>508012</v>
      </c>
      <c r="HV196" s="29">
        <v>1016024</v>
      </c>
      <c r="HW196" s="29">
        <v>0</v>
      </c>
      <c r="HX196" s="29">
        <v>1016024</v>
      </c>
      <c r="HY196" s="29">
        <v>562694.17000000004</v>
      </c>
      <c r="HZ196" s="29">
        <v>1176221.8700000001</v>
      </c>
      <c r="IA196" s="29">
        <v>1738916.04</v>
      </c>
      <c r="IB196" s="29">
        <v>-67000</v>
      </c>
      <c r="IC196" s="29">
        <v>67000</v>
      </c>
      <c r="ID196" s="29">
        <v>0</v>
      </c>
      <c r="IE196" s="29"/>
      <c r="IF196" s="29"/>
      <c r="IG196" s="29"/>
      <c r="IH196" s="29">
        <v>-67000</v>
      </c>
      <c r="II196" s="29">
        <v>67000</v>
      </c>
      <c r="IJ196" s="29">
        <v>0</v>
      </c>
      <c r="IK196" s="29">
        <v>-67000</v>
      </c>
      <c r="IL196" s="29">
        <v>67000</v>
      </c>
      <c r="IM196" s="29">
        <v>0</v>
      </c>
      <c r="IN196" s="29"/>
      <c r="IO196" s="29"/>
      <c r="IP196" s="29"/>
      <c r="IQ196" s="29">
        <v>-67000</v>
      </c>
      <c r="IR196" s="29">
        <v>67000</v>
      </c>
      <c r="IS196" s="29">
        <v>0</v>
      </c>
      <c r="IT196" s="29">
        <v>-67000</v>
      </c>
      <c r="IU196" s="29">
        <v>67000</v>
      </c>
      <c r="IV196" s="29">
        <v>0</v>
      </c>
      <c r="IW196" s="29"/>
      <c r="IX196" s="29"/>
      <c r="IY196" s="29"/>
      <c r="IZ196" s="29">
        <v>-67000</v>
      </c>
      <c r="JA196" s="29">
        <v>67000</v>
      </c>
      <c r="JB196" s="29">
        <v>0</v>
      </c>
      <c r="JC196" s="29">
        <v>-67000</v>
      </c>
      <c r="JD196" s="29">
        <v>67000</v>
      </c>
      <c r="JE196" s="29">
        <v>0</v>
      </c>
      <c r="JF196" s="29"/>
      <c r="JG196" s="29"/>
      <c r="JH196" s="29"/>
      <c r="JI196" s="29">
        <v>-67000</v>
      </c>
      <c r="JJ196" s="29">
        <v>67000</v>
      </c>
      <c r="JK196" s="29">
        <v>0</v>
      </c>
      <c r="JL196" s="29">
        <v>467893</v>
      </c>
      <c r="JM196" s="29">
        <v>67000</v>
      </c>
      <c r="JN196" s="29">
        <v>534893</v>
      </c>
      <c r="JO196" s="29"/>
      <c r="JP196" s="29"/>
      <c r="JQ196" s="29"/>
      <c r="JR196" s="29">
        <v>467893</v>
      </c>
      <c r="JS196" s="29">
        <v>67000</v>
      </c>
      <c r="JT196" s="29">
        <v>534893</v>
      </c>
      <c r="JU196" s="29">
        <v>-67000</v>
      </c>
      <c r="JV196" s="29">
        <v>67000</v>
      </c>
      <c r="JW196" s="29">
        <v>0</v>
      </c>
      <c r="JX196" s="29"/>
      <c r="JY196" s="29"/>
      <c r="JZ196" s="29"/>
      <c r="KA196" s="29">
        <v>-67000</v>
      </c>
      <c r="KB196" s="29">
        <v>67000</v>
      </c>
      <c r="KC196" s="29">
        <v>0</v>
      </c>
      <c r="KD196" s="29">
        <v>-67000</v>
      </c>
      <c r="KE196" s="29">
        <v>67000</v>
      </c>
      <c r="KF196" s="29">
        <v>0</v>
      </c>
      <c r="KG196" s="29"/>
      <c r="KH196" s="29"/>
      <c r="KI196" s="29"/>
      <c r="KJ196" s="29">
        <v>-67000</v>
      </c>
      <c r="KK196" s="29">
        <v>67000</v>
      </c>
      <c r="KL196" s="29">
        <v>0</v>
      </c>
      <c r="KM196" s="29">
        <v>-67000</v>
      </c>
      <c r="KN196" s="29">
        <v>67000</v>
      </c>
      <c r="KO196" s="29">
        <v>0</v>
      </c>
      <c r="KP196" s="29"/>
      <c r="KQ196" s="29"/>
      <c r="KR196" s="29"/>
      <c r="KS196" s="29">
        <v>-67000</v>
      </c>
      <c r="KT196" s="29">
        <v>67000</v>
      </c>
      <c r="KU196" s="29">
        <v>0</v>
      </c>
      <c r="KV196" s="29">
        <v>-67000</v>
      </c>
      <c r="KW196" s="29">
        <v>67000</v>
      </c>
      <c r="KX196" s="29">
        <v>0</v>
      </c>
      <c r="KY196" s="29"/>
      <c r="KZ196" s="29"/>
      <c r="LA196" s="29"/>
      <c r="LB196" s="29">
        <v>-67000</v>
      </c>
      <c r="LC196" s="29">
        <v>67000</v>
      </c>
      <c r="LD196" s="29">
        <v>0</v>
      </c>
      <c r="LE196" s="29">
        <v>-67000</v>
      </c>
      <c r="LF196" s="29">
        <v>67000</v>
      </c>
      <c r="LG196" s="29">
        <v>0</v>
      </c>
      <c r="LH196" s="29"/>
      <c r="LI196" s="29"/>
      <c r="LJ196" s="29"/>
      <c r="LK196" s="29">
        <v>-67000</v>
      </c>
      <c r="LL196" s="29">
        <v>67000</v>
      </c>
      <c r="LM196" s="29">
        <v>0</v>
      </c>
      <c r="LN196" s="29">
        <v>-67000</v>
      </c>
      <c r="LO196" s="29">
        <v>67000</v>
      </c>
      <c r="LP196" s="29">
        <v>0</v>
      </c>
      <c r="LQ196" s="29"/>
      <c r="LR196" s="29"/>
      <c r="LS196" s="29"/>
      <c r="LT196" s="29">
        <v>-67000</v>
      </c>
      <c r="LU196" s="29">
        <v>67000</v>
      </c>
      <c r="LV196" s="29">
        <v>0</v>
      </c>
      <c r="LW196" s="29">
        <v>-67000</v>
      </c>
      <c r="LX196" s="29">
        <v>67000</v>
      </c>
      <c r="LY196" s="29">
        <v>0</v>
      </c>
      <c r="LZ196" s="29"/>
      <c r="MA196" s="29"/>
      <c r="MB196" s="29"/>
      <c r="MC196" s="29">
        <v>-67000</v>
      </c>
      <c r="MD196" s="29">
        <v>67000</v>
      </c>
      <c r="ME196" s="29">
        <v>0</v>
      </c>
      <c r="MF196" s="29"/>
      <c r="MG196" s="29"/>
      <c r="MH196" s="29"/>
      <c r="MI196" s="29"/>
      <c r="MJ196" s="29"/>
      <c r="MK196" s="29"/>
      <c r="ML196" s="29">
        <v>-269107</v>
      </c>
      <c r="MM196" s="29">
        <v>804000</v>
      </c>
      <c r="MN196" s="29">
        <v>534893</v>
      </c>
      <c r="MO196" s="29">
        <v>-67000</v>
      </c>
      <c r="MP196" s="29">
        <v>67000</v>
      </c>
      <c r="MQ196" s="29">
        <v>0</v>
      </c>
      <c r="MR196" s="29">
        <v>-67000</v>
      </c>
      <c r="MS196" s="29">
        <v>67000</v>
      </c>
      <c r="MT196" s="29">
        <v>0</v>
      </c>
      <c r="MU196" s="29">
        <v>-67000</v>
      </c>
      <c r="MV196" s="29">
        <v>67000</v>
      </c>
      <c r="MW196" s="29">
        <v>0</v>
      </c>
      <c r="MX196" s="29">
        <v>-67000</v>
      </c>
      <c r="MY196" s="29">
        <v>67000</v>
      </c>
      <c r="MZ196" s="29">
        <v>0</v>
      </c>
      <c r="NA196" s="29">
        <v>-67000</v>
      </c>
      <c r="NB196" s="29">
        <v>67000</v>
      </c>
      <c r="NC196" s="29">
        <v>0</v>
      </c>
      <c r="ND196" s="29">
        <v>-67000</v>
      </c>
      <c r="NE196" s="29">
        <v>67000</v>
      </c>
      <c r="NF196" s="29">
        <v>0</v>
      </c>
      <c r="NG196" s="29"/>
      <c r="NH196" s="29"/>
      <c r="NI196" s="29"/>
      <c r="NJ196" s="29"/>
      <c r="NK196" s="29"/>
      <c r="NL196" s="29"/>
      <c r="NM196" s="29"/>
      <c r="NN196" s="29"/>
      <c r="NO196" s="29"/>
      <c r="NP196" s="29"/>
      <c r="NQ196" s="29"/>
      <c r="NR196" s="29"/>
      <c r="NS196" s="29"/>
      <c r="NT196" s="29"/>
      <c r="NU196" s="29"/>
      <c r="NV196" s="29"/>
      <c r="NW196" s="29"/>
      <c r="NX196" s="29"/>
      <c r="NY196" s="29"/>
      <c r="NZ196" s="29"/>
      <c r="OA196" s="29"/>
      <c r="OB196" s="29"/>
      <c r="OC196" s="29"/>
      <c r="OD196" s="29"/>
      <c r="OE196" s="29"/>
      <c r="OF196" s="29"/>
      <c r="OG196" s="29"/>
      <c r="OH196" s="29"/>
      <c r="OI196" s="29"/>
      <c r="OJ196" s="29"/>
      <c r="OK196" s="29"/>
      <c r="OL196" s="29"/>
      <c r="OM196" s="29"/>
      <c r="ON196" s="29"/>
      <c r="OO196" s="29"/>
      <c r="OP196" s="29"/>
      <c r="OQ196" s="29">
        <v>199186</v>
      </c>
      <c r="OR196" s="29">
        <v>0</v>
      </c>
      <c r="OS196" s="29">
        <v>199186</v>
      </c>
      <c r="OT196" s="29">
        <v>199186</v>
      </c>
      <c r="OU196" s="29">
        <v>0</v>
      </c>
      <c r="OV196" s="29">
        <v>199186</v>
      </c>
      <c r="OW196" s="29"/>
      <c r="OX196" s="29"/>
      <c r="OY196" s="29"/>
      <c r="OZ196" s="29"/>
      <c r="PA196" s="29"/>
      <c r="PB196" s="29"/>
      <c r="PC196" s="29"/>
      <c r="PD196" s="29"/>
      <c r="PE196" s="29"/>
      <c r="PF196" s="29"/>
      <c r="PG196" s="29"/>
      <c r="PH196" s="29"/>
      <c r="PI196" s="29">
        <v>-1814</v>
      </c>
      <c r="PJ196" s="29">
        <v>201000</v>
      </c>
      <c r="PK196" s="29">
        <v>199186</v>
      </c>
    </row>
    <row r="197" spans="1:427" x14ac:dyDescent="0.25">
      <c r="A197" s="5" t="s">
        <v>226</v>
      </c>
      <c r="B197" s="29">
        <v>-20806.21</v>
      </c>
      <c r="C197" s="29">
        <v>20806.21</v>
      </c>
      <c r="D197" s="29">
        <v>0</v>
      </c>
      <c r="E197" s="29">
        <v>-20806.21</v>
      </c>
      <c r="F197" s="29">
        <v>20806.21</v>
      </c>
      <c r="G197" s="29">
        <v>0</v>
      </c>
      <c r="H197" s="29">
        <v>-18829.22</v>
      </c>
      <c r="I197" s="29">
        <v>18829.22</v>
      </c>
      <c r="J197" s="29">
        <v>0</v>
      </c>
      <c r="K197" s="29">
        <v>-18829.22</v>
      </c>
      <c r="L197" s="29">
        <v>18829.22</v>
      </c>
      <c r="M197" s="29">
        <v>0</v>
      </c>
      <c r="N197" s="29">
        <v>-21948.98</v>
      </c>
      <c r="O197" s="29">
        <v>21948.98</v>
      </c>
      <c r="P197" s="29">
        <v>0</v>
      </c>
      <c r="Q197" s="29">
        <v>-21948.98</v>
      </c>
      <c r="R197" s="29">
        <v>21948.98</v>
      </c>
      <c r="S197" s="29">
        <v>0</v>
      </c>
      <c r="T197" s="29">
        <v>-17042.669999999998</v>
      </c>
      <c r="U197" s="29">
        <v>17042.669999999998</v>
      </c>
      <c r="V197" s="29">
        <v>0</v>
      </c>
      <c r="W197" s="29">
        <v>-17042.669999999998</v>
      </c>
      <c r="X197" s="29">
        <v>17042.669999999998</v>
      </c>
      <c r="Y197" s="29">
        <v>0</v>
      </c>
      <c r="Z197" s="29">
        <v>-24022.73</v>
      </c>
      <c r="AA197" s="29">
        <v>24022.73</v>
      </c>
      <c r="AB197" s="29">
        <v>0</v>
      </c>
      <c r="AC197" s="29">
        <v>-24022.73</v>
      </c>
      <c r="AD197" s="29">
        <v>24022.73</v>
      </c>
      <c r="AE197" s="29">
        <v>0</v>
      </c>
      <c r="AF197" s="29">
        <v>-18518.439999999999</v>
      </c>
      <c r="AG197" s="29">
        <v>18518.439999999999</v>
      </c>
      <c r="AH197" s="29">
        <v>0</v>
      </c>
      <c r="AI197" s="29">
        <v>-18518.439999999999</v>
      </c>
      <c r="AJ197" s="29">
        <v>18518.439999999999</v>
      </c>
      <c r="AK197" s="29">
        <v>0</v>
      </c>
      <c r="AL197" s="29">
        <v>-103748.48</v>
      </c>
      <c r="AM197" s="29">
        <v>103748.48</v>
      </c>
      <c r="AN197" s="29">
        <v>0</v>
      </c>
      <c r="AO197" s="29">
        <v>-103748.48</v>
      </c>
      <c r="AP197" s="29">
        <v>103748.48</v>
      </c>
      <c r="AQ197" s="29">
        <v>0</v>
      </c>
      <c r="AR197" s="29">
        <v>-31702.11</v>
      </c>
      <c r="AS197" s="29">
        <v>31702.11</v>
      </c>
      <c r="AT197" s="29">
        <v>0</v>
      </c>
      <c r="AU197" s="29">
        <v>-31702.11</v>
      </c>
      <c r="AV197" s="29">
        <v>31702.11</v>
      </c>
      <c r="AW197" s="29">
        <v>0</v>
      </c>
      <c r="AX197" s="29">
        <v>-27775.67</v>
      </c>
      <c r="AY197" s="29">
        <v>27775.67</v>
      </c>
      <c r="AZ197" s="29">
        <v>0</v>
      </c>
      <c r="BA197" s="29">
        <v>-27775.67</v>
      </c>
      <c r="BB197" s="29">
        <v>27775.67</v>
      </c>
      <c r="BC197" s="29">
        <v>0</v>
      </c>
      <c r="BD197" s="29">
        <v>-36134.69</v>
      </c>
      <c r="BE197" s="29">
        <v>36134.69</v>
      </c>
      <c r="BF197" s="29">
        <v>0</v>
      </c>
      <c r="BG197" s="29">
        <v>-36134.69</v>
      </c>
      <c r="BH197" s="29">
        <v>36134.69</v>
      </c>
      <c r="BI197" s="29">
        <v>0</v>
      </c>
      <c r="BJ197" s="29">
        <v>-33998.949999999997</v>
      </c>
      <c r="BK197" s="29">
        <v>33998.949999999997</v>
      </c>
      <c r="BL197" s="29">
        <v>0</v>
      </c>
      <c r="BM197" s="29">
        <v>-33998.949999999997</v>
      </c>
      <c r="BN197" s="29">
        <v>33998.949999999997</v>
      </c>
      <c r="BO197" s="29">
        <v>0</v>
      </c>
      <c r="BP197" s="29">
        <v>-20216.18</v>
      </c>
      <c r="BQ197" s="29">
        <v>26819.38</v>
      </c>
      <c r="BR197" s="29">
        <v>6603.2</v>
      </c>
      <c r="BS197" s="29">
        <v>-20216.18</v>
      </c>
      <c r="BT197" s="29">
        <v>26819.38</v>
      </c>
      <c r="BU197" s="29">
        <v>6603.2</v>
      </c>
      <c r="BV197" s="29">
        <v>882756.33</v>
      </c>
      <c r="BW197" s="29">
        <v>0</v>
      </c>
      <c r="BX197" s="29">
        <v>882756.33</v>
      </c>
      <c r="BY197" s="29">
        <v>882756.33</v>
      </c>
      <c r="BZ197" s="29">
        <v>0</v>
      </c>
      <c r="CA197" s="29">
        <v>882756.33</v>
      </c>
      <c r="CB197" s="29">
        <v>508012</v>
      </c>
      <c r="CC197" s="29">
        <v>381347.52999999997</v>
      </c>
      <c r="CD197" s="29">
        <v>889359.52999999991</v>
      </c>
      <c r="CE197" s="29">
        <v>-31067.91</v>
      </c>
      <c r="CF197" s="29">
        <v>31067.91</v>
      </c>
      <c r="CG197" s="29">
        <v>0</v>
      </c>
      <c r="CH197" s="29"/>
      <c r="CI197" s="29"/>
      <c r="CJ197" s="29"/>
      <c r="CK197" s="29">
        <v>-31067.91</v>
      </c>
      <c r="CL197" s="29">
        <v>31067.91</v>
      </c>
      <c r="CM197" s="29">
        <v>0</v>
      </c>
      <c r="CN197" s="29">
        <v>-62135.82</v>
      </c>
      <c r="CO197" s="29">
        <v>62135.82</v>
      </c>
      <c r="CP197" s="29">
        <v>0</v>
      </c>
      <c r="CQ197" s="29">
        <v>330343.93</v>
      </c>
      <c r="CR197" s="29">
        <v>31102.09</v>
      </c>
      <c r="CS197" s="29">
        <v>361446.02</v>
      </c>
      <c r="CT197" s="29"/>
      <c r="CU197" s="29"/>
      <c r="CV197" s="29"/>
      <c r="CW197" s="29">
        <v>330343.93</v>
      </c>
      <c r="CX197" s="29">
        <v>31102.09</v>
      </c>
      <c r="CY197" s="29">
        <v>361446.02</v>
      </c>
      <c r="CZ197" s="29">
        <v>660687.86</v>
      </c>
      <c r="DA197" s="29">
        <v>62204.18</v>
      </c>
      <c r="DB197" s="29">
        <v>722892.04</v>
      </c>
      <c r="DC197" s="29">
        <v>-46612.7</v>
      </c>
      <c r="DD197" s="29">
        <v>46612.7</v>
      </c>
      <c r="DE197" s="29">
        <v>0</v>
      </c>
      <c r="DF197" s="29"/>
      <c r="DG197" s="29"/>
      <c r="DH197" s="29"/>
      <c r="DI197" s="29">
        <v>-46612.7</v>
      </c>
      <c r="DJ197" s="29">
        <v>46612.7</v>
      </c>
      <c r="DK197" s="29">
        <v>0</v>
      </c>
      <c r="DL197" s="29">
        <v>-93225.4</v>
      </c>
      <c r="DM197" s="29">
        <v>93225.4</v>
      </c>
      <c r="DN197" s="29">
        <v>0</v>
      </c>
      <c r="DO197" s="29">
        <v>-35699.15</v>
      </c>
      <c r="DP197" s="29">
        <v>35699.15</v>
      </c>
      <c r="DQ197" s="29">
        <v>0</v>
      </c>
      <c r="DR197" s="29"/>
      <c r="DS197" s="29"/>
      <c r="DT197" s="29"/>
      <c r="DU197" s="29">
        <v>-35699.15</v>
      </c>
      <c r="DV197" s="29">
        <v>35699.15</v>
      </c>
      <c r="DW197" s="29">
        <v>0</v>
      </c>
      <c r="DX197" s="29">
        <v>-71398.3</v>
      </c>
      <c r="DY197" s="29">
        <v>71398.3</v>
      </c>
      <c r="DZ197" s="29">
        <v>0</v>
      </c>
      <c r="EA197" s="29">
        <v>-47415.839999999997</v>
      </c>
      <c r="EB197" s="29">
        <v>47415.839999999997</v>
      </c>
      <c r="EC197" s="29">
        <v>0</v>
      </c>
      <c r="ED197" s="29"/>
      <c r="EE197" s="29"/>
      <c r="EF197" s="29"/>
      <c r="EG197" s="29">
        <v>-47415.83</v>
      </c>
      <c r="EH197" s="29">
        <v>47415.83</v>
      </c>
      <c r="EI197" s="29">
        <v>0</v>
      </c>
      <c r="EJ197" s="29">
        <v>-94831.67</v>
      </c>
      <c r="EK197" s="29">
        <v>94831.67</v>
      </c>
      <c r="EL197" s="29">
        <v>0</v>
      </c>
      <c r="EM197" s="29">
        <v>-54834.92</v>
      </c>
      <c r="EN197" s="29">
        <v>54834.92</v>
      </c>
      <c r="EO197" s="29">
        <v>0</v>
      </c>
      <c r="EP197" s="29"/>
      <c r="EQ197" s="29"/>
      <c r="ER197" s="29"/>
      <c r="ES197" s="29">
        <v>-41551.68</v>
      </c>
      <c r="ET197" s="29">
        <v>41551.68</v>
      </c>
      <c r="EU197" s="29">
        <v>0</v>
      </c>
      <c r="EV197" s="29">
        <v>-96386.6</v>
      </c>
      <c r="EW197" s="29">
        <v>96386.6</v>
      </c>
      <c r="EX197" s="29">
        <v>0</v>
      </c>
      <c r="EY197" s="29">
        <v>-61784.35</v>
      </c>
      <c r="EZ197" s="29">
        <v>61784.35</v>
      </c>
      <c r="FA197" s="29">
        <v>0</v>
      </c>
      <c r="FB197" s="29"/>
      <c r="FC197" s="29"/>
      <c r="FD197" s="29"/>
      <c r="FE197" s="29">
        <v>-45840.89</v>
      </c>
      <c r="FF197" s="29">
        <v>45840.89</v>
      </c>
      <c r="FG197" s="29">
        <v>0</v>
      </c>
      <c r="FH197" s="29">
        <v>-107625.23999999999</v>
      </c>
      <c r="FI197" s="29">
        <v>107625.23999999999</v>
      </c>
      <c r="FJ197" s="29">
        <v>0</v>
      </c>
      <c r="FK197" s="29">
        <v>-52830.400000000001</v>
      </c>
      <c r="FL197" s="29">
        <v>52830.400000000001</v>
      </c>
      <c r="FM197" s="29">
        <v>0</v>
      </c>
      <c r="FN197" s="29"/>
      <c r="FO197" s="29"/>
      <c r="FP197" s="29"/>
      <c r="FQ197" s="29">
        <v>-58232.45</v>
      </c>
      <c r="FR197" s="29">
        <v>58232.45</v>
      </c>
      <c r="FS197" s="29">
        <v>0</v>
      </c>
      <c r="FT197" s="29">
        <v>-111062.85</v>
      </c>
      <c r="FU197" s="29">
        <v>111062.85</v>
      </c>
      <c r="FV197" s="29">
        <v>0</v>
      </c>
      <c r="FW197" s="29">
        <v>-67049.94</v>
      </c>
      <c r="FX197" s="29">
        <v>67049.94</v>
      </c>
      <c r="FY197" s="29">
        <v>0</v>
      </c>
      <c r="FZ197" s="29"/>
      <c r="GA197" s="29"/>
      <c r="GB197" s="29"/>
      <c r="GC197" s="29">
        <v>-62919.82</v>
      </c>
      <c r="GD197" s="29">
        <v>62919.82</v>
      </c>
      <c r="GE197" s="29">
        <v>0</v>
      </c>
      <c r="GF197" s="29">
        <v>-129969.76000000001</v>
      </c>
      <c r="GG197" s="29">
        <v>129969.76000000001</v>
      </c>
      <c r="GH197" s="29">
        <v>0</v>
      </c>
      <c r="GI197" s="29">
        <v>-61314.28</v>
      </c>
      <c r="GJ197" s="29">
        <v>61314.28</v>
      </c>
      <c r="GK197" s="29">
        <v>0</v>
      </c>
      <c r="GL197" s="29"/>
      <c r="GM197" s="29"/>
      <c r="GN197" s="29"/>
      <c r="GO197" s="29">
        <v>-67209.039999999994</v>
      </c>
      <c r="GP197" s="29">
        <v>67209.039999999994</v>
      </c>
      <c r="GQ197" s="29">
        <v>0</v>
      </c>
      <c r="GR197" s="29">
        <v>-128523.31999999999</v>
      </c>
      <c r="GS197" s="29">
        <v>128523.31999999999</v>
      </c>
      <c r="GT197" s="29">
        <v>0</v>
      </c>
      <c r="GU197" s="29">
        <v>-84440.65</v>
      </c>
      <c r="GV197" s="29">
        <v>84440.65</v>
      </c>
      <c r="GW197" s="29">
        <v>0</v>
      </c>
      <c r="GX197" s="29"/>
      <c r="GY197" s="29"/>
      <c r="GZ197" s="29"/>
      <c r="HA197" s="29">
        <v>-67209.039999999994</v>
      </c>
      <c r="HB197" s="29">
        <v>67209.039999999994</v>
      </c>
      <c r="HC197" s="29">
        <v>0</v>
      </c>
      <c r="HD197" s="29">
        <v>-151649.69</v>
      </c>
      <c r="HE197" s="29">
        <v>151649.69</v>
      </c>
      <c r="HF197" s="29">
        <v>0</v>
      </c>
      <c r="HG197" s="29"/>
      <c r="HH197" s="29"/>
      <c r="HI197" s="29"/>
      <c r="HJ197" s="29">
        <v>-67209.039999999994</v>
      </c>
      <c r="HK197" s="29">
        <v>67209.039999999994</v>
      </c>
      <c r="HL197" s="29">
        <v>0</v>
      </c>
      <c r="HM197" s="29">
        <v>-67209.039999999994</v>
      </c>
      <c r="HN197" s="29">
        <v>67209.039999999994</v>
      </c>
      <c r="HO197" s="29">
        <v>0</v>
      </c>
      <c r="HP197" s="29">
        <v>508012</v>
      </c>
      <c r="HQ197" s="29">
        <v>0</v>
      </c>
      <c r="HR197" s="29">
        <v>508012</v>
      </c>
      <c r="HS197" s="29">
        <v>508012</v>
      </c>
      <c r="HT197" s="29">
        <v>0</v>
      </c>
      <c r="HU197" s="29">
        <v>508012</v>
      </c>
      <c r="HV197" s="29">
        <v>1016024</v>
      </c>
      <c r="HW197" s="29">
        <v>0</v>
      </c>
      <c r="HX197" s="29">
        <v>1016024</v>
      </c>
      <c r="HY197" s="29">
        <v>562694.17000000004</v>
      </c>
      <c r="HZ197" s="29">
        <v>1176221.8700000001</v>
      </c>
      <c r="IA197" s="29">
        <v>1738916.04</v>
      </c>
      <c r="IB197" s="29">
        <v>-67000</v>
      </c>
      <c r="IC197" s="29">
        <v>67000</v>
      </c>
      <c r="ID197" s="29">
        <v>0</v>
      </c>
      <c r="IE197" s="29"/>
      <c r="IF197" s="29"/>
      <c r="IG197" s="29"/>
      <c r="IH197" s="29">
        <v>-67000</v>
      </c>
      <c r="II197" s="29">
        <v>67000</v>
      </c>
      <c r="IJ197" s="29">
        <v>0</v>
      </c>
      <c r="IK197" s="29">
        <v>-67000</v>
      </c>
      <c r="IL197" s="29">
        <v>67000</v>
      </c>
      <c r="IM197" s="29">
        <v>0</v>
      </c>
      <c r="IN197" s="29"/>
      <c r="IO197" s="29"/>
      <c r="IP197" s="29"/>
      <c r="IQ197" s="29">
        <v>-67000</v>
      </c>
      <c r="IR197" s="29">
        <v>67000</v>
      </c>
      <c r="IS197" s="29">
        <v>0</v>
      </c>
      <c r="IT197" s="29">
        <v>-67000</v>
      </c>
      <c r="IU197" s="29">
        <v>67000</v>
      </c>
      <c r="IV197" s="29">
        <v>0</v>
      </c>
      <c r="IW197" s="29"/>
      <c r="IX197" s="29"/>
      <c r="IY197" s="29"/>
      <c r="IZ197" s="29">
        <v>-67000</v>
      </c>
      <c r="JA197" s="29">
        <v>67000</v>
      </c>
      <c r="JB197" s="29">
        <v>0</v>
      </c>
      <c r="JC197" s="29">
        <v>-67000</v>
      </c>
      <c r="JD197" s="29">
        <v>67000</v>
      </c>
      <c r="JE197" s="29">
        <v>0</v>
      </c>
      <c r="JF197" s="29"/>
      <c r="JG197" s="29"/>
      <c r="JH197" s="29"/>
      <c r="JI197" s="29">
        <v>-67000</v>
      </c>
      <c r="JJ197" s="29">
        <v>67000</v>
      </c>
      <c r="JK197" s="29">
        <v>0</v>
      </c>
      <c r="JL197" s="29">
        <v>467893</v>
      </c>
      <c r="JM197" s="29">
        <v>67000</v>
      </c>
      <c r="JN197" s="29">
        <v>534893</v>
      </c>
      <c r="JO197" s="29"/>
      <c r="JP197" s="29"/>
      <c r="JQ197" s="29"/>
      <c r="JR197" s="29">
        <v>467893</v>
      </c>
      <c r="JS197" s="29">
        <v>67000</v>
      </c>
      <c r="JT197" s="29">
        <v>534893</v>
      </c>
      <c r="JU197" s="29">
        <v>-67000</v>
      </c>
      <c r="JV197" s="29">
        <v>67000</v>
      </c>
      <c r="JW197" s="29">
        <v>0</v>
      </c>
      <c r="JX197" s="29"/>
      <c r="JY197" s="29"/>
      <c r="JZ197" s="29"/>
      <c r="KA197" s="29">
        <v>-67000</v>
      </c>
      <c r="KB197" s="29">
        <v>67000</v>
      </c>
      <c r="KC197" s="29">
        <v>0</v>
      </c>
      <c r="KD197" s="29">
        <v>-67000</v>
      </c>
      <c r="KE197" s="29">
        <v>67000</v>
      </c>
      <c r="KF197" s="29">
        <v>0</v>
      </c>
      <c r="KG197" s="29"/>
      <c r="KH197" s="29"/>
      <c r="KI197" s="29"/>
      <c r="KJ197" s="29">
        <v>-67000</v>
      </c>
      <c r="KK197" s="29">
        <v>67000</v>
      </c>
      <c r="KL197" s="29">
        <v>0</v>
      </c>
      <c r="KM197" s="29">
        <v>-67000</v>
      </c>
      <c r="KN197" s="29">
        <v>67000</v>
      </c>
      <c r="KO197" s="29">
        <v>0</v>
      </c>
      <c r="KP197" s="29"/>
      <c r="KQ197" s="29"/>
      <c r="KR197" s="29"/>
      <c r="KS197" s="29">
        <v>-67000</v>
      </c>
      <c r="KT197" s="29">
        <v>67000</v>
      </c>
      <c r="KU197" s="29">
        <v>0</v>
      </c>
      <c r="KV197" s="29">
        <v>-67000</v>
      </c>
      <c r="KW197" s="29">
        <v>67000</v>
      </c>
      <c r="KX197" s="29">
        <v>0</v>
      </c>
      <c r="KY197" s="29"/>
      <c r="KZ197" s="29"/>
      <c r="LA197" s="29"/>
      <c r="LB197" s="29">
        <v>-67000</v>
      </c>
      <c r="LC197" s="29">
        <v>67000</v>
      </c>
      <c r="LD197" s="29">
        <v>0</v>
      </c>
      <c r="LE197" s="29">
        <v>-67000</v>
      </c>
      <c r="LF197" s="29">
        <v>67000</v>
      </c>
      <c r="LG197" s="29">
        <v>0</v>
      </c>
      <c r="LH197" s="29"/>
      <c r="LI197" s="29"/>
      <c r="LJ197" s="29"/>
      <c r="LK197" s="29">
        <v>-67000</v>
      </c>
      <c r="LL197" s="29">
        <v>67000</v>
      </c>
      <c r="LM197" s="29">
        <v>0</v>
      </c>
      <c r="LN197" s="29">
        <v>-67000</v>
      </c>
      <c r="LO197" s="29">
        <v>67000</v>
      </c>
      <c r="LP197" s="29">
        <v>0</v>
      </c>
      <c r="LQ197" s="29"/>
      <c r="LR197" s="29"/>
      <c r="LS197" s="29"/>
      <c r="LT197" s="29">
        <v>-67000</v>
      </c>
      <c r="LU197" s="29">
        <v>67000</v>
      </c>
      <c r="LV197" s="29">
        <v>0</v>
      </c>
      <c r="LW197" s="29">
        <v>-67000</v>
      </c>
      <c r="LX197" s="29">
        <v>67000</v>
      </c>
      <c r="LY197" s="29">
        <v>0</v>
      </c>
      <c r="LZ197" s="29"/>
      <c r="MA197" s="29"/>
      <c r="MB197" s="29"/>
      <c r="MC197" s="29">
        <v>-67000</v>
      </c>
      <c r="MD197" s="29">
        <v>67000</v>
      </c>
      <c r="ME197" s="29">
        <v>0</v>
      </c>
      <c r="MF197" s="29"/>
      <c r="MG197" s="29"/>
      <c r="MH197" s="29"/>
      <c r="MI197" s="29"/>
      <c r="MJ197" s="29"/>
      <c r="MK197" s="29"/>
      <c r="ML197" s="29">
        <v>-269107</v>
      </c>
      <c r="MM197" s="29">
        <v>804000</v>
      </c>
      <c r="MN197" s="29">
        <v>534893</v>
      </c>
      <c r="MO197" s="29">
        <v>-67000</v>
      </c>
      <c r="MP197" s="29">
        <v>67000</v>
      </c>
      <c r="MQ197" s="29">
        <v>0</v>
      </c>
      <c r="MR197" s="29">
        <v>-67000</v>
      </c>
      <c r="MS197" s="29">
        <v>67000</v>
      </c>
      <c r="MT197" s="29">
        <v>0</v>
      </c>
      <c r="MU197" s="29">
        <v>-67000</v>
      </c>
      <c r="MV197" s="29">
        <v>67000</v>
      </c>
      <c r="MW197" s="29">
        <v>0</v>
      </c>
      <c r="MX197" s="29">
        <v>-67000</v>
      </c>
      <c r="MY197" s="29">
        <v>67000</v>
      </c>
      <c r="MZ197" s="29">
        <v>0</v>
      </c>
      <c r="NA197" s="29">
        <v>-67000</v>
      </c>
      <c r="NB197" s="29">
        <v>67000</v>
      </c>
      <c r="NC197" s="29">
        <v>0</v>
      </c>
      <c r="ND197" s="29">
        <v>-67000</v>
      </c>
      <c r="NE197" s="29">
        <v>67000</v>
      </c>
      <c r="NF197" s="29">
        <v>0</v>
      </c>
      <c r="NG197" s="29"/>
      <c r="NH197" s="29"/>
      <c r="NI197" s="29"/>
      <c r="NJ197" s="29"/>
      <c r="NK197" s="29"/>
      <c r="NL197" s="29"/>
      <c r="NM197" s="29"/>
      <c r="NN197" s="29"/>
      <c r="NO197" s="29"/>
      <c r="NP197" s="29"/>
      <c r="NQ197" s="29"/>
      <c r="NR197" s="29"/>
      <c r="NS197" s="29"/>
      <c r="NT197" s="29"/>
      <c r="NU197" s="29"/>
      <c r="NV197" s="29"/>
      <c r="NW197" s="29"/>
      <c r="NX197" s="29"/>
      <c r="NY197" s="29"/>
      <c r="NZ197" s="29"/>
      <c r="OA197" s="29"/>
      <c r="OB197" s="29"/>
      <c r="OC197" s="29"/>
      <c r="OD197" s="29"/>
      <c r="OE197" s="29"/>
      <c r="OF197" s="29"/>
      <c r="OG197" s="29"/>
      <c r="OH197" s="29"/>
      <c r="OI197" s="29"/>
      <c r="OJ197" s="29"/>
      <c r="OK197" s="29"/>
      <c r="OL197" s="29"/>
      <c r="OM197" s="29"/>
      <c r="ON197" s="29"/>
      <c r="OO197" s="29"/>
      <c r="OP197" s="29"/>
      <c r="OQ197" s="29">
        <v>199186</v>
      </c>
      <c r="OR197" s="29">
        <v>0</v>
      </c>
      <c r="OS197" s="29">
        <v>199186</v>
      </c>
      <c r="OT197" s="29">
        <v>199186</v>
      </c>
      <c r="OU197" s="29">
        <v>0</v>
      </c>
      <c r="OV197" s="29">
        <v>199186</v>
      </c>
      <c r="OW197" s="29"/>
      <c r="OX197" s="29"/>
      <c r="OY197" s="29"/>
      <c r="OZ197" s="29"/>
      <c r="PA197" s="29"/>
      <c r="PB197" s="29"/>
      <c r="PC197" s="29"/>
      <c r="PD197" s="29"/>
      <c r="PE197" s="29"/>
      <c r="PF197" s="29"/>
      <c r="PG197" s="29"/>
      <c r="PH197" s="29"/>
      <c r="PI197" s="29">
        <v>-1814</v>
      </c>
      <c r="PJ197" s="29">
        <v>201000</v>
      </c>
      <c r="PK197" s="29">
        <v>199186</v>
      </c>
    </row>
    <row r="198" spans="1:427" x14ac:dyDescent="0.25">
      <c r="A198" s="6" t="s">
        <v>226</v>
      </c>
      <c r="B198" s="29">
        <v>-20806.21</v>
      </c>
      <c r="C198" s="29">
        <v>20806.21</v>
      </c>
      <c r="D198" s="29">
        <v>0</v>
      </c>
      <c r="E198" s="29">
        <v>-20806.21</v>
      </c>
      <c r="F198" s="29">
        <v>20806.21</v>
      </c>
      <c r="G198" s="29">
        <v>0</v>
      </c>
      <c r="H198" s="29">
        <v>-18829.22</v>
      </c>
      <c r="I198" s="29">
        <v>18829.22</v>
      </c>
      <c r="J198" s="29">
        <v>0</v>
      </c>
      <c r="K198" s="29">
        <v>-18829.22</v>
      </c>
      <c r="L198" s="29">
        <v>18829.22</v>
      </c>
      <c r="M198" s="29">
        <v>0</v>
      </c>
      <c r="N198" s="29">
        <v>-21948.98</v>
      </c>
      <c r="O198" s="29">
        <v>21948.98</v>
      </c>
      <c r="P198" s="29">
        <v>0</v>
      </c>
      <c r="Q198" s="29">
        <v>-21948.98</v>
      </c>
      <c r="R198" s="29">
        <v>21948.98</v>
      </c>
      <c r="S198" s="29">
        <v>0</v>
      </c>
      <c r="T198" s="29">
        <v>-17042.669999999998</v>
      </c>
      <c r="U198" s="29">
        <v>17042.669999999998</v>
      </c>
      <c r="V198" s="29">
        <v>0</v>
      </c>
      <c r="W198" s="29">
        <v>-17042.669999999998</v>
      </c>
      <c r="X198" s="29">
        <v>17042.669999999998</v>
      </c>
      <c r="Y198" s="29">
        <v>0</v>
      </c>
      <c r="Z198" s="29">
        <v>-24022.73</v>
      </c>
      <c r="AA198" s="29">
        <v>24022.73</v>
      </c>
      <c r="AB198" s="29">
        <v>0</v>
      </c>
      <c r="AC198" s="29">
        <v>-24022.73</v>
      </c>
      <c r="AD198" s="29">
        <v>24022.73</v>
      </c>
      <c r="AE198" s="29">
        <v>0</v>
      </c>
      <c r="AF198" s="29">
        <v>-18518.439999999999</v>
      </c>
      <c r="AG198" s="29">
        <v>18518.439999999999</v>
      </c>
      <c r="AH198" s="29">
        <v>0</v>
      </c>
      <c r="AI198" s="29">
        <v>-18518.439999999999</v>
      </c>
      <c r="AJ198" s="29">
        <v>18518.439999999999</v>
      </c>
      <c r="AK198" s="29">
        <v>0</v>
      </c>
      <c r="AL198" s="29">
        <v>-103748.48</v>
      </c>
      <c r="AM198" s="29">
        <v>103748.48</v>
      </c>
      <c r="AN198" s="29">
        <v>0</v>
      </c>
      <c r="AO198" s="29">
        <v>-103748.48</v>
      </c>
      <c r="AP198" s="29">
        <v>103748.48</v>
      </c>
      <c r="AQ198" s="29">
        <v>0</v>
      </c>
      <c r="AR198" s="29">
        <v>-31702.11</v>
      </c>
      <c r="AS198" s="29">
        <v>31702.11</v>
      </c>
      <c r="AT198" s="29">
        <v>0</v>
      </c>
      <c r="AU198" s="29">
        <v>-31702.11</v>
      </c>
      <c r="AV198" s="29">
        <v>31702.11</v>
      </c>
      <c r="AW198" s="29">
        <v>0</v>
      </c>
      <c r="AX198" s="29">
        <v>-27775.67</v>
      </c>
      <c r="AY198" s="29">
        <v>27775.67</v>
      </c>
      <c r="AZ198" s="29">
        <v>0</v>
      </c>
      <c r="BA198" s="29">
        <v>-27775.67</v>
      </c>
      <c r="BB198" s="29">
        <v>27775.67</v>
      </c>
      <c r="BC198" s="29">
        <v>0</v>
      </c>
      <c r="BD198" s="29">
        <v>-36134.69</v>
      </c>
      <c r="BE198" s="29">
        <v>36134.69</v>
      </c>
      <c r="BF198" s="29">
        <v>0</v>
      </c>
      <c r="BG198" s="29">
        <v>-36134.69</v>
      </c>
      <c r="BH198" s="29">
        <v>36134.69</v>
      </c>
      <c r="BI198" s="29">
        <v>0</v>
      </c>
      <c r="BJ198" s="29">
        <v>-33998.949999999997</v>
      </c>
      <c r="BK198" s="29">
        <v>33998.949999999997</v>
      </c>
      <c r="BL198" s="29">
        <v>0</v>
      </c>
      <c r="BM198" s="29">
        <v>-33998.949999999997</v>
      </c>
      <c r="BN198" s="29">
        <v>33998.949999999997</v>
      </c>
      <c r="BO198" s="29">
        <v>0</v>
      </c>
      <c r="BP198" s="29">
        <v>-20216.18</v>
      </c>
      <c r="BQ198" s="29">
        <v>26819.38</v>
      </c>
      <c r="BR198" s="29">
        <v>6603.2</v>
      </c>
      <c r="BS198" s="29">
        <v>-20216.18</v>
      </c>
      <c r="BT198" s="29">
        <v>26819.38</v>
      </c>
      <c r="BU198" s="29">
        <v>6603.2</v>
      </c>
      <c r="BV198" s="29">
        <v>882756.33</v>
      </c>
      <c r="BW198" s="29">
        <v>0</v>
      </c>
      <c r="BX198" s="29">
        <v>882756.33</v>
      </c>
      <c r="BY198" s="29">
        <v>882756.33</v>
      </c>
      <c r="BZ198" s="29">
        <v>0</v>
      </c>
      <c r="CA198" s="29">
        <v>882756.33</v>
      </c>
      <c r="CB198" s="29">
        <v>508012</v>
      </c>
      <c r="CC198" s="29">
        <v>381347.52999999997</v>
      </c>
      <c r="CD198" s="29">
        <v>889359.52999999991</v>
      </c>
      <c r="CE198" s="29">
        <v>-31067.91</v>
      </c>
      <c r="CF198" s="29">
        <v>31067.91</v>
      </c>
      <c r="CG198" s="29">
        <v>0</v>
      </c>
      <c r="CH198" s="29"/>
      <c r="CI198" s="29"/>
      <c r="CJ198" s="29"/>
      <c r="CK198" s="29">
        <v>-31067.91</v>
      </c>
      <c r="CL198" s="29">
        <v>31067.91</v>
      </c>
      <c r="CM198" s="29">
        <v>0</v>
      </c>
      <c r="CN198" s="29">
        <v>-62135.82</v>
      </c>
      <c r="CO198" s="29">
        <v>62135.82</v>
      </c>
      <c r="CP198" s="29">
        <v>0</v>
      </c>
      <c r="CQ198" s="29">
        <v>330343.93</v>
      </c>
      <c r="CR198" s="29">
        <v>31102.09</v>
      </c>
      <c r="CS198" s="29">
        <v>361446.02</v>
      </c>
      <c r="CT198" s="29"/>
      <c r="CU198" s="29"/>
      <c r="CV198" s="29"/>
      <c r="CW198" s="29">
        <v>330343.93</v>
      </c>
      <c r="CX198" s="29">
        <v>31102.09</v>
      </c>
      <c r="CY198" s="29">
        <v>361446.02</v>
      </c>
      <c r="CZ198" s="29">
        <v>660687.86</v>
      </c>
      <c r="DA198" s="29">
        <v>62204.18</v>
      </c>
      <c r="DB198" s="29">
        <v>722892.04</v>
      </c>
      <c r="DC198" s="29">
        <v>-46612.7</v>
      </c>
      <c r="DD198" s="29">
        <v>46612.7</v>
      </c>
      <c r="DE198" s="29">
        <v>0</v>
      </c>
      <c r="DF198" s="29"/>
      <c r="DG198" s="29"/>
      <c r="DH198" s="29"/>
      <c r="DI198" s="29">
        <v>-46612.7</v>
      </c>
      <c r="DJ198" s="29">
        <v>46612.7</v>
      </c>
      <c r="DK198" s="29">
        <v>0</v>
      </c>
      <c r="DL198" s="29">
        <v>-93225.4</v>
      </c>
      <c r="DM198" s="29">
        <v>93225.4</v>
      </c>
      <c r="DN198" s="29">
        <v>0</v>
      </c>
      <c r="DO198" s="29">
        <v>-35699.15</v>
      </c>
      <c r="DP198" s="29">
        <v>35699.15</v>
      </c>
      <c r="DQ198" s="29">
        <v>0</v>
      </c>
      <c r="DR198" s="29"/>
      <c r="DS198" s="29"/>
      <c r="DT198" s="29"/>
      <c r="DU198" s="29">
        <v>-35699.15</v>
      </c>
      <c r="DV198" s="29">
        <v>35699.15</v>
      </c>
      <c r="DW198" s="29">
        <v>0</v>
      </c>
      <c r="DX198" s="29">
        <v>-71398.3</v>
      </c>
      <c r="DY198" s="29">
        <v>71398.3</v>
      </c>
      <c r="DZ198" s="29">
        <v>0</v>
      </c>
      <c r="EA198" s="29">
        <v>-47415.839999999997</v>
      </c>
      <c r="EB198" s="29">
        <v>47415.839999999997</v>
      </c>
      <c r="EC198" s="29">
        <v>0</v>
      </c>
      <c r="ED198" s="29"/>
      <c r="EE198" s="29"/>
      <c r="EF198" s="29"/>
      <c r="EG198" s="29">
        <v>-47415.83</v>
      </c>
      <c r="EH198" s="29">
        <v>47415.83</v>
      </c>
      <c r="EI198" s="29">
        <v>0</v>
      </c>
      <c r="EJ198" s="29">
        <v>-94831.67</v>
      </c>
      <c r="EK198" s="29">
        <v>94831.67</v>
      </c>
      <c r="EL198" s="29">
        <v>0</v>
      </c>
      <c r="EM198" s="29">
        <v>-54834.92</v>
      </c>
      <c r="EN198" s="29">
        <v>54834.92</v>
      </c>
      <c r="EO198" s="29">
        <v>0</v>
      </c>
      <c r="EP198" s="29"/>
      <c r="EQ198" s="29"/>
      <c r="ER198" s="29"/>
      <c r="ES198" s="29">
        <v>-41551.68</v>
      </c>
      <c r="ET198" s="29">
        <v>41551.68</v>
      </c>
      <c r="EU198" s="29">
        <v>0</v>
      </c>
      <c r="EV198" s="29">
        <v>-96386.6</v>
      </c>
      <c r="EW198" s="29">
        <v>96386.6</v>
      </c>
      <c r="EX198" s="29">
        <v>0</v>
      </c>
      <c r="EY198" s="29">
        <v>-61784.35</v>
      </c>
      <c r="EZ198" s="29">
        <v>61784.35</v>
      </c>
      <c r="FA198" s="29">
        <v>0</v>
      </c>
      <c r="FB198" s="29"/>
      <c r="FC198" s="29"/>
      <c r="FD198" s="29"/>
      <c r="FE198" s="29">
        <v>-45840.89</v>
      </c>
      <c r="FF198" s="29">
        <v>45840.89</v>
      </c>
      <c r="FG198" s="29">
        <v>0</v>
      </c>
      <c r="FH198" s="29">
        <v>-107625.23999999999</v>
      </c>
      <c r="FI198" s="29">
        <v>107625.23999999999</v>
      </c>
      <c r="FJ198" s="29">
        <v>0</v>
      </c>
      <c r="FK198" s="29">
        <v>-52830.400000000001</v>
      </c>
      <c r="FL198" s="29">
        <v>52830.400000000001</v>
      </c>
      <c r="FM198" s="29">
        <v>0</v>
      </c>
      <c r="FN198" s="29"/>
      <c r="FO198" s="29"/>
      <c r="FP198" s="29"/>
      <c r="FQ198" s="29">
        <v>-58232.45</v>
      </c>
      <c r="FR198" s="29">
        <v>58232.45</v>
      </c>
      <c r="FS198" s="29">
        <v>0</v>
      </c>
      <c r="FT198" s="29">
        <v>-111062.85</v>
      </c>
      <c r="FU198" s="29">
        <v>111062.85</v>
      </c>
      <c r="FV198" s="29">
        <v>0</v>
      </c>
      <c r="FW198" s="29">
        <v>-67049.94</v>
      </c>
      <c r="FX198" s="29">
        <v>67049.94</v>
      </c>
      <c r="FY198" s="29">
        <v>0</v>
      </c>
      <c r="FZ198" s="29"/>
      <c r="GA198" s="29"/>
      <c r="GB198" s="29"/>
      <c r="GC198" s="29">
        <v>-62919.82</v>
      </c>
      <c r="GD198" s="29">
        <v>62919.82</v>
      </c>
      <c r="GE198" s="29">
        <v>0</v>
      </c>
      <c r="GF198" s="29">
        <v>-129969.76000000001</v>
      </c>
      <c r="GG198" s="29">
        <v>129969.76000000001</v>
      </c>
      <c r="GH198" s="29">
        <v>0</v>
      </c>
      <c r="GI198" s="29">
        <v>-61314.28</v>
      </c>
      <c r="GJ198" s="29">
        <v>61314.28</v>
      </c>
      <c r="GK198" s="29">
        <v>0</v>
      </c>
      <c r="GL198" s="29"/>
      <c r="GM198" s="29"/>
      <c r="GN198" s="29"/>
      <c r="GO198" s="29">
        <v>-67209.039999999994</v>
      </c>
      <c r="GP198" s="29">
        <v>67209.039999999994</v>
      </c>
      <c r="GQ198" s="29">
        <v>0</v>
      </c>
      <c r="GR198" s="29">
        <v>-128523.31999999999</v>
      </c>
      <c r="GS198" s="29">
        <v>128523.31999999999</v>
      </c>
      <c r="GT198" s="29">
        <v>0</v>
      </c>
      <c r="GU198" s="29">
        <v>-84440.65</v>
      </c>
      <c r="GV198" s="29">
        <v>84440.65</v>
      </c>
      <c r="GW198" s="29">
        <v>0</v>
      </c>
      <c r="GX198" s="29"/>
      <c r="GY198" s="29"/>
      <c r="GZ198" s="29"/>
      <c r="HA198" s="29">
        <v>-67209.039999999994</v>
      </c>
      <c r="HB198" s="29">
        <v>67209.039999999994</v>
      </c>
      <c r="HC198" s="29">
        <v>0</v>
      </c>
      <c r="HD198" s="29">
        <v>-151649.69</v>
      </c>
      <c r="HE198" s="29">
        <v>151649.69</v>
      </c>
      <c r="HF198" s="29">
        <v>0</v>
      </c>
      <c r="HG198" s="29"/>
      <c r="HH198" s="29"/>
      <c r="HI198" s="29"/>
      <c r="HJ198" s="29">
        <v>-67209.039999999994</v>
      </c>
      <c r="HK198" s="29">
        <v>67209.039999999994</v>
      </c>
      <c r="HL198" s="29">
        <v>0</v>
      </c>
      <c r="HM198" s="29">
        <v>-67209.039999999994</v>
      </c>
      <c r="HN198" s="29">
        <v>67209.039999999994</v>
      </c>
      <c r="HO198" s="29">
        <v>0</v>
      </c>
      <c r="HP198" s="29">
        <v>508012</v>
      </c>
      <c r="HQ198" s="29">
        <v>0</v>
      </c>
      <c r="HR198" s="29">
        <v>508012</v>
      </c>
      <c r="HS198" s="29">
        <v>508012</v>
      </c>
      <c r="HT198" s="29">
        <v>0</v>
      </c>
      <c r="HU198" s="29">
        <v>508012</v>
      </c>
      <c r="HV198" s="29">
        <v>1016024</v>
      </c>
      <c r="HW198" s="29">
        <v>0</v>
      </c>
      <c r="HX198" s="29">
        <v>1016024</v>
      </c>
      <c r="HY198" s="29">
        <v>562694.17000000004</v>
      </c>
      <c r="HZ198" s="29">
        <v>1176221.8700000001</v>
      </c>
      <c r="IA198" s="29">
        <v>1738916.04</v>
      </c>
      <c r="IB198" s="29">
        <v>-67000</v>
      </c>
      <c r="IC198" s="29">
        <v>67000</v>
      </c>
      <c r="ID198" s="29">
        <v>0</v>
      </c>
      <c r="IE198" s="29"/>
      <c r="IF198" s="29"/>
      <c r="IG198" s="29"/>
      <c r="IH198" s="29">
        <v>-67000</v>
      </c>
      <c r="II198" s="29">
        <v>67000</v>
      </c>
      <c r="IJ198" s="29">
        <v>0</v>
      </c>
      <c r="IK198" s="29">
        <v>-67000</v>
      </c>
      <c r="IL198" s="29">
        <v>67000</v>
      </c>
      <c r="IM198" s="29">
        <v>0</v>
      </c>
      <c r="IN198" s="29"/>
      <c r="IO198" s="29"/>
      <c r="IP198" s="29"/>
      <c r="IQ198" s="29">
        <v>-67000</v>
      </c>
      <c r="IR198" s="29">
        <v>67000</v>
      </c>
      <c r="IS198" s="29">
        <v>0</v>
      </c>
      <c r="IT198" s="29">
        <v>-67000</v>
      </c>
      <c r="IU198" s="29">
        <v>67000</v>
      </c>
      <c r="IV198" s="29">
        <v>0</v>
      </c>
      <c r="IW198" s="29"/>
      <c r="IX198" s="29"/>
      <c r="IY198" s="29"/>
      <c r="IZ198" s="29">
        <v>-67000</v>
      </c>
      <c r="JA198" s="29">
        <v>67000</v>
      </c>
      <c r="JB198" s="29">
        <v>0</v>
      </c>
      <c r="JC198" s="29">
        <v>-67000</v>
      </c>
      <c r="JD198" s="29">
        <v>67000</v>
      </c>
      <c r="JE198" s="29">
        <v>0</v>
      </c>
      <c r="JF198" s="29"/>
      <c r="JG198" s="29"/>
      <c r="JH198" s="29"/>
      <c r="JI198" s="29">
        <v>-67000</v>
      </c>
      <c r="JJ198" s="29">
        <v>67000</v>
      </c>
      <c r="JK198" s="29">
        <v>0</v>
      </c>
      <c r="JL198" s="29">
        <v>467893</v>
      </c>
      <c r="JM198" s="29">
        <v>67000</v>
      </c>
      <c r="JN198" s="29">
        <v>534893</v>
      </c>
      <c r="JO198" s="29"/>
      <c r="JP198" s="29"/>
      <c r="JQ198" s="29"/>
      <c r="JR198" s="29">
        <v>467893</v>
      </c>
      <c r="JS198" s="29">
        <v>67000</v>
      </c>
      <c r="JT198" s="29">
        <v>534893</v>
      </c>
      <c r="JU198" s="29">
        <v>-67000</v>
      </c>
      <c r="JV198" s="29">
        <v>67000</v>
      </c>
      <c r="JW198" s="29">
        <v>0</v>
      </c>
      <c r="JX198" s="29"/>
      <c r="JY198" s="29"/>
      <c r="JZ198" s="29"/>
      <c r="KA198" s="29">
        <v>-67000</v>
      </c>
      <c r="KB198" s="29">
        <v>67000</v>
      </c>
      <c r="KC198" s="29">
        <v>0</v>
      </c>
      <c r="KD198" s="29">
        <v>-67000</v>
      </c>
      <c r="KE198" s="29">
        <v>67000</v>
      </c>
      <c r="KF198" s="29">
        <v>0</v>
      </c>
      <c r="KG198" s="29"/>
      <c r="KH198" s="29"/>
      <c r="KI198" s="29"/>
      <c r="KJ198" s="29">
        <v>-67000</v>
      </c>
      <c r="KK198" s="29">
        <v>67000</v>
      </c>
      <c r="KL198" s="29">
        <v>0</v>
      </c>
      <c r="KM198" s="29">
        <v>-67000</v>
      </c>
      <c r="KN198" s="29">
        <v>67000</v>
      </c>
      <c r="KO198" s="29">
        <v>0</v>
      </c>
      <c r="KP198" s="29"/>
      <c r="KQ198" s="29"/>
      <c r="KR198" s="29"/>
      <c r="KS198" s="29">
        <v>-67000</v>
      </c>
      <c r="KT198" s="29">
        <v>67000</v>
      </c>
      <c r="KU198" s="29">
        <v>0</v>
      </c>
      <c r="KV198" s="29">
        <v>-67000</v>
      </c>
      <c r="KW198" s="29">
        <v>67000</v>
      </c>
      <c r="KX198" s="29">
        <v>0</v>
      </c>
      <c r="KY198" s="29"/>
      <c r="KZ198" s="29"/>
      <c r="LA198" s="29"/>
      <c r="LB198" s="29">
        <v>-67000</v>
      </c>
      <c r="LC198" s="29">
        <v>67000</v>
      </c>
      <c r="LD198" s="29">
        <v>0</v>
      </c>
      <c r="LE198" s="29">
        <v>-67000</v>
      </c>
      <c r="LF198" s="29">
        <v>67000</v>
      </c>
      <c r="LG198" s="29">
        <v>0</v>
      </c>
      <c r="LH198" s="29"/>
      <c r="LI198" s="29"/>
      <c r="LJ198" s="29"/>
      <c r="LK198" s="29">
        <v>-67000</v>
      </c>
      <c r="LL198" s="29">
        <v>67000</v>
      </c>
      <c r="LM198" s="29">
        <v>0</v>
      </c>
      <c r="LN198" s="29">
        <v>-67000</v>
      </c>
      <c r="LO198" s="29">
        <v>67000</v>
      </c>
      <c r="LP198" s="29">
        <v>0</v>
      </c>
      <c r="LQ198" s="29"/>
      <c r="LR198" s="29"/>
      <c r="LS198" s="29"/>
      <c r="LT198" s="29">
        <v>-67000</v>
      </c>
      <c r="LU198" s="29">
        <v>67000</v>
      </c>
      <c r="LV198" s="29">
        <v>0</v>
      </c>
      <c r="LW198" s="29">
        <v>-67000</v>
      </c>
      <c r="LX198" s="29">
        <v>67000</v>
      </c>
      <c r="LY198" s="29">
        <v>0</v>
      </c>
      <c r="LZ198" s="29"/>
      <c r="MA198" s="29"/>
      <c r="MB198" s="29"/>
      <c r="MC198" s="29">
        <v>-67000</v>
      </c>
      <c r="MD198" s="29">
        <v>67000</v>
      </c>
      <c r="ME198" s="29">
        <v>0</v>
      </c>
      <c r="MF198" s="29"/>
      <c r="MG198" s="29"/>
      <c r="MH198" s="29"/>
      <c r="MI198" s="29"/>
      <c r="MJ198" s="29"/>
      <c r="MK198" s="29"/>
      <c r="ML198" s="29">
        <v>-269107</v>
      </c>
      <c r="MM198" s="29">
        <v>804000</v>
      </c>
      <c r="MN198" s="29">
        <v>534893</v>
      </c>
      <c r="MO198" s="29">
        <v>-67000</v>
      </c>
      <c r="MP198" s="29">
        <v>67000</v>
      </c>
      <c r="MQ198" s="29">
        <v>0</v>
      </c>
      <c r="MR198" s="29">
        <v>-67000</v>
      </c>
      <c r="MS198" s="29">
        <v>67000</v>
      </c>
      <c r="MT198" s="29">
        <v>0</v>
      </c>
      <c r="MU198" s="29">
        <v>-67000</v>
      </c>
      <c r="MV198" s="29">
        <v>67000</v>
      </c>
      <c r="MW198" s="29">
        <v>0</v>
      </c>
      <c r="MX198" s="29">
        <v>-67000</v>
      </c>
      <c r="MY198" s="29">
        <v>67000</v>
      </c>
      <c r="MZ198" s="29">
        <v>0</v>
      </c>
      <c r="NA198" s="29">
        <v>-67000</v>
      </c>
      <c r="NB198" s="29">
        <v>67000</v>
      </c>
      <c r="NC198" s="29">
        <v>0</v>
      </c>
      <c r="ND198" s="29">
        <v>-67000</v>
      </c>
      <c r="NE198" s="29">
        <v>67000</v>
      </c>
      <c r="NF198" s="29">
        <v>0</v>
      </c>
      <c r="NG198" s="29"/>
      <c r="NH198" s="29"/>
      <c r="NI198" s="29"/>
      <c r="NJ198" s="29"/>
      <c r="NK198" s="29"/>
      <c r="NL198" s="29"/>
      <c r="NM198" s="29"/>
      <c r="NN198" s="29"/>
      <c r="NO198" s="29"/>
      <c r="NP198" s="29"/>
      <c r="NQ198" s="29"/>
      <c r="NR198" s="29"/>
      <c r="NS198" s="29"/>
      <c r="NT198" s="29"/>
      <c r="NU198" s="29"/>
      <c r="NV198" s="29"/>
      <c r="NW198" s="29"/>
      <c r="NX198" s="29"/>
      <c r="NY198" s="29"/>
      <c r="NZ198" s="29"/>
      <c r="OA198" s="29"/>
      <c r="OB198" s="29"/>
      <c r="OC198" s="29"/>
      <c r="OD198" s="29"/>
      <c r="OE198" s="29"/>
      <c r="OF198" s="29"/>
      <c r="OG198" s="29"/>
      <c r="OH198" s="29"/>
      <c r="OI198" s="29"/>
      <c r="OJ198" s="29"/>
      <c r="OK198" s="29"/>
      <c r="OL198" s="29"/>
      <c r="OM198" s="29"/>
      <c r="ON198" s="29"/>
      <c r="OO198" s="29"/>
      <c r="OP198" s="29"/>
      <c r="OQ198" s="29">
        <v>199186</v>
      </c>
      <c r="OR198" s="29">
        <v>0</v>
      </c>
      <c r="OS198" s="29">
        <v>199186</v>
      </c>
      <c r="OT198" s="29">
        <v>199186</v>
      </c>
      <c r="OU198" s="29">
        <v>0</v>
      </c>
      <c r="OV198" s="29">
        <v>199186</v>
      </c>
      <c r="OW198" s="29"/>
      <c r="OX198" s="29"/>
      <c r="OY198" s="29"/>
      <c r="OZ198" s="29"/>
      <c r="PA198" s="29"/>
      <c r="PB198" s="29"/>
      <c r="PC198" s="29"/>
      <c r="PD198" s="29"/>
      <c r="PE198" s="29"/>
      <c r="PF198" s="29"/>
      <c r="PG198" s="29"/>
      <c r="PH198" s="29"/>
      <c r="PI198" s="29">
        <v>-1814</v>
      </c>
      <c r="PJ198" s="29">
        <v>201000</v>
      </c>
      <c r="PK198" s="29">
        <v>199186</v>
      </c>
    </row>
    <row r="199" spans="1:427" x14ac:dyDescent="0.25">
      <c r="A199" s="7" t="s">
        <v>322</v>
      </c>
      <c r="B199" s="29">
        <v>-20806.21</v>
      </c>
      <c r="C199" s="29">
        <v>20806.21</v>
      </c>
      <c r="D199" s="29">
        <v>0</v>
      </c>
      <c r="E199" s="29">
        <v>-20806.21</v>
      </c>
      <c r="F199" s="29">
        <v>20806.21</v>
      </c>
      <c r="G199" s="29">
        <v>0</v>
      </c>
      <c r="H199" s="29">
        <v>-18829.22</v>
      </c>
      <c r="I199" s="29">
        <v>18829.22</v>
      </c>
      <c r="J199" s="29">
        <v>0</v>
      </c>
      <c r="K199" s="29">
        <v>-18829.22</v>
      </c>
      <c r="L199" s="29">
        <v>18829.22</v>
      </c>
      <c r="M199" s="29">
        <v>0</v>
      </c>
      <c r="N199" s="29">
        <v>-21948.98</v>
      </c>
      <c r="O199" s="29">
        <v>21948.98</v>
      </c>
      <c r="P199" s="29">
        <v>0</v>
      </c>
      <c r="Q199" s="29">
        <v>-21948.98</v>
      </c>
      <c r="R199" s="29">
        <v>21948.98</v>
      </c>
      <c r="S199" s="29">
        <v>0</v>
      </c>
      <c r="T199" s="29">
        <v>-17042.669999999998</v>
      </c>
      <c r="U199" s="29">
        <v>17042.669999999998</v>
      </c>
      <c r="V199" s="29">
        <v>0</v>
      </c>
      <c r="W199" s="29">
        <v>-17042.669999999998</v>
      </c>
      <c r="X199" s="29">
        <v>17042.669999999998</v>
      </c>
      <c r="Y199" s="29">
        <v>0</v>
      </c>
      <c r="Z199" s="29">
        <v>-24022.73</v>
      </c>
      <c r="AA199" s="29">
        <v>24022.73</v>
      </c>
      <c r="AB199" s="29">
        <v>0</v>
      </c>
      <c r="AC199" s="29">
        <v>-24022.73</v>
      </c>
      <c r="AD199" s="29">
        <v>24022.73</v>
      </c>
      <c r="AE199" s="29">
        <v>0</v>
      </c>
      <c r="AF199" s="29">
        <v>-18518.439999999999</v>
      </c>
      <c r="AG199" s="29">
        <v>18518.439999999999</v>
      </c>
      <c r="AH199" s="29">
        <v>0</v>
      </c>
      <c r="AI199" s="29">
        <v>-18518.439999999999</v>
      </c>
      <c r="AJ199" s="29">
        <v>18518.439999999999</v>
      </c>
      <c r="AK199" s="29">
        <v>0</v>
      </c>
      <c r="AL199" s="29">
        <v>-103748.48</v>
      </c>
      <c r="AM199" s="29">
        <v>103748.48</v>
      </c>
      <c r="AN199" s="29">
        <v>0</v>
      </c>
      <c r="AO199" s="29">
        <v>-103748.48</v>
      </c>
      <c r="AP199" s="29">
        <v>103748.48</v>
      </c>
      <c r="AQ199" s="29">
        <v>0</v>
      </c>
      <c r="AR199" s="29">
        <v>-31702.11</v>
      </c>
      <c r="AS199" s="29">
        <v>31702.11</v>
      </c>
      <c r="AT199" s="29">
        <v>0</v>
      </c>
      <c r="AU199" s="29">
        <v>-31702.11</v>
      </c>
      <c r="AV199" s="29">
        <v>31702.11</v>
      </c>
      <c r="AW199" s="29">
        <v>0</v>
      </c>
      <c r="AX199" s="29">
        <v>-27775.67</v>
      </c>
      <c r="AY199" s="29">
        <v>27775.67</v>
      </c>
      <c r="AZ199" s="29">
        <v>0</v>
      </c>
      <c r="BA199" s="29">
        <v>-27775.67</v>
      </c>
      <c r="BB199" s="29">
        <v>27775.67</v>
      </c>
      <c r="BC199" s="29">
        <v>0</v>
      </c>
      <c r="BD199" s="29">
        <v>-36134.69</v>
      </c>
      <c r="BE199" s="29">
        <v>36134.69</v>
      </c>
      <c r="BF199" s="29">
        <v>0</v>
      </c>
      <c r="BG199" s="29">
        <v>-36134.69</v>
      </c>
      <c r="BH199" s="29">
        <v>36134.69</v>
      </c>
      <c r="BI199" s="29">
        <v>0</v>
      </c>
      <c r="BJ199" s="29">
        <v>-33998.949999999997</v>
      </c>
      <c r="BK199" s="29">
        <v>33998.949999999997</v>
      </c>
      <c r="BL199" s="29">
        <v>0</v>
      </c>
      <c r="BM199" s="29">
        <v>-33998.949999999997</v>
      </c>
      <c r="BN199" s="29">
        <v>33998.949999999997</v>
      </c>
      <c r="BO199" s="29">
        <v>0</v>
      </c>
      <c r="BP199" s="29">
        <v>-20216.18</v>
      </c>
      <c r="BQ199" s="29">
        <v>26819.38</v>
      </c>
      <c r="BR199" s="29">
        <v>6603.2</v>
      </c>
      <c r="BS199" s="29">
        <v>-20216.18</v>
      </c>
      <c r="BT199" s="29">
        <v>26819.38</v>
      </c>
      <c r="BU199" s="29">
        <v>6603.2</v>
      </c>
      <c r="BV199" s="29">
        <v>882756.33</v>
      </c>
      <c r="BW199" s="29">
        <v>0</v>
      </c>
      <c r="BX199" s="29">
        <v>882756.33</v>
      </c>
      <c r="BY199" s="29">
        <v>882756.33</v>
      </c>
      <c r="BZ199" s="29">
        <v>0</v>
      </c>
      <c r="CA199" s="29">
        <v>882756.33</v>
      </c>
      <c r="CB199" s="29">
        <v>508012</v>
      </c>
      <c r="CC199" s="29">
        <v>381347.52999999997</v>
      </c>
      <c r="CD199" s="29">
        <v>889359.52999999991</v>
      </c>
      <c r="CE199" s="29">
        <v>-31067.91</v>
      </c>
      <c r="CF199" s="29">
        <v>31067.91</v>
      </c>
      <c r="CG199" s="29">
        <v>0</v>
      </c>
      <c r="CH199" s="29"/>
      <c r="CI199" s="29"/>
      <c r="CJ199" s="29"/>
      <c r="CK199" s="29">
        <v>-31067.91</v>
      </c>
      <c r="CL199" s="29">
        <v>31067.91</v>
      </c>
      <c r="CM199" s="29">
        <v>0</v>
      </c>
      <c r="CN199" s="29">
        <v>-62135.82</v>
      </c>
      <c r="CO199" s="29">
        <v>62135.82</v>
      </c>
      <c r="CP199" s="29">
        <v>0</v>
      </c>
      <c r="CQ199" s="29">
        <v>330343.93</v>
      </c>
      <c r="CR199" s="29">
        <v>31102.09</v>
      </c>
      <c r="CS199" s="29">
        <v>361446.02</v>
      </c>
      <c r="CT199" s="29"/>
      <c r="CU199" s="29"/>
      <c r="CV199" s="29"/>
      <c r="CW199" s="29">
        <v>330343.93</v>
      </c>
      <c r="CX199" s="29">
        <v>31102.09</v>
      </c>
      <c r="CY199" s="29">
        <v>361446.02</v>
      </c>
      <c r="CZ199" s="29">
        <v>660687.86</v>
      </c>
      <c r="DA199" s="29">
        <v>62204.18</v>
      </c>
      <c r="DB199" s="29">
        <v>722892.04</v>
      </c>
      <c r="DC199" s="29">
        <v>-46612.7</v>
      </c>
      <c r="DD199" s="29">
        <v>46612.7</v>
      </c>
      <c r="DE199" s="29">
        <v>0</v>
      </c>
      <c r="DF199" s="29"/>
      <c r="DG199" s="29"/>
      <c r="DH199" s="29"/>
      <c r="DI199" s="29">
        <v>-46612.7</v>
      </c>
      <c r="DJ199" s="29">
        <v>46612.7</v>
      </c>
      <c r="DK199" s="29">
        <v>0</v>
      </c>
      <c r="DL199" s="29">
        <v>-93225.4</v>
      </c>
      <c r="DM199" s="29">
        <v>93225.4</v>
      </c>
      <c r="DN199" s="29">
        <v>0</v>
      </c>
      <c r="DO199" s="29">
        <v>-35699.15</v>
      </c>
      <c r="DP199" s="29">
        <v>35699.15</v>
      </c>
      <c r="DQ199" s="29">
        <v>0</v>
      </c>
      <c r="DR199" s="29"/>
      <c r="DS199" s="29"/>
      <c r="DT199" s="29"/>
      <c r="DU199" s="29">
        <v>-35699.15</v>
      </c>
      <c r="DV199" s="29">
        <v>35699.15</v>
      </c>
      <c r="DW199" s="29">
        <v>0</v>
      </c>
      <c r="DX199" s="29">
        <v>-71398.3</v>
      </c>
      <c r="DY199" s="29">
        <v>71398.3</v>
      </c>
      <c r="DZ199" s="29">
        <v>0</v>
      </c>
      <c r="EA199" s="29">
        <v>-47415.839999999997</v>
      </c>
      <c r="EB199" s="29">
        <v>47415.839999999997</v>
      </c>
      <c r="EC199" s="29">
        <v>0</v>
      </c>
      <c r="ED199" s="29"/>
      <c r="EE199" s="29"/>
      <c r="EF199" s="29"/>
      <c r="EG199" s="29">
        <v>-47415.83</v>
      </c>
      <c r="EH199" s="29">
        <v>47415.83</v>
      </c>
      <c r="EI199" s="29">
        <v>0</v>
      </c>
      <c r="EJ199" s="29">
        <v>-94831.67</v>
      </c>
      <c r="EK199" s="29">
        <v>94831.67</v>
      </c>
      <c r="EL199" s="29">
        <v>0</v>
      </c>
      <c r="EM199" s="29">
        <v>-54834.92</v>
      </c>
      <c r="EN199" s="29">
        <v>54834.92</v>
      </c>
      <c r="EO199" s="29">
        <v>0</v>
      </c>
      <c r="EP199" s="29"/>
      <c r="EQ199" s="29"/>
      <c r="ER199" s="29"/>
      <c r="ES199" s="29">
        <v>-41551.68</v>
      </c>
      <c r="ET199" s="29">
        <v>41551.68</v>
      </c>
      <c r="EU199" s="29">
        <v>0</v>
      </c>
      <c r="EV199" s="29">
        <v>-96386.6</v>
      </c>
      <c r="EW199" s="29">
        <v>96386.6</v>
      </c>
      <c r="EX199" s="29">
        <v>0</v>
      </c>
      <c r="EY199" s="29">
        <v>-61784.35</v>
      </c>
      <c r="EZ199" s="29">
        <v>61784.35</v>
      </c>
      <c r="FA199" s="29">
        <v>0</v>
      </c>
      <c r="FB199" s="29"/>
      <c r="FC199" s="29"/>
      <c r="FD199" s="29"/>
      <c r="FE199" s="29">
        <v>-45840.89</v>
      </c>
      <c r="FF199" s="29">
        <v>45840.89</v>
      </c>
      <c r="FG199" s="29">
        <v>0</v>
      </c>
      <c r="FH199" s="29">
        <v>-107625.23999999999</v>
      </c>
      <c r="FI199" s="29">
        <v>107625.23999999999</v>
      </c>
      <c r="FJ199" s="29">
        <v>0</v>
      </c>
      <c r="FK199" s="29">
        <v>-52830.400000000001</v>
      </c>
      <c r="FL199" s="29">
        <v>52830.400000000001</v>
      </c>
      <c r="FM199" s="29">
        <v>0</v>
      </c>
      <c r="FN199" s="29"/>
      <c r="FO199" s="29"/>
      <c r="FP199" s="29"/>
      <c r="FQ199" s="29">
        <v>-58232.45</v>
      </c>
      <c r="FR199" s="29">
        <v>58232.45</v>
      </c>
      <c r="FS199" s="29">
        <v>0</v>
      </c>
      <c r="FT199" s="29">
        <v>-111062.85</v>
      </c>
      <c r="FU199" s="29">
        <v>111062.85</v>
      </c>
      <c r="FV199" s="29">
        <v>0</v>
      </c>
      <c r="FW199" s="29">
        <v>-67049.94</v>
      </c>
      <c r="FX199" s="29">
        <v>67049.94</v>
      </c>
      <c r="FY199" s="29">
        <v>0</v>
      </c>
      <c r="FZ199" s="29"/>
      <c r="GA199" s="29"/>
      <c r="GB199" s="29"/>
      <c r="GC199" s="29">
        <v>-62919.82</v>
      </c>
      <c r="GD199" s="29">
        <v>62919.82</v>
      </c>
      <c r="GE199" s="29">
        <v>0</v>
      </c>
      <c r="GF199" s="29">
        <v>-129969.76000000001</v>
      </c>
      <c r="GG199" s="29">
        <v>129969.76000000001</v>
      </c>
      <c r="GH199" s="29">
        <v>0</v>
      </c>
      <c r="GI199" s="29">
        <v>-61314.28</v>
      </c>
      <c r="GJ199" s="29">
        <v>61314.28</v>
      </c>
      <c r="GK199" s="29">
        <v>0</v>
      </c>
      <c r="GL199" s="29"/>
      <c r="GM199" s="29"/>
      <c r="GN199" s="29"/>
      <c r="GO199" s="29">
        <v>-67209.039999999994</v>
      </c>
      <c r="GP199" s="29">
        <v>67209.039999999994</v>
      </c>
      <c r="GQ199" s="29">
        <v>0</v>
      </c>
      <c r="GR199" s="29">
        <v>-128523.31999999999</v>
      </c>
      <c r="GS199" s="29">
        <v>128523.31999999999</v>
      </c>
      <c r="GT199" s="29">
        <v>0</v>
      </c>
      <c r="GU199" s="29">
        <v>-84440.65</v>
      </c>
      <c r="GV199" s="29">
        <v>84440.65</v>
      </c>
      <c r="GW199" s="29">
        <v>0</v>
      </c>
      <c r="GX199" s="29"/>
      <c r="GY199" s="29"/>
      <c r="GZ199" s="29"/>
      <c r="HA199" s="29">
        <v>-67209.039999999994</v>
      </c>
      <c r="HB199" s="29">
        <v>67209.039999999994</v>
      </c>
      <c r="HC199" s="29">
        <v>0</v>
      </c>
      <c r="HD199" s="29">
        <v>-151649.69</v>
      </c>
      <c r="HE199" s="29">
        <v>151649.69</v>
      </c>
      <c r="HF199" s="29">
        <v>0</v>
      </c>
      <c r="HG199" s="29"/>
      <c r="HH199" s="29"/>
      <c r="HI199" s="29"/>
      <c r="HJ199" s="29">
        <v>-67209.039999999994</v>
      </c>
      <c r="HK199" s="29">
        <v>67209.039999999994</v>
      </c>
      <c r="HL199" s="29">
        <v>0</v>
      </c>
      <c r="HM199" s="29">
        <v>-67209.039999999994</v>
      </c>
      <c r="HN199" s="29">
        <v>67209.039999999994</v>
      </c>
      <c r="HO199" s="29">
        <v>0</v>
      </c>
      <c r="HP199" s="29">
        <v>508012</v>
      </c>
      <c r="HQ199" s="29">
        <v>0</v>
      </c>
      <c r="HR199" s="29">
        <v>508012</v>
      </c>
      <c r="HS199" s="29">
        <v>508012</v>
      </c>
      <c r="HT199" s="29">
        <v>0</v>
      </c>
      <c r="HU199" s="29">
        <v>508012</v>
      </c>
      <c r="HV199" s="29">
        <v>1016024</v>
      </c>
      <c r="HW199" s="29">
        <v>0</v>
      </c>
      <c r="HX199" s="29">
        <v>1016024</v>
      </c>
      <c r="HY199" s="29">
        <v>562694.17000000004</v>
      </c>
      <c r="HZ199" s="29">
        <v>1176221.8700000001</v>
      </c>
      <c r="IA199" s="29">
        <v>1738916.04</v>
      </c>
      <c r="IB199" s="29">
        <v>-67000</v>
      </c>
      <c r="IC199" s="29">
        <v>67000</v>
      </c>
      <c r="ID199" s="29">
        <v>0</v>
      </c>
      <c r="IE199" s="29"/>
      <c r="IF199" s="29"/>
      <c r="IG199" s="29"/>
      <c r="IH199" s="29">
        <v>-67000</v>
      </c>
      <c r="II199" s="29">
        <v>67000</v>
      </c>
      <c r="IJ199" s="29">
        <v>0</v>
      </c>
      <c r="IK199" s="29">
        <v>-67000</v>
      </c>
      <c r="IL199" s="29">
        <v>67000</v>
      </c>
      <c r="IM199" s="29">
        <v>0</v>
      </c>
      <c r="IN199" s="29"/>
      <c r="IO199" s="29"/>
      <c r="IP199" s="29"/>
      <c r="IQ199" s="29">
        <v>-67000</v>
      </c>
      <c r="IR199" s="29">
        <v>67000</v>
      </c>
      <c r="IS199" s="29">
        <v>0</v>
      </c>
      <c r="IT199" s="29">
        <v>-67000</v>
      </c>
      <c r="IU199" s="29">
        <v>67000</v>
      </c>
      <c r="IV199" s="29">
        <v>0</v>
      </c>
      <c r="IW199" s="29"/>
      <c r="IX199" s="29"/>
      <c r="IY199" s="29"/>
      <c r="IZ199" s="29">
        <v>-67000</v>
      </c>
      <c r="JA199" s="29">
        <v>67000</v>
      </c>
      <c r="JB199" s="29">
        <v>0</v>
      </c>
      <c r="JC199" s="29">
        <v>-67000</v>
      </c>
      <c r="JD199" s="29">
        <v>67000</v>
      </c>
      <c r="JE199" s="29">
        <v>0</v>
      </c>
      <c r="JF199" s="29"/>
      <c r="JG199" s="29"/>
      <c r="JH199" s="29"/>
      <c r="JI199" s="29">
        <v>-67000</v>
      </c>
      <c r="JJ199" s="29">
        <v>67000</v>
      </c>
      <c r="JK199" s="29">
        <v>0</v>
      </c>
      <c r="JL199" s="29">
        <v>467893</v>
      </c>
      <c r="JM199" s="29">
        <v>67000</v>
      </c>
      <c r="JN199" s="29">
        <v>534893</v>
      </c>
      <c r="JO199" s="29"/>
      <c r="JP199" s="29"/>
      <c r="JQ199" s="29"/>
      <c r="JR199" s="29">
        <v>467893</v>
      </c>
      <c r="JS199" s="29">
        <v>67000</v>
      </c>
      <c r="JT199" s="29">
        <v>534893</v>
      </c>
      <c r="JU199" s="29">
        <v>-67000</v>
      </c>
      <c r="JV199" s="29">
        <v>67000</v>
      </c>
      <c r="JW199" s="29">
        <v>0</v>
      </c>
      <c r="JX199" s="29"/>
      <c r="JY199" s="29"/>
      <c r="JZ199" s="29"/>
      <c r="KA199" s="29">
        <v>-67000</v>
      </c>
      <c r="KB199" s="29">
        <v>67000</v>
      </c>
      <c r="KC199" s="29">
        <v>0</v>
      </c>
      <c r="KD199" s="29">
        <v>-67000</v>
      </c>
      <c r="KE199" s="29">
        <v>67000</v>
      </c>
      <c r="KF199" s="29">
        <v>0</v>
      </c>
      <c r="KG199" s="29"/>
      <c r="KH199" s="29"/>
      <c r="KI199" s="29"/>
      <c r="KJ199" s="29">
        <v>-67000</v>
      </c>
      <c r="KK199" s="29">
        <v>67000</v>
      </c>
      <c r="KL199" s="29">
        <v>0</v>
      </c>
      <c r="KM199" s="29">
        <v>-67000</v>
      </c>
      <c r="KN199" s="29">
        <v>67000</v>
      </c>
      <c r="KO199" s="29">
        <v>0</v>
      </c>
      <c r="KP199" s="29"/>
      <c r="KQ199" s="29"/>
      <c r="KR199" s="29"/>
      <c r="KS199" s="29">
        <v>-67000</v>
      </c>
      <c r="KT199" s="29">
        <v>67000</v>
      </c>
      <c r="KU199" s="29">
        <v>0</v>
      </c>
      <c r="KV199" s="29">
        <v>-67000</v>
      </c>
      <c r="KW199" s="29">
        <v>67000</v>
      </c>
      <c r="KX199" s="29">
        <v>0</v>
      </c>
      <c r="KY199" s="29"/>
      <c r="KZ199" s="29"/>
      <c r="LA199" s="29"/>
      <c r="LB199" s="29">
        <v>-67000</v>
      </c>
      <c r="LC199" s="29">
        <v>67000</v>
      </c>
      <c r="LD199" s="29">
        <v>0</v>
      </c>
      <c r="LE199" s="29">
        <v>-67000</v>
      </c>
      <c r="LF199" s="29">
        <v>67000</v>
      </c>
      <c r="LG199" s="29">
        <v>0</v>
      </c>
      <c r="LH199" s="29"/>
      <c r="LI199" s="29"/>
      <c r="LJ199" s="29"/>
      <c r="LK199" s="29">
        <v>-67000</v>
      </c>
      <c r="LL199" s="29">
        <v>67000</v>
      </c>
      <c r="LM199" s="29">
        <v>0</v>
      </c>
      <c r="LN199" s="29">
        <v>-67000</v>
      </c>
      <c r="LO199" s="29">
        <v>67000</v>
      </c>
      <c r="LP199" s="29">
        <v>0</v>
      </c>
      <c r="LQ199" s="29"/>
      <c r="LR199" s="29"/>
      <c r="LS199" s="29"/>
      <c r="LT199" s="29">
        <v>-67000</v>
      </c>
      <c r="LU199" s="29">
        <v>67000</v>
      </c>
      <c r="LV199" s="29">
        <v>0</v>
      </c>
      <c r="LW199" s="29">
        <v>-67000</v>
      </c>
      <c r="LX199" s="29">
        <v>67000</v>
      </c>
      <c r="LY199" s="29">
        <v>0</v>
      </c>
      <c r="LZ199" s="29"/>
      <c r="MA199" s="29"/>
      <c r="MB199" s="29"/>
      <c r="MC199" s="29">
        <v>-67000</v>
      </c>
      <c r="MD199" s="29">
        <v>67000</v>
      </c>
      <c r="ME199" s="29">
        <v>0</v>
      </c>
      <c r="MF199" s="29"/>
      <c r="MG199" s="29"/>
      <c r="MH199" s="29"/>
      <c r="MI199" s="29"/>
      <c r="MJ199" s="29"/>
      <c r="MK199" s="29"/>
      <c r="ML199" s="29">
        <v>-269107</v>
      </c>
      <c r="MM199" s="29">
        <v>804000</v>
      </c>
      <c r="MN199" s="29">
        <v>534893</v>
      </c>
      <c r="MO199" s="29">
        <v>-67000</v>
      </c>
      <c r="MP199" s="29">
        <v>67000</v>
      </c>
      <c r="MQ199" s="29">
        <v>0</v>
      </c>
      <c r="MR199" s="29">
        <v>-67000</v>
      </c>
      <c r="MS199" s="29">
        <v>67000</v>
      </c>
      <c r="MT199" s="29">
        <v>0</v>
      </c>
      <c r="MU199" s="29">
        <v>-67000</v>
      </c>
      <c r="MV199" s="29">
        <v>67000</v>
      </c>
      <c r="MW199" s="29">
        <v>0</v>
      </c>
      <c r="MX199" s="29">
        <v>-67000</v>
      </c>
      <c r="MY199" s="29">
        <v>67000</v>
      </c>
      <c r="MZ199" s="29">
        <v>0</v>
      </c>
      <c r="NA199" s="29">
        <v>-67000</v>
      </c>
      <c r="NB199" s="29">
        <v>67000</v>
      </c>
      <c r="NC199" s="29">
        <v>0</v>
      </c>
      <c r="ND199" s="29">
        <v>-67000</v>
      </c>
      <c r="NE199" s="29">
        <v>67000</v>
      </c>
      <c r="NF199" s="29">
        <v>0</v>
      </c>
      <c r="NG199" s="29"/>
      <c r="NH199" s="29"/>
      <c r="NI199" s="29"/>
      <c r="NJ199" s="29"/>
      <c r="NK199" s="29"/>
      <c r="NL199" s="29"/>
      <c r="NM199" s="29"/>
      <c r="NN199" s="29"/>
      <c r="NO199" s="29"/>
      <c r="NP199" s="29"/>
      <c r="NQ199" s="29"/>
      <c r="NR199" s="29"/>
      <c r="NS199" s="29"/>
      <c r="NT199" s="29"/>
      <c r="NU199" s="29"/>
      <c r="NV199" s="29"/>
      <c r="NW199" s="29"/>
      <c r="NX199" s="29"/>
      <c r="NY199" s="29"/>
      <c r="NZ199" s="29"/>
      <c r="OA199" s="29"/>
      <c r="OB199" s="29"/>
      <c r="OC199" s="29"/>
      <c r="OD199" s="29"/>
      <c r="OE199" s="29"/>
      <c r="OF199" s="29"/>
      <c r="OG199" s="29"/>
      <c r="OH199" s="29"/>
      <c r="OI199" s="29"/>
      <c r="OJ199" s="29"/>
      <c r="OK199" s="29"/>
      <c r="OL199" s="29"/>
      <c r="OM199" s="29"/>
      <c r="ON199" s="29"/>
      <c r="OO199" s="29"/>
      <c r="OP199" s="29"/>
      <c r="OQ199" s="29">
        <v>199186</v>
      </c>
      <c r="OR199" s="29">
        <v>0</v>
      </c>
      <c r="OS199" s="29">
        <v>199186</v>
      </c>
      <c r="OT199" s="29">
        <v>199186</v>
      </c>
      <c r="OU199" s="29">
        <v>0</v>
      </c>
      <c r="OV199" s="29">
        <v>199186</v>
      </c>
      <c r="OW199" s="29"/>
      <c r="OX199" s="29"/>
      <c r="OY199" s="29"/>
      <c r="OZ199" s="29"/>
      <c r="PA199" s="29"/>
      <c r="PB199" s="29"/>
      <c r="PC199" s="29"/>
      <c r="PD199" s="29"/>
      <c r="PE199" s="29"/>
      <c r="PF199" s="29"/>
      <c r="PG199" s="29"/>
      <c r="PH199" s="29"/>
      <c r="PI199" s="29">
        <v>-1814</v>
      </c>
      <c r="PJ199" s="29">
        <v>201000</v>
      </c>
      <c r="PK199" s="29">
        <v>199186</v>
      </c>
    </row>
    <row r="200" spans="1:427" x14ac:dyDescent="0.25">
      <c r="A200" s="3" t="s">
        <v>162</v>
      </c>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v>0</v>
      </c>
      <c r="BW200" s="29">
        <v>9985303.9199999999</v>
      </c>
      <c r="BX200" s="29">
        <v>9985303.9199999999</v>
      </c>
      <c r="BY200" s="29">
        <v>0</v>
      </c>
      <c r="BZ200" s="29">
        <v>9985303.9199999999</v>
      </c>
      <c r="CA200" s="29">
        <v>9985303.9199999999</v>
      </c>
      <c r="CB200" s="29">
        <v>0</v>
      </c>
      <c r="CC200" s="29">
        <v>9985303.9199999999</v>
      </c>
      <c r="CD200" s="29">
        <v>9985303.9199999999</v>
      </c>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29"/>
      <c r="DQ200" s="29"/>
      <c r="DR200" s="29"/>
      <c r="DS200" s="29"/>
      <c r="DT200" s="29"/>
      <c r="DU200" s="29"/>
      <c r="DV200" s="29"/>
      <c r="DW200" s="29"/>
      <c r="DX200" s="29"/>
      <c r="DY200" s="29"/>
      <c r="DZ200" s="29"/>
      <c r="EA200" s="29"/>
      <c r="EB200" s="29"/>
      <c r="EC200" s="29"/>
      <c r="ED200" s="29"/>
      <c r="EE200" s="29"/>
      <c r="EF200" s="29"/>
      <c r="EG200" s="29"/>
      <c r="EH200" s="29"/>
      <c r="EI200" s="29"/>
      <c r="EJ200" s="29"/>
      <c r="EK200" s="29"/>
      <c r="EL200" s="29"/>
      <c r="EM200" s="29"/>
      <c r="EN200" s="29"/>
      <c r="EO200" s="29"/>
      <c r="EP200" s="29"/>
      <c r="EQ200" s="29"/>
      <c r="ER200" s="29"/>
      <c r="ES200" s="29"/>
      <c r="ET200" s="29"/>
      <c r="EU200" s="29"/>
      <c r="EV200" s="29"/>
      <c r="EW200" s="29"/>
      <c r="EX200" s="29"/>
      <c r="EY200" s="29"/>
      <c r="EZ200" s="29"/>
      <c r="FA200" s="29"/>
      <c r="FB200" s="29"/>
      <c r="FC200" s="29"/>
      <c r="FD200" s="29"/>
      <c r="FE200" s="29"/>
      <c r="FF200" s="29"/>
      <c r="FG200" s="29"/>
      <c r="FH200" s="29"/>
      <c r="FI200" s="29"/>
      <c r="FJ200" s="29"/>
      <c r="FK200" s="29"/>
      <c r="FL200" s="29"/>
      <c r="FM200" s="29"/>
      <c r="FN200" s="29"/>
      <c r="FO200" s="29"/>
      <c r="FP200" s="29"/>
      <c r="FQ200" s="29"/>
      <c r="FR200" s="29"/>
      <c r="FS200" s="29"/>
      <c r="FT200" s="29"/>
      <c r="FU200" s="29"/>
      <c r="FV200" s="29"/>
      <c r="FW200" s="29"/>
      <c r="FX200" s="29"/>
      <c r="FY200" s="29"/>
      <c r="FZ200" s="29"/>
      <c r="GA200" s="29"/>
      <c r="GB200" s="29"/>
      <c r="GC200" s="29"/>
      <c r="GD200" s="29"/>
      <c r="GE200" s="29"/>
      <c r="GF200" s="29"/>
      <c r="GG200" s="29"/>
      <c r="GH200" s="29"/>
      <c r="GI200" s="29"/>
      <c r="GJ200" s="29"/>
      <c r="GK200" s="29"/>
      <c r="GL200" s="29"/>
      <c r="GM200" s="29"/>
      <c r="GN200" s="29"/>
      <c r="GO200" s="29"/>
      <c r="GP200" s="29"/>
      <c r="GQ200" s="29"/>
      <c r="GR200" s="29"/>
      <c r="GS200" s="29"/>
      <c r="GT200" s="29"/>
      <c r="GU200" s="29"/>
      <c r="GV200" s="29"/>
      <c r="GW200" s="29"/>
      <c r="GX200" s="29"/>
      <c r="GY200" s="29"/>
      <c r="GZ200" s="29"/>
      <c r="HA200" s="29"/>
      <c r="HB200" s="29"/>
      <c r="HC200" s="29"/>
      <c r="HD200" s="29"/>
      <c r="HE200" s="29"/>
      <c r="HF200" s="29"/>
      <c r="HG200" s="29"/>
      <c r="HH200" s="29"/>
      <c r="HI200" s="29"/>
      <c r="HJ200" s="29"/>
      <c r="HK200" s="29"/>
      <c r="HL200" s="29"/>
      <c r="HM200" s="29"/>
      <c r="HN200" s="29"/>
      <c r="HO200" s="29"/>
      <c r="HP200" s="29">
        <v>0</v>
      </c>
      <c r="HQ200" s="29">
        <v>14009978.17</v>
      </c>
      <c r="HR200" s="29">
        <v>14009978.17</v>
      </c>
      <c r="HS200" s="29">
        <v>0</v>
      </c>
      <c r="HT200" s="29">
        <v>4690069.46</v>
      </c>
      <c r="HU200" s="29">
        <v>4690069.46</v>
      </c>
      <c r="HV200" s="29">
        <v>0</v>
      </c>
      <c r="HW200" s="29">
        <v>18700047.629999999</v>
      </c>
      <c r="HX200" s="29">
        <v>18700047.629999999</v>
      </c>
      <c r="HY200" s="29">
        <v>0</v>
      </c>
      <c r="HZ200" s="29">
        <v>18700047.629999999</v>
      </c>
      <c r="IA200" s="29">
        <v>18700047.629999999</v>
      </c>
      <c r="IB200" s="29"/>
      <c r="IC200" s="29"/>
      <c r="ID200" s="29"/>
      <c r="IE200" s="29"/>
      <c r="IF200" s="29"/>
      <c r="IG200" s="29"/>
      <c r="IH200" s="29"/>
      <c r="II200" s="29"/>
      <c r="IJ200" s="29"/>
      <c r="IK200" s="29"/>
      <c r="IL200" s="29"/>
      <c r="IM200" s="29"/>
      <c r="IN200" s="29"/>
      <c r="IO200" s="29"/>
      <c r="IP200" s="29"/>
      <c r="IQ200" s="29"/>
      <c r="IR200" s="29"/>
      <c r="IS200" s="29"/>
      <c r="IT200" s="29"/>
      <c r="IU200" s="29"/>
      <c r="IV200" s="29"/>
      <c r="IW200" s="29"/>
      <c r="IX200" s="29"/>
      <c r="IY200" s="29"/>
      <c r="IZ200" s="29"/>
      <c r="JA200" s="29"/>
      <c r="JB200" s="29"/>
      <c r="JC200" s="29"/>
      <c r="JD200" s="29"/>
      <c r="JE200" s="29"/>
      <c r="JF200" s="29"/>
      <c r="JG200" s="29"/>
      <c r="JH200" s="29"/>
      <c r="JI200" s="29"/>
      <c r="JJ200" s="29"/>
      <c r="JK200" s="29"/>
      <c r="JL200" s="29"/>
      <c r="JM200" s="29"/>
      <c r="JN200" s="29"/>
      <c r="JO200" s="29"/>
      <c r="JP200" s="29"/>
      <c r="JQ200" s="29"/>
      <c r="JR200" s="29"/>
      <c r="JS200" s="29"/>
      <c r="JT200" s="29"/>
      <c r="JU200" s="29"/>
      <c r="JV200" s="29"/>
      <c r="JW200" s="29"/>
      <c r="JX200" s="29"/>
      <c r="JY200" s="29"/>
      <c r="JZ200" s="29"/>
      <c r="KA200" s="29"/>
      <c r="KB200" s="29"/>
      <c r="KC200" s="29"/>
      <c r="KD200" s="29"/>
      <c r="KE200" s="29"/>
      <c r="KF200" s="29"/>
      <c r="KG200" s="29"/>
      <c r="KH200" s="29"/>
      <c r="KI200" s="29"/>
      <c r="KJ200" s="29"/>
      <c r="KK200" s="29"/>
      <c r="KL200" s="29"/>
      <c r="KM200" s="29"/>
      <c r="KN200" s="29"/>
      <c r="KO200" s="29"/>
      <c r="KP200" s="29"/>
      <c r="KQ200" s="29"/>
      <c r="KR200" s="29"/>
      <c r="KS200" s="29"/>
      <c r="KT200" s="29"/>
      <c r="KU200" s="29"/>
      <c r="KV200" s="29"/>
      <c r="KW200" s="29"/>
      <c r="KX200" s="29"/>
      <c r="KY200" s="29"/>
      <c r="KZ200" s="29"/>
      <c r="LA200" s="29"/>
      <c r="LB200" s="29"/>
      <c r="LC200" s="29"/>
      <c r="LD200" s="29"/>
      <c r="LE200" s="29"/>
      <c r="LF200" s="29"/>
      <c r="LG200" s="29"/>
      <c r="LH200" s="29"/>
      <c r="LI200" s="29"/>
      <c r="LJ200" s="29"/>
      <c r="LK200" s="29"/>
      <c r="LL200" s="29"/>
      <c r="LM200" s="29"/>
      <c r="LN200" s="29"/>
      <c r="LO200" s="29"/>
      <c r="LP200" s="29"/>
      <c r="LQ200" s="29"/>
      <c r="LR200" s="29"/>
      <c r="LS200" s="29"/>
      <c r="LT200" s="29"/>
      <c r="LU200" s="29"/>
      <c r="LV200" s="29"/>
      <c r="LW200" s="29"/>
      <c r="LX200" s="29"/>
      <c r="LY200" s="29"/>
      <c r="LZ200" s="29"/>
      <c r="MA200" s="29"/>
      <c r="MB200" s="29"/>
      <c r="MC200" s="29"/>
      <c r="MD200" s="29"/>
      <c r="ME200" s="29"/>
      <c r="MF200" s="29">
        <v>1445079.07</v>
      </c>
      <c r="MG200" s="29">
        <v>121691.36</v>
      </c>
      <c r="MH200" s="29">
        <v>1566770.43</v>
      </c>
      <c r="MI200" s="29">
        <v>1445079.07</v>
      </c>
      <c r="MJ200" s="29">
        <v>121691.36</v>
      </c>
      <c r="MK200" s="29">
        <v>1566770.43</v>
      </c>
      <c r="ML200" s="29">
        <v>1445079.07</v>
      </c>
      <c r="MM200" s="29">
        <v>121691.36</v>
      </c>
      <c r="MN200" s="29">
        <v>1566770.43</v>
      </c>
      <c r="MO200" s="29"/>
      <c r="MP200" s="29"/>
      <c r="MQ200" s="29"/>
      <c r="MR200" s="29"/>
      <c r="MS200" s="29"/>
      <c r="MT200" s="29"/>
      <c r="MU200" s="29"/>
      <c r="MV200" s="29"/>
      <c r="MW200" s="29"/>
      <c r="MX200" s="29"/>
      <c r="MY200" s="29"/>
      <c r="MZ200" s="29"/>
      <c r="NA200" s="29"/>
      <c r="NB200" s="29"/>
      <c r="NC200" s="29"/>
      <c r="ND200" s="29"/>
      <c r="NE200" s="29"/>
      <c r="NF200" s="29"/>
      <c r="NG200" s="29"/>
      <c r="NH200" s="29"/>
      <c r="NI200" s="29"/>
      <c r="NJ200" s="29"/>
      <c r="NK200" s="29"/>
      <c r="NL200" s="29"/>
      <c r="NM200" s="29"/>
      <c r="NN200" s="29"/>
      <c r="NO200" s="29"/>
      <c r="NP200" s="29"/>
      <c r="NQ200" s="29"/>
      <c r="NR200" s="29"/>
      <c r="NS200" s="29"/>
      <c r="NT200" s="29"/>
      <c r="NU200" s="29"/>
      <c r="NV200" s="29"/>
      <c r="NW200" s="29"/>
      <c r="NX200" s="29"/>
      <c r="NY200" s="29"/>
      <c r="NZ200" s="29"/>
      <c r="OA200" s="29"/>
      <c r="OB200" s="29"/>
      <c r="OC200" s="29"/>
      <c r="OD200" s="29"/>
      <c r="OE200" s="29"/>
      <c r="OF200" s="29"/>
      <c r="OG200" s="29"/>
      <c r="OH200" s="29"/>
      <c r="OI200" s="29"/>
      <c r="OJ200" s="29"/>
      <c r="OK200" s="29"/>
      <c r="OL200" s="29"/>
      <c r="OM200" s="29"/>
      <c r="ON200" s="29"/>
      <c r="OO200" s="29"/>
      <c r="OP200" s="29"/>
      <c r="OQ200" s="29"/>
      <c r="OR200" s="29"/>
      <c r="OS200" s="29"/>
      <c r="OT200" s="29"/>
      <c r="OU200" s="29"/>
      <c r="OV200" s="29"/>
      <c r="OW200" s="29"/>
      <c r="OX200" s="29"/>
      <c r="OY200" s="29"/>
      <c r="OZ200" s="29"/>
      <c r="PA200" s="29"/>
      <c r="PB200" s="29"/>
      <c r="PC200" s="29"/>
      <c r="PD200" s="29"/>
      <c r="PE200" s="29"/>
      <c r="PF200" s="29"/>
      <c r="PG200" s="29"/>
      <c r="PH200" s="29"/>
      <c r="PI200" s="29"/>
      <c r="PJ200" s="29"/>
      <c r="PK200" s="29"/>
    </row>
    <row r="201" spans="1:427" x14ac:dyDescent="0.25">
      <c r="A201" s="4" t="s">
        <v>111</v>
      </c>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v>0</v>
      </c>
      <c r="BW201" s="29">
        <v>9985303.9199999999</v>
      </c>
      <c r="BX201" s="29">
        <v>9985303.9199999999</v>
      </c>
      <c r="BY201" s="29">
        <v>0</v>
      </c>
      <c r="BZ201" s="29">
        <v>9985303.9199999999</v>
      </c>
      <c r="CA201" s="29">
        <v>9985303.9199999999</v>
      </c>
      <c r="CB201" s="29">
        <v>0</v>
      </c>
      <c r="CC201" s="29">
        <v>9985303.9199999999</v>
      </c>
      <c r="CD201" s="29">
        <v>9985303.9199999999</v>
      </c>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29"/>
      <c r="DQ201" s="29"/>
      <c r="DR201" s="29"/>
      <c r="DS201" s="29"/>
      <c r="DT201" s="29"/>
      <c r="DU201" s="29"/>
      <c r="DV201" s="29"/>
      <c r="DW201" s="29"/>
      <c r="DX201" s="29"/>
      <c r="DY201" s="29"/>
      <c r="DZ201" s="29"/>
      <c r="EA201" s="29"/>
      <c r="EB201" s="29"/>
      <c r="EC201" s="29"/>
      <c r="ED201" s="29"/>
      <c r="EE201" s="29"/>
      <c r="EF201" s="29"/>
      <c r="EG201" s="29"/>
      <c r="EH201" s="29"/>
      <c r="EI201" s="29"/>
      <c r="EJ201" s="29"/>
      <c r="EK201" s="29"/>
      <c r="EL201" s="29"/>
      <c r="EM201" s="29"/>
      <c r="EN201" s="29"/>
      <c r="EO201" s="29"/>
      <c r="EP201" s="29"/>
      <c r="EQ201" s="29"/>
      <c r="ER201" s="29"/>
      <c r="ES201" s="29"/>
      <c r="ET201" s="29"/>
      <c r="EU201" s="29"/>
      <c r="EV201" s="29"/>
      <c r="EW201" s="29"/>
      <c r="EX201" s="29"/>
      <c r="EY201" s="29"/>
      <c r="EZ201" s="29"/>
      <c r="FA201" s="29"/>
      <c r="FB201" s="29"/>
      <c r="FC201" s="29"/>
      <c r="FD201" s="29"/>
      <c r="FE201" s="29"/>
      <c r="FF201" s="29"/>
      <c r="FG201" s="29"/>
      <c r="FH201" s="29"/>
      <c r="FI201" s="29"/>
      <c r="FJ201" s="29"/>
      <c r="FK201" s="29"/>
      <c r="FL201" s="29"/>
      <c r="FM201" s="29"/>
      <c r="FN201" s="29"/>
      <c r="FO201" s="29"/>
      <c r="FP201" s="29"/>
      <c r="FQ201" s="29"/>
      <c r="FR201" s="29"/>
      <c r="FS201" s="29"/>
      <c r="FT201" s="29"/>
      <c r="FU201" s="29"/>
      <c r="FV201" s="29"/>
      <c r="FW201" s="29"/>
      <c r="FX201" s="29"/>
      <c r="FY201" s="29"/>
      <c r="FZ201" s="29"/>
      <c r="GA201" s="29"/>
      <c r="GB201" s="29"/>
      <c r="GC201" s="29"/>
      <c r="GD201" s="29"/>
      <c r="GE201" s="29"/>
      <c r="GF201" s="29"/>
      <c r="GG201" s="29"/>
      <c r="GH201" s="29"/>
      <c r="GI201" s="29"/>
      <c r="GJ201" s="29"/>
      <c r="GK201" s="29"/>
      <c r="GL201" s="29"/>
      <c r="GM201" s="29"/>
      <c r="GN201" s="29"/>
      <c r="GO201" s="29"/>
      <c r="GP201" s="29"/>
      <c r="GQ201" s="29"/>
      <c r="GR201" s="29"/>
      <c r="GS201" s="29"/>
      <c r="GT201" s="29"/>
      <c r="GU201" s="29"/>
      <c r="GV201" s="29"/>
      <c r="GW201" s="29"/>
      <c r="GX201" s="29"/>
      <c r="GY201" s="29"/>
      <c r="GZ201" s="29"/>
      <c r="HA201" s="29"/>
      <c r="HB201" s="29"/>
      <c r="HC201" s="29"/>
      <c r="HD201" s="29"/>
      <c r="HE201" s="29"/>
      <c r="HF201" s="29"/>
      <c r="HG201" s="29"/>
      <c r="HH201" s="29"/>
      <c r="HI201" s="29"/>
      <c r="HJ201" s="29"/>
      <c r="HK201" s="29"/>
      <c r="HL201" s="29"/>
      <c r="HM201" s="29"/>
      <c r="HN201" s="29"/>
      <c r="HO201" s="29"/>
      <c r="HP201" s="29">
        <v>0</v>
      </c>
      <c r="HQ201" s="29">
        <v>14009978.17</v>
      </c>
      <c r="HR201" s="29">
        <v>14009978.17</v>
      </c>
      <c r="HS201" s="29">
        <v>0</v>
      </c>
      <c r="HT201" s="29">
        <v>4690069.46</v>
      </c>
      <c r="HU201" s="29">
        <v>4690069.46</v>
      </c>
      <c r="HV201" s="29">
        <v>0</v>
      </c>
      <c r="HW201" s="29">
        <v>18700047.629999999</v>
      </c>
      <c r="HX201" s="29">
        <v>18700047.629999999</v>
      </c>
      <c r="HY201" s="29">
        <v>0</v>
      </c>
      <c r="HZ201" s="29">
        <v>18700047.629999999</v>
      </c>
      <c r="IA201" s="29">
        <v>18700047.629999999</v>
      </c>
      <c r="IB201" s="29"/>
      <c r="IC201" s="29"/>
      <c r="ID201" s="29"/>
      <c r="IE201" s="29"/>
      <c r="IF201" s="29"/>
      <c r="IG201" s="29"/>
      <c r="IH201" s="29"/>
      <c r="II201" s="29"/>
      <c r="IJ201" s="29"/>
      <c r="IK201" s="29"/>
      <c r="IL201" s="29"/>
      <c r="IM201" s="29"/>
      <c r="IN201" s="29"/>
      <c r="IO201" s="29"/>
      <c r="IP201" s="29"/>
      <c r="IQ201" s="29"/>
      <c r="IR201" s="29"/>
      <c r="IS201" s="29"/>
      <c r="IT201" s="29"/>
      <c r="IU201" s="29"/>
      <c r="IV201" s="29"/>
      <c r="IW201" s="29"/>
      <c r="IX201" s="29"/>
      <c r="IY201" s="29"/>
      <c r="IZ201" s="29"/>
      <c r="JA201" s="29"/>
      <c r="JB201" s="29"/>
      <c r="JC201" s="29"/>
      <c r="JD201" s="29"/>
      <c r="JE201" s="29"/>
      <c r="JF201" s="29"/>
      <c r="JG201" s="29"/>
      <c r="JH201" s="29"/>
      <c r="JI201" s="29"/>
      <c r="JJ201" s="29"/>
      <c r="JK201" s="29"/>
      <c r="JL201" s="29"/>
      <c r="JM201" s="29"/>
      <c r="JN201" s="29"/>
      <c r="JO201" s="29"/>
      <c r="JP201" s="29"/>
      <c r="JQ201" s="29"/>
      <c r="JR201" s="29"/>
      <c r="JS201" s="29"/>
      <c r="JT201" s="29"/>
      <c r="JU201" s="29"/>
      <c r="JV201" s="29"/>
      <c r="JW201" s="29"/>
      <c r="JX201" s="29"/>
      <c r="JY201" s="29"/>
      <c r="JZ201" s="29"/>
      <c r="KA201" s="29"/>
      <c r="KB201" s="29"/>
      <c r="KC201" s="29"/>
      <c r="KD201" s="29"/>
      <c r="KE201" s="29"/>
      <c r="KF201" s="29"/>
      <c r="KG201" s="29"/>
      <c r="KH201" s="29"/>
      <c r="KI201" s="29"/>
      <c r="KJ201" s="29"/>
      <c r="KK201" s="29"/>
      <c r="KL201" s="29"/>
      <c r="KM201" s="29"/>
      <c r="KN201" s="29"/>
      <c r="KO201" s="29"/>
      <c r="KP201" s="29"/>
      <c r="KQ201" s="29"/>
      <c r="KR201" s="29"/>
      <c r="KS201" s="29"/>
      <c r="KT201" s="29"/>
      <c r="KU201" s="29"/>
      <c r="KV201" s="29"/>
      <c r="KW201" s="29"/>
      <c r="KX201" s="29"/>
      <c r="KY201" s="29"/>
      <c r="KZ201" s="29"/>
      <c r="LA201" s="29"/>
      <c r="LB201" s="29"/>
      <c r="LC201" s="29"/>
      <c r="LD201" s="29"/>
      <c r="LE201" s="29"/>
      <c r="LF201" s="29"/>
      <c r="LG201" s="29"/>
      <c r="LH201" s="29"/>
      <c r="LI201" s="29"/>
      <c r="LJ201" s="29"/>
      <c r="LK201" s="29"/>
      <c r="LL201" s="29"/>
      <c r="LM201" s="29"/>
      <c r="LN201" s="29"/>
      <c r="LO201" s="29"/>
      <c r="LP201" s="29"/>
      <c r="LQ201" s="29"/>
      <c r="LR201" s="29"/>
      <c r="LS201" s="29"/>
      <c r="LT201" s="29"/>
      <c r="LU201" s="29"/>
      <c r="LV201" s="29"/>
      <c r="LW201" s="29"/>
      <c r="LX201" s="29"/>
      <c r="LY201" s="29"/>
      <c r="LZ201" s="29"/>
      <c r="MA201" s="29"/>
      <c r="MB201" s="29"/>
      <c r="MC201" s="29"/>
      <c r="MD201" s="29"/>
      <c r="ME201" s="29"/>
      <c r="MF201" s="29">
        <v>1445079.07</v>
      </c>
      <c r="MG201" s="29">
        <v>121691.36</v>
      </c>
      <c r="MH201" s="29">
        <v>1566770.43</v>
      </c>
      <c r="MI201" s="29">
        <v>1445079.07</v>
      </c>
      <c r="MJ201" s="29">
        <v>121691.36</v>
      </c>
      <c r="MK201" s="29">
        <v>1566770.43</v>
      </c>
      <c r="ML201" s="29">
        <v>1445079.07</v>
      </c>
      <c r="MM201" s="29">
        <v>121691.36</v>
      </c>
      <c r="MN201" s="29">
        <v>1566770.43</v>
      </c>
      <c r="MO201" s="29"/>
      <c r="MP201" s="29"/>
      <c r="MQ201" s="29"/>
      <c r="MR201" s="29"/>
      <c r="MS201" s="29"/>
      <c r="MT201" s="29"/>
      <c r="MU201" s="29"/>
      <c r="MV201" s="29"/>
      <c r="MW201" s="29"/>
      <c r="MX201" s="29"/>
      <c r="MY201" s="29"/>
      <c r="MZ201" s="29"/>
      <c r="NA201" s="29"/>
      <c r="NB201" s="29"/>
      <c r="NC201" s="29"/>
      <c r="ND201" s="29"/>
      <c r="NE201" s="29"/>
      <c r="NF201" s="29"/>
      <c r="NG201" s="29"/>
      <c r="NH201" s="29"/>
      <c r="NI201" s="29"/>
      <c r="NJ201" s="29"/>
      <c r="NK201" s="29"/>
      <c r="NL201" s="29"/>
      <c r="NM201" s="29"/>
      <c r="NN201" s="29"/>
      <c r="NO201" s="29"/>
      <c r="NP201" s="29"/>
      <c r="NQ201" s="29"/>
      <c r="NR201" s="29"/>
      <c r="NS201" s="29"/>
      <c r="NT201" s="29"/>
      <c r="NU201" s="29"/>
      <c r="NV201" s="29"/>
      <c r="NW201" s="29"/>
      <c r="NX201" s="29"/>
      <c r="NY201" s="29"/>
      <c r="NZ201" s="29"/>
      <c r="OA201" s="29"/>
      <c r="OB201" s="29"/>
      <c r="OC201" s="29"/>
      <c r="OD201" s="29"/>
      <c r="OE201" s="29"/>
      <c r="OF201" s="29"/>
      <c r="OG201" s="29"/>
      <c r="OH201" s="29"/>
      <c r="OI201" s="29"/>
      <c r="OJ201" s="29"/>
      <c r="OK201" s="29"/>
      <c r="OL201" s="29"/>
      <c r="OM201" s="29"/>
      <c r="ON201" s="29"/>
      <c r="OO201" s="29"/>
      <c r="OP201" s="29"/>
      <c r="OQ201" s="29"/>
      <c r="OR201" s="29"/>
      <c r="OS201" s="29"/>
      <c r="OT201" s="29"/>
      <c r="OU201" s="29"/>
      <c r="OV201" s="29"/>
      <c r="OW201" s="29"/>
      <c r="OX201" s="29"/>
      <c r="OY201" s="29"/>
      <c r="OZ201" s="29"/>
      <c r="PA201" s="29"/>
      <c r="PB201" s="29"/>
      <c r="PC201" s="29"/>
      <c r="PD201" s="29"/>
      <c r="PE201" s="29"/>
      <c r="PF201" s="29"/>
      <c r="PG201" s="29"/>
      <c r="PH201" s="29"/>
      <c r="PI201" s="29"/>
      <c r="PJ201" s="29"/>
      <c r="PK201" s="29"/>
    </row>
    <row r="202" spans="1:427" x14ac:dyDescent="0.25">
      <c r="A202" s="5" t="s">
        <v>111</v>
      </c>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v>0</v>
      </c>
      <c r="BW202" s="29">
        <v>9985303.9199999999</v>
      </c>
      <c r="BX202" s="29">
        <v>9985303.9199999999</v>
      </c>
      <c r="BY202" s="29">
        <v>0</v>
      </c>
      <c r="BZ202" s="29">
        <v>9985303.9199999999</v>
      </c>
      <c r="CA202" s="29">
        <v>9985303.9199999999</v>
      </c>
      <c r="CB202" s="29">
        <v>0</v>
      </c>
      <c r="CC202" s="29">
        <v>9985303.9199999999</v>
      </c>
      <c r="CD202" s="29">
        <v>9985303.9199999999</v>
      </c>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29"/>
      <c r="DQ202" s="29"/>
      <c r="DR202" s="29"/>
      <c r="DS202" s="29"/>
      <c r="DT202" s="29"/>
      <c r="DU202" s="29"/>
      <c r="DV202" s="29"/>
      <c r="DW202" s="29"/>
      <c r="DX202" s="29"/>
      <c r="DY202" s="29"/>
      <c r="DZ202" s="29"/>
      <c r="EA202" s="29"/>
      <c r="EB202" s="29"/>
      <c r="EC202" s="29"/>
      <c r="ED202" s="29"/>
      <c r="EE202" s="29"/>
      <c r="EF202" s="29"/>
      <c r="EG202" s="29"/>
      <c r="EH202" s="29"/>
      <c r="EI202" s="29"/>
      <c r="EJ202" s="29"/>
      <c r="EK202" s="29"/>
      <c r="EL202" s="29"/>
      <c r="EM202" s="29"/>
      <c r="EN202" s="29"/>
      <c r="EO202" s="29"/>
      <c r="EP202" s="29"/>
      <c r="EQ202" s="29"/>
      <c r="ER202" s="29"/>
      <c r="ES202" s="29"/>
      <c r="ET202" s="29"/>
      <c r="EU202" s="29"/>
      <c r="EV202" s="29"/>
      <c r="EW202" s="29"/>
      <c r="EX202" s="29"/>
      <c r="EY202" s="29"/>
      <c r="EZ202" s="29"/>
      <c r="FA202" s="29"/>
      <c r="FB202" s="29"/>
      <c r="FC202" s="29"/>
      <c r="FD202" s="29"/>
      <c r="FE202" s="29"/>
      <c r="FF202" s="29"/>
      <c r="FG202" s="29"/>
      <c r="FH202" s="29"/>
      <c r="FI202" s="29"/>
      <c r="FJ202" s="29"/>
      <c r="FK202" s="29"/>
      <c r="FL202" s="29"/>
      <c r="FM202" s="29"/>
      <c r="FN202" s="29"/>
      <c r="FO202" s="29"/>
      <c r="FP202" s="29"/>
      <c r="FQ202" s="29"/>
      <c r="FR202" s="29"/>
      <c r="FS202" s="29"/>
      <c r="FT202" s="29"/>
      <c r="FU202" s="29"/>
      <c r="FV202" s="29"/>
      <c r="FW202" s="29"/>
      <c r="FX202" s="29"/>
      <c r="FY202" s="29"/>
      <c r="FZ202" s="29"/>
      <c r="GA202" s="29"/>
      <c r="GB202" s="29"/>
      <c r="GC202" s="29"/>
      <c r="GD202" s="29"/>
      <c r="GE202" s="29"/>
      <c r="GF202" s="29"/>
      <c r="GG202" s="29"/>
      <c r="GH202" s="29"/>
      <c r="GI202" s="29"/>
      <c r="GJ202" s="29"/>
      <c r="GK202" s="29"/>
      <c r="GL202" s="29"/>
      <c r="GM202" s="29"/>
      <c r="GN202" s="29"/>
      <c r="GO202" s="29"/>
      <c r="GP202" s="29"/>
      <c r="GQ202" s="29"/>
      <c r="GR202" s="29"/>
      <c r="GS202" s="29"/>
      <c r="GT202" s="29"/>
      <c r="GU202" s="29"/>
      <c r="GV202" s="29"/>
      <c r="GW202" s="29"/>
      <c r="GX202" s="29"/>
      <c r="GY202" s="29"/>
      <c r="GZ202" s="29"/>
      <c r="HA202" s="29"/>
      <c r="HB202" s="29"/>
      <c r="HC202" s="29"/>
      <c r="HD202" s="29"/>
      <c r="HE202" s="29"/>
      <c r="HF202" s="29"/>
      <c r="HG202" s="29"/>
      <c r="HH202" s="29"/>
      <c r="HI202" s="29"/>
      <c r="HJ202" s="29"/>
      <c r="HK202" s="29"/>
      <c r="HL202" s="29"/>
      <c r="HM202" s="29"/>
      <c r="HN202" s="29"/>
      <c r="HO202" s="29"/>
      <c r="HP202" s="29">
        <v>0</v>
      </c>
      <c r="HQ202" s="29">
        <v>14009978.17</v>
      </c>
      <c r="HR202" s="29">
        <v>14009978.17</v>
      </c>
      <c r="HS202" s="29">
        <v>0</v>
      </c>
      <c r="HT202" s="29">
        <v>4690069.46</v>
      </c>
      <c r="HU202" s="29">
        <v>4690069.46</v>
      </c>
      <c r="HV202" s="29">
        <v>0</v>
      </c>
      <c r="HW202" s="29">
        <v>18700047.629999999</v>
      </c>
      <c r="HX202" s="29">
        <v>18700047.629999999</v>
      </c>
      <c r="HY202" s="29">
        <v>0</v>
      </c>
      <c r="HZ202" s="29">
        <v>18700047.629999999</v>
      </c>
      <c r="IA202" s="29">
        <v>18700047.629999999</v>
      </c>
      <c r="IB202" s="29"/>
      <c r="IC202" s="29"/>
      <c r="ID202" s="29"/>
      <c r="IE202" s="29"/>
      <c r="IF202" s="29"/>
      <c r="IG202" s="29"/>
      <c r="IH202" s="29"/>
      <c r="II202" s="29"/>
      <c r="IJ202" s="29"/>
      <c r="IK202" s="29"/>
      <c r="IL202" s="29"/>
      <c r="IM202" s="29"/>
      <c r="IN202" s="29"/>
      <c r="IO202" s="29"/>
      <c r="IP202" s="29"/>
      <c r="IQ202" s="29"/>
      <c r="IR202" s="29"/>
      <c r="IS202" s="29"/>
      <c r="IT202" s="29"/>
      <c r="IU202" s="29"/>
      <c r="IV202" s="29"/>
      <c r="IW202" s="29"/>
      <c r="IX202" s="29"/>
      <c r="IY202" s="29"/>
      <c r="IZ202" s="29"/>
      <c r="JA202" s="29"/>
      <c r="JB202" s="29"/>
      <c r="JC202" s="29"/>
      <c r="JD202" s="29"/>
      <c r="JE202" s="29"/>
      <c r="JF202" s="29"/>
      <c r="JG202" s="29"/>
      <c r="JH202" s="29"/>
      <c r="JI202" s="29"/>
      <c r="JJ202" s="29"/>
      <c r="JK202" s="29"/>
      <c r="JL202" s="29"/>
      <c r="JM202" s="29"/>
      <c r="JN202" s="29"/>
      <c r="JO202" s="29"/>
      <c r="JP202" s="29"/>
      <c r="JQ202" s="29"/>
      <c r="JR202" s="29"/>
      <c r="JS202" s="29"/>
      <c r="JT202" s="29"/>
      <c r="JU202" s="29"/>
      <c r="JV202" s="29"/>
      <c r="JW202" s="29"/>
      <c r="JX202" s="29"/>
      <c r="JY202" s="29"/>
      <c r="JZ202" s="29"/>
      <c r="KA202" s="29"/>
      <c r="KB202" s="29"/>
      <c r="KC202" s="29"/>
      <c r="KD202" s="29"/>
      <c r="KE202" s="29"/>
      <c r="KF202" s="29"/>
      <c r="KG202" s="29"/>
      <c r="KH202" s="29"/>
      <c r="KI202" s="29"/>
      <c r="KJ202" s="29"/>
      <c r="KK202" s="29"/>
      <c r="KL202" s="29"/>
      <c r="KM202" s="29"/>
      <c r="KN202" s="29"/>
      <c r="KO202" s="29"/>
      <c r="KP202" s="29"/>
      <c r="KQ202" s="29"/>
      <c r="KR202" s="29"/>
      <c r="KS202" s="29"/>
      <c r="KT202" s="29"/>
      <c r="KU202" s="29"/>
      <c r="KV202" s="29"/>
      <c r="KW202" s="29"/>
      <c r="KX202" s="29"/>
      <c r="KY202" s="29"/>
      <c r="KZ202" s="29"/>
      <c r="LA202" s="29"/>
      <c r="LB202" s="29"/>
      <c r="LC202" s="29"/>
      <c r="LD202" s="29"/>
      <c r="LE202" s="29"/>
      <c r="LF202" s="29"/>
      <c r="LG202" s="29"/>
      <c r="LH202" s="29"/>
      <c r="LI202" s="29"/>
      <c r="LJ202" s="29"/>
      <c r="LK202" s="29"/>
      <c r="LL202" s="29"/>
      <c r="LM202" s="29"/>
      <c r="LN202" s="29"/>
      <c r="LO202" s="29"/>
      <c r="LP202" s="29"/>
      <c r="LQ202" s="29"/>
      <c r="LR202" s="29"/>
      <c r="LS202" s="29"/>
      <c r="LT202" s="29"/>
      <c r="LU202" s="29"/>
      <c r="LV202" s="29"/>
      <c r="LW202" s="29"/>
      <c r="LX202" s="29"/>
      <c r="LY202" s="29"/>
      <c r="LZ202" s="29"/>
      <c r="MA202" s="29"/>
      <c r="MB202" s="29"/>
      <c r="MC202" s="29"/>
      <c r="MD202" s="29"/>
      <c r="ME202" s="29"/>
      <c r="MF202" s="29">
        <v>1445079.07</v>
      </c>
      <c r="MG202" s="29">
        <v>121691.36</v>
      </c>
      <c r="MH202" s="29">
        <v>1566770.43</v>
      </c>
      <c r="MI202" s="29">
        <v>1445079.07</v>
      </c>
      <c r="MJ202" s="29">
        <v>121691.36</v>
      </c>
      <c r="MK202" s="29">
        <v>1566770.43</v>
      </c>
      <c r="ML202" s="29">
        <v>1445079.07</v>
      </c>
      <c r="MM202" s="29">
        <v>121691.36</v>
      </c>
      <c r="MN202" s="29">
        <v>1566770.43</v>
      </c>
      <c r="MO202" s="29"/>
      <c r="MP202" s="29"/>
      <c r="MQ202" s="29"/>
      <c r="MR202" s="29"/>
      <c r="MS202" s="29"/>
      <c r="MT202" s="29"/>
      <c r="MU202" s="29"/>
      <c r="MV202" s="29"/>
      <c r="MW202" s="29"/>
      <c r="MX202" s="29"/>
      <c r="MY202" s="29"/>
      <c r="MZ202" s="29"/>
      <c r="NA202" s="29"/>
      <c r="NB202" s="29"/>
      <c r="NC202" s="29"/>
      <c r="ND202" s="29"/>
      <c r="NE202" s="29"/>
      <c r="NF202" s="29"/>
      <c r="NG202" s="29"/>
      <c r="NH202" s="29"/>
      <c r="NI202" s="29"/>
      <c r="NJ202" s="29"/>
      <c r="NK202" s="29"/>
      <c r="NL202" s="29"/>
      <c r="NM202" s="29"/>
      <c r="NN202" s="29"/>
      <c r="NO202" s="29"/>
      <c r="NP202" s="29"/>
      <c r="NQ202" s="29"/>
      <c r="NR202" s="29"/>
      <c r="NS202" s="29"/>
      <c r="NT202" s="29"/>
      <c r="NU202" s="29"/>
      <c r="NV202" s="29"/>
      <c r="NW202" s="29"/>
      <c r="NX202" s="29"/>
      <c r="NY202" s="29"/>
      <c r="NZ202" s="29"/>
      <c r="OA202" s="29"/>
      <c r="OB202" s="29"/>
      <c r="OC202" s="29"/>
      <c r="OD202" s="29"/>
      <c r="OE202" s="29"/>
      <c r="OF202" s="29"/>
      <c r="OG202" s="29"/>
      <c r="OH202" s="29"/>
      <c r="OI202" s="29"/>
      <c r="OJ202" s="29"/>
      <c r="OK202" s="29"/>
      <c r="OL202" s="29"/>
      <c r="OM202" s="29"/>
      <c r="ON202" s="29"/>
      <c r="OO202" s="29"/>
      <c r="OP202" s="29"/>
      <c r="OQ202" s="29"/>
      <c r="OR202" s="29"/>
      <c r="OS202" s="29"/>
      <c r="OT202" s="29"/>
      <c r="OU202" s="29"/>
      <c r="OV202" s="29"/>
      <c r="OW202" s="29"/>
      <c r="OX202" s="29"/>
      <c r="OY202" s="29"/>
      <c r="OZ202" s="29"/>
      <c r="PA202" s="29"/>
      <c r="PB202" s="29"/>
      <c r="PC202" s="29"/>
      <c r="PD202" s="29"/>
      <c r="PE202" s="29"/>
      <c r="PF202" s="29"/>
      <c r="PG202" s="29"/>
      <c r="PH202" s="29"/>
      <c r="PI202" s="29"/>
      <c r="PJ202" s="29"/>
      <c r="PK202" s="29"/>
    </row>
    <row r="203" spans="1:427" x14ac:dyDescent="0.25">
      <c r="A203" s="6" t="s">
        <v>111</v>
      </c>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v>0</v>
      </c>
      <c r="BW203" s="29">
        <v>9985303.9199999999</v>
      </c>
      <c r="BX203" s="29">
        <v>9985303.9199999999</v>
      </c>
      <c r="BY203" s="29">
        <v>0</v>
      </c>
      <c r="BZ203" s="29">
        <v>9985303.9199999999</v>
      </c>
      <c r="CA203" s="29">
        <v>9985303.9199999999</v>
      </c>
      <c r="CB203" s="29">
        <v>0</v>
      </c>
      <c r="CC203" s="29">
        <v>9985303.9199999999</v>
      </c>
      <c r="CD203" s="29">
        <v>9985303.9199999999</v>
      </c>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29"/>
      <c r="DQ203" s="29"/>
      <c r="DR203" s="29"/>
      <c r="DS203" s="29"/>
      <c r="DT203" s="29"/>
      <c r="DU203" s="29"/>
      <c r="DV203" s="29"/>
      <c r="DW203" s="29"/>
      <c r="DX203" s="29"/>
      <c r="DY203" s="29"/>
      <c r="DZ203" s="29"/>
      <c r="EA203" s="29"/>
      <c r="EB203" s="29"/>
      <c r="EC203" s="29"/>
      <c r="ED203" s="29"/>
      <c r="EE203" s="29"/>
      <c r="EF203" s="29"/>
      <c r="EG203" s="29"/>
      <c r="EH203" s="29"/>
      <c r="EI203" s="29"/>
      <c r="EJ203" s="29"/>
      <c r="EK203" s="29"/>
      <c r="EL203" s="29"/>
      <c r="EM203" s="29"/>
      <c r="EN203" s="29"/>
      <c r="EO203" s="29"/>
      <c r="EP203" s="29"/>
      <c r="EQ203" s="29"/>
      <c r="ER203" s="29"/>
      <c r="ES203" s="29"/>
      <c r="ET203" s="29"/>
      <c r="EU203" s="29"/>
      <c r="EV203" s="29"/>
      <c r="EW203" s="29"/>
      <c r="EX203" s="29"/>
      <c r="EY203" s="29"/>
      <c r="EZ203" s="29"/>
      <c r="FA203" s="29"/>
      <c r="FB203" s="29"/>
      <c r="FC203" s="29"/>
      <c r="FD203" s="29"/>
      <c r="FE203" s="29"/>
      <c r="FF203" s="29"/>
      <c r="FG203" s="29"/>
      <c r="FH203" s="29"/>
      <c r="FI203" s="29"/>
      <c r="FJ203" s="29"/>
      <c r="FK203" s="29"/>
      <c r="FL203" s="29"/>
      <c r="FM203" s="29"/>
      <c r="FN203" s="29"/>
      <c r="FO203" s="29"/>
      <c r="FP203" s="29"/>
      <c r="FQ203" s="29"/>
      <c r="FR203" s="29"/>
      <c r="FS203" s="29"/>
      <c r="FT203" s="29"/>
      <c r="FU203" s="29"/>
      <c r="FV203" s="29"/>
      <c r="FW203" s="29"/>
      <c r="FX203" s="29"/>
      <c r="FY203" s="29"/>
      <c r="FZ203" s="29"/>
      <c r="GA203" s="29"/>
      <c r="GB203" s="29"/>
      <c r="GC203" s="29"/>
      <c r="GD203" s="29"/>
      <c r="GE203" s="29"/>
      <c r="GF203" s="29"/>
      <c r="GG203" s="29"/>
      <c r="GH203" s="29"/>
      <c r="GI203" s="29"/>
      <c r="GJ203" s="29"/>
      <c r="GK203" s="29"/>
      <c r="GL203" s="29"/>
      <c r="GM203" s="29"/>
      <c r="GN203" s="29"/>
      <c r="GO203" s="29"/>
      <c r="GP203" s="29"/>
      <c r="GQ203" s="29"/>
      <c r="GR203" s="29"/>
      <c r="GS203" s="29"/>
      <c r="GT203" s="29"/>
      <c r="GU203" s="29"/>
      <c r="GV203" s="29"/>
      <c r="GW203" s="29"/>
      <c r="GX203" s="29"/>
      <c r="GY203" s="29"/>
      <c r="GZ203" s="29"/>
      <c r="HA203" s="29"/>
      <c r="HB203" s="29"/>
      <c r="HC203" s="29"/>
      <c r="HD203" s="29"/>
      <c r="HE203" s="29"/>
      <c r="HF203" s="29"/>
      <c r="HG203" s="29"/>
      <c r="HH203" s="29"/>
      <c r="HI203" s="29"/>
      <c r="HJ203" s="29"/>
      <c r="HK203" s="29"/>
      <c r="HL203" s="29"/>
      <c r="HM203" s="29"/>
      <c r="HN203" s="29"/>
      <c r="HO203" s="29"/>
      <c r="HP203" s="29">
        <v>0</v>
      </c>
      <c r="HQ203" s="29">
        <v>14009978.17</v>
      </c>
      <c r="HR203" s="29">
        <v>14009978.17</v>
      </c>
      <c r="HS203" s="29">
        <v>0</v>
      </c>
      <c r="HT203" s="29">
        <v>4690069.46</v>
      </c>
      <c r="HU203" s="29">
        <v>4690069.46</v>
      </c>
      <c r="HV203" s="29">
        <v>0</v>
      </c>
      <c r="HW203" s="29">
        <v>18700047.629999999</v>
      </c>
      <c r="HX203" s="29">
        <v>18700047.629999999</v>
      </c>
      <c r="HY203" s="29">
        <v>0</v>
      </c>
      <c r="HZ203" s="29">
        <v>18700047.629999999</v>
      </c>
      <c r="IA203" s="29">
        <v>18700047.629999999</v>
      </c>
      <c r="IB203" s="29"/>
      <c r="IC203" s="29"/>
      <c r="ID203" s="29"/>
      <c r="IE203" s="29"/>
      <c r="IF203" s="29"/>
      <c r="IG203" s="29"/>
      <c r="IH203" s="29"/>
      <c r="II203" s="29"/>
      <c r="IJ203" s="29"/>
      <c r="IK203" s="29"/>
      <c r="IL203" s="29"/>
      <c r="IM203" s="29"/>
      <c r="IN203" s="29"/>
      <c r="IO203" s="29"/>
      <c r="IP203" s="29"/>
      <c r="IQ203" s="29"/>
      <c r="IR203" s="29"/>
      <c r="IS203" s="29"/>
      <c r="IT203" s="29"/>
      <c r="IU203" s="29"/>
      <c r="IV203" s="29"/>
      <c r="IW203" s="29"/>
      <c r="IX203" s="29"/>
      <c r="IY203" s="29"/>
      <c r="IZ203" s="29"/>
      <c r="JA203" s="29"/>
      <c r="JB203" s="29"/>
      <c r="JC203" s="29"/>
      <c r="JD203" s="29"/>
      <c r="JE203" s="29"/>
      <c r="JF203" s="29"/>
      <c r="JG203" s="29"/>
      <c r="JH203" s="29"/>
      <c r="JI203" s="29"/>
      <c r="JJ203" s="29"/>
      <c r="JK203" s="29"/>
      <c r="JL203" s="29"/>
      <c r="JM203" s="29"/>
      <c r="JN203" s="29"/>
      <c r="JO203" s="29"/>
      <c r="JP203" s="29"/>
      <c r="JQ203" s="29"/>
      <c r="JR203" s="29"/>
      <c r="JS203" s="29"/>
      <c r="JT203" s="29"/>
      <c r="JU203" s="29"/>
      <c r="JV203" s="29"/>
      <c r="JW203" s="29"/>
      <c r="JX203" s="29"/>
      <c r="JY203" s="29"/>
      <c r="JZ203" s="29"/>
      <c r="KA203" s="29"/>
      <c r="KB203" s="29"/>
      <c r="KC203" s="29"/>
      <c r="KD203" s="29"/>
      <c r="KE203" s="29"/>
      <c r="KF203" s="29"/>
      <c r="KG203" s="29"/>
      <c r="KH203" s="29"/>
      <c r="KI203" s="29"/>
      <c r="KJ203" s="29"/>
      <c r="KK203" s="29"/>
      <c r="KL203" s="29"/>
      <c r="KM203" s="29"/>
      <c r="KN203" s="29"/>
      <c r="KO203" s="29"/>
      <c r="KP203" s="29"/>
      <c r="KQ203" s="29"/>
      <c r="KR203" s="29"/>
      <c r="KS203" s="29"/>
      <c r="KT203" s="29"/>
      <c r="KU203" s="29"/>
      <c r="KV203" s="29"/>
      <c r="KW203" s="29"/>
      <c r="KX203" s="29"/>
      <c r="KY203" s="29"/>
      <c r="KZ203" s="29"/>
      <c r="LA203" s="29"/>
      <c r="LB203" s="29"/>
      <c r="LC203" s="29"/>
      <c r="LD203" s="29"/>
      <c r="LE203" s="29"/>
      <c r="LF203" s="29"/>
      <c r="LG203" s="29"/>
      <c r="LH203" s="29"/>
      <c r="LI203" s="29"/>
      <c r="LJ203" s="29"/>
      <c r="LK203" s="29"/>
      <c r="LL203" s="29"/>
      <c r="LM203" s="29"/>
      <c r="LN203" s="29"/>
      <c r="LO203" s="29"/>
      <c r="LP203" s="29"/>
      <c r="LQ203" s="29"/>
      <c r="LR203" s="29"/>
      <c r="LS203" s="29"/>
      <c r="LT203" s="29"/>
      <c r="LU203" s="29"/>
      <c r="LV203" s="29"/>
      <c r="LW203" s="29"/>
      <c r="LX203" s="29"/>
      <c r="LY203" s="29"/>
      <c r="LZ203" s="29"/>
      <c r="MA203" s="29"/>
      <c r="MB203" s="29"/>
      <c r="MC203" s="29"/>
      <c r="MD203" s="29"/>
      <c r="ME203" s="29"/>
      <c r="MF203" s="29">
        <v>1445079.07</v>
      </c>
      <c r="MG203" s="29">
        <v>121691.36</v>
      </c>
      <c r="MH203" s="29">
        <v>1566770.43</v>
      </c>
      <c r="MI203" s="29">
        <v>1445079.07</v>
      </c>
      <c r="MJ203" s="29">
        <v>121691.36</v>
      </c>
      <c r="MK203" s="29">
        <v>1566770.43</v>
      </c>
      <c r="ML203" s="29">
        <v>1445079.07</v>
      </c>
      <c r="MM203" s="29">
        <v>121691.36</v>
      </c>
      <c r="MN203" s="29">
        <v>1566770.43</v>
      </c>
      <c r="MO203" s="29"/>
      <c r="MP203" s="29"/>
      <c r="MQ203" s="29"/>
      <c r="MR203" s="29"/>
      <c r="MS203" s="29"/>
      <c r="MT203" s="29"/>
      <c r="MU203" s="29"/>
      <c r="MV203" s="29"/>
      <c r="MW203" s="29"/>
      <c r="MX203" s="29"/>
      <c r="MY203" s="29"/>
      <c r="MZ203" s="29"/>
      <c r="NA203" s="29"/>
      <c r="NB203" s="29"/>
      <c r="NC203" s="29"/>
      <c r="ND203" s="29"/>
      <c r="NE203" s="29"/>
      <c r="NF203" s="29"/>
      <c r="NG203" s="29"/>
      <c r="NH203" s="29"/>
      <c r="NI203" s="29"/>
      <c r="NJ203" s="29"/>
      <c r="NK203" s="29"/>
      <c r="NL203" s="29"/>
      <c r="NM203" s="29"/>
      <c r="NN203" s="29"/>
      <c r="NO203" s="29"/>
      <c r="NP203" s="29"/>
      <c r="NQ203" s="29"/>
      <c r="NR203" s="29"/>
      <c r="NS203" s="29"/>
      <c r="NT203" s="29"/>
      <c r="NU203" s="29"/>
      <c r="NV203" s="29"/>
      <c r="NW203" s="29"/>
      <c r="NX203" s="29"/>
      <c r="NY203" s="29"/>
      <c r="NZ203" s="29"/>
      <c r="OA203" s="29"/>
      <c r="OB203" s="29"/>
      <c r="OC203" s="29"/>
      <c r="OD203" s="29"/>
      <c r="OE203" s="29"/>
      <c r="OF203" s="29"/>
      <c r="OG203" s="29"/>
      <c r="OH203" s="29"/>
      <c r="OI203" s="29"/>
      <c r="OJ203" s="29"/>
      <c r="OK203" s="29"/>
      <c r="OL203" s="29"/>
      <c r="OM203" s="29"/>
      <c r="ON203" s="29"/>
      <c r="OO203" s="29"/>
      <c r="OP203" s="29"/>
      <c r="OQ203" s="29"/>
      <c r="OR203" s="29"/>
      <c r="OS203" s="29"/>
      <c r="OT203" s="29"/>
      <c r="OU203" s="29"/>
      <c r="OV203" s="29"/>
      <c r="OW203" s="29"/>
      <c r="OX203" s="29"/>
      <c r="OY203" s="29"/>
      <c r="OZ203" s="29"/>
      <c r="PA203" s="29"/>
      <c r="PB203" s="29"/>
      <c r="PC203" s="29"/>
      <c r="PD203" s="29"/>
      <c r="PE203" s="29"/>
      <c r="PF203" s="29"/>
      <c r="PG203" s="29"/>
      <c r="PH203" s="29"/>
      <c r="PI203" s="29"/>
      <c r="PJ203" s="29"/>
      <c r="PK203" s="29"/>
    </row>
    <row r="204" spans="1:427" x14ac:dyDescent="0.25">
      <c r="A204" s="7" t="s">
        <v>354</v>
      </c>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v>1396.78</v>
      </c>
      <c r="BW204" s="29">
        <v>9979194.8499999996</v>
      </c>
      <c r="BX204" s="29">
        <v>9980591.6300000008</v>
      </c>
      <c r="BY204" s="29">
        <v>1396.78</v>
      </c>
      <c r="BZ204" s="29">
        <v>9979194.8499999996</v>
      </c>
      <c r="CA204" s="29">
        <v>9980591.6300000008</v>
      </c>
      <c r="CB204" s="29">
        <v>1396.78</v>
      </c>
      <c r="CC204" s="29">
        <v>9979194.8499999996</v>
      </c>
      <c r="CD204" s="29">
        <v>9980591.6300000008</v>
      </c>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29"/>
      <c r="DQ204" s="29"/>
      <c r="DR204" s="29"/>
      <c r="DS204" s="29"/>
      <c r="DT204" s="29"/>
      <c r="DU204" s="29"/>
      <c r="DV204" s="29"/>
      <c r="DW204" s="29"/>
      <c r="DX204" s="29"/>
      <c r="DY204" s="29"/>
      <c r="DZ204" s="29"/>
      <c r="EA204" s="29"/>
      <c r="EB204" s="29"/>
      <c r="EC204" s="29"/>
      <c r="ED204" s="29"/>
      <c r="EE204" s="29"/>
      <c r="EF204" s="29"/>
      <c r="EG204" s="29"/>
      <c r="EH204" s="29"/>
      <c r="EI204" s="29"/>
      <c r="EJ204" s="29"/>
      <c r="EK204" s="29"/>
      <c r="EL204" s="29"/>
      <c r="EM204" s="29"/>
      <c r="EN204" s="29"/>
      <c r="EO204" s="29"/>
      <c r="EP204" s="29"/>
      <c r="EQ204" s="29"/>
      <c r="ER204" s="29"/>
      <c r="ES204" s="29"/>
      <c r="ET204" s="29"/>
      <c r="EU204" s="29"/>
      <c r="EV204" s="29"/>
      <c r="EW204" s="29"/>
      <c r="EX204" s="29"/>
      <c r="EY204" s="29"/>
      <c r="EZ204" s="29"/>
      <c r="FA204" s="29"/>
      <c r="FB204" s="29"/>
      <c r="FC204" s="29"/>
      <c r="FD204" s="29"/>
      <c r="FE204" s="29"/>
      <c r="FF204" s="29"/>
      <c r="FG204" s="29"/>
      <c r="FH204" s="29"/>
      <c r="FI204" s="29"/>
      <c r="FJ204" s="29"/>
      <c r="FK204" s="29"/>
      <c r="FL204" s="29"/>
      <c r="FM204" s="29"/>
      <c r="FN204" s="29"/>
      <c r="FO204" s="29"/>
      <c r="FP204" s="29"/>
      <c r="FQ204" s="29"/>
      <c r="FR204" s="29"/>
      <c r="FS204" s="29"/>
      <c r="FT204" s="29"/>
      <c r="FU204" s="29"/>
      <c r="FV204" s="29"/>
      <c r="FW204" s="29"/>
      <c r="FX204" s="29"/>
      <c r="FY204" s="29"/>
      <c r="FZ204" s="29"/>
      <c r="GA204" s="29"/>
      <c r="GB204" s="29"/>
      <c r="GC204" s="29"/>
      <c r="GD204" s="29"/>
      <c r="GE204" s="29"/>
      <c r="GF204" s="29"/>
      <c r="GG204" s="29"/>
      <c r="GH204" s="29"/>
      <c r="GI204" s="29"/>
      <c r="GJ204" s="29"/>
      <c r="GK204" s="29"/>
      <c r="GL204" s="29"/>
      <c r="GM204" s="29"/>
      <c r="GN204" s="29"/>
      <c r="GO204" s="29"/>
      <c r="GP204" s="29"/>
      <c r="GQ204" s="29"/>
      <c r="GR204" s="29"/>
      <c r="GS204" s="29"/>
      <c r="GT204" s="29"/>
      <c r="GU204" s="29"/>
      <c r="GV204" s="29"/>
      <c r="GW204" s="29"/>
      <c r="GX204" s="29"/>
      <c r="GY204" s="29"/>
      <c r="GZ204" s="29"/>
      <c r="HA204" s="29"/>
      <c r="HB204" s="29"/>
      <c r="HC204" s="29"/>
      <c r="HD204" s="29"/>
      <c r="HE204" s="29"/>
      <c r="HF204" s="29"/>
      <c r="HG204" s="29"/>
      <c r="HH204" s="29"/>
      <c r="HI204" s="29"/>
      <c r="HJ204" s="29"/>
      <c r="HK204" s="29"/>
      <c r="HL204" s="29"/>
      <c r="HM204" s="29"/>
      <c r="HN204" s="29"/>
      <c r="HO204" s="29"/>
      <c r="HP204" s="29">
        <v>138887.85</v>
      </c>
      <c r="HQ204" s="29">
        <v>13870961.92</v>
      </c>
      <c r="HR204" s="29">
        <v>14009849.77</v>
      </c>
      <c r="HS204" s="29">
        <v>0</v>
      </c>
      <c r="HT204" s="29">
        <v>4690069.46</v>
      </c>
      <c r="HU204" s="29">
        <v>4690069.46</v>
      </c>
      <c r="HV204" s="29">
        <v>138887.85</v>
      </c>
      <c r="HW204" s="29">
        <v>18561031.379999999</v>
      </c>
      <c r="HX204" s="29">
        <v>18699919.23</v>
      </c>
      <c r="HY204" s="29">
        <v>138887.85</v>
      </c>
      <c r="HZ204" s="29">
        <v>18561031.379999999</v>
      </c>
      <c r="IA204" s="29">
        <v>18699919.23</v>
      </c>
      <c r="IB204" s="29"/>
      <c r="IC204" s="29"/>
      <c r="ID204" s="29"/>
      <c r="IE204" s="29"/>
      <c r="IF204" s="29"/>
      <c r="IG204" s="29"/>
      <c r="IH204" s="29"/>
      <c r="II204" s="29"/>
      <c r="IJ204" s="29"/>
      <c r="IK204" s="29"/>
      <c r="IL204" s="29"/>
      <c r="IM204" s="29"/>
      <c r="IN204" s="29"/>
      <c r="IO204" s="29"/>
      <c r="IP204" s="29"/>
      <c r="IQ204" s="29"/>
      <c r="IR204" s="29"/>
      <c r="IS204" s="29"/>
      <c r="IT204" s="29"/>
      <c r="IU204" s="29"/>
      <c r="IV204" s="29"/>
      <c r="IW204" s="29"/>
      <c r="IX204" s="29"/>
      <c r="IY204" s="29"/>
      <c r="IZ204" s="29"/>
      <c r="JA204" s="29"/>
      <c r="JB204" s="29"/>
      <c r="JC204" s="29"/>
      <c r="JD204" s="29"/>
      <c r="JE204" s="29"/>
      <c r="JF204" s="29"/>
      <c r="JG204" s="29"/>
      <c r="JH204" s="29"/>
      <c r="JI204" s="29"/>
      <c r="JJ204" s="29"/>
      <c r="JK204" s="29"/>
      <c r="JL204" s="29"/>
      <c r="JM204" s="29"/>
      <c r="JN204" s="29"/>
      <c r="JO204" s="29"/>
      <c r="JP204" s="29"/>
      <c r="JQ204" s="29"/>
      <c r="JR204" s="29"/>
      <c r="JS204" s="29"/>
      <c r="JT204" s="29"/>
      <c r="JU204" s="29"/>
      <c r="JV204" s="29"/>
      <c r="JW204" s="29"/>
      <c r="JX204" s="29"/>
      <c r="JY204" s="29"/>
      <c r="JZ204" s="29"/>
      <c r="KA204" s="29"/>
      <c r="KB204" s="29"/>
      <c r="KC204" s="29"/>
      <c r="KD204" s="29"/>
      <c r="KE204" s="29"/>
      <c r="KF204" s="29"/>
      <c r="KG204" s="29"/>
      <c r="KH204" s="29"/>
      <c r="KI204" s="29"/>
      <c r="KJ204" s="29"/>
      <c r="KK204" s="29"/>
      <c r="KL204" s="29"/>
      <c r="KM204" s="29"/>
      <c r="KN204" s="29"/>
      <c r="KO204" s="29"/>
      <c r="KP204" s="29"/>
      <c r="KQ204" s="29"/>
      <c r="KR204" s="29"/>
      <c r="KS204" s="29"/>
      <c r="KT204" s="29"/>
      <c r="KU204" s="29"/>
      <c r="KV204" s="29"/>
      <c r="KW204" s="29"/>
      <c r="KX204" s="29"/>
      <c r="KY204" s="29"/>
      <c r="KZ204" s="29"/>
      <c r="LA204" s="29"/>
      <c r="LB204" s="29"/>
      <c r="LC204" s="29"/>
      <c r="LD204" s="29"/>
      <c r="LE204" s="29"/>
      <c r="LF204" s="29"/>
      <c r="LG204" s="29"/>
      <c r="LH204" s="29"/>
      <c r="LI204" s="29"/>
      <c r="LJ204" s="29"/>
      <c r="LK204" s="29"/>
      <c r="LL204" s="29"/>
      <c r="LM204" s="29"/>
      <c r="LN204" s="29"/>
      <c r="LO204" s="29"/>
      <c r="LP204" s="29"/>
      <c r="LQ204" s="29"/>
      <c r="LR204" s="29"/>
      <c r="LS204" s="29"/>
      <c r="LT204" s="29"/>
      <c r="LU204" s="29"/>
      <c r="LV204" s="29"/>
      <c r="LW204" s="29"/>
      <c r="LX204" s="29"/>
      <c r="LY204" s="29"/>
      <c r="LZ204" s="29"/>
      <c r="MA204" s="29"/>
      <c r="MB204" s="29"/>
      <c r="MC204" s="29"/>
      <c r="MD204" s="29"/>
      <c r="ME204" s="29"/>
      <c r="MF204" s="29">
        <v>1445079.07</v>
      </c>
      <c r="MG204" s="29">
        <v>121691.36</v>
      </c>
      <c r="MH204" s="29">
        <v>1566770.43</v>
      </c>
      <c r="MI204" s="29">
        <v>1445079.07</v>
      </c>
      <c r="MJ204" s="29">
        <v>121691.36</v>
      </c>
      <c r="MK204" s="29">
        <v>1566770.43</v>
      </c>
      <c r="ML204" s="29">
        <v>1445079.07</v>
      </c>
      <c r="MM204" s="29">
        <v>121691.36</v>
      </c>
      <c r="MN204" s="29">
        <v>1566770.43</v>
      </c>
      <c r="MO204" s="29"/>
      <c r="MP204" s="29"/>
      <c r="MQ204" s="29"/>
      <c r="MR204" s="29"/>
      <c r="MS204" s="29"/>
      <c r="MT204" s="29"/>
      <c r="MU204" s="29"/>
      <c r="MV204" s="29"/>
      <c r="MW204" s="29"/>
      <c r="MX204" s="29"/>
      <c r="MY204" s="29"/>
      <c r="MZ204" s="29"/>
      <c r="NA204" s="29"/>
      <c r="NB204" s="29"/>
      <c r="NC204" s="29"/>
      <c r="ND204" s="29"/>
      <c r="NE204" s="29"/>
      <c r="NF204" s="29"/>
      <c r="NG204" s="29"/>
      <c r="NH204" s="29"/>
      <c r="NI204" s="29"/>
      <c r="NJ204" s="29"/>
      <c r="NK204" s="29"/>
      <c r="NL204" s="29"/>
      <c r="NM204" s="29"/>
      <c r="NN204" s="29"/>
      <c r="NO204" s="29"/>
      <c r="NP204" s="29"/>
      <c r="NQ204" s="29"/>
      <c r="NR204" s="29"/>
      <c r="NS204" s="29"/>
      <c r="NT204" s="29"/>
      <c r="NU204" s="29"/>
      <c r="NV204" s="29"/>
      <c r="NW204" s="29"/>
      <c r="NX204" s="29"/>
      <c r="NY204" s="29"/>
      <c r="NZ204" s="29"/>
      <c r="OA204" s="29"/>
      <c r="OB204" s="29"/>
      <c r="OC204" s="29"/>
      <c r="OD204" s="29"/>
      <c r="OE204" s="29"/>
      <c r="OF204" s="29"/>
      <c r="OG204" s="29"/>
      <c r="OH204" s="29"/>
      <c r="OI204" s="29"/>
      <c r="OJ204" s="29"/>
      <c r="OK204" s="29"/>
      <c r="OL204" s="29"/>
      <c r="OM204" s="29"/>
      <c r="ON204" s="29"/>
      <c r="OO204" s="29"/>
      <c r="OP204" s="29"/>
      <c r="OQ204" s="29"/>
      <c r="OR204" s="29"/>
      <c r="OS204" s="29"/>
      <c r="OT204" s="29"/>
      <c r="OU204" s="29"/>
      <c r="OV204" s="29"/>
      <c r="OW204" s="29"/>
      <c r="OX204" s="29"/>
      <c r="OY204" s="29"/>
      <c r="OZ204" s="29"/>
      <c r="PA204" s="29"/>
      <c r="PB204" s="29"/>
      <c r="PC204" s="29"/>
      <c r="PD204" s="29"/>
      <c r="PE204" s="29"/>
      <c r="PF204" s="29"/>
      <c r="PG204" s="29"/>
      <c r="PH204" s="29"/>
      <c r="PI204" s="29"/>
      <c r="PJ204" s="29"/>
      <c r="PK204" s="29"/>
    </row>
    <row r="205" spans="1:427" x14ac:dyDescent="0.25">
      <c r="A205" s="7" t="s">
        <v>355</v>
      </c>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v>4707.29</v>
      </c>
      <c r="BW205" s="29">
        <v>0</v>
      </c>
      <c r="BX205" s="29">
        <v>4707.29</v>
      </c>
      <c r="BY205" s="29">
        <v>4707.29</v>
      </c>
      <c r="BZ205" s="29">
        <v>0</v>
      </c>
      <c r="CA205" s="29">
        <v>4707.29</v>
      </c>
      <c r="CB205" s="29">
        <v>4707.29</v>
      </c>
      <c r="CC205" s="29">
        <v>0</v>
      </c>
      <c r="CD205" s="29">
        <v>4707.29</v>
      </c>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29"/>
      <c r="DQ205" s="29"/>
      <c r="DR205" s="29"/>
      <c r="DS205" s="29"/>
      <c r="DT205" s="29"/>
      <c r="DU205" s="29"/>
      <c r="DV205" s="29"/>
      <c r="DW205" s="29"/>
      <c r="DX205" s="29"/>
      <c r="DY205" s="29"/>
      <c r="DZ205" s="29"/>
      <c r="EA205" s="29"/>
      <c r="EB205" s="29"/>
      <c r="EC205" s="29"/>
      <c r="ED205" s="29"/>
      <c r="EE205" s="29"/>
      <c r="EF205" s="29"/>
      <c r="EG205" s="29"/>
      <c r="EH205" s="29"/>
      <c r="EI205" s="29"/>
      <c r="EJ205" s="29"/>
      <c r="EK205" s="29"/>
      <c r="EL205" s="29"/>
      <c r="EM205" s="29"/>
      <c r="EN205" s="29"/>
      <c r="EO205" s="29"/>
      <c r="EP205" s="29"/>
      <c r="EQ205" s="29"/>
      <c r="ER205" s="29"/>
      <c r="ES205" s="29"/>
      <c r="ET205" s="29"/>
      <c r="EU205" s="29"/>
      <c r="EV205" s="29"/>
      <c r="EW205" s="29"/>
      <c r="EX205" s="29"/>
      <c r="EY205" s="29"/>
      <c r="EZ205" s="29"/>
      <c r="FA205" s="29"/>
      <c r="FB205" s="29"/>
      <c r="FC205" s="29"/>
      <c r="FD205" s="29"/>
      <c r="FE205" s="29"/>
      <c r="FF205" s="29"/>
      <c r="FG205" s="29"/>
      <c r="FH205" s="29"/>
      <c r="FI205" s="29"/>
      <c r="FJ205" s="29"/>
      <c r="FK205" s="29"/>
      <c r="FL205" s="29"/>
      <c r="FM205" s="29"/>
      <c r="FN205" s="29"/>
      <c r="FO205" s="29"/>
      <c r="FP205" s="29"/>
      <c r="FQ205" s="29"/>
      <c r="FR205" s="29"/>
      <c r="FS205" s="29"/>
      <c r="FT205" s="29"/>
      <c r="FU205" s="29"/>
      <c r="FV205" s="29"/>
      <c r="FW205" s="29"/>
      <c r="FX205" s="29"/>
      <c r="FY205" s="29"/>
      <c r="FZ205" s="29"/>
      <c r="GA205" s="29"/>
      <c r="GB205" s="29"/>
      <c r="GC205" s="29"/>
      <c r="GD205" s="29"/>
      <c r="GE205" s="29"/>
      <c r="GF205" s="29"/>
      <c r="GG205" s="29"/>
      <c r="GH205" s="29"/>
      <c r="GI205" s="29"/>
      <c r="GJ205" s="29"/>
      <c r="GK205" s="29"/>
      <c r="GL205" s="29"/>
      <c r="GM205" s="29"/>
      <c r="GN205" s="29"/>
      <c r="GO205" s="29"/>
      <c r="GP205" s="29"/>
      <c r="GQ205" s="29"/>
      <c r="GR205" s="29"/>
      <c r="GS205" s="29"/>
      <c r="GT205" s="29"/>
      <c r="GU205" s="29"/>
      <c r="GV205" s="29"/>
      <c r="GW205" s="29"/>
      <c r="GX205" s="29"/>
      <c r="GY205" s="29"/>
      <c r="GZ205" s="29"/>
      <c r="HA205" s="29"/>
      <c r="HB205" s="29"/>
      <c r="HC205" s="29"/>
      <c r="HD205" s="29"/>
      <c r="HE205" s="29"/>
      <c r="HF205" s="29"/>
      <c r="HG205" s="29"/>
      <c r="HH205" s="29"/>
      <c r="HI205" s="29"/>
      <c r="HJ205" s="29"/>
      <c r="HK205" s="29"/>
      <c r="HL205" s="29"/>
      <c r="HM205" s="29"/>
      <c r="HN205" s="29"/>
      <c r="HO205" s="29"/>
      <c r="HP205" s="29">
        <v>128.4</v>
      </c>
      <c r="HQ205" s="29">
        <v>0</v>
      </c>
      <c r="HR205" s="29">
        <v>128.4</v>
      </c>
      <c r="HS205" s="29"/>
      <c r="HT205" s="29"/>
      <c r="HU205" s="29"/>
      <c r="HV205" s="29">
        <v>128.4</v>
      </c>
      <c r="HW205" s="29">
        <v>0</v>
      </c>
      <c r="HX205" s="29">
        <v>128.4</v>
      </c>
      <c r="HY205" s="29">
        <v>128.4</v>
      </c>
      <c r="HZ205" s="29">
        <v>0</v>
      </c>
      <c r="IA205" s="29">
        <v>128.4</v>
      </c>
      <c r="IB205" s="29"/>
      <c r="IC205" s="29"/>
      <c r="ID205" s="29"/>
      <c r="IE205" s="29"/>
      <c r="IF205" s="29"/>
      <c r="IG205" s="29"/>
      <c r="IH205" s="29"/>
      <c r="II205" s="29"/>
      <c r="IJ205" s="29"/>
      <c r="IK205" s="29"/>
      <c r="IL205" s="29"/>
      <c r="IM205" s="29"/>
      <c r="IN205" s="29"/>
      <c r="IO205" s="29"/>
      <c r="IP205" s="29"/>
      <c r="IQ205" s="29"/>
      <c r="IR205" s="29"/>
      <c r="IS205" s="29"/>
      <c r="IT205" s="29"/>
      <c r="IU205" s="29"/>
      <c r="IV205" s="29"/>
      <c r="IW205" s="29"/>
      <c r="IX205" s="29"/>
      <c r="IY205" s="29"/>
      <c r="IZ205" s="29"/>
      <c r="JA205" s="29"/>
      <c r="JB205" s="29"/>
      <c r="JC205" s="29"/>
      <c r="JD205" s="29"/>
      <c r="JE205" s="29"/>
      <c r="JF205" s="29"/>
      <c r="JG205" s="29"/>
      <c r="JH205" s="29"/>
      <c r="JI205" s="29"/>
      <c r="JJ205" s="29"/>
      <c r="JK205" s="29"/>
      <c r="JL205" s="29"/>
      <c r="JM205" s="29"/>
      <c r="JN205" s="29"/>
      <c r="JO205" s="29"/>
      <c r="JP205" s="29"/>
      <c r="JQ205" s="29"/>
      <c r="JR205" s="29"/>
      <c r="JS205" s="29"/>
      <c r="JT205" s="29"/>
      <c r="JU205" s="29"/>
      <c r="JV205" s="29"/>
      <c r="JW205" s="29"/>
      <c r="JX205" s="29"/>
      <c r="JY205" s="29"/>
      <c r="JZ205" s="29"/>
      <c r="KA205" s="29"/>
      <c r="KB205" s="29"/>
      <c r="KC205" s="29"/>
      <c r="KD205" s="29"/>
      <c r="KE205" s="29"/>
      <c r="KF205" s="29"/>
      <c r="KG205" s="29"/>
      <c r="KH205" s="29"/>
      <c r="KI205" s="29"/>
      <c r="KJ205" s="29"/>
      <c r="KK205" s="29"/>
      <c r="KL205" s="29"/>
      <c r="KM205" s="29"/>
      <c r="KN205" s="29"/>
      <c r="KO205" s="29"/>
      <c r="KP205" s="29"/>
      <c r="KQ205" s="29"/>
      <c r="KR205" s="29"/>
      <c r="KS205" s="29"/>
      <c r="KT205" s="29"/>
      <c r="KU205" s="29"/>
      <c r="KV205" s="29"/>
      <c r="KW205" s="29"/>
      <c r="KX205" s="29"/>
      <c r="KY205" s="29"/>
      <c r="KZ205" s="29"/>
      <c r="LA205" s="29"/>
      <c r="LB205" s="29"/>
      <c r="LC205" s="29"/>
      <c r="LD205" s="29"/>
      <c r="LE205" s="29"/>
      <c r="LF205" s="29"/>
      <c r="LG205" s="29"/>
      <c r="LH205" s="29"/>
      <c r="LI205" s="29"/>
      <c r="LJ205" s="29"/>
      <c r="LK205" s="29"/>
      <c r="LL205" s="29"/>
      <c r="LM205" s="29"/>
      <c r="LN205" s="29"/>
      <c r="LO205" s="29"/>
      <c r="LP205" s="29"/>
      <c r="LQ205" s="29"/>
      <c r="LR205" s="29"/>
      <c r="LS205" s="29"/>
      <c r="LT205" s="29"/>
      <c r="LU205" s="29"/>
      <c r="LV205" s="29"/>
      <c r="LW205" s="29"/>
      <c r="LX205" s="29"/>
      <c r="LY205" s="29"/>
      <c r="LZ205" s="29"/>
      <c r="MA205" s="29"/>
      <c r="MB205" s="29"/>
      <c r="MC205" s="29"/>
      <c r="MD205" s="29"/>
      <c r="ME205" s="29"/>
      <c r="MF205" s="29"/>
      <c r="MG205" s="29"/>
      <c r="MH205" s="29"/>
      <c r="MI205" s="29"/>
      <c r="MJ205" s="29"/>
      <c r="MK205" s="29"/>
      <c r="ML205" s="29"/>
      <c r="MM205" s="29"/>
      <c r="MN205" s="29"/>
      <c r="MO205" s="29"/>
      <c r="MP205" s="29"/>
      <c r="MQ205" s="29"/>
      <c r="MR205" s="29"/>
      <c r="MS205" s="29"/>
      <c r="MT205" s="29"/>
      <c r="MU205" s="29"/>
      <c r="MV205" s="29"/>
      <c r="MW205" s="29"/>
      <c r="MX205" s="29"/>
      <c r="MY205" s="29"/>
      <c r="MZ205" s="29"/>
      <c r="NA205" s="29"/>
      <c r="NB205" s="29"/>
      <c r="NC205" s="29"/>
      <c r="ND205" s="29"/>
      <c r="NE205" s="29"/>
      <c r="NF205" s="29"/>
      <c r="NG205" s="29"/>
      <c r="NH205" s="29"/>
      <c r="NI205" s="29"/>
      <c r="NJ205" s="29"/>
      <c r="NK205" s="29"/>
      <c r="NL205" s="29"/>
      <c r="NM205" s="29"/>
      <c r="NN205" s="29"/>
      <c r="NO205" s="29"/>
      <c r="NP205" s="29"/>
      <c r="NQ205" s="29"/>
      <c r="NR205" s="29"/>
      <c r="NS205" s="29"/>
      <c r="NT205" s="29"/>
      <c r="NU205" s="29"/>
      <c r="NV205" s="29"/>
      <c r="NW205" s="29"/>
      <c r="NX205" s="29"/>
      <c r="NY205" s="29"/>
      <c r="NZ205" s="29"/>
      <c r="OA205" s="29"/>
      <c r="OB205" s="29"/>
      <c r="OC205" s="29"/>
      <c r="OD205" s="29"/>
      <c r="OE205" s="29"/>
      <c r="OF205" s="29"/>
      <c r="OG205" s="29"/>
      <c r="OH205" s="29"/>
      <c r="OI205" s="29"/>
      <c r="OJ205" s="29"/>
      <c r="OK205" s="29"/>
      <c r="OL205" s="29"/>
      <c r="OM205" s="29"/>
      <c r="ON205" s="29"/>
      <c r="OO205" s="29"/>
      <c r="OP205" s="29"/>
      <c r="OQ205" s="29"/>
      <c r="OR205" s="29"/>
      <c r="OS205" s="29"/>
      <c r="OT205" s="29"/>
      <c r="OU205" s="29"/>
      <c r="OV205" s="29"/>
      <c r="OW205" s="29"/>
      <c r="OX205" s="29"/>
      <c r="OY205" s="29"/>
      <c r="OZ205" s="29"/>
      <c r="PA205" s="29"/>
      <c r="PB205" s="29"/>
      <c r="PC205" s="29"/>
      <c r="PD205" s="29"/>
      <c r="PE205" s="29"/>
      <c r="PF205" s="29"/>
      <c r="PG205" s="29"/>
      <c r="PH205" s="29"/>
      <c r="PI205" s="29"/>
      <c r="PJ205" s="29"/>
      <c r="PK205" s="29"/>
    </row>
    <row r="206" spans="1:427" x14ac:dyDescent="0.25">
      <c r="A206" s="7" t="s">
        <v>356</v>
      </c>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v>-6104.07</v>
      </c>
      <c r="BW206" s="29">
        <v>6109.07</v>
      </c>
      <c r="BX206" s="29">
        <v>5</v>
      </c>
      <c r="BY206" s="29">
        <v>-6104.07</v>
      </c>
      <c r="BZ206" s="29">
        <v>6109.07</v>
      </c>
      <c r="CA206" s="29">
        <v>5</v>
      </c>
      <c r="CB206" s="29">
        <v>-6104.07</v>
      </c>
      <c r="CC206" s="29">
        <v>6109.07</v>
      </c>
      <c r="CD206" s="29">
        <v>5</v>
      </c>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29"/>
      <c r="DQ206" s="29"/>
      <c r="DR206" s="29"/>
      <c r="DS206" s="29"/>
      <c r="DT206" s="29"/>
      <c r="DU206" s="29"/>
      <c r="DV206" s="29"/>
      <c r="DW206" s="29"/>
      <c r="DX206" s="29"/>
      <c r="DY206" s="29"/>
      <c r="DZ206" s="29"/>
      <c r="EA206" s="29"/>
      <c r="EB206" s="29"/>
      <c r="EC206" s="29"/>
      <c r="ED206" s="29"/>
      <c r="EE206" s="29"/>
      <c r="EF206" s="29"/>
      <c r="EG206" s="29"/>
      <c r="EH206" s="29"/>
      <c r="EI206" s="29"/>
      <c r="EJ206" s="29"/>
      <c r="EK206" s="29"/>
      <c r="EL206" s="29"/>
      <c r="EM206" s="29"/>
      <c r="EN206" s="29"/>
      <c r="EO206" s="29"/>
      <c r="EP206" s="29"/>
      <c r="EQ206" s="29"/>
      <c r="ER206" s="29"/>
      <c r="ES206" s="29"/>
      <c r="ET206" s="29"/>
      <c r="EU206" s="29"/>
      <c r="EV206" s="29"/>
      <c r="EW206" s="29"/>
      <c r="EX206" s="29"/>
      <c r="EY206" s="29"/>
      <c r="EZ206" s="29"/>
      <c r="FA206" s="29"/>
      <c r="FB206" s="29"/>
      <c r="FC206" s="29"/>
      <c r="FD206" s="29"/>
      <c r="FE206" s="29"/>
      <c r="FF206" s="29"/>
      <c r="FG206" s="29"/>
      <c r="FH206" s="29"/>
      <c r="FI206" s="29"/>
      <c r="FJ206" s="29"/>
      <c r="FK206" s="29"/>
      <c r="FL206" s="29"/>
      <c r="FM206" s="29"/>
      <c r="FN206" s="29"/>
      <c r="FO206" s="29"/>
      <c r="FP206" s="29"/>
      <c r="FQ206" s="29"/>
      <c r="FR206" s="29"/>
      <c r="FS206" s="29"/>
      <c r="FT206" s="29"/>
      <c r="FU206" s="29"/>
      <c r="FV206" s="29"/>
      <c r="FW206" s="29"/>
      <c r="FX206" s="29"/>
      <c r="FY206" s="29"/>
      <c r="FZ206" s="29"/>
      <c r="GA206" s="29"/>
      <c r="GB206" s="29"/>
      <c r="GC206" s="29"/>
      <c r="GD206" s="29"/>
      <c r="GE206" s="29"/>
      <c r="GF206" s="29"/>
      <c r="GG206" s="29"/>
      <c r="GH206" s="29"/>
      <c r="GI206" s="29"/>
      <c r="GJ206" s="29"/>
      <c r="GK206" s="29"/>
      <c r="GL206" s="29"/>
      <c r="GM206" s="29"/>
      <c r="GN206" s="29"/>
      <c r="GO206" s="29"/>
      <c r="GP206" s="29"/>
      <c r="GQ206" s="29"/>
      <c r="GR206" s="29"/>
      <c r="GS206" s="29"/>
      <c r="GT206" s="29"/>
      <c r="GU206" s="29"/>
      <c r="GV206" s="29"/>
      <c r="GW206" s="29"/>
      <c r="GX206" s="29"/>
      <c r="GY206" s="29"/>
      <c r="GZ206" s="29"/>
      <c r="HA206" s="29"/>
      <c r="HB206" s="29"/>
      <c r="HC206" s="29"/>
      <c r="HD206" s="29"/>
      <c r="HE206" s="29"/>
      <c r="HF206" s="29"/>
      <c r="HG206" s="29"/>
      <c r="HH206" s="29"/>
      <c r="HI206" s="29"/>
      <c r="HJ206" s="29"/>
      <c r="HK206" s="29"/>
      <c r="HL206" s="29"/>
      <c r="HM206" s="29"/>
      <c r="HN206" s="29"/>
      <c r="HO206" s="29"/>
      <c r="HP206" s="29">
        <v>-139016.25</v>
      </c>
      <c r="HQ206" s="29">
        <v>139016.25</v>
      </c>
      <c r="HR206" s="29">
        <v>0</v>
      </c>
      <c r="HS206" s="29"/>
      <c r="HT206" s="29"/>
      <c r="HU206" s="29"/>
      <c r="HV206" s="29">
        <v>-139016.25</v>
      </c>
      <c r="HW206" s="29">
        <v>139016.25</v>
      </c>
      <c r="HX206" s="29">
        <v>0</v>
      </c>
      <c r="HY206" s="29">
        <v>-139016.25</v>
      </c>
      <c r="HZ206" s="29">
        <v>139016.25</v>
      </c>
      <c r="IA206" s="29">
        <v>0</v>
      </c>
      <c r="IB206" s="29"/>
      <c r="IC206" s="29"/>
      <c r="ID206" s="29"/>
      <c r="IE206" s="29"/>
      <c r="IF206" s="29"/>
      <c r="IG206" s="29"/>
      <c r="IH206" s="29"/>
      <c r="II206" s="29"/>
      <c r="IJ206" s="29"/>
      <c r="IK206" s="29"/>
      <c r="IL206" s="29"/>
      <c r="IM206" s="29"/>
      <c r="IN206" s="29"/>
      <c r="IO206" s="29"/>
      <c r="IP206" s="29"/>
      <c r="IQ206" s="29"/>
      <c r="IR206" s="29"/>
      <c r="IS206" s="29"/>
      <c r="IT206" s="29"/>
      <c r="IU206" s="29"/>
      <c r="IV206" s="29"/>
      <c r="IW206" s="29"/>
      <c r="IX206" s="29"/>
      <c r="IY206" s="29"/>
      <c r="IZ206" s="29"/>
      <c r="JA206" s="29"/>
      <c r="JB206" s="29"/>
      <c r="JC206" s="29"/>
      <c r="JD206" s="29"/>
      <c r="JE206" s="29"/>
      <c r="JF206" s="29"/>
      <c r="JG206" s="29"/>
      <c r="JH206" s="29"/>
      <c r="JI206" s="29"/>
      <c r="JJ206" s="29"/>
      <c r="JK206" s="29"/>
      <c r="JL206" s="29"/>
      <c r="JM206" s="29"/>
      <c r="JN206" s="29"/>
      <c r="JO206" s="29"/>
      <c r="JP206" s="29"/>
      <c r="JQ206" s="29"/>
      <c r="JR206" s="29"/>
      <c r="JS206" s="29"/>
      <c r="JT206" s="29"/>
      <c r="JU206" s="29"/>
      <c r="JV206" s="29"/>
      <c r="JW206" s="29"/>
      <c r="JX206" s="29"/>
      <c r="JY206" s="29"/>
      <c r="JZ206" s="29"/>
      <c r="KA206" s="29"/>
      <c r="KB206" s="29"/>
      <c r="KC206" s="29"/>
      <c r="KD206" s="29"/>
      <c r="KE206" s="29"/>
      <c r="KF206" s="29"/>
      <c r="KG206" s="29"/>
      <c r="KH206" s="29"/>
      <c r="KI206" s="29"/>
      <c r="KJ206" s="29"/>
      <c r="KK206" s="29"/>
      <c r="KL206" s="29"/>
      <c r="KM206" s="29"/>
      <c r="KN206" s="29"/>
      <c r="KO206" s="29"/>
      <c r="KP206" s="29"/>
      <c r="KQ206" s="29"/>
      <c r="KR206" s="29"/>
      <c r="KS206" s="29"/>
      <c r="KT206" s="29"/>
      <c r="KU206" s="29"/>
      <c r="KV206" s="29"/>
      <c r="KW206" s="29"/>
      <c r="KX206" s="29"/>
      <c r="KY206" s="29"/>
      <c r="KZ206" s="29"/>
      <c r="LA206" s="29"/>
      <c r="LB206" s="29"/>
      <c r="LC206" s="29"/>
      <c r="LD206" s="29"/>
      <c r="LE206" s="29"/>
      <c r="LF206" s="29"/>
      <c r="LG206" s="29"/>
      <c r="LH206" s="29"/>
      <c r="LI206" s="29"/>
      <c r="LJ206" s="29"/>
      <c r="LK206" s="29"/>
      <c r="LL206" s="29"/>
      <c r="LM206" s="29"/>
      <c r="LN206" s="29"/>
      <c r="LO206" s="29"/>
      <c r="LP206" s="29"/>
      <c r="LQ206" s="29"/>
      <c r="LR206" s="29"/>
      <c r="LS206" s="29"/>
      <c r="LT206" s="29"/>
      <c r="LU206" s="29"/>
      <c r="LV206" s="29"/>
      <c r="LW206" s="29"/>
      <c r="LX206" s="29"/>
      <c r="LY206" s="29"/>
      <c r="LZ206" s="29"/>
      <c r="MA206" s="29"/>
      <c r="MB206" s="29"/>
      <c r="MC206" s="29"/>
      <c r="MD206" s="29"/>
      <c r="ME206" s="29"/>
      <c r="MF206" s="29"/>
      <c r="MG206" s="29"/>
      <c r="MH206" s="29"/>
      <c r="MI206" s="29"/>
      <c r="MJ206" s="29"/>
      <c r="MK206" s="29"/>
      <c r="ML206" s="29"/>
      <c r="MM206" s="29"/>
      <c r="MN206" s="29"/>
      <c r="MO206" s="29"/>
      <c r="MP206" s="29"/>
      <c r="MQ206" s="29"/>
      <c r="MR206" s="29"/>
      <c r="MS206" s="29"/>
      <c r="MT206" s="29"/>
      <c r="MU206" s="29"/>
      <c r="MV206" s="29"/>
      <c r="MW206" s="29"/>
      <c r="MX206" s="29"/>
      <c r="MY206" s="29"/>
      <c r="MZ206" s="29"/>
      <c r="NA206" s="29"/>
      <c r="NB206" s="29"/>
      <c r="NC206" s="29"/>
      <c r="ND206" s="29"/>
      <c r="NE206" s="29"/>
      <c r="NF206" s="29"/>
      <c r="NG206" s="29"/>
      <c r="NH206" s="29"/>
      <c r="NI206" s="29"/>
      <c r="NJ206" s="29"/>
      <c r="NK206" s="29"/>
      <c r="NL206" s="29"/>
      <c r="NM206" s="29"/>
      <c r="NN206" s="29"/>
      <c r="NO206" s="29"/>
      <c r="NP206" s="29"/>
      <c r="NQ206" s="29"/>
      <c r="NR206" s="29"/>
      <c r="NS206" s="29"/>
      <c r="NT206" s="29"/>
      <c r="NU206" s="29"/>
      <c r="NV206" s="29"/>
      <c r="NW206" s="29"/>
      <c r="NX206" s="29"/>
      <c r="NY206" s="29"/>
      <c r="NZ206" s="29"/>
      <c r="OA206" s="29"/>
      <c r="OB206" s="29"/>
      <c r="OC206" s="29"/>
      <c r="OD206" s="29"/>
      <c r="OE206" s="29"/>
      <c r="OF206" s="29"/>
      <c r="OG206" s="29"/>
      <c r="OH206" s="29"/>
      <c r="OI206" s="29"/>
      <c r="OJ206" s="29"/>
      <c r="OK206" s="29"/>
      <c r="OL206" s="29"/>
      <c r="OM206" s="29"/>
      <c r="ON206" s="29"/>
      <c r="OO206" s="29"/>
      <c r="OP206" s="29"/>
      <c r="OQ206" s="29"/>
      <c r="OR206" s="29"/>
      <c r="OS206" s="29"/>
      <c r="OT206" s="29"/>
      <c r="OU206" s="29"/>
      <c r="OV206" s="29"/>
      <c r="OW206" s="29"/>
      <c r="OX206" s="29"/>
      <c r="OY206" s="29"/>
      <c r="OZ206" s="29"/>
      <c r="PA206" s="29"/>
      <c r="PB206" s="29"/>
      <c r="PC206" s="29"/>
      <c r="PD206" s="29"/>
      <c r="PE206" s="29"/>
      <c r="PF206" s="29"/>
      <c r="PG206" s="29"/>
      <c r="PH206" s="29"/>
      <c r="PI206" s="29"/>
      <c r="PJ206" s="29"/>
      <c r="PK206" s="29"/>
    </row>
    <row r="207" spans="1:427" x14ac:dyDescent="0.25">
      <c r="A207" s="3" t="s">
        <v>165</v>
      </c>
      <c r="B207" s="29">
        <v>-3.637978807091713E-12</v>
      </c>
      <c r="C207" s="29">
        <v>252614.04000000004</v>
      </c>
      <c r="D207" s="29">
        <v>252614.03999999998</v>
      </c>
      <c r="E207" s="29">
        <v>-3.637978807091713E-12</v>
      </c>
      <c r="F207" s="29">
        <v>252614.04000000004</v>
      </c>
      <c r="G207" s="29">
        <v>252614.03999999998</v>
      </c>
      <c r="H207" s="29">
        <v>1.4551915228366852E-11</v>
      </c>
      <c r="I207" s="29">
        <v>252844.96</v>
      </c>
      <c r="J207" s="29">
        <v>252844.96000000005</v>
      </c>
      <c r="K207" s="29">
        <v>1.4551915228366852E-11</v>
      </c>
      <c r="L207" s="29">
        <v>252844.96</v>
      </c>
      <c r="M207" s="29">
        <v>252844.96000000005</v>
      </c>
      <c r="N207" s="29">
        <v>1.0913936421275139E-11</v>
      </c>
      <c r="O207" s="29">
        <v>219066.93</v>
      </c>
      <c r="P207" s="29">
        <v>219066.92999999996</v>
      </c>
      <c r="Q207" s="29">
        <v>1.0913936421275139E-11</v>
      </c>
      <c r="R207" s="29">
        <v>219066.93</v>
      </c>
      <c r="S207" s="29">
        <v>219066.92999999996</v>
      </c>
      <c r="T207" s="29">
        <v>3.637978807091713E-12</v>
      </c>
      <c r="U207" s="29">
        <v>219263.45999999996</v>
      </c>
      <c r="V207" s="29">
        <v>219263.46000000002</v>
      </c>
      <c r="W207" s="29">
        <v>3.637978807091713E-12</v>
      </c>
      <c r="X207" s="29">
        <v>219263.45999999996</v>
      </c>
      <c r="Y207" s="29">
        <v>219263.46000000002</v>
      </c>
      <c r="Z207" s="29">
        <v>2.5465851649641991E-11</v>
      </c>
      <c r="AA207" s="29">
        <v>962975.04999999993</v>
      </c>
      <c r="AB207" s="29">
        <v>962975.05</v>
      </c>
      <c r="AC207" s="29">
        <v>2.5465851649641991E-11</v>
      </c>
      <c r="AD207" s="29">
        <v>962975.04999999993</v>
      </c>
      <c r="AE207" s="29">
        <v>962975.05</v>
      </c>
      <c r="AF207" s="29">
        <v>-2.5465851649641991E-11</v>
      </c>
      <c r="AG207" s="29">
        <v>315091.90999999997</v>
      </c>
      <c r="AH207" s="29">
        <v>315091.91000000003</v>
      </c>
      <c r="AI207" s="29">
        <v>-2.5465851649641991E-11</v>
      </c>
      <c r="AJ207" s="29">
        <v>315091.90999999997</v>
      </c>
      <c r="AK207" s="29">
        <v>315091.91000000003</v>
      </c>
      <c r="AL207" s="29">
        <v>1.4551915228366852E-11</v>
      </c>
      <c r="AM207" s="29">
        <v>336714.05000000005</v>
      </c>
      <c r="AN207" s="29">
        <v>336714.05000000005</v>
      </c>
      <c r="AO207" s="29">
        <v>1.4551915228366852E-11</v>
      </c>
      <c r="AP207" s="29">
        <v>336714.05000000005</v>
      </c>
      <c r="AQ207" s="29">
        <v>336714.05000000005</v>
      </c>
      <c r="AR207" s="29">
        <v>-2.1827872842550278E-11</v>
      </c>
      <c r="AS207" s="29">
        <v>690012.31</v>
      </c>
      <c r="AT207" s="29">
        <v>690012.31</v>
      </c>
      <c r="AU207" s="29">
        <v>-2.1827872842550278E-11</v>
      </c>
      <c r="AV207" s="29">
        <v>690012.31</v>
      </c>
      <c r="AW207" s="29">
        <v>690012.31</v>
      </c>
      <c r="AX207" s="29">
        <v>3.637978807091713E-12</v>
      </c>
      <c r="AY207" s="29">
        <v>204383.75</v>
      </c>
      <c r="AZ207" s="29">
        <v>204383.75</v>
      </c>
      <c r="BA207" s="29">
        <v>3.637978807091713E-12</v>
      </c>
      <c r="BB207" s="29">
        <v>204383.75</v>
      </c>
      <c r="BC207" s="29">
        <v>204383.75</v>
      </c>
      <c r="BD207" s="29">
        <v>0</v>
      </c>
      <c r="BE207" s="29">
        <v>770985.59000000008</v>
      </c>
      <c r="BF207" s="29">
        <v>770985.5900000002</v>
      </c>
      <c r="BG207" s="29">
        <v>0</v>
      </c>
      <c r="BH207" s="29">
        <v>770985.59000000008</v>
      </c>
      <c r="BI207" s="29">
        <v>770985.5900000002</v>
      </c>
      <c r="BJ207" s="29">
        <v>1.0186340659856796E-10</v>
      </c>
      <c r="BK207" s="29">
        <v>5289270.3199999975</v>
      </c>
      <c r="BL207" s="29">
        <v>5289270.3199999994</v>
      </c>
      <c r="BM207" s="29">
        <v>1.0186340659856796E-10</v>
      </c>
      <c r="BN207" s="29">
        <v>5289270.3199999975</v>
      </c>
      <c r="BO207" s="29">
        <v>5289270.3199999994</v>
      </c>
      <c r="BP207" s="29">
        <v>-1.4551915228366852E-11</v>
      </c>
      <c r="BQ207" s="29">
        <v>813649.26000000013</v>
      </c>
      <c r="BR207" s="29">
        <v>813649.26</v>
      </c>
      <c r="BS207" s="29">
        <v>-1.4551915228366852E-11</v>
      </c>
      <c r="BT207" s="29">
        <v>813649.26000000013</v>
      </c>
      <c r="BU207" s="29">
        <v>813649.26</v>
      </c>
      <c r="BV207" s="29">
        <v>1.1641532182693481E-9</v>
      </c>
      <c r="BW207" s="29">
        <v>19970607.84</v>
      </c>
      <c r="BX207" s="29">
        <v>19970607.84</v>
      </c>
      <c r="BY207" s="29">
        <v>1.1641532182693481E-9</v>
      </c>
      <c r="BZ207" s="29">
        <v>19970607.84</v>
      </c>
      <c r="CA207" s="29">
        <v>19970607.84</v>
      </c>
      <c r="CB207" s="29">
        <v>4.6566128730773926E-10</v>
      </c>
      <c r="CC207" s="29">
        <v>30297479.469999999</v>
      </c>
      <c r="CD207" s="29">
        <v>30297479.470000006</v>
      </c>
      <c r="CE207" s="29">
        <v>3.637978807091713E-12</v>
      </c>
      <c r="CF207" s="29">
        <v>430652.72</v>
      </c>
      <c r="CG207" s="29">
        <v>430652.72</v>
      </c>
      <c r="CH207" s="29">
        <v>-4.2632564145606011E-14</v>
      </c>
      <c r="CI207" s="29">
        <v>1481.1</v>
      </c>
      <c r="CJ207" s="29">
        <v>1481.1000000000001</v>
      </c>
      <c r="CK207" s="29">
        <v>1.8189894035458565E-11</v>
      </c>
      <c r="CL207" s="29">
        <v>336950.43</v>
      </c>
      <c r="CM207" s="29">
        <v>336950.43</v>
      </c>
      <c r="CN207" s="29">
        <v>-2.1827872842550278E-11</v>
      </c>
      <c r="CO207" s="29">
        <v>769084.25000000012</v>
      </c>
      <c r="CP207" s="29">
        <v>769084.25</v>
      </c>
      <c r="CQ207" s="29">
        <v>-1.7462298274040222E-10</v>
      </c>
      <c r="CR207" s="29">
        <v>1174200.1600000004</v>
      </c>
      <c r="CS207" s="29">
        <v>1174200.1600000001</v>
      </c>
      <c r="CT207" s="29">
        <v>2.9132252166164108E-12</v>
      </c>
      <c r="CU207" s="29">
        <v>162627.56</v>
      </c>
      <c r="CV207" s="29">
        <v>162627.56</v>
      </c>
      <c r="CW207" s="29">
        <v>-5.8207660913467407E-11</v>
      </c>
      <c r="CX207" s="29">
        <v>904034.55</v>
      </c>
      <c r="CY207" s="29">
        <v>904034.55</v>
      </c>
      <c r="CZ207" s="29">
        <v>1.1641532182693481E-10</v>
      </c>
      <c r="DA207" s="29">
        <v>2240862.27</v>
      </c>
      <c r="DB207" s="29">
        <v>2240862.27</v>
      </c>
      <c r="DC207" s="29">
        <v>2.9103830456733704E-11</v>
      </c>
      <c r="DD207" s="29">
        <v>751594.61999999988</v>
      </c>
      <c r="DE207" s="29">
        <v>751594.62000000011</v>
      </c>
      <c r="DF207" s="29">
        <v>2.9132252166164108E-12</v>
      </c>
      <c r="DG207" s="29">
        <v>165216.24</v>
      </c>
      <c r="DH207" s="29">
        <v>165216.24</v>
      </c>
      <c r="DI207" s="29">
        <v>0</v>
      </c>
      <c r="DJ207" s="29">
        <v>556693.52999999991</v>
      </c>
      <c r="DK207" s="29">
        <v>556693.53</v>
      </c>
      <c r="DL207" s="29">
        <v>1.7462298274040222E-10</v>
      </c>
      <c r="DM207" s="29">
        <v>1473504.39</v>
      </c>
      <c r="DN207" s="29">
        <v>1473504.39</v>
      </c>
      <c r="DO207" s="29">
        <v>-2.9103830456733704E-11</v>
      </c>
      <c r="DP207" s="29">
        <v>875617.79999999993</v>
      </c>
      <c r="DQ207" s="29">
        <v>875617.8</v>
      </c>
      <c r="DR207" s="29">
        <v>-1.8189894035458565E-12</v>
      </c>
      <c r="DS207" s="29">
        <v>116641.34</v>
      </c>
      <c r="DT207" s="29">
        <v>116641.34</v>
      </c>
      <c r="DU207" s="29">
        <v>-4.3655745685100555E-11</v>
      </c>
      <c r="DV207" s="29">
        <v>639478.7699999999</v>
      </c>
      <c r="DW207" s="29">
        <v>639478.77</v>
      </c>
      <c r="DX207" s="29">
        <v>1.0186340659856796E-10</v>
      </c>
      <c r="DY207" s="29">
        <v>1631737.91</v>
      </c>
      <c r="DZ207" s="29">
        <v>1631737.9100000004</v>
      </c>
      <c r="EA207" s="29">
        <v>-4.3655745685100555E-11</v>
      </c>
      <c r="EB207" s="29">
        <v>568985.43999999994</v>
      </c>
      <c r="EC207" s="29">
        <v>568985.43999999994</v>
      </c>
      <c r="ED207" s="29">
        <v>-1.8189894035458565E-12</v>
      </c>
      <c r="EE207" s="29">
        <v>121377.39</v>
      </c>
      <c r="EF207" s="29">
        <v>121377.39</v>
      </c>
      <c r="EG207" s="29">
        <v>-2.9103830456733704E-11</v>
      </c>
      <c r="EH207" s="29">
        <v>462829.75000000006</v>
      </c>
      <c r="EI207" s="29">
        <v>462829.75</v>
      </c>
      <c r="EJ207" s="29">
        <v>-4.3655745685100555E-11</v>
      </c>
      <c r="EK207" s="29">
        <v>1153192.58</v>
      </c>
      <c r="EL207" s="29">
        <v>1153192.58</v>
      </c>
      <c r="EM207" s="29">
        <v>0</v>
      </c>
      <c r="EN207" s="29">
        <v>493303.6100000001</v>
      </c>
      <c r="EO207" s="29">
        <v>493303.61000000004</v>
      </c>
      <c r="EP207" s="29">
        <v>0</v>
      </c>
      <c r="EQ207" s="29">
        <v>114907.97</v>
      </c>
      <c r="ER207" s="29">
        <v>114907.97</v>
      </c>
      <c r="ES207" s="29">
        <v>-2.1827872842550278E-11</v>
      </c>
      <c r="ET207" s="29">
        <v>410971.65</v>
      </c>
      <c r="EU207" s="29">
        <v>410971.65</v>
      </c>
      <c r="EV207" s="29">
        <v>-1.3096723705530167E-10</v>
      </c>
      <c r="EW207" s="29">
        <v>1019183.2300000001</v>
      </c>
      <c r="EX207" s="29">
        <v>1019183.23</v>
      </c>
      <c r="EY207" s="29">
        <v>7.2759576141834259E-12</v>
      </c>
      <c r="EZ207" s="29">
        <v>523445.79999999993</v>
      </c>
      <c r="FA207" s="29">
        <v>523445.80000000005</v>
      </c>
      <c r="FB207" s="29">
        <v>9.0949470177292824E-12</v>
      </c>
      <c r="FC207" s="29">
        <v>417268.23</v>
      </c>
      <c r="FD207" s="29">
        <v>417268.23000000004</v>
      </c>
      <c r="FE207" s="29">
        <v>-1.4551915228366852E-11</v>
      </c>
      <c r="FF207" s="29">
        <v>862156.68</v>
      </c>
      <c r="FG207" s="29">
        <v>862156.67999999993</v>
      </c>
      <c r="FH207" s="29">
        <v>-1.1641532182693481E-10</v>
      </c>
      <c r="FI207" s="29">
        <v>1802870.7099999997</v>
      </c>
      <c r="FJ207" s="29">
        <v>1802870.7100000002</v>
      </c>
      <c r="FK207" s="29">
        <v>0</v>
      </c>
      <c r="FL207" s="29">
        <v>413042.39</v>
      </c>
      <c r="FM207" s="29">
        <v>413042.39</v>
      </c>
      <c r="FN207" s="29">
        <v>-9.0949470177292824E-12</v>
      </c>
      <c r="FO207" s="29">
        <v>432887.47000000003</v>
      </c>
      <c r="FP207" s="29">
        <v>432887.47000000003</v>
      </c>
      <c r="FQ207" s="29">
        <v>2.9103830456733704E-11</v>
      </c>
      <c r="FR207" s="29">
        <v>864133.76</v>
      </c>
      <c r="FS207" s="29">
        <v>864133.76</v>
      </c>
      <c r="FT207" s="29">
        <v>0</v>
      </c>
      <c r="FU207" s="29">
        <v>1710063.6199999996</v>
      </c>
      <c r="FV207" s="29">
        <v>1710063.6199999999</v>
      </c>
      <c r="FW207" s="29">
        <v>0</v>
      </c>
      <c r="FX207" s="29">
        <v>717406.5</v>
      </c>
      <c r="FY207" s="29">
        <v>717406.5</v>
      </c>
      <c r="FZ207" s="29">
        <v>1.0550138540565968E-10</v>
      </c>
      <c r="GA207" s="29">
        <v>1637026.38</v>
      </c>
      <c r="GB207" s="29">
        <v>1637026.38</v>
      </c>
      <c r="GC207" s="29">
        <v>2.1827872842550278E-11</v>
      </c>
      <c r="GD207" s="29">
        <v>966310.33</v>
      </c>
      <c r="GE207" s="29">
        <v>966310.32999999984</v>
      </c>
      <c r="GF207" s="29">
        <v>2.6193447411060333E-10</v>
      </c>
      <c r="GG207" s="29">
        <v>3320743.21</v>
      </c>
      <c r="GH207" s="29">
        <v>3320743.21</v>
      </c>
      <c r="GI207" s="29">
        <v>0</v>
      </c>
      <c r="GJ207" s="29">
        <v>648692.99000000011</v>
      </c>
      <c r="GK207" s="29">
        <v>648692.99</v>
      </c>
      <c r="GL207" s="29">
        <v>-5.8207660913467407E-11</v>
      </c>
      <c r="GM207" s="29">
        <v>2057173.1099999999</v>
      </c>
      <c r="GN207" s="29">
        <v>2057173.1100000003</v>
      </c>
      <c r="GO207" s="29">
        <v>-4.3655745685100555E-11</v>
      </c>
      <c r="GP207" s="29">
        <v>1011545.26</v>
      </c>
      <c r="GQ207" s="29">
        <v>1011545.26</v>
      </c>
      <c r="GR207" s="29">
        <v>2.0372681319713593E-10</v>
      </c>
      <c r="GS207" s="29">
        <v>3717411.3599999989</v>
      </c>
      <c r="GT207" s="29">
        <v>3717411.36</v>
      </c>
      <c r="GU207" s="29">
        <v>-1.0186340659856796E-10</v>
      </c>
      <c r="GV207" s="29">
        <v>794118.27000000025</v>
      </c>
      <c r="GW207" s="29">
        <v>794118.27</v>
      </c>
      <c r="GX207" s="29">
        <v>1.3096723705530167E-10</v>
      </c>
      <c r="GY207" s="29">
        <v>2557346.06</v>
      </c>
      <c r="GZ207" s="29">
        <v>2557346.06</v>
      </c>
      <c r="HA207" s="29">
        <v>-1.4551915228366852E-11</v>
      </c>
      <c r="HB207" s="29">
        <v>813404.64000000013</v>
      </c>
      <c r="HC207" s="29">
        <v>813404.64</v>
      </c>
      <c r="HD207" s="29">
        <v>-4.6566128730773926E-10</v>
      </c>
      <c r="HE207" s="29">
        <v>4164868.9699999997</v>
      </c>
      <c r="HF207" s="29">
        <v>4164868.9699999997</v>
      </c>
      <c r="HG207" s="29">
        <v>1.7462298274040222E-10</v>
      </c>
      <c r="HH207" s="29">
        <v>2951749.0500000003</v>
      </c>
      <c r="HI207" s="29">
        <v>2951749.05</v>
      </c>
      <c r="HJ207" s="29">
        <v>-1.4551915228366852E-11</v>
      </c>
      <c r="HK207" s="29">
        <v>828944.40000000014</v>
      </c>
      <c r="HL207" s="29">
        <v>828944.40000000014</v>
      </c>
      <c r="HM207" s="29">
        <v>1.4551915228366852E-11</v>
      </c>
      <c r="HN207" s="29">
        <v>3780693.4499999997</v>
      </c>
      <c r="HO207" s="29">
        <v>3780693.45</v>
      </c>
      <c r="HP207" s="29">
        <v>1.5133991837501526E-9</v>
      </c>
      <c r="HQ207" s="29">
        <v>28019956.339999996</v>
      </c>
      <c r="HR207" s="29">
        <v>28019956.339999996</v>
      </c>
      <c r="HS207" s="29">
        <v>1.5133991837501526E-9</v>
      </c>
      <c r="HT207" s="29">
        <v>9380138.9199999981</v>
      </c>
      <c r="HU207" s="29">
        <v>9380138.9200000018</v>
      </c>
      <c r="HV207" s="29">
        <v>3.0267983675003052E-9</v>
      </c>
      <c r="HW207" s="29">
        <v>37400095.259999998</v>
      </c>
      <c r="HX207" s="29">
        <v>37400095.259999998</v>
      </c>
      <c r="HY207" s="29">
        <v>0</v>
      </c>
      <c r="HZ207" s="29">
        <v>64184311.209999993</v>
      </c>
      <c r="IA207" s="29">
        <v>64184311.210000001</v>
      </c>
      <c r="IB207" s="29">
        <v>0</v>
      </c>
      <c r="IC207" s="29">
        <v>1417858.08</v>
      </c>
      <c r="ID207" s="29">
        <v>1417858.08</v>
      </c>
      <c r="IE207" s="29">
        <v>-6.9121597334742546E-11</v>
      </c>
      <c r="IF207" s="29">
        <v>1228610.1800000002</v>
      </c>
      <c r="IG207" s="29">
        <v>1228610.1800000002</v>
      </c>
      <c r="IH207" s="29">
        <v>7.2759576141834259E-11</v>
      </c>
      <c r="II207" s="29">
        <v>2646468.2600000007</v>
      </c>
      <c r="IJ207" s="29">
        <v>2646468.2600000002</v>
      </c>
      <c r="IK207" s="29">
        <v>-1.4551915228366852E-11</v>
      </c>
      <c r="IL207" s="29">
        <v>1074334.06</v>
      </c>
      <c r="IM207" s="29">
        <v>1074334.06</v>
      </c>
      <c r="IN207" s="29">
        <v>0</v>
      </c>
      <c r="IO207" s="29">
        <v>640609.62999999989</v>
      </c>
      <c r="IP207" s="29">
        <v>640609.62999999989</v>
      </c>
      <c r="IQ207" s="29">
        <v>-4.3655745685100555E-11</v>
      </c>
      <c r="IR207" s="29">
        <v>1714943.6900000004</v>
      </c>
      <c r="IS207" s="29">
        <v>1714943.69</v>
      </c>
      <c r="IT207" s="29">
        <v>0</v>
      </c>
      <c r="IU207" s="29">
        <v>1043634.72</v>
      </c>
      <c r="IV207" s="29">
        <v>1043634.72</v>
      </c>
      <c r="IW207" s="29">
        <v>2.9103830456733704E-11</v>
      </c>
      <c r="IX207" s="29">
        <v>606301.40999999992</v>
      </c>
      <c r="IY207" s="29">
        <v>606301.40999999992</v>
      </c>
      <c r="IZ207" s="29">
        <v>5.8207660913467407E-11</v>
      </c>
      <c r="JA207" s="29">
        <v>1649936.13</v>
      </c>
      <c r="JB207" s="29">
        <v>1649936.1300000001</v>
      </c>
      <c r="JC207" s="29">
        <v>5.8207660913467407E-11</v>
      </c>
      <c r="JD207" s="29">
        <v>786809.83</v>
      </c>
      <c r="JE207" s="29">
        <v>786809.83</v>
      </c>
      <c r="JF207" s="29">
        <v>7.2759576141834259E-12</v>
      </c>
      <c r="JG207" s="29">
        <v>516280.16</v>
      </c>
      <c r="JH207" s="29">
        <v>516280.16000000003</v>
      </c>
      <c r="JI207" s="29">
        <v>5.8207660913467407E-11</v>
      </c>
      <c r="JJ207" s="29">
        <v>1303089.9900000002</v>
      </c>
      <c r="JK207" s="29">
        <v>1303089.9899999998</v>
      </c>
      <c r="JL207" s="29">
        <v>-1.7462298274040222E-10</v>
      </c>
      <c r="JM207" s="29">
        <v>1084367.08</v>
      </c>
      <c r="JN207" s="29">
        <v>1084367.08</v>
      </c>
      <c r="JO207" s="29">
        <v>3.637978807091713E-11</v>
      </c>
      <c r="JP207" s="29">
        <v>517182.01999999996</v>
      </c>
      <c r="JQ207" s="29">
        <v>517182.02</v>
      </c>
      <c r="JR207" s="29">
        <v>-1.1641532182693481E-10</v>
      </c>
      <c r="JS207" s="29">
        <v>1601549.0999999999</v>
      </c>
      <c r="JT207" s="29">
        <v>1601549.0999999999</v>
      </c>
      <c r="JU207" s="29">
        <v>-2.9103830456733704E-11</v>
      </c>
      <c r="JV207" s="29">
        <v>672521.55999999994</v>
      </c>
      <c r="JW207" s="29">
        <v>672521.55999999994</v>
      </c>
      <c r="JX207" s="29">
        <v>3.4560798667371273E-11</v>
      </c>
      <c r="JY207" s="29">
        <v>568232.46</v>
      </c>
      <c r="JZ207" s="29">
        <v>568232.46</v>
      </c>
      <c r="KA207" s="29">
        <v>4.3655745685100555E-11</v>
      </c>
      <c r="KB207" s="29">
        <v>1240754.02</v>
      </c>
      <c r="KC207" s="29">
        <v>1240754.02</v>
      </c>
      <c r="KD207" s="29">
        <v>1.4551915228366852E-11</v>
      </c>
      <c r="KE207" s="29">
        <v>754196.9</v>
      </c>
      <c r="KF207" s="29">
        <v>754196.9</v>
      </c>
      <c r="KG207" s="29">
        <v>2.9103830456733704E-11</v>
      </c>
      <c r="KH207" s="29">
        <v>526905.61999999988</v>
      </c>
      <c r="KI207" s="29">
        <v>526905.62</v>
      </c>
      <c r="KJ207" s="29">
        <v>-2.9103830456733704E-11</v>
      </c>
      <c r="KK207" s="29">
        <v>1281102.52</v>
      </c>
      <c r="KL207" s="29">
        <v>1281102.5200000003</v>
      </c>
      <c r="KM207" s="29">
        <v>0</v>
      </c>
      <c r="KN207" s="29">
        <v>674025.67000000016</v>
      </c>
      <c r="KO207" s="29">
        <v>674025.66999999993</v>
      </c>
      <c r="KP207" s="29">
        <v>3.637978807091713E-11</v>
      </c>
      <c r="KQ207" s="29">
        <v>498883.07999999996</v>
      </c>
      <c r="KR207" s="29">
        <v>498883.08</v>
      </c>
      <c r="KS207" s="29">
        <v>0</v>
      </c>
      <c r="KT207" s="29">
        <v>1172908.75</v>
      </c>
      <c r="KU207" s="29">
        <v>1172908.75</v>
      </c>
      <c r="KV207" s="29">
        <v>2.9103830456733704E-11</v>
      </c>
      <c r="KW207" s="29">
        <v>590944.02</v>
      </c>
      <c r="KX207" s="29">
        <v>590944.0199999999</v>
      </c>
      <c r="KY207" s="29">
        <v>4.7293724492192268E-11</v>
      </c>
      <c r="KZ207" s="29">
        <v>563272.37999999989</v>
      </c>
      <c r="LA207" s="29">
        <v>563272.37999999989</v>
      </c>
      <c r="LB207" s="29">
        <v>5.8207660913467407E-11</v>
      </c>
      <c r="LC207" s="29">
        <v>1154216.4000000001</v>
      </c>
      <c r="LD207" s="29">
        <v>1154216.4000000001</v>
      </c>
      <c r="LE207" s="29">
        <v>-1.4551915228366852E-11</v>
      </c>
      <c r="LF207" s="29">
        <v>549212.97</v>
      </c>
      <c r="LG207" s="29">
        <v>549212.97</v>
      </c>
      <c r="LH207" s="29">
        <v>7.2759576141834259E-12</v>
      </c>
      <c r="LI207" s="29">
        <v>493672.07999999996</v>
      </c>
      <c r="LJ207" s="29">
        <v>493672.08</v>
      </c>
      <c r="LK207" s="29">
        <v>2.9103830456733704E-11</v>
      </c>
      <c r="LL207" s="29">
        <v>1042885.0500000002</v>
      </c>
      <c r="LM207" s="29">
        <v>1042885.05</v>
      </c>
      <c r="LN207" s="29">
        <v>1.4551915228366852E-11</v>
      </c>
      <c r="LO207" s="29">
        <v>495208.82</v>
      </c>
      <c r="LP207" s="29">
        <v>495208.82</v>
      </c>
      <c r="LQ207" s="29">
        <v>6.8212102632969618E-12</v>
      </c>
      <c r="LR207" s="29">
        <v>476772.07999999996</v>
      </c>
      <c r="LS207" s="29">
        <v>476772.08</v>
      </c>
      <c r="LT207" s="29">
        <v>1.4551915228366852E-11</v>
      </c>
      <c r="LU207" s="29">
        <v>971980.90000000026</v>
      </c>
      <c r="LV207" s="29">
        <v>971980.9</v>
      </c>
      <c r="LW207" s="29">
        <v>-4.3655745685100555E-11</v>
      </c>
      <c r="LX207" s="29">
        <v>658837.21999999986</v>
      </c>
      <c r="LY207" s="29">
        <v>658837.22</v>
      </c>
      <c r="LZ207" s="29">
        <v>-1.5006662579253316E-11</v>
      </c>
      <c r="MA207" s="29">
        <v>381134.01</v>
      </c>
      <c r="MB207" s="29">
        <v>381134.01</v>
      </c>
      <c r="MC207" s="29">
        <v>0</v>
      </c>
      <c r="MD207" s="29">
        <v>1039971.2300000002</v>
      </c>
      <c r="ME207" s="29">
        <v>1039971.2300000001</v>
      </c>
      <c r="MF207" s="29">
        <v>2.3283064365386963E-10</v>
      </c>
      <c r="MG207" s="29">
        <v>1688461.79</v>
      </c>
      <c r="MH207" s="29">
        <v>1688461.79</v>
      </c>
      <c r="MI207" s="29">
        <v>2.3283064365386963E-10</v>
      </c>
      <c r="MJ207" s="29">
        <v>1688461.79</v>
      </c>
      <c r="MK207" s="29">
        <v>1688461.79</v>
      </c>
      <c r="ML207" s="29">
        <v>2.3283064365386963E-10</v>
      </c>
      <c r="MM207" s="29">
        <v>18508267.830000002</v>
      </c>
      <c r="MN207" s="29">
        <v>18508267.829999998</v>
      </c>
      <c r="MO207" s="29">
        <v>2.9103830456733704E-11</v>
      </c>
      <c r="MP207" s="29">
        <v>484797.92000000004</v>
      </c>
      <c r="MQ207" s="29">
        <v>484797.92</v>
      </c>
      <c r="MR207" s="29">
        <v>2.9103830456733704E-11</v>
      </c>
      <c r="MS207" s="29">
        <v>484797.92000000004</v>
      </c>
      <c r="MT207" s="29">
        <v>484797.92</v>
      </c>
      <c r="MU207" s="29">
        <v>2.9103830456733704E-11</v>
      </c>
      <c r="MV207" s="29">
        <v>422134.55000000005</v>
      </c>
      <c r="MW207" s="29">
        <v>422134.55</v>
      </c>
      <c r="MX207" s="29">
        <v>2.9103830456733704E-11</v>
      </c>
      <c r="MY207" s="29">
        <v>422134.55000000005</v>
      </c>
      <c r="MZ207" s="29">
        <v>422134.55</v>
      </c>
      <c r="NA207" s="29">
        <v>0</v>
      </c>
      <c r="NB207" s="29">
        <v>336545.4</v>
      </c>
      <c r="NC207" s="29">
        <v>336545.4</v>
      </c>
      <c r="ND207" s="29">
        <v>0</v>
      </c>
      <c r="NE207" s="29">
        <v>336545.4</v>
      </c>
      <c r="NF207" s="29">
        <v>336545.4</v>
      </c>
      <c r="NG207" s="29">
        <v>3.637978807091713E-12</v>
      </c>
      <c r="NH207" s="29">
        <v>448530.1</v>
      </c>
      <c r="NI207" s="29">
        <v>448530.10000000003</v>
      </c>
      <c r="NJ207" s="29">
        <v>3.637978807091713E-12</v>
      </c>
      <c r="NK207" s="29">
        <v>448530.1</v>
      </c>
      <c r="NL207" s="29">
        <v>448530.10000000003</v>
      </c>
      <c r="NM207" s="29">
        <v>-2.1827872842550278E-11</v>
      </c>
      <c r="NN207" s="29">
        <v>385329.79</v>
      </c>
      <c r="NO207" s="29">
        <v>385329.79</v>
      </c>
      <c r="NP207" s="29">
        <v>-2.1827872842550278E-11</v>
      </c>
      <c r="NQ207" s="29">
        <v>385329.79</v>
      </c>
      <c r="NR207" s="29">
        <v>385329.79</v>
      </c>
      <c r="NS207" s="29">
        <v>5.4569682106375694E-12</v>
      </c>
      <c r="NT207" s="29">
        <v>375596</v>
      </c>
      <c r="NU207" s="29">
        <v>375596</v>
      </c>
      <c r="NV207" s="29">
        <v>5.4569682106375694E-12</v>
      </c>
      <c r="NW207" s="29">
        <v>375596</v>
      </c>
      <c r="NX207" s="29">
        <v>375596</v>
      </c>
      <c r="NY207" s="29">
        <v>-9.0949470177292824E-12</v>
      </c>
      <c r="NZ207" s="29">
        <v>281481.85000000003</v>
      </c>
      <c r="OA207" s="29">
        <v>281481.84999999998</v>
      </c>
      <c r="OB207" s="29">
        <v>-9.0949470177292824E-12</v>
      </c>
      <c r="OC207" s="29">
        <v>281481.85000000003</v>
      </c>
      <c r="OD207" s="29">
        <v>281481.84999999998</v>
      </c>
      <c r="OE207" s="29">
        <v>9.0949470177292824E-13</v>
      </c>
      <c r="OF207" s="29">
        <v>238045.13000000003</v>
      </c>
      <c r="OG207" s="29">
        <v>238045.13</v>
      </c>
      <c r="OH207" s="29">
        <v>9.0949470177292824E-13</v>
      </c>
      <c r="OI207" s="29">
        <v>238045.13000000003</v>
      </c>
      <c r="OJ207" s="29">
        <v>238045.13</v>
      </c>
      <c r="OK207" s="29">
        <v>2.0008883439004421E-11</v>
      </c>
      <c r="OL207" s="29">
        <v>229928.89</v>
      </c>
      <c r="OM207" s="29">
        <v>229928.89</v>
      </c>
      <c r="ON207" s="29">
        <v>2.0008883439004421E-11</v>
      </c>
      <c r="OO207" s="29">
        <v>229928.89</v>
      </c>
      <c r="OP207" s="29">
        <v>229928.89</v>
      </c>
      <c r="OQ207" s="29">
        <v>-2.9103830456733704E-11</v>
      </c>
      <c r="OR207" s="29">
        <v>520431.89</v>
      </c>
      <c r="OS207" s="29">
        <v>520431.89</v>
      </c>
      <c r="OT207" s="29">
        <v>-2.9103830456733704E-11</v>
      </c>
      <c r="OU207" s="29">
        <v>520431.89</v>
      </c>
      <c r="OV207" s="29">
        <v>520431.89</v>
      </c>
      <c r="OW207" s="29">
        <v>-6.3664629124104977E-12</v>
      </c>
      <c r="OX207" s="29">
        <v>316301.01</v>
      </c>
      <c r="OY207" s="29">
        <v>316301.01</v>
      </c>
      <c r="OZ207" s="29">
        <v>-6.3664629124104977E-12</v>
      </c>
      <c r="PA207" s="29">
        <v>316301.01</v>
      </c>
      <c r="PB207" s="29">
        <v>316301.01</v>
      </c>
      <c r="PC207" s="29">
        <v>3.5470293369144201E-11</v>
      </c>
      <c r="PD207" s="29">
        <v>326999.37</v>
      </c>
      <c r="PE207" s="29">
        <v>326999.37</v>
      </c>
      <c r="PF207" s="29">
        <v>3.5470293369144201E-11</v>
      </c>
      <c r="PG207" s="29">
        <v>326999.37</v>
      </c>
      <c r="PH207" s="29">
        <v>326999.37</v>
      </c>
      <c r="PI207" s="29">
        <v>-2.7648638933897018E-10</v>
      </c>
      <c r="PJ207" s="29">
        <v>4366121.8999999985</v>
      </c>
      <c r="PK207" s="29">
        <v>4366121.9000000004</v>
      </c>
    </row>
  </sheetData>
  <pageMargins left="0.7" right="0.7" top="0.78740157499999996" bottom="0.78740157499999996"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C6FB6-0C6E-4E57-BC25-C0C8A96E3D38}">
  <sheetPr codeName="Tabelle12"/>
  <dimension ref="A1:DT203"/>
  <sheetViews>
    <sheetView workbookViewId="0">
      <pane xSplit="1" ySplit="6" topLeftCell="B7" activePane="bottomRight" state="frozen"/>
      <selection pane="topRight" activeCell="B1" sqref="B1"/>
      <selection pane="bottomLeft" activeCell="A7" sqref="A7"/>
      <selection pane="bottomRight" activeCell="C1" sqref="C1"/>
    </sheetView>
  </sheetViews>
  <sheetFormatPr baseColWidth="10" defaultRowHeight="15" x14ac:dyDescent="0.25"/>
  <cols>
    <col min="1" max="1" width="60.5703125" customWidth="1"/>
    <col min="2" max="2" width="10.85546875" bestFit="1" customWidth="1"/>
    <col min="3" max="4" width="9" bestFit="1" customWidth="1"/>
    <col min="5" max="5" width="8.7109375" bestFit="1" customWidth="1"/>
    <col min="6" max="7" width="9" bestFit="1" customWidth="1"/>
    <col min="8" max="8" width="9.7109375" bestFit="1" customWidth="1"/>
    <col min="9" max="10" width="9" bestFit="1" customWidth="1"/>
    <col min="11" max="11" width="9.7109375" bestFit="1" customWidth="1"/>
    <col min="12" max="13" width="10.5703125" bestFit="1" customWidth="1"/>
    <col min="14" max="14" width="9.7109375" bestFit="1" customWidth="1"/>
    <col min="15" max="16" width="9" bestFit="1" customWidth="1"/>
    <col min="17" max="17" width="9.7109375" bestFit="1" customWidth="1"/>
    <col min="18" max="19" width="10.5703125" bestFit="1" customWidth="1"/>
    <col min="20" max="20" width="9.7109375" bestFit="1" customWidth="1"/>
    <col min="21" max="22" width="9" bestFit="1" customWidth="1"/>
    <col min="23" max="23" width="9.7109375" bestFit="1" customWidth="1"/>
    <col min="24" max="25" width="9" bestFit="1" customWidth="1"/>
    <col min="26" max="26" width="9.7109375" bestFit="1" customWidth="1"/>
    <col min="27" max="28" width="10.5703125" bestFit="1" customWidth="1"/>
    <col min="29" max="29" width="9.7109375" bestFit="1" customWidth="1"/>
    <col min="30" max="31" width="9" bestFit="1" customWidth="1"/>
    <col min="32" max="32" width="9.7109375" bestFit="1" customWidth="1"/>
    <col min="33" max="34" width="9" bestFit="1" customWidth="1"/>
    <col min="35" max="35" width="9.7109375" bestFit="1" customWidth="1"/>
    <col min="36" max="37" width="10.5703125" bestFit="1" customWidth="1"/>
    <col min="38" max="38" width="9.7109375" bestFit="1" customWidth="1"/>
    <col min="39" max="40" width="9" bestFit="1" customWidth="1"/>
    <col min="41" max="41" width="9.7109375" bestFit="1" customWidth="1"/>
    <col min="42" max="43" width="9" bestFit="1" customWidth="1"/>
    <col min="44" max="44" width="9.7109375" bestFit="1" customWidth="1"/>
    <col min="45" max="46" width="10.5703125" bestFit="1" customWidth="1"/>
    <col min="47" max="47" width="9.7109375" bestFit="1" customWidth="1"/>
    <col min="48" max="49" width="9" bestFit="1" customWidth="1"/>
    <col min="50" max="50" width="9.7109375" bestFit="1" customWidth="1"/>
    <col min="51" max="52" width="9" bestFit="1" customWidth="1"/>
    <col min="53" max="53" width="9.7109375" bestFit="1" customWidth="1"/>
    <col min="54" max="55" width="9" bestFit="1" customWidth="1"/>
    <col min="56" max="56" width="9.7109375" bestFit="1" customWidth="1"/>
    <col min="57" max="58" width="9" bestFit="1" customWidth="1"/>
    <col min="59" max="59" width="9.7109375" bestFit="1" customWidth="1"/>
    <col min="60" max="61" width="9" bestFit="1" customWidth="1"/>
    <col min="62" max="62" width="9.7109375" bestFit="1" customWidth="1"/>
    <col min="63" max="64" width="9" bestFit="1" customWidth="1"/>
    <col min="65" max="65" width="9.7109375" bestFit="1" customWidth="1"/>
    <col min="66" max="67" width="9" bestFit="1" customWidth="1"/>
    <col min="68" max="68" width="9.7109375" bestFit="1" customWidth="1"/>
    <col min="69" max="70" width="9" bestFit="1" customWidth="1"/>
    <col min="71" max="71" width="9.7109375" bestFit="1" customWidth="1"/>
    <col min="72" max="73" width="10.5703125" bestFit="1" customWidth="1"/>
    <col min="74" max="74" width="9.7109375" bestFit="1" customWidth="1"/>
    <col min="75" max="76" width="10.5703125" bestFit="1" customWidth="1"/>
    <col min="77" max="77" width="9.7109375" bestFit="1" customWidth="1"/>
    <col min="78" max="79" width="9" bestFit="1" customWidth="1"/>
    <col min="80" max="80" width="9.7109375" bestFit="1" customWidth="1"/>
    <col min="81" max="81" width="9" bestFit="1" customWidth="1"/>
    <col min="82" max="82" width="9.140625" bestFit="1" customWidth="1"/>
    <col min="83" max="83" width="9.7109375" bestFit="1" customWidth="1"/>
    <col min="84" max="85" width="9" bestFit="1" customWidth="1"/>
    <col min="86" max="86" width="9.7109375" bestFit="1" customWidth="1"/>
    <col min="87" max="87" width="9" bestFit="1" customWidth="1"/>
    <col min="88" max="88" width="9.140625" bestFit="1" customWidth="1"/>
    <col min="89" max="92" width="11.5703125" bestFit="1" customWidth="1"/>
    <col min="93" max="93" width="10.5703125" bestFit="1" customWidth="1"/>
    <col min="94" max="94" width="11.5703125" bestFit="1" customWidth="1"/>
    <col min="95" max="95" width="12.28515625" bestFit="1" customWidth="1"/>
    <col min="96" max="97" width="11.5703125" bestFit="1" customWidth="1"/>
    <col min="98" max="98" width="12.28515625" bestFit="1" customWidth="1"/>
    <col min="99" max="100" width="11.5703125" bestFit="1" customWidth="1"/>
  </cols>
  <sheetData>
    <row r="1" spans="1:124" x14ac:dyDescent="0.25">
      <c r="A1" s="2" t="s">
        <v>566</v>
      </c>
      <c r="B1" s="3">
        <v>1</v>
      </c>
    </row>
    <row r="3" spans="1:124" x14ac:dyDescent="0.25">
      <c r="B3" s="2" t="s">
        <v>432</v>
      </c>
    </row>
    <row r="4" spans="1:124" x14ac:dyDescent="0.25">
      <c r="B4">
        <v>2019</v>
      </c>
      <c r="AO4" t="s">
        <v>529</v>
      </c>
      <c r="AP4" t="s">
        <v>530</v>
      </c>
      <c r="AQ4" t="s">
        <v>531</v>
      </c>
      <c r="AR4">
        <v>2020</v>
      </c>
      <c r="CE4" t="s">
        <v>243</v>
      </c>
      <c r="CF4" t="s">
        <v>232</v>
      </c>
      <c r="CG4" t="s">
        <v>234</v>
      </c>
      <c r="CH4">
        <v>2021</v>
      </c>
      <c r="DR4" t="s">
        <v>532</v>
      </c>
      <c r="DS4" t="s">
        <v>533</v>
      </c>
      <c r="DT4" t="s">
        <v>534</v>
      </c>
    </row>
    <row r="5" spans="1:124" x14ac:dyDescent="0.25">
      <c r="B5">
        <v>1</v>
      </c>
      <c r="E5">
        <v>2</v>
      </c>
      <c r="H5">
        <v>3</v>
      </c>
      <c r="K5">
        <v>4</v>
      </c>
      <c r="N5">
        <v>5</v>
      </c>
      <c r="Q5">
        <v>6</v>
      </c>
      <c r="T5">
        <v>7</v>
      </c>
      <c r="W5">
        <v>8</v>
      </c>
      <c r="Z5">
        <v>9</v>
      </c>
      <c r="AC5">
        <v>10</v>
      </c>
      <c r="AF5">
        <v>11</v>
      </c>
      <c r="AI5">
        <v>12</v>
      </c>
      <c r="AL5">
        <v>0</v>
      </c>
      <c r="AR5">
        <v>1</v>
      </c>
      <c r="AU5">
        <v>2</v>
      </c>
      <c r="AX5">
        <v>3</v>
      </c>
      <c r="BA5">
        <v>4</v>
      </c>
      <c r="BD5">
        <v>5</v>
      </c>
      <c r="BG5">
        <v>6</v>
      </c>
      <c r="BJ5">
        <v>7</v>
      </c>
      <c r="BM5">
        <v>8</v>
      </c>
      <c r="BP5">
        <v>9</v>
      </c>
      <c r="BS5">
        <v>10</v>
      </c>
      <c r="BV5">
        <v>11</v>
      </c>
      <c r="BY5">
        <v>12</v>
      </c>
      <c r="CB5">
        <v>0</v>
      </c>
      <c r="CH5">
        <v>1</v>
      </c>
      <c r="CK5">
        <v>2</v>
      </c>
      <c r="CN5">
        <v>3</v>
      </c>
      <c r="CQ5">
        <v>4</v>
      </c>
      <c r="CT5">
        <v>5</v>
      </c>
      <c r="CW5">
        <v>6</v>
      </c>
      <c r="CZ5">
        <v>7</v>
      </c>
      <c r="DC5">
        <v>8</v>
      </c>
      <c r="DF5">
        <v>9</v>
      </c>
      <c r="DI5">
        <v>10</v>
      </c>
      <c r="DL5">
        <v>11</v>
      </c>
      <c r="DO5">
        <v>12</v>
      </c>
    </row>
    <row r="6" spans="1:124" x14ac:dyDescent="0.25">
      <c r="A6" s="2" t="s">
        <v>164</v>
      </c>
      <c r="B6" t="s">
        <v>166</v>
      </c>
      <c r="C6" t="s">
        <v>233</v>
      </c>
      <c r="D6" t="s">
        <v>235</v>
      </c>
      <c r="E6" t="s">
        <v>166</v>
      </c>
      <c r="F6" t="s">
        <v>233</v>
      </c>
      <c r="G6" t="s">
        <v>235</v>
      </c>
      <c r="H6" t="s">
        <v>166</v>
      </c>
      <c r="I6" t="s">
        <v>233</v>
      </c>
      <c r="J6" t="s">
        <v>235</v>
      </c>
      <c r="K6" t="s">
        <v>166</v>
      </c>
      <c r="L6" t="s">
        <v>233</v>
      </c>
      <c r="M6" t="s">
        <v>235</v>
      </c>
      <c r="N6" t="s">
        <v>166</v>
      </c>
      <c r="O6" t="s">
        <v>233</v>
      </c>
      <c r="P6" t="s">
        <v>235</v>
      </c>
      <c r="Q6" t="s">
        <v>166</v>
      </c>
      <c r="R6" t="s">
        <v>233</v>
      </c>
      <c r="S6" t="s">
        <v>235</v>
      </c>
      <c r="T6" t="s">
        <v>166</v>
      </c>
      <c r="U6" t="s">
        <v>233</v>
      </c>
      <c r="V6" t="s">
        <v>235</v>
      </c>
      <c r="W6" t="s">
        <v>166</v>
      </c>
      <c r="X6" t="s">
        <v>233</v>
      </c>
      <c r="Y6" t="s">
        <v>235</v>
      </c>
      <c r="Z6" t="s">
        <v>166</v>
      </c>
      <c r="AA6" t="s">
        <v>233</v>
      </c>
      <c r="AB6" t="s">
        <v>235</v>
      </c>
      <c r="AC6" t="s">
        <v>166</v>
      </c>
      <c r="AD6" t="s">
        <v>233</v>
      </c>
      <c r="AE6" t="s">
        <v>235</v>
      </c>
      <c r="AF6" t="s">
        <v>166</v>
      </c>
      <c r="AG6" t="s">
        <v>233</v>
      </c>
      <c r="AH6" t="s">
        <v>235</v>
      </c>
      <c r="AI6" t="s">
        <v>166</v>
      </c>
      <c r="AJ6" t="s">
        <v>233</v>
      </c>
      <c r="AK6" t="s">
        <v>235</v>
      </c>
      <c r="AL6" t="s">
        <v>166</v>
      </c>
      <c r="AM6" t="s">
        <v>233</v>
      </c>
      <c r="AN6" t="s">
        <v>235</v>
      </c>
      <c r="AR6" t="s">
        <v>166</v>
      </c>
      <c r="AS6" t="s">
        <v>233</v>
      </c>
      <c r="AT6" t="s">
        <v>235</v>
      </c>
      <c r="AU6" t="s">
        <v>166</v>
      </c>
      <c r="AV6" t="s">
        <v>233</v>
      </c>
      <c r="AW6" t="s">
        <v>235</v>
      </c>
      <c r="AX6" t="s">
        <v>166</v>
      </c>
      <c r="AY6" t="s">
        <v>233</v>
      </c>
      <c r="AZ6" t="s">
        <v>235</v>
      </c>
      <c r="BA6" t="s">
        <v>166</v>
      </c>
      <c r="BB6" t="s">
        <v>233</v>
      </c>
      <c r="BC6" t="s">
        <v>235</v>
      </c>
      <c r="BD6" t="s">
        <v>166</v>
      </c>
      <c r="BE6" t="s">
        <v>233</v>
      </c>
      <c r="BF6" t="s">
        <v>235</v>
      </c>
      <c r="BG6" t="s">
        <v>166</v>
      </c>
      <c r="BH6" t="s">
        <v>233</v>
      </c>
      <c r="BI6" t="s">
        <v>235</v>
      </c>
      <c r="BJ6" t="s">
        <v>166</v>
      </c>
      <c r="BK6" t="s">
        <v>233</v>
      </c>
      <c r="BL6" t="s">
        <v>235</v>
      </c>
      <c r="BM6" t="s">
        <v>166</v>
      </c>
      <c r="BN6" t="s">
        <v>233</v>
      </c>
      <c r="BO6" t="s">
        <v>235</v>
      </c>
      <c r="BP6" t="s">
        <v>166</v>
      </c>
      <c r="BQ6" t="s">
        <v>233</v>
      </c>
      <c r="BR6" t="s">
        <v>235</v>
      </c>
      <c r="BS6" t="s">
        <v>166</v>
      </c>
      <c r="BT6" t="s">
        <v>233</v>
      </c>
      <c r="BU6" t="s">
        <v>235</v>
      </c>
      <c r="BV6" t="s">
        <v>166</v>
      </c>
      <c r="BW6" t="s">
        <v>233</v>
      </c>
      <c r="BX6" t="s">
        <v>235</v>
      </c>
      <c r="BY6" t="s">
        <v>166</v>
      </c>
      <c r="BZ6" t="s">
        <v>233</v>
      </c>
      <c r="CA6" t="s">
        <v>235</v>
      </c>
      <c r="CB6" t="s">
        <v>166</v>
      </c>
      <c r="CC6" t="s">
        <v>233</v>
      </c>
      <c r="CD6" t="s">
        <v>235</v>
      </c>
      <c r="CH6" t="s">
        <v>166</v>
      </c>
      <c r="CI6" t="s">
        <v>233</v>
      </c>
      <c r="CJ6" t="s">
        <v>235</v>
      </c>
      <c r="CK6" t="s">
        <v>166</v>
      </c>
      <c r="CL6" t="s">
        <v>233</v>
      </c>
      <c r="CM6" t="s">
        <v>235</v>
      </c>
      <c r="CN6" t="s">
        <v>166</v>
      </c>
      <c r="CO6" t="s">
        <v>233</v>
      </c>
      <c r="CP6" t="s">
        <v>235</v>
      </c>
      <c r="CQ6" t="s">
        <v>166</v>
      </c>
      <c r="CR6" t="s">
        <v>233</v>
      </c>
      <c r="CS6" t="s">
        <v>235</v>
      </c>
      <c r="CT6" t="s">
        <v>166</v>
      </c>
      <c r="CU6" t="s">
        <v>233</v>
      </c>
      <c r="CV6" t="s">
        <v>235</v>
      </c>
      <c r="CW6" t="s">
        <v>166</v>
      </c>
      <c r="CX6" t="s">
        <v>233</v>
      </c>
      <c r="CY6" t="s">
        <v>235</v>
      </c>
      <c r="CZ6" t="s">
        <v>166</v>
      </c>
      <c r="DA6" t="s">
        <v>233</v>
      </c>
      <c r="DB6" t="s">
        <v>235</v>
      </c>
      <c r="DC6" t="s">
        <v>166</v>
      </c>
      <c r="DD6" t="s">
        <v>233</v>
      </c>
      <c r="DE6" t="s">
        <v>235</v>
      </c>
      <c r="DF6" t="s">
        <v>166</v>
      </c>
      <c r="DG6" t="s">
        <v>233</v>
      </c>
      <c r="DH6" t="s">
        <v>235</v>
      </c>
      <c r="DI6" t="s">
        <v>166</v>
      </c>
      <c r="DJ6" t="s">
        <v>233</v>
      </c>
      <c r="DK6" t="s">
        <v>235</v>
      </c>
      <c r="DL6" t="s">
        <v>166</v>
      </c>
      <c r="DM6" t="s">
        <v>233</v>
      </c>
      <c r="DN6" t="s">
        <v>235</v>
      </c>
      <c r="DO6" t="s">
        <v>166</v>
      </c>
      <c r="DP6" t="s">
        <v>233</v>
      </c>
      <c r="DQ6" t="s">
        <v>235</v>
      </c>
    </row>
    <row r="7" spans="1:124" x14ac:dyDescent="0.25">
      <c r="A7" s="3" t="s">
        <v>160</v>
      </c>
      <c r="B7" s="29">
        <v>36774.559999999998</v>
      </c>
      <c r="C7" s="29">
        <v>49745</v>
      </c>
      <c r="D7" s="29">
        <v>86519.56</v>
      </c>
      <c r="E7" s="29">
        <v>41565.320000000007</v>
      </c>
      <c r="F7" s="29">
        <v>36918.28</v>
      </c>
      <c r="G7" s="29">
        <v>78483.600000000006</v>
      </c>
      <c r="H7" s="29">
        <v>22863.870000000006</v>
      </c>
      <c r="I7" s="29">
        <v>29607.179999999997</v>
      </c>
      <c r="J7" s="29">
        <v>52471.049999999996</v>
      </c>
      <c r="K7" s="29">
        <v>57012.009999999995</v>
      </c>
      <c r="L7" s="29">
        <v>31795.54</v>
      </c>
      <c r="M7" s="29">
        <v>88807.55</v>
      </c>
      <c r="N7" s="29">
        <v>-143598.24</v>
      </c>
      <c r="O7" s="29">
        <v>235244.31999999998</v>
      </c>
      <c r="P7" s="29">
        <v>91646.080000000002</v>
      </c>
      <c r="Q7" s="29">
        <v>-6732.1700000000055</v>
      </c>
      <c r="R7" s="29">
        <v>78827.450000000012</v>
      </c>
      <c r="S7" s="29">
        <v>72095.28</v>
      </c>
      <c r="T7" s="29">
        <v>7811.3100000000049</v>
      </c>
      <c r="U7" s="29">
        <v>77416.53</v>
      </c>
      <c r="V7" s="29">
        <v>85227.839999999997</v>
      </c>
      <c r="W7" s="29">
        <v>75403.759999999995</v>
      </c>
      <c r="X7" s="29">
        <v>51854.599999999991</v>
      </c>
      <c r="Y7" s="29">
        <v>127258.36</v>
      </c>
      <c r="Z7" s="29">
        <v>39515.760000000002</v>
      </c>
      <c r="AA7" s="29">
        <v>27358.99</v>
      </c>
      <c r="AB7" s="29">
        <v>66874.75</v>
      </c>
      <c r="AC7" s="29">
        <v>138769.87000000002</v>
      </c>
      <c r="AD7" s="29">
        <v>260571.58</v>
      </c>
      <c r="AE7" s="29">
        <v>399341.45</v>
      </c>
      <c r="AF7" s="29">
        <v>-3370981.2899999996</v>
      </c>
      <c r="AG7" s="29">
        <v>4010613.9299999997</v>
      </c>
      <c r="AH7" s="29">
        <v>639632.64000000001</v>
      </c>
      <c r="AI7" s="29">
        <v>175868.07</v>
      </c>
      <c r="AJ7" s="29">
        <v>126258.92000000001</v>
      </c>
      <c r="AK7" s="29">
        <v>302126.99</v>
      </c>
      <c r="AL7" s="29">
        <v>-1964161.46</v>
      </c>
      <c r="AM7" s="29">
        <v>1964161.46</v>
      </c>
      <c r="AN7" s="29">
        <v>0</v>
      </c>
      <c r="AO7" s="29">
        <v>-4889888.63</v>
      </c>
      <c r="AP7" s="29">
        <v>6980373.7799999993</v>
      </c>
      <c r="AQ7" s="29">
        <v>2090485.15</v>
      </c>
      <c r="AR7" s="29">
        <v>31502.53</v>
      </c>
      <c r="AS7" s="29">
        <v>130726.83000000002</v>
      </c>
      <c r="AT7" s="29">
        <v>162229.35999999999</v>
      </c>
      <c r="AU7" s="29">
        <v>-315943.54000000004</v>
      </c>
      <c r="AV7" s="29">
        <v>533096.03</v>
      </c>
      <c r="AW7" s="29">
        <v>217152.49000000002</v>
      </c>
      <c r="AX7" s="29">
        <v>286910.11</v>
      </c>
      <c r="AY7" s="29">
        <v>98280.15</v>
      </c>
      <c r="AZ7" s="29">
        <v>385190.26</v>
      </c>
      <c r="BA7" s="29">
        <v>14905.329999999987</v>
      </c>
      <c r="BB7" s="29">
        <v>265850.96999999997</v>
      </c>
      <c r="BC7" s="29">
        <v>280756.3</v>
      </c>
      <c r="BD7" s="29">
        <v>136528.78</v>
      </c>
      <c r="BE7" s="29">
        <v>121861.20000000001</v>
      </c>
      <c r="BF7" s="29">
        <v>258389.97999999998</v>
      </c>
      <c r="BG7" s="29">
        <v>-39257.80000000001</v>
      </c>
      <c r="BH7" s="29">
        <v>137351.22</v>
      </c>
      <c r="BI7" s="29">
        <v>98093.42</v>
      </c>
      <c r="BJ7" s="29">
        <v>143109.22999999998</v>
      </c>
      <c r="BK7" s="29">
        <v>77963.98</v>
      </c>
      <c r="BL7" s="29">
        <v>221073.21</v>
      </c>
      <c r="BM7" s="29">
        <v>-10923.510000000009</v>
      </c>
      <c r="BN7" s="29">
        <v>116077.87000000002</v>
      </c>
      <c r="BO7" s="29">
        <v>105154.36</v>
      </c>
      <c r="BP7" s="29">
        <v>81656.91</v>
      </c>
      <c r="BQ7" s="29">
        <v>205592.63000000003</v>
      </c>
      <c r="BR7" s="29">
        <v>287249.54000000004</v>
      </c>
      <c r="BS7" s="29">
        <v>76438.44</v>
      </c>
      <c r="BT7" s="29">
        <v>161469.09</v>
      </c>
      <c r="BU7" s="29">
        <v>237907.53</v>
      </c>
      <c r="BV7" s="29">
        <v>-87433.09000000004</v>
      </c>
      <c r="BW7" s="29">
        <v>282541.21000000008</v>
      </c>
      <c r="BX7" s="29">
        <v>195108.12</v>
      </c>
      <c r="BY7" s="29">
        <v>238364.06999999998</v>
      </c>
      <c r="BZ7" s="29">
        <v>157222.53999999998</v>
      </c>
      <c r="CA7" s="29">
        <v>395586.61</v>
      </c>
      <c r="CB7" s="29">
        <v>-4690069.459999999</v>
      </c>
      <c r="CC7" s="29">
        <v>4690069.459999999</v>
      </c>
      <c r="CD7" s="29">
        <v>0</v>
      </c>
      <c r="CE7" s="29">
        <v>-4134212.0000000005</v>
      </c>
      <c r="CF7" s="29">
        <v>6978103.1799999997</v>
      </c>
      <c r="CG7" s="29">
        <v>2843891.18</v>
      </c>
      <c r="CH7" s="29">
        <v>42515.630000000005</v>
      </c>
      <c r="CI7" s="29">
        <v>311811.5</v>
      </c>
      <c r="CJ7" s="29">
        <v>354327.13</v>
      </c>
      <c r="CK7" s="29">
        <v>-12760.449999999997</v>
      </c>
      <c r="CL7" s="29">
        <v>78041.72</v>
      </c>
      <c r="CM7" s="29">
        <v>65281.27</v>
      </c>
      <c r="CN7" s="29">
        <v>-15328.130000000001</v>
      </c>
      <c r="CO7" s="29">
        <v>83651.38</v>
      </c>
      <c r="CP7" s="29">
        <v>68323.25</v>
      </c>
      <c r="CQ7" s="29">
        <v>-6801.75</v>
      </c>
      <c r="CR7" s="29">
        <v>42400</v>
      </c>
      <c r="CS7" s="29">
        <v>35598.25</v>
      </c>
      <c r="CT7" s="29">
        <v>228.62999999999738</v>
      </c>
      <c r="CU7" s="29">
        <v>35750</v>
      </c>
      <c r="CV7" s="29">
        <v>35978.629999999997</v>
      </c>
      <c r="CW7" s="29">
        <v>27728.630000000005</v>
      </c>
      <c r="CX7" s="29">
        <v>40975</v>
      </c>
      <c r="CY7" s="29">
        <v>68703.63</v>
      </c>
      <c r="CZ7" s="29">
        <v>-4996.369999999999</v>
      </c>
      <c r="DA7" s="29">
        <v>40975</v>
      </c>
      <c r="DB7" s="29">
        <v>35978.629999999997</v>
      </c>
      <c r="DC7" s="29">
        <v>228.62999999999738</v>
      </c>
      <c r="DD7" s="29">
        <v>35750</v>
      </c>
      <c r="DE7" s="29">
        <v>35978.629999999997</v>
      </c>
      <c r="DF7" s="29">
        <v>27728.630000000005</v>
      </c>
      <c r="DG7" s="29">
        <v>40975</v>
      </c>
      <c r="DH7" s="29">
        <v>68703.63</v>
      </c>
      <c r="DI7" s="29">
        <v>-12496.369999999999</v>
      </c>
      <c r="DJ7" s="29">
        <v>39550</v>
      </c>
      <c r="DK7" s="29">
        <v>27053.63</v>
      </c>
      <c r="DL7" s="29">
        <v>-5846.369999999999</v>
      </c>
      <c r="DM7" s="29">
        <v>32900</v>
      </c>
      <c r="DN7" s="29">
        <v>27053.63</v>
      </c>
      <c r="DO7" s="29">
        <v>10.729999999999563</v>
      </c>
      <c r="DP7" s="29">
        <v>32900</v>
      </c>
      <c r="DQ7" s="29">
        <v>32910.730000000003</v>
      </c>
      <c r="DR7" s="29">
        <v>40211.439999999944</v>
      </c>
      <c r="DS7" s="29">
        <v>815679.6</v>
      </c>
      <c r="DT7" s="29">
        <v>855891.04</v>
      </c>
    </row>
    <row r="8" spans="1:124" x14ac:dyDescent="0.25">
      <c r="A8" s="4" t="s">
        <v>34</v>
      </c>
      <c r="B8" s="29">
        <v>8191.42</v>
      </c>
      <c r="C8" s="29">
        <v>0</v>
      </c>
      <c r="D8" s="29">
        <v>8191.42</v>
      </c>
      <c r="E8" s="29"/>
      <c r="F8" s="29"/>
      <c r="G8" s="29"/>
      <c r="H8" s="29"/>
      <c r="I8" s="29"/>
      <c r="J8" s="29"/>
      <c r="K8" s="29">
        <v>-1710.62</v>
      </c>
      <c r="L8" s="29">
        <v>1710.62</v>
      </c>
      <c r="M8" s="29">
        <v>0</v>
      </c>
      <c r="N8" s="29">
        <v>-4477</v>
      </c>
      <c r="O8" s="29">
        <v>4477</v>
      </c>
      <c r="P8" s="29">
        <v>0</v>
      </c>
      <c r="Q8" s="29"/>
      <c r="R8" s="29"/>
      <c r="S8" s="29"/>
      <c r="T8" s="29"/>
      <c r="U8" s="29"/>
      <c r="V8" s="29"/>
      <c r="W8" s="29"/>
      <c r="X8" s="29"/>
      <c r="Y8" s="29"/>
      <c r="Z8" s="29"/>
      <c r="AA8" s="29"/>
      <c r="AB8" s="29"/>
      <c r="AC8" s="29">
        <v>4477</v>
      </c>
      <c r="AD8" s="29">
        <v>0</v>
      </c>
      <c r="AE8" s="29">
        <v>4477</v>
      </c>
      <c r="AF8" s="29"/>
      <c r="AG8" s="29"/>
      <c r="AH8" s="29"/>
      <c r="AI8" s="29">
        <v>-6150.58</v>
      </c>
      <c r="AJ8" s="29">
        <v>6150.58</v>
      </c>
      <c r="AK8" s="29">
        <v>0</v>
      </c>
      <c r="AL8" s="29">
        <v>-8191.42</v>
      </c>
      <c r="AM8" s="29">
        <v>8191.42</v>
      </c>
      <c r="AN8" s="29">
        <v>0</v>
      </c>
      <c r="AO8" s="29">
        <v>-7861.2</v>
      </c>
      <c r="AP8" s="29">
        <v>20529.620000000003</v>
      </c>
      <c r="AQ8" s="29">
        <v>12668.42</v>
      </c>
      <c r="AR8" s="29">
        <v>7861.2</v>
      </c>
      <c r="AS8" s="29">
        <v>0</v>
      </c>
      <c r="AT8" s="29">
        <v>7861.2</v>
      </c>
      <c r="AU8" s="29"/>
      <c r="AV8" s="29"/>
      <c r="AW8" s="29"/>
      <c r="AX8" s="29"/>
      <c r="AY8" s="29"/>
      <c r="AZ8" s="29"/>
      <c r="BA8" s="29">
        <v>-1710.62</v>
      </c>
      <c r="BB8" s="29">
        <v>1710.62</v>
      </c>
      <c r="BC8" s="29">
        <v>0</v>
      </c>
      <c r="BD8" s="29"/>
      <c r="BE8" s="29"/>
      <c r="BF8" s="29"/>
      <c r="BG8" s="29"/>
      <c r="BH8" s="29"/>
      <c r="BI8" s="29"/>
      <c r="BJ8" s="29"/>
      <c r="BK8" s="29"/>
      <c r="BL8" s="29"/>
      <c r="BM8" s="29"/>
      <c r="BN8" s="29"/>
      <c r="BO8" s="29"/>
      <c r="BP8" s="29"/>
      <c r="BQ8" s="29"/>
      <c r="BR8" s="29"/>
      <c r="BS8" s="29"/>
      <c r="BT8" s="29"/>
      <c r="BU8" s="29"/>
      <c r="BV8" s="29">
        <v>-769.4</v>
      </c>
      <c r="BW8" s="29">
        <v>769.4</v>
      </c>
      <c r="BX8" s="29">
        <v>0</v>
      </c>
      <c r="BY8" s="29">
        <v>-5814.03</v>
      </c>
      <c r="BZ8" s="29">
        <v>6166.16</v>
      </c>
      <c r="CA8" s="29">
        <v>352.13</v>
      </c>
      <c r="CB8" s="29">
        <v>-7861.2</v>
      </c>
      <c r="CC8" s="29">
        <v>7861.2</v>
      </c>
      <c r="CD8" s="29">
        <v>0</v>
      </c>
      <c r="CE8" s="29">
        <v>-8294.0499999999993</v>
      </c>
      <c r="CF8" s="29">
        <v>16507.38</v>
      </c>
      <c r="CG8" s="29">
        <v>8213.33</v>
      </c>
      <c r="CH8" s="29"/>
      <c r="CI8" s="29"/>
      <c r="CJ8" s="29"/>
      <c r="CK8" s="29"/>
      <c r="CL8" s="29"/>
      <c r="CM8" s="29"/>
      <c r="CN8" s="29"/>
      <c r="CO8" s="29"/>
      <c r="CP8" s="29"/>
      <c r="CQ8" s="29"/>
      <c r="CR8" s="29"/>
      <c r="CS8" s="29"/>
      <c r="CT8" s="29"/>
      <c r="CU8" s="29"/>
      <c r="CV8" s="29"/>
      <c r="CW8" s="29"/>
      <c r="CX8" s="29"/>
      <c r="CY8" s="29"/>
      <c r="CZ8" s="29"/>
      <c r="DA8" s="29"/>
      <c r="DB8" s="29"/>
      <c r="DC8" s="29"/>
      <c r="DD8" s="29"/>
      <c r="DE8" s="29"/>
      <c r="DF8" s="29"/>
      <c r="DG8" s="29"/>
      <c r="DH8" s="29"/>
      <c r="DI8" s="29"/>
      <c r="DJ8" s="29"/>
      <c r="DK8" s="29"/>
      <c r="DL8" s="29"/>
      <c r="DM8" s="29"/>
      <c r="DN8" s="29"/>
      <c r="DO8" s="29"/>
      <c r="DP8" s="29"/>
      <c r="DQ8" s="29"/>
      <c r="DR8" s="29"/>
      <c r="DS8" s="29"/>
      <c r="DT8" s="29"/>
    </row>
    <row r="9" spans="1:124" x14ac:dyDescent="0.25">
      <c r="A9" s="5" t="s">
        <v>34</v>
      </c>
      <c r="B9" s="29">
        <v>8191.42</v>
      </c>
      <c r="C9" s="29">
        <v>0</v>
      </c>
      <c r="D9" s="29">
        <v>8191.42</v>
      </c>
      <c r="E9" s="29"/>
      <c r="F9" s="29"/>
      <c r="G9" s="29"/>
      <c r="H9" s="29"/>
      <c r="I9" s="29"/>
      <c r="J9" s="29"/>
      <c r="K9" s="29">
        <v>-1710.62</v>
      </c>
      <c r="L9" s="29">
        <v>1710.62</v>
      </c>
      <c r="M9" s="29">
        <v>0</v>
      </c>
      <c r="N9" s="29">
        <v>-4477</v>
      </c>
      <c r="O9" s="29">
        <v>4477</v>
      </c>
      <c r="P9" s="29">
        <v>0</v>
      </c>
      <c r="Q9" s="29"/>
      <c r="R9" s="29"/>
      <c r="S9" s="29"/>
      <c r="T9" s="29"/>
      <c r="U9" s="29"/>
      <c r="V9" s="29"/>
      <c r="W9" s="29"/>
      <c r="X9" s="29"/>
      <c r="Y9" s="29"/>
      <c r="Z9" s="29"/>
      <c r="AA9" s="29"/>
      <c r="AB9" s="29"/>
      <c r="AC9" s="29">
        <v>4477</v>
      </c>
      <c r="AD9" s="29">
        <v>0</v>
      </c>
      <c r="AE9" s="29">
        <v>4477</v>
      </c>
      <c r="AF9" s="29"/>
      <c r="AG9" s="29"/>
      <c r="AH9" s="29"/>
      <c r="AI9" s="29">
        <v>-6150.58</v>
      </c>
      <c r="AJ9" s="29">
        <v>6150.58</v>
      </c>
      <c r="AK9" s="29">
        <v>0</v>
      </c>
      <c r="AL9" s="29">
        <v>-8191.42</v>
      </c>
      <c r="AM9" s="29">
        <v>8191.42</v>
      </c>
      <c r="AN9" s="29">
        <v>0</v>
      </c>
      <c r="AO9" s="29">
        <v>-7861.2</v>
      </c>
      <c r="AP9" s="29">
        <v>20529.620000000003</v>
      </c>
      <c r="AQ9" s="29">
        <v>12668.42</v>
      </c>
      <c r="AR9" s="29">
        <v>7861.2</v>
      </c>
      <c r="AS9" s="29">
        <v>0</v>
      </c>
      <c r="AT9" s="29">
        <v>7861.2</v>
      </c>
      <c r="AU9" s="29"/>
      <c r="AV9" s="29"/>
      <c r="AW9" s="29"/>
      <c r="AX9" s="29"/>
      <c r="AY9" s="29"/>
      <c r="AZ9" s="29"/>
      <c r="BA9" s="29">
        <v>-1710.62</v>
      </c>
      <c r="BB9" s="29">
        <v>1710.62</v>
      </c>
      <c r="BC9" s="29">
        <v>0</v>
      </c>
      <c r="BD9" s="29"/>
      <c r="BE9" s="29"/>
      <c r="BF9" s="29"/>
      <c r="BG9" s="29"/>
      <c r="BH9" s="29"/>
      <c r="BI9" s="29"/>
      <c r="BJ9" s="29"/>
      <c r="BK9" s="29"/>
      <c r="BL9" s="29"/>
      <c r="BM9" s="29"/>
      <c r="BN9" s="29"/>
      <c r="BO9" s="29"/>
      <c r="BP9" s="29"/>
      <c r="BQ9" s="29"/>
      <c r="BR9" s="29"/>
      <c r="BS9" s="29"/>
      <c r="BT9" s="29"/>
      <c r="BU9" s="29"/>
      <c r="BV9" s="29">
        <v>-769.4</v>
      </c>
      <c r="BW9" s="29">
        <v>769.4</v>
      </c>
      <c r="BX9" s="29">
        <v>0</v>
      </c>
      <c r="BY9" s="29">
        <v>-5814.03</v>
      </c>
      <c r="BZ9" s="29">
        <v>6166.16</v>
      </c>
      <c r="CA9" s="29">
        <v>352.13</v>
      </c>
      <c r="CB9" s="29">
        <v>-7861.2</v>
      </c>
      <c r="CC9" s="29">
        <v>7861.2</v>
      </c>
      <c r="CD9" s="29">
        <v>0</v>
      </c>
      <c r="CE9" s="29">
        <v>-8294.0499999999993</v>
      </c>
      <c r="CF9" s="29">
        <v>16507.38</v>
      </c>
      <c r="CG9" s="29">
        <v>8213.33</v>
      </c>
      <c r="CH9" s="29"/>
      <c r="CI9" s="29"/>
      <c r="CJ9" s="29"/>
      <c r="CK9" s="29"/>
      <c r="CL9" s="29"/>
      <c r="CM9" s="29"/>
      <c r="CN9" s="29"/>
      <c r="CO9" s="29"/>
      <c r="CP9" s="29"/>
      <c r="CQ9" s="29"/>
      <c r="CR9" s="29"/>
      <c r="CS9" s="29"/>
      <c r="CT9" s="29"/>
      <c r="CU9" s="29"/>
      <c r="CV9" s="29"/>
      <c r="CW9" s="29"/>
      <c r="CX9" s="29"/>
      <c r="CY9" s="29"/>
      <c r="CZ9" s="29"/>
      <c r="DA9" s="29"/>
      <c r="DB9" s="29"/>
      <c r="DC9" s="29"/>
      <c r="DD9" s="29"/>
      <c r="DE9" s="29"/>
      <c r="DF9" s="29"/>
      <c r="DG9" s="29"/>
      <c r="DH9" s="29"/>
      <c r="DI9" s="29"/>
      <c r="DJ9" s="29"/>
      <c r="DK9" s="29"/>
      <c r="DL9" s="29"/>
      <c r="DM9" s="29"/>
      <c r="DN9" s="29"/>
      <c r="DO9" s="29"/>
      <c r="DP9" s="29"/>
      <c r="DQ9" s="29"/>
      <c r="DR9" s="29"/>
      <c r="DS9" s="29"/>
      <c r="DT9" s="29"/>
    </row>
    <row r="10" spans="1:124" x14ac:dyDescent="0.25">
      <c r="A10" s="6" t="s">
        <v>34</v>
      </c>
      <c r="B10" s="29">
        <v>8191.42</v>
      </c>
      <c r="C10" s="29">
        <v>0</v>
      </c>
      <c r="D10" s="29">
        <v>8191.42</v>
      </c>
      <c r="E10" s="29"/>
      <c r="F10" s="29"/>
      <c r="G10" s="29"/>
      <c r="H10" s="29"/>
      <c r="I10" s="29"/>
      <c r="J10" s="29"/>
      <c r="K10" s="29">
        <v>-1710.62</v>
      </c>
      <c r="L10" s="29">
        <v>1710.62</v>
      </c>
      <c r="M10" s="29">
        <v>0</v>
      </c>
      <c r="N10" s="29">
        <v>-4477</v>
      </c>
      <c r="O10" s="29">
        <v>4477</v>
      </c>
      <c r="P10" s="29">
        <v>0</v>
      </c>
      <c r="Q10" s="29"/>
      <c r="R10" s="29"/>
      <c r="S10" s="29"/>
      <c r="T10" s="29"/>
      <c r="U10" s="29"/>
      <c r="V10" s="29"/>
      <c r="W10" s="29"/>
      <c r="X10" s="29"/>
      <c r="Y10" s="29"/>
      <c r="Z10" s="29"/>
      <c r="AA10" s="29"/>
      <c r="AB10" s="29"/>
      <c r="AC10" s="29">
        <v>4477</v>
      </c>
      <c r="AD10" s="29">
        <v>0</v>
      </c>
      <c r="AE10" s="29">
        <v>4477</v>
      </c>
      <c r="AF10" s="29"/>
      <c r="AG10" s="29"/>
      <c r="AH10" s="29"/>
      <c r="AI10" s="29">
        <v>-6150.58</v>
      </c>
      <c r="AJ10" s="29">
        <v>6150.58</v>
      </c>
      <c r="AK10" s="29">
        <v>0</v>
      </c>
      <c r="AL10" s="29">
        <v>-8191.42</v>
      </c>
      <c r="AM10" s="29">
        <v>8191.42</v>
      </c>
      <c r="AN10" s="29">
        <v>0</v>
      </c>
      <c r="AO10" s="29">
        <v>-7861.2</v>
      </c>
      <c r="AP10" s="29">
        <v>20529.620000000003</v>
      </c>
      <c r="AQ10" s="29">
        <v>12668.42</v>
      </c>
      <c r="AR10" s="29">
        <v>7861.2</v>
      </c>
      <c r="AS10" s="29">
        <v>0</v>
      </c>
      <c r="AT10" s="29">
        <v>7861.2</v>
      </c>
      <c r="AU10" s="29"/>
      <c r="AV10" s="29"/>
      <c r="AW10" s="29"/>
      <c r="AX10" s="29"/>
      <c r="AY10" s="29"/>
      <c r="AZ10" s="29"/>
      <c r="BA10" s="29">
        <v>-1710.62</v>
      </c>
      <c r="BB10" s="29">
        <v>1710.62</v>
      </c>
      <c r="BC10" s="29">
        <v>0</v>
      </c>
      <c r="BD10" s="29"/>
      <c r="BE10" s="29"/>
      <c r="BF10" s="29"/>
      <c r="BG10" s="29"/>
      <c r="BH10" s="29"/>
      <c r="BI10" s="29"/>
      <c r="BJ10" s="29"/>
      <c r="BK10" s="29"/>
      <c r="BL10" s="29"/>
      <c r="BM10" s="29"/>
      <c r="BN10" s="29"/>
      <c r="BO10" s="29"/>
      <c r="BP10" s="29"/>
      <c r="BQ10" s="29"/>
      <c r="BR10" s="29"/>
      <c r="BS10" s="29"/>
      <c r="BT10" s="29"/>
      <c r="BU10" s="29"/>
      <c r="BV10" s="29">
        <v>-769.4</v>
      </c>
      <c r="BW10" s="29">
        <v>769.4</v>
      </c>
      <c r="BX10" s="29">
        <v>0</v>
      </c>
      <c r="BY10" s="29">
        <v>-5814.03</v>
      </c>
      <c r="BZ10" s="29">
        <v>6166.16</v>
      </c>
      <c r="CA10" s="29">
        <v>352.13</v>
      </c>
      <c r="CB10" s="29">
        <v>-7861.2</v>
      </c>
      <c r="CC10" s="29">
        <v>7861.2</v>
      </c>
      <c r="CD10" s="29">
        <v>0</v>
      </c>
      <c r="CE10" s="29">
        <v>-8294.0499999999993</v>
      </c>
      <c r="CF10" s="29">
        <v>16507.38</v>
      </c>
      <c r="CG10" s="29">
        <v>8213.33</v>
      </c>
      <c r="CH10" s="29"/>
      <c r="CI10" s="29"/>
      <c r="CJ10" s="29"/>
      <c r="CK10" s="29"/>
      <c r="CL10" s="29"/>
      <c r="CM10" s="29"/>
      <c r="CN10" s="29"/>
      <c r="CO10" s="29"/>
      <c r="CP10" s="29"/>
      <c r="CQ10" s="29"/>
      <c r="CR10" s="29"/>
      <c r="CS10" s="29"/>
      <c r="CT10" s="29"/>
      <c r="CU10" s="29"/>
      <c r="CV10" s="29"/>
      <c r="CW10" s="29"/>
      <c r="CX10" s="29"/>
      <c r="CY10" s="29"/>
      <c r="CZ10" s="29"/>
      <c r="DA10" s="29"/>
      <c r="DB10" s="29"/>
      <c r="DC10" s="29"/>
      <c r="DD10" s="29"/>
      <c r="DE10" s="29"/>
      <c r="DF10" s="29"/>
      <c r="DG10" s="29"/>
      <c r="DH10" s="29"/>
      <c r="DI10" s="29"/>
      <c r="DJ10" s="29"/>
      <c r="DK10" s="29"/>
      <c r="DL10" s="29"/>
      <c r="DM10" s="29"/>
      <c r="DN10" s="29"/>
      <c r="DO10" s="29"/>
      <c r="DP10" s="29"/>
      <c r="DQ10" s="29"/>
      <c r="DR10" s="29"/>
      <c r="DS10" s="29"/>
      <c r="DT10" s="29"/>
    </row>
    <row r="11" spans="1:124" x14ac:dyDescent="0.25">
      <c r="A11" s="7" t="s">
        <v>302</v>
      </c>
      <c r="B11" s="29">
        <v>8191.42</v>
      </c>
      <c r="C11" s="29">
        <v>0</v>
      </c>
      <c r="D11" s="29">
        <v>8191.42</v>
      </c>
      <c r="E11" s="29"/>
      <c r="F11" s="29"/>
      <c r="G11" s="29"/>
      <c r="H11" s="29"/>
      <c r="I11" s="29"/>
      <c r="J11" s="29"/>
      <c r="K11" s="29">
        <v>-1710.62</v>
      </c>
      <c r="L11" s="29">
        <v>1710.62</v>
      </c>
      <c r="M11" s="29">
        <v>0</v>
      </c>
      <c r="N11" s="29">
        <v>-4477</v>
      </c>
      <c r="O11" s="29">
        <v>4477</v>
      </c>
      <c r="P11" s="29">
        <v>0</v>
      </c>
      <c r="Q11" s="29"/>
      <c r="R11" s="29"/>
      <c r="S11" s="29"/>
      <c r="T11" s="29"/>
      <c r="U11" s="29"/>
      <c r="V11" s="29"/>
      <c r="W11" s="29"/>
      <c r="X11" s="29"/>
      <c r="Y11" s="29"/>
      <c r="Z11" s="29"/>
      <c r="AA11" s="29"/>
      <c r="AB11" s="29"/>
      <c r="AC11" s="29">
        <v>4477</v>
      </c>
      <c r="AD11" s="29">
        <v>0</v>
      </c>
      <c r="AE11" s="29">
        <v>4477</v>
      </c>
      <c r="AF11" s="29"/>
      <c r="AG11" s="29"/>
      <c r="AH11" s="29"/>
      <c r="AI11" s="29">
        <v>-6150.58</v>
      </c>
      <c r="AJ11" s="29">
        <v>6150.58</v>
      </c>
      <c r="AK11" s="29">
        <v>0</v>
      </c>
      <c r="AL11" s="29">
        <v>-8191.42</v>
      </c>
      <c r="AM11" s="29">
        <v>8191.42</v>
      </c>
      <c r="AN11" s="29">
        <v>0</v>
      </c>
      <c r="AO11" s="29">
        <v>-7861.2</v>
      </c>
      <c r="AP11" s="29">
        <v>20529.620000000003</v>
      </c>
      <c r="AQ11" s="29">
        <v>12668.42</v>
      </c>
      <c r="AR11" s="29">
        <v>7861.2</v>
      </c>
      <c r="AS11" s="29">
        <v>0</v>
      </c>
      <c r="AT11" s="29">
        <v>7861.2</v>
      </c>
      <c r="AU11" s="29"/>
      <c r="AV11" s="29"/>
      <c r="AW11" s="29"/>
      <c r="AX11" s="29"/>
      <c r="AY11" s="29"/>
      <c r="AZ11" s="29"/>
      <c r="BA11" s="29">
        <v>-1710.62</v>
      </c>
      <c r="BB11" s="29">
        <v>1710.62</v>
      </c>
      <c r="BC11" s="29">
        <v>0</v>
      </c>
      <c r="BD11" s="29"/>
      <c r="BE11" s="29"/>
      <c r="BF11" s="29"/>
      <c r="BG11" s="29"/>
      <c r="BH11" s="29"/>
      <c r="BI11" s="29"/>
      <c r="BJ11" s="29"/>
      <c r="BK11" s="29"/>
      <c r="BL11" s="29"/>
      <c r="BM11" s="29"/>
      <c r="BN11" s="29"/>
      <c r="BO11" s="29"/>
      <c r="BP11" s="29"/>
      <c r="BQ11" s="29"/>
      <c r="BR11" s="29"/>
      <c r="BS11" s="29"/>
      <c r="BT11" s="29"/>
      <c r="BU11" s="29"/>
      <c r="BV11" s="29">
        <v>-769.4</v>
      </c>
      <c r="BW11" s="29">
        <v>769.4</v>
      </c>
      <c r="BX11" s="29">
        <v>0</v>
      </c>
      <c r="BY11" s="29">
        <v>-5814.03</v>
      </c>
      <c r="BZ11" s="29">
        <v>6166.16</v>
      </c>
      <c r="CA11" s="29">
        <v>352.13</v>
      </c>
      <c r="CB11" s="29">
        <v>-7861.2</v>
      </c>
      <c r="CC11" s="29">
        <v>7861.2</v>
      </c>
      <c r="CD11" s="29">
        <v>0</v>
      </c>
      <c r="CE11" s="29">
        <v>-8294.0499999999993</v>
      </c>
      <c r="CF11" s="29">
        <v>16507.38</v>
      </c>
      <c r="CG11" s="29">
        <v>8213.33</v>
      </c>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row>
    <row r="12" spans="1:124" x14ac:dyDescent="0.25">
      <c r="A12" s="4" t="s">
        <v>9</v>
      </c>
      <c r="B12" s="29">
        <v>-17718.16</v>
      </c>
      <c r="C12" s="29">
        <v>17718.16</v>
      </c>
      <c r="D12" s="29">
        <v>0</v>
      </c>
      <c r="E12" s="29">
        <v>-15279.16</v>
      </c>
      <c r="F12" s="29">
        <v>15279.16</v>
      </c>
      <c r="G12" s="29">
        <v>0</v>
      </c>
      <c r="H12" s="29">
        <v>-13364.61</v>
      </c>
      <c r="I12" s="29">
        <v>13364.61</v>
      </c>
      <c r="J12" s="29">
        <v>0</v>
      </c>
      <c r="K12" s="29">
        <v>-8819.5400000000009</v>
      </c>
      <c r="L12" s="29">
        <v>8819.5400000000009</v>
      </c>
      <c r="M12" s="29">
        <v>0</v>
      </c>
      <c r="N12" s="29">
        <v>-13507.78</v>
      </c>
      <c r="O12" s="29">
        <v>13507.78</v>
      </c>
      <c r="P12" s="29">
        <v>0</v>
      </c>
      <c r="Q12" s="29">
        <v>-33130.89</v>
      </c>
      <c r="R12" s="29">
        <v>33130.89</v>
      </c>
      <c r="S12" s="29">
        <v>0</v>
      </c>
      <c r="T12" s="29">
        <v>-38425.56</v>
      </c>
      <c r="U12" s="29">
        <v>38425.56</v>
      </c>
      <c r="V12" s="29">
        <v>0</v>
      </c>
      <c r="W12" s="29">
        <v>-26563.78</v>
      </c>
      <c r="X12" s="29">
        <v>26563.78</v>
      </c>
      <c r="Y12" s="29">
        <v>0</v>
      </c>
      <c r="Z12" s="29">
        <v>-13562.58</v>
      </c>
      <c r="AA12" s="29">
        <v>13562.58</v>
      </c>
      <c r="AB12" s="29">
        <v>0</v>
      </c>
      <c r="AC12" s="29">
        <v>-7735.02</v>
      </c>
      <c r="AD12" s="29">
        <v>7735.02</v>
      </c>
      <c r="AE12" s="29">
        <v>0</v>
      </c>
      <c r="AF12" s="29">
        <v>-37698.25</v>
      </c>
      <c r="AG12" s="29">
        <v>37698.25</v>
      </c>
      <c r="AH12" s="29">
        <v>0</v>
      </c>
      <c r="AI12" s="29">
        <v>6431.36</v>
      </c>
      <c r="AJ12" s="29">
        <v>55863.68</v>
      </c>
      <c r="AK12" s="29">
        <v>62295.040000000001</v>
      </c>
      <c r="AL12" s="29">
        <v>-916305.03</v>
      </c>
      <c r="AM12" s="29">
        <v>916305.03</v>
      </c>
      <c r="AN12" s="29">
        <v>0</v>
      </c>
      <c r="AO12" s="29">
        <v>-1135679</v>
      </c>
      <c r="AP12" s="29">
        <v>1197974.04</v>
      </c>
      <c r="AQ12" s="29">
        <v>62295.040000000001</v>
      </c>
      <c r="AR12" s="29">
        <v>-12905.630000000001</v>
      </c>
      <c r="AS12" s="29">
        <v>18439.490000000002</v>
      </c>
      <c r="AT12" s="29">
        <v>5533.86</v>
      </c>
      <c r="AU12" s="29">
        <v>-86930.23000000001</v>
      </c>
      <c r="AV12" s="29">
        <v>92340.670000000013</v>
      </c>
      <c r="AW12" s="29">
        <v>5410.44</v>
      </c>
      <c r="AX12" s="29">
        <v>-25994.739999999998</v>
      </c>
      <c r="AY12" s="29">
        <v>36149.21</v>
      </c>
      <c r="AZ12" s="29">
        <v>10154.469999999999</v>
      </c>
      <c r="BA12" s="29">
        <v>-156642.50999999998</v>
      </c>
      <c r="BB12" s="29">
        <v>163706.53</v>
      </c>
      <c r="BC12" s="29">
        <v>7064.02</v>
      </c>
      <c r="BD12" s="29">
        <v>-53854.19</v>
      </c>
      <c r="BE12" s="29">
        <v>60870.270000000004</v>
      </c>
      <c r="BF12" s="29">
        <v>7016.08</v>
      </c>
      <c r="BG12" s="29">
        <v>-56848.93</v>
      </c>
      <c r="BH12" s="29">
        <v>63377.67</v>
      </c>
      <c r="BI12" s="29">
        <v>6528.74</v>
      </c>
      <c r="BJ12" s="29">
        <v>-15644.750000000002</v>
      </c>
      <c r="BK12" s="29">
        <v>26972.280000000002</v>
      </c>
      <c r="BL12" s="29">
        <v>11327.53</v>
      </c>
      <c r="BM12" s="29">
        <v>-73727.850000000006</v>
      </c>
      <c r="BN12" s="29">
        <v>79801.88</v>
      </c>
      <c r="BO12" s="29">
        <v>6074.03</v>
      </c>
      <c r="BP12" s="29">
        <v>-140255.47</v>
      </c>
      <c r="BQ12" s="29">
        <v>146867.24000000002</v>
      </c>
      <c r="BR12" s="29">
        <v>6611.77</v>
      </c>
      <c r="BS12" s="29">
        <v>-107358.36</v>
      </c>
      <c r="BT12" s="29">
        <v>120439.19</v>
      </c>
      <c r="BU12" s="29">
        <v>13080.83</v>
      </c>
      <c r="BV12" s="29">
        <v>-209870.68</v>
      </c>
      <c r="BW12" s="29">
        <v>218043.82</v>
      </c>
      <c r="BX12" s="29">
        <v>8173.1399999999994</v>
      </c>
      <c r="BY12" s="29">
        <v>-86363.04</v>
      </c>
      <c r="BZ12" s="29">
        <v>92863.039999999994</v>
      </c>
      <c r="CA12" s="29">
        <v>6500</v>
      </c>
      <c r="CB12" s="29">
        <v>-1135679</v>
      </c>
      <c r="CC12" s="29">
        <v>1135679</v>
      </c>
      <c r="CD12" s="29">
        <v>0</v>
      </c>
      <c r="CE12" s="29">
        <v>-2162075.38</v>
      </c>
      <c r="CF12" s="29">
        <v>2255550.29</v>
      </c>
      <c r="CG12" s="29">
        <v>93474.91</v>
      </c>
      <c r="CH12" s="29">
        <v>-250612.5</v>
      </c>
      <c r="CI12" s="29">
        <v>250612.5</v>
      </c>
      <c r="CJ12" s="29">
        <v>0</v>
      </c>
      <c r="CK12" s="29">
        <v>-61000</v>
      </c>
      <c r="CL12" s="29">
        <v>61000</v>
      </c>
      <c r="CM12" s="29">
        <v>0</v>
      </c>
      <c r="CN12" s="29">
        <v>-31000</v>
      </c>
      <c r="CO12" s="29">
        <v>31000</v>
      </c>
      <c r="CP12" s="29">
        <v>0</v>
      </c>
      <c r="CQ12" s="29">
        <v>-31000</v>
      </c>
      <c r="CR12" s="29">
        <v>31000</v>
      </c>
      <c r="CS12" s="29">
        <v>0</v>
      </c>
      <c r="CT12" s="29">
        <v>-31000</v>
      </c>
      <c r="CU12" s="29">
        <v>31000</v>
      </c>
      <c r="CV12" s="29">
        <v>0</v>
      </c>
      <c r="CW12" s="29">
        <v>-31000</v>
      </c>
      <c r="CX12" s="29">
        <v>31000</v>
      </c>
      <c r="CY12" s="29">
        <v>0</v>
      </c>
      <c r="CZ12" s="29">
        <v>-31000</v>
      </c>
      <c r="DA12" s="29">
        <v>31000</v>
      </c>
      <c r="DB12" s="29">
        <v>0</v>
      </c>
      <c r="DC12" s="29">
        <v>-31000</v>
      </c>
      <c r="DD12" s="29">
        <v>31000</v>
      </c>
      <c r="DE12" s="29">
        <v>0</v>
      </c>
      <c r="DF12" s="29">
        <v>-31000</v>
      </c>
      <c r="DG12" s="29">
        <v>31000</v>
      </c>
      <c r="DH12" s="29">
        <v>0</v>
      </c>
      <c r="DI12" s="29">
        <v>-31000</v>
      </c>
      <c r="DJ12" s="29">
        <v>31000</v>
      </c>
      <c r="DK12" s="29">
        <v>0</v>
      </c>
      <c r="DL12" s="29">
        <v>-31000</v>
      </c>
      <c r="DM12" s="29">
        <v>31000</v>
      </c>
      <c r="DN12" s="29">
        <v>0</v>
      </c>
      <c r="DO12" s="29">
        <v>-31000</v>
      </c>
      <c r="DP12" s="29">
        <v>31000</v>
      </c>
      <c r="DQ12" s="29">
        <v>0</v>
      </c>
      <c r="DR12" s="29">
        <v>-621612.5</v>
      </c>
      <c r="DS12" s="29">
        <v>621612.5</v>
      </c>
      <c r="DT12" s="29">
        <v>0</v>
      </c>
    </row>
    <row r="13" spans="1:124" x14ac:dyDescent="0.25">
      <c r="A13" s="5" t="s">
        <v>10</v>
      </c>
      <c r="B13" s="29">
        <v>-17352.41</v>
      </c>
      <c r="C13" s="29">
        <v>17352.41</v>
      </c>
      <c r="D13" s="29">
        <v>0</v>
      </c>
      <c r="E13" s="29">
        <v>-15279.16</v>
      </c>
      <c r="F13" s="29">
        <v>15279.16</v>
      </c>
      <c r="G13" s="29">
        <v>0</v>
      </c>
      <c r="H13" s="29">
        <v>-13364.61</v>
      </c>
      <c r="I13" s="29">
        <v>13364.61</v>
      </c>
      <c r="J13" s="29">
        <v>0</v>
      </c>
      <c r="K13" s="29">
        <v>-8819.5400000000009</v>
      </c>
      <c r="L13" s="29">
        <v>8819.5400000000009</v>
      </c>
      <c r="M13" s="29">
        <v>0</v>
      </c>
      <c r="N13" s="29">
        <v>-13507.78</v>
      </c>
      <c r="O13" s="29">
        <v>13507.78</v>
      </c>
      <c r="P13" s="29">
        <v>0</v>
      </c>
      <c r="Q13" s="29">
        <v>-33130.89</v>
      </c>
      <c r="R13" s="29">
        <v>33130.89</v>
      </c>
      <c r="S13" s="29">
        <v>0</v>
      </c>
      <c r="T13" s="29">
        <v>-38425.56</v>
      </c>
      <c r="U13" s="29">
        <v>38425.56</v>
      </c>
      <c r="V13" s="29">
        <v>0</v>
      </c>
      <c r="W13" s="29">
        <v>-26563.78</v>
      </c>
      <c r="X13" s="29">
        <v>26563.78</v>
      </c>
      <c r="Y13" s="29">
        <v>0</v>
      </c>
      <c r="Z13" s="29">
        <v>-13562.58</v>
      </c>
      <c r="AA13" s="29">
        <v>13562.58</v>
      </c>
      <c r="AB13" s="29">
        <v>0</v>
      </c>
      <c r="AC13" s="29">
        <v>-7735.02</v>
      </c>
      <c r="AD13" s="29">
        <v>7735.02</v>
      </c>
      <c r="AE13" s="29">
        <v>0</v>
      </c>
      <c r="AF13" s="29">
        <v>-37698.25</v>
      </c>
      <c r="AG13" s="29">
        <v>37698.25</v>
      </c>
      <c r="AH13" s="29">
        <v>0</v>
      </c>
      <c r="AI13" s="29">
        <v>-1286.3900000000001</v>
      </c>
      <c r="AJ13" s="29">
        <v>55863.68</v>
      </c>
      <c r="AK13" s="29">
        <v>54577.29</v>
      </c>
      <c r="AL13" s="29">
        <v>-893861.03</v>
      </c>
      <c r="AM13" s="29">
        <v>893861.03</v>
      </c>
      <c r="AN13" s="29">
        <v>0</v>
      </c>
      <c r="AO13" s="29">
        <v>-1120587</v>
      </c>
      <c r="AP13" s="29">
        <v>1175164.29</v>
      </c>
      <c r="AQ13" s="29">
        <v>54577.29</v>
      </c>
      <c r="AR13" s="29">
        <v>306.41000000000003</v>
      </c>
      <c r="AS13" s="29">
        <v>4333.6400000000003</v>
      </c>
      <c r="AT13" s="29">
        <v>4640.05</v>
      </c>
      <c r="AU13" s="29">
        <v>3968.39</v>
      </c>
      <c r="AV13" s="29">
        <v>701.4</v>
      </c>
      <c r="AW13" s="29">
        <v>4669.79</v>
      </c>
      <c r="AX13" s="29">
        <v>-13460.67</v>
      </c>
      <c r="AY13" s="29">
        <v>19338.78</v>
      </c>
      <c r="AZ13" s="29">
        <v>5878.11</v>
      </c>
      <c r="BA13" s="29">
        <v>-9332.64</v>
      </c>
      <c r="BB13" s="29">
        <v>15750.94</v>
      </c>
      <c r="BC13" s="29">
        <v>6418.3</v>
      </c>
      <c r="BD13" s="29">
        <v>2378.7600000000002</v>
      </c>
      <c r="BE13" s="29">
        <v>3382.66</v>
      </c>
      <c r="BF13" s="29">
        <v>5761.42</v>
      </c>
      <c r="BG13" s="29">
        <v>2828.5</v>
      </c>
      <c r="BH13" s="29">
        <v>3032.07</v>
      </c>
      <c r="BI13" s="29">
        <v>5860.57</v>
      </c>
      <c r="BJ13" s="29">
        <v>7933.66</v>
      </c>
      <c r="BK13" s="29">
        <v>747.69</v>
      </c>
      <c r="BL13" s="29">
        <v>8681.35</v>
      </c>
      <c r="BM13" s="29">
        <v>4992.29</v>
      </c>
      <c r="BN13" s="29">
        <v>360</v>
      </c>
      <c r="BO13" s="29">
        <v>5352.29</v>
      </c>
      <c r="BP13" s="29">
        <v>4953.0200000000004</v>
      </c>
      <c r="BQ13" s="29">
        <v>360</v>
      </c>
      <c r="BR13" s="29">
        <v>5313.02</v>
      </c>
      <c r="BS13" s="29">
        <v>5504.76</v>
      </c>
      <c r="BT13" s="29">
        <v>0</v>
      </c>
      <c r="BU13" s="29">
        <v>5504.76</v>
      </c>
      <c r="BV13" s="29">
        <v>-974.17</v>
      </c>
      <c r="BW13" s="29">
        <v>8458.16</v>
      </c>
      <c r="BX13" s="29">
        <v>7483.99</v>
      </c>
      <c r="BY13" s="29">
        <v>-3200</v>
      </c>
      <c r="BZ13" s="29">
        <v>9000</v>
      </c>
      <c r="CA13" s="29">
        <v>5800</v>
      </c>
      <c r="CB13" s="29">
        <v>-1120587</v>
      </c>
      <c r="CC13" s="29">
        <v>1120587</v>
      </c>
      <c r="CD13" s="29">
        <v>0</v>
      </c>
      <c r="CE13" s="29">
        <v>-1114688.69</v>
      </c>
      <c r="CF13" s="29">
        <v>1186052.3400000001</v>
      </c>
      <c r="CG13" s="29">
        <v>71363.649999999994</v>
      </c>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row>
    <row r="14" spans="1:124" x14ac:dyDescent="0.25">
      <c r="A14" s="6" t="s">
        <v>11</v>
      </c>
      <c r="B14" s="29">
        <v>-17352.41</v>
      </c>
      <c r="C14" s="29">
        <v>17352.41</v>
      </c>
      <c r="D14" s="29">
        <v>0</v>
      </c>
      <c r="E14" s="29">
        <v>-15279.16</v>
      </c>
      <c r="F14" s="29">
        <v>15279.16</v>
      </c>
      <c r="G14" s="29">
        <v>0</v>
      </c>
      <c r="H14" s="29">
        <v>-13364.61</v>
      </c>
      <c r="I14" s="29">
        <v>13364.61</v>
      </c>
      <c r="J14" s="29">
        <v>0</v>
      </c>
      <c r="K14" s="29">
        <v>-8819.5400000000009</v>
      </c>
      <c r="L14" s="29">
        <v>8819.5400000000009</v>
      </c>
      <c r="M14" s="29">
        <v>0</v>
      </c>
      <c r="N14" s="29">
        <v>-13507.78</v>
      </c>
      <c r="O14" s="29">
        <v>13507.78</v>
      </c>
      <c r="P14" s="29">
        <v>0</v>
      </c>
      <c r="Q14" s="29">
        <v>-33130.89</v>
      </c>
      <c r="R14" s="29">
        <v>33130.89</v>
      </c>
      <c r="S14" s="29">
        <v>0</v>
      </c>
      <c r="T14" s="29">
        <v>-38425.56</v>
      </c>
      <c r="U14" s="29">
        <v>38425.56</v>
      </c>
      <c r="V14" s="29">
        <v>0</v>
      </c>
      <c r="W14" s="29">
        <v>-26563.78</v>
      </c>
      <c r="X14" s="29">
        <v>26563.78</v>
      </c>
      <c r="Y14" s="29">
        <v>0</v>
      </c>
      <c r="Z14" s="29">
        <v>-13562.58</v>
      </c>
      <c r="AA14" s="29">
        <v>13562.58</v>
      </c>
      <c r="AB14" s="29">
        <v>0</v>
      </c>
      <c r="AC14" s="29">
        <v>-7735.02</v>
      </c>
      <c r="AD14" s="29">
        <v>7735.02</v>
      </c>
      <c r="AE14" s="29">
        <v>0</v>
      </c>
      <c r="AF14" s="29">
        <v>-37698.25</v>
      </c>
      <c r="AG14" s="29">
        <v>37698.25</v>
      </c>
      <c r="AH14" s="29">
        <v>0</v>
      </c>
      <c r="AI14" s="29">
        <v>-1286.3900000000001</v>
      </c>
      <c r="AJ14" s="29">
        <v>55863.68</v>
      </c>
      <c r="AK14" s="29">
        <v>54577.29</v>
      </c>
      <c r="AL14" s="29">
        <v>-893861.03</v>
      </c>
      <c r="AM14" s="29">
        <v>893861.03</v>
      </c>
      <c r="AN14" s="29">
        <v>0</v>
      </c>
      <c r="AO14" s="29">
        <v>-1120587</v>
      </c>
      <c r="AP14" s="29">
        <v>1175164.29</v>
      </c>
      <c r="AQ14" s="29">
        <v>54577.29</v>
      </c>
      <c r="AR14" s="29">
        <v>306.41000000000003</v>
      </c>
      <c r="AS14" s="29">
        <v>4333.6400000000003</v>
      </c>
      <c r="AT14" s="29">
        <v>4640.05</v>
      </c>
      <c r="AU14" s="29">
        <v>3968.39</v>
      </c>
      <c r="AV14" s="29">
        <v>701.4</v>
      </c>
      <c r="AW14" s="29">
        <v>4669.79</v>
      </c>
      <c r="AX14" s="29">
        <v>-13460.67</v>
      </c>
      <c r="AY14" s="29">
        <v>19338.78</v>
      </c>
      <c r="AZ14" s="29">
        <v>5878.11</v>
      </c>
      <c r="BA14" s="29">
        <v>-9332.64</v>
      </c>
      <c r="BB14" s="29">
        <v>15750.94</v>
      </c>
      <c r="BC14" s="29">
        <v>6418.3</v>
      </c>
      <c r="BD14" s="29">
        <v>2378.7600000000002</v>
      </c>
      <c r="BE14" s="29">
        <v>3382.66</v>
      </c>
      <c r="BF14" s="29">
        <v>5761.42</v>
      </c>
      <c r="BG14" s="29">
        <v>2828.5</v>
      </c>
      <c r="BH14" s="29">
        <v>3032.07</v>
      </c>
      <c r="BI14" s="29">
        <v>5860.57</v>
      </c>
      <c r="BJ14" s="29">
        <v>7933.66</v>
      </c>
      <c r="BK14" s="29">
        <v>747.69</v>
      </c>
      <c r="BL14" s="29">
        <v>8681.35</v>
      </c>
      <c r="BM14" s="29">
        <v>4992.29</v>
      </c>
      <c r="BN14" s="29">
        <v>360</v>
      </c>
      <c r="BO14" s="29">
        <v>5352.29</v>
      </c>
      <c r="BP14" s="29">
        <v>4953.0200000000004</v>
      </c>
      <c r="BQ14" s="29">
        <v>360</v>
      </c>
      <c r="BR14" s="29">
        <v>5313.02</v>
      </c>
      <c r="BS14" s="29">
        <v>5504.76</v>
      </c>
      <c r="BT14" s="29">
        <v>0</v>
      </c>
      <c r="BU14" s="29">
        <v>5504.76</v>
      </c>
      <c r="BV14" s="29">
        <v>-974.17</v>
      </c>
      <c r="BW14" s="29">
        <v>8458.16</v>
      </c>
      <c r="BX14" s="29">
        <v>7483.99</v>
      </c>
      <c r="BY14" s="29">
        <v>-3200</v>
      </c>
      <c r="BZ14" s="29">
        <v>9000</v>
      </c>
      <c r="CA14" s="29">
        <v>5800</v>
      </c>
      <c r="CB14" s="29">
        <v>-1120587</v>
      </c>
      <c r="CC14" s="29">
        <v>1120587</v>
      </c>
      <c r="CD14" s="29">
        <v>0</v>
      </c>
      <c r="CE14" s="29">
        <v>-1114688.69</v>
      </c>
      <c r="CF14" s="29">
        <v>1186052.3400000001</v>
      </c>
      <c r="CG14" s="29">
        <v>71363.649999999994</v>
      </c>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row>
    <row r="15" spans="1:124" x14ac:dyDescent="0.25">
      <c r="A15" s="7" t="s">
        <v>286</v>
      </c>
      <c r="B15" s="29">
        <v>-17352.41</v>
      </c>
      <c r="C15" s="29">
        <v>17352.41</v>
      </c>
      <c r="D15" s="29">
        <v>0</v>
      </c>
      <c r="E15" s="29">
        <v>-15279.16</v>
      </c>
      <c r="F15" s="29">
        <v>15279.16</v>
      </c>
      <c r="G15" s="29">
        <v>0</v>
      </c>
      <c r="H15" s="29">
        <v>-13364.61</v>
      </c>
      <c r="I15" s="29">
        <v>13364.61</v>
      </c>
      <c r="J15" s="29">
        <v>0</v>
      </c>
      <c r="K15" s="29">
        <v>-8819.5400000000009</v>
      </c>
      <c r="L15" s="29">
        <v>8819.5400000000009</v>
      </c>
      <c r="M15" s="29">
        <v>0</v>
      </c>
      <c r="N15" s="29">
        <v>-13507.78</v>
      </c>
      <c r="O15" s="29">
        <v>13507.78</v>
      </c>
      <c r="P15" s="29">
        <v>0</v>
      </c>
      <c r="Q15" s="29">
        <v>-33130.89</v>
      </c>
      <c r="R15" s="29">
        <v>33130.89</v>
      </c>
      <c r="S15" s="29">
        <v>0</v>
      </c>
      <c r="T15" s="29">
        <v>-38425.56</v>
      </c>
      <c r="U15" s="29">
        <v>38425.56</v>
      </c>
      <c r="V15" s="29">
        <v>0</v>
      </c>
      <c r="W15" s="29">
        <v>-26563.78</v>
      </c>
      <c r="X15" s="29">
        <v>26563.78</v>
      </c>
      <c r="Y15" s="29">
        <v>0</v>
      </c>
      <c r="Z15" s="29">
        <v>-13562.58</v>
      </c>
      <c r="AA15" s="29">
        <v>13562.58</v>
      </c>
      <c r="AB15" s="29">
        <v>0</v>
      </c>
      <c r="AC15" s="29">
        <v>-7735.02</v>
      </c>
      <c r="AD15" s="29">
        <v>7735.02</v>
      </c>
      <c r="AE15" s="29">
        <v>0</v>
      </c>
      <c r="AF15" s="29">
        <v>-37698.25</v>
      </c>
      <c r="AG15" s="29">
        <v>37698.25</v>
      </c>
      <c r="AH15" s="29">
        <v>0</v>
      </c>
      <c r="AI15" s="29">
        <v>-1286.3900000000001</v>
      </c>
      <c r="AJ15" s="29">
        <v>55863.68</v>
      </c>
      <c r="AK15" s="29">
        <v>54577.29</v>
      </c>
      <c r="AL15" s="29">
        <v>-893861.03</v>
      </c>
      <c r="AM15" s="29">
        <v>893861.03</v>
      </c>
      <c r="AN15" s="29">
        <v>0</v>
      </c>
      <c r="AO15" s="29">
        <v>-1120587</v>
      </c>
      <c r="AP15" s="29">
        <v>1175164.29</v>
      </c>
      <c r="AQ15" s="29">
        <v>54577.29</v>
      </c>
      <c r="AR15" s="29">
        <v>306.41000000000003</v>
      </c>
      <c r="AS15" s="29">
        <v>4333.6400000000003</v>
      </c>
      <c r="AT15" s="29">
        <v>4640.05</v>
      </c>
      <c r="AU15" s="29">
        <v>3968.39</v>
      </c>
      <c r="AV15" s="29">
        <v>701.4</v>
      </c>
      <c r="AW15" s="29">
        <v>4669.79</v>
      </c>
      <c r="AX15" s="29">
        <v>-13460.67</v>
      </c>
      <c r="AY15" s="29">
        <v>19338.78</v>
      </c>
      <c r="AZ15" s="29">
        <v>5878.11</v>
      </c>
      <c r="BA15" s="29">
        <v>-9332.64</v>
      </c>
      <c r="BB15" s="29">
        <v>15750.94</v>
      </c>
      <c r="BC15" s="29">
        <v>6418.3</v>
      </c>
      <c r="BD15" s="29">
        <v>2378.7600000000002</v>
      </c>
      <c r="BE15" s="29">
        <v>3382.66</v>
      </c>
      <c r="BF15" s="29">
        <v>5761.42</v>
      </c>
      <c r="BG15" s="29">
        <v>2828.5</v>
      </c>
      <c r="BH15" s="29">
        <v>3032.07</v>
      </c>
      <c r="BI15" s="29">
        <v>5860.57</v>
      </c>
      <c r="BJ15" s="29">
        <v>7933.66</v>
      </c>
      <c r="BK15" s="29">
        <v>747.69</v>
      </c>
      <c r="BL15" s="29">
        <v>8681.35</v>
      </c>
      <c r="BM15" s="29">
        <v>4992.29</v>
      </c>
      <c r="BN15" s="29">
        <v>360</v>
      </c>
      <c r="BO15" s="29">
        <v>5352.29</v>
      </c>
      <c r="BP15" s="29">
        <v>4953.0200000000004</v>
      </c>
      <c r="BQ15" s="29">
        <v>360</v>
      </c>
      <c r="BR15" s="29">
        <v>5313.02</v>
      </c>
      <c r="BS15" s="29">
        <v>5504.76</v>
      </c>
      <c r="BT15" s="29">
        <v>0</v>
      </c>
      <c r="BU15" s="29">
        <v>5504.76</v>
      </c>
      <c r="BV15" s="29">
        <v>-974.17</v>
      </c>
      <c r="BW15" s="29">
        <v>8458.16</v>
      </c>
      <c r="BX15" s="29">
        <v>7483.99</v>
      </c>
      <c r="BY15" s="29">
        <v>-3200</v>
      </c>
      <c r="BZ15" s="29">
        <v>9000</v>
      </c>
      <c r="CA15" s="29">
        <v>5800</v>
      </c>
      <c r="CB15" s="29">
        <v>-1120587</v>
      </c>
      <c r="CC15" s="29">
        <v>1120587</v>
      </c>
      <c r="CD15" s="29">
        <v>0</v>
      </c>
      <c r="CE15" s="29">
        <v>-1114688.69</v>
      </c>
      <c r="CF15" s="29">
        <v>1186052.3400000001</v>
      </c>
      <c r="CG15" s="29">
        <v>71363.649999999994</v>
      </c>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row>
    <row r="16" spans="1:124" x14ac:dyDescent="0.25">
      <c r="A16" s="5" t="s">
        <v>13</v>
      </c>
      <c r="B16" s="29">
        <v>-365.75</v>
      </c>
      <c r="C16" s="29">
        <v>365.75</v>
      </c>
      <c r="D16" s="29">
        <v>0</v>
      </c>
      <c r="E16" s="29"/>
      <c r="F16" s="29"/>
      <c r="G16" s="29"/>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v>7717.75</v>
      </c>
      <c r="AJ16" s="29">
        <v>0</v>
      </c>
      <c r="AK16" s="29">
        <v>7717.75</v>
      </c>
      <c r="AL16" s="29">
        <v>-22444</v>
      </c>
      <c r="AM16" s="29">
        <v>22444</v>
      </c>
      <c r="AN16" s="29">
        <v>0</v>
      </c>
      <c r="AO16" s="29">
        <v>-15092</v>
      </c>
      <c r="AP16" s="29">
        <v>22809.75</v>
      </c>
      <c r="AQ16" s="29">
        <v>7717.75</v>
      </c>
      <c r="AR16" s="29">
        <v>-13212.04</v>
      </c>
      <c r="AS16" s="29">
        <v>14105.85</v>
      </c>
      <c r="AT16" s="29">
        <v>893.81</v>
      </c>
      <c r="AU16" s="29">
        <v>-90898.62000000001</v>
      </c>
      <c r="AV16" s="29">
        <v>91639.27</v>
      </c>
      <c r="AW16" s="29">
        <v>740.65000000000009</v>
      </c>
      <c r="AX16" s="29">
        <v>-12534.07</v>
      </c>
      <c r="AY16" s="29">
        <v>16810.43</v>
      </c>
      <c r="AZ16" s="29">
        <v>4276.3599999999997</v>
      </c>
      <c r="BA16" s="29">
        <v>-147309.87</v>
      </c>
      <c r="BB16" s="29">
        <v>147955.59</v>
      </c>
      <c r="BC16" s="29">
        <v>645.72</v>
      </c>
      <c r="BD16" s="29">
        <v>-56232.950000000004</v>
      </c>
      <c r="BE16" s="29">
        <v>57487.61</v>
      </c>
      <c r="BF16" s="29">
        <v>1254.6600000000001</v>
      </c>
      <c r="BG16" s="29">
        <v>-59677.43</v>
      </c>
      <c r="BH16" s="29">
        <v>60345.599999999999</v>
      </c>
      <c r="BI16" s="29">
        <v>668.17000000000007</v>
      </c>
      <c r="BJ16" s="29">
        <v>-23578.41</v>
      </c>
      <c r="BK16" s="29">
        <v>26224.59</v>
      </c>
      <c r="BL16" s="29">
        <v>2646.1800000000003</v>
      </c>
      <c r="BM16" s="29">
        <v>-78720.14</v>
      </c>
      <c r="BN16" s="29">
        <v>79441.88</v>
      </c>
      <c r="BO16" s="29">
        <v>721.74</v>
      </c>
      <c r="BP16" s="29">
        <v>-145208.49000000002</v>
      </c>
      <c r="BQ16" s="29">
        <v>146507.24000000002</v>
      </c>
      <c r="BR16" s="29">
        <v>1298.75</v>
      </c>
      <c r="BS16" s="29">
        <v>-112863.12000000001</v>
      </c>
      <c r="BT16" s="29">
        <v>120439.19</v>
      </c>
      <c r="BU16" s="29">
        <v>7576.07</v>
      </c>
      <c r="BV16" s="29">
        <v>-208896.51</v>
      </c>
      <c r="BW16" s="29">
        <v>209585.66</v>
      </c>
      <c r="BX16" s="29">
        <v>689.15000000000009</v>
      </c>
      <c r="BY16" s="29">
        <v>-83163.039999999994</v>
      </c>
      <c r="BZ16" s="29">
        <v>83863.039999999994</v>
      </c>
      <c r="CA16" s="29">
        <v>700</v>
      </c>
      <c r="CB16" s="29">
        <v>-15092</v>
      </c>
      <c r="CC16" s="29">
        <v>15092</v>
      </c>
      <c r="CD16" s="29">
        <v>0</v>
      </c>
      <c r="CE16" s="29">
        <v>-1047386.69</v>
      </c>
      <c r="CF16" s="29">
        <v>1069497.95</v>
      </c>
      <c r="CG16" s="29">
        <v>22111.260000000002</v>
      </c>
      <c r="CH16" s="29">
        <v>-250612.5</v>
      </c>
      <c r="CI16" s="29">
        <v>250612.5</v>
      </c>
      <c r="CJ16" s="29">
        <v>0</v>
      </c>
      <c r="CK16" s="29">
        <v>-61000</v>
      </c>
      <c r="CL16" s="29">
        <v>61000</v>
      </c>
      <c r="CM16" s="29">
        <v>0</v>
      </c>
      <c r="CN16" s="29">
        <v>-31000</v>
      </c>
      <c r="CO16" s="29">
        <v>31000</v>
      </c>
      <c r="CP16" s="29">
        <v>0</v>
      </c>
      <c r="CQ16" s="29">
        <v>-31000</v>
      </c>
      <c r="CR16" s="29">
        <v>31000</v>
      </c>
      <c r="CS16" s="29">
        <v>0</v>
      </c>
      <c r="CT16" s="29">
        <v>-31000</v>
      </c>
      <c r="CU16" s="29">
        <v>31000</v>
      </c>
      <c r="CV16" s="29">
        <v>0</v>
      </c>
      <c r="CW16" s="29">
        <v>-31000</v>
      </c>
      <c r="CX16" s="29">
        <v>31000</v>
      </c>
      <c r="CY16" s="29">
        <v>0</v>
      </c>
      <c r="CZ16" s="29">
        <v>-31000</v>
      </c>
      <c r="DA16" s="29">
        <v>31000</v>
      </c>
      <c r="DB16" s="29">
        <v>0</v>
      </c>
      <c r="DC16" s="29">
        <v>-31000</v>
      </c>
      <c r="DD16" s="29">
        <v>31000</v>
      </c>
      <c r="DE16" s="29">
        <v>0</v>
      </c>
      <c r="DF16" s="29">
        <v>-31000</v>
      </c>
      <c r="DG16" s="29">
        <v>31000</v>
      </c>
      <c r="DH16" s="29">
        <v>0</v>
      </c>
      <c r="DI16" s="29">
        <v>-31000</v>
      </c>
      <c r="DJ16" s="29">
        <v>31000</v>
      </c>
      <c r="DK16" s="29">
        <v>0</v>
      </c>
      <c r="DL16" s="29">
        <v>-31000</v>
      </c>
      <c r="DM16" s="29">
        <v>31000</v>
      </c>
      <c r="DN16" s="29">
        <v>0</v>
      </c>
      <c r="DO16" s="29">
        <v>-31000</v>
      </c>
      <c r="DP16" s="29">
        <v>31000</v>
      </c>
      <c r="DQ16" s="29">
        <v>0</v>
      </c>
      <c r="DR16" s="29">
        <v>-621612.5</v>
      </c>
      <c r="DS16" s="29">
        <v>621612.5</v>
      </c>
      <c r="DT16" s="29">
        <v>0</v>
      </c>
    </row>
    <row r="17" spans="1:124" x14ac:dyDescent="0.25">
      <c r="A17" s="6" t="s">
        <v>14</v>
      </c>
      <c r="B17" s="29">
        <v>-365.75</v>
      </c>
      <c r="C17" s="29">
        <v>365.75</v>
      </c>
      <c r="D17" s="29">
        <v>0</v>
      </c>
      <c r="E17" s="29"/>
      <c r="F17" s="29"/>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v>7717.75</v>
      </c>
      <c r="AJ17" s="29">
        <v>0</v>
      </c>
      <c r="AK17" s="29">
        <v>7717.75</v>
      </c>
      <c r="AL17" s="29">
        <v>-22444</v>
      </c>
      <c r="AM17" s="29">
        <v>22444</v>
      </c>
      <c r="AN17" s="29">
        <v>0</v>
      </c>
      <c r="AO17" s="29">
        <v>-15092</v>
      </c>
      <c r="AP17" s="29">
        <v>22809.75</v>
      </c>
      <c r="AQ17" s="29">
        <v>7717.75</v>
      </c>
      <c r="AR17" s="29">
        <v>473.73</v>
      </c>
      <c r="AS17" s="29">
        <v>420.08</v>
      </c>
      <c r="AT17" s="29">
        <v>893.81</v>
      </c>
      <c r="AU17" s="29">
        <v>-2979.77</v>
      </c>
      <c r="AV17" s="29">
        <v>3720.42</v>
      </c>
      <c r="AW17" s="29">
        <v>740.65000000000009</v>
      </c>
      <c r="AX17" s="29">
        <v>645.68000000000006</v>
      </c>
      <c r="AY17" s="29">
        <v>3630.68</v>
      </c>
      <c r="AZ17" s="29">
        <v>4276.3599999999997</v>
      </c>
      <c r="BA17" s="29">
        <v>435.68000000000006</v>
      </c>
      <c r="BB17" s="29">
        <v>210.04</v>
      </c>
      <c r="BC17" s="29">
        <v>645.72</v>
      </c>
      <c r="BD17" s="29">
        <v>72.339999999999947</v>
      </c>
      <c r="BE17" s="29">
        <v>1182.32</v>
      </c>
      <c r="BF17" s="29">
        <v>1254.6600000000001</v>
      </c>
      <c r="BG17" s="29">
        <v>668.17000000000007</v>
      </c>
      <c r="BH17" s="29">
        <v>0</v>
      </c>
      <c r="BI17" s="29">
        <v>668.17000000000007</v>
      </c>
      <c r="BJ17" s="29">
        <v>-1201.5300000000002</v>
      </c>
      <c r="BK17" s="29">
        <v>3847.71</v>
      </c>
      <c r="BL17" s="29">
        <v>2646.1800000000003</v>
      </c>
      <c r="BM17" s="29">
        <v>721.74</v>
      </c>
      <c r="BN17" s="29">
        <v>0</v>
      </c>
      <c r="BO17" s="29">
        <v>721.74</v>
      </c>
      <c r="BP17" s="29">
        <v>-662.67</v>
      </c>
      <c r="BQ17" s="29">
        <v>1961.42</v>
      </c>
      <c r="BR17" s="29">
        <v>1298.75</v>
      </c>
      <c r="BS17" s="29">
        <v>-19.70999999999998</v>
      </c>
      <c r="BT17" s="29">
        <v>5302.75</v>
      </c>
      <c r="BU17" s="29">
        <v>5283.04</v>
      </c>
      <c r="BV17" s="29">
        <v>689.15000000000009</v>
      </c>
      <c r="BW17" s="29">
        <v>0</v>
      </c>
      <c r="BX17" s="29">
        <v>689.15000000000009</v>
      </c>
      <c r="BY17" s="29">
        <v>-6550</v>
      </c>
      <c r="BZ17" s="29">
        <v>7250</v>
      </c>
      <c r="CA17" s="29">
        <v>700</v>
      </c>
      <c r="CB17" s="29">
        <v>-15092</v>
      </c>
      <c r="CC17" s="29">
        <v>15092</v>
      </c>
      <c r="CD17" s="29">
        <v>0</v>
      </c>
      <c r="CE17" s="29">
        <v>-22799.190000000002</v>
      </c>
      <c r="CF17" s="29">
        <v>42617.42</v>
      </c>
      <c r="CG17" s="29">
        <v>19818.230000000003</v>
      </c>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row>
    <row r="18" spans="1:124" x14ac:dyDescent="0.25">
      <c r="A18" s="7" t="s">
        <v>288</v>
      </c>
      <c r="B18" s="29"/>
      <c r="C18" s="29"/>
      <c r="D18" s="29"/>
      <c r="E18" s="29"/>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v>0</v>
      </c>
      <c r="AM18" s="29">
        <v>0</v>
      </c>
      <c r="AN18" s="29">
        <v>0</v>
      </c>
      <c r="AO18" s="29">
        <v>0</v>
      </c>
      <c r="AP18" s="29">
        <v>0</v>
      </c>
      <c r="AQ18" s="29">
        <v>0</v>
      </c>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row>
    <row r="19" spans="1:124" x14ac:dyDescent="0.25">
      <c r="A19" s="7" t="s">
        <v>289</v>
      </c>
      <c r="B19" s="29"/>
      <c r="C19" s="29"/>
      <c r="D19" s="29"/>
      <c r="E19" s="29"/>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v>5623</v>
      </c>
      <c r="AJ19" s="29">
        <v>0</v>
      </c>
      <c r="AK19" s="29">
        <v>5623</v>
      </c>
      <c r="AL19" s="29">
        <v>-11780</v>
      </c>
      <c r="AM19" s="29">
        <v>11780</v>
      </c>
      <c r="AN19" s="29">
        <v>0</v>
      </c>
      <c r="AO19" s="29">
        <v>-6157</v>
      </c>
      <c r="AP19" s="29">
        <v>11780</v>
      </c>
      <c r="AQ19" s="29">
        <v>5623</v>
      </c>
      <c r="AR19" s="29">
        <v>329.65</v>
      </c>
      <c r="AS19" s="29">
        <v>0</v>
      </c>
      <c r="AT19" s="29">
        <v>329.65</v>
      </c>
      <c r="AU19" s="29">
        <v>-429.85</v>
      </c>
      <c r="AV19" s="29">
        <v>949.42</v>
      </c>
      <c r="AW19" s="29">
        <v>519.57000000000005</v>
      </c>
      <c r="AX19" s="29">
        <v>424.6</v>
      </c>
      <c r="AY19" s="29">
        <v>0</v>
      </c>
      <c r="AZ19" s="29">
        <v>424.6</v>
      </c>
      <c r="BA19" s="29">
        <v>424.63</v>
      </c>
      <c r="BB19" s="29">
        <v>0</v>
      </c>
      <c r="BC19" s="29">
        <v>424.63</v>
      </c>
      <c r="BD19" s="29">
        <v>424.62</v>
      </c>
      <c r="BE19" s="29">
        <v>0</v>
      </c>
      <c r="BF19" s="29">
        <v>424.62</v>
      </c>
      <c r="BG19" s="29">
        <v>424.6</v>
      </c>
      <c r="BH19" s="29">
        <v>0</v>
      </c>
      <c r="BI19" s="29">
        <v>424.6</v>
      </c>
      <c r="BJ19" s="29">
        <v>424.64</v>
      </c>
      <c r="BK19" s="29">
        <v>0</v>
      </c>
      <c r="BL19" s="29">
        <v>424.64</v>
      </c>
      <c r="BM19" s="29">
        <v>424.62</v>
      </c>
      <c r="BN19" s="29">
        <v>0</v>
      </c>
      <c r="BO19" s="29">
        <v>424.62</v>
      </c>
      <c r="BP19" s="29">
        <v>424.6</v>
      </c>
      <c r="BQ19" s="29">
        <v>0</v>
      </c>
      <c r="BR19" s="29">
        <v>424.6</v>
      </c>
      <c r="BS19" s="29">
        <v>424.54</v>
      </c>
      <c r="BT19" s="29">
        <v>4000</v>
      </c>
      <c r="BU19" s="29">
        <v>4424.54</v>
      </c>
      <c r="BV19" s="29">
        <v>329.67</v>
      </c>
      <c r="BW19" s="29">
        <v>0</v>
      </c>
      <c r="BX19" s="29">
        <v>329.67</v>
      </c>
      <c r="BY19" s="29">
        <v>-3200</v>
      </c>
      <c r="BZ19" s="29">
        <v>3650</v>
      </c>
      <c r="CA19" s="29">
        <v>450</v>
      </c>
      <c r="CB19" s="29">
        <v>-6157</v>
      </c>
      <c r="CC19" s="29">
        <v>6157</v>
      </c>
      <c r="CD19" s="29">
        <v>0</v>
      </c>
      <c r="CE19" s="29">
        <v>-5730.68</v>
      </c>
      <c r="CF19" s="29">
        <v>14756.42</v>
      </c>
      <c r="CG19" s="29">
        <v>9025.74</v>
      </c>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row>
    <row r="20" spans="1:124" x14ac:dyDescent="0.25">
      <c r="A20" s="7" t="s">
        <v>290</v>
      </c>
      <c r="B20" s="29"/>
      <c r="C20" s="29"/>
      <c r="D20" s="29"/>
      <c r="E20" s="29"/>
      <c r="F20" s="29"/>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v>1729</v>
      </c>
      <c r="AJ20" s="29">
        <v>0</v>
      </c>
      <c r="AK20" s="29">
        <v>1729</v>
      </c>
      <c r="AL20" s="29">
        <v>-10664</v>
      </c>
      <c r="AM20" s="29">
        <v>10664</v>
      </c>
      <c r="AN20" s="29">
        <v>0</v>
      </c>
      <c r="AO20" s="29">
        <v>-8935</v>
      </c>
      <c r="AP20" s="29">
        <v>10664</v>
      </c>
      <c r="AQ20" s="29">
        <v>1729</v>
      </c>
      <c r="AR20" s="29">
        <v>144.08000000000001</v>
      </c>
      <c r="AS20" s="29">
        <v>0</v>
      </c>
      <c r="AT20" s="29">
        <v>144.08000000000001</v>
      </c>
      <c r="AU20" s="29">
        <v>-2549.92</v>
      </c>
      <c r="AV20" s="29">
        <v>2771</v>
      </c>
      <c r="AW20" s="29">
        <v>221.08</v>
      </c>
      <c r="AX20" s="29">
        <v>221.08</v>
      </c>
      <c r="AY20" s="29">
        <v>0</v>
      </c>
      <c r="AZ20" s="29">
        <v>221.08</v>
      </c>
      <c r="BA20" s="29">
        <v>221.09</v>
      </c>
      <c r="BB20" s="29">
        <v>0</v>
      </c>
      <c r="BC20" s="29">
        <v>221.09</v>
      </c>
      <c r="BD20" s="29">
        <v>-562.32000000000005</v>
      </c>
      <c r="BE20" s="29">
        <v>805.88</v>
      </c>
      <c r="BF20" s="29">
        <v>243.56</v>
      </c>
      <c r="BG20" s="29">
        <v>243.57</v>
      </c>
      <c r="BH20" s="29">
        <v>0</v>
      </c>
      <c r="BI20" s="29">
        <v>243.57</v>
      </c>
      <c r="BJ20" s="29">
        <v>-1626.17</v>
      </c>
      <c r="BK20" s="29">
        <v>1923.28</v>
      </c>
      <c r="BL20" s="29">
        <v>297.11</v>
      </c>
      <c r="BM20" s="29">
        <v>297.12</v>
      </c>
      <c r="BN20" s="29">
        <v>0</v>
      </c>
      <c r="BO20" s="29">
        <v>297.12</v>
      </c>
      <c r="BP20" s="29">
        <v>-1087.27</v>
      </c>
      <c r="BQ20" s="29">
        <v>1424.15</v>
      </c>
      <c r="BR20" s="29">
        <v>336.88</v>
      </c>
      <c r="BS20" s="29">
        <v>-444.25</v>
      </c>
      <c r="BT20" s="29">
        <v>803.75</v>
      </c>
      <c r="BU20" s="29">
        <v>359.5</v>
      </c>
      <c r="BV20" s="29">
        <v>359.48</v>
      </c>
      <c r="BW20" s="29">
        <v>0</v>
      </c>
      <c r="BX20" s="29">
        <v>359.48</v>
      </c>
      <c r="BY20" s="29">
        <v>-1350</v>
      </c>
      <c r="BZ20" s="29">
        <v>1600</v>
      </c>
      <c r="CA20" s="29">
        <v>250</v>
      </c>
      <c r="CB20" s="29">
        <v>-8935</v>
      </c>
      <c r="CC20" s="29">
        <v>8935</v>
      </c>
      <c r="CD20" s="29">
        <v>0</v>
      </c>
      <c r="CE20" s="29">
        <v>-15068.51</v>
      </c>
      <c r="CF20" s="29">
        <v>18263.059999999998</v>
      </c>
      <c r="CG20" s="29">
        <v>3194.55</v>
      </c>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row>
    <row r="21" spans="1:124" x14ac:dyDescent="0.25">
      <c r="A21" s="7" t="s">
        <v>291</v>
      </c>
      <c r="B21" s="29">
        <v>-365.75</v>
      </c>
      <c r="C21" s="29">
        <v>365.75</v>
      </c>
      <c r="D21" s="29">
        <v>0</v>
      </c>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v>365.75</v>
      </c>
      <c r="AJ21" s="29">
        <v>0</v>
      </c>
      <c r="AK21" s="29">
        <v>365.75</v>
      </c>
      <c r="AL21" s="29"/>
      <c r="AM21" s="29"/>
      <c r="AN21" s="29"/>
      <c r="AO21" s="29">
        <v>0</v>
      </c>
      <c r="AP21" s="29">
        <v>365.75</v>
      </c>
      <c r="AQ21" s="29">
        <v>365.75</v>
      </c>
      <c r="AR21" s="29">
        <v>0</v>
      </c>
      <c r="AS21" s="29">
        <v>420.08</v>
      </c>
      <c r="AT21" s="29">
        <v>420.08</v>
      </c>
      <c r="AU21" s="29"/>
      <c r="AV21" s="29"/>
      <c r="AW21" s="29"/>
      <c r="AX21" s="29">
        <v>0</v>
      </c>
      <c r="AY21" s="29">
        <v>3630.68</v>
      </c>
      <c r="AZ21" s="29">
        <v>3630.68</v>
      </c>
      <c r="BA21" s="29">
        <v>-210.04</v>
      </c>
      <c r="BB21" s="29">
        <v>210.04</v>
      </c>
      <c r="BC21" s="29">
        <v>0</v>
      </c>
      <c r="BD21" s="29">
        <v>210.04</v>
      </c>
      <c r="BE21" s="29">
        <v>376.44</v>
      </c>
      <c r="BF21" s="29">
        <v>586.48</v>
      </c>
      <c r="BG21" s="29"/>
      <c r="BH21" s="29"/>
      <c r="BI21" s="29"/>
      <c r="BJ21" s="29">
        <v>0</v>
      </c>
      <c r="BK21" s="29">
        <v>1924.43</v>
      </c>
      <c r="BL21" s="29">
        <v>1924.43</v>
      </c>
      <c r="BM21" s="29"/>
      <c r="BN21" s="29"/>
      <c r="BO21" s="29"/>
      <c r="BP21" s="29">
        <v>0</v>
      </c>
      <c r="BQ21" s="29">
        <v>537.27</v>
      </c>
      <c r="BR21" s="29">
        <v>537.27</v>
      </c>
      <c r="BS21" s="29">
        <v>0</v>
      </c>
      <c r="BT21" s="29">
        <v>499</v>
      </c>
      <c r="BU21" s="29">
        <v>499</v>
      </c>
      <c r="BV21" s="29"/>
      <c r="BW21" s="29"/>
      <c r="BX21" s="29"/>
      <c r="BY21" s="29">
        <v>-2000</v>
      </c>
      <c r="BZ21" s="29">
        <v>2000</v>
      </c>
      <c r="CA21" s="29">
        <v>0</v>
      </c>
      <c r="CB21" s="29"/>
      <c r="CC21" s="29"/>
      <c r="CD21" s="29"/>
      <c r="CE21" s="29">
        <v>-2000</v>
      </c>
      <c r="CF21" s="29">
        <v>9597.94</v>
      </c>
      <c r="CG21" s="29">
        <v>7597.9400000000005</v>
      </c>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row>
    <row r="22" spans="1:124" x14ac:dyDescent="0.25">
      <c r="A22" s="6" t="s">
        <v>664</v>
      </c>
      <c r="B22" s="29"/>
      <c r="C22" s="29"/>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v>-13685.77</v>
      </c>
      <c r="AS22" s="29">
        <v>13685.77</v>
      </c>
      <c r="AT22" s="29">
        <v>0</v>
      </c>
      <c r="AU22" s="29">
        <v>-87918.85</v>
      </c>
      <c r="AV22" s="29">
        <v>87918.85</v>
      </c>
      <c r="AW22" s="29">
        <v>0</v>
      </c>
      <c r="AX22" s="29">
        <v>-13179.75</v>
      </c>
      <c r="AY22" s="29">
        <v>13179.75</v>
      </c>
      <c r="AZ22" s="29">
        <v>0</v>
      </c>
      <c r="BA22" s="29">
        <v>-147745.54999999999</v>
      </c>
      <c r="BB22" s="29">
        <v>147745.54999999999</v>
      </c>
      <c r="BC22" s="29">
        <v>0</v>
      </c>
      <c r="BD22" s="29">
        <v>-56305.29</v>
      </c>
      <c r="BE22" s="29">
        <v>56305.29</v>
      </c>
      <c r="BF22" s="29">
        <v>0</v>
      </c>
      <c r="BG22" s="29">
        <v>-60345.599999999999</v>
      </c>
      <c r="BH22" s="29">
        <v>60345.599999999999</v>
      </c>
      <c r="BI22" s="29">
        <v>0</v>
      </c>
      <c r="BJ22" s="29">
        <v>-22376.880000000001</v>
      </c>
      <c r="BK22" s="29">
        <v>22376.880000000001</v>
      </c>
      <c r="BL22" s="29">
        <v>0</v>
      </c>
      <c r="BM22" s="29">
        <v>-79441.88</v>
      </c>
      <c r="BN22" s="29">
        <v>79441.88</v>
      </c>
      <c r="BO22" s="29">
        <v>0</v>
      </c>
      <c r="BP22" s="29">
        <v>-144545.82</v>
      </c>
      <c r="BQ22" s="29">
        <v>144545.82</v>
      </c>
      <c r="BR22" s="29">
        <v>0</v>
      </c>
      <c r="BS22" s="29">
        <v>-112843.41</v>
      </c>
      <c r="BT22" s="29">
        <v>115136.44</v>
      </c>
      <c r="BU22" s="29">
        <v>2293.0300000000002</v>
      </c>
      <c r="BV22" s="29">
        <v>-209585.66</v>
      </c>
      <c r="BW22" s="29">
        <v>209585.66</v>
      </c>
      <c r="BX22" s="29">
        <v>0</v>
      </c>
      <c r="BY22" s="29">
        <v>-76613.039999999994</v>
      </c>
      <c r="BZ22" s="29">
        <v>76613.039999999994</v>
      </c>
      <c r="CA22" s="29">
        <v>0</v>
      </c>
      <c r="CB22" s="29"/>
      <c r="CC22" s="29"/>
      <c r="CD22" s="29"/>
      <c r="CE22" s="29">
        <v>-1024587.5</v>
      </c>
      <c r="CF22" s="29">
        <v>1026880.5299999999</v>
      </c>
      <c r="CG22" s="29">
        <v>2293.0300000000002</v>
      </c>
      <c r="CH22" s="29">
        <v>-250612.5</v>
      </c>
      <c r="CI22" s="29">
        <v>250612.5</v>
      </c>
      <c r="CJ22" s="29">
        <v>0</v>
      </c>
      <c r="CK22" s="29">
        <v>-61000</v>
      </c>
      <c r="CL22" s="29">
        <v>61000</v>
      </c>
      <c r="CM22" s="29">
        <v>0</v>
      </c>
      <c r="CN22" s="29">
        <v>-31000</v>
      </c>
      <c r="CO22" s="29">
        <v>31000</v>
      </c>
      <c r="CP22" s="29">
        <v>0</v>
      </c>
      <c r="CQ22" s="29">
        <v>-31000</v>
      </c>
      <c r="CR22" s="29">
        <v>31000</v>
      </c>
      <c r="CS22" s="29">
        <v>0</v>
      </c>
      <c r="CT22" s="29">
        <v>-31000</v>
      </c>
      <c r="CU22" s="29">
        <v>31000</v>
      </c>
      <c r="CV22" s="29">
        <v>0</v>
      </c>
      <c r="CW22" s="29">
        <v>-31000</v>
      </c>
      <c r="CX22" s="29">
        <v>31000</v>
      </c>
      <c r="CY22" s="29">
        <v>0</v>
      </c>
      <c r="CZ22" s="29">
        <v>-31000</v>
      </c>
      <c r="DA22" s="29">
        <v>31000</v>
      </c>
      <c r="DB22" s="29">
        <v>0</v>
      </c>
      <c r="DC22" s="29">
        <v>-31000</v>
      </c>
      <c r="DD22" s="29">
        <v>31000</v>
      </c>
      <c r="DE22" s="29">
        <v>0</v>
      </c>
      <c r="DF22" s="29">
        <v>-31000</v>
      </c>
      <c r="DG22" s="29">
        <v>31000</v>
      </c>
      <c r="DH22" s="29">
        <v>0</v>
      </c>
      <c r="DI22" s="29">
        <v>-31000</v>
      </c>
      <c r="DJ22" s="29">
        <v>31000</v>
      </c>
      <c r="DK22" s="29">
        <v>0</v>
      </c>
      <c r="DL22" s="29">
        <v>-31000</v>
      </c>
      <c r="DM22" s="29">
        <v>31000</v>
      </c>
      <c r="DN22" s="29">
        <v>0</v>
      </c>
      <c r="DO22" s="29">
        <v>-31000</v>
      </c>
      <c r="DP22" s="29">
        <v>31000</v>
      </c>
      <c r="DQ22" s="29">
        <v>0</v>
      </c>
      <c r="DR22" s="29">
        <v>-621612.5</v>
      </c>
      <c r="DS22" s="29">
        <v>621612.5</v>
      </c>
      <c r="DT22" s="29">
        <v>0</v>
      </c>
    </row>
    <row r="23" spans="1:124" x14ac:dyDescent="0.25">
      <c r="A23" s="7" t="s">
        <v>663</v>
      </c>
      <c r="B23" s="29"/>
      <c r="C23" s="29"/>
      <c r="D23" s="29"/>
      <c r="E23" s="29"/>
      <c r="F23" s="29"/>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v>-13685.77</v>
      </c>
      <c r="AS23" s="29">
        <v>13685.77</v>
      </c>
      <c r="AT23" s="29">
        <v>0</v>
      </c>
      <c r="AU23" s="29">
        <v>-87918.85</v>
      </c>
      <c r="AV23" s="29">
        <v>87918.85</v>
      </c>
      <c r="AW23" s="29">
        <v>0</v>
      </c>
      <c r="AX23" s="29">
        <v>-13179.75</v>
      </c>
      <c r="AY23" s="29">
        <v>13179.75</v>
      </c>
      <c r="AZ23" s="29">
        <v>0</v>
      </c>
      <c r="BA23" s="29">
        <v>-147745.54999999999</v>
      </c>
      <c r="BB23" s="29">
        <v>147745.54999999999</v>
      </c>
      <c r="BC23" s="29">
        <v>0</v>
      </c>
      <c r="BD23" s="29">
        <v>-56305.29</v>
      </c>
      <c r="BE23" s="29">
        <v>56305.29</v>
      </c>
      <c r="BF23" s="29">
        <v>0</v>
      </c>
      <c r="BG23" s="29">
        <v>-60345.599999999999</v>
      </c>
      <c r="BH23" s="29">
        <v>60345.599999999999</v>
      </c>
      <c r="BI23" s="29">
        <v>0</v>
      </c>
      <c r="BJ23" s="29">
        <v>-22376.880000000001</v>
      </c>
      <c r="BK23" s="29">
        <v>22376.880000000001</v>
      </c>
      <c r="BL23" s="29">
        <v>0</v>
      </c>
      <c r="BM23" s="29">
        <v>-79441.88</v>
      </c>
      <c r="BN23" s="29">
        <v>79441.88</v>
      </c>
      <c r="BO23" s="29">
        <v>0</v>
      </c>
      <c r="BP23" s="29">
        <v>-144545.82</v>
      </c>
      <c r="BQ23" s="29">
        <v>144545.82</v>
      </c>
      <c r="BR23" s="29">
        <v>0</v>
      </c>
      <c r="BS23" s="29">
        <v>-112843.41</v>
      </c>
      <c r="BT23" s="29">
        <v>115136.44</v>
      </c>
      <c r="BU23" s="29">
        <v>2293.0300000000002</v>
      </c>
      <c r="BV23" s="29">
        <v>-209585.66</v>
      </c>
      <c r="BW23" s="29">
        <v>209585.66</v>
      </c>
      <c r="BX23" s="29">
        <v>0</v>
      </c>
      <c r="BY23" s="29">
        <v>-76613.039999999994</v>
      </c>
      <c r="BZ23" s="29">
        <v>76613.039999999994</v>
      </c>
      <c r="CA23" s="29">
        <v>0</v>
      </c>
      <c r="CB23" s="29"/>
      <c r="CC23" s="29"/>
      <c r="CD23" s="29"/>
      <c r="CE23" s="29">
        <v>-1024587.5</v>
      </c>
      <c r="CF23" s="29">
        <v>1026880.5299999999</v>
      </c>
      <c r="CG23" s="29">
        <v>2293.0300000000002</v>
      </c>
      <c r="CH23" s="29">
        <v>-250612.5</v>
      </c>
      <c r="CI23" s="29">
        <v>250612.5</v>
      </c>
      <c r="CJ23" s="29">
        <v>0</v>
      </c>
      <c r="CK23" s="29">
        <v>-61000</v>
      </c>
      <c r="CL23" s="29">
        <v>61000</v>
      </c>
      <c r="CM23" s="29">
        <v>0</v>
      </c>
      <c r="CN23" s="29">
        <v>-31000</v>
      </c>
      <c r="CO23" s="29">
        <v>31000</v>
      </c>
      <c r="CP23" s="29">
        <v>0</v>
      </c>
      <c r="CQ23" s="29">
        <v>-31000</v>
      </c>
      <c r="CR23" s="29">
        <v>31000</v>
      </c>
      <c r="CS23" s="29">
        <v>0</v>
      </c>
      <c r="CT23" s="29">
        <v>-31000</v>
      </c>
      <c r="CU23" s="29">
        <v>31000</v>
      </c>
      <c r="CV23" s="29">
        <v>0</v>
      </c>
      <c r="CW23" s="29">
        <v>-31000</v>
      </c>
      <c r="CX23" s="29">
        <v>31000</v>
      </c>
      <c r="CY23" s="29">
        <v>0</v>
      </c>
      <c r="CZ23" s="29">
        <v>-31000</v>
      </c>
      <c r="DA23" s="29">
        <v>31000</v>
      </c>
      <c r="DB23" s="29">
        <v>0</v>
      </c>
      <c r="DC23" s="29">
        <v>-31000</v>
      </c>
      <c r="DD23" s="29">
        <v>31000</v>
      </c>
      <c r="DE23" s="29">
        <v>0</v>
      </c>
      <c r="DF23" s="29">
        <v>-31000</v>
      </c>
      <c r="DG23" s="29">
        <v>31000</v>
      </c>
      <c r="DH23" s="29">
        <v>0</v>
      </c>
      <c r="DI23" s="29">
        <v>-31000</v>
      </c>
      <c r="DJ23" s="29">
        <v>31000</v>
      </c>
      <c r="DK23" s="29">
        <v>0</v>
      </c>
      <c r="DL23" s="29">
        <v>-31000</v>
      </c>
      <c r="DM23" s="29">
        <v>31000</v>
      </c>
      <c r="DN23" s="29">
        <v>0</v>
      </c>
      <c r="DO23" s="29">
        <v>-31000</v>
      </c>
      <c r="DP23" s="29">
        <v>31000</v>
      </c>
      <c r="DQ23" s="29">
        <v>0</v>
      </c>
      <c r="DR23" s="29">
        <v>-621612.5</v>
      </c>
      <c r="DS23" s="29">
        <v>621612.5</v>
      </c>
      <c r="DT23" s="29">
        <v>0</v>
      </c>
    </row>
    <row r="24" spans="1:124" x14ac:dyDescent="0.25">
      <c r="A24" s="4" t="s">
        <v>19</v>
      </c>
      <c r="B24" s="29">
        <v>46301.3</v>
      </c>
      <c r="C24" s="29">
        <v>32026.839999999997</v>
      </c>
      <c r="D24" s="29">
        <v>78328.14</v>
      </c>
      <c r="E24" s="29">
        <v>56844.480000000003</v>
      </c>
      <c r="F24" s="29">
        <v>21639.120000000003</v>
      </c>
      <c r="G24" s="29">
        <v>78483.600000000006</v>
      </c>
      <c r="H24" s="29">
        <v>36228.480000000003</v>
      </c>
      <c r="I24" s="29">
        <v>16242.57</v>
      </c>
      <c r="J24" s="29">
        <v>52471.049999999996</v>
      </c>
      <c r="K24" s="29">
        <v>67542.17</v>
      </c>
      <c r="L24" s="29">
        <v>21265.38</v>
      </c>
      <c r="M24" s="29">
        <v>88807.55</v>
      </c>
      <c r="N24" s="29">
        <v>-125613.46</v>
      </c>
      <c r="O24" s="29">
        <v>217259.53999999998</v>
      </c>
      <c r="P24" s="29">
        <v>91646.080000000002</v>
      </c>
      <c r="Q24" s="29">
        <v>26398.720000000001</v>
      </c>
      <c r="R24" s="29">
        <v>45696.56</v>
      </c>
      <c r="S24" s="29">
        <v>72095.28</v>
      </c>
      <c r="T24" s="29">
        <v>46236.869999999995</v>
      </c>
      <c r="U24" s="29">
        <v>38990.97</v>
      </c>
      <c r="V24" s="29">
        <v>85227.839999999997</v>
      </c>
      <c r="W24" s="29">
        <v>101967.54</v>
      </c>
      <c r="X24" s="29">
        <v>25290.82</v>
      </c>
      <c r="Y24" s="29">
        <v>127258.36</v>
      </c>
      <c r="Z24" s="29">
        <v>53078.34</v>
      </c>
      <c r="AA24" s="29">
        <v>13796.41</v>
      </c>
      <c r="AB24" s="29">
        <v>66874.75</v>
      </c>
      <c r="AC24" s="29">
        <v>142027.89000000001</v>
      </c>
      <c r="AD24" s="29">
        <v>252836.56</v>
      </c>
      <c r="AE24" s="29">
        <v>394864.45</v>
      </c>
      <c r="AF24" s="29">
        <v>-3333283.0399999996</v>
      </c>
      <c r="AG24" s="29">
        <v>3972915.6799999997</v>
      </c>
      <c r="AH24" s="29">
        <v>639632.64000000001</v>
      </c>
      <c r="AI24" s="29">
        <v>175587.28999999998</v>
      </c>
      <c r="AJ24" s="29">
        <v>64244.659999999996</v>
      </c>
      <c r="AK24" s="29">
        <v>239831.94999999998</v>
      </c>
      <c r="AL24" s="29">
        <v>-1039665.01</v>
      </c>
      <c r="AM24" s="29">
        <v>1039665.01</v>
      </c>
      <c r="AN24" s="29">
        <v>0</v>
      </c>
      <c r="AO24" s="29">
        <v>-3746348.4299999997</v>
      </c>
      <c r="AP24" s="29">
        <v>5761870.1199999992</v>
      </c>
      <c r="AQ24" s="29">
        <v>2015521.6899999997</v>
      </c>
      <c r="AR24" s="29">
        <v>36546.959999999992</v>
      </c>
      <c r="AS24" s="29">
        <v>112287.34</v>
      </c>
      <c r="AT24" s="29">
        <v>148834.29999999999</v>
      </c>
      <c r="AU24" s="29">
        <v>-229013.31</v>
      </c>
      <c r="AV24" s="29">
        <v>440755.36000000004</v>
      </c>
      <c r="AW24" s="29">
        <v>211742.05000000002</v>
      </c>
      <c r="AX24" s="29">
        <v>312904.84999999998</v>
      </c>
      <c r="AY24" s="29">
        <v>62130.939999999995</v>
      </c>
      <c r="AZ24" s="29">
        <v>375035.79</v>
      </c>
      <c r="BA24" s="29">
        <v>173258.46</v>
      </c>
      <c r="BB24" s="29">
        <v>100433.82</v>
      </c>
      <c r="BC24" s="29">
        <v>273692.27999999997</v>
      </c>
      <c r="BD24" s="29">
        <v>190382.97</v>
      </c>
      <c r="BE24" s="29">
        <v>60990.93</v>
      </c>
      <c r="BF24" s="29">
        <v>251373.9</v>
      </c>
      <c r="BG24" s="29">
        <v>17591.13</v>
      </c>
      <c r="BH24" s="29">
        <v>73973.549999999988</v>
      </c>
      <c r="BI24" s="29">
        <v>91564.68</v>
      </c>
      <c r="BJ24" s="29">
        <v>158753.98000000001</v>
      </c>
      <c r="BK24" s="29">
        <v>50991.7</v>
      </c>
      <c r="BL24" s="29">
        <v>209745.68</v>
      </c>
      <c r="BM24" s="29">
        <v>62804.34</v>
      </c>
      <c r="BN24" s="29">
        <v>36275.99</v>
      </c>
      <c r="BO24" s="29">
        <v>99080.33</v>
      </c>
      <c r="BP24" s="29">
        <v>221912.38</v>
      </c>
      <c r="BQ24" s="29">
        <v>58725.39</v>
      </c>
      <c r="BR24" s="29">
        <v>280637.77</v>
      </c>
      <c r="BS24" s="29">
        <v>183796.8</v>
      </c>
      <c r="BT24" s="29">
        <v>41029.9</v>
      </c>
      <c r="BU24" s="29">
        <v>224826.7</v>
      </c>
      <c r="BV24" s="29">
        <v>123206.99</v>
      </c>
      <c r="BW24" s="29">
        <v>63727.989999999991</v>
      </c>
      <c r="BX24" s="29">
        <v>186934.97999999998</v>
      </c>
      <c r="BY24" s="29">
        <v>330541.13999999996</v>
      </c>
      <c r="BZ24" s="29">
        <v>58193.34</v>
      </c>
      <c r="CA24" s="29">
        <v>388734.48</v>
      </c>
      <c r="CB24" s="29">
        <v>-3546529.26</v>
      </c>
      <c r="CC24" s="29">
        <v>3546529.26</v>
      </c>
      <c r="CD24" s="29">
        <v>0</v>
      </c>
      <c r="CE24" s="29">
        <v>-1963842.5699999998</v>
      </c>
      <c r="CF24" s="29">
        <v>4706045.5099999988</v>
      </c>
      <c r="CG24" s="29">
        <v>2742202.94</v>
      </c>
      <c r="CH24" s="29">
        <v>293128.13</v>
      </c>
      <c r="CI24" s="29">
        <v>61199</v>
      </c>
      <c r="CJ24" s="29">
        <v>354327.13</v>
      </c>
      <c r="CK24" s="29">
        <v>48239.55</v>
      </c>
      <c r="CL24" s="29">
        <v>17041.72</v>
      </c>
      <c r="CM24" s="29">
        <v>65281.27</v>
      </c>
      <c r="CN24" s="29">
        <v>15671.869999999999</v>
      </c>
      <c r="CO24" s="29">
        <v>52651.38</v>
      </c>
      <c r="CP24" s="29">
        <v>68323.25</v>
      </c>
      <c r="CQ24" s="29">
        <v>24198.25</v>
      </c>
      <c r="CR24" s="29">
        <v>11400</v>
      </c>
      <c r="CS24" s="29">
        <v>35598.25</v>
      </c>
      <c r="CT24" s="29">
        <v>31228.629999999997</v>
      </c>
      <c r="CU24" s="29">
        <v>4750</v>
      </c>
      <c r="CV24" s="29">
        <v>35978.629999999997</v>
      </c>
      <c r="CW24" s="29">
        <v>58728.630000000005</v>
      </c>
      <c r="CX24" s="29">
        <v>9975</v>
      </c>
      <c r="CY24" s="29">
        <v>68703.63</v>
      </c>
      <c r="CZ24" s="29">
        <v>26003.63</v>
      </c>
      <c r="DA24" s="29">
        <v>9975</v>
      </c>
      <c r="DB24" s="29">
        <v>35978.629999999997</v>
      </c>
      <c r="DC24" s="29">
        <v>31228.629999999997</v>
      </c>
      <c r="DD24" s="29">
        <v>4750</v>
      </c>
      <c r="DE24" s="29">
        <v>35978.629999999997</v>
      </c>
      <c r="DF24" s="29">
        <v>58728.630000000005</v>
      </c>
      <c r="DG24" s="29">
        <v>9975</v>
      </c>
      <c r="DH24" s="29">
        <v>68703.63</v>
      </c>
      <c r="DI24" s="29">
        <v>18503.63</v>
      </c>
      <c r="DJ24" s="29">
        <v>8550</v>
      </c>
      <c r="DK24" s="29">
        <v>27053.63</v>
      </c>
      <c r="DL24" s="29">
        <v>25153.63</v>
      </c>
      <c r="DM24" s="29">
        <v>1900</v>
      </c>
      <c r="DN24" s="29">
        <v>27053.63</v>
      </c>
      <c r="DO24" s="29">
        <v>31010.73</v>
      </c>
      <c r="DP24" s="29">
        <v>1900</v>
      </c>
      <c r="DQ24" s="29">
        <v>32910.730000000003</v>
      </c>
      <c r="DR24" s="29">
        <v>661823.93999999994</v>
      </c>
      <c r="DS24" s="29">
        <v>194067.1</v>
      </c>
      <c r="DT24" s="29">
        <v>855891.04</v>
      </c>
    </row>
    <row r="25" spans="1:124" x14ac:dyDescent="0.25">
      <c r="A25" s="5" t="s">
        <v>23</v>
      </c>
      <c r="B25" s="29">
        <v>-3167.71</v>
      </c>
      <c r="C25" s="29">
        <v>16676.009999999998</v>
      </c>
      <c r="D25" s="29">
        <v>13508.3</v>
      </c>
      <c r="E25" s="29">
        <v>-9290.07</v>
      </c>
      <c r="F25" s="29">
        <v>9862</v>
      </c>
      <c r="G25" s="29">
        <v>571.92999999999995</v>
      </c>
      <c r="H25" s="29">
        <v>-9208.4</v>
      </c>
      <c r="I25" s="29">
        <v>9988.5199999999986</v>
      </c>
      <c r="J25" s="29">
        <v>780.12</v>
      </c>
      <c r="K25" s="29">
        <v>-2426.2100000000009</v>
      </c>
      <c r="L25" s="29">
        <v>8861.18</v>
      </c>
      <c r="M25" s="29">
        <v>6434.97</v>
      </c>
      <c r="N25" s="29">
        <v>-13746.010000000002</v>
      </c>
      <c r="O25" s="29">
        <v>14139.89</v>
      </c>
      <c r="P25" s="29">
        <v>393.88</v>
      </c>
      <c r="Q25" s="29">
        <v>-20152.259999999998</v>
      </c>
      <c r="R25" s="29">
        <v>35695.82</v>
      </c>
      <c r="S25" s="29">
        <v>15543.56</v>
      </c>
      <c r="T25" s="29">
        <v>-7835.8700000000026</v>
      </c>
      <c r="U25" s="29">
        <v>22942.240000000002</v>
      </c>
      <c r="V25" s="29">
        <v>15106.369999999999</v>
      </c>
      <c r="W25" s="29">
        <v>-4559.6900000000005</v>
      </c>
      <c r="X25" s="29">
        <v>15176.01</v>
      </c>
      <c r="Y25" s="29">
        <v>10616.32</v>
      </c>
      <c r="Z25" s="29">
        <v>-2508.8100000000004</v>
      </c>
      <c r="AA25" s="29">
        <v>5295.7999999999993</v>
      </c>
      <c r="AB25" s="29">
        <v>2786.9900000000002</v>
      </c>
      <c r="AC25" s="29">
        <v>-11476.85</v>
      </c>
      <c r="AD25" s="29">
        <v>12180.980000000001</v>
      </c>
      <c r="AE25" s="29">
        <v>704.12999999999988</v>
      </c>
      <c r="AF25" s="29">
        <v>-102848.53000000001</v>
      </c>
      <c r="AG25" s="29">
        <v>127995.15</v>
      </c>
      <c r="AH25" s="29">
        <v>25146.62</v>
      </c>
      <c r="AI25" s="29">
        <v>-26132.98</v>
      </c>
      <c r="AJ25" s="29">
        <v>52415.969999999994</v>
      </c>
      <c r="AK25" s="29">
        <v>26282.989999999998</v>
      </c>
      <c r="AL25" s="29">
        <v>-8519.7799999999988</v>
      </c>
      <c r="AM25" s="29">
        <v>8519.7799999999988</v>
      </c>
      <c r="AN25" s="29">
        <v>0</v>
      </c>
      <c r="AO25" s="29">
        <v>-221873.17</v>
      </c>
      <c r="AP25" s="29">
        <v>339749.35</v>
      </c>
      <c r="AQ25" s="29">
        <v>117876.18000000002</v>
      </c>
      <c r="AR25" s="29">
        <v>-4490.4600000000037</v>
      </c>
      <c r="AS25" s="29">
        <v>22226.760000000002</v>
      </c>
      <c r="AT25" s="29">
        <v>17736.3</v>
      </c>
      <c r="AU25" s="29">
        <v>-44405.77</v>
      </c>
      <c r="AV25" s="29">
        <v>46100.780000000006</v>
      </c>
      <c r="AW25" s="29">
        <v>1695.0100000000002</v>
      </c>
      <c r="AX25" s="29">
        <v>-32015.199999999997</v>
      </c>
      <c r="AY25" s="29">
        <v>41076.269999999997</v>
      </c>
      <c r="AZ25" s="29">
        <v>9061.0700000000015</v>
      </c>
      <c r="BA25" s="29">
        <v>-46354.400000000001</v>
      </c>
      <c r="BB25" s="29">
        <v>56157.020000000004</v>
      </c>
      <c r="BC25" s="29">
        <v>9802.619999999999</v>
      </c>
      <c r="BD25" s="29">
        <v>-10650.529999999999</v>
      </c>
      <c r="BE25" s="29">
        <v>25013.82</v>
      </c>
      <c r="BF25" s="29">
        <v>14363.289999999999</v>
      </c>
      <c r="BG25" s="29">
        <v>-18112.829999999998</v>
      </c>
      <c r="BH25" s="29">
        <v>18606.589999999997</v>
      </c>
      <c r="BI25" s="29">
        <v>493.76</v>
      </c>
      <c r="BJ25" s="29">
        <v>-6895.6799999999994</v>
      </c>
      <c r="BK25" s="29">
        <v>20507.11</v>
      </c>
      <c r="BL25" s="29">
        <v>13611.430000000002</v>
      </c>
      <c r="BM25" s="29">
        <v>-14389.39</v>
      </c>
      <c r="BN25" s="29">
        <v>25166.14</v>
      </c>
      <c r="BO25" s="29">
        <v>10776.75</v>
      </c>
      <c r="BP25" s="29">
        <v>-21367.99</v>
      </c>
      <c r="BQ25" s="29">
        <v>32733.62</v>
      </c>
      <c r="BR25" s="29">
        <v>11365.63</v>
      </c>
      <c r="BS25" s="29">
        <v>-15678.01</v>
      </c>
      <c r="BT25" s="29">
        <v>22891.16</v>
      </c>
      <c r="BU25" s="29">
        <v>7213.15</v>
      </c>
      <c r="BV25" s="29">
        <v>-38286.42</v>
      </c>
      <c r="BW25" s="29">
        <v>42830.649999999994</v>
      </c>
      <c r="BX25" s="29">
        <v>4544.2299999999996</v>
      </c>
      <c r="BY25" s="29">
        <v>-26007.82</v>
      </c>
      <c r="BZ25" s="29">
        <v>26007.82</v>
      </c>
      <c r="CA25" s="29">
        <v>0</v>
      </c>
      <c r="CB25" s="29">
        <v>-22054</v>
      </c>
      <c r="CC25" s="29">
        <v>22054</v>
      </c>
      <c r="CD25" s="29">
        <v>0</v>
      </c>
      <c r="CE25" s="29">
        <v>-300708.49999999994</v>
      </c>
      <c r="CF25" s="29">
        <v>401371.74</v>
      </c>
      <c r="CG25" s="29">
        <v>100663.24</v>
      </c>
      <c r="CH25" s="29">
        <v>-44101.38</v>
      </c>
      <c r="CI25" s="29">
        <v>44101.38</v>
      </c>
      <c r="CJ25" s="29">
        <v>0</v>
      </c>
      <c r="CK25" s="29">
        <v>-2375</v>
      </c>
      <c r="CL25" s="29">
        <v>2375</v>
      </c>
      <c r="CM25" s="29">
        <v>0</v>
      </c>
      <c r="CN25" s="29">
        <v>-7600</v>
      </c>
      <c r="CO25" s="29">
        <v>7600</v>
      </c>
      <c r="CP25" s="29">
        <v>0</v>
      </c>
      <c r="CQ25" s="29">
        <v>-2375</v>
      </c>
      <c r="CR25" s="29">
        <v>2375</v>
      </c>
      <c r="CS25" s="29">
        <v>0</v>
      </c>
      <c r="CT25" s="29">
        <v>-2375</v>
      </c>
      <c r="CU25" s="29">
        <v>2375</v>
      </c>
      <c r="CV25" s="29">
        <v>0</v>
      </c>
      <c r="CW25" s="29">
        <v>-7600</v>
      </c>
      <c r="CX25" s="29">
        <v>7600</v>
      </c>
      <c r="CY25" s="29">
        <v>0</v>
      </c>
      <c r="CZ25" s="29">
        <v>-2375</v>
      </c>
      <c r="DA25" s="29">
        <v>2375</v>
      </c>
      <c r="DB25" s="29">
        <v>0</v>
      </c>
      <c r="DC25" s="29">
        <v>-2375</v>
      </c>
      <c r="DD25" s="29">
        <v>2375</v>
      </c>
      <c r="DE25" s="29">
        <v>0</v>
      </c>
      <c r="DF25" s="29">
        <v>-7600</v>
      </c>
      <c r="DG25" s="29">
        <v>7600</v>
      </c>
      <c r="DH25" s="29">
        <v>0</v>
      </c>
      <c r="DI25" s="29">
        <v>-950</v>
      </c>
      <c r="DJ25" s="29">
        <v>950</v>
      </c>
      <c r="DK25" s="29">
        <v>0</v>
      </c>
      <c r="DL25" s="29">
        <v>-950</v>
      </c>
      <c r="DM25" s="29">
        <v>950</v>
      </c>
      <c r="DN25" s="29">
        <v>0</v>
      </c>
      <c r="DO25" s="29">
        <v>-950</v>
      </c>
      <c r="DP25" s="29">
        <v>950</v>
      </c>
      <c r="DQ25" s="29">
        <v>0</v>
      </c>
      <c r="DR25" s="29">
        <v>-81626.38</v>
      </c>
      <c r="DS25" s="29">
        <v>81626.38</v>
      </c>
      <c r="DT25" s="29">
        <v>0</v>
      </c>
    </row>
    <row r="26" spans="1:124" x14ac:dyDescent="0.25">
      <c r="A26" s="6" t="s">
        <v>148</v>
      </c>
      <c r="B26" s="29">
        <v>4707.29</v>
      </c>
      <c r="C26" s="29">
        <v>7284.96</v>
      </c>
      <c r="D26" s="29">
        <v>11992.25</v>
      </c>
      <c r="E26" s="29"/>
      <c r="F26" s="29"/>
      <c r="G26" s="29"/>
      <c r="H26" s="29"/>
      <c r="I26" s="29"/>
      <c r="J26" s="29"/>
      <c r="K26" s="29"/>
      <c r="L26" s="29"/>
      <c r="M26" s="29"/>
      <c r="N26" s="29">
        <v>-3469.73</v>
      </c>
      <c r="O26" s="29">
        <v>3469.73</v>
      </c>
      <c r="P26" s="29">
        <v>0</v>
      </c>
      <c r="Q26" s="29">
        <v>669.73</v>
      </c>
      <c r="R26" s="29">
        <v>0</v>
      </c>
      <c r="S26" s="29">
        <v>669.73</v>
      </c>
      <c r="T26" s="29"/>
      <c r="U26" s="29"/>
      <c r="V26" s="29"/>
      <c r="W26" s="29">
        <v>9814.81</v>
      </c>
      <c r="X26" s="29">
        <v>0</v>
      </c>
      <c r="Y26" s="29">
        <v>9814.81</v>
      </c>
      <c r="Z26" s="29">
        <v>1073.5999999999999</v>
      </c>
      <c r="AA26" s="29">
        <v>126.4</v>
      </c>
      <c r="AB26" s="29">
        <v>1200</v>
      </c>
      <c r="AC26" s="29">
        <v>-5579.65</v>
      </c>
      <c r="AD26" s="29">
        <v>5706.05</v>
      </c>
      <c r="AE26" s="29">
        <v>126.4</v>
      </c>
      <c r="AF26" s="29">
        <v>5706.05</v>
      </c>
      <c r="AG26" s="29">
        <v>0</v>
      </c>
      <c r="AH26" s="29">
        <v>5706.05</v>
      </c>
      <c r="AI26" s="29">
        <v>-128.4</v>
      </c>
      <c r="AJ26" s="29">
        <v>4412.3999999999996</v>
      </c>
      <c r="AK26" s="29">
        <v>4284</v>
      </c>
      <c r="AL26" s="29">
        <v>-4707.29</v>
      </c>
      <c r="AM26" s="29">
        <v>4707.29</v>
      </c>
      <c r="AN26" s="29">
        <v>0</v>
      </c>
      <c r="AO26" s="29">
        <v>8086.4099999999989</v>
      </c>
      <c r="AP26" s="29">
        <v>25706.83</v>
      </c>
      <c r="AQ26" s="29">
        <v>33793.240000000005</v>
      </c>
      <c r="AR26" s="29"/>
      <c r="AS26" s="29"/>
      <c r="AT26" s="29"/>
      <c r="AU26" s="29">
        <v>128.4</v>
      </c>
      <c r="AV26" s="29">
        <v>0</v>
      </c>
      <c r="AW26" s="29">
        <v>128.4</v>
      </c>
      <c r="AX26" s="29"/>
      <c r="AY26" s="29"/>
      <c r="AZ26" s="29"/>
      <c r="BA26" s="29"/>
      <c r="BB26" s="29"/>
      <c r="BC26" s="29"/>
      <c r="BD26" s="29">
        <v>0</v>
      </c>
      <c r="BE26" s="29">
        <v>13748.5</v>
      </c>
      <c r="BF26" s="29">
        <v>13748.5</v>
      </c>
      <c r="BG26" s="29"/>
      <c r="BH26" s="29"/>
      <c r="BI26" s="29"/>
      <c r="BJ26" s="29"/>
      <c r="BK26" s="29"/>
      <c r="BL26" s="29"/>
      <c r="BM26" s="29"/>
      <c r="BN26" s="29"/>
      <c r="BO26" s="29"/>
      <c r="BP26" s="29">
        <v>-3654</v>
      </c>
      <c r="BQ26" s="29">
        <v>13654</v>
      </c>
      <c r="BR26" s="29">
        <v>10000</v>
      </c>
      <c r="BS26" s="29">
        <v>3654</v>
      </c>
      <c r="BT26" s="29">
        <v>0</v>
      </c>
      <c r="BU26" s="29">
        <v>3654</v>
      </c>
      <c r="BV26" s="29"/>
      <c r="BW26" s="29"/>
      <c r="BX26" s="29"/>
      <c r="BY26" s="29">
        <v>0</v>
      </c>
      <c r="BZ26" s="29">
        <v>0</v>
      </c>
      <c r="CA26" s="29">
        <v>0</v>
      </c>
      <c r="CB26" s="29">
        <v>-128.4</v>
      </c>
      <c r="CC26" s="29">
        <v>128.4</v>
      </c>
      <c r="CD26" s="29">
        <v>0</v>
      </c>
      <c r="CE26" s="29">
        <v>8.5265128291212022E-14</v>
      </c>
      <c r="CF26" s="29">
        <v>27530.9</v>
      </c>
      <c r="CG26" s="29">
        <v>27530.9</v>
      </c>
      <c r="CH26" s="29">
        <v>0</v>
      </c>
      <c r="CI26" s="29">
        <v>0</v>
      </c>
      <c r="CJ26" s="29">
        <v>0</v>
      </c>
      <c r="CK26" s="29">
        <v>0</v>
      </c>
      <c r="CL26" s="29">
        <v>0</v>
      </c>
      <c r="CM26" s="29">
        <v>0</v>
      </c>
      <c r="CN26" s="29">
        <v>0</v>
      </c>
      <c r="CO26" s="29">
        <v>0</v>
      </c>
      <c r="CP26" s="29">
        <v>0</v>
      </c>
      <c r="CQ26" s="29">
        <v>0</v>
      </c>
      <c r="CR26" s="29">
        <v>0</v>
      </c>
      <c r="CS26" s="29">
        <v>0</v>
      </c>
      <c r="CT26" s="29">
        <v>0</v>
      </c>
      <c r="CU26" s="29">
        <v>0</v>
      </c>
      <c r="CV26" s="29">
        <v>0</v>
      </c>
      <c r="CW26" s="29">
        <v>0</v>
      </c>
      <c r="CX26" s="29">
        <v>0</v>
      </c>
      <c r="CY26" s="29">
        <v>0</v>
      </c>
      <c r="CZ26" s="29">
        <v>0</v>
      </c>
      <c r="DA26" s="29">
        <v>0</v>
      </c>
      <c r="DB26" s="29">
        <v>0</v>
      </c>
      <c r="DC26" s="29">
        <v>0</v>
      </c>
      <c r="DD26" s="29">
        <v>0</v>
      </c>
      <c r="DE26" s="29">
        <v>0</v>
      </c>
      <c r="DF26" s="29">
        <v>0</v>
      </c>
      <c r="DG26" s="29">
        <v>0</v>
      </c>
      <c r="DH26" s="29">
        <v>0</v>
      </c>
      <c r="DI26" s="29">
        <v>0</v>
      </c>
      <c r="DJ26" s="29">
        <v>0</v>
      </c>
      <c r="DK26" s="29">
        <v>0</v>
      </c>
      <c r="DL26" s="29">
        <v>0</v>
      </c>
      <c r="DM26" s="29">
        <v>0</v>
      </c>
      <c r="DN26" s="29">
        <v>0</v>
      </c>
      <c r="DO26" s="29">
        <v>0</v>
      </c>
      <c r="DP26" s="29">
        <v>0</v>
      </c>
      <c r="DQ26" s="29">
        <v>0</v>
      </c>
      <c r="DR26" s="29">
        <v>0</v>
      </c>
      <c r="DS26" s="29">
        <v>0</v>
      </c>
      <c r="DT26" s="29">
        <v>0</v>
      </c>
    </row>
    <row r="27" spans="1:124" x14ac:dyDescent="0.25">
      <c r="A27" s="7" t="s">
        <v>293</v>
      </c>
      <c r="B27" s="29">
        <v>4707.29</v>
      </c>
      <c r="C27" s="29">
        <v>7284.96</v>
      </c>
      <c r="D27" s="29">
        <v>11992.25</v>
      </c>
      <c r="E27" s="29"/>
      <c r="F27" s="29"/>
      <c r="G27" s="29"/>
      <c r="H27" s="29"/>
      <c r="I27" s="29"/>
      <c r="J27" s="29"/>
      <c r="K27" s="29"/>
      <c r="L27" s="29"/>
      <c r="M27" s="29"/>
      <c r="N27" s="29">
        <v>-3469.73</v>
      </c>
      <c r="O27" s="29">
        <v>3469.73</v>
      </c>
      <c r="P27" s="29">
        <v>0</v>
      </c>
      <c r="Q27" s="29">
        <v>669.73</v>
      </c>
      <c r="R27" s="29">
        <v>0</v>
      </c>
      <c r="S27" s="29">
        <v>669.73</v>
      </c>
      <c r="T27" s="29"/>
      <c r="U27" s="29"/>
      <c r="V27" s="29"/>
      <c r="W27" s="29">
        <v>9814.81</v>
      </c>
      <c r="X27" s="29">
        <v>0</v>
      </c>
      <c r="Y27" s="29">
        <v>9814.81</v>
      </c>
      <c r="Z27" s="29">
        <v>1073.5999999999999</v>
      </c>
      <c r="AA27" s="29">
        <v>126.4</v>
      </c>
      <c r="AB27" s="29">
        <v>1200</v>
      </c>
      <c r="AC27" s="29">
        <v>-5579.65</v>
      </c>
      <c r="AD27" s="29">
        <v>5706.05</v>
      </c>
      <c r="AE27" s="29">
        <v>126.4</v>
      </c>
      <c r="AF27" s="29">
        <v>5706.05</v>
      </c>
      <c r="AG27" s="29">
        <v>0</v>
      </c>
      <c r="AH27" s="29">
        <v>5706.05</v>
      </c>
      <c r="AI27" s="29">
        <v>-128.4</v>
      </c>
      <c r="AJ27" s="29">
        <v>4412.3999999999996</v>
      </c>
      <c r="AK27" s="29">
        <v>4284</v>
      </c>
      <c r="AL27" s="29">
        <v>-4707.29</v>
      </c>
      <c r="AM27" s="29">
        <v>4707.29</v>
      </c>
      <c r="AN27" s="29">
        <v>0</v>
      </c>
      <c r="AO27" s="29">
        <v>8086.4099999999989</v>
      </c>
      <c r="AP27" s="29">
        <v>25706.83</v>
      </c>
      <c r="AQ27" s="29">
        <v>33793.240000000005</v>
      </c>
      <c r="AR27" s="29"/>
      <c r="AS27" s="29"/>
      <c r="AT27" s="29"/>
      <c r="AU27" s="29">
        <v>128.4</v>
      </c>
      <c r="AV27" s="29">
        <v>0</v>
      </c>
      <c r="AW27" s="29">
        <v>128.4</v>
      </c>
      <c r="AX27" s="29"/>
      <c r="AY27" s="29"/>
      <c r="AZ27" s="29"/>
      <c r="BA27" s="29"/>
      <c r="BB27" s="29"/>
      <c r="BC27" s="29"/>
      <c r="BD27" s="29">
        <v>0</v>
      </c>
      <c r="BE27" s="29">
        <v>13748.5</v>
      </c>
      <c r="BF27" s="29">
        <v>13748.5</v>
      </c>
      <c r="BG27" s="29"/>
      <c r="BH27" s="29"/>
      <c r="BI27" s="29"/>
      <c r="BJ27" s="29"/>
      <c r="BK27" s="29"/>
      <c r="BL27" s="29"/>
      <c r="BM27" s="29"/>
      <c r="BN27" s="29"/>
      <c r="BO27" s="29"/>
      <c r="BP27" s="29">
        <v>-3654</v>
      </c>
      <c r="BQ27" s="29">
        <v>13654</v>
      </c>
      <c r="BR27" s="29">
        <v>10000</v>
      </c>
      <c r="BS27" s="29">
        <v>3654</v>
      </c>
      <c r="BT27" s="29">
        <v>0</v>
      </c>
      <c r="BU27" s="29">
        <v>3654</v>
      </c>
      <c r="BV27" s="29"/>
      <c r="BW27" s="29"/>
      <c r="BX27" s="29"/>
      <c r="BY27" s="29">
        <v>0</v>
      </c>
      <c r="BZ27" s="29">
        <v>0</v>
      </c>
      <c r="CA27" s="29">
        <v>0</v>
      </c>
      <c r="CB27" s="29">
        <v>-128.4</v>
      </c>
      <c r="CC27" s="29">
        <v>128.4</v>
      </c>
      <c r="CD27" s="29">
        <v>0</v>
      </c>
      <c r="CE27" s="29">
        <v>8.5265128291212022E-14</v>
      </c>
      <c r="CF27" s="29">
        <v>27530.9</v>
      </c>
      <c r="CG27" s="29">
        <v>27530.9</v>
      </c>
      <c r="CH27" s="29">
        <v>0</v>
      </c>
      <c r="CI27" s="29">
        <v>0</v>
      </c>
      <c r="CJ27" s="29">
        <v>0</v>
      </c>
      <c r="CK27" s="29">
        <v>0</v>
      </c>
      <c r="CL27" s="29">
        <v>0</v>
      </c>
      <c r="CM27" s="29">
        <v>0</v>
      </c>
      <c r="CN27" s="29">
        <v>0</v>
      </c>
      <c r="CO27" s="29">
        <v>0</v>
      </c>
      <c r="CP27" s="29">
        <v>0</v>
      </c>
      <c r="CQ27" s="29">
        <v>0</v>
      </c>
      <c r="CR27" s="29">
        <v>0</v>
      </c>
      <c r="CS27" s="29">
        <v>0</v>
      </c>
      <c r="CT27" s="29">
        <v>0</v>
      </c>
      <c r="CU27" s="29">
        <v>0</v>
      </c>
      <c r="CV27" s="29">
        <v>0</v>
      </c>
      <c r="CW27" s="29">
        <v>0</v>
      </c>
      <c r="CX27" s="29">
        <v>0</v>
      </c>
      <c r="CY27" s="29">
        <v>0</v>
      </c>
      <c r="CZ27" s="29">
        <v>0</v>
      </c>
      <c r="DA27" s="29">
        <v>0</v>
      </c>
      <c r="DB27" s="29">
        <v>0</v>
      </c>
      <c r="DC27" s="29">
        <v>0</v>
      </c>
      <c r="DD27" s="29">
        <v>0</v>
      </c>
      <c r="DE27" s="29">
        <v>0</v>
      </c>
      <c r="DF27" s="29">
        <v>0</v>
      </c>
      <c r="DG27" s="29">
        <v>0</v>
      </c>
      <c r="DH27" s="29">
        <v>0</v>
      </c>
      <c r="DI27" s="29">
        <v>0</v>
      </c>
      <c r="DJ27" s="29">
        <v>0</v>
      </c>
      <c r="DK27" s="29">
        <v>0</v>
      </c>
      <c r="DL27" s="29">
        <v>0</v>
      </c>
      <c r="DM27" s="29">
        <v>0</v>
      </c>
      <c r="DN27" s="29">
        <v>0</v>
      </c>
      <c r="DO27" s="29">
        <v>0</v>
      </c>
      <c r="DP27" s="29">
        <v>0</v>
      </c>
      <c r="DQ27" s="29">
        <v>0</v>
      </c>
      <c r="DR27" s="29">
        <v>0</v>
      </c>
      <c r="DS27" s="29">
        <v>0</v>
      </c>
      <c r="DT27" s="29">
        <v>0</v>
      </c>
    </row>
    <row r="28" spans="1:124" x14ac:dyDescent="0.25">
      <c r="A28" s="6" t="s">
        <v>24</v>
      </c>
      <c r="B28" s="29">
        <v>-7875</v>
      </c>
      <c r="C28" s="29">
        <v>9391.0500000000011</v>
      </c>
      <c r="D28" s="29">
        <v>1516.05</v>
      </c>
      <c r="E28" s="29">
        <v>-9290.07</v>
      </c>
      <c r="F28" s="29">
        <v>9862</v>
      </c>
      <c r="G28" s="29">
        <v>571.92999999999995</v>
      </c>
      <c r="H28" s="29">
        <v>-9208.4</v>
      </c>
      <c r="I28" s="29">
        <v>9988.5199999999986</v>
      </c>
      <c r="J28" s="29">
        <v>780.12</v>
      </c>
      <c r="K28" s="29">
        <v>-2426.2100000000009</v>
      </c>
      <c r="L28" s="29">
        <v>8861.18</v>
      </c>
      <c r="M28" s="29">
        <v>6434.97</v>
      </c>
      <c r="N28" s="29">
        <v>-10276.280000000002</v>
      </c>
      <c r="O28" s="29">
        <v>10670.16</v>
      </c>
      <c r="P28" s="29">
        <v>393.88</v>
      </c>
      <c r="Q28" s="29">
        <v>-20821.989999999998</v>
      </c>
      <c r="R28" s="29">
        <v>35695.82</v>
      </c>
      <c r="S28" s="29">
        <v>14873.829999999998</v>
      </c>
      <c r="T28" s="29">
        <v>-7835.8700000000026</v>
      </c>
      <c r="U28" s="29">
        <v>22942.240000000002</v>
      </c>
      <c r="V28" s="29">
        <v>15106.369999999999</v>
      </c>
      <c r="W28" s="29">
        <v>-14374.5</v>
      </c>
      <c r="X28" s="29">
        <v>15176.01</v>
      </c>
      <c r="Y28" s="29">
        <v>801.51</v>
      </c>
      <c r="Z28" s="29">
        <v>-3582.41</v>
      </c>
      <c r="AA28" s="29">
        <v>5169.3999999999996</v>
      </c>
      <c r="AB28" s="29">
        <v>1586.99</v>
      </c>
      <c r="AC28" s="29">
        <v>-5897.2</v>
      </c>
      <c r="AD28" s="29">
        <v>6474.93</v>
      </c>
      <c r="AE28" s="29">
        <v>577.73</v>
      </c>
      <c r="AF28" s="29">
        <v>-108554.58</v>
      </c>
      <c r="AG28" s="29">
        <v>127995.15</v>
      </c>
      <c r="AH28" s="29">
        <v>19440.57</v>
      </c>
      <c r="AI28" s="29">
        <v>-26004.579999999998</v>
      </c>
      <c r="AJ28" s="29">
        <v>48003.57</v>
      </c>
      <c r="AK28" s="29">
        <v>21998.99</v>
      </c>
      <c r="AL28" s="29">
        <v>-3812.4900000000002</v>
      </c>
      <c r="AM28" s="29">
        <v>3812.4900000000002</v>
      </c>
      <c r="AN28" s="29">
        <v>0</v>
      </c>
      <c r="AO28" s="29">
        <v>-229959.58000000002</v>
      </c>
      <c r="AP28" s="29">
        <v>314042.52</v>
      </c>
      <c r="AQ28" s="29">
        <v>84082.94</v>
      </c>
      <c r="AR28" s="29">
        <v>-4490.4600000000037</v>
      </c>
      <c r="AS28" s="29">
        <v>22226.760000000002</v>
      </c>
      <c r="AT28" s="29">
        <v>17736.3</v>
      </c>
      <c r="AU28" s="29">
        <v>-44534.17</v>
      </c>
      <c r="AV28" s="29">
        <v>46100.780000000006</v>
      </c>
      <c r="AW28" s="29">
        <v>1566.6100000000001</v>
      </c>
      <c r="AX28" s="29">
        <v>-32015.199999999997</v>
      </c>
      <c r="AY28" s="29">
        <v>41076.269999999997</v>
      </c>
      <c r="AZ28" s="29">
        <v>9061.0700000000015</v>
      </c>
      <c r="BA28" s="29">
        <v>-46354.400000000001</v>
      </c>
      <c r="BB28" s="29">
        <v>56157.020000000004</v>
      </c>
      <c r="BC28" s="29">
        <v>9802.619999999999</v>
      </c>
      <c r="BD28" s="29">
        <v>-10650.529999999999</v>
      </c>
      <c r="BE28" s="29">
        <v>11265.32</v>
      </c>
      <c r="BF28" s="29">
        <v>614.79</v>
      </c>
      <c r="BG28" s="29">
        <v>-18112.829999999998</v>
      </c>
      <c r="BH28" s="29">
        <v>18606.589999999997</v>
      </c>
      <c r="BI28" s="29">
        <v>493.76</v>
      </c>
      <c r="BJ28" s="29">
        <v>-6895.6799999999994</v>
      </c>
      <c r="BK28" s="29">
        <v>20507.11</v>
      </c>
      <c r="BL28" s="29">
        <v>13611.430000000002</v>
      </c>
      <c r="BM28" s="29">
        <v>-14389.39</v>
      </c>
      <c r="BN28" s="29">
        <v>25166.14</v>
      </c>
      <c r="BO28" s="29">
        <v>10776.75</v>
      </c>
      <c r="BP28" s="29">
        <v>-17713.990000000002</v>
      </c>
      <c r="BQ28" s="29">
        <v>19079.62</v>
      </c>
      <c r="BR28" s="29">
        <v>1365.6299999999999</v>
      </c>
      <c r="BS28" s="29">
        <v>-19332.010000000002</v>
      </c>
      <c r="BT28" s="29">
        <v>22891.16</v>
      </c>
      <c r="BU28" s="29">
        <v>3559.15</v>
      </c>
      <c r="BV28" s="29">
        <v>-38286.42</v>
      </c>
      <c r="BW28" s="29">
        <v>42830.649999999994</v>
      </c>
      <c r="BX28" s="29">
        <v>4544.2299999999996</v>
      </c>
      <c r="BY28" s="29">
        <v>-26007.82</v>
      </c>
      <c r="BZ28" s="29">
        <v>26007.82</v>
      </c>
      <c r="CA28" s="29">
        <v>0</v>
      </c>
      <c r="CB28" s="29">
        <v>-21925.599999999999</v>
      </c>
      <c r="CC28" s="29">
        <v>21925.599999999999</v>
      </c>
      <c r="CD28" s="29">
        <v>0</v>
      </c>
      <c r="CE28" s="29">
        <v>-300708.49999999994</v>
      </c>
      <c r="CF28" s="29">
        <v>373840.83999999997</v>
      </c>
      <c r="CG28" s="29">
        <v>73132.34</v>
      </c>
      <c r="CH28" s="29">
        <v>-44101.38</v>
      </c>
      <c r="CI28" s="29">
        <v>44101.38</v>
      </c>
      <c r="CJ28" s="29">
        <v>0</v>
      </c>
      <c r="CK28" s="29">
        <v>-2375</v>
      </c>
      <c r="CL28" s="29">
        <v>2375</v>
      </c>
      <c r="CM28" s="29">
        <v>0</v>
      </c>
      <c r="CN28" s="29">
        <v>-7600</v>
      </c>
      <c r="CO28" s="29">
        <v>7600</v>
      </c>
      <c r="CP28" s="29">
        <v>0</v>
      </c>
      <c r="CQ28" s="29">
        <v>-2375</v>
      </c>
      <c r="CR28" s="29">
        <v>2375</v>
      </c>
      <c r="CS28" s="29">
        <v>0</v>
      </c>
      <c r="CT28" s="29">
        <v>-2375</v>
      </c>
      <c r="CU28" s="29">
        <v>2375</v>
      </c>
      <c r="CV28" s="29">
        <v>0</v>
      </c>
      <c r="CW28" s="29">
        <v>-7600</v>
      </c>
      <c r="CX28" s="29">
        <v>7600</v>
      </c>
      <c r="CY28" s="29">
        <v>0</v>
      </c>
      <c r="CZ28" s="29">
        <v>-2375</v>
      </c>
      <c r="DA28" s="29">
        <v>2375</v>
      </c>
      <c r="DB28" s="29">
        <v>0</v>
      </c>
      <c r="DC28" s="29">
        <v>-2375</v>
      </c>
      <c r="DD28" s="29">
        <v>2375</v>
      </c>
      <c r="DE28" s="29">
        <v>0</v>
      </c>
      <c r="DF28" s="29">
        <v>-7600</v>
      </c>
      <c r="DG28" s="29">
        <v>7600</v>
      </c>
      <c r="DH28" s="29">
        <v>0</v>
      </c>
      <c r="DI28" s="29">
        <v>-950</v>
      </c>
      <c r="DJ28" s="29">
        <v>950</v>
      </c>
      <c r="DK28" s="29">
        <v>0</v>
      </c>
      <c r="DL28" s="29">
        <v>-950</v>
      </c>
      <c r="DM28" s="29">
        <v>950</v>
      </c>
      <c r="DN28" s="29">
        <v>0</v>
      </c>
      <c r="DO28" s="29">
        <v>-950</v>
      </c>
      <c r="DP28" s="29">
        <v>950</v>
      </c>
      <c r="DQ28" s="29">
        <v>0</v>
      </c>
      <c r="DR28" s="29">
        <v>-81626.38</v>
      </c>
      <c r="DS28" s="29">
        <v>81626.38</v>
      </c>
      <c r="DT28" s="29">
        <v>0</v>
      </c>
    </row>
    <row r="29" spans="1:124" x14ac:dyDescent="0.25">
      <c r="A29" s="7" t="s">
        <v>294</v>
      </c>
      <c r="B29" s="29"/>
      <c r="C29" s="29"/>
      <c r="D29" s="29"/>
      <c r="E29" s="29"/>
      <c r="F29" s="29"/>
      <c r="G29" s="29"/>
      <c r="H29" s="29"/>
      <c r="I29" s="29"/>
      <c r="J29" s="29"/>
      <c r="K29" s="29"/>
      <c r="L29" s="29"/>
      <c r="M29" s="29"/>
      <c r="N29" s="29"/>
      <c r="O29" s="29"/>
      <c r="P29" s="29"/>
      <c r="Q29" s="29"/>
      <c r="R29" s="29"/>
      <c r="S29" s="29"/>
      <c r="T29" s="29"/>
      <c r="U29" s="29"/>
      <c r="V29" s="29"/>
      <c r="W29" s="29"/>
      <c r="X29" s="29"/>
      <c r="Y29" s="29"/>
      <c r="Z29" s="29"/>
      <c r="AA29" s="29"/>
      <c r="AB29" s="29"/>
      <c r="AC29" s="29">
        <v>-1380</v>
      </c>
      <c r="AD29" s="29">
        <v>1380</v>
      </c>
      <c r="AE29" s="29">
        <v>0</v>
      </c>
      <c r="AF29" s="29"/>
      <c r="AG29" s="29"/>
      <c r="AH29" s="29"/>
      <c r="AI29" s="29"/>
      <c r="AJ29" s="29"/>
      <c r="AK29" s="29"/>
      <c r="AL29" s="29">
        <v>-3000</v>
      </c>
      <c r="AM29" s="29">
        <v>3000</v>
      </c>
      <c r="AN29" s="29">
        <v>0</v>
      </c>
      <c r="AO29" s="29">
        <v>-4380</v>
      </c>
      <c r="AP29" s="29">
        <v>4380</v>
      </c>
      <c r="AQ29" s="29">
        <v>0</v>
      </c>
      <c r="AR29" s="29"/>
      <c r="AS29" s="29"/>
      <c r="AT29" s="29"/>
      <c r="AU29" s="29"/>
      <c r="AV29" s="29"/>
      <c r="AW29" s="29"/>
      <c r="AX29" s="29"/>
      <c r="AY29" s="29"/>
      <c r="AZ29" s="29"/>
      <c r="BA29" s="29"/>
      <c r="BB29" s="29"/>
      <c r="BC29" s="29"/>
      <c r="BD29" s="29"/>
      <c r="BE29" s="29"/>
      <c r="BF29" s="29"/>
      <c r="BG29" s="29"/>
      <c r="BH29" s="29"/>
      <c r="BI29" s="29"/>
      <c r="BJ29" s="29">
        <v>-100</v>
      </c>
      <c r="BK29" s="29">
        <v>100</v>
      </c>
      <c r="BL29" s="29">
        <v>0</v>
      </c>
      <c r="BM29" s="29"/>
      <c r="BN29" s="29"/>
      <c r="BO29" s="29"/>
      <c r="BP29" s="29"/>
      <c r="BQ29" s="29"/>
      <c r="BR29" s="29"/>
      <c r="BS29" s="29"/>
      <c r="BT29" s="29"/>
      <c r="BU29" s="29"/>
      <c r="BV29" s="29"/>
      <c r="BW29" s="29"/>
      <c r="BX29" s="29"/>
      <c r="BY29" s="29"/>
      <c r="BZ29" s="29"/>
      <c r="CA29" s="29"/>
      <c r="CB29" s="29">
        <v>-4380</v>
      </c>
      <c r="CC29" s="29">
        <v>4380</v>
      </c>
      <c r="CD29" s="29">
        <v>0</v>
      </c>
      <c r="CE29" s="29">
        <v>-4480</v>
      </c>
      <c r="CF29" s="29">
        <v>4480</v>
      </c>
      <c r="CG29" s="29">
        <v>0</v>
      </c>
      <c r="CH29" s="29"/>
      <c r="CI29" s="29"/>
      <c r="CJ29" s="29"/>
      <c r="CK29" s="29"/>
      <c r="CL29" s="29"/>
      <c r="CM29" s="29"/>
      <c r="CN29" s="29"/>
      <c r="CO29" s="29"/>
      <c r="CP29" s="29"/>
      <c r="CQ29" s="29"/>
      <c r="CR29" s="29"/>
      <c r="CS29" s="29"/>
      <c r="CT29" s="29"/>
      <c r="CU29" s="29"/>
      <c r="CV29" s="29"/>
      <c r="CW29" s="29"/>
      <c r="CX29" s="29"/>
      <c r="CY29" s="29"/>
      <c r="CZ29" s="29"/>
      <c r="DA29" s="29"/>
      <c r="DB29" s="29"/>
      <c r="DC29" s="29"/>
      <c r="DD29" s="29"/>
      <c r="DE29" s="29"/>
      <c r="DF29" s="29"/>
      <c r="DG29" s="29"/>
      <c r="DH29" s="29"/>
      <c r="DI29" s="29"/>
      <c r="DJ29" s="29"/>
      <c r="DK29" s="29"/>
      <c r="DL29" s="29"/>
      <c r="DM29" s="29"/>
      <c r="DN29" s="29"/>
      <c r="DO29" s="29"/>
      <c r="DP29" s="29"/>
      <c r="DQ29" s="29"/>
      <c r="DR29" s="29"/>
      <c r="DS29" s="29"/>
      <c r="DT29" s="29"/>
    </row>
    <row r="30" spans="1:124" x14ac:dyDescent="0.25">
      <c r="A30" s="7" t="s">
        <v>369</v>
      </c>
      <c r="B30" s="29"/>
      <c r="C30" s="29"/>
      <c r="D30" s="29"/>
      <c r="E30" s="29"/>
      <c r="F30" s="29"/>
      <c r="G30" s="29"/>
      <c r="H30" s="29"/>
      <c r="I30" s="29"/>
      <c r="J30" s="29"/>
      <c r="K30" s="29"/>
      <c r="L30" s="29"/>
      <c r="M30" s="29"/>
      <c r="N30" s="29"/>
      <c r="O30" s="29"/>
      <c r="P30" s="29"/>
      <c r="Q30" s="29"/>
      <c r="R30" s="29"/>
      <c r="S30" s="29"/>
      <c r="T30" s="29">
        <v>0</v>
      </c>
      <c r="U30" s="29">
        <v>22</v>
      </c>
      <c r="V30" s="29">
        <v>22</v>
      </c>
      <c r="W30" s="29"/>
      <c r="X30" s="29"/>
      <c r="Y30" s="29"/>
      <c r="Z30" s="29"/>
      <c r="AA30" s="29"/>
      <c r="AB30" s="29"/>
      <c r="AC30" s="29"/>
      <c r="AD30" s="29"/>
      <c r="AE30" s="29"/>
      <c r="AF30" s="29"/>
      <c r="AG30" s="29"/>
      <c r="AH30" s="29"/>
      <c r="AI30" s="29"/>
      <c r="AJ30" s="29"/>
      <c r="AK30" s="29"/>
      <c r="AL30" s="29"/>
      <c r="AM30" s="29"/>
      <c r="AN30" s="29"/>
      <c r="AO30" s="29">
        <v>0</v>
      </c>
      <c r="AP30" s="29">
        <v>22</v>
      </c>
      <c r="AQ30" s="29">
        <v>22</v>
      </c>
      <c r="AR30" s="29"/>
      <c r="AS30" s="29"/>
      <c r="AT30" s="29"/>
      <c r="AU30" s="29"/>
      <c r="AV30" s="29"/>
      <c r="AW30" s="29"/>
      <c r="AX30" s="29"/>
      <c r="AY30" s="29"/>
      <c r="AZ30" s="29"/>
      <c r="BA30" s="29">
        <v>0</v>
      </c>
      <c r="BB30" s="29">
        <v>0</v>
      </c>
      <c r="BC30" s="29">
        <v>0</v>
      </c>
      <c r="BD30" s="29"/>
      <c r="BE30" s="29"/>
      <c r="BF30" s="29"/>
      <c r="BG30" s="29"/>
      <c r="BH30" s="29"/>
      <c r="BI30" s="29"/>
      <c r="BJ30" s="29">
        <v>0</v>
      </c>
      <c r="BK30" s="29">
        <v>0</v>
      </c>
      <c r="BL30" s="29">
        <v>0</v>
      </c>
      <c r="BM30" s="29"/>
      <c r="BN30" s="29"/>
      <c r="BO30" s="29"/>
      <c r="BP30" s="29"/>
      <c r="BQ30" s="29"/>
      <c r="BR30" s="29"/>
      <c r="BS30" s="29"/>
      <c r="BT30" s="29"/>
      <c r="BU30" s="29"/>
      <c r="BV30" s="29"/>
      <c r="BW30" s="29"/>
      <c r="BX30" s="29"/>
      <c r="BY30" s="29"/>
      <c r="BZ30" s="29"/>
      <c r="CA30" s="29"/>
      <c r="CB30" s="29"/>
      <c r="CC30" s="29"/>
      <c r="CD30" s="29"/>
      <c r="CE30" s="29">
        <v>0</v>
      </c>
      <c r="CF30" s="29">
        <v>0</v>
      </c>
      <c r="CG30" s="29">
        <v>0</v>
      </c>
      <c r="CH30" s="29"/>
      <c r="CI30" s="29"/>
      <c r="CJ30" s="29"/>
      <c r="CK30" s="29"/>
      <c r="CL30" s="29"/>
      <c r="CM30" s="29"/>
      <c r="CN30" s="29"/>
      <c r="CO30" s="29"/>
      <c r="CP30" s="29"/>
      <c r="CQ30" s="29"/>
      <c r="CR30" s="29"/>
      <c r="CS30" s="29"/>
      <c r="CT30" s="29"/>
      <c r="CU30" s="29"/>
      <c r="CV30" s="29"/>
      <c r="CW30" s="29"/>
      <c r="CX30" s="29"/>
      <c r="CY30" s="29"/>
      <c r="CZ30" s="29"/>
      <c r="DA30" s="29"/>
      <c r="DB30" s="29"/>
      <c r="DC30" s="29"/>
      <c r="DD30" s="29"/>
      <c r="DE30" s="29"/>
      <c r="DF30" s="29"/>
      <c r="DG30" s="29"/>
      <c r="DH30" s="29"/>
      <c r="DI30" s="29"/>
      <c r="DJ30" s="29"/>
      <c r="DK30" s="29"/>
      <c r="DL30" s="29"/>
      <c r="DM30" s="29"/>
      <c r="DN30" s="29"/>
      <c r="DO30" s="29"/>
      <c r="DP30" s="29"/>
      <c r="DQ30" s="29"/>
      <c r="DR30" s="29"/>
      <c r="DS30" s="29"/>
      <c r="DT30" s="29"/>
    </row>
    <row r="31" spans="1:124" x14ac:dyDescent="0.25">
      <c r="A31" s="7" t="s">
        <v>364</v>
      </c>
      <c r="B31" s="29"/>
      <c r="C31" s="29"/>
      <c r="D31" s="29"/>
      <c r="E31" s="29"/>
      <c r="F31" s="29"/>
      <c r="G31" s="29"/>
      <c r="H31" s="29"/>
      <c r="I31" s="29"/>
      <c r="J31" s="29"/>
      <c r="K31" s="29">
        <v>0</v>
      </c>
      <c r="L31" s="29">
        <v>9.64</v>
      </c>
      <c r="M31" s="29">
        <v>9.64</v>
      </c>
      <c r="N31" s="29">
        <v>0</v>
      </c>
      <c r="O31" s="29">
        <v>7.39</v>
      </c>
      <c r="P31" s="29">
        <v>7.39</v>
      </c>
      <c r="Q31" s="29">
        <v>0</v>
      </c>
      <c r="R31" s="29">
        <v>110.8</v>
      </c>
      <c r="S31" s="29">
        <v>110.8</v>
      </c>
      <c r="T31" s="29"/>
      <c r="U31" s="29"/>
      <c r="V31" s="29"/>
      <c r="W31" s="29"/>
      <c r="X31" s="29"/>
      <c r="Y31" s="29"/>
      <c r="Z31" s="29"/>
      <c r="AA31" s="29"/>
      <c r="AB31" s="29"/>
      <c r="AC31" s="29"/>
      <c r="AD31" s="29"/>
      <c r="AE31" s="29"/>
      <c r="AF31" s="29"/>
      <c r="AG31" s="29"/>
      <c r="AH31" s="29"/>
      <c r="AI31" s="29"/>
      <c r="AJ31" s="29"/>
      <c r="AK31" s="29"/>
      <c r="AL31" s="29"/>
      <c r="AM31" s="29"/>
      <c r="AN31" s="29"/>
      <c r="AO31" s="29">
        <v>0</v>
      </c>
      <c r="AP31" s="29">
        <v>127.83</v>
      </c>
      <c r="AQ31" s="29">
        <v>127.83</v>
      </c>
      <c r="AR31" s="29"/>
      <c r="AS31" s="29"/>
      <c r="AT31" s="29"/>
      <c r="AU31" s="29"/>
      <c r="AV31" s="29"/>
      <c r="AW31" s="29"/>
      <c r="AX31" s="29">
        <v>0</v>
      </c>
      <c r="AY31" s="29">
        <v>4318.25</v>
      </c>
      <c r="AZ31" s="29">
        <v>4318.25</v>
      </c>
      <c r="BA31" s="29"/>
      <c r="BB31" s="29"/>
      <c r="BC31" s="29"/>
      <c r="BD31" s="29"/>
      <c r="BE31" s="29"/>
      <c r="BF31" s="29"/>
      <c r="BG31" s="29"/>
      <c r="BH31" s="29"/>
      <c r="BI31" s="29"/>
      <c r="BJ31" s="29">
        <v>0</v>
      </c>
      <c r="BK31" s="29">
        <v>11884.2</v>
      </c>
      <c r="BL31" s="29">
        <v>11884.2</v>
      </c>
      <c r="BM31" s="29"/>
      <c r="BN31" s="29"/>
      <c r="BO31" s="29"/>
      <c r="BP31" s="29">
        <v>0</v>
      </c>
      <c r="BQ31" s="29">
        <v>296.97000000000003</v>
      </c>
      <c r="BR31" s="29">
        <v>296.97000000000003</v>
      </c>
      <c r="BS31" s="29"/>
      <c r="BT31" s="29"/>
      <c r="BU31" s="29"/>
      <c r="BV31" s="29">
        <v>0</v>
      </c>
      <c r="BW31" s="29">
        <v>1017.73</v>
      </c>
      <c r="BX31" s="29">
        <v>1017.73</v>
      </c>
      <c r="BY31" s="29"/>
      <c r="BZ31" s="29"/>
      <c r="CA31" s="29"/>
      <c r="CB31" s="29"/>
      <c r="CC31" s="29"/>
      <c r="CD31" s="29"/>
      <c r="CE31" s="29">
        <v>0</v>
      </c>
      <c r="CF31" s="29">
        <v>17517.150000000001</v>
      </c>
      <c r="CG31" s="29">
        <v>17517.150000000001</v>
      </c>
      <c r="CH31" s="29"/>
      <c r="CI31" s="29"/>
      <c r="CJ31" s="29"/>
      <c r="CK31" s="29"/>
      <c r="CL31" s="29"/>
      <c r="CM31" s="29"/>
      <c r="CN31" s="29"/>
      <c r="CO31" s="29"/>
      <c r="CP31" s="29"/>
      <c r="CQ31" s="29"/>
      <c r="CR31" s="29"/>
      <c r="CS31" s="29"/>
      <c r="CT31" s="29"/>
      <c r="CU31" s="29"/>
      <c r="CV31" s="29"/>
      <c r="CW31" s="29"/>
      <c r="CX31" s="29"/>
      <c r="CY31" s="29"/>
      <c r="CZ31" s="29"/>
      <c r="DA31" s="29"/>
      <c r="DB31" s="29"/>
      <c r="DC31" s="29"/>
      <c r="DD31" s="29"/>
      <c r="DE31" s="29"/>
      <c r="DF31" s="29"/>
      <c r="DG31" s="29"/>
      <c r="DH31" s="29"/>
      <c r="DI31" s="29"/>
      <c r="DJ31" s="29"/>
      <c r="DK31" s="29"/>
      <c r="DL31" s="29"/>
      <c r="DM31" s="29"/>
      <c r="DN31" s="29"/>
      <c r="DO31" s="29"/>
      <c r="DP31" s="29"/>
      <c r="DQ31" s="29"/>
      <c r="DR31" s="29"/>
      <c r="DS31" s="29"/>
      <c r="DT31" s="29"/>
    </row>
    <row r="32" spans="1:124" x14ac:dyDescent="0.25">
      <c r="A32" s="7" t="s">
        <v>295</v>
      </c>
      <c r="B32" s="29">
        <v>-0.77</v>
      </c>
      <c r="C32" s="29">
        <v>0.77</v>
      </c>
      <c r="D32" s="29">
        <v>0</v>
      </c>
      <c r="E32" s="29">
        <v>-9.76</v>
      </c>
      <c r="F32" s="29">
        <v>9.76</v>
      </c>
      <c r="G32" s="29">
        <v>0</v>
      </c>
      <c r="H32" s="29">
        <v>-2.75</v>
      </c>
      <c r="I32" s="29">
        <v>2.75</v>
      </c>
      <c r="J32" s="29">
        <v>0</v>
      </c>
      <c r="K32" s="29">
        <v>-12.48</v>
      </c>
      <c r="L32" s="29">
        <v>12.48</v>
      </c>
      <c r="M32" s="29">
        <v>0</v>
      </c>
      <c r="N32" s="29">
        <v>-8.6199999999999992</v>
      </c>
      <c r="O32" s="29">
        <v>8.6199999999999992</v>
      </c>
      <c r="P32" s="29">
        <v>0</v>
      </c>
      <c r="Q32" s="29">
        <v>-5.17</v>
      </c>
      <c r="R32" s="29">
        <v>5.17</v>
      </c>
      <c r="S32" s="29">
        <v>0</v>
      </c>
      <c r="T32" s="29">
        <v>-0.9</v>
      </c>
      <c r="U32" s="29">
        <v>0.9</v>
      </c>
      <c r="V32" s="29">
        <v>0</v>
      </c>
      <c r="W32" s="29">
        <v>-5.23</v>
      </c>
      <c r="X32" s="29">
        <v>5.23</v>
      </c>
      <c r="Y32" s="29">
        <v>0</v>
      </c>
      <c r="Z32" s="29">
        <v>-3.97</v>
      </c>
      <c r="AA32" s="29">
        <v>3.97</v>
      </c>
      <c r="AB32" s="29">
        <v>0</v>
      </c>
      <c r="AC32" s="29">
        <v>-27.5</v>
      </c>
      <c r="AD32" s="29">
        <v>27.5</v>
      </c>
      <c r="AE32" s="29">
        <v>0</v>
      </c>
      <c r="AF32" s="29">
        <v>-9.51</v>
      </c>
      <c r="AG32" s="29">
        <v>9.51</v>
      </c>
      <c r="AH32" s="29">
        <v>0</v>
      </c>
      <c r="AI32" s="29"/>
      <c r="AJ32" s="29"/>
      <c r="AK32" s="29"/>
      <c r="AL32" s="29"/>
      <c r="AM32" s="29"/>
      <c r="AN32" s="29"/>
      <c r="AO32" s="29">
        <v>-86.66</v>
      </c>
      <c r="AP32" s="29">
        <v>86.66</v>
      </c>
      <c r="AQ32" s="29">
        <v>0</v>
      </c>
      <c r="AR32" s="29">
        <v>-7.33</v>
      </c>
      <c r="AS32" s="29">
        <v>7.33</v>
      </c>
      <c r="AT32" s="29">
        <v>0</v>
      </c>
      <c r="AU32" s="29">
        <v>-5.37</v>
      </c>
      <c r="AV32" s="29">
        <v>5.37</v>
      </c>
      <c r="AW32" s="29">
        <v>0</v>
      </c>
      <c r="AX32" s="29">
        <v>-4.51</v>
      </c>
      <c r="AY32" s="29">
        <v>4.51</v>
      </c>
      <c r="AZ32" s="29">
        <v>0</v>
      </c>
      <c r="BA32" s="29"/>
      <c r="BB32" s="29"/>
      <c r="BC32" s="29"/>
      <c r="BD32" s="29">
        <v>-7.32</v>
      </c>
      <c r="BE32" s="29">
        <v>7.32</v>
      </c>
      <c r="BF32" s="29">
        <v>0</v>
      </c>
      <c r="BG32" s="29">
        <v>-13.23</v>
      </c>
      <c r="BH32" s="29">
        <v>13.23</v>
      </c>
      <c r="BI32" s="29">
        <v>0</v>
      </c>
      <c r="BJ32" s="29">
        <v>-14.38</v>
      </c>
      <c r="BK32" s="29">
        <v>14.38</v>
      </c>
      <c r="BL32" s="29">
        <v>0</v>
      </c>
      <c r="BM32" s="29"/>
      <c r="BN32" s="29"/>
      <c r="BO32" s="29"/>
      <c r="BP32" s="29"/>
      <c r="BQ32" s="29"/>
      <c r="BR32" s="29"/>
      <c r="BS32" s="29"/>
      <c r="BT32" s="29"/>
      <c r="BU32" s="29"/>
      <c r="BV32" s="29">
        <v>-45.79</v>
      </c>
      <c r="BW32" s="29">
        <v>45.79</v>
      </c>
      <c r="BX32" s="29">
        <v>0</v>
      </c>
      <c r="BY32" s="29"/>
      <c r="BZ32" s="29"/>
      <c r="CA32" s="29"/>
      <c r="CB32" s="29"/>
      <c r="CC32" s="29"/>
      <c r="CD32" s="29"/>
      <c r="CE32" s="29">
        <v>-97.93</v>
      </c>
      <c r="CF32" s="29">
        <v>97.93</v>
      </c>
      <c r="CG32" s="29">
        <v>0</v>
      </c>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H32" s="29"/>
      <c r="DI32" s="29"/>
      <c r="DJ32" s="29"/>
      <c r="DK32" s="29"/>
      <c r="DL32" s="29"/>
      <c r="DM32" s="29"/>
      <c r="DN32" s="29"/>
      <c r="DO32" s="29"/>
      <c r="DP32" s="29"/>
      <c r="DQ32" s="29"/>
      <c r="DR32" s="29"/>
      <c r="DS32" s="29"/>
      <c r="DT32" s="29"/>
    </row>
    <row r="33" spans="1:124" x14ac:dyDescent="0.25">
      <c r="A33" s="7" t="s">
        <v>296</v>
      </c>
      <c r="B33" s="29">
        <v>-8412.65</v>
      </c>
      <c r="C33" s="29">
        <v>9116.2099999999991</v>
      </c>
      <c r="D33" s="29">
        <v>703.56</v>
      </c>
      <c r="E33" s="29">
        <v>-9390.57</v>
      </c>
      <c r="F33" s="29">
        <v>9632.5499999999993</v>
      </c>
      <c r="G33" s="29">
        <v>241.98</v>
      </c>
      <c r="H33" s="29">
        <v>-3115.92</v>
      </c>
      <c r="I33" s="29">
        <v>3676.35</v>
      </c>
      <c r="J33" s="29">
        <v>560.42999999999995</v>
      </c>
      <c r="K33" s="29">
        <v>-8560.2900000000009</v>
      </c>
      <c r="L33" s="29">
        <v>8673.48</v>
      </c>
      <c r="M33" s="29">
        <v>113.19</v>
      </c>
      <c r="N33" s="29">
        <v>-10212.33</v>
      </c>
      <c r="O33" s="29">
        <v>10433.24</v>
      </c>
      <c r="P33" s="29">
        <v>220.91</v>
      </c>
      <c r="Q33" s="29">
        <v>-5973.7</v>
      </c>
      <c r="R33" s="29">
        <v>20574.419999999998</v>
      </c>
      <c r="S33" s="29">
        <v>14600.72</v>
      </c>
      <c r="T33" s="29">
        <v>-22647.63</v>
      </c>
      <c r="U33" s="29">
        <v>22726.57</v>
      </c>
      <c r="V33" s="29">
        <v>78.94</v>
      </c>
      <c r="W33" s="29">
        <v>-14189.27</v>
      </c>
      <c r="X33" s="29">
        <v>14498.01</v>
      </c>
      <c r="Y33" s="29">
        <v>308.74</v>
      </c>
      <c r="Z33" s="29">
        <v>-3518.77</v>
      </c>
      <c r="AA33" s="29">
        <v>4732.99</v>
      </c>
      <c r="AB33" s="29">
        <v>1214.22</v>
      </c>
      <c r="AC33" s="29">
        <v>-4903</v>
      </c>
      <c r="AD33" s="29">
        <v>4981.79</v>
      </c>
      <c r="AE33" s="29">
        <v>78.790000000000006</v>
      </c>
      <c r="AF33" s="29">
        <v>-89330.45</v>
      </c>
      <c r="AG33" s="29">
        <v>108485.38</v>
      </c>
      <c r="AH33" s="29">
        <v>19154.93</v>
      </c>
      <c r="AI33" s="29">
        <v>-27546.32</v>
      </c>
      <c r="AJ33" s="29">
        <v>29002.05</v>
      </c>
      <c r="AK33" s="29">
        <v>1455.73</v>
      </c>
      <c r="AL33" s="29"/>
      <c r="AM33" s="29"/>
      <c r="AN33" s="29"/>
      <c r="AO33" s="29">
        <v>-207800.90000000002</v>
      </c>
      <c r="AP33" s="29">
        <v>246533.03999999998</v>
      </c>
      <c r="AQ33" s="29">
        <v>38732.140000000007</v>
      </c>
      <c r="AR33" s="29">
        <v>-21778.06</v>
      </c>
      <c r="AS33" s="29">
        <v>21966.86</v>
      </c>
      <c r="AT33" s="29">
        <v>188.8</v>
      </c>
      <c r="AU33" s="29">
        <v>-44258.96</v>
      </c>
      <c r="AV33" s="29">
        <v>45574.9</v>
      </c>
      <c r="AW33" s="29">
        <v>1315.94</v>
      </c>
      <c r="AX33" s="29">
        <v>-21671.78</v>
      </c>
      <c r="AY33" s="29">
        <v>26123.66</v>
      </c>
      <c r="AZ33" s="29">
        <v>4451.88</v>
      </c>
      <c r="BA33" s="29">
        <v>-55395.86</v>
      </c>
      <c r="BB33" s="29">
        <v>55793.08</v>
      </c>
      <c r="BC33" s="29">
        <v>397.22</v>
      </c>
      <c r="BD33" s="29">
        <v>-10748.9</v>
      </c>
      <c r="BE33" s="29">
        <v>11025.62</v>
      </c>
      <c r="BF33" s="29">
        <v>276.72000000000003</v>
      </c>
      <c r="BG33" s="29">
        <v>-17637.57</v>
      </c>
      <c r="BH33" s="29">
        <v>17971.669999999998</v>
      </c>
      <c r="BI33" s="29">
        <v>334.1</v>
      </c>
      <c r="BJ33" s="29">
        <v>-70.83</v>
      </c>
      <c r="BK33" s="29">
        <v>1210.5999999999999</v>
      </c>
      <c r="BL33" s="29">
        <v>1139.77</v>
      </c>
      <c r="BM33" s="29">
        <v>143.25</v>
      </c>
      <c r="BN33" s="29">
        <v>20.38</v>
      </c>
      <c r="BO33" s="29">
        <v>163.63</v>
      </c>
      <c r="BP33" s="29">
        <v>422.89</v>
      </c>
      <c r="BQ33" s="29">
        <v>163.63</v>
      </c>
      <c r="BR33" s="29">
        <v>586.52</v>
      </c>
      <c r="BS33" s="29">
        <v>-71.28</v>
      </c>
      <c r="BT33" s="29">
        <v>118.94</v>
      </c>
      <c r="BU33" s="29">
        <v>47.66</v>
      </c>
      <c r="BV33" s="29">
        <v>103.22</v>
      </c>
      <c r="BW33" s="29">
        <v>40.67</v>
      </c>
      <c r="BX33" s="29">
        <v>143.88999999999999</v>
      </c>
      <c r="BY33" s="29">
        <v>-26007.82</v>
      </c>
      <c r="BZ33" s="29">
        <v>26007.82</v>
      </c>
      <c r="CA33" s="29">
        <v>0</v>
      </c>
      <c r="CB33" s="29"/>
      <c r="CC33" s="29"/>
      <c r="CD33" s="29"/>
      <c r="CE33" s="29">
        <v>-196971.69999999998</v>
      </c>
      <c r="CF33" s="29">
        <v>206017.83000000002</v>
      </c>
      <c r="CG33" s="29">
        <v>9046.1299999999992</v>
      </c>
      <c r="CH33" s="29">
        <v>-44101.38</v>
      </c>
      <c r="CI33" s="29">
        <v>44101.38</v>
      </c>
      <c r="CJ33" s="29">
        <v>0</v>
      </c>
      <c r="CK33" s="29">
        <v>-2375</v>
      </c>
      <c r="CL33" s="29">
        <v>2375</v>
      </c>
      <c r="CM33" s="29">
        <v>0</v>
      </c>
      <c r="CN33" s="29">
        <v>-7600</v>
      </c>
      <c r="CO33" s="29">
        <v>7600</v>
      </c>
      <c r="CP33" s="29">
        <v>0</v>
      </c>
      <c r="CQ33" s="29">
        <v>-2375</v>
      </c>
      <c r="CR33" s="29">
        <v>2375</v>
      </c>
      <c r="CS33" s="29">
        <v>0</v>
      </c>
      <c r="CT33" s="29">
        <v>-2375</v>
      </c>
      <c r="CU33" s="29">
        <v>2375</v>
      </c>
      <c r="CV33" s="29">
        <v>0</v>
      </c>
      <c r="CW33" s="29">
        <v>-7600</v>
      </c>
      <c r="CX33" s="29">
        <v>7600</v>
      </c>
      <c r="CY33" s="29">
        <v>0</v>
      </c>
      <c r="CZ33" s="29">
        <v>-2375</v>
      </c>
      <c r="DA33" s="29">
        <v>2375</v>
      </c>
      <c r="DB33" s="29">
        <v>0</v>
      </c>
      <c r="DC33" s="29">
        <v>-2375</v>
      </c>
      <c r="DD33" s="29">
        <v>2375</v>
      </c>
      <c r="DE33" s="29">
        <v>0</v>
      </c>
      <c r="DF33" s="29">
        <v>-7600</v>
      </c>
      <c r="DG33" s="29">
        <v>7600</v>
      </c>
      <c r="DH33" s="29">
        <v>0</v>
      </c>
      <c r="DI33" s="29">
        <v>-950</v>
      </c>
      <c r="DJ33" s="29">
        <v>950</v>
      </c>
      <c r="DK33" s="29">
        <v>0</v>
      </c>
      <c r="DL33" s="29">
        <v>-950</v>
      </c>
      <c r="DM33" s="29">
        <v>950</v>
      </c>
      <c r="DN33" s="29">
        <v>0</v>
      </c>
      <c r="DO33" s="29">
        <v>-950</v>
      </c>
      <c r="DP33" s="29">
        <v>950</v>
      </c>
      <c r="DQ33" s="29">
        <v>0</v>
      </c>
      <c r="DR33" s="29">
        <v>-81626.38</v>
      </c>
      <c r="DS33" s="29">
        <v>81626.38</v>
      </c>
      <c r="DT33" s="29">
        <v>0</v>
      </c>
    </row>
    <row r="34" spans="1:124" x14ac:dyDescent="0.25">
      <c r="A34" s="7" t="s">
        <v>382</v>
      </c>
      <c r="B34" s="29"/>
      <c r="C34" s="29"/>
      <c r="D34" s="29"/>
      <c r="E34" s="29"/>
      <c r="F34" s="29"/>
      <c r="G34" s="29"/>
      <c r="H34" s="29"/>
      <c r="I34" s="29"/>
      <c r="J34" s="29"/>
      <c r="K34" s="29"/>
      <c r="L34" s="29"/>
      <c r="M34" s="29"/>
      <c r="N34" s="29"/>
      <c r="O34" s="29"/>
      <c r="P34" s="29"/>
      <c r="Q34" s="29"/>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c r="AR34" s="29"/>
      <c r="AS34" s="29"/>
      <c r="AT34" s="29"/>
      <c r="AU34" s="29"/>
      <c r="AV34" s="29"/>
      <c r="AW34" s="29"/>
      <c r="AX34" s="29"/>
      <c r="AY34" s="29"/>
      <c r="AZ34" s="29"/>
      <c r="BA34" s="29">
        <v>-25.87</v>
      </c>
      <c r="BB34" s="29">
        <v>25.87</v>
      </c>
      <c r="BC34" s="29">
        <v>0</v>
      </c>
      <c r="BD34" s="29"/>
      <c r="BE34" s="29"/>
      <c r="BF34" s="29"/>
      <c r="BG34" s="29">
        <v>-13.97</v>
      </c>
      <c r="BH34" s="29">
        <v>13.97</v>
      </c>
      <c r="BI34" s="29">
        <v>0</v>
      </c>
      <c r="BJ34" s="29"/>
      <c r="BK34" s="29"/>
      <c r="BL34" s="29"/>
      <c r="BM34" s="29"/>
      <c r="BN34" s="29"/>
      <c r="BO34" s="29"/>
      <c r="BP34" s="29"/>
      <c r="BQ34" s="29"/>
      <c r="BR34" s="29"/>
      <c r="BS34" s="29"/>
      <c r="BT34" s="29"/>
      <c r="BU34" s="29"/>
      <c r="BV34" s="29"/>
      <c r="BW34" s="29"/>
      <c r="BX34" s="29"/>
      <c r="BY34" s="29"/>
      <c r="BZ34" s="29"/>
      <c r="CA34" s="29"/>
      <c r="CB34" s="29"/>
      <c r="CC34" s="29"/>
      <c r="CD34" s="29"/>
      <c r="CE34" s="29">
        <v>-39.840000000000003</v>
      </c>
      <c r="CF34" s="29">
        <v>39.840000000000003</v>
      </c>
      <c r="CG34" s="29">
        <v>0</v>
      </c>
      <c r="CH34" s="29"/>
      <c r="CI34" s="29"/>
      <c r="CJ34" s="29"/>
      <c r="CK34" s="29"/>
      <c r="CL34" s="29"/>
      <c r="CM34" s="29"/>
      <c r="CN34" s="29"/>
      <c r="CO34" s="29"/>
      <c r="CP34" s="29"/>
      <c r="CQ34" s="29"/>
      <c r="CR34" s="29"/>
      <c r="CS34" s="29"/>
      <c r="CT34" s="29"/>
      <c r="CU34" s="29"/>
      <c r="CV34" s="29"/>
      <c r="CW34" s="29"/>
      <c r="CX34" s="29"/>
      <c r="CY34" s="29"/>
      <c r="CZ34" s="29"/>
      <c r="DA34" s="29"/>
      <c r="DB34" s="29"/>
      <c r="DC34" s="29"/>
      <c r="DD34" s="29"/>
      <c r="DE34" s="29"/>
      <c r="DF34" s="29"/>
      <c r="DG34" s="29"/>
      <c r="DH34" s="29"/>
      <c r="DI34" s="29"/>
      <c r="DJ34" s="29"/>
      <c r="DK34" s="29"/>
      <c r="DL34" s="29"/>
      <c r="DM34" s="29"/>
      <c r="DN34" s="29"/>
      <c r="DO34" s="29"/>
      <c r="DP34" s="29"/>
      <c r="DQ34" s="29"/>
      <c r="DR34" s="29"/>
      <c r="DS34" s="29"/>
      <c r="DT34" s="29"/>
    </row>
    <row r="35" spans="1:124" x14ac:dyDescent="0.25">
      <c r="A35" s="7" t="s">
        <v>297</v>
      </c>
      <c r="B35" s="29">
        <v>-90</v>
      </c>
      <c r="C35" s="29">
        <v>195.28</v>
      </c>
      <c r="D35" s="29">
        <v>105.28</v>
      </c>
      <c r="E35" s="29">
        <v>188.43</v>
      </c>
      <c r="F35" s="29">
        <v>6.85</v>
      </c>
      <c r="G35" s="29">
        <v>195.28</v>
      </c>
      <c r="H35" s="29">
        <v>-5743.68</v>
      </c>
      <c r="I35" s="29">
        <v>5750.53</v>
      </c>
      <c r="J35" s="29">
        <v>6.85</v>
      </c>
      <c r="K35" s="29">
        <v>5676.57</v>
      </c>
      <c r="L35" s="29">
        <v>76.680000000000007</v>
      </c>
      <c r="M35" s="29">
        <v>5753.25</v>
      </c>
      <c r="N35" s="29">
        <v>73.959999999999994</v>
      </c>
      <c r="O35" s="29">
        <v>2.72</v>
      </c>
      <c r="P35" s="29">
        <v>76.680000000000007</v>
      </c>
      <c r="Q35" s="29">
        <v>-430.3</v>
      </c>
      <c r="R35" s="29">
        <v>430.3</v>
      </c>
      <c r="S35" s="29">
        <v>0</v>
      </c>
      <c r="T35" s="29">
        <v>316.32</v>
      </c>
      <c r="U35" s="29">
        <v>113.98</v>
      </c>
      <c r="V35" s="29">
        <v>430.3</v>
      </c>
      <c r="W35" s="29">
        <v>37.299999999999997</v>
      </c>
      <c r="X35" s="29">
        <v>76.680000000000007</v>
      </c>
      <c r="Y35" s="29">
        <v>113.98</v>
      </c>
      <c r="Z35" s="29">
        <v>-276.97000000000003</v>
      </c>
      <c r="AA35" s="29">
        <v>353.65</v>
      </c>
      <c r="AB35" s="29">
        <v>76.680000000000007</v>
      </c>
      <c r="AC35" s="29">
        <v>413.3</v>
      </c>
      <c r="AD35" s="29">
        <v>6.85</v>
      </c>
      <c r="AE35" s="29">
        <v>420.15</v>
      </c>
      <c r="AF35" s="29">
        <v>-206.07</v>
      </c>
      <c r="AG35" s="29">
        <v>212.92</v>
      </c>
      <c r="AH35" s="29">
        <v>6.85</v>
      </c>
      <c r="AI35" s="29">
        <v>-17545.599999999999</v>
      </c>
      <c r="AJ35" s="29">
        <v>17547.5</v>
      </c>
      <c r="AK35" s="29">
        <v>1.9</v>
      </c>
      <c r="AL35" s="29">
        <v>-105.28</v>
      </c>
      <c r="AM35" s="29">
        <v>105.28</v>
      </c>
      <c r="AN35" s="29">
        <v>0</v>
      </c>
      <c r="AO35" s="29">
        <v>-17692.019999999997</v>
      </c>
      <c r="AP35" s="29">
        <v>24879.22</v>
      </c>
      <c r="AQ35" s="29">
        <v>7187.2</v>
      </c>
      <c r="AR35" s="29">
        <v>16027.81</v>
      </c>
      <c r="AS35" s="29">
        <v>65.67</v>
      </c>
      <c r="AT35" s="29">
        <v>16093.48</v>
      </c>
      <c r="AU35" s="29">
        <v>-227.17</v>
      </c>
      <c r="AV35" s="29">
        <v>290.94</v>
      </c>
      <c r="AW35" s="29">
        <v>63.77</v>
      </c>
      <c r="AX35" s="29">
        <v>-7108.71</v>
      </c>
      <c r="AY35" s="29">
        <v>7399.65</v>
      </c>
      <c r="AZ35" s="29">
        <v>290.94</v>
      </c>
      <c r="BA35" s="29">
        <v>7142.25</v>
      </c>
      <c r="BB35" s="29">
        <v>257.39999999999998</v>
      </c>
      <c r="BC35" s="29">
        <v>7399.65</v>
      </c>
      <c r="BD35" s="29">
        <v>105.69</v>
      </c>
      <c r="BE35" s="29">
        <v>151.71</v>
      </c>
      <c r="BF35" s="29">
        <v>257.39999999999998</v>
      </c>
      <c r="BG35" s="29">
        <v>-163.80000000000001</v>
      </c>
      <c r="BH35" s="29">
        <v>323.45999999999998</v>
      </c>
      <c r="BI35" s="29">
        <v>159.66</v>
      </c>
      <c r="BJ35" s="29">
        <v>-27.79</v>
      </c>
      <c r="BK35" s="29">
        <v>208.04</v>
      </c>
      <c r="BL35" s="29">
        <v>180.25</v>
      </c>
      <c r="BM35" s="29">
        <v>200.09</v>
      </c>
      <c r="BN35" s="29">
        <v>0</v>
      </c>
      <c r="BO35" s="29">
        <v>200.09</v>
      </c>
      <c r="BP35" s="29">
        <v>-2733.01</v>
      </c>
      <c r="BQ35" s="29">
        <v>2739.07</v>
      </c>
      <c r="BR35" s="29">
        <v>6.06</v>
      </c>
      <c r="BS35" s="29">
        <v>169.77</v>
      </c>
      <c r="BT35" s="29">
        <v>2711.8</v>
      </c>
      <c r="BU35" s="29">
        <v>2881.57</v>
      </c>
      <c r="BV35" s="29">
        <v>-1259.07</v>
      </c>
      <c r="BW35" s="29">
        <v>3964.81</v>
      </c>
      <c r="BX35" s="29">
        <v>2705.74</v>
      </c>
      <c r="BY35" s="29"/>
      <c r="BZ35" s="29"/>
      <c r="CA35" s="29"/>
      <c r="CB35" s="29">
        <v>-17545.599999999999</v>
      </c>
      <c r="CC35" s="29">
        <v>17545.599999999999</v>
      </c>
      <c r="CD35" s="29">
        <v>0</v>
      </c>
      <c r="CE35" s="29">
        <v>-5419.5399999999972</v>
      </c>
      <c r="CF35" s="29">
        <v>35658.149999999994</v>
      </c>
      <c r="CG35" s="29">
        <v>30238.61</v>
      </c>
      <c r="CH35" s="29"/>
      <c r="CI35" s="29"/>
      <c r="CJ35" s="29"/>
      <c r="CK35" s="29"/>
      <c r="CL35" s="29"/>
      <c r="CM35" s="29"/>
      <c r="CN35" s="29"/>
      <c r="CO35" s="29"/>
      <c r="CP35" s="29"/>
      <c r="CQ35" s="29"/>
      <c r="CR35" s="29"/>
      <c r="CS35" s="29"/>
      <c r="CT35" s="29"/>
      <c r="CU35" s="29"/>
      <c r="CV35" s="29"/>
      <c r="CW35" s="29"/>
      <c r="CX35" s="29"/>
      <c r="CY35" s="29"/>
      <c r="CZ35" s="29"/>
      <c r="DA35" s="29"/>
      <c r="DB35" s="29"/>
      <c r="DC35" s="29"/>
      <c r="DD35" s="29"/>
      <c r="DE35" s="29"/>
      <c r="DF35" s="29"/>
      <c r="DG35" s="29"/>
      <c r="DH35" s="29"/>
      <c r="DI35" s="29"/>
      <c r="DJ35" s="29"/>
      <c r="DK35" s="29"/>
      <c r="DL35" s="29"/>
      <c r="DM35" s="29"/>
      <c r="DN35" s="29"/>
      <c r="DO35" s="29"/>
      <c r="DP35" s="29"/>
      <c r="DQ35" s="29"/>
      <c r="DR35" s="29"/>
      <c r="DS35" s="29"/>
      <c r="DT35" s="29"/>
    </row>
    <row r="36" spans="1:124" x14ac:dyDescent="0.25">
      <c r="A36" s="7" t="s">
        <v>298</v>
      </c>
      <c r="B36" s="29">
        <v>628.41999999999996</v>
      </c>
      <c r="C36" s="29">
        <v>78.790000000000006</v>
      </c>
      <c r="D36" s="29">
        <v>707.21</v>
      </c>
      <c r="E36" s="29">
        <v>-78.17</v>
      </c>
      <c r="F36" s="29">
        <v>212.84</v>
      </c>
      <c r="G36" s="29">
        <v>134.66999999999999</v>
      </c>
      <c r="H36" s="29">
        <v>-346.05</v>
      </c>
      <c r="I36" s="29">
        <v>558.89</v>
      </c>
      <c r="J36" s="29">
        <v>212.84</v>
      </c>
      <c r="K36" s="29">
        <v>469.99</v>
      </c>
      <c r="L36" s="29">
        <v>88.9</v>
      </c>
      <c r="M36" s="29">
        <v>558.89</v>
      </c>
      <c r="N36" s="29">
        <v>-129.29</v>
      </c>
      <c r="O36" s="29">
        <v>218.19</v>
      </c>
      <c r="P36" s="29">
        <v>88.9</v>
      </c>
      <c r="Q36" s="29">
        <v>-14412.82</v>
      </c>
      <c r="R36" s="29">
        <v>14575.13</v>
      </c>
      <c r="S36" s="29">
        <v>162.31</v>
      </c>
      <c r="T36" s="29">
        <v>14496.34</v>
      </c>
      <c r="U36" s="29">
        <v>78.790000000000006</v>
      </c>
      <c r="V36" s="29">
        <v>14575.13</v>
      </c>
      <c r="W36" s="29">
        <v>-217.3</v>
      </c>
      <c r="X36" s="29">
        <v>296.08999999999997</v>
      </c>
      <c r="Y36" s="29">
        <v>78.790000000000006</v>
      </c>
      <c r="Z36" s="29">
        <v>217.3</v>
      </c>
      <c r="AA36" s="29">
        <v>78.790000000000006</v>
      </c>
      <c r="AB36" s="29">
        <v>296.08999999999997</v>
      </c>
      <c r="AC36" s="29">
        <v>0</v>
      </c>
      <c r="AD36" s="29">
        <v>78.790000000000006</v>
      </c>
      <c r="AE36" s="29">
        <v>78.790000000000006</v>
      </c>
      <c r="AF36" s="29">
        <v>-19008.55</v>
      </c>
      <c r="AG36" s="29">
        <v>19087.34</v>
      </c>
      <c r="AH36" s="29">
        <v>78.790000000000006</v>
      </c>
      <c r="AI36" s="29">
        <v>19087.34</v>
      </c>
      <c r="AJ36" s="29">
        <v>1454.02</v>
      </c>
      <c r="AK36" s="29">
        <v>20541.36</v>
      </c>
      <c r="AL36" s="29">
        <v>-707.21</v>
      </c>
      <c r="AM36" s="29">
        <v>707.21</v>
      </c>
      <c r="AN36" s="29">
        <v>0</v>
      </c>
      <c r="AO36" s="29">
        <v>2.7284841053187847E-12</v>
      </c>
      <c r="AP36" s="29">
        <v>37513.769999999997</v>
      </c>
      <c r="AQ36" s="29">
        <v>37513.770000000004</v>
      </c>
      <c r="AR36" s="29">
        <v>1267.1199999999999</v>
      </c>
      <c r="AS36" s="29">
        <v>186.9</v>
      </c>
      <c r="AT36" s="29">
        <v>1454.02</v>
      </c>
      <c r="AU36" s="29">
        <v>-42.67</v>
      </c>
      <c r="AV36" s="29">
        <v>229.57</v>
      </c>
      <c r="AW36" s="29">
        <v>186.9</v>
      </c>
      <c r="AX36" s="29">
        <v>-3230.2</v>
      </c>
      <c r="AY36" s="29">
        <v>3230.2</v>
      </c>
      <c r="AZ36" s="29">
        <v>0</v>
      </c>
      <c r="BA36" s="29">
        <v>1925.08</v>
      </c>
      <c r="BB36" s="29">
        <v>80.67</v>
      </c>
      <c r="BC36" s="29">
        <v>2005.75</v>
      </c>
      <c r="BD36" s="29">
        <v>0</v>
      </c>
      <c r="BE36" s="29">
        <v>80.67</v>
      </c>
      <c r="BF36" s="29">
        <v>80.67</v>
      </c>
      <c r="BG36" s="29">
        <v>-284.26</v>
      </c>
      <c r="BH36" s="29">
        <v>284.26</v>
      </c>
      <c r="BI36" s="29">
        <v>0</v>
      </c>
      <c r="BJ36" s="29">
        <v>292.36</v>
      </c>
      <c r="BK36" s="29">
        <v>72.569999999999993</v>
      </c>
      <c r="BL36" s="29">
        <v>364.93</v>
      </c>
      <c r="BM36" s="29">
        <v>-91.06</v>
      </c>
      <c r="BN36" s="29">
        <v>163.63</v>
      </c>
      <c r="BO36" s="29">
        <v>72.569999999999993</v>
      </c>
      <c r="BP36" s="29">
        <v>163.63</v>
      </c>
      <c r="BQ36" s="29">
        <v>0</v>
      </c>
      <c r="BR36" s="29">
        <v>163.63</v>
      </c>
      <c r="BS36" s="29"/>
      <c r="BT36" s="29"/>
      <c r="BU36" s="29"/>
      <c r="BV36" s="29"/>
      <c r="BW36" s="29"/>
      <c r="BX36" s="29"/>
      <c r="BY36" s="29"/>
      <c r="BZ36" s="29"/>
      <c r="CA36" s="29"/>
      <c r="CB36" s="29"/>
      <c r="CC36" s="29"/>
      <c r="CD36" s="29"/>
      <c r="CE36" s="29">
        <v>-5.6843418860808015E-14</v>
      </c>
      <c r="CF36" s="29">
        <v>4328.47</v>
      </c>
      <c r="CG36" s="29">
        <v>4328.47</v>
      </c>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H36" s="29"/>
      <c r="DI36" s="29"/>
      <c r="DJ36" s="29"/>
      <c r="DK36" s="29"/>
      <c r="DL36" s="29"/>
      <c r="DM36" s="29"/>
      <c r="DN36" s="29"/>
      <c r="DO36" s="29"/>
      <c r="DP36" s="29"/>
      <c r="DQ36" s="29"/>
      <c r="DR36" s="29"/>
      <c r="DS36" s="29"/>
      <c r="DT36" s="29"/>
    </row>
    <row r="37" spans="1:124" x14ac:dyDescent="0.25">
      <c r="A37" s="7" t="s">
        <v>371</v>
      </c>
      <c r="B37" s="29"/>
      <c r="C37" s="29"/>
      <c r="D37" s="29"/>
      <c r="E37" s="29"/>
      <c r="F37" s="29"/>
      <c r="G37" s="29"/>
      <c r="H37" s="29"/>
      <c r="I37" s="29"/>
      <c r="J37" s="29"/>
      <c r="K37" s="29"/>
      <c r="L37" s="29"/>
      <c r="M37" s="29"/>
      <c r="N37" s="29"/>
      <c r="O37" s="29"/>
      <c r="P37" s="29"/>
      <c r="Q37" s="29"/>
      <c r="R37" s="29"/>
      <c r="S37" s="29"/>
      <c r="T37" s="29"/>
      <c r="U37" s="29"/>
      <c r="V37" s="29"/>
      <c r="W37" s="29">
        <v>0</v>
      </c>
      <c r="X37" s="29">
        <v>300</v>
      </c>
      <c r="Y37" s="29">
        <v>300</v>
      </c>
      <c r="Z37" s="29"/>
      <c r="AA37" s="29"/>
      <c r="AB37" s="29"/>
      <c r="AC37" s="29"/>
      <c r="AD37" s="29"/>
      <c r="AE37" s="29"/>
      <c r="AF37" s="29">
        <v>0</v>
      </c>
      <c r="AG37" s="29">
        <v>200</v>
      </c>
      <c r="AH37" s="29">
        <v>200</v>
      </c>
      <c r="AI37" s="29"/>
      <c r="AJ37" s="29"/>
      <c r="AK37" s="29"/>
      <c r="AL37" s="29"/>
      <c r="AM37" s="29"/>
      <c r="AN37" s="29"/>
      <c r="AO37" s="29">
        <v>0</v>
      </c>
      <c r="AP37" s="29">
        <v>500</v>
      </c>
      <c r="AQ37" s="29">
        <v>500</v>
      </c>
      <c r="AR37" s="29"/>
      <c r="AS37" s="29"/>
      <c r="AT37" s="29"/>
      <c r="AU37" s="29"/>
      <c r="AV37" s="29"/>
      <c r="AW37" s="29"/>
      <c r="AX37" s="29"/>
      <c r="AY37" s="29"/>
      <c r="AZ37" s="29"/>
      <c r="BA37" s="29"/>
      <c r="BB37" s="29"/>
      <c r="BC37" s="29"/>
      <c r="BD37" s="29"/>
      <c r="BE37" s="29"/>
      <c r="BF37" s="29"/>
      <c r="BG37" s="29"/>
      <c r="BH37" s="29"/>
      <c r="BI37" s="29"/>
      <c r="BJ37" s="29"/>
      <c r="BK37" s="29"/>
      <c r="BL37" s="29"/>
      <c r="BM37" s="29">
        <v>0</v>
      </c>
      <c r="BN37" s="29">
        <v>10000</v>
      </c>
      <c r="BO37" s="29">
        <v>10000</v>
      </c>
      <c r="BP37" s="29">
        <v>300</v>
      </c>
      <c r="BQ37" s="29">
        <v>0</v>
      </c>
      <c r="BR37" s="29">
        <v>300</v>
      </c>
      <c r="BS37" s="29">
        <v>-300</v>
      </c>
      <c r="BT37" s="29">
        <v>300</v>
      </c>
      <c r="BU37" s="29">
        <v>0</v>
      </c>
      <c r="BV37" s="29">
        <v>0</v>
      </c>
      <c r="BW37" s="29">
        <v>300</v>
      </c>
      <c r="BX37" s="29">
        <v>300</v>
      </c>
      <c r="BY37" s="29"/>
      <c r="BZ37" s="29"/>
      <c r="CA37" s="29"/>
      <c r="CB37" s="29"/>
      <c r="CC37" s="29"/>
      <c r="CD37" s="29"/>
      <c r="CE37" s="29">
        <v>0</v>
      </c>
      <c r="CF37" s="29">
        <v>10600</v>
      </c>
      <c r="CG37" s="29">
        <v>10600</v>
      </c>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H37" s="29"/>
      <c r="DI37" s="29"/>
      <c r="DJ37" s="29"/>
      <c r="DK37" s="29"/>
      <c r="DL37" s="29"/>
      <c r="DM37" s="29"/>
      <c r="DN37" s="29"/>
      <c r="DO37" s="29"/>
      <c r="DP37" s="29"/>
      <c r="DQ37" s="29"/>
      <c r="DR37" s="29"/>
      <c r="DS37" s="29"/>
      <c r="DT37" s="29"/>
    </row>
    <row r="38" spans="1:124" x14ac:dyDescent="0.25">
      <c r="A38" s="7" t="s">
        <v>608</v>
      </c>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v>-19.52</v>
      </c>
      <c r="BK38" s="29">
        <v>19.52</v>
      </c>
      <c r="BL38" s="29">
        <v>0</v>
      </c>
      <c r="BM38" s="29">
        <v>-34.090000000000003</v>
      </c>
      <c r="BN38" s="29">
        <v>34.090000000000003</v>
      </c>
      <c r="BO38" s="29">
        <v>0</v>
      </c>
      <c r="BP38" s="29">
        <v>-38.68</v>
      </c>
      <c r="BQ38" s="29">
        <v>38.68</v>
      </c>
      <c r="BR38" s="29">
        <v>0</v>
      </c>
      <c r="BS38" s="29">
        <v>-67.42</v>
      </c>
      <c r="BT38" s="29">
        <v>67.42</v>
      </c>
      <c r="BU38" s="29">
        <v>0</v>
      </c>
      <c r="BV38" s="29">
        <v>-50.85</v>
      </c>
      <c r="BW38" s="29">
        <v>50.85</v>
      </c>
      <c r="BX38" s="29">
        <v>0</v>
      </c>
      <c r="BY38" s="29"/>
      <c r="BZ38" s="29"/>
      <c r="CA38" s="29"/>
      <c r="CB38" s="29"/>
      <c r="CC38" s="29"/>
      <c r="CD38" s="29"/>
      <c r="CE38" s="29">
        <v>-210.55999999999997</v>
      </c>
      <c r="CF38" s="29">
        <v>210.55999999999997</v>
      </c>
      <c r="CG38" s="29">
        <v>0</v>
      </c>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row>
    <row r="39" spans="1:124" x14ac:dyDescent="0.25">
      <c r="A39" s="7" t="s">
        <v>609</v>
      </c>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v>-6859.58</v>
      </c>
      <c r="BK39" s="29">
        <v>6901.86</v>
      </c>
      <c r="BL39" s="29">
        <v>42.28</v>
      </c>
      <c r="BM39" s="29">
        <v>-14607.58</v>
      </c>
      <c r="BN39" s="29">
        <v>14948.04</v>
      </c>
      <c r="BO39" s="29">
        <v>340.46</v>
      </c>
      <c r="BP39" s="29">
        <v>-15802</v>
      </c>
      <c r="BQ39" s="29">
        <v>15814.45</v>
      </c>
      <c r="BR39" s="29">
        <v>12.45</v>
      </c>
      <c r="BS39" s="29">
        <v>-19036.43</v>
      </c>
      <c r="BT39" s="29">
        <v>19666.349999999999</v>
      </c>
      <c r="BU39" s="29">
        <v>629.91999999999996</v>
      </c>
      <c r="BV39" s="29">
        <v>-35969.51</v>
      </c>
      <c r="BW39" s="29">
        <v>36346.379999999997</v>
      </c>
      <c r="BX39" s="29">
        <v>376.87</v>
      </c>
      <c r="BY39" s="29"/>
      <c r="BZ39" s="29"/>
      <c r="CA39" s="29"/>
      <c r="CB39" s="29"/>
      <c r="CC39" s="29"/>
      <c r="CD39" s="29"/>
      <c r="CE39" s="29">
        <v>-92275.1</v>
      </c>
      <c r="CF39" s="29">
        <v>93677.08</v>
      </c>
      <c r="CG39" s="29">
        <v>1401.98</v>
      </c>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H39" s="29"/>
      <c r="DI39" s="29"/>
      <c r="DJ39" s="29"/>
      <c r="DK39" s="29"/>
      <c r="DL39" s="29"/>
      <c r="DM39" s="29"/>
      <c r="DN39" s="29"/>
      <c r="DO39" s="29"/>
      <c r="DP39" s="29"/>
      <c r="DQ39" s="29"/>
      <c r="DR39" s="29"/>
      <c r="DS39" s="29"/>
      <c r="DT39" s="29"/>
    </row>
    <row r="40" spans="1:124" x14ac:dyDescent="0.25">
      <c r="A40" s="7" t="s">
        <v>610</v>
      </c>
      <c r="B40" s="29"/>
      <c r="C40" s="29"/>
      <c r="D40" s="29"/>
      <c r="E40" s="29"/>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v>-95.94</v>
      </c>
      <c r="BK40" s="29">
        <v>95.94</v>
      </c>
      <c r="BL40" s="29">
        <v>0</v>
      </c>
      <c r="BM40" s="29"/>
      <c r="BN40" s="29"/>
      <c r="BO40" s="29"/>
      <c r="BP40" s="29">
        <v>-26.82</v>
      </c>
      <c r="BQ40" s="29">
        <v>26.82</v>
      </c>
      <c r="BR40" s="29">
        <v>0</v>
      </c>
      <c r="BS40" s="29">
        <v>-26.65</v>
      </c>
      <c r="BT40" s="29">
        <v>26.65</v>
      </c>
      <c r="BU40" s="29">
        <v>0</v>
      </c>
      <c r="BV40" s="29">
        <v>-29.63</v>
      </c>
      <c r="BW40" s="29">
        <v>29.63</v>
      </c>
      <c r="BX40" s="29">
        <v>0</v>
      </c>
      <c r="BY40" s="29"/>
      <c r="BZ40" s="29"/>
      <c r="CA40" s="29"/>
      <c r="CB40" s="29"/>
      <c r="CC40" s="29"/>
      <c r="CD40" s="29"/>
      <c r="CE40" s="29">
        <v>-179.04</v>
      </c>
      <c r="CF40" s="29">
        <v>179.04</v>
      </c>
      <c r="CG40" s="29">
        <v>0</v>
      </c>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H40" s="29"/>
      <c r="DI40" s="29"/>
      <c r="DJ40" s="29"/>
      <c r="DK40" s="29"/>
      <c r="DL40" s="29"/>
      <c r="DM40" s="29"/>
      <c r="DN40" s="29"/>
      <c r="DO40" s="29"/>
      <c r="DP40" s="29"/>
      <c r="DQ40" s="29"/>
      <c r="DR40" s="29"/>
      <c r="DS40" s="29"/>
      <c r="DT40" s="29"/>
    </row>
    <row r="41" spans="1:124" x14ac:dyDescent="0.25">
      <c r="A41" s="7" t="s">
        <v>721</v>
      </c>
      <c r="B41" s="29"/>
      <c r="C41" s="29"/>
      <c r="D41" s="29"/>
      <c r="E41" s="29"/>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c r="BQ41" s="29"/>
      <c r="BR41" s="29"/>
      <c r="BS41" s="29"/>
      <c r="BT41" s="29"/>
      <c r="BU41" s="29"/>
      <c r="BV41" s="29">
        <v>-1034.79</v>
      </c>
      <c r="BW41" s="29">
        <v>1034.79</v>
      </c>
      <c r="BX41" s="29">
        <v>0</v>
      </c>
      <c r="BY41" s="29"/>
      <c r="BZ41" s="29"/>
      <c r="CA41" s="29"/>
      <c r="CB41" s="29"/>
      <c r="CC41" s="29"/>
      <c r="CD41" s="29"/>
      <c r="CE41" s="29">
        <v>-1034.79</v>
      </c>
      <c r="CF41" s="29">
        <v>1034.79</v>
      </c>
      <c r="CG41" s="29">
        <v>0</v>
      </c>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H41" s="29"/>
      <c r="DI41" s="29"/>
      <c r="DJ41" s="29"/>
      <c r="DK41" s="29"/>
      <c r="DL41" s="29"/>
      <c r="DM41" s="29"/>
      <c r="DN41" s="29"/>
      <c r="DO41" s="29"/>
      <c r="DP41" s="29"/>
      <c r="DQ41" s="29"/>
      <c r="DR41" s="29"/>
      <c r="DS41" s="29"/>
      <c r="DT41" s="29"/>
    </row>
    <row r="42" spans="1:124" x14ac:dyDescent="0.25">
      <c r="A42" s="5" t="s">
        <v>20</v>
      </c>
      <c r="B42" s="29"/>
      <c r="C42" s="29"/>
      <c r="D42" s="29"/>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c r="AI42" s="29">
        <v>233.01</v>
      </c>
      <c r="AJ42" s="29">
        <v>0</v>
      </c>
      <c r="AK42" s="29">
        <v>233.01</v>
      </c>
      <c r="AL42" s="29">
        <v>-4698.63</v>
      </c>
      <c r="AM42" s="29">
        <v>4698.63</v>
      </c>
      <c r="AN42" s="29">
        <v>0</v>
      </c>
      <c r="AO42" s="29">
        <v>-4465.62</v>
      </c>
      <c r="AP42" s="29">
        <v>4698.63</v>
      </c>
      <c r="AQ42" s="29">
        <v>233.01</v>
      </c>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c r="BQ42" s="29"/>
      <c r="BR42" s="29"/>
      <c r="BS42" s="29"/>
      <c r="BT42" s="29"/>
      <c r="BU42" s="29"/>
      <c r="BV42" s="29">
        <v>-28.5</v>
      </c>
      <c r="BW42" s="29">
        <v>28.5</v>
      </c>
      <c r="BX42" s="29">
        <v>0</v>
      </c>
      <c r="BY42" s="29"/>
      <c r="BZ42" s="29"/>
      <c r="CA42" s="29"/>
      <c r="CB42" s="29">
        <v>-4465.62</v>
      </c>
      <c r="CC42" s="29">
        <v>4465.62</v>
      </c>
      <c r="CD42" s="29">
        <v>0</v>
      </c>
      <c r="CE42" s="29">
        <v>-4494.12</v>
      </c>
      <c r="CF42" s="29">
        <v>4494.12</v>
      </c>
      <c r="CG42" s="29">
        <v>0</v>
      </c>
      <c r="CH42" s="29"/>
      <c r="CI42" s="29"/>
      <c r="CJ42" s="29"/>
      <c r="CK42" s="29"/>
      <c r="CL42" s="29"/>
      <c r="CM42" s="29"/>
      <c r="CN42" s="29"/>
      <c r="CO42" s="29"/>
      <c r="CP42" s="29"/>
      <c r="CQ42" s="29"/>
      <c r="CR42" s="29"/>
      <c r="CS42" s="29"/>
      <c r="CT42" s="29"/>
      <c r="CU42" s="29"/>
      <c r="CV42" s="29"/>
      <c r="CW42" s="29"/>
      <c r="CX42" s="29"/>
      <c r="CY42" s="29"/>
      <c r="CZ42" s="29"/>
      <c r="DA42" s="29"/>
      <c r="DB42" s="29"/>
      <c r="DC42" s="29"/>
      <c r="DD42" s="29"/>
      <c r="DE42" s="29"/>
      <c r="DF42" s="29"/>
      <c r="DG42" s="29"/>
      <c r="DH42" s="29"/>
      <c r="DI42" s="29"/>
      <c r="DJ42" s="29"/>
      <c r="DK42" s="29"/>
      <c r="DL42" s="29"/>
      <c r="DM42" s="29"/>
      <c r="DN42" s="29"/>
      <c r="DO42" s="29"/>
      <c r="DP42" s="29"/>
      <c r="DQ42" s="29"/>
      <c r="DR42" s="29"/>
      <c r="DS42" s="29"/>
      <c r="DT42" s="29"/>
    </row>
    <row r="43" spans="1:124" x14ac:dyDescent="0.25">
      <c r="A43" s="6" t="s">
        <v>21</v>
      </c>
      <c r="B43" s="29"/>
      <c r="C43" s="29"/>
      <c r="D43" s="29"/>
      <c r="E43" s="29"/>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9">
        <v>233.01</v>
      </c>
      <c r="AJ43" s="29">
        <v>0</v>
      </c>
      <c r="AK43" s="29">
        <v>233.01</v>
      </c>
      <c r="AL43" s="29">
        <v>-4698.63</v>
      </c>
      <c r="AM43" s="29">
        <v>4698.63</v>
      </c>
      <c r="AN43" s="29">
        <v>0</v>
      </c>
      <c r="AO43" s="29">
        <v>-4465.62</v>
      </c>
      <c r="AP43" s="29">
        <v>4698.63</v>
      </c>
      <c r="AQ43" s="29">
        <v>233.01</v>
      </c>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c r="BQ43" s="29"/>
      <c r="BR43" s="29"/>
      <c r="BS43" s="29"/>
      <c r="BT43" s="29"/>
      <c r="BU43" s="29"/>
      <c r="BV43" s="29"/>
      <c r="BW43" s="29"/>
      <c r="BX43" s="29"/>
      <c r="BY43" s="29"/>
      <c r="BZ43" s="29"/>
      <c r="CA43" s="29"/>
      <c r="CB43" s="29">
        <v>-4465.62</v>
      </c>
      <c r="CC43" s="29">
        <v>4465.62</v>
      </c>
      <c r="CD43" s="29">
        <v>0</v>
      </c>
      <c r="CE43" s="29">
        <v>-4465.62</v>
      </c>
      <c r="CF43" s="29">
        <v>4465.62</v>
      </c>
      <c r="CG43" s="29">
        <v>0</v>
      </c>
      <c r="CH43" s="29"/>
      <c r="CI43" s="29"/>
      <c r="CJ43" s="29"/>
      <c r="CK43" s="29"/>
      <c r="CL43" s="29"/>
      <c r="CM43" s="29"/>
      <c r="CN43" s="29"/>
      <c r="CO43" s="29"/>
      <c r="CP43" s="29"/>
      <c r="CQ43" s="29"/>
      <c r="CR43" s="29"/>
      <c r="CS43" s="29"/>
      <c r="CT43" s="29"/>
      <c r="CU43" s="29"/>
      <c r="CV43" s="29"/>
      <c r="CW43" s="29"/>
      <c r="CX43" s="29"/>
      <c r="CY43" s="29"/>
      <c r="CZ43" s="29"/>
      <c r="DA43" s="29"/>
      <c r="DB43" s="29"/>
      <c r="DC43" s="29"/>
      <c r="DD43" s="29"/>
      <c r="DE43" s="29"/>
      <c r="DF43" s="29"/>
      <c r="DG43" s="29"/>
      <c r="DH43" s="29"/>
      <c r="DI43" s="29"/>
      <c r="DJ43" s="29"/>
      <c r="DK43" s="29"/>
      <c r="DL43" s="29"/>
      <c r="DM43" s="29"/>
      <c r="DN43" s="29"/>
      <c r="DO43" s="29"/>
      <c r="DP43" s="29"/>
      <c r="DQ43" s="29"/>
      <c r="DR43" s="29"/>
      <c r="DS43" s="29"/>
      <c r="DT43" s="29"/>
    </row>
    <row r="44" spans="1:124" x14ac:dyDescent="0.25">
      <c r="A44" s="7" t="s">
        <v>292</v>
      </c>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v>233.01</v>
      </c>
      <c r="AJ44" s="29">
        <v>0</v>
      </c>
      <c r="AK44" s="29">
        <v>233.01</v>
      </c>
      <c r="AL44" s="29">
        <v>-4698.63</v>
      </c>
      <c r="AM44" s="29">
        <v>4698.63</v>
      </c>
      <c r="AN44" s="29">
        <v>0</v>
      </c>
      <c r="AO44" s="29">
        <v>-4465.62</v>
      </c>
      <c r="AP44" s="29">
        <v>4698.63</v>
      </c>
      <c r="AQ44" s="29">
        <v>233.01</v>
      </c>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c r="BU44" s="29"/>
      <c r="BV44" s="29"/>
      <c r="BW44" s="29"/>
      <c r="BX44" s="29"/>
      <c r="BY44" s="29"/>
      <c r="BZ44" s="29"/>
      <c r="CA44" s="29"/>
      <c r="CB44" s="29">
        <v>-4465.62</v>
      </c>
      <c r="CC44" s="29">
        <v>4465.62</v>
      </c>
      <c r="CD44" s="29">
        <v>0</v>
      </c>
      <c r="CE44" s="29">
        <v>-4465.62</v>
      </c>
      <c r="CF44" s="29">
        <v>4465.62</v>
      </c>
      <c r="CG44" s="29">
        <v>0</v>
      </c>
      <c r="CH44" s="29"/>
      <c r="CI44" s="29"/>
      <c r="CJ44" s="29"/>
      <c r="CK44" s="29"/>
      <c r="CL44" s="29"/>
      <c r="CM44" s="29"/>
      <c r="CN44" s="29"/>
      <c r="CO44" s="29"/>
      <c r="CP44" s="29"/>
      <c r="CQ44" s="29"/>
      <c r="CR44" s="29"/>
      <c r="CS44" s="29"/>
      <c r="CT44" s="29"/>
      <c r="CU44" s="29"/>
      <c r="CV44" s="29"/>
      <c r="CW44" s="29"/>
      <c r="CX44" s="29"/>
      <c r="CY44" s="29"/>
      <c r="CZ44" s="29"/>
      <c r="DA44" s="29"/>
      <c r="DB44" s="29"/>
      <c r="DC44" s="29"/>
      <c r="DD44" s="29"/>
      <c r="DE44" s="29"/>
      <c r="DF44" s="29"/>
      <c r="DG44" s="29"/>
      <c r="DH44" s="29"/>
      <c r="DI44" s="29"/>
      <c r="DJ44" s="29"/>
      <c r="DK44" s="29"/>
      <c r="DL44" s="29"/>
      <c r="DM44" s="29"/>
      <c r="DN44" s="29"/>
      <c r="DO44" s="29"/>
      <c r="DP44" s="29"/>
      <c r="DQ44" s="29"/>
      <c r="DR44" s="29"/>
      <c r="DS44" s="29"/>
      <c r="DT44" s="29"/>
    </row>
    <row r="45" spans="1:124" x14ac:dyDescent="0.25">
      <c r="A45" s="6" t="s">
        <v>717</v>
      </c>
      <c r="B45" s="29"/>
      <c r="C45" s="29"/>
      <c r="D45" s="29"/>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c r="BU45" s="29"/>
      <c r="BV45" s="29">
        <v>-28.5</v>
      </c>
      <c r="BW45" s="29">
        <v>28.5</v>
      </c>
      <c r="BX45" s="29">
        <v>0</v>
      </c>
      <c r="BY45" s="29"/>
      <c r="BZ45" s="29"/>
      <c r="CA45" s="29"/>
      <c r="CB45" s="29"/>
      <c r="CC45" s="29"/>
      <c r="CD45" s="29"/>
      <c r="CE45" s="29">
        <v>-28.5</v>
      </c>
      <c r="CF45" s="29">
        <v>28.5</v>
      </c>
      <c r="CG45" s="29">
        <v>0</v>
      </c>
      <c r="CH45" s="29"/>
      <c r="CI45" s="29"/>
      <c r="CJ45" s="29"/>
      <c r="CK45" s="29"/>
      <c r="CL45" s="29"/>
      <c r="CM45" s="29"/>
      <c r="CN45" s="29"/>
      <c r="CO45" s="29"/>
      <c r="CP45" s="29"/>
      <c r="CQ45" s="29"/>
      <c r="CR45" s="29"/>
      <c r="CS45" s="29"/>
      <c r="CT45" s="29"/>
      <c r="CU45" s="29"/>
      <c r="CV45" s="29"/>
      <c r="CW45" s="29"/>
      <c r="CX45" s="29"/>
      <c r="CY45" s="29"/>
      <c r="CZ45" s="29"/>
      <c r="DA45" s="29"/>
      <c r="DB45" s="29"/>
      <c r="DC45" s="29"/>
      <c r="DD45" s="29"/>
      <c r="DE45" s="29"/>
      <c r="DF45" s="29"/>
      <c r="DG45" s="29"/>
      <c r="DH45" s="29"/>
      <c r="DI45" s="29"/>
      <c r="DJ45" s="29"/>
      <c r="DK45" s="29"/>
      <c r="DL45" s="29"/>
      <c r="DM45" s="29"/>
      <c r="DN45" s="29"/>
      <c r="DO45" s="29"/>
      <c r="DP45" s="29"/>
      <c r="DQ45" s="29"/>
      <c r="DR45" s="29"/>
      <c r="DS45" s="29"/>
      <c r="DT45" s="29"/>
    </row>
    <row r="46" spans="1:124" x14ac:dyDescent="0.25">
      <c r="A46" s="7" t="s">
        <v>720</v>
      </c>
      <c r="B46" s="29"/>
      <c r="C46" s="29"/>
      <c r="D46" s="29"/>
      <c r="E46" s="29"/>
      <c r="F46" s="29"/>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v>-28.5</v>
      </c>
      <c r="BW46" s="29">
        <v>28.5</v>
      </c>
      <c r="BX46" s="29">
        <v>0</v>
      </c>
      <c r="BY46" s="29"/>
      <c r="BZ46" s="29"/>
      <c r="CA46" s="29"/>
      <c r="CB46" s="29"/>
      <c r="CC46" s="29"/>
      <c r="CD46" s="29"/>
      <c r="CE46" s="29">
        <v>-28.5</v>
      </c>
      <c r="CF46" s="29">
        <v>28.5</v>
      </c>
      <c r="CG46" s="29">
        <v>0</v>
      </c>
      <c r="CH46" s="29"/>
      <c r="CI46" s="29"/>
      <c r="CJ46" s="29"/>
      <c r="CK46" s="29"/>
      <c r="CL46" s="29"/>
      <c r="CM46" s="29"/>
      <c r="CN46" s="29"/>
      <c r="CO46" s="29"/>
      <c r="CP46" s="29"/>
      <c r="CQ46" s="29"/>
      <c r="CR46" s="29"/>
      <c r="CS46" s="29"/>
      <c r="CT46" s="29"/>
      <c r="CU46" s="29"/>
      <c r="CV46" s="29"/>
      <c r="CW46" s="29"/>
      <c r="CX46" s="29"/>
      <c r="CY46" s="29"/>
      <c r="CZ46" s="29"/>
      <c r="DA46" s="29"/>
      <c r="DB46" s="29"/>
      <c r="DC46" s="29"/>
      <c r="DD46" s="29"/>
      <c r="DE46" s="29"/>
      <c r="DF46" s="29"/>
      <c r="DG46" s="29"/>
      <c r="DH46" s="29"/>
      <c r="DI46" s="29"/>
      <c r="DJ46" s="29"/>
      <c r="DK46" s="29"/>
      <c r="DL46" s="29"/>
      <c r="DM46" s="29"/>
      <c r="DN46" s="29"/>
      <c r="DO46" s="29"/>
      <c r="DP46" s="29"/>
      <c r="DQ46" s="29"/>
      <c r="DR46" s="29"/>
      <c r="DS46" s="29"/>
      <c r="DT46" s="29"/>
    </row>
    <row r="47" spans="1:124" x14ac:dyDescent="0.25">
      <c r="A47" s="5" t="s">
        <v>30</v>
      </c>
      <c r="B47" s="29">
        <v>49469.01</v>
      </c>
      <c r="C47" s="29">
        <v>15350.83</v>
      </c>
      <c r="D47" s="29">
        <v>64819.840000000004</v>
      </c>
      <c r="E47" s="29">
        <v>66134.55</v>
      </c>
      <c r="F47" s="29">
        <v>11777.12</v>
      </c>
      <c r="G47" s="29">
        <v>77911.67</v>
      </c>
      <c r="H47" s="29">
        <v>45436.880000000005</v>
      </c>
      <c r="I47" s="29">
        <v>6254.05</v>
      </c>
      <c r="J47" s="29">
        <v>51690.93</v>
      </c>
      <c r="K47" s="29">
        <v>69968.38</v>
      </c>
      <c r="L47" s="29">
        <v>12404.2</v>
      </c>
      <c r="M47" s="29">
        <v>82372.58</v>
      </c>
      <c r="N47" s="29">
        <v>-111867.45</v>
      </c>
      <c r="O47" s="29">
        <v>203119.65</v>
      </c>
      <c r="P47" s="29">
        <v>91252.2</v>
      </c>
      <c r="Q47" s="29">
        <v>46550.979999999996</v>
      </c>
      <c r="R47" s="29">
        <v>10000.74</v>
      </c>
      <c r="S47" s="29">
        <v>56551.72</v>
      </c>
      <c r="T47" s="29">
        <v>54072.74</v>
      </c>
      <c r="U47" s="29">
        <v>16048.73</v>
      </c>
      <c r="V47" s="29">
        <v>70121.47</v>
      </c>
      <c r="W47" s="29">
        <v>106527.23</v>
      </c>
      <c r="X47" s="29">
        <v>10114.81</v>
      </c>
      <c r="Y47" s="29">
        <v>116642.04000000001</v>
      </c>
      <c r="Z47" s="29">
        <v>55587.15</v>
      </c>
      <c r="AA47" s="29">
        <v>8500.61</v>
      </c>
      <c r="AB47" s="29">
        <v>64087.76</v>
      </c>
      <c r="AC47" s="29">
        <v>153504.74000000002</v>
      </c>
      <c r="AD47" s="29">
        <v>240655.58</v>
      </c>
      <c r="AE47" s="29">
        <v>394160.32</v>
      </c>
      <c r="AF47" s="29">
        <v>-3230434.51</v>
      </c>
      <c r="AG47" s="29">
        <v>3844920.53</v>
      </c>
      <c r="AH47" s="29">
        <v>614486.02</v>
      </c>
      <c r="AI47" s="29">
        <v>201487.25999999998</v>
      </c>
      <c r="AJ47" s="29">
        <v>11828.69</v>
      </c>
      <c r="AK47" s="29">
        <v>213315.94999999998</v>
      </c>
      <c r="AL47" s="29">
        <v>-1026446.6</v>
      </c>
      <c r="AM47" s="29">
        <v>1026446.6</v>
      </c>
      <c r="AN47" s="29">
        <v>0</v>
      </c>
      <c r="AO47" s="29">
        <v>-3520009.6399999997</v>
      </c>
      <c r="AP47" s="29">
        <v>5417422.1399999997</v>
      </c>
      <c r="AQ47" s="29">
        <v>1897412.4999999998</v>
      </c>
      <c r="AR47" s="29">
        <v>41037.42</v>
      </c>
      <c r="AS47" s="29">
        <v>90060.58</v>
      </c>
      <c r="AT47" s="29">
        <v>131098</v>
      </c>
      <c r="AU47" s="29">
        <v>-184607.54</v>
      </c>
      <c r="AV47" s="29">
        <v>394654.58</v>
      </c>
      <c r="AW47" s="29">
        <v>210047.04</v>
      </c>
      <c r="AX47" s="29">
        <v>344920.05</v>
      </c>
      <c r="AY47" s="29">
        <v>21054.67</v>
      </c>
      <c r="AZ47" s="29">
        <v>365974.72</v>
      </c>
      <c r="BA47" s="29">
        <v>219612.86</v>
      </c>
      <c r="BB47" s="29">
        <v>44276.800000000003</v>
      </c>
      <c r="BC47" s="29">
        <v>263889.65999999997</v>
      </c>
      <c r="BD47" s="29">
        <v>201033.5</v>
      </c>
      <c r="BE47" s="29">
        <v>35977.11</v>
      </c>
      <c r="BF47" s="29">
        <v>237010.61</v>
      </c>
      <c r="BG47" s="29">
        <v>35703.96</v>
      </c>
      <c r="BH47" s="29">
        <v>55366.96</v>
      </c>
      <c r="BI47" s="29">
        <v>91070.92</v>
      </c>
      <c r="BJ47" s="29">
        <v>165649.66</v>
      </c>
      <c r="BK47" s="29">
        <v>30484.59</v>
      </c>
      <c r="BL47" s="29">
        <v>196134.25</v>
      </c>
      <c r="BM47" s="29">
        <v>77193.73</v>
      </c>
      <c r="BN47" s="29">
        <v>11109.85</v>
      </c>
      <c r="BO47" s="29">
        <v>88303.58</v>
      </c>
      <c r="BP47" s="29">
        <v>243280.37</v>
      </c>
      <c r="BQ47" s="29">
        <v>25991.77</v>
      </c>
      <c r="BR47" s="29">
        <v>269272.14</v>
      </c>
      <c r="BS47" s="29">
        <v>199474.80999999997</v>
      </c>
      <c r="BT47" s="29">
        <v>18138.740000000002</v>
      </c>
      <c r="BU47" s="29">
        <v>217613.55</v>
      </c>
      <c r="BV47" s="29">
        <v>161521.91</v>
      </c>
      <c r="BW47" s="29">
        <v>20868.84</v>
      </c>
      <c r="BX47" s="29">
        <v>182390.75</v>
      </c>
      <c r="BY47" s="29">
        <v>356548.95999999996</v>
      </c>
      <c r="BZ47" s="29">
        <v>32185.519999999997</v>
      </c>
      <c r="CA47" s="29">
        <v>388734.48</v>
      </c>
      <c r="CB47" s="29">
        <v>-3520009.6399999997</v>
      </c>
      <c r="CC47" s="29">
        <v>3520009.6399999997</v>
      </c>
      <c r="CD47" s="29">
        <v>0</v>
      </c>
      <c r="CE47" s="29">
        <v>-1658639.95</v>
      </c>
      <c r="CF47" s="29">
        <v>4300179.6499999994</v>
      </c>
      <c r="CG47" s="29">
        <v>2641539.7000000002</v>
      </c>
      <c r="CH47" s="29">
        <v>337229.51</v>
      </c>
      <c r="CI47" s="29">
        <v>17097.62</v>
      </c>
      <c r="CJ47" s="29">
        <v>354327.13</v>
      </c>
      <c r="CK47" s="29">
        <v>50614.55</v>
      </c>
      <c r="CL47" s="29">
        <v>14666.72</v>
      </c>
      <c r="CM47" s="29">
        <v>65281.27</v>
      </c>
      <c r="CN47" s="29">
        <v>23271.87</v>
      </c>
      <c r="CO47" s="29">
        <v>45051.38</v>
      </c>
      <c r="CP47" s="29">
        <v>68323.25</v>
      </c>
      <c r="CQ47" s="29">
        <v>26573.25</v>
      </c>
      <c r="CR47" s="29">
        <v>9025</v>
      </c>
      <c r="CS47" s="29">
        <v>35598.25</v>
      </c>
      <c r="CT47" s="29">
        <v>33603.629999999997</v>
      </c>
      <c r="CU47" s="29">
        <v>2375</v>
      </c>
      <c r="CV47" s="29">
        <v>35978.629999999997</v>
      </c>
      <c r="CW47" s="29">
        <v>66328.63</v>
      </c>
      <c r="CX47" s="29">
        <v>2375</v>
      </c>
      <c r="CY47" s="29">
        <v>68703.63</v>
      </c>
      <c r="CZ47" s="29">
        <v>28378.63</v>
      </c>
      <c r="DA47" s="29">
        <v>7600</v>
      </c>
      <c r="DB47" s="29">
        <v>35978.629999999997</v>
      </c>
      <c r="DC47" s="29">
        <v>33603.629999999997</v>
      </c>
      <c r="DD47" s="29">
        <v>2375</v>
      </c>
      <c r="DE47" s="29">
        <v>35978.629999999997</v>
      </c>
      <c r="DF47" s="29">
        <v>66328.63</v>
      </c>
      <c r="DG47" s="29">
        <v>2375</v>
      </c>
      <c r="DH47" s="29">
        <v>68703.63</v>
      </c>
      <c r="DI47" s="29">
        <v>19453.63</v>
      </c>
      <c r="DJ47" s="29">
        <v>7600</v>
      </c>
      <c r="DK47" s="29">
        <v>27053.63</v>
      </c>
      <c r="DL47" s="29">
        <v>26103.63</v>
      </c>
      <c r="DM47" s="29">
        <v>950</v>
      </c>
      <c r="DN47" s="29">
        <v>27053.63</v>
      </c>
      <c r="DO47" s="29">
        <v>31960.73</v>
      </c>
      <c r="DP47" s="29">
        <v>950</v>
      </c>
      <c r="DQ47" s="29">
        <v>32910.730000000003</v>
      </c>
      <c r="DR47" s="29">
        <v>743450.32</v>
      </c>
      <c r="DS47" s="29">
        <v>112440.72</v>
      </c>
      <c r="DT47" s="29">
        <v>855891.04</v>
      </c>
    </row>
    <row r="48" spans="1:124" x14ac:dyDescent="0.25">
      <c r="A48" s="6" t="s">
        <v>31</v>
      </c>
      <c r="B48" s="29">
        <v>49469.01</v>
      </c>
      <c r="C48" s="29">
        <v>15350.83</v>
      </c>
      <c r="D48" s="29">
        <v>64819.840000000004</v>
      </c>
      <c r="E48" s="29">
        <v>66134.55</v>
      </c>
      <c r="F48" s="29">
        <v>11777.12</v>
      </c>
      <c r="G48" s="29">
        <v>77911.67</v>
      </c>
      <c r="H48" s="29">
        <v>45436.880000000005</v>
      </c>
      <c r="I48" s="29">
        <v>6254.05</v>
      </c>
      <c r="J48" s="29">
        <v>51690.93</v>
      </c>
      <c r="K48" s="29">
        <v>69968.38</v>
      </c>
      <c r="L48" s="29">
        <v>12404.2</v>
      </c>
      <c r="M48" s="29">
        <v>82372.58</v>
      </c>
      <c r="N48" s="29">
        <v>-111867.45</v>
      </c>
      <c r="O48" s="29">
        <v>203119.65</v>
      </c>
      <c r="P48" s="29">
        <v>91252.2</v>
      </c>
      <c r="Q48" s="29">
        <v>46550.979999999996</v>
      </c>
      <c r="R48" s="29">
        <v>10000.74</v>
      </c>
      <c r="S48" s="29">
        <v>56551.72</v>
      </c>
      <c r="T48" s="29">
        <v>54072.74</v>
      </c>
      <c r="U48" s="29">
        <v>16048.73</v>
      </c>
      <c r="V48" s="29">
        <v>70121.47</v>
      </c>
      <c r="W48" s="29">
        <v>106527.23</v>
      </c>
      <c r="X48" s="29">
        <v>10114.81</v>
      </c>
      <c r="Y48" s="29">
        <v>116642.04000000001</v>
      </c>
      <c r="Z48" s="29">
        <v>55587.15</v>
      </c>
      <c r="AA48" s="29">
        <v>8500.61</v>
      </c>
      <c r="AB48" s="29">
        <v>64087.76</v>
      </c>
      <c r="AC48" s="29">
        <v>153504.74000000002</v>
      </c>
      <c r="AD48" s="29">
        <v>240655.58</v>
      </c>
      <c r="AE48" s="29">
        <v>394160.32</v>
      </c>
      <c r="AF48" s="29">
        <v>-3230434.51</v>
      </c>
      <c r="AG48" s="29">
        <v>3844920.53</v>
      </c>
      <c r="AH48" s="29">
        <v>614486.02</v>
      </c>
      <c r="AI48" s="29">
        <v>201487.25999999998</v>
      </c>
      <c r="AJ48" s="29">
        <v>11828.69</v>
      </c>
      <c r="AK48" s="29">
        <v>213315.94999999998</v>
      </c>
      <c r="AL48" s="29">
        <v>-1026446.6</v>
      </c>
      <c r="AM48" s="29">
        <v>1026446.6</v>
      </c>
      <c r="AN48" s="29">
        <v>0</v>
      </c>
      <c r="AO48" s="29">
        <v>-3520009.6399999997</v>
      </c>
      <c r="AP48" s="29">
        <v>5417422.1399999997</v>
      </c>
      <c r="AQ48" s="29">
        <v>1897412.4999999998</v>
      </c>
      <c r="AR48" s="29">
        <v>41037.42</v>
      </c>
      <c r="AS48" s="29">
        <v>90060.58</v>
      </c>
      <c r="AT48" s="29">
        <v>131098</v>
      </c>
      <c r="AU48" s="29">
        <v>-184607.54</v>
      </c>
      <c r="AV48" s="29">
        <v>394654.58</v>
      </c>
      <c r="AW48" s="29">
        <v>210047.04</v>
      </c>
      <c r="AX48" s="29">
        <v>344920.05</v>
      </c>
      <c r="AY48" s="29">
        <v>21054.67</v>
      </c>
      <c r="AZ48" s="29">
        <v>365974.72</v>
      </c>
      <c r="BA48" s="29">
        <v>219612.86</v>
      </c>
      <c r="BB48" s="29">
        <v>44276.800000000003</v>
      </c>
      <c r="BC48" s="29">
        <v>263889.65999999997</v>
      </c>
      <c r="BD48" s="29">
        <v>201033.5</v>
      </c>
      <c r="BE48" s="29">
        <v>35977.11</v>
      </c>
      <c r="BF48" s="29">
        <v>237010.61</v>
      </c>
      <c r="BG48" s="29">
        <v>35703.96</v>
      </c>
      <c r="BH48" s="29">
        <v>55366.96</v>
      </c>
      <c r="BI48" s="29">
        <v>91070.92</v>
      </c>
      <c r="BJ48" s="29">
        <v>165649.66</v>
      </c>
      <c r="BK48" s="29">
        <v>30484.59</v>
      </c>
      <c r="BL48" s="29">
        <v>196134.25</v>
      </c>
      <c r="BM48" s="29">
        <v>77193.73</v>
      </c>
      <c r="BN48" s="29">
        <v>11109.85</v>
      </c>
      <c r="BO48" s="29">
        <v>88303.58</v>
      </c>
      <c r="BP48" s="29">
        <v>243280.37</v>
      </c>
      <c r="BQ48" s="29">
        <v>25991.77</v>
      </c>
      <c r="BR48" s="29">
        <v>269272.14</v>
      </c>
      <c r="BS48" s="29">
        <v>199474.80999999997</v>
      </c>
      <c r="BT48" s="29">
        <v>18138.740000000002</v>
      </c>
      <c r="BU48" s="29">
        <v>217613.55</v>
      </c>
      <c r="BV48" s="29">
        <v>161521.91</v>
      </c>
      <c r="BW48" s="29">
        <v>20868.84</v>
      </c>
      <c r="BX48" s="29">
        <v>182390.75</v>
      </c>
      <c r="BY48" s="29">
        <v>356548.95999999996</v>
      </c>
      <c r="BZ48" s="29">
        <v>32185.519999999997</v>
      </c>
      <c r="CA48" s="29">
        <v>388734.48</v>
      </c>
      <c r="CB48" s="29">
        <v>-3520009.6399999997</v>
      </c>
      <c r="CC48" s="29">
        <v>3520009.6399999997</v>
      </c>
      <c r="CD48" s="29">
        <v>0</v>
      </c>
      <c r="CE48" s="29">
        <v>-1658639.95</v>
      </c>
      <c r="CF48" s="29">
        <v>4300179.6499999994</v>
      </c>
      <c r="CG48" s="29">
        <v>2641539.7000000002</v>
      </c>
      <c r="CH48" s="29">
        <v>337229.51</v>
      </c>
      <c r="CI48" s="29">
        <v>17097.62</v>
      </c>
      <c r="CJ48" s="29">
        <v>354327.13</v>
      </c>
      <c r="CK48" s="29">
        <v>50614.55</v>
      </c>
      <c r="CL48" s="29">
        <v>14666.72</v>
      </c>
      <c r="CM48" s="29">
        <v>65281.27</v>
      </c>
      <c r="CN48" s="29">
        <v>23271.87</v>
      </c>
      <c r="CO48" s="29">
        <v>45051.38</v>
      </c>
      <c r="CP48" s="29">
        <v>68323.25</v>
      </c>
      <c r="CQ48" s="29">
        <v>26573.25</v>
      </c>
      <c r="CR48" s="29">
        <v>9025</v>
      </c>
      <c r="CS48" s="29">
        <v>35598.25</v>
      </c>
      <c r="CT48" s="29">
        <v>33603.629999999997</v>
      </c>
      <c r="CU48" s="29">
        <v>2375</v>
      </c>
      <c r="CV48" s="29">
        <v>35978.629999999997</v>
      </c>
      <c r="CW48" s="29">
        <v>66328.63</v>
      </c>
      <c r="CX48" s="29">
        <v>2375</v>
      </c>
      <c r="CY48" s="29">
        <v>68703.63</v>
      </c>
      <c r="CZ48" s="29">
        <v>28378.63</v>
      </c>
      <c r="DA48" s="29">
        <v>7600</v>
      </c>
      <c r="DB48" s="29">
        <v>35978.629999999997</v>
      </c>
      <c r="DC48" s="29">
        <v>33603.629999999997</v>
      </c>
      <c r="DD48" s="29">
        <v>2375</v>
      </c>
      <c r="DE48" s="29">
        <v>35978.629999999997</v>
      </c>
      <c r="DF48" s="29">
        <v>66328.63</v>
      </c>
      <c r="DG48" s="29">
        <v>2375</v>
      </c>
      <c r="DH48" s="29">
        <v>68703.63</v>
      </c>
      <c r="DI48" s="29">
        <v>19453.63</v>
      </c>
      <c r="DJ48" s="29">
        <v>7600</v>
      </c>
      <c r="DK48" s="29">
        <v>27053.63</v>
      </c>
      <c r="DL48" s="29">
        <v>26103.63</v>
      </c>
      <c r="DM48" s="29">
        <v>950</v>
      </c>
      <c r="DN48" s="29">
        <v>27053.63</v>
      </c>
      <c r="DO48" s="29">
        <v>31960.73</v>
      </c>
      <c r="DP48" s="29">
        <v>950</v>
      </c>
      <c r="DQ48" s="29">
        <v>32910.730000000003</v>
      </c>
      <c r="DR48" s="29">
        <v>743450.32</v>
      </c>
      <c r="DS48" s="29">
        <v>112440.72</v>
      </c>
      <c r="DT48" s="29">
        <v>855891.04</v>
      </c>
    </row>
    <row r="49" spans="1:124" x14ac:dyDescent="0.25">
      <c r="A49" s="7" t="s">
        <v>299</v>
      </c>
      <c r="B49" s="29">
        <v>1.55</v>
      </c>
      <c r="C49" s="29">
        <v>0</v>
      </c>
      <c r="D49" s="29">
        <v>1.55</v>
      </c>
      <c r="E49" s="29">
        <v>3.17</v>
      </c>
      <c r="F49" s="29">
        <v>0</v>
      </c>
      <c r="G49" s="29">
        <v>3.17</v>
      </c>
      <c r="H49" s="29">
        <v>36.4</v>
      </c>
      <c r="I49" s="29">
        <v>0</v>
      </c>
      <c r="J49" s="29">
        <v>36.4</v>
      </c>
      <c r="K49" s="29">
        <v>33.1</v>
      </c>
      <c r="L49" s="29">
        <v>0</v>
      </c>
      <c r="M49" s="29">
        <v>33.1</v>
      </c>
      <c r="N49" s="29">
        <v>18.579999999999998</v>
      </c>
      <c r="O49" s="29">
        <v>0</v>
      </c>
      <c r="P49" s="29">
        <v>18.579999999999998</v>
      </c>
      <c r="Q49" s="29">
        <v>7.49</v>
      </c>
      <c r="R49" s="29">
        <v>0</v>
      </c>
      <c r="S49" s="29">
        <v>7.49</v>
      </c>
      <c r="T49" s="29">
        <v>37.78</v>
      </c>
      <c r="U49" s="29">
        <v>0</v>
      </c>
      <c r="V49" s="29">
        <v>37.78</v>
      </c>
      <c r="W49" s="29">
        <v>-279.81</v>
      </c>
      <c r="X49" s="29">
        <v>300</v>
      </c>
      <c r="Y49" s="29">
        <v>20.190000000000001</v>
      </c>
      <c r="Z49" s="29">
        <v>102.44</v>
      </c>
      <c r="AA49" s="29">
        <v>0</v>
      </c>
      <c r="AB49" s="29">
        <v>102.44</v>
      </c>
      <c r="AC49" s="29">
        <v>59.57</v>
      </c>
      <c r="AD49" s="29">
        <v>0</v>
      </c>
      <c r="AE49" s="29">
        <v>59.57</v>
      </c>
      <c r="AF49" s="29">
        <v>-168</v>
      </c>
      <c r="AG49" s="29">
        <v>200</v>
      </c>
      <c r="AH49" s="29">
        <v>32</v>
      </c>
      <c r="AI49" s="29">
        <v>58.49</v>
      </c>
      <c r="AJ49" s="29">
        <v>0</v>
      </c>
      <c r="AK49" s="29">
        <v>58.49</v>
      </c>
      <c r="AL49" s="29">
        <v>-169.08</v>
      </c>
      <c r="AM49" s="29">
        <v>169.08</v>
      </c>
      <c r="AN49" s="29">
        <v>0</v>
      </c>
      <c r="AO49" s="29">
        <v>-258.32000000000005</v>
      </c>
      <c r="AP49" s="29">
        <v>669.08</v>
      </c>
      <c r="AQ49" s="29">
        <v>410.76</v>
      </c>
      <c r="AR49" s="29"/>
      <c r="AS49" s="29"/>
      <c r="AT49" s="29"/>
      <c r="AU49" s="29"/>
      <c r="AV49" s="29"/>
      <c r="AW49" s="29"/>
      <c r="AX49" s="29">
        <v>17.239999999999998</v>
      </c>
      <c r="AY49" s="29">
        <v>0</v>
      </c>
      <c r="AZ49" s="29">
        <v>17.239999999999998</v>
      </c>
      <c r="BA49" s="29">
        <v>17.989999999999998</v>
      </c>
      <c r="BB49" s="29">
        <v>0</v>
      </c>
      <c r="BC49" s="29">
        <v>17.989999999999998</v>
      </c>
      <c r="BD49" s="29">
        <v>25.93</v>
      </c>
      <c r="BE49" s="29">
        <v>0</v>
      </c>
      <c r="BF49" s="29">
        <v>25.93</v>
      </c>
      <c r="BG49" s="29">
        <v>3</v>
      </c>
      <c r="BH49" s="29">
        <v>0</v>
      </c>
      <c r="BI49" s="29">
        <v>3</v>
      </c>
      <c r="BJ49" s="29">
        <v>72.099999999999994</v>
      </c>
      <c r="BK49" s="29">
        <v>0</v>
      </c>
      <c r="BL49" s="29">
        <v>72.099999999999994</v>
      </c>
      <c r="BM49" s="29">
        <v>54</v>
      </c>
      <c r="BN49" s="29">
        <v>0</v>
      </c>
      <c r="BO49" s="29">
        <v>54</v>
      </c>
      <c r="BP49" s="29">
        <v>-211.76</v>
      </c>
      <c r="BQ49" s="29">
        <v>300</v>
      </c>
      <c r="BR49" s="29">
        <v>88.24</v>
      </c>
      <c r="BS49" s="29">
        <v>170.74</v>
      </c>
      <c r="BT49" s="29">
        <v>0</v>
      </c>
      <c r="BU49" s="29">
        <v>170.74</v>
      </c>
      <c r="BV49" s="29">
        <v>-216.33</v>
      </c>
      <c r="BW49" s="29">
        <v>300</v>
      </c>
      <c r="BX49" s="29">
        <v>83.67</v>
      </c>
      <c r="BY49" s="29"/>
      <c r="BZ49" s="29"/>
      <c r="CA49" s="29"/>
      <c r="CB49" s="29">
        <v>-258.32</v>
      </c>
      <c r="CC49" s="29">
        <v>258.32</v>
      </c>
      <c r="CD49" s="29">
        <v>0</v>
      </c>
      <c r="CE49" s="29">
        <v>-325.40999999999997</v>
      </c>
      <c r="CF49" s="29">
        <v>858.31999999999994</v>
      </c>
      <c r="CG49" s="29">
        <v>532.91</v>
      </c>
      <c r="CH49" s="29"/>
      <c r="CI49" s="29"/>
      <c r="CJ49" s="29"/>
      <c r="CK49" s="29"/>
      <c r="CL49" s="29"/>
      <c r="CM49" s="29"/>
      <c r="CN49" s="29"/>
      <c r="CO49" s="29"/>
      <c r="CP49" s="29"/>
      <c r="CQ49" s="29"/>
      <c r="CR49" s="29"/>
      <c r="CS49" s="29"/>
      <c r="CT49" s="29"/>
      <c r="CU49" s="29"/>
      <c r="CV49" s="29"/>
      <c r="CW49" s="29"/>
      <c r="CX49" s="29"/>
      <c r="CY49" s="29"/>
      <c r="CZ49" s="29"/>
      <c r="DA49" s="29"/>
      <c r="DB49" s="29"/>
      <c r="DC49" s="29"/>
      <c r="DD49" s="29"/>
      <c r="DE49" s="29"/>
      <c r="DF49" s="29"/>
      <c r="DG49" s="29"/>
      <c r="DH49" s="29"/>
      <c r="DI49" s="29"/>
      <c r="DJ49" s="29"/>
      <c r="DK49" s="29"/>
      <c r="DL49" s="29"/>
      <c r="DM49" s="29"/>
      <c r="DN49" s="29"/>
      <c r="DO49" s="29"/>
      <c r="DP49" s="29"/>
      <c r="DQ49" s="29"/>
      <c r="DR49" s="29"/>
      <c r="DS49" s="29"/>
      <c r="DT49" s="29"/>
    </row>
    <row r="50" spans="1:124" x14ac:dyDescent="0.25">
      <c r="A50" s="7" t="s">
        <v>300</v>
      </c>
      <c r="B50" s="29">
        <v>49467.46</v>
      </c>
      <c r="C50" s="29">
        <v>15350.83</v>
      </c>
      <c r="D50" s="29">
        <v>64818.29</v>
      </c>
      <c r="E50" s="29">
        <v>66131.38</v>
      </c>
      <c r="F50" s="29">
        <v>11777.12</v>
      </c>
      <c r="G50" s="29">
        <v>77908.5</v>
      </c>
      <c r="H50" s="29">
        <v>45400.480000000003</v>
      </c>
      <c r="I50" s="29">
        <v>6254.05</v>
      </c>
      <c r="J50" s="29">
        <v>51654.53</v>
      </c>
      <c r="K50" s="29">
        <v>69935.28</v>
      </c>
      <c r="L50" s="29">
        <v>12404.2</v>
      </c>
      <c r="M50" s="29">
        <v>82339.48</v>
      </c>
      <c r="N50" s="29">
        <v>-111886.03</v>
      </c>
      <c r="O50" s="29">
        <v>203119.65</v>
      </c>
      <c r="P50" s="29">
        <v>91233.62</v>
      </c>
      <c r="Q50" s="29">
        <v>46543.49</v>
      </c>
      <c r="R50" s="29">
        <v>10000.74</v>
      </c>
      <c r="S50" s="29">
        <v>56544.23</v>
      </c>
      <c r="T50" s="29">
        <v>54034.96</v>
      </c>
      <c r="U50" s="29">
        <v>16048.73</v>
      </c>
      <c r="V50" s="29">
        <v>70083.69</v>
      </c>
      <c r="W50" s="29">
        <v>106807.03999999999</v>
      </c>
      <c r="X50" s="29">
        <v>9814.81</v>
      </c>
      <c r="Y50" s="29">
        <v>116621.85</v>
      </c>
      <c r="Z50" s="29">
        <v>55484.71</v>
      </c>
      <c r="AA50" s="29">
        <v>8500.61</v>
      </c>
      <c r="AB50" s="29">
        <v>63985.32</v>
      </c>
      <c r="AC50" s="29">
        <v>153445.17000000001</v>
      </c>
      <c r="AD50" s="29">
        <v>240655.58</v>
      </c>
      <c r="AE50" s="29">
        <v>394100.75</v>
      </c>
      <c r="AF50" s="29">
        <v>-3230266.51</v>
      </c>
      <c r="AG50" s="29">
        <v>3844720.53</v>
      </c>
      <c r="AH50" s="29">
        <v>614454.02</v>
      </c>
      <c r="AI50" s="29">
        <v>201428.77</v>
      </c>
      <c r="AJ50" s="29">
        <v>11828.69</v>
      </c>
      <c r="AK50" s="29">
        <v>213257.46</v>
      </c>
      <c r="AL50" s="29">
        <v>-1026268.75</v>
      </c>
      <c r="AM50" s="29">
        <v>1026268.75</v>
      </c>
      <c r="AN50" s="29">
        <v>0</v>
      </c>
      <c r="AO50" s="29">
        <v>-3519742.55</v>
      </c>
      <c r="AP50" s="29">
        <v>5416744.29</v>
      </c>
      <c r="AQ50" s="29">
        <v>1897001.7399999998</v>
      </c>
      <c r="AR50" s="29">
        <v>41037.42</v>
      </c>
      <c r="AS50" s="29">
        <v>90060.58</v>
      </c>
      <c r="AT50" s="29">
        <v>131098</v>
      </c>
      <c r="AU50" s="29">
        <v>-184607.54</v>
      </c>
      <c r="AV50" s="29">
        <v>394654.58</v>
      </c>
      <c r="AW50" s="29">
        <v>210047.04</v>
      </c>
      <c r="AX50" s="29">
        <v>344902.81</v>
      </c>
      <c r="AY50" s="29">
        <v>21054.67</v>
      </c>
      <c r="AZ50" s="29">
        <v>365957.48</v>
      </c>
      <c r="BA50" s="29">
        <v>219594.87</v>
      </c>
      <c r="BB50" s="29">
        <v>44276.800000000003</v>
      </c>
      <c r="BC50" s="29">
        <v>263871.67</v>
      </c>
      <c r="BD50" s="29">
        <v>201007.57</v>
      </c>
      <c r="BE50" s="29">
        <v>35977.11</v>
      </c>
      <c r="BF50" s="29">
        <v>236984.68</v>
      </c>
      <c r="BG50" s="29">
        <v>35700.959999999999</v>
      </c>
      <c r="BH50" s="29">
        <v>55366.96</v>
      </c>
      <c r="BI50" s="29">
        <v>91067.92</v>
      </c>
      <c r="BJ50" s="29">
        <v>165577.56</v>
      </c>
      <c r="BK50" s="29">
        <v>30484.59</v>
      </c>
      <c r="BL50" s="29">
        <v>196062.15</v>
      </c>
      <c r="BM50" s="29">
        <v>87139.73</v>
      </c>
      <c r="BN50" s="29">
        <v>1109.8499999999999</v>
      </c>
      <c r="BO50" s="29">
        <v>88249.58</v>
      </c>
      <c r="BP50" s="29">
        <v>243467.13</v>
      </c>
      <c r="BQ50" s="29">
        <v>25691.77</v>
      </c>
      <c r="BR50" s="29">
        <v>269158.90000000002</v>
      </c>
      <c r="BS50" s="29">
        <v>199278.27</v>
      </c>
      <c r="BT50" s="29">
        <v>18138.740000000002</v>
      </c>
      <c r="BU50" s="29">
        <v>217417.01</v>
      </c>
      <c r="BV50" s="29">
        <v>161712.44</v>
      </c>
      <c r="BW50" s="29">
        <v>20568.84</v>
      </c>
      <c r="BX50" s="29">
        <v>182281.28</v>
      </c>
      <c r="BY50" s="29"/>
      <c r="BZ50" s="29"/>
      <c r="CA50" s="29"/>
      <c r="CB50" s="29">
        <v>-3519742.55</v>
      </c>
      <c r="CC50" s="29">
        <v>3519742.55</v>
      </c>
      <c r="CD50" s="29">
        <v>0</v>
      </c>
      <c r="CE50" s="29">
        <v>-2004931.33</v>
      </c>
      <c r="CF50" s="29">
        <v>4257127.04</v>
      </c>
      <c r="CG50" s="29">
        <v>2252195.71</v>
      </c>
      <c r="CH50" s="29"/>
      <c r="CI50" s="29"/>
      <c r="CJ50" s="29"/>
      <c r="CK50" s="29"/>
      <c r="CL50" s="29"/>
      <c r="CM50" s="29"/>
      <c r="CN50" s="29"/>
      <c r="CO50" s="29"/>
      <c r="CP50" s="29"/>
      <c r="CQ50" s="29"/>
      <c r="CR50" s="29"/>
      <c r="CS50" s="29"/>
      <c r="CT50" s="29"/>
      <c r="CU50" s="29"/>
      <c r="CV50" s="29"/>
      <c r="CW50" s="29"/>
      <c r="CX50" s="29"/>
      <c r="CY50" s="29"/>
      <c r="CZ50" s="29"/>
      <c r="DA50" s="29"/>
      <c r="DB50" s="29"/>
      <c r="DC50" s="29"/>
      <c r="DD50" s="29"/>
      <c r="DE50" s="29"/>
      <c r="DF50" s="29"/>
      <c r="DG50" s="29"/>
      <c r="DH50" s="29"/>
      <c r="DI50" s="29"/>
      <c r="DJ50" s="29"/>
      <c r="DK50" s="29"/>
      <c r="DL50" s="29"/>
      <c r="DM50" s="29"/>
      <c r="DN50" s="29"/>
      <c r="DO50" s="29"/>
      <c r="DP50" s="29"/>
      <c r="DQ50" s="29"/>
      <c r="DR50" s="29"/>
      <c r="DS50" s="29"/>
      <c r="DT50" s="29"/>
    </row>
    <row r="51" spans="1:124" x14ac:dyDescent="0.25">
      <c r="A51" s="7" t="s">
        <v>301</v>
      </c>
      <c r="B51" s="29"/>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c r="AK51" s="29"/>
      <c r="AL51" s="29">
        <v>-8.77</v>
      </c>
      <c r="AM51" s="29">
        <v>8.77</v>
      </c>
      <c r="AN51" s="29">
        <v>0</v>
      </c>
      <c r="AO51" s="29">
        <v>-8.77</v>
      </c>
      <c r="AP51" s="29">
        <v>8.77</v>
      </c>
      <c r="AQ51" s="29">
        <v>0</v>
      </c>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c r="BR51" s="29"/>
      <c r="BS51" s="29"/>
      <c r="BT51" s="29"/>
      <c r="BU51" s="29"/>
      <c r="BV51" s="29"/>
      <c r="BW51" s="29"/>
      <c r="BX51" s="29"/>
      <c r="BY51" s="29"/>
      <c r="BZ51" s="29"/>
      <c r="CA51" s="29"/>
      <c r="CB51" s="29">
        <v>-8.77</v>
      </c>
      <c r="CC51" s="29">
        <v>8.77</v>
      </c>
      <c r="CD51" s="29">
        <v>0</v>
      </c>
      <c r="CE51" s="29">
        <v>-8.77</v>
      </c>
      <c r="CF51" s="29">
        <v>8.77</v>
      </c>
      <c r="CG51" s="29">
        <v>0</v>
      </c>
      <c r="CH51" s="29"/>
      <c r="CI51" s="29"/>
      <c r="CJ51" s="29"/>
      <c r="CK51" s="29"/>
      <c r="CL51" s="29"/>
      <c r="CM51" s="29"/>
      <c r="CN51" s="29"/>
      <c r="CO51" s="29"/>
      <c r="CP51" s="29"/>
      <c r="CQ51" s="29"/>
      <c r="CR51" s="29"/>
      <c r="CS51" s="29"/>
      <c r="CT51" s="29"/>
      <c r="CU51" s="29"/>
      <c r="CV51" s="29"/>
      <c r="CW51" s="29"/>
      <c r="CX51" s="29"/>
      <c r="CY51" s="29"/>
      <c r="CZ51" s="29"/>
      <c r="DA51" s="29"/>
      <c r="DB51" s="29"/>
      <c r="DC51" s="29"/>
      <c r="DD51" s="29"/>
      <c r="DE51" s="29"/>
      <c r="DF51" s="29"/>
      <c r="DG51" s="29"/>
      <c r="DH51" s="29"/>
      <c r="DI51" s="29"/>
      <c r="DJ51" s="29"/>
      <c r="DK51" s="29"/>
      <c r="DL51" s="29"/>
      <c r="DM51" s="29"/>
      <c r="DN51" s="29"/>
      <c r="DO51" s="29"/>
      <c r="DP51" s="29"/>
      <c r="DQ51" s="29"/>
      <c r="DR51" s="29"/>
      <c r="DS51" s="29"/>
      <c r="DT51" s="29"/>
    </row>
    <row r="52" spans="1:124" x14ac:dyDescent="0.25">
      <c r="A52" s="7" t="s">
        <v>487</v>
      </c>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c r="BU52" s="29"/>
      <c r="BV52" s="29"/>
      <c r="BW52" s="29"/>
      <c r="BX52" s="29"/>
      <c r="BY52" s="29">
        <v>356548.95999999996</v>
      </c>
      <c r="BZ52" s="29">
        <v>32185.519999999997</v>
      </c>
      <c r="CA52" s="29">
        <v>388734.48</v>
      </c>
      <c r="CB52" s="29"/>
      <c r="CC52" s="29"/>
      <c r="CD52" s="29"/>
      <c r="CE52" s="29">
        <v>356548.95999999996</v>
      </c>
      <c r="CF52" s="29">
        <v>32185.519999999997</v>
      </c>
      <c r="CG52" s="29">
        <v>388734.48</v>
      </c>
      <c r="CH52" s="29">
        <v>337229.51</v>
      </c>
      <c r="CI52" s="29">
        <v>17097.62</v>
      </c>
      <c r="CJ52" s="29">
        <v>354327.13</v>
      </c>
      <c r="CK52" s="29">
        <v>50614.55</v>
      </c>
      <c r="CL52" s="29">
        <v>14666.72</v>
      </c>
      <c r="CM52" s="29">
        <v>65281.27</v>
      </c>
      <c r="CN52" s="29">
        <v>23271.87</v>
      </c>
      <c r="CO52" s="29">
        <v>45051.38</v>
      </c>
      <c r="CP52" s="29">
        <v>68323.25</v>
      </c>
      <c r="CQ52" s="29">
        <v>26573.25</v>
      </c>
      <c r="CR52" s="29">
        <v>9025</v>
      </c>
      <c r="CS52" s="29">
        <v>35598.25</v>
      </c>
      <c r="CT52" s="29">
        <v>33603.629999999997</v>
      </c>
      <c r="CU52" s="29">
        <v>2375</v>
      </c>
      <c r="CV52" s="29">
        <v>35978.629999999997</v>
      </c>
      <c r="CW52" s="29">
        <v>66328.63</v>
      </c>
      <c r="CX52" s="29">
        <v>2375</v>
      </c>
      <c r="CY52" s="29">
        <v>68703.63</v>
      </c>
      <c r="CZ52" s="29">
        <v>28378.63</v>
      </c>
      <c r="DA52" s="29">
        <v>7600</v>
      </c>
      <c r="DB52" s="29">
        <v>35978.629999999997</v>
      </c>
      <c r="DC52" s="29">
        <v>33603.629999999997</v>
      </c>
      <c r="DD52" s="29">
        <v>2375</v>
      </c>
      <c r="DE52" s="29">
        <v>35978.629999999997</v>
      </c>
      <c r="DF52" s="29">
        <v>66328.63</v>
      </c>
      <c r="DG52" s="29">
        <v>2375</v>
      </c>
      <c r="DH52" s="29">
        <v>68703.63</v>
      </c>
      <c r="DI52" s="29">
        <v>19453.63</v>
      </c>
      <c r="DJ52" s="29">
        <v>7600</v>
      </c>
      <c r="DK52" s="29">
        <v>27053.63</v>
      </c>
      <c r="DL52" s="29">
        <v>26103.63</v>
      </c>
      <c r="DM52" s="29">
        <v>950</v>
      </c>
      <c r="DN52" s="29">
        <v>27053.63</v>
      </c>
      <c r="DO52" s="29">
        <v>31960.73</v>
      </c>
      <c r="DP52" s="29">
        <v>950</v>
      </c>
      <c r="DQ52" s="29">
        <v>32910.730000000003</v>
      </c>
      <c r="DR52" s="29">
        <v>743450.32</v>
      </c>
      <c r="DS52" s="29">
        <v>112440.72</v>
      </c>
      <c r="DT52" s="29">
        <v>855891.04</v>
      </c>
    </row>
    <row r="53" spans="1:124" x14ac:dyDescent="0.25">
      <c r="A53" s="7" t="s">
        <v>666</v>
      </c>
      <c r="B53" s="29"/>
      <c r="C53" s="29"/>
      <c r="D53" s="29"/>
      <c r="E53" s="29"/>
      <c r="F53" s="29"/>
      <c r="G53" s="29"/>
      <c r="H53" s="29"/>
      <c r="I53" s="29"/>
      <c r="J53" s="29"/>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v>-10000</v>
      </c>
      <c r="BN53" s="29">
        <v>10000</v>
      </c>
      <c r="BO53" s="29">
        <v>0</v>
      </c>
      <c r="BP53" s="29">
        <v>25</v>
      </c>
      <c r="BQ53" s="29">
        <v>0</v>
      </c>
      <c r="BR53" s="29">
        <v>25</v>
      </c>
      <c r="BS53" s="29">
        <v>25.8</v>
      </c>
      <c r="BT53" s="29">
        <v>0</v>
      </c>
      <c r="BU53" s="29">
        <v>25.8</v>
      </c>
      <c r="BV53" s="29">
        <v>25.8</v>
      </c>
      <c r="BW53" s="29">
        <v>0</v>
      </c>
      <c r="BX53" s="29">
        <v>25.8</v>
      </c>
      <c r="BY53" s="29"/>
      <c r="BZ53" s="29"/>
      <c r="CA53" s="29"/>
      <c r="CB53" s="29"/>
      <c r="CC53" s="29"/>
      <c r="CD53" s="29"/>
      <c r="CE53" s="29">
        <v>-9923.4000000000015</v>
      </c>
      <c r="CF53" s="29">
        <v>10000</v>
      </c>
      <c r="CG53" s="29">
        <v>76.599999999999994</v>
      </c>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row>
    <row r="54" spans="1:124" x14ac:dyDescent="0.25">
      <c r="A54" s="3" t="s">
        <v>159</v>
      </c>
      <c r="B54" s="29">
        <v>-21281.110000000004</v>
      </c>
      <c r="C54" s="29">
        <v>76777.579999999987</v>
      </c>
      <c r="D54" s="29">
        <v>55496.47</v>
      </c>
      <c r="E54" s="29">
        <v>-17150.64</v>
      </c>
      <c r="F54" s="29">
        <v>68331.430000000008</v>
      </c>
      <c r="G54" s="29">
        <v>51180.79</v>
      </c>
      <c r="H54" s="29">
        <v>-7770.549999999992</v>
      </c>
      <c r="I54" s="29">
        <v>60330.919999999991</v>
      </c>
      <c r="J54" s="29">
        <v>52560.369999999995</v>
      </c>
      <c r="K54" s="29">
        <v>-17856.110000000008</v>
      </c>
      <c r="L54" s="29">
        <v>64147.140000000007</v>
      </c>
      <c r="M54" s="29">
        <v>46291.03</v>
      </c>
      <c r="N54" s="29">
        <v>-32475.85999999999</v>
      </c>
      <c r="O54" s="29">
        <v>208605.97999999998</v>
      </c>
      <c r="P54" s="29">
        <v>176130.12</v>
      </c>
      <c r="Q54" s="29">
        <v>-86640.82</v>
      </c>
      <c r="R54" s="29">
        <v>136396.55999999997</v>
      </c>
      <c r="S54" s="29">
        <v>49755.739999999991</v>
      </c>
      <c r="T54" s="29">
        <v>71283.89</v>
      </c>
      <c r="U54" s="29">
        <v>63886.59</v>
      </c>
      <c r="V54" s="29">
        <v>135170.47999999998</v>
      </c>
      <c r="W54" s="29">
        <v>-60504.979999999974</v>
      </c>
      <c r="X54" s="29">
        <v>120844.20999999996</v>
      </c>
      <c r="Y54" s="29">
        <v>60339.229999999996</v>
      </c>
      <c r="Z54" s="29">
        <v>-7583.6500000000015</v>
      </c>
      <c r="AA54" s="29">
        <v>54942.030000000006</v>
      </c>
      <c r="AB54" s="29">
        <v>47358.38</v>
      </c>
      <c r="AC54" s="29">
        <v>-7937.3399999999792</v>
      </c>
      <c r="AD54" s="29">
        <v>62571.549999999988</v>
      </c>
      <c r="AE54" s="29">
        <v>54634.210000000006</v>
      </c>
      <c r="AF54" s="29">
        <v>-560134.83999999985</v>
      </c>
      <c r="AG54" s="29">
        <v>638711.36999999976</v>
      </c>
      <c r="AH54" s="29">
        <v>78576.53</v>
      </c>
      <c r="AI54" s="29">
        <v>-256315.30999999997</v>
      </c>
      <c r="AJ54" s="29">
        <v>286302.46000000008</v>
      </c>
      <c r="AK54" s="29">
        <v>29987.149999999998</v>
      </c>
      <c r="AL54" s="29"/>
      <c r="AM54" s="29"/>
      <c r="AN54" s="29"/>
      <c r="AO54" s="29">
        <v>-1004367.3200000006</v>
      </c>
      <c r="AP54" s="29">
        <v>1841847.8200000003</v>
      </c>
      <c r="AQ54" s="29">
        <v>837480.5</v>
      </c>
      <c r="AR54" s="29">
        <v>-17983.389999999981</v>
      </c>
      <c r="AS54" s="29">
        <v>63513.639999999992</v>
      </c>
      <c r="AT54" s="29">
        <v>45530.25</v>
      </c>
      <c r="AU54" s="29">
        <v>-86666.780000000028</v>
      </c>
      <c r="AV54" s="29">
        <v>211405.47000000003</v>
      </c>
      <c r="AW54" s="29">
        <v>124738.69</v>
      </c>
      <c r="AX54" s="29">
        <v>-134466.69</v>
      </c>
      <c r="AY54" s="29">
        <v>200689.06</v>
      </c>
      <c r="AZ54" s="29">
        <v>66222.37</v>
      </c>
      <c r="BA54" s="29">
        <v>-12340.390000000016</v>
      </c>
      <c r="BB54" s="29">
        <v>197451.17</v>
      </c>
      <c r="BC54" s="29">
        <v>185110.78</v>
      </c>
      <c r="BD54" s="29">
        <v>2258.0399999999991</v>
      </c>
      <c r="BE54" s="29">
        <v>116027.45</v>
      </c>
      <c r="BF54" s="29">
        <v>118285.48999999999</v>
      </c>
      <c r="BG54" s="29">
        <v>-37268.919999999984</v>
      </c>
      <c r="BH54" s="29">
        <v>152881.10999999996</v>
      </c>
      <c r="BI54" s="29">
        <v>115612.19</v>
      </c>
      <c r="BJ54" s="29">
        <v>-29128.969999999998</v>
      </c>
      <c r="BK54" s="29">
        <v>116224.88999999998</v>
      </c>
      <c r="BL54" s="29">
        <v>87095.92</v>
      </c>
      <c r="BM54" s="29">
        <v>-28926.719999999987</v>
      </c>
      <c r="BN54" s="29">
        <v>104959.20000000001</v>
      </c>
      <c r="BO54" s="29">
        <v>76032.479999999996</v>
      </c>
      <c r="BP54" s="29">
        <v>32082.839999999978</v>
      </c>
      <c r="BQ54" s="29">
        <v>107156.18</v>
      </c>
      <c r="BR54" s="29">
        <v>139239.01999999999</v>
      </c>
      <c r="BS54" s="29">
        <v>-40541.439999999995</v>
      </c>
      <c r="BT54" s="29">
        <v>136663.31000000003</v>
      </c>
      <c r="BU54" s="29">
        <v>96121.87</v>
      </c>
      <c r="BV54" s="29">
        <v>-35266.880000000019</v>
      </c>
      <c r="BW54" s="29">
        <v>161557.43000000002</v>
      </c>
      <c r="BX54" s="29">
        <v>126290.55</v>
      </c>
      <c r="BY54" s="29">
        <v>-102508.53000000001</v>
      </c>
      <c r="BZ54" s="29">
        <v>200204.35</v>
      </c>
      <c r="CA54" s="29">
        <v>97695.819999999992</v>
      </c>
      <c r="CB54" s="29"/>
      <c r="CC54" s="29"/>
      <c r="CD54" s="29"/>
      <c r="CE54" s="29">
        <v>-490757.82999999949</v>
      </c>
      <c r="CF54" s="29">
        <v>1768733.2599999998</v>
      </c>
      <c r="CG54" s="29">
        <v>1277975.43</v>
      </c>
      <c r="CH54" s="29">
        <v>-1906.2700000000004</v>
      </c>
      <c r="CI54" s="29">
        <v>32906.270000000004</v>
      </c>
      <c r="CJ54" s="29">
        <v>31000</v>
      </c>
      <c r="CK54" s="29">
        <v>-1906.2700000000004</v>
      </c>
      <c r="CL54" s="29">
        <v>32906.270000000004</v>
      </c>
      <c r="CM54" s="29">
        <v>31000</v>
      </c>
      <c r="CN54" s="29">
        <v>-29723.25</v>
      </c>
      <c r="CO54" s="29">
        <v>60723.25</v>
      </c>
      <c r="CP54" s="29">
        <v>31000</v>
      </c>
      <c r="CQ54" s="29">
        <v>-2223.25</v>
      </c>
      <c r="CR54" s="29">
        <v>33223.25</v>
      </c>
      <c r="CS54" s="29">
        <v>31000</v>
      </c>
      <c r="CT54" s="29">
        <v>-2603.630000000001</v>
      </c>
      <c r="CU54" s="29">
        <v>33603.630000000005</v>
      </c>
      <c r="CV54" s="29">
        <v>31000</v>
      </c>
      <c r="CW54" s="29">
        <v>-30103.63</v>
      </c>
      <c r="CX54" s="29">
        <v>61103.630000000005</v>
      </c>
      <c r="CY54" s="29">
        <v>31000</v>
      </c>
      <c r="CZ54" s="29">
        <v>-2603.630000000001</v>
      </c>
      <c r="DA54" s="29">
        <v>33603.630000000005</v>
      </c>
      <c r="DB54" s="29">
        <v>31000</v>
      </c>
      <c r="DC54" s="29">
        <v>-2603.630000000001</v>
      </c>
      <c r="DD54" s="29">
        <v>33603.630000000005</v>
      </c>
      <c r="DE54" s="29">
        <v>31000</v>
      </c>
      <c r="DF54" s="29">
        <v>-30103.63</v>
      </c>
      <c r="DG54" s="29">
        <v>61103.630000000005</v>
      </c>
      <c r="DH54" s="29">
        <v>31000</v>
      </c>
      <c r="DI54" s="29">
        <v>4896.369999999999</v>
      </c>
      <c r="DJ54" s="29">
        <v>26103.63</v>
      </c>
      <c r="DK54" s="29">
        <v>31000</v>
      </c>
      <c r="DL54" s="29">
        <v>4896.369999999999</v>
      </c>
      <c r="DM54" s="29">
        <v>26103.63</v>
      </c>
      <c r="DN54" s="29">
        <v>31000</v>
      </c>
      <c r="DO54" s="29">
        <v>-960.7300000000032</v>
      </c>
      <c r="DP54" s="29">
        <v>31960.730000000003</v>
      </c>
      <c r="DQ54" s="29">
        <v>31000</v>
      </c>
      <c r="DR54" s="29">
        <v>-94945.18</v>
      </c>
      <c r="DS54" s="29">
        <v>466945.18</v>
      </c>
      <c r="DT54" s="29">
        <v>372000</v>
      </c>
    </row>
    <row r="55" spans="1:124" x14ac:dyDescent="0.25">
      <c r="A55" s="4" t="s">
        <v>70</v>
      </c>
      <c r="B55" s="29">
        <v>-54738.53</v>
      </c>
      <c r="C55" s="29">
        <v>76625.579999999987</v>
      </c>
      <c r="D55" s="29">
        <v>21887.050000000007</v>
      </c>
      <c r="E55" s="29">
        <v>-47555.1</v>
      </c>
      <c r="F55" s="29">
        <v>68331.430000000008</v>
      </c>
      <c r="G55" s="29">
        <v>20776.329999999998</v>
      </c>
      <c r="H55" s="29">
        <v>-41822.819999999992</v>
      </c>
      <c r="I55" s="29">
        <v>60330.919999999991</v>
      </c>
      <c r="J55" s="29">
        <v>18508.099999999999</v>
      </c>
      <c r="K55" s="29">
        <v>-43718.320000000007</v>
      </c>
      <c r="L55" s="29">
        <v>64147.140000000007</v>
      </c>
      <c r="M55" s="29">
        <v>20428.820000000003</v>
      </c>
      <c r="N55" s="29">
        <v>-70067.539999999994</v>
      </c>
      <c r="O55" s="29">
        <v>208605.97999999998</v>
      </c>
      <c r="P55" s="29">
        <v>138538.44</v>
      </c>
      <c r="Q55" s="29">
        <v>-116789.54000000001</v>
      </c>
      <c r="R55" s="29">
        <v>136396.55999999997</v>
      </c>
      <c r="S55" s="29">
        <v>19607.019999999997</v>
      </c>
      <c r="T55" s="29">
        <v>-40692.829999999994</v>
      </c>
      <c r="U55" s="29">
        <v>62172.899999999994</v>
      </c>
      <c r="V55" s="29">
        <v>21480.07</v>
      </c>
      <c r="W55" s="29">
        <v>-83399.859999999971</v>
      </c>
      <c r="X55" s="29">
        <v>104466.44999999997</v>
      </c>
      <c r="Y55" s="29">
        <v>21066.59</v>
      </c>
      <c r="Z55" s="29">
        <v>-42679.07</v>
      </c>
      <c r="AA55" s="29">
        <v>54942.030000000006</v>
      </c>
      <c r="AB55" s="29">
        <v>12262.96</v>
      </c>
      <c r="AC55" s="29">
        <v>-50572.609999999986</v>
      </c>
      <c r="AD55" s="29">
        <v>58422.609999999986</v>
      </c>
      <c r="AE55" s="29">
        <v>7850</v>
      </c>
      <c r="AF55" s="29">
        <v>-631198.88999999978</v>
      </c>
      <c r="AG55" s="29">
        <v>638711.36999999976</v>
      </c>
      <c r="AH55" s="29">
        <v>7512.48</v>
      </c>
      <c r="AI55" s="29">
        <v>-324498.59999999998</v>
      </c>
      <c r="AJ55" s="29">
        <v>275312.50000000006</v>
      </c>
      <c r="AK55" s="29">
        <v>-49186.1</v>
      </c>
      <c r="AL55" s="29"/>
      <c r="AM55" s="29"/>
      <c r="AN55" s="29"/>
      <c r="AO55" s="29">
        <v>-1547733.7100000007</v>
      </c>
      <c r="AP55" s="29">
        <v>1808465.4700000004</v>
      </c>
      <c r="AQ55" s="29">
        <v>260731.75999999998</v>
      </c>
      <c r="AR55" s="29">
        <v>-59450.419999999984</v>
      </c>
      <c r="AS55" s="29">
        <v>63513.639999999992</v>
      </c>
      <c r="AT55" s="29">
        <v>4063.2200000000003</v>
      </c>
      <c r="AU55" s="29">
        <v>-131898.72000000003</v>
      </c>
      <c r="AV55" s="29">
        <v>211405.47000000003</v>
      </c>
      <c r="AW55" s="29">
        <v>79506.75</v>
      </c>
      <c r="AX55" s="29">
        <v>-194259.14</v>
      </c>
      <c r="AY55" s="29">
        <v>200689.06</v>
      </c>
      <c r="AZ55" s="29">
        <v>6429.92</v>
      </c>
      <c r="BA55" s="29">
        <v>-58645.330000000016</v>
      </c>
      <c r="BB55" s="29">
        <v>192598.64</v>
      </c>
      <c r="BC55" s="29">
        <v>133953.31</v>
      </c>
      <c r="BD55" s="29">
        <v>-71944.73</v>
      </c>
      <c r="BE55" s="29">
        <v>114877.03</v>
      </c>
      <c r="BF55" s="29">
        <v>42932.3</v>
      </c>
      <c r="BG55" s="29">
        <v>-106860.75999999998</v>
      </c>
      <c r="BH55" s="29">
        <v>151799.57999999996</v>
      </c>
      <c r="BI55" s="29">
        <v>44938.82</v>
      </c>
      <c r="BJ55" s="29">
        <v>-99784.87</v>
      </c>
      <c r="BK55" s="29">
        <v>111656.43999999999</v>
      </c>
      <c r="BL55" s="29">
        <v>11871.57</v>
      </c>
      <c r="BM55" s="29">
        <v>-98164.959999999992</v>
      </c>
      <c r="BN55" s="29">
        <v>103976.6</v>
      </c>
      <c r="BO55" s="29">
        <v>5811.64</v>
      </c>
      <c r="BP55" s="29">
        <v>-102810.64000000001</v>
      </c>
      <c r="BQ55" s="29">
        <v>106225.56</v>
      </c>
      <c r="BR55" s="29">
        <v>3414.920000000001</v>
      </c>
      <c r="BS55" s="29">
        <v>-126189.68</v>
      </c>
      <c r="BT55" s="29">
        <v>129037.15000000001</v>
      </c>
      <c r="BU55" s="29">
        <v>2847.4700000000003</v>
      </c>
      <c r="BV55" s="29">
        <v>-150763.46000000002</v>
      </c>
      <c r="BW55" s="29">
        <v>153286.65000000002</v>
      </c>
      <c r="BX55" s="29">
        <v>2523.1899999999996</v>
      </c>
      <c r="BY55" s="29">
        <v>-191504.35</v>
      </c>
      <c r="BZ55" s="29">
        <v>191504.35</v>
      </c>
      <c r="CA55" s="29">
        <v>0</v>
      </c>
      <c r="CB55" s="29"/>
      <c r="CC55" s="29"/>
      <c r="CD55" s="29"/>
      <c r="CE55" s="29">
        <v>-1392277.0599999996</v>
      </c>
      <c r="CF55" s="29">
        <v>1730570.1699999997</v>
      </c>
      <c r="CG55" s="29">
        <v>338293.11000000004</v>
      </c>
      <c r="CH55" s="29">
        <v>-25406.27</v>
      </c>
      <c r="CI55" s="29">
        <v>25406.27</v>
      </c>
      <c r="CJ55" s="29">
        <v>0</v>
      </c>
      <c r="CK55" s="29">
        <v>-25406.27</v>
      </c>
      <c r="CL55" s="29">
        <v>25406.27</v>
      </c>
      <c r="CM55" s="29">
        <v>0</v>
      </c>
      <c r="CN55" s="29">
        <v>-25723.25</v>
      </c>
      <c r="CO55" s="29">
        <v>25723.25</v>
      </c>
      <c r="CP55" s="29">
        <v>0</v>
      </c>
      <c r="CQ55" s="29">
        <v>-25723.25</v>
      </c>
      <c r="CR55" s="29">
        <v>25723.25</v>
      </c>
      <c r="CS55" s="29">
        <v>0</v>
      </c>
      <c r="CT55" s="29">
        <v>-26103.63</v>
      </c>
      <c r="CU55" s="29">
        <v>26103.63</v>
      </c>
      <c r="CV55" s="29">
        <v>0</v>
      </c>
      <c r="CW55" s="29">
        <v>-26103.63</v>
      </c>
      <c r="CX55" s="29">
        <v>26103.63</v>
      </c>
      <c r="CY55" s="29">
        <v>0</v>
      </c>
      <c r="CZ55" s="29">
        <v>-26103.63</v>
      </c>
      <c r="DA55" s="29">
        <v>26103.63</v>
      </c>
      <c r="DB55" s="29">
        <v>0</v>
      </c>
      <c r="DC55" s="29">
        <v>-26103.63</v>
      </c>
      <c r="DD55" s="29">
        <v>26103.63</v>
      </c>
      <c r="DE55" s="29">
        <v>0</v>
      </c>
      <c r="DF55" s="29">
        <v>-26103.63</v>
      </c>
      <c r="DG55" s="29">
        <v>26103.63</v>
      </c>
      <c r="DH55" s="29">
        <v>0</v>
      </c>
      <c r="DI55" s="29">
        <v>-26103.63</v>
      </c>
      <c r="DJ55" s="29">
        <v>26103.63</v>
      </c>
      <c r="DK55" s="29">
        <v>0</v>
      </c>
      <c r="DL55" s="29">
        <v>-26103.63</v>
      </c>
      <c r="DM55" s="29">
        <v>26103.63</v>
      </c>
      <c r="DN55" s="29">
        <v>0</v>
      </c>
      <c r="DO55" s="29">
        <v>-31960.730000000003</v>
      </c>
      <c r="DP55" s="29">
        <v>31960.730000000003</v>
      </c>
      <c r="DQ55" s="29">
        <v>0</v>
      </c>
      <c r="DR55" s="29">
        <v>-316945.18</v>
      </c>
      <c r="DS55" s="29">
        <v>316945.18</v>
      </c>
      <c r="DT55" s="29">
        <v>0</v>
      </c>
    </row>
    <row r="56" spans="1:124" x14ac:dyDescent="0.25">
      <c r="A56" s="5" t="s">
        <v>134</v>
      </c>
      <c r="B56" s="29"/>
      <c r="C56" s="29"/>
      <c r="D56" s="29"/>
      <c r="E56" s="29"/>
      <c r="F56" s="29"/>
      <c r="G56" s="29"/>
      <c r="H56" s="29"/>
      <c r="I56" s="29"/>
      <c r="J56" s="29"/>
      <c r="K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v>-62295.040000000001</v>
      </c>
      <c r="AJ56" s="29">
        <v>62295.040000000001</v>
      </c>
      <c r="AK56" s="29">
        <v>0</v>
      </c>
      <c r="AL56" s="29"/>
      <c r="AM56" s="29"/>
      <c r="AN56" s="29"/>
      <c r="AO56" s="29">
        <v>-62295.040000000001</v>
      </c>
      <c r="AP56" s="29">
        <v>62295.040000000001</v>
      </c>
      <c r="AQ56" s="29">
        <v>0</v>
      </c>
      <c r="AR56" s="29">
        <v>-5533.8600000000006</v>
      </c>
      <c r="AS56" s="29">
        <v>5533.8600000000006</v>
      </c>
      <c r="AT56" s="29">
        <v>0</v>
      </c>
      <c r="AU56" s="29">
        <v>-5410.44</v>
      </c>
      <c r="AV56" s="29">
        <v>5410.44</v>
      </c>
      <c r="AW56" s="29">
        <v>0</v>
      </c>
      <c r="AX56" s="29">
        <v>-10154.469999999999</v>
      </c>
      <c r="AY56" s="29">
        <v>10154.469999999999</v>
      </c>
      <c r="AZ56" s="29">
        <v>0</v>
      </c>
      <c r="BA56" s="29">
        <v>-7064.02</v>
      </c>
      <c r="BB56" s="29">
        <v>7064.02</v>
      </c>
      <c r="BC56" s="29">
        <v>0</v>
      </c>
      <c r="BD56" s="29">
        <v>-7016.08</v>
      </c>
      <c r="BE56" s="29">
        <v>7016.08</v>
      </c>
      <c r="BF56" s="29">
        <v>0</v>
      </c>
      <c r="BG56" s="29">
        <v>-6528.74</v>
      </c>
      <c r="BH56" s="29">
        <v>6528.74</v>
      </c>
      <c r="BI56" s="29">
        <v>0</v>
      </c>
      <c r="BJ56" s="29">
        <v>-8295.4599999999991</v>
      </c>
      <c r="BK56" s="29">
        <v>8295.4599999999991</v>
      </c>
      <c r="BL56" s="29">
        <v>0</v>
      </c>
      <c r="BM56" s="29">
        <v>-6074.03</v>
      </c>
      <c r="BN56" s="29">
        <v>6074.03</v>
      </c>
      <c r="BO56" s="29">
        <v>0</v>
      </c>
      <c r="BP56" s="29">
        <v>-6611.77</v>
      </c>
      <c r="BQ56" s="29">
        <v>6611.77</v>
      </c>
      <c r="BR56" s="29">
        <v>0</v>
      </c>
      <c r="BS56" s="29">
        <v>-10787.8</v>
      </c>
      <c r="BT56" s="29">
        <v>10787.8</v>
      </c>
      <c r="BU56" s="29">
        <v>0</v>
      </c>
      <c r="BV56" s="29">
        <v>-8093.1399999999994</v>
      </c>
      <c r="BW56" s="29">
        <v>8093.1399999999994</v>
      </c>
      <c r="BX56" s="29">
        <v>0</v>
      </c>
      <c r="BY56" s="29">
        <v>-6500</v>
      </c>
      <c r="BZ56" s="29">
        <v>6500</v>
      </c>
      <c r="CA56" s="29">
        <v>0</v>
      </c>
      <c r="CB56" s="29"/>
      <c r="CC56" s="29"/>
      <c r="CD56" s="29"/>
      <c r="CE56" s="29">
        <v>-88069.81</v>
      </c>
      <c r="CF56" s="29">
        <v>88069.81</v>
      </c>
      <c r="CG56" s="29">
        <v>0</v>
      </c>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row>
    <row r="57" spans="1:124" x14ac:dyDescent="0.25">
      <c r="A57" s="6" t="s">
        <v>135</v>
      </c>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v>0</v>
      </c>
      <c r="AJ57" s="29">
        <v>0</v>
      </c>
      <c r="AK57" s="29">
        <v>0</v>
      </c>
      <c r="AL57" s="29"/>
      <c r="AM57" s="29"/>
      <c r="AN57" s="29"/>
      <c r="AO57" s="29">
        <v>0</v>
      </c>
      <c r="AP57" s="29">
        <v>0</v>
      </c>
      <c r="AQ57" s="29">
        <v>0</v>
      </c>
      <c r="AR57" s="29">
        <v>-4640.05</v>
      </c>
      <c r="AS57" s="29">
        <v>4640.05</v>
      </c>
      <c r="AT57" s="29">
        <v>0</v>
      </c>
      <c r="AU57" s="29">
        <v>-4669.79</v>
      </c>
      <c r="AV57" s="29">
        <v>4669.79</v>
      </c>
      <c r="AW57" s="29">
        <v>0</v>
      </c>
      <c r="AX57" s="29">
        <v>-5878.11</v>
      </c>
      <c r="AY57" s="29">
        <v>5878.11</v>
      </c>
      <c r="AZ57" s="29">
        <v>0</v>
      </c>
      <c r="BA57" s="29">
        <v>-6418.3</v>
      </c>
      <c r="BB57" s="29">
        <v>6418.3</v>
      </c>
      <c r="BC57" s="29">
        <v>0</v>
      </c>
      <c r="BD57" s="29">
        <v>-5761.42</v>
      </c>
      <c r="BE57" s="29">
        <v>5761.42</v>
      </c>
      <c r="BF57" s="29">
        <v>0</v>
      </c>
      <c r="BG57" s="29">
        <v>-5860.57</v>
      </c>
      <c r="BH57" s="29">
        <v>5860.57</v>
      </c>
      <c r="BI57" s="29">
        <v>0</v>
      </c>
      <c r="BJ57" s="29">
        <v>-5649.28</v>
      </c>
      <c r="BK57" s="29">
        <v>5649.28</v>
      </c>
      <c r="BL57" s="29">
        <v>0</v>
      </c>
      <c r="BM57" s="29">
        <v>-5352.29</v>
      </c>
      <c r="BN57" s="29">
        <v>5352.29</v>
      </c>
      <c r="BO57" s="29">
        <v>0</v>
      </c>
      <c r="BP57" s="29">
        <v>-5313.02</v>
      </c>
      <c r="BQ57" s="29">
        <v>5313.02</v>
      </c>
      <c r="BR57" s="29">
        <v>0</v>
      </c>
      <c r="BS57" s="29">
        <v>-5504.76</v>
      </c>
      <c r="BT57" s="29">
        <v>5504.76</v>
      </c>
      <c r="BU57" s="29">
        <v>0</v>
      </c>
      <c r="BV57" s="29">
        <v>-7483.99</v>
      </c>
      <c r="BW57" s="29">
        <v>7483.99</v>
      </c>
      <c r="BX57" s="29">
        <v>0</v>
      </c>
      <c r="BY57" s="29">
        <v>-5800</v>
      </c>
      <c r="BZ57" s="29">
        <v>5800</v>
      </c>
      <c r="CA57" s="29">
        <v>0</v>
      </c>
      <c r="CB57" s="29"/>
      <c r="CC57" s="29"/>
      <c r="CD57" s="29"/>
      <c r="CE57" s="29">
        <v>-68331.58</v>
      </c>
      <c r="CF57" s="29">
        <v>68331.58</v>
      </c>
      <c r="CG57" s="29">
        <v>0</v>
      </c>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row>
    <row r="58" spans="1:124" x14ac:dyDescent="0.25">
      <c r="A58" s="7" t="s">
        <v>376</v>
      </c>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v>0</v>
      </c>
      <c r="AJ58" s="29">
        <v>0</v>
      </c>
      <c r="AK58" s="29">
        <v>0</v>
      </c>
      <c r="AL58" s="29"/>
      <c r="AM58" s="29"/>
      <c r="AN58" s="29"/>
      <c r="AO58" s="29">
        <v>0</v>
      </c>
      <c r="AP58" s="29">
        <v>0</v>
      </c>
      <c r="AQ58" s="29">
        <v>0</v>
      </c>
      <c r="AR58" s="29">
        <v>-4640.05</v>
      </c>
      <c r="AS58" s="29">
        <v>4640.05</v>
      </c>
      <c r="AT58" s="29">
        <v>0</v>
      </c>
      <c r="AU58" s="29">
        <v>-4669.79</v>
      </c>
      <c r="AV58" s="29">
        <v>4669.79</v>
      </c>
      <c r="AW58" s="29">
        <v>0</v>
      </c>
      <c r="AX58" s="29">
        <v>-5878.11</v>
      </c>
      <c r="AY58" s="29">
        <v>5878.11</v>
      </c>
      <c r="AZ58" s="29">
        <v>0</v>
      </c>
      <c r="BA58" s="29">
        <v>-6418.3</v>
      </c>
      <c r="BB58" s="29">
        <v>6418.3</v>
      </c>
      <c r="BC58" s="29">
        <v>0</v>
      </c>
      <c r="BD58" s="29">
        <v>-5761.42</v>
      </c>
      <c r="BE58" s="29">
        <v>5761.42</v>
      </c>
      <c r="BF58" s="29">
        <v>0</v>
      </c>
      <c r="BG58" s="29">
        <v>-5860.57</v>
      </c>
      <c r="BH58" s="29">
        <v>5860.57</v>
      </c>
      <c r="BI58" s="29">
        <v>0</v>
      </c>
      <c r="BJ58" s="29">
        <v>-5649.28</v>
      </c>
      <c r="BK58" s="29">
        <v>5649.28</v>
      </c>
      <c r="BL58" s="29">
        <v>0</v>
      </c>
      <c r="BM58" s="29">
        <v>-5352.29</v>
      </c>
      <c r="BN58" s="29">
        <v>5352.29</v>
      </c>
      <c r="BO58" s="29">
        <v>0</v>
      </c>
      <c r="BP58" s="29">
        <v>-5313.02</v>
      </c>
      <c r="BQ58" s="29">
        <v>5313.02</v>
      </c>
      <c r="BR58" s="29">
        <v>0</v>
      </c>
      <c r="BS58" s="29">
        <v>-5504.76</v>
      </c>
      <c r="BT58" s="29">
        <v>5504.76</v>
      </c>
      <c r="BU58" s="29">
        <v>0</v>
      </c>
      <c r="BV58" s="29">
        <v>-7483.99</v>
      </c>
      <c r="BW58" s="29">
        <v>7483.99</v>
      </c>
      <c r="BX58" s="29">
        <v>0</v>
      </c>
      <c r="BY58" s="29">
        <v>-5800</v>
      </c>
      <c r="BZ58" s="29">
        <v>5800</v>
      </c>
      <c r="CA58" s="29">
        <v>0</v>
      </c>
      <c r="CB58" s="29"/>
      <c r="CC58" s="29"/>
      <c r="CD58" s="29"/>
      <c r="CE58" s="29">
        <v>-68331.58</v>
      </c>
      <c r="CF58" s="29">
        <v>68331.58</v>
      </c>
      <c r="CG58" s="29">
        <v>0</v>
      </c>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row>
    <row r="59" spans="1:124" x14ac:dyDescent="0.25">
      <c r="A59" s="6" t="s">
        <v>137</v>
      </c>
      <c r="B59" s="29"/>
      <c r="C59" s="29"/>
      <c r="D59" s="29"/>
      <c r="E59" s="29"/>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v>-62295.040000000001</v>
      </c>
      <c r="AJ59" s="29">
        <v>62295.040000000001</v>
      </c>
      <c r="AK59" s="29">
        <v>0</v>
      </c>
      <c r="AL59" s="29"/>
      <c r="AM59" s="29"/>
      <c r="AN59" s="29"/>
      <c r="AO59" s="29">
        <v>-62295.040000000001</v>
      </c>
      <c r="AP59" s="29">
        <v>62295.040000000001</v>
      </c>
      <c r="AQ59" s="29">
        <v>0</v>
      </c>
      <c r="AR59" s="29">
        <v>-893.81</v>
      </c>
      <c r="AS59" s="29">
        <v>893.81</v>
      </c>
      <c r="AT59" s="29">
        <v>0</v>
      </c>
      <c r="AU59" s="29">
        <v>-740.65</v>
      </c>
      <c r="AV59" s="29">
        <v>740.65</v>
      </c>
      <c r="AW59" s="29">
        <v>0</v>
      </c>
      <c r="AX59" s="29">
        <v>-4276.3599999999997</v>
      </c>
      <c r="AY59" s="29">
        <v>4276.3599999999997</v>
      </c>
      <c r="AZ59" s="29">
        <v>0</v>
      </c>
      <c r="BA59" s="29">
        <v>-645.72</v>
      </c>
      <c r="BB59" s="29">
        <v>645.72</v>
      </c>
      <c r="BC59" s="29">
        <v>0</v>
      </c>
      <c r="BD59" s="29">
        <v>-1254.6599999999999</v>
      </c>
      <c r="BE59" s="29">
        <v>1254.6599999999999</v>
      </c>
      <c r="BF59" s="29">
        <v>0</v>
      </c>
      <c r="BG59" s="29">
        <v>-668.17</v>
      </c>
      <c r="BH59" s="29">
        <v>668.17</v>
      </c>
      <c r="BI59" s="29">
        <v>0</v>
      </c>
      <c r="BJ59" s="29">
        <v>-2646.1800000000003</v>
      </c>
      <c r="BK59" s="29">
        <v>2646.1800000000003</v>
      </c>
      <c r="BL59" s="29">
        <v>0</v>
      </c>
      <c r="BM59" s="29">
        <v>-721.74</v>
      </c>
      <c r="BN59" s="29">
        <v>721.74</v>
      </c>
      <c r="BO59" s="29">
        <v>0</v>
      </c>
      <c r="BP59" s="29">
        <v>-1298.75</v>
      </c>
      <c r="BQ59" s="29">
        <v>1298.75</v>
      </c>
      <c r="BR59" s="29">
        <v>0</v>
      </c>
      <c r="BS59" s="29">
        <v>-5283.04</v>
      </c>
      <c r="BT59" s="29">
        <v>5283.04</v>
      </c>
      <c r="BU59" s="29">
        <v>0</v>
      </c>
      <c r="BV59" s="29">
        <v>-609.15</v>
      </c>
      <c r="BW59" s="29">
        <v>609.15</v>
      </c>
      <c r="BX59" s="29">
        <v>0</v>
      </c>
      <c r="BY59" s="29">
        <v>-700</v>
      </c>
      <c r="BZ59" s="29">
        <v>700</v>
      </c>
      <c r="CA59" s="29">
        <v>0</v>
      </c>
      <c r="CB59" s="29"/>
      <c r="CC59" s="29"/>
      <c r="CD59" s="29"/>
      <c r="CE59" s="29">
        <v>-19738.23</v>
      </c>
      <c r="CF59" s="29">
        <v>19738.23</v>
      </c>
      <c r="CG59" s="29">
        <v>0</v>
      </c>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row>
    <row r="60" spans="1:124" x14ac:dyDescent="0.25">
      <c r="A60" s="7" t="s">
        <v>377</v>
      </c>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v>-61929.29</v>
      </c>
      <c r="AJ60" s="29">
        <v>61929.29</v>
      </c>
      <c r="AK60" s="29">
        <v>0</v>
      </c>
      <c r="AL60" s="29"/>
      <c r="AM60" s="29"/>
      <c r="AN60" s="29"/>
      <c r="AO60" s="29">
        <v>-61929.29</v>
      </c>
      <c r="AP60" s="29">
        <v>61929.29</v>
      </c>
      <c r="AQ60" s="29">
        <v>0</v>
      </c>
      <c r="AR60" s="29">
        <v>-473.73</v>
      </c>
      <c r="AS60" s="29">
        <v>473.73</v>
      </c>
      <c r="AT60" s="29">
        <v>0</v>
      </c>
      <c r="AU60" s="29">
        <v>-740.65</v>
      </c>
      <c r="AV60" s="29">
        <v>740.65</v>
      </c>
      <c r="AW60" s="29">
        <v>0</v>
      </c>
      <c r="AX60" s="29">
        <v>-645.67999999999995</v>
      </c>
      <c r="AY60" s="29">
        <v>645.67999999999995</v>
      </c>
      <c r="AZ60" s="29">
        <v>0</v>
      </c>
      <c r="BA60" s="29">
        <v>-645.72</v>
      </c>
      <c r="BB60" s="29">
        <v>645.72</v>
      </c>
      <c r="BC60" s="29">
        <v>0</v>
      </c>
      <c r="BD60" s="29">
        <v>-668.18</v>
      </c>
      <c r="BE60" s="29">
        <v>668.18</v>
      </c>
      <c r="BF60" s="29">
        <v>0</v>
      </c>
      <c r="BG60" s="29">
        <v>-668.17</v>
      </c>
      <c r="BH60" s="29">
        <v>668.17</v>
      </c>
      <c r="BI60" s="29">
        <v>0</v>
      </c>
      <c r="BJ60" s="29">
        <v>-721.75</v>
      </c>
      <c r="BK60" s="29">
        <v>721.75</v>
      </c>
      <c r="BL60" s="29">
        <v>0</v>
      </c>
      <c r="BM60" s="29">
        <v>-721.74</v>
      </c>
      <c r="BN60" s="29">
        <v>721.74</v>
      </c>
      <c r="BO60" s="29">
        <v>0</v>
      </c>
      <c r="BP60" s="29">
        <v>-761.48</v>
      </c>
      <c r="BQ60" s="29">
        <v>761.48</v>
      </c>
      <c r="BR60" s="29">
        <v>0</v>
      </c>
      <c r="BS60" s="29">
        <v>-4784.04</v>
      </c>
      <c r="BT60" s="29">
        <v>4784.04</v>
      </c>
      <c r="BU60" s="29">
        <v>0</v>
      </c>
      <c r="BV60" s="29">
        <v>-609.15</v>
      </c>
      <c r="BW60" s="29">
        <v>609.15</v>
      </c>
      <c r="BX60" s="29">
        <v>0</v>
      </c>
      <c r="BY60" s="29">
        <v>-700</v>
      </c>
      <c r="BZ60" s="29">
        <v>700</v>
      </c>
      <c r="CA60" s="29">
        <v>0</v>
      </c>
      <c r="CB60" s="29"/>
      <c r="CC60" s="29"/>
      <c r="CD60" s="29"/>
      <c r="CE60" s="29">
        <v>-12140.289999999999</v>
      </c>
      <c r="CF60" s="29">
        <v>12140.289999999999</v>
      </c>
      <c r="CG60" s="29">
        <v>0</v>
      </c>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row>
    <row r="61" spans="1:124" x14ac:dyDescent="0.25">
      <c r="A61" s="7" t="s">
        <v>378</v>
      </c>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v>-365.75</v>
      </c>
      <c r="AJ61" s="29">
        <v>365.75</v>
      </c>
      <c r="AK61" s="29">
        <v>0</v>
      </c>
      <c r="AL61" s="29"/>
      <c r="AM61" s="29"/>
      <c r="AN61" s="29"/>
      <c r="AO61" s="29">
        <v>-365.75</v>
      </c>
      <c r="AP61" s="29">
        <v>365.75</v>
      </c>
      <c r="AQ61" s="29">
        <v>0</v>
      </c>
      <c r="AR61" s="29">
        <v>-420.08</v>
      </c>
      <c r="AS61" s="29">
        <v>420.08</v>
      </c>
      <c r="AT61" s="29">
        <v>0</v>
      </c>
      <c r="AU61" s="29"/>
      <c r="AV61" s="29"/>
      <c r="AW61" s="29"/>
      <c r="AX61" s="29">
        <v>-3630.68</v>
      </c>
      <c r="AY61" s="29">
        <v>3630.68</v>
      </c>
      <c r="AZ61" s="29">
        <v>0</v>
      </c>
      <c r="BA61" s="29"/>
      <c r="BB61" s="29"/>
      <c r="BC61" s="29"/>
      <c r="BD61" s="29">
        <v>-586.48</v>
      </c>
      <c r="BE61" s="29">
        <v>586.48</v>
      </c>
      <c r="BF61" s="29">
        <v>0</v>
      </c>
      <c r="BG61" s="29"/>
      <c r="BH61" s="29"/>
      <c r="BI61" s="29"/>
      <c r="BJ61" s="29">
        <v>-1924.43</v>
      </c>
      <c r="BK61" s="29">
        <v>1924.43</v>
      </c>
      <c r="BL61" s="29">
        <v>0</v>
      </c>
      <c r="BM61" s="29"/>
      <c r="BN61" s="29"/>
      <c r="BO61" s="29"/>
      <c r="BP61" s="29">
        <v>-537.27</v>
      </c>
      <c r="BQ61" s="29">
        <v>537.27</v>
      </c>
      <c r="BR61" s="29">
        <v>0</v>
      </c>
      <c r="BS61" s="29">
        <v>-499</v>
      </c>
      <c r="BT61" s="29">
        <v>499</v>
      </c>
      <c r="BU61" s="29">
        <v>0</v>
      </c>
      <c r="BV61" s="29"/>
      <c r="BW61" s="29"/>
      <c r="BX61" s="29"/>
      <c r="BY61" s="29"/>
      <c r="BZ61" s="29"/>
      <c r="CA61" s="29"/>
      <c r="CB61" s="29"/>
      <c r="CC61" s="29"/>
      <c r="CD61" s="29"/>
      <c r="CE61" s="29">
        <v>-7597.9400000000005</v>
      </c>
      <c r="CF61" s="29">
        <v>7597.9400000000005</v>
      </c>
      <c r="CG61" s="29">
        <v>0</v>
      </c>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row>
    <row r="62" spans="1:124" x14ac:dyDescent="0.25">
      <c r="A62" s="5" t="s">
        <v>71</v>
      </c>
      <c r="B62" s="29">
        <v>0</v>
      </c>
      <c r="C62" s="29">
        <v>3.47</v>
      </c>
      <c r="D62" s="29">
        <v>3.47</v>
      </c>
      <c r="E62" s="29"/>
      <c r="F62" s="29"/>
      <c r="G62" s="29"/>
      <c r="H62" s="29"/>
      <c r="I62" s="29"/>
      <c r="J62" s="29"/>
      <c r="K62" s="29"/>
      <c r="L62" s="29"/>
      <c r="M62" s="29"/>
      <c r="N62" s="29"/>
      <c r="O62" s="29"/>
      <c r="P62" s="29"/>
      <c r="Q62" s="29"/>
      <c r="R62" s="29"/>
      <c r="S62" s="29"/>
      <c r="T62" s="29">
        <v>0.78</v>
      </c>
      <c r="U62" s="29">
        <v>0</v>
      </c>
      <c r="V62" s="29">
        <v>0.78</v>
      </c>
      <c r="W62" s="29"/>
      <c r="X62" s="29"/>
      <c r="Y62" s="29"/>
      <c r="Z62" s="29"/>
      <c r="AA62" s="29"/>
      <c r="AB62" s="29"/>
      <c r="AC62" s="29"/>
      <c r="AD62" s="29"/>
      <c r="AE62" s="29"/>
      <c r="AF62" s="29">
        <v>0</v>
      </c>
      <c r="AG62" s="29">
        <v>5.7</v>
      </c>
      <c r="AH62" s="29">
        <v>5.7</v>
      </c>
      <c r="AI62" s="29">
        <v>-233.79</v>
      </c>
      <c r="AJ62" s="29">
        <v>233.79</v>
      </c>
      <c r="AK62" s="29">
        <v>0</v>
      </c>
      <c r="AL62" s="29"/>
      <c r="AM62" s="29"/>
      <c r="AN62" s="29"/>
      <c r="AO62" s="29">
        <v>-233.01</v>
      </c>
      <c r="AP62" s="29">
        <v>242.95999999999998</v>
      </c>
      <c r="AQ62" s="29">
        <v>9.9499999999999993</v>
      </c>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v>-1000</v>
      </c>
      <c r="BZ62" s="29">
        <v>1000</v>
      </c>
      <c r="CA62" s="29">
        <v>0</v>
      </c>
      <c r="CB62" s="29"/>
      <c r="CC62" s="29"/>
      <c r="CD62" s="29"/>
      <c r="CE62" s="29">
        <v>-1000</v>
      </c>
      <c r="CF62" s="29">
        <v>1000</v>
      </c>
      <c r="CG62" s="29">
        <v>0</v>
      </c>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row>
    <row r="63" spans="1:124" x14ac:dyDescent="0.25">
      <c r="A63" s="6" t="s">
        <v>72</v>
      </c>
      <c r="B63" s="29">
        <v>0</v>
      </c>
      <c r="C63" s="29">
        <v>3.47</v>
      </c>
      <c r="D63" s="29">
        <v>3.47</v>
      </c>
      <c r="E63" s="29"/>
      <c r="F63" s="29"/>
      <c r="G63" s="29"/>
      <c r="H63" s="29"/>
      <c r="I63" s="29"/>
      <c r="J63" s="29"/>
      <c r="K63" s="29"/>
      <c r="L63" s="29"/>
      <c r="M63" s="29"/>
      <c r="N63" s="29"/>
      <c r="O63" s="29"/>
      <c r="P63" s="29"/>
      <c r="Q63" s="29"/>
      <c r="R63" s="29"/>
      <c r="S63" s="29"/>
      <c r="T63" s="29">
        <v>0.78</v>
      </c>
      <c r="U63" s="29">
        <v>0</v>
      </c>
      <c r="V63" s="29">
        <v>0.78</v>
      </c>
      <c r="W63" s="29"/>
      <c r="X63" s="29"/>
      <c r="Y63" s="29"/>
      <c r="Z63" s="29"/>
      <c r="AA63" s="29"/>
      <c r="AB63" s="29"/>
      <c r="AC63" s="29"/>
      <c r="AD63" s="29"/>
      <c r="AE63" s="29"/>
      <c r="AF63" s="29">
        <v>0</v>
      </c>
      <c r="AG63" s="29">
        <v>5.7</v>
      </c>
      <c r="AH63" s="29">
        <v>5.7</v>
      </c>
      <c r="AI63" s="29">
        <v>-233.79</v>
      </c>
      <c r="AJ63" s="29">
        <v>233.79</v>
      </c>
      <c r="AK63" s="29">
        <v>0</v>
      </c>
      <c r="AL63" s="29"/>
      <c r="AM63" s="29"/>
      <c r="AN63" s="29"/>
      <c r="AO63" s="29">
        <v>-233.01</v>
      </c>
      <c r="AP63" s="29">
        <v>242.95999999999998</v>
      </c>
      <c r="AQ63" s="29">
        <v>9.9499999999999993</v>
      </c>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v>-1000</v>
      </c>
      <c r="BZ63" s="29">
        <v>1000</v>
      </c>
      <c r="CA63" s="29">
        <v>0</v>
      </c>
      <c r="CB63" s="29"/>
      <c r="CC63" s="29"/>
      <c r="CD63" s="29"/>
      <c r="CE63" s="29">
        <v>-1000</v>
      </c>
      <c r="CF63" s="29">
        <v>1000</v>
      </c>
      <c r="CG63" s="29">
        <v>0</v>
      </c>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row>
    <row r="64" spans="1:124" x14ac:dyDescent="0.25">
      <c r="A64" s="7" t="s">
        <v>389</v>
      </c>
      <c r="B64" s="29"/>
      <c r="C64" s="29"/>
      <c r="D64" s="29"/>
      <c r="E64" s="29"/>
      <c r="F64" s="29"/>
      <c r="G64" s="29"/>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c r="BU64" s="29"/>
      <c r="BV64" s="29"/>
      <c r="BW64" s="29"/>
      <c r="BX64" s="29"/>
      <c r="BY64" s="29">
        <v>-1000</v>
      </c>
      <c r="BZ64" s="29">
        <v>1000</v>
      </c>
      <c r="CA64" s="29">
        <v>0</v>
      </c>
      <c r="CB64" s="29"/>
      <c r="CC64" s="29"/>
      <c r="CD64" s="29"/>
      <c r="CE64" s="29">
        <v>-1000</v>
      </c>
      <c r="CF64" s="29">
        <v>1000</v>
      </c>
      <c r="CG64" s="29">
        <v>0</v>
      </c>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row>
    <row r="65" spans="1:124" x14ac:dyDescent="0.25">
      <c r="A65" s="7" t="s">
        <v>327</v>
      </c>
      <c r="B65" s="29">
        <v>0</v>
      </c>
      <c r="C65" s="29">
        <v>3.47</v>
      </c>
      <c r="D65" s="29">
        <v>3.47</v>
      </c>
      <c r="E65" s="29"/>
      <c r="F65" s="29"/>
      <c r="G65" s="29"/>
      <c r="H65" s="29"/>
      <c r="I65" s="29"/>
      <c r="J65" s="29"/>
      <c r="K65" s="29"/>
      <c r="L65" s="29"/>
      <c r="M65" s="29"/>
      <c r="N65" s="29"/>
      <c r="O65" s="29"/>
      <c r="P65" s="29"/>
      <c r="Q65" s="29"/>
      <c r="R65" s="29"/>
      <c r="S65" s="29"/>
      <c r="T65" s="29">
        <v>0.78</v>
      </c>
      <c r="U65" s="29">
        <v>0</v>
      </c>
      <c r="V65" s="29">
        <v>0.78</v>
      </c>
      <c r="W65" s="29"/>
      <c r="X65" s="29"/>
      <c r="Y65" s="29"/>
      <c r="Z65" s="29"/>
      <c r="AA65" s="29"/>
      <c r="AB65" s="29"/>
      <c r="AC65" s="29"/>
      <c r="AD65" s="29"/>
      <c r="AE65" s="29"/>
      <c r="AF65" s="29">
        <v>0</v>
      </c>
      <c r="AG65" s="29">
        <v>5.7</v>
      </c>
      <c r="AH65" s="29">
        <v>5.7</v>
      </c>
      <c r="AI65" s="29">
        <v>-0.78</v>
      </c>
      <c r="AJ65" s="29">
        <v>0.78</v>
      </c>
      <c r="AK65" s="29">
        <v>0</v>
      </c>
      <c r="AL65" s="29"/>
      <c r="AM65" s="29"/>
      <c r="AN65" s="29"/>
      <c r="AO65" s="29">
        <v>0</v>
      </c>
      <c r="AP65" s="29">
        <v>9.9499999999999993</v>
      </c>
      <c r="AQ65" s="29">
        <v>9.9499999999999993</v>
      </c>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row>
    <row r="66" spans="1:124" x14ac:dyDescent="0.25">
      <c r="A66" s="7" t="s">
        <v>374</v>
      </c>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v>-233.01</v>
      </c>
      <c r="AJ66" s="29">
        <v>233.01</v>
      </c>
      <c r="AK66" s="29">
        <v>0</v>
      </c>
      <c r="AL66" s="29"/>
      <c r="AM66" s="29"/>
      <c r="AN66" s="29"/>
      <c r="AO66" s="29">
        <v>-233.01</v>
      </c>
      <c r="AP66" s="29">
        <v>233.01</v>
      </c>
      <c r="AQ66" s="29">
        <v>0</v>
      </c>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row>
    <row r="67" spans="1:124" x14ac:dyDescent="0.25">
      <c r="A67" s="5" t="s">
        <v>74</v>
      </c>
      <c r="B67" s="29">
        <v>-29695.489999999998</v>
      </c>
      <c r="C67" s="29">
        <v>29695.489999999998</v>
      </c>
      <c r="D67" s="29">
        <v>0</v>
      </c>
      <c r="E67" s="29">
        <v>-26593.029999999995</v>
      </c>
      <c r="F67" s="29">
        <v>28715.969999999998</v>
      </c>
      <c r="G67" s="29">
        <v>2122.94</v>
      </c>
      <c r="H67" s="29">
        <v>-29394.12</v>
      </c>
      <c r="I67" s="29">
        <v>29394.12</v>
      </c>
      <c r="J67" s="29">
        <v>0</v>
      </c>
      <c r="K67" s="29">
        <v>-27908.809999999998</v>
      </c>
      <c r="L67" s="29">
        <v>29695.489999999998</v>
      </c>
      <c r="M67" s="29">
        <v>1786.68</v>
      </c>
      <c r="N67" s="29">
        <v>-28602.12</v>
      </c>
      <c r="O67" s="29">
        <v>28602.12</v>
      </c>
      <c r="P67" s="29">
        <v>0</v>
      </c>
      <c r="Q67" s="29">
        <v>-27734.82</v>
      </c>
      <c r="R67" s="29">
        <v>28596.35</v>
      </c>
      <c r="S67" s="29">
        <v>861.53</v>
      </c>
      <c r="T67" s="29">
        <v>-29110.5</v>
      </c>
      <c r="U67" s="29">
        <v>29110.5</v>
      </c>
      <c r="V67" s="29">
        <v>0</v>
      </c>
      <c r="W67" s="29">
        <v>-28669.75</v>
      </c>
      <c r="X67" s="29">
        <v>28669.75</v>
      </c>
      <c r="Y67" s="29">
        <v>0</v>
      </c>
      <c r="Z67" s="29">
        <v>-28658.93</v>
      </c>
      <c r="AA67" s="29">
        <v>28658.93</v>
      </c>
      <c r="AB67" s="29">
        <v>0</v>
      </c>
      <c r="AC67" s="29">
        <v>-29119.999999999996</v>
      </c>
      <c r="AD67" s="29">
        <v>29119.999999999996</v>
      </c>
      <c r="AE67" s="29">
        <v>0</v>
      </c>
      <c r="AF67" s="29">
        <v>-29187.02</v>
      </c>
      <c r="AG67" s="29">
        <v>29187.02</v>
      </c>
      <c r="AH67" s="29">
        <v>0</v>
      </c>
      <c r="AI67" s="29">
        <v>-92659.500000000015</v>
      </c>
      <c r="AJ67" s="29">
        <v>97279.500000000015</v>
      </c>
      <c r="AK67" s="29">
        <v>4620</v>
      </c>
      <c r="AL67" s="29"/>
      <c r="AM67" s="29"/>
      <c r="AN67" s="29"/>
      <c r="AO67" s="29">
        <v>-407334.08999999997</v>
      </c>
      <c r="AP67" s="29">
        <v>416725.24</v>
      </c>
      <c r="AQ67" s="29">
        <v>9391.15</v>
      </c>
      <c r="AR67" s="29">
        <v>-36782.46</v>
      </c>
      <c r="AS67" s="29">
        <v>37524.03</v>
      </c>
      <c r="AT67" s="29">
        <v>741.57</v>
      </c>
      <c r="AU67" s="29">
        <v>-60978.86</v>
      </c>
      <c r="AV67" s="29">
        <v>60978.86</v>
      </c>
      <c r="AW67" s="29">
        <v>0</v>
      </c>
      <c r="AX67" s="29">
        <v>-36527.4</v>
      </c>
      <c r="AY67" s="29">
        <v>40156.18</v>
      </c>
      <c r="AZ67" s="29">
        <v>3628.78</v>
      </c>
      <c r="BA67" s="29">
        <v>-104354.63</v>
      </c>
      <c r="BB67" s="29">
        <v>104354.63</v>
      </c>
      <c r="BC67" s="29">
        <v>0</v>
      </c>
      <c r="BD67" s="29">
        <v>-53973.14</v>
      </c>
      <c r="BE67" s="29">
        <v>54355.64</v>
      </c>
      <c r="BF67" s="29">
        <v>382.5</v>
      </c>
      <c r="BG67" s="29">
        <v>-62337.579999999994</v>
      </c>
      <c r="BH67" s="29">
        <v>62465.079999999994</v>
      </c>
      <c r="BI67" s="29">
        <v>127.5</v>
      </c>
      <c r="BJ67" s="29">
        <v>-66337.16</v>
      </c>
      <c r="BK67" s="29">
        <v>66464.66</v>
      </c>
      <c r="BL67" s="29">
        <v>127.5</v>
      </c>
      <c r="BM67" s="29">
        <v>-80207.23</v>
      </c>
      <c r="BN67" s="29">
        <v>85432.560000000012</v>
      </c>
      <c r="BO67" s="29">
        <v>5225.33</v>
      </c>
      <c r="BP67" s="29">
        <v>-73043.55</v>
      </c>
      <c r="BQ67" s="29">
        <v>73171.05</v>
      </c>
      <c r="BR67" s="29">
        <v>127.5</v>
      </c>
      <c r="BS67" s="29">
        <v>-76680.639999999999</v>
      </c>
      <c r="BT67" s="29">
        <v>79234.180000000008</v>
      </c>
      <c r="BU67" s="29">
        <v>2553.54</v>
      </c>
      <c r="BV67" s="29">
        <v>-96935.65</v>
      </c>
      <c r="BW67" s="29">
        <v>98113.15</v>
      </c>
      <c r="BX67" s="29">
        <v>1177.5</v>
      </c>
      <c r="BY67" s="29">
        <v>-98135.22</v>
      </c>
      <c r="BZ67" s="29">
        <v>98135.22</v>
      </c>
      <c r="CA67" s="29">
        <v>0</v>
      </c>
      <c r="CB67" s="29"/>
      <c r="CC67" s="29"/>
      <c r="CD67" s="29"/>
      <c r="CE67" s="29">
        <v>-846293.5199999999</v>
      </c>
      <c r="CF67" s="29">
        <v>860385.24</v>
      </c>
      <c r="CG67" s="29">
        <v>14091.720000000001</v>
      </c>
      <c r="CH67" s="29">
        <v>-19326.27</v>
      </c>
      <c r="CI67" s="29">
        <v>19326.27</v>
      </c>
      <c r="CJ67" s="29">
        <v>0</v>
      </c>
      <c r="CK67" s="29">
        <v>-19326.27</v>
      </c>
      <c r="CL67" s="29">
        <v>19326.27</v>
      </c>
      <c r="CM67" s="29">
        <v>0</v>
      </c>
      <c r="CN67" s="29">
        <v>-19643.25</v>
      </c>
      <c r="CO67" s="29">
        <v>19643.25</v>
      </c>
      <c r="CP67" s="29">
        <v>0</v>
      </c>
      <c r="CQ67" s="29">
        <v>-19643.25</v>
      </c>
      <c r="CR67" s="29">
        <v>19643.25</v>
      </c>
      <c r="CS67" s="29">
        <v>0</v>
      </c>
      <c r="CT67" s="29">
        <v>-20023.63</v>
      </c>
      <c r="CU67" s="29">
        <v>20023.63</v>
      </c>
      <c r="CV67" s="29">
        <v>0</v>
      </c>
      <c r="CW67" s="29">
        <v>-20023.63</v>
      </c>
      <c r="CX67" s="29">
        <v>20023.63</v>
      </c>
      <c r="CY67" s="29">
        <v>0</v>
      </c>
      <c r="CZ67" s="29">
        <v>-20023.63</v>
      </c>
      <c r="DA67" s="29">
        <v>20023.63</v>
      </c>
      <c r="DB67" s="29">
        <v>0</v>
      </c>
      <c r="DC67" s="29">
        <v>-20023.63</v>
      </c>
      <c r="DD67" s="29">
        <v>20023.63</v>
      </c>
      <c r="DE67" s="29">
        <v>0</v>
      </c>
      <c r="DF67" s="29">
        <v>-20023.63</v>
      </c>
      <c r="DG67" s="29">
        <v>20023.63</v>
      </c>
      <c r="DH67" s="29">
        <v>0</v>
      </c>
      <c r="DI67" s="29">
        <v>-20023.63</v>
      </c>
      <c r="DJ67" s="29">
        <v>20023.63</v>
      </c>
      <c r="DK67" s="29">
        <v>0</v>
      </c>
      <c r="DL67" s="29">
        <v>-20023.63</v>
      </c>
      <c r="DM67" s="29">
        <v>20023.63</v>
      </c>
      <c r="DN67" s="29">
        <v>0</v>
      </c>
      <c r="DO67" s="29">
        <v>-25880.730000000003</v>
      </c>
      <c r="DP67" s="29">
        <v>25880.730000000003</v>
      </c>
      <c r="DQ67" s="29">
        <v>0</v>
      </c>
      <c r="DR67" s="29">
        <v>-243985.18</v>
      </c>
      <c r="DS67" s="29">
        <v>243985.18</v>
      </c>
      <c r="DT67" s="29">
        <v>0</v>
      </c>
    </row>
    <row r="68" spans="1:124" x14ac:dyDescent="0.25">
      <c r="A68" s="6" t="s">
        <v>75</v>
      </c>
      <c r="B68" s="29">
        <v>-24159</v>
      </c>
      <c r="C68" s="29">
        <v>24159</v>
      </c>
      <c r="D68" s="29">
        <v>0</v>
      </c>
      <c r="E68" s="29">
        <v>-22060.909999999996</v>
      </c>
      <c r="F68" s="29">
        <v>24183.85</v>
      </c>
      <c r="G68" s="29">
        <v>2122.94</v>
      </c>
      <c r="H68" s="29">
        <v>-24159</v>
      </c>
      <c r="I68" s="29">
        <v>24159</v>
      </c>
      <c r="J68" s="29">
        <v>0</v>
      </c>
      <c r="K68" s="29">
        <v>-22372.32</v>
      </c>
      <c r="L68" s="29">
        <v>24159</v>
      </c>
      <c r="M68" s="29">
        <v>1786.68</v>
      </c>
      <c r="N68" s="29">
        <v>-24159</v>
      </c>
      <c r="O68" s="29">
        <v>24159</v>
      </c>
      <c r="P68" s="29">
        <v>0</v>
      </c>
      <c r="Q68" s="29">
        <v>-24159</v>
      </c>
      <c r="R68" s="29">
        <v>24159</v>
      </c>
      <c r="S68" s="29">
        <v>0</v>
      </c>
      <c r="T68" s="29">
        <v>-24172.29</v>
      </c>
      <c r="U68" s="29">
        <v>24172.29</v>
      </c>
      <c r="V68" s="29">
        <v>0</v>
      </c>
      <c r="W68" s="29">
        <v>-24232.400000000001</v>
      </c>
      <c r="X68" s="29">
        <v>24232.400000000001</v>
      </c>
      <c r="Y68" s="29">
        <v>0</v>
      </c>
      <c r="Z68" s="29">
        <v>-24221.58</v>
      </c>
      <c r="AA68" s="29">
        <v>24221.58</v>
      </c>
      <c r="AB68" s="29">
        <v>0</v>
      </c>
      <c r="AC68" s="29">
        <v>-24181.8</v>
      </c>
      <c r="AD68" s="29">
        <v>24181.8</v>
      </c>
      <c r="AE68" s="29">
        <v>0</v>
      </c>
      <c r="AF68" s="29">
        <v>-24704</v>
      </c>
      <c r="AG68" s="29">
        <v>24704</v>
      </c>
      <c r="AH68" s="29">
        <v>0</v>
      </c>
      <c r="AI68" s="29">
        <v>-87973.440000000002</v>
      </c>
      <c r="AJ68" s="29">
        <v>92593.44</v>
      </c>
      <c r="AK68" s="29">
        <v>4620</v>
      </c>
      <c r="AL68" s="29"/>
      <c r="AM68" s="29"/>
      <c r="AN68" s="29"/>
      <c r="AO68" s="29">
        <v>-350554.74</v>
      </c>
      <c r="AP68" s="29">
        <v>359084.36</v>
      </c>
      <c r="AQ68" s="29">
        <v>8529.619999999999</v>
      </c>
      <c r="AR68" s="29">
        <v>-31337.21</v>
      </c>
      <c r="AS68" s="29">
        <v>32078.78</v>
      </c>
      <c r="AT68" s="29">
        <v>741.57</v>
      </c>
      <c r="AU68" s="29">
        <v>-54450</v>
      </c>
      <c r="AV68" s="29">
        <v>54450</v>
      </c>
      <c r="AW68" s="29">
        <v>0</v>
      </c>
      <c r="AX68" s="29">
        <v>-31151.759999999998</v>
      </c>
      <c r="AY68" s="29">
        <v>34780.54</v>
      </c>
      <c r="AZ68" s="29">
        <v>3628.78</v>
      </c>
      <c r="BA68" s="29">
        <v>-97574.44</v>
      </c>
      <c r="BB68" s="29">
        <v>97574.44</v>
      </c>
      <c r="BC68" s="29">
        <v>0</v>
      </c>
      <c r="BD68" s="29">
        <v>-46299.74</v>
      </c>
      <c r="BE68" s="29">
        <v>46299.74</v>
      </c>
      <c r="BF68" s="29">
        <v>0</v>
      </c>
      <c r="BG68" s="29">
        <v>-54198.879999999997</v>
      </c>
      <c r="BH68" s="29">
        <v>54198.879999999997</v>
      </c>
      <c r="BI68" s="29">
        <v>0</v>
      </c>
      <c r="BJ68" s="29">
        <v>-54480.21</v>
      </c>
      <c r="BK68" s="29">
        <v>54480.21</v>
      </c>
      <c r="BL68" s="29">
        <v>0</v>
      </c>
      <c r="BM68" s="29">
        <v>-75503.739999999991</v>
      </c>
      <c r="BN68" s="29">
        <v>75896.040000000008</v>
      </c>
      <c r="BO68" s="29">
        <v>392.3</v>
      </c>
      <c r="BP68" s="29">
        <v>-62788.880000000005</v>
      </c>
      <c r="BQ68" s="29">
        <v>62788.880000000005</v>
      </c>
      <c r="BR68" s="29">
        <v>0</v>
      </c>
      <c r="BS68" s="29">
        <v>-67341.149999999994</v>
      </c>
      <c r="BT68" s="29">
        <v>67342.19</v>
      </c>
      <c r="BU68" s="29">
        <v>1.04</v>
      </c>
      <c r="BV68" s="29">
        <v>-82908.47</v>
      </c>
      <c r="BW68" s="29">
        <v>82908.47</v>
      </c>
      <c r="BX68" s="29">
        <v>0</v>
      </c>
      <c r="BY68" s="29">
        <v>-82643.5</v>
      </c>
      <c r="BZ68" s="29">
        <v>82643.5</v>
      </c>
      <c r="CA68" s="29">
        <v>0</v>
      </c>
      <c r="CB68" s="29"/>
      <c r="CC68" s="29"/>
      <c r="CD68" s="29"/>
      <c r="CE68" s="29">
        <v>-740677.98</v>
      </c>
      <c r="CF68" s="29">
        <v>745441.67</v>
      </c>
      <c r="CG68" s="29">
        <v>4763.6900000000005</v>
      </c>
      <c r="CH68" s="29">
        <v>-15798.5</v>
      </c>
      <c r="CI68" s="29">
        <v>15798.5</v>
      </c>
      <c r="CJ68" s="29">
        <v>0</v>
      </c>
      <c r="CK68" s="29">
        <v>-15798.5</v>
      </c>
      <c r="CL68" s="29">
        <v>15798.5</v>
      </c>
      <c r="CM68" s="29">
        <v>0</v>
      </c>
      <c r="CN68" s="29">
        <v>-16056</v>
      </c>
      <c r="CO68" s="29">
        <v>16056</v>
      </c>
      <c r="CP68" s="29">
        <v>0</v>
      </c>
      <c r="CQ68" s="29">
        <v>-16056</v>
      </c>
      <c r="CR68" s="29">
        <v>16056</v>
      </c>
      <c r="CS68" s="29">
        <v>0</v>
      </c>
      <c r="CT68" s="29">
        <v>-16365</v>
      </c>
      <c r="CU68" s="29">
        <v>16365</v>
      </c>
      <c r="CV68" s="29">
        <v>0</v>
      </c>
      <c r="CW68" s="29">
        <v>-16365</v>
      </c>
      <c r="CX68" s="29">
        <v>16365</v>
      </c>
      <c r="CY68" s="29">
        <v>0</v>
      </c>
      <c r="CZ68" s="29">
        <v>-16365</v>
      </c>
      <c r="DA68" s="29">
        <v>16365</v>
      </c>
      <c r="DB68" s="29">
        <v>0</v>
      </c>
      <c r="DC68" s="29">
        <v>-16365</v>
      </c>
      <c r="DD68" s="29">
        <v>16365</v>
      </c>
      <c r="DE68" s="29">
        <v>0</v>
      </c>
      <c r="DF68" s="29">
        <v>-16365</v>
      </c>
      <c r="DG68" s="29">
        <v>16365</v>
      </c>
      <c r="DH68" s="29">
        <v>0</v>
      </c>
      <c r="DI68" s="29">
        <v>-16365</v>
      </c>
      <c r="DJ68" s="29">
        <v>16365</v>
      </c>
      <c r="DK68" s="29">
        <v>0</v>
      </c>
      <c r="DL68" s="29">
        <v>-16365</v>
      </c>
      <c r="DM68" s="29">
        <v>16365</v>
      </c>
      <c r="DN68" s="29">
        <v>0</v>
      </c>
      <c r="DO68" s="29">
        <v>-21515</v>
      </c>
      <c r="DP68" s="29">
        <v>21515</v>
      </c>
      <c r="DQ68" s="29">
        <v>0</v>
      </c>
      <c r="DR68" s="29">
        <v>-199779</v>
      </c>
      <c r="DS68" s="29">
        <v>199779</v>
      </c>
      <c r="DT68" s="29">
        <v>0</v>
      </c>
    </row>
    <row r="69" spans="1:124" x14ac:dyDescent="0.25">
      <c r="A69" s="7" t="s">
        <v>328</v>
      </c>
      <c r="B69" s="29">
        <v>-17159</v>
      </c>
      <c r="C69" s="29">
        <v>17159</v>
      </c>
      <c r="D69" s="29">
        <v>0</v>
      </c>
      <c r="E69" s="29">
        <v>-15036.06</v>
      </c>
      <c r="F69" s="29">
        <v>17159</v>
      </c>
      <c r="G69" s="29">
        <v>2122.94</v>
      </c>
      <c r="H69" s="29">
        <v>-17159</v>
      </c>
      <c r="I69" s="29">
        <v>17159</v>
      </c>
      <c r="J69" s="29">
        <v>0</v>
      </c>
      <c r="K69" s="29">
        <v>-15372.32</v>
      </c>
      <c r="L69" s="29">
        <v>17159</v>
      </c>
      <c r="M69" s="29">
        <v>1786.68</v>
      </c>
      <c r="N69" s="29">
        <v>-17159</v>
      </c>
      <c r="O69" s="29">
        <v>17159</v>
      </c>
      <c r="P69" s="29">
        <v>0</v>
      </c>
      <c r="Q69" s="29">
        <v>-17159</v>
      </c>
      <c r="R69" s="29">
        <v>17159</v>
      </c>
      <c r="S69" s="29">
        <v>0</v>
      </c>
      <c r="T69" s="29">
        <v>-17159</v>
      </c>
      <c r="U69" s="29">
        <v>17159</v>
      </c>
      <c r="V69" s="29">
        <v>0</v>
      </c>
      <c r="W69" s="29">
        <v>-17159</v>
      </c>
      <c r="X69" s="29">
        <v>17159</v>
      </c>
      <c r="Y69" s="29">
        <v>0</v>
      </c>
      <c r="Z69" s="29">
        <v>-17159</v>
      </c>
      <c r="AA69" s="29">
        <v>17159</v>
      </c>
      <c r="AB69" s="29">
        <v>0</v>
      </c>
      <c r="AC69" s="29">
        <v>-17159</v>
      </c>
      <c r="AD69" s="29">
        <v>17159</v>
      </c>
      <c r="AE69" s="29">
        <v>0</v>
      </c>
      <c r="AF69" s="29">
        <v>-17704</v>
      </c>
      <c r="AG69" s="29">
        <v>17704</v>
      </c>
      <c r="AH69" s="29">
        <v>0</v>
      </c>
      <c r="AI69" s="29">
        <v>-19835</v>
      </c>
      <c r="AJ69" s="29">
        <v>24455</v>
      </c>
      <c r="AK69" s="29">
        <v>4620</v>
      </c>
      <c r="AL69" s="29"/>
      <c r="AM69" s="29"/>
      <c r="AN69" s="29"/>
      <c r="AO69" s="29">
        <v>-205219.38</v>
      </c>
      <c r="AP69" s="29">
        <v>213749</v>
      </c>
      <c r="AQ69" s="29">
        <v>8529.619999999999</v>
      </c>
      <c r="AR69" s="29">
        <v>-17708.43</v>
      </c>
      <c r="AS69" s="29">
        <v>18450</v>
      </c>
      <c r="AT69" s="29">
        <v>741.57</v>
      </c>
      <c r="AU69" s="29">
        <v>-18450</v>
      </c>
      <c r="AV69" s="29">
        <v>18450</v>
      </c>
      <c r="AW69" s="29">
        <v>0</v>
      </c>
      <c r="AX69" s="29">
        <v>-21550</v>
      </c>
      <c r="AY69" s="29">
        <v>21550</v>
      </c>
      <c r="AZ69" s="29">
        <v>0</v>
      </c>
      <c r="BA69" s="29">
        <v>-24350</v>
      </c>
      <c r="BB69" s="29">
        <v>24350</v>
      </c>
      <c r="BC69" s="29">
        <v>0</v>
      </c>
      <c r="BD69" s="29">
        <v>-36213.64</v>
      </c>
      <c r="BE69" s="29">
        <v>36213.64</v>
      </c>
      <c r="BF69" s="29">
        <v>0</v>
      </c>
      <c r="BG69" s="29">
        <v>-40650</v>
      </c>
      <c r="BH69" s="29">
        <v>40650</v>
      </c>
      <c r="BI69" s="29">
        <v>0</v>
      </c>
      <c r="BJ69" s="29">
        <v>-44454.35</v>
      </c>
      <c r="BK69" s="29">
        <v>44454.35</v>
      </c>
      <c r="BL69" s="29">
        <v>0</v>
      </c>
      <c r="BM69" s="29">
        <v>-47162.31</v>
      </c>
      <c r="BN69" s="29">
        <v>47554.61</v>
      </c>
      <c r="BO69" s="29">
        <v>392.3</v>
      </c>
      <c r="BP69" s="29">
        <v>-52622.73</v>
      </c>
      <c r="BQ69" s="29">
        <v>52622.73</v>
      </c>
      <c r="BR69" s="29">
        <v>0</v>
      </c>
      <c r="BS69" s="29">
        <v>-57295.62</v>
      </c>
      <c r="BT69" s="29">
        <v>57295.62</v>
      </c>
      <c r="BU69" s="29">
        <v>0</v>
      </c>
      <c r="BV69" s="29">
        <v>-63808.47</v>
      </c>
      <c r="BW69" s="29">
        <v>63808.47</v>
      </c>
      <c r="BX69" s="29">
        <v>0</v>
      </c>
      <c r="BY69" s="29">
        <v>-50622.5</v>
      </c>
      <c r="BZ69" s="29">
        <v>50622.5</v>
      </c>
      <c r="CA69" s="29">
        <v>0</v>
      </c>
      <c r="CB69" s="29"/>
      <c r="CC69" s="29"/>
      <c r="CD69" s="29"/>
      <c r="CE69" s="29">
        <v>-474888.05000000005</v>
      </c>
      <c r="CF69" s="29">
        <v>476021.92000000004</v>
      </c>
      <c r="CG69" s="29">
        <v>1133.8700000000001</v>
      </c>
      <c r="CH69" s="29">
        <v>-15398.5</v>
      </c>
      <c r="CI69" s="29">
        <v>15398.5</v>
      </c>
      <c r="CJ69" s="29">
        <v>0</v>
      </c>
      <c r="CK69" s="29">
        <v>-15398.5</v>
      </c>
      <c r="CL69" s="29">
        <v>15398.5</v>
      </c>
      <c r="CM69" s="29">
        <v>0</v>
      </c>
      <c r="CN69" s="29">
        <v>-15656</v>
      </c>
      <c r="CO69" s="29">
        <v>15656</v>
      </c>
      <c r="CP69" s="29">
        <v>0</v>
      </c>
      <c r="CQ69" s="29">
        <v>-15656</v>
      </c>
      <c r="CR69" s="29">
        <v>15656</v>
      </c>
      <c r="CS69" s="29">
        <v>0</v>
      </c>
      <c r="CT69" s="29">
        <v>-15965</v>
      </c>
      <c r="CU69" s="29">
        <v>15965</v>
      </c>
      <c r="CV69" s="29">
        <v>0</v>
      </c>
      <c r="CW69" s="29">
        <v>-15965</v>
      </c>
      <c r="CX69" s="29">
        <v>15965</v>
      </c>
      <c r="CY69" s="29">
        <v>0</v>
      </c>
      <c r="CZ69" s="29">
        <v>-15965</v>
      </c>
      <c r="DA69" s="29">
        <v>15965</v>
      </c>
      <c r="DB69" s="29">
        <v>0</v>
      </c>
      <c r="DC69" s="29">
        <v>-15965</v>
      </c>
      <c r="DD69" s="29">
        <v>15965</v>
      </c>
      <c r="DE69" s="29">
        <v>0</v>
      </c>
      <c r="DF69" s="29">
        <v>-15965</v>
      </c>
      <c r="DG69" s="29">
        <v>15965</v>
      </c>
      <c r="DH69" s="29">
        <v>0</v>
      </c>
      <c r="DI69" s="29">
        <v>-15965</v>
      </c>
      <c r="DJ69" s="29">
        <v>15965</v>
      </c>
      <c r="DK69" s="29">
        <v>0</v>
      </c>
      <c r="DL69" s="29">
        <v>-15965</v>
      </c>
      <c r="DM69" s="29">
        <v>15965</v>
      </c>
      <c r="DN69" s="29">
        <v>0</v>
      </c>
      <c r="DO69" s="29">
        <v>-21115</v>
      </c>
      <c r="DP69" s="29">
        <v>21115</v>
      </c>
      <c r="DQ69" s="29">
        <v>0</v>
      </c>
      <c r="DR69" s="29">
        <v>-194979</v>
      </c>
      <c r="DS69" s="29">
        <v>194979</v>
      </c>
      <c r="DT69" s="29">
        <v>0</v>
      </c>
    </row>
    <row r="70" spans="1:124" x14ac:dyDescent="0.25">
      <c r="A70" s="7" t="s">
        <v>329</v>
      </c>
      <c r="B70" s="29">
        <v>-7000</v>
      </c>
      <c r="C70" s="29">
        <v>7000</v>
      </c>
      <c r="D70" s="29">
        <v>0</v>
      </c>
      <c r="E70" s="29">
        <v>-7000</v>
      </c>
      <c r="F70" s="29">
        <v>7000</v>
      </c>
      <c r="G70" s="29">
        <v>0</v>
      </c>
      <c r="H70" s="29">
        <v>-7000</v>
      </c>
      <c r="I70" s="29">
        <v>7000</v>
      </c>
      <c r="J70" s="29">
        <v>0</v>
      </c>
      <c r="K70" s="29">
        <v>-7000</v>
      </c>
      <c r="L70" s="29">
        <v>7000</v>
      </c>
      <c r="M70" s="29">
        <v>0</v>
      </c>
      <c r="N70" s="29">
        <v>-7000</v>
      </c>
      <c r="O70" s="29">
        <v>7000</v>
      </c>
      <c r="P70" s="29">
        <v>0</v>
      </c>
      <c r="Q70" s="29">
        <v>-7000</v>
      </c>
      <c r="R70" s="29">
        <v>7000</v>
      </c>
      <c r="S70" s="29">
        <v>0</v>
      </c>
      <c r="T70" s="29">
        <v>-7000</v>
      </c>
      <c r="U70" s="29">
        <v>7000</v>
      </c>
      <c r="V70" s="29">
        <v>0</v>
      </c>
      <c r="W70" s="29">
        <v>-7000</v>
      </c>
      <c r="X70" s="29">
        <v>7000</v>
      </c>
      <c r="Y70" s="29">
        <v>0</v>
      </c>
      <c r="Z70" s="29">
        <v>-7000</v>
      </c>
      <c r="AA70" s="29">
        <v>7000</v>
      </c>
      <c r="AB70" s="29">
        <v>0</v>
      </c>
      <c r="AC70" s="29">
        <v>-7000</v>
      </c>
      <c r="AD70" s="29">
        <v>7000</v>
      </c>
      <c r="AE70" s="29">
        <v>0</v>
      </c>
      <c r="AF70" s="29">
        <v>-7000</v>
      </c>
      <c r="AG70" s="29">
        <v>7000</v>
      </c>
      <c r="AH70" s="29">
        <v>0</v>
      </c>
      <c r="AI70" s="29">
        <v>-10000</v>
      </c>
      <c r="AJ70" s="29">
        <v>10000</v>
      </c>
      <c r="AK70" s="29">
        <v>0</v>
      </c>
      <c r="AL70" s="29"/>
      <c r="AM70" s="29"/>
      <c r="AN70" s="29"/>
      <c r="AO70" s="29">
        <v>-87000</v>
      </c>
      <c r="AP70" s="29">
        <v>87000</v>
      </c>
      <c r="AQ70" s="29">
        <v>0</v>
      </c>
      <c r="AR70" s="29">
        <v>-10000</v>
      </c>
      <c r="AS70" s="29">
        <v>10000</v>
      </c>
      <c r="AT70" s="29">
        <v>0</v>
      </c>
      <c r="AU70" s="29">
        <v>-10000</v>
      </c>
      <c r="AV70" s="29">
        <v>10000</v>
      </c>
      <c r="AW70" s="29">
        <v>0</v>
      </c>
      <c r="AX70" s="29">
        <v>-10000</v>
      </c>
      <c r="AY70" s="29">
        <v>10000</v>
      </c>
      <c r="AZ70" s="29">
        <v>0</v>
      </c>
      <c r="BA70" s="29">
        <v>-10000</v>
      </c>
      <c r="BB70" s="29">
        <v>10000</v>
      </c>
      <c r="BC70" s="29">
        <v>0</v>
      </c>
      <c r="BD70" s="29">
        <v>-10000</v>
      </c>
      <c r="BE70" s="29">
        <v>10000</v>
      </c>
      <c r="BF70" s="29">
        <v>0</v>
      </c>
      <c r="BG70" s="29">
        <v>-10000</v>
      </c>
      <c r="BH70" s="29">
        <v>10000</v>
      </c>
      <c r="BI70" s="29">
        <v>0</v>
      </c>
      <c r="BJ70" s="29">
        <v>-10000</v>
      </c>
      <c r="BK70" s="29">
        <v>10000</v>
      </c>
      <c r="BL70" s="29">
        <v>0</v>
      </c>
      <c r="BM70" s="29">
        <v>-10000</v>
      </c>
      <c r="BN70" s="29">
        <v>10000</v>
      </c>
      <c r="BO70" s="29">
        <v>0</v>
      </c>
      <c r="BP70" s="29">
        <v>-10000</v>
      </c>
      <c r="BQ70" s="29">
        <v>10000</v>
      </c>
      <c r="BR70" s="29">
        <v>0</v>
      </c>
      <c r="BS70" s="29">
        <v>-10000</v>
      </c>
      <c r="BT70" s="29">
        <v>10000</v>
      </c>
      <c r="BU70" s="29">
        <v>0</v>
      </c>
      <c r="BV70" s="29">
        <v>-10000</v>
      </c>
      <c r="BW70" s="29">
        <v>10000</v>
      </c>
      <c r="BX70" s="29">
        <v>0</v>
      </c>
      <c r="BY70" s="29">
        <v>-30621</v>
      </c>
      <c r="BZ70" s="29">
        <v>30621</v>
      </c>
      <c r="CA70" s="29">
        <v>0</v>
      </c>
      <c r="CB70" s="29"/>
      <c r="CC70" s="29"/>
      <c r="CD70" s="29"/>
      <c r="CE70" s="29">
        <v>-140621</v>
      </c>
      <c r="CF70" s="29">
        <v>140621</v>
      </c>
      <c r="CG70" s="29">
        <v>0</v>
      </c>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row>
    <row r="71" spans="1:124" x14ac:dyDescent="0.25">
      <c r="A71" s="7" t="s">
        <v>375</v>
      </c>
      <c r="B71" s="29"/>
      <c r="C71" s="29"/>
      <c r="D71" s="29"/>
      <c r="E71" s="29"/>
      <c r="F71" s="29"/>
      <c r="G71" s="29"/>
      <c r="H71" s="29"/>
      <c r="I71" s="29"/>
      <c r="J71" s="29"/>
      <c r="K71" s="29"/>
      <c r="L71" s="29"/>
      <c r="M71" s="29"/>
      <c r="N71" s="29"/>
      <c r="O71" s="29"/>
      <c r="P71" s="29"/>
      <c r="Q71" s="29"/>
      <c r="R71" s="29"/>
      <c r="S71" s="29"/>
      <c r="T71" s="29"/>
      <c r="U71" s="29"/>
      <c r="V71" s="29"/>
      <c r="W71" s="29"/>
      <c r="X71" s="29"/>
      <c r="Y71" s="29"/>
      <c r="Z71" s="29"/>
      <c r="AA71" s="29"/>
      <c r="AB71" s="29"/>
      <c r="AC71" s="29"/>
      <c r="AD71" s="29"/>
      <c r="AE71" s="29"/>
      <c r="AF71" s="29"/>
      <c r="AG71" s="29"/>
      <c r="AH71" s="29"/>
      <c r="AI71" s="29">
        <v>-45000</v>
      </c>
      <c r="AJ71" s="29">
        <v>45000</v>
      </c>
      <c r="AK71" s="29">
        <v>0</v>
      </c>
      <c r="AL71" s="29"/>
      <c r="AM71" s="29"/>
      <c r="AN71" s="29"/>
      <c r="AO71" s="29">
        <v>-45000</v>
      </c>
      <c r="AP71" s="29">
        <v>45000</v>
      </c>
      <c r="AQ71" s="29">
        <v>0</v>
      </c>
      <c r="AR71" s="29"/>
      <c r="AS71" s="29"/>
      <c r="AT71" s="29"/>
      <c r="AU71" s="29"/>
      <c r="AV71" s="29"/>
      <c r="AW71" s="29"/>
      <c r="AX71" s="29"/>
      <c r="AY71" s="29"/>
      <c r="AZ71" s="29"/>
      <c r="BA71" s="29"/>
      <c r="BB71" s="29"/>
      <c r="BC71" s="29"/>
      <c r="BD71" s="29"/>
      <c r="BE71" s="29"/>
      <c r="BF71" s="29"/>
      <c r="BG71" s="29"/>
      <c r="BH71" s="29"/>
      <c r="BI71" s="29"/>
      <c r="BJ71" s="29"/>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row>
    <row r="72" spans="1:124" x14ac:dyDescent="0.25">
      <c r="A72" s="7" t="s">
        <v>357</v>
      </c>
      <c r="B72" s="29"/>
      <c r="C72" s="29"/>
      <c r="D72" s="29"/>
      <c r="E72" s="29">
        <v>-24.85</v>
      </c>
      <c r="F72" s="29">
        <v>24.85</v>
      </c>
      <c r="G72" s="29">
        <v>0</v>
      </c>
      <c r="H72" s="29"/>
      <c r="I72" s="29"/>
      <c r="J72" s="29"/>
      <c r="K72" s="29"/>
      <c r="L72" s="29"/>
      <c r="M72" s="29"/>
      <c r="N72" s="29"/>
      <c r="O72" s="29"/>
      <c r="P72" s="29"/>
      <c r="Q72" s="29"/>
      <c r="R72" s="29"/>
      <c r="S72" s="29"/>
      <c r="T72" s="29">
        <v>-13.29</v>
      </c>
      <c r="U72" s="29">
        <v>13.29</v>
      </c>
      <c r="V72" s="29">
        <v>0</v>
      </c>
      <c r="W72" s="29">
        <v>-73.400000000000006</v>
      </c>
      <c r="X72" s="29">
        <v>73.400000000000006</v>
      </c>
      <c r="Y72" s="29">
        <v>0</v>
      </c>
      <c r="Z72" s="29">
        <v>-62.58</v>
      </c>
      <c r="AA72" s="29">
        <v>62.58</v>
      </c>
      <c r="AB72" s="29">
        <v>0</v>
      </c>
      <c r="AC72" s="29">
        <v>-22.8</v>
      </c>
      <c r="AD72" s="29">
        <v>22.8</v>
      </c>
      <c r="AE72" s="29">
        <v>0</v>
      </c>
      <c r="AF72" s="29"/>
      <c r="AG72" s="29"/>
      <c r="AH72" s="29"/>
      <c r="AI72" s="29">
        <v>-13138.44</v>
      </c>
      <c r="AJ72" s="29">
        <v>13138.44</v>
      </c>
      <c r="AK72" s="29">
        <v>0</v>
      </c>
      <c r="AL72" s="29"/>
      <c r="AM72" s="29"/>
      <c r="AN72" s="29"/>
      <c r="AO72" s="29">
        <v>-13335.36</v>
      </c>
      <c r="AP72" s="29">
        <v>13335.36</v>
      </c>
      <c r="AQ72" s="29">
        <v>0</v>
      </c>
      <c r="AR72" s="29">
        <v>-3628.78</v>
      </c>
      <c r="AS72" s="29">
        <v>3628.78</v>
      </c>
      <c r="AT72" s="29">
        <v>0</v>
      </c>
      <c r="AU72" s="29">
        <v>-26000</v>
      </c>
      <c r="AV72" s="29">
        <v>26000</v>
      </c>
      <c r="AW72" s="29">
        <v>0</v>
      </c>
      <c r="AX72" s="29">
        <v>398.24</v>
      </c>
      <c r="AY72" s="29">
        <v>3230.54</v>
      </c>
      <c r="AZ72" s="29">
        <v>3628.78</v>
      </c>
      <c r="BA72" s="29">
        <v>-63224.44</v>
      </c>
      <c r="BB72" s="29">
        <v>63224.44</v>
      </c>
      <c r="BC72" s="29">
        <v>0</v>
      </c>
      <c r="BD72" s="29">
        <v>-86.1</v>
      </c>
      <c r="BE72" s="29">
        <v>86.1</v>
      </c>
      <c r="BF72" s="29">
        <v>0</v>
      </c>
      <c r="BG72" s="29">
        <v>-3548.88</v>
      </c>
      <c r="BH72" s="29">
        <v>3548.88</v>
      </c>
      <c r="BI72" s="29">
        <v>0</v>
      </c>
      <c r="BJ72" s="29">
        <v>-25.86</v>
      </c>
      <c r="BK72" s="29">
        <v>25.86</v>
      </c>
      <c r="BL72" s="29">
        <v>0</v>
      </c>
      <c r="BM72" s="29">
        <v>-18341.43</v>
      </c>
      <c r="BN72" s="29">
        <v>18341.43</v>
      </c>
      <c r="BO72" s="29">
        <v>0</v>
      </c>
      <c r="BP72" s="29">
        <v>-166.15</v>
      </c>
      <c r="BQ72" s="29">
        <v>166.15</v>
      </c>
      <c r="BR72" s="29">
        <v>0</v>
      </c>
      <c r="BS72" s="29">
        <v>-45.53</v>
      </c>
      <c r="BT72" s="29">
        <v>46.57</v>
      </c>
      <c r="BU72" s="29">
        <v>1.04</v>
      </c>
      <c r="BV72" s="29">
        <v>-9100</v>
      </c>
      <c r="BW72" s="29">
        <v>9100</v>
      </c>
      <c r="BX72" s="29">
        <v>0</v>
      </c>
      <c r="BY72" s="29">
        <v>-1400</v>
      </c>
      <c r="BZ72" s="29">
        <v>1400</v>
      </c>
      <c r="CA72" s="29">
        <v>0</v>
      </c>
      <c r="CB72" s="29"/>
      <c r="CC72" s="29"/>
      <c r="CD72" s="29"/>
      <c r="CE72" s="29">
        <v>-125168.93</v>
      </c>
      <c r="CF72" s="29">
        <v>128798.75000000003</v>
      </c>
      <c r="CG72" s="29">
        <v>3629.82</v>
      </c>
      <c r="CH72" s="29">
        <v>-400</v>
      </c>
      <c r="CI72" s="29">
        <v>400</v>
      </c>
      <c r="CJ72" s="29">
        <v>0</v>
      </c>
      <c r="CK72" s="29">
        <v>-400</v>
      </c>
      <c r="CL72" s="29">
        <v>400</v>
      </c>
      <c r="CM72" s="29">
        <v>0</v>
      </c>
      <c r="CN72" s="29">
        <v>-400</v>
      </c>
      <c r="CO72" s="29">
        <v>400</v>
      </c>
      <c r="CP72" s="29">
        <v>0</v>
      </c>
      <c r="CQ72" s="29">
        <v>-400</v>
      </c>
      <c r="CR72" s="29">
        <v>400</v>
      </c>
      <c r="CS72" s="29">
        <v>0</v>
      </c>
      <c r="CT72" s="29">
        <v>-400</v>
      </c>
      <c r="CU72" s="29">
        <v>400</v>
      </c>
      <c r="CV72" s="29">
        <v>0</v>
      </c>
      <c r="CW72" s="29">
        <v>-400</v>
      </c>
      <c r="CX72" s="29">
        <v>400</v>
      </c>
      <c r="CY72" s="29">
        <v>0</v>
      </c>
      <c r="CZ72" s="29">
        <v>-400</v>
      </c>
      <c r="DA72" s="29">
        <v>400</v>
      </c>
      <c r="DB72" s="29">
        <v>0</v>
      </c>
      <c r="DC72" s="29">
        <v>-400</v>
      </c>
      <c r="DD72" s="29">
        <v>400</v>
      </c>
      <c r="DE72" s="29">
        <v>0</v>
      </c>
      <c r="DF72" s="29">
        <v>-400</v>
      </c>
      <c r="DG72" s="29">
        <v>400</v>
      </c>
      <c r="DH72" s="29">
        <v>0</v>
      </c>
      <c r="DI72" s="29">
        <v>-400</v>
      </c>
      <c r="DJ72" s="29">
        <v>400</v>
      </c>
      <c r="DK72" s="29">
        <v>0</v>
      </c>
      <c r="DL72" s="29">
        <v>-400</v>
      </c>
      <c r="DM72" s="29">
        <v>400</v>
      </c>
      <c r="DN72" s="29">
        <v>0</v>
      </c>
      <c r="DO72" s="29">
        <v>-400</v>
      </c>
      <c r="DP72" s="29">
        <v>400</v>
      </c>
      <c r="DQ72" s="29">
        <v>0</v>
      </c>
      <c r="DR72" s="29">
        <v>-4800</v>
      </c>
      <c r="DS72" s="29">
        <v>4800</v>
      </c>
      <c r="DT72" s="29">
        <v>0</v>
      </c>
    </row>
    <row r="73" spans="1:124" x14ac:dyDescent="0.25">
      <c r="A73" s="6" t="s">
        <v>78</v>
      </c>
      <c r="B73" s="29">
        <v>-5536.49</v>
      </c>
      <c r="C73" s="29">
        <v>5536.49</v>
      </c>
      <c r="D73" s="29">
        <v>0</v>
      </c>
      <c r="E73" s="29">
        <v>-4532.12</v>
      </c>
      <c r="F73" s="29">
        <v>4532.12</v>
      </c>
      <c r="G73" s="29">
        <v>0</v>
      </c>
      <c r="H73" s="29">
        <v>-5235.12</v>
      </c>
      <c r="I73" s="29">
        <v>5235.12</v>
      </c>
      <c r="J73" s="29">
        <v>0</v>
      </c>
      <c r="K73" s="29">
        <v>-5536.49</v>
      </c>
      <c r="L73" s="29">
        <v>5536.49</v>
      </c>
      <c r="M73" s="29">
        <v>0</v>
      </c>
      <c r="N73" s="29">
        <v>-4443.12</v>
      </c>
      <c r="O73" s="29">
        <v>4443.12</v>
      </c>
      <c r="P73" s="29">
        <v>0</v>
      </c>
      <c r="Q73" s="29">
        <v>-3575.8200000000006</v>
      </c>
      <c r="R73" s="29">
        <v>4437.3500000000004</v>
      </c>
      <c r="S73" s="29">
        <v>861.53</v>
      </c>
      <c r="T73" s="29">
        <v>-4938.21</v>
      </c>
      <c r="U73" s="29">
        <v>4938.21</v>
      </c>
      <c r="V73" s="29">
        <v>0</v>
      </c>
      <c r="W73" s="29">
        <v>-4437.3500000000004</v>
      </c>
      <c r="X73" s="29">
        <v>4437.3500000000004</v>
      </c>
      <c r="Y73" s="29">
        <v>0</v>
      </c>
      <c r="Z73" s="29">
        <v>-4437.3500000000004</v>
      </c>
      <c r="AA73" s="29">
        <v>4437.3500000000004</v>
      </c>
      <c r="AB73" s="29">
        <v>0</v>
      </c>
      <c r="AC73" s="29">
        <v>-4938.2000000000007</v>
      </c>
      <c r="AD73" s="29">
        <v>4938.2000000000007</v>
      </c>
      <c r="AE73" s="29">
        <v>0</v>
      </c>
      <c r="AF73" s="29">
        <v>-4483.0200000000004</v>
      </c>
      <c r="AG73" s="29">
        <v>4483.0200000000004</v>
      </c>
      <c r="AH73" s="29">
        <v>0</v>
      </c>
      <c r="AI73" s="29">
        <v>-4686.0600000000004</v>
      </c>
      <c r="AJ73" s="29">
        <v>4686.0600000000004</v>
      </c>
      <c r="AK73" s="29">
        <v>0</v>
      </c>
      <c r="AL73" s="29"/>
      <c r="AM73" s="29"/>
      <c r="AN73" s="29"/>
      <c r="AO73" s="29">
        <v>-56779.349999999991</v>
      </c>
      <c r="AP73" s="29">
        <v>57640.87999999999</v>
      </c>
      <c r="AQ73" s="29">
        <v>861.53</v>
      </c>
      <c r="AR73" s="29">
        <v>-5445.2500000000009</v>
      </c>
      <c r="AS73" s="29">
        <v>5445.2500000000009</v>
      </c>
      <c r="AT73" s="29">
        <v>0</v>
      </c>
      <c r="AU73" s="29">
        <v>-6528.8600000000006</v>
      </c>
      <c r="AV73" s="29">
        <v>6528.8600000000006</v>
      </c>
      <c r="AW73" s="29">
        <v>0</v>
      </c>
      <c r="AX73" s="29">
        <v>-5375.64</v>
      </c>
      <c r="AY73" s="29">
        <v>5375.64</v>
      </c>
      <c r="AZ73" s="29">
        <v>0</v>
      </c>
      <c r="BA73" s="29">
        <v>-6780.19</v>
      </c>
      <c r="BB73" s="29">
        <v>6780.19</v>
      </c>
      <c r="BC73" s="29">
        <v>0</v>
      </c>
      <c r="BD73" s="29">
        <v>-7673.4000000000005</v>
      </c>
      <c r="BE73" s="29">
        <v>8055.9000000000005</v>
      </c>
      <c r="BF73" s="29">
        <v>382.5</v>
      </c>
      <c r="BG73" s="29">
        <v>-8138.7000000000007</v>
      </c>
      <c r="BH73" s="29">
        <v>8266.2000000000007</v>
      </c>
      <c r="BI73" s="29">
        <v>127.5</v>
      </c>
      <c r="BJ73" s="29">
        <v>-11856.949999999999</v>
      </c>
      <c r="BK73" s="29">
        <v>11984.449999999999</v>
      </c>
      <c r="BL73" s="29">
        <v>127.5</v>
      </c>
      <c r="BM73" s="29">
        <v>-4703.49</v>
      </c>
      <c r="BN73" s="29">
        <v>9536.52</v>
      </c>
      <c r="BO73" s="29">
        <v>4833.0300000000007</v>
      </c>
      <c r="BP73" s="29">
        <v>-10254.67</v>
      </c>
      <c r="BQ73" s="29">
        <v>10382.17</v>
      </c>
      <c r="BR73" s="29">
        <v>127.5</v>
      </c>
      <c r="BS73" s="29">
        <v>-9339.49</v>
      </c>
      <c r="BT73" s="29">
        <v>11891.99</v>
      </c>
      <c r="BU73" s="29">
        <v>2552.5</v>
      </c>
      <c r="BV73" s="29">
        <v>-14027.18</v>
      </c>
      <c r="BW73" s="29">
        <v>15204.68</v>
      </c>
      <c r="BX73" s="29">
        <v>1177.5</v>
      </c>
      <c r="BY73" s="29">
        <v>-15491.720000000001</v>
      </c>
      <c r="BZ73" s="29">
        <v>15491.720000000001</v>
      </c>
      <c r="CA73" s="29">
        <v>0</v>
      </c>
      <c r="CB73" s="29"/>
      <c r="CC73" s="29"/>
      <c r="CD73" s="29"/>
      <c r="CE73" s="29">
        <v>-105615.54</v>
      </c>
      <c r="CF73" s="29">
        <v>114943.57</v>
      </c>
      <c r="CG73" s="29">
        <v>9328.0300000000007</v>
      </c>
      <c r="CH73" s="29">
        <v>-3527.7699999999995</v>
      </c>
      <c r="CI73" s="29">
        <v>3527.7699999999995</v>
      </c>
      <c r="CJ73" s="29">
        <v>0</v>
      </c>
      <c r="CK73" s="29">
        <v>-3527.7699999999995</v>
      </c>
      <c r="CL73" s="29">
        <v>3527.7699999999995</v>
      </c>
      <c r="CM73" s="29">
        <v>0</v>
      </c>
      <c r="CN73" s="29">
        <v>-3587.2499999999995</v>
      </c>
      <c r="CO73" s="29">
        <v>3587.2499999999995</v>
      </c>
      <c r="CP73" s="29">
        <v>0</v>
      </c>
      <c r="CQ73" s="29">
        <v>-3587.2499999999995</v>
      </c>
      <c r="CR73" s="29">
        <v>3587.2499999999995</v>
      </c>
      <c r="CS73" s="29">
        <v>0</v>
      </c>
      <c r="CT73" s="29">
        <v>-3658.63</v>
      </c>
      <c r="CU73" s="29">
        <v>3658.63</v>
      </c>
      <c r="CV73" s="29">
        <v>0</v>
      </c>
      <c r="CW73" s="29">
        <v>-3658.63</v>
      </c>
      <c r="CX73" s="29">
        <v>3658.63</v>
      </c>
      <c r="CY73" s="29">
        <v>0</v>
      </c>
      <c r="CZ73" s="29">
        <v>-3658.63</v>
      </c>
      <c r="DA73" s="29">
        <v>3658.63</v>
      </c>
      <c r="DB73" s="29">
        <v>0</v>
      </c>
      <c r="DC73" s="29">
        <v>-3658.63</v>
      </c>
      <c r="DD73" s="29">
        <v>3658.63</v>
      </c>
      <c r="DE73" s="29">
        <v>0</v>
      </c>
      <c r="DF73" s="29">
        <v>-3658.63</v>
      </c>
      <c r="DG73" s="29">
        <v>3658.63</v>
      </c>
      <c r="DH73" s="29">
        <v>0</v>
      </c>
      <c r="DI73" s="29">
        <v>-3658.63</v>
      </c>
      <c r="DJ73" s="29">
        <v>3658.63</v>
      </c>
      <c r="DK73" s="29">
        <v>0</v>
      </c>
      <c r="DL73" s="29">
        <v>-3658.63</v>
      </c>
      <c r="DM73" s="29">
        <v>3658.63</v>
      </c>
      <c r="DN73" s="29">
        <v>0</v>
      </c>
      <c r="DO73" s="29">
        <v>-4365.7299999999996</v>
      </c>
      <c r="DP73" s="29">
        <v>4365.7299999999996</v>
      </c>
      <c r="DQ73" s="29">
        <v>0</v>
      </c>
      <c r="DR73" s="29">
        <v>-44206.179999999993</v>
      </c>
      <c r="DS73" s="29">
        <v>44206.179999999993</v>
      </c>
      <c r="DT73" s="29">
        <v>0</v>
      </c>
    </row>
    <row r="74" spans="1:124" x14ac:dyDescent="0.25">
      <c r="A74" s="7" t="s">
        <v>330</v>
      </c>
      <c r="B74" s="29">
        <v>-4266.91</v>
      </c>
      <c r="C74" s="29">
        <v>4266.91</v>
      </c>
      <c r="D74" s="29">
        <v>0</v>
      </c>
      <c r="E74" s="29">
        <v>-4266.91</v>
      </c>
      <c r="F74" s="29">
        <v>4266.91</v>
      </c>
      <c r="G74" s="29">
        <v>0</v>
      </c>
      <c r="H74" s="29">
        <v>-4266.91</v>
      </c>
      <c r="I74" s="29">
        <v>4266.91</v>
      </c>
      <c r="J74" s="29">
        <v>0</v>
      </c>
      <c r="K74" s="29">
        <v>-4266.91</v>
      </c>
      <c r="L74" s="29">
        <v>4266.91</v>
      </c>
      <c r="M74" s="29">
        <v>0</v>
      </c>
      <c r="N74" s="29">
        <v>-4266.91</v>
      </c>
      <c r="O74" s="29">
        <v>4266.91</v>
      </c>
      <c r="P74" s="29">
        <v>0</v>
      </c>
      <c r="Q74" s="29">
        <v>-4261.1400000000003</v>
      </c>
      <c r="R74" s="29">
        <v>4261.1400000000003</v>
      </c>
      <c r="S74" s="29">
        <v>0</v>
      </c>
      <c r="T74" s="29">
        <v>-4261.1400000000003</v>
      </c>
      <c r="U74" s="29">
        <v>4261.1400000000003</v>
      </c>
      <c r="V74" s="29">
        <v>0</v>
      </c>
      <c r="W74" s="29">
        <v>-4261.1400000000003</v>
      </c>
      <c r="X74" s="29">
        <v>4261.1400000000003</v>
      </c>
      <c r="Y74" s="29">
        <v>0</v>
      </c>
      <c r="Z74" s="29">
        <v>-4261.1400000000003</v>
      </c>
      <c r="AA74" s="29">
        <v>4261.1400000000003</v>
      </c>
      <c r="AB74" s="29">
        <v>0</v>
      </c>
      <c r="AC74" s="29">
        <v>-4261.1400000000003</v>
      </c>
      <c r="AD74" s="29">
        <v>4261.1400000000003</v>
      </c>
      <c r="AE74" s="29">
        <v>0</v>
      </c>
      <c r="AF74" s="29">
        <v>-4306.8100000000004</v>
      </c>
      <c r="AG74" s="29">
        <v>4306.8100000000004</v>
      </c>
      <c r="AH74" s="29">
        <v>0</v>
      </c>
      <c r="AI74" s="29">
        <v>-4509.8500000000004</v>
      </c>
      <c r="AJ74" s="29">
        <v>4509.8500000000004</v>
      </c>
      <c r="AK74" s="29">
        <v>0</v>
      </c>
      <c r="AL74" s="29"/>
      <c r="AM74" s="29"/>
      <c r="AN74" s="29"/>
      <c r="AO74" s="29">
        <v>-51456.909999999996</v>
      </c>
      <c r="AP74" s="29">
        <v>51456.909999999996</v>
      </c>
      <c r="AQ74" s="29">
        <v>0</v>
      </c>
      <c r="AR74" s="29">
        <v>-4480.3900000000003</v>
      </c>
      <c r="AS74" s="29">
        <v>4480.3900000000003</v>
      </c>
      <c r="AT74" s="29">
        <v>0</v>
      </c>
      <c r="AU74" s="29">
        <v>-4480.3900000000003</v>
      </c>
      <c r="AV74" s="29">
        <v>4480.3900000000003</v>
      </c>
      <c r="AW74" s="29">
        <v>0</v>
      </c>
      <c r="AX74" s="29">
        <v>-5194.17</v>
      </c>
      <c r="AY74" s="29">
        <v>5194.17</v>
      </c>
      <c r="AZ74" s="29">
        <v>0</v>
      </c>
      <c r="BA74" s="29">
        <v>-5815.36</v>
      </c>
      <c r="BB74" s="29">
        <v>5815.36</v>
      </c>
      <c r="BC74" s="29">
        <v>0</v>
      </c>
      <c r="BD74" s="29">
        <v>-7424.43</v>
      </c>
      <c r="BE74" s="29">
        <v>7424.43</v>
      </c>
      <c r="BF74" s="29">
        <v>0</v>
      </c>
      <c r="BG74" s="29">
        <v>-7673.31</v>
      </c>
      <c r="BH74" s="29">
        <v>7673.31</v>
      </c>
      <c r="BI74" s="29">
        <v>0</v>
      </c>
      <c r="BJ74" s="29">
        <v>-8472.98</v>
      </c>
      <c r="BK74" s="29">
        <v>8472.98</v>
      </c>
      <c r="BL74" s="29">
        <v>0</v>
      </c>
      <c r="BM74" s="29">
        <v>-8078.72</v>
      </c>
      <c r="BN74" s="29">
        <v>8392.52</v>
      </c>
      <c r="BO74" s="29">
        <v>313.8</v>
      </c>
      <c r="BP74" s="29">
        <v>-10087.5</v>
      </c>
      <c r="BQ74" s="29">
        <v>10087.5</v>
      </c>
      <c r="BR74" s="29">
        <v>0</v>
      </c>
      <c r="BS74" s="29">
        <v>-10847.94</v>
      </c>
      <c r="BT74" s="29">
        <v>10847.94</v>
      </c>
      <c r="BU74" s="29">
        <v>0</v>
      </c>
      <c r="BV74" s="29">
        <v>-12652.01</v>
      </c>
      <c r="BW74" s="29">
        <v>12652.01</v>
      </c>
      <c r="BX74" s="29">
        <v>0</v>
      </c>
      <c r="BY74" s="29">
        <v>-14052.27</v>
      </c>
      <c r="BZ74" s="29">
        <v>14052.27</v>
      </c>
      <c r="CA74" s="29">
        <v>0</v>
      </c>
      <c r="CB74" s="29"/>
      <c r="CC74" s="29"/>
      <c r="CD74" s="29"/>
      <c r="CE74" s="29">
        <v>-99259.47</v>
      </c>
      <c r="CF74" s="29">
        <v>99573.27</v>
      </c>
      <c r="CG74" s="29">
        <v>313.8</v>
      </c>
      <c r="CH74" s="29">
        <v>-3304.49</v>
      </c>
      <c r="CI74" s="29">
        <v>3304.49</v>
      </c>
      <c r="CJ74" s="29">
        <v>0</v>
      </c>
      <c r="CK74" s="29">
        <v>-3304.49</v>
      </c>
      <c r="CL74" s="29">
        <v>3304.49</v>
      </c>
      <c r="CM74" s="29">
        <v>0</v>
      </c>
      <c r="CN74" s="29">
        <v>-3360.24</v>
      </c>
      <c r="CO74" s="29">
        <v>3360.24</v>
      </c>
      <c r="CP74" s="29">
        <v>0</v>
      </c>
      <c r="CQ74" s="29">
        <v>-3360.24</v>
      </c>
      <c r="CR74" s="29">
        <v>3360.24</v>
      </c>
      <c r="CS74" s="29">
        <v>0</v>
      </c>
      <c r="CT74" s="29">
        <v>-3427.14</v>
      </c>
      <c r="CU74" s="29">
        <v>3427.14</v>
      </c>
      <c r="CV74" s="29">
        <v>0</v>
      </c>
      <c r="CW74" s="29">
        <v>-3427.14</v>
      </c>
      <c r="CX74" s="29">
        <v>3427.14</v>
      </c>
      <c r="CY74" s="29">
        <v>0</v>
      </c>
      <c r="CZ74" s="29">
        <v>-3427.14</v>
      </c>
      <c r="DA74" s="29">
        <v>3427.14</v>
      </c>
      <c r="DB74" s="29">
        <v>0</v>
      </c>
      <c r="DC74" s="29">
        <v>-3427.14</v>
      </c>
      <c r="DD74" s="29">
        <v>3427.14</v>
      </c>
      <c r="DE74" s="29">
        <v>0</v>
      </c>
      <c r="DF74" s="29">
        <v>-3427.14</v>
      </c>
      <c r="DG74" s="29">
        <v>3427.14</v>
      </c>
      <c r="DH74" s="29">
        <v>0</v>
      </c>
      <c r="DI74" s="29">
        <v>-3427.14</v>
      </c>
      <c r="DJ74" s="29">
        <v>3427.14</v>
      </c>
      <c r="DK74" s="29">
        <v>0</v>
      </c>
      <c r="DL74" s="29">
        <v>-3427.14</v>
      </c>
      <c r="DM74" s="29">
        <v>3427.14</v>
      </c>
      <c r="DN74" s="29">
        <v>0</v>
      </c>
      <c r="DO74" s="29">
        <v>-4059.56</v>
      </c>
      <c r="DP74" s="29">
        <v>4059.56</v>
      </c>
      <c r="DQ74" s="29">
        <v>0</v>
      </c>
      <c r="DR74" s="29">
        <v>-41378.999999999993</v>
      </c>
      <c r="DS74" s="29">
        <v>41378.999999999993</v>
      </c>
      <c r="DT74" s="29">
        <v>0</v>
      </c>
    </row>
    <row r="75" spans="1:124" x14ac:dyDescent="0.25">
      <c r="A75" s="7" t="s">
        <v>331</v>
      </c>
      <c r="B75" s="29">
        <v>-176.21</v>
      </c>
      <c r="C75" s="29">
        <v>176.21</v>
      </c>
      <c r="D75" s="29">
        <v>0</v>
      </c>
      <c r="E75" s="29">
        <v>-176.21</v>
      </c>
      <c r="F75" s="29">
        <v>176.21</v>
      </c>
      <c r="G75" s="29">
        <v>0</v>
      </c>
      <c r="H75" s="29">
        <v>-176.21</v>
      </c>
      <c r="I75" s="29">
        <v>176.21</v>
      </c>
      <c r="J75" s="29">
        <v>0</v>
      </c>
      <c r="K75" s="29">
        <v>-176.21</v>
      </c>
      <c r="L75" s="29">
        <v>176.21</v>
      </c>
      <c r="M75" s="29">
        <v>0</v>
      </c>
      <c r="N75" s="29">
        <v>-176.21</v>
      </c>
      <c r="O75" s="29">
        <v>176.21</v>
      </c>
      <c r="P75" s="29">
        <v>0</v>
      </c>
      <c r="Q75" s="29">
        <v>-176.21</v>
      </c>
      <c r="R75" s="29">
        <v>176.21</v>
      </c>
      <c r="S75" s="29">
        <v>0</v>
      </c>
      <c r="T75" s="29">
        <v>-176.21</v>
      </c>
      <c r="U75" s="29">
        <v>176.21</v>
      </c>
      <c r="V75" s="29">
        <v>0</v>
      </c>
      <c r="W75" s="29">
        <v>-176.21</v>
      </c>
      <c r="X75" s="29">
        <v>176.21</v>
      </c>
      <c r="Y75" s="29">
        <v>0</v>
      </c>
      <c r="Z75" s="29">
        <v>-176.21</v>
      </c>
      <c r="AA75" s="29">
        <v>176.21</v>
      </c>
      <c r="AB75" s="29">
        <v>0</v>
      </c>
      <c r="AC75" s="29">
        <v>-176.21</v>
      </c>
      <c r="AD75" s="29">
        <v>176.21</v>
      </c>
      <c r="AE75" s="29">
        <v>0</v>
      </c>
      <c r="AF75" s="29">
        <v>-176.21</v>
      </c>
      <c r="AG75" s="29">
        <v>176.21</v>
      </c>
      <c r="AH75" s="29">
        <v>0</v>
      </c>
      <c r="AI75" s="29">
        <v>-176.21</v>
      </c>
      <c r="AJ75" s="29">
        <v>176.21</v>
      </c>
      <c r="AK75" s="29">
        <v>0</v>
      </c>
      <c r="AL75" s="29"/>
      <c r="AM75" s="29"/>
      <c r="AN75" s="29"/>
      <c r="AO75" s="29">
        <v>-2114.52</v>
      </c>
      <c r="AP75" s="29">
        <v>2114.52</v>
      </c>
      <c r="AQ75" s="29">
        <v>0</v>
      </c>
      <c r="AR75" s="29">
        <v>-181.47</v>
      </c>
      <c r="AS75" s="29">
        <v>181.47</v>
      </c>
      <c r="AT75" s="29">
        <v>0</v>
      </c>
      <c r="AU75" s="29">
        <v>-181.47</v>
      </c>
      <c r="AV75" s="29">
        <v>181.47</v>
      </c>
      <c r="AW75" s="29">
        <v>0</v>
      </c>
      <c r="AX75" s="29">
        <v>-181.47</v>
      </c>
      <c r="AY75" s="29">
        <v>181.47</v>
      </c>
      <c r="AZ75" s="29">
        <v>0</v>
      </c>
      <c r="BA75" s="29">
        <v>-181.47</v>
      </c>
      <c r="BB75" s="29">
        <v>181.47</v>
      </c>
      <c r="BC75" s="29">
        <v>0</v>
      </c>
      <c r="BD75" s="29">
        <v>-181.47</v>
      </c>
      <c r="BE75" s="29">
        <v>181.47</v>
      </c>
      <c r="BF75" s="29">
        <v>0</v>
      </c>
      <c r="BG75" s="29">
        <v>-181.47</v>
      </c>
      <c r="BH75" s="29">
        <v>181.47</v>
      </c>
      <c r="BI75" s="29">
        <v>0</v>
      </c>
      <c r="BJ75" s="29">
        <v>-181.47</v>
      </c>
      <c r="BK75" s="29">
        <v>181.47</v>
      </c>
      <c r="BL75" s="29">
        <v>0</v>
      </c>
      <c r="BM75" s="29">
        <v>2801.73</v>
      </c>
      <c r="BN75" s="29">
        <v>0</v>
      </c>
      <c r="BO75" s="29">
        <v>2801.73</v>
      </c>
      <c r="BP75" s="29">
        <v>-29.67</v>
      </c>
      <c r="BQ75" s="29">
        <v>29.67</v>
      </c>
      <c r="BR75" s="29">
        <v>0</v>
      </c>
      <c r="BS75" s="29">
        <v>-29.67</v>
      </c>
      <c r="BT75" s="29">
        <v>29.67</v>
      </c>
      <c r="BU75" s="29">
        <v>0</v>
      </c>
      <c r="BV75" s="29">
        <v>-29.67</v>
      </c>
      <c r="BW75" s="29">
        <v>29.67</v>
      </c>
      <c r="BX75" s="29">
        <v>0</v>
      </c>
      <c r="BY75" s="29">
        <v>-327.02</v>
      </c>
      <c r="BZ75" s="29">
        <v>327.02</v>
      </c>
      <c r="CA75" s="29">
        <v>0</v>
      </c>
      <c r="CB75" s="29"/>
      <c r="CC75" s="29"/>
      <c r="CD75" s="29"/>
      <c r="CE75" s="29">
        <v>1115.4099999999999</v>
      </c>
      <c r="CF75" s="29">
        <v>1686.3200000000002</v>
      </c>
      <c r="CG75" s="29">
        <v>2801.73</v>
      </c>
      <c r="CH75" s="29">
        <v>-69.290000000000006</v>
      </c>
      <c r="CI75" s="29">
        <v>69.290000000000006</v>
      </c>
      <c r="CJ75" s="29">
        <v>0</v>
      </c>
      <c r="CK75" s="29">
        <v>-69.290000000000006</v>
      </c>
      <c r="CL75" s="29">
        <v>69.290000000000006</v>
      </c>
      <c r="CM75" s="29">
        <v>0</v>
      </c>
      <c r="CN75" s="29">
        <v>-70.45</v>
      </c>
      <c r="CO75" s="29">
        <v>70.45</v>
      </c>
      <c r="CP75" s="29">
        <v>0</v>
      </c>
      <c r="CQ75" s="29">
        <v>-70.45</v>
      </c>
      <c r="CR75" s="29">
        <v>70.45</v>
      </c>
      <c r="CS75" s="29">
        <v>0</v>
      </c>
      <c r="CT75" s="29">
        <v>-71.84</v>
      </c>
      <c r="CU75" s="29">
        <v>71.84</v>
      </c>
      <c r="CV75" s="29">
        <v>0</v>
      </c>
      <c r="CW75" s="29">
        <v>-71.84</v>
      </c>
      <c r="CX75" s="29">
        <v>71.84</v>
      </c>
      <c r="CY75" s="29">
        <v>0</v>
      </c>
      <c r="CZ75" s="29">
        <v>-71.84</v>
      </c>
      <c r="DA75" s="29">
        <v>71.84</v>
      </c>
      <c r="DB75" s="29">
        <v>0</v>
      </c>
      <c r="DC75" s="29">
        <v>-71.84</v>
      </c>
      <c r="DD75" s="29">
        <v>71.84</v>
      </c>
      <c r="DE75" s="29">
        <v>0</v>
      </c>
      <c r="DF75" s="29">
        <v>-71.84</v>
      </c>
      <c r="DG75" s="29">
        <v>71.84</v>
      </c>
      <c r="DH75" s="29">
        <v>0</v>
      </c>
      <c r="DI75" s="29">
        <v>-71.84</v>
      </c>
      <c r="DJ75" s="29">
        <v>71.84</v>
      </c>
      <c r="DK75" s="29">
        <v>0</v>
      </c>
      <c r="DL75" s="29">
        <v>-71.84</v>
      </c>
      <c r="DM75" s="29">
        <v>71.84</v>
      </c>
      <c r="DN75" s="29">
        <v>0</v>
      </c>
      <c r="DO75" s="29">
        <v>-95.02</v>
      </c>
      <c r="DP75" s="29">
        <v>95.02</v>
      </c>
      <c r="DQ75" s="29">
        <v>0</v>
      </c>
      <c r="DR75" s="29">
        <v>-877.38000000000022</v>
      </c>
      <c r="DS75" s="29">
        <v>877.38000000000022</v>
      </c>
      <c r="DT75" s="29">
        <v>0</v>
      </c>
    </row>
    <row r="76" spans="1:124" x14ac:dyDescent="0.25">
      <c r="A76" s="7" t="s">
        <v>332</v>
      </c>
      <c r="B76" s="29">
        <v>-1093.3699999999999</v>
      </c>
      <c r="C76" s="29">
        <v>1093.3699999999999</v>
      </c>
      <c r="D76" s="29">
        <v>0</v>
      </c>
      <c r="E76" s="29"/>
      <c r="F76" s="29"/>
      <c r="G76" s="29"/>
      <c r="H76" s="29"/>
      <c r="I76" s="29"/>
      <c r="J76" s="29"/>
      <c r="K76" s="29">
        <v>-1093.3699999999999</v>
      </c>
      <c r="L76" s="29">
        <v>1093.3699999999999</v>
      </c>
      <c r="M76" s="29">
        <v>0</v>
      </c>
      <c r="N76" s="29"/>
      <c r="O76" s="29"/>
      <c r="P76" s="29"/>
      <c r="Q76" s="29">
        <v>861.53</v>
      </c>
      <c r="R76" s="29">
        <v>0</v>
      </c>
      <c r="S76" s="29">
        <v>861.53</v>
      </c>
      <c r="T76" s="29">
        <v>-500.86</v>
      </c>
      <c r="U76" s="29">
        <v>500.86</v>
      </c>
      <c r="V76" s="29">
        <v>0</v>
      </c>
      <c r="W76" s="29"/>
      <c r="X76" s="29"/>
      <c r="Y76" s="29"/>
      <c r="Z76" s="29"/>
      <c r="AA76" s="29"/>
      <c r="AB76" s="29"/>
      <c r="AC76" s="29">
        <v>-500.85</v>
      </c>
      <c r="AD76" s="29">
        <v>500.85</v>
      </c>
      <c r="AE76" s="29">
        <v>0</v>
      </c>
      <c r="AF76" s="29"/>
      <c r="AG76" s="29"/>
      <c r="AH76" s="29"/>
      <c r="AI76" s="29"/>
      <c r="AJ76" s="29"/>
      <c r="AK76" s="29"/>
      <c r="AL76" s="29"/>
      <c r="AM76" s="29"/>
      <c r="AN76" s="29"/>
      <c r="AO76" s="29">
        <v>-2326.9199999999996</v>
      </c>
      <c r="AP76" s="29">
        <v>3188.45</v>
      </c>
      <c r="AQ76" s="29">
        <v>861.53</v>
      </c>
      <c r="AR76" s="29">
        <v>-783.39</v>
      </c>
      <c r="AS76" s="29">
        <v>783.39</v>
      </c>
      <c r="AT76" s="29">
        <v>0</v>
      </c>
      <c r="AU76" s="29"/>
      <c r="AV76" s="29"/>
      <c r="AW76" s="29"/>
      <c r="AX76" s="29"/>
      <c r="AY76" s="29"/>
      <c r="AZ76" s="29"/>
      <c r="BA76" s="29">
        <v>-783.36</v>
      </c>
      <c r="BB76" s="29">
        <v>783.36</v>
      </c>
      <c r="BC76" s="29">
        <v>0</v>
      </c>
      <c r="BD76" s="29"/>
      <c r="BE76" s="29"/>
      <c r="BF76" s="29"/>
      <c r="BG76" s="29">
        <v>-261.42</v>
      </c>
      <c r="BH76" s="29">
        <v>261.42</v>
      </c>
      <c r="BI76" s="29">
        <v>0</v>
      </c>
      <c r="BJ76" s="29"/>
      <c r="BK76" s="29"/>
      <c r="BL76" s="29"/>
      <c r="BM76" s="29"/>
      <c r="BN76" s="29"/>
      <c r="BO76" s="29"/>
      <c r="BP76" s="29"/>
      <c r="BQ76" s="29"/>
      <c r="BR76" s="29"/>
      <c r="BS76" s="29">
        <v>-764.38</v>
      </c>
      <c r="BT76" s="29">
        <v>764.38</v>
      </c>
      <c r="BU76" s="29">
        <v>0</v>
      </c>
      <c r="BV76" s="29"/>
      <c r="BW76" s="29"/>
      <c r="BX76" s="29"/>
      <c r="BY76" s="29">
        <v>-812.43</v>
      </c>
      <c r="BZ76" s="29">
        <v>812.43</v>
      </c>
      <c r="CA76" s="29">
        <v>0</v>
      </c>
      <c r="CB76" s="29"/>
      <c r="CC76" s="29"/>
      <c r="CD76" s="29"/>
      <c r="CE76" s="29">
        <v>-3404.98</v>
      </c>
      <c r="CF76" s="29">
        <v>3404.98</v>
      </c>
      <c r="CG76" s="29">
        <v>0</v>
      </c>
      <c r="CH76" s="29">
        <v>-153.99</v>
      </c>
      <c r="CI76" s="29">
        <v>153.99</v>
      </c>
      <c r="CJ76" s="29">
        <v>0</v>
      </c>
      <c r="CK76" s="29">
        <v>-153.99</v>
      </c>
      <c r="CL76" s="29">
        <v>153.99</v>
      </c>
      <c r="CM76" s="29">
        <v>0</v>
      </c>
      <c r="CN76" s="29">
        <v>-156.56</v>
      </c>
      <c r="CO76" s="29">
        <v>156.56</v>
      </c>
      <c r="CP76" s="29">
        <v>0</v>
      </c>
      <c r="CQ76" s="29">
        <v>-156.56</v>
      </c>
      <c r="CR76" s="29">
        <v>156.56</v>
      </c>
      <c r="CS76" s="29">
        <v>0</v>
      </c>
      <c r="CT76" s="29">
        <v>-159.65</v>
      </c>
      <c r="CU76" s="29">
        <v>159.65</v>
      </c>
      <c r="CV76" s="29">
        <v>0</v>
      </c>
      <c r="CW76" s="29">
        <v>-159.65</v>
      </c>
      <c r="CX76" s="29">
        <v>159.65</v>
      </c>
      <c r="CY76" s="29">
        <v>0</v>
      </c>
      <c r="CZ76" s="29">
        <v>-159.65</v>
      </c>
      <c r="DA76" s="29">
        <v>159.65</v>
      </c>
      <c r="DB76" s="29">
        <v>0</v>
      </c>
      <c r="DC76" s="29">
        <v>-159.65</v>
      </c>
      <c r="DD76" s="29">
        <v>159.65</v>
      </c>
      <c r="DE76" s="29">
        <v>0</v>
      </c>
      <c r="DF76" s="29">
        <v>-159.65</v>
      </c>
      <c r="DG76" s="29">
        <v>159.65</v>
      </c>
      <c r="DH76" s="29">
        <v>0</v>
      </c>
      <c r="DI76" s="29">
        <v>-159.65</v>
      </c>
      <c r="DJ76" s="29">
        <v>159.65</v>
      </c>
      <c r="DK76" s="29">
        <v>0</v>
      </c>
      <c r="DL76" s="29">
        <v>-159.65</v>
      </c>
      <c r="DM76" s="29">
        <v>159.65</v>
      </c>
      <c r="DN76" s="29">
        <v>0</v>
      </c>
      <c r="DO76" s="29">
        <v>-211.15</v>
      </c>
      <c r="DP76" s="29">
        <v>211.15</v>
      </c>
      <c r="DQ76" s="29">
        <v>0</v>
      </c>
      <c r="DR76" s="29">
        <v>-1949.8000000000004</v>
      </c>
      <c r="DS76" s="29">
        <v>1949.8000000000004</v>
      </c>
      <c r="DT76" s="29">
        <v>0</v>
      </c>
    </row>
    <row r="77" spans="1:124" x14ac:dyDescent="0.25">
      <c r="A77" s="7" t="s">
        <v>386</v>
      </c>
      <c r="B77" s="29"/>
      <c r="C77" s="29"/>
      <c r="D77" s="29"/>
      <c r="E77" s="29"/>
      <c r="F77" s="29"/>
      <c r="G77" s="29"/>
      <c r="H77" s="29"/>
      <c r="I77" s="29"/>
      <c r="J77" s="29"/>
      <c r="K77" s="29"/>
      <c r="L77" s="29"/>
      <c r="M77" s="29"/>
      <c r="N77" s="29"/>
      <c r="O77" s="29"/>
      <c r="P77" s="29"/>
      <c r="Q77" s="29"/>
      <c r="R77" s="29"/>
      <c r="S77" s="29"/>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c r="AS77" s="29"/>
      <c r="AT77" s="29"/>
      <c r="AU77" s="29"/>
      <c r="AV77" s="29"/>
      <c r="AW77" s="29"/>
      <c r="AX77" s="29"/>
      <c r="AY77" s="29"/>
      <c r="AZ77" s="29"/>
      <c r="BA77" s="29"/>
      <c r="BB77" s="29"/>
      <c r="BC77" s="29"/>
      <c r="BD77" s="29">
        <v>-67.5</v>
      </c>
      <c r="BE77" s="29">
        <v>450</v>
      </c>
      <c r="BF77" s="29">
        <v>382.5</v>
      </c>
      <c r="BG77" s="29">
        <v>-22.5</v>
      </c>
      <c r="BH77" s="29">
        <v>150</v>
      </c>
      <c r="BI77" s="29">
        <v>127.5</v>
      </c>
      <c r="BJ77" s="29">
        <v>-22.5</v>
      </c>
      <c r="BK77" s="29">
        <v>150</v>
      </c>
      <c r="BL77" s="29">
        <v>127.5</v>
      </c>
      <c r="BM77" s="29">
        <v>-22.5</v>
      </c>
      <c r="BN77" s="29">
        <v>150</v>
      </c>
      <c r="BO77" s="29">
        <v>127.5</v>
      </c>
      <c r="BP77" s="29">
        <v>-22.5</v>
      </c>
      <c r="BQ77" s="29">
        <v>150</v>
      </c>
      <c r="BR77" s="29">
        <v>127.5</v>
      </c>
      <c r="BS77" s="29">
        <v>-37.5</v>
      </c>
      <c r="BT77" s="29">
        <v>250</v>
      </c>
      <c r="BU77" s="29">
        <v>212.5</v>
      </c>
      <c r="BV77" s="29">
        <v>-37.5</v>
      </c>
      <c r="BW77" s="29">
        <v>250</v>
      </c>
      <c r="BX77" s="29">
        <v>212.5</v>
      </c>
      <c r="BY77" s="29">
        <v>-300</v>
      </c>
      <c r="BZ77" s="29">
        <v>300</v>
      </c>
      <c r="CA77" s="29">
        <v>0</v>
      </c>
      <c r="CB77" s="29"/>
      <c r="CC77" s="29"/>
      <c r="CD77" s="29"/>
      <c r="CE77" s="29">
        <v>-532.5</v>
      </c>
      <c r="CF77" s="29">
        <v>1850</v>
      </c>
      <c r="CG77" s="29">
        <v>1317.5</v>
      </c>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row>
    <row r="78" spans="1:124" x14ac:dyDescent="0.25">
      <c r="A78" s="7" t="s">
        <v>361</v>
      </c>
      <c r="B78" s="29"/>
      <c r="C78" s="29"/>
      <c r="D78" s="29"/>
      <c r="E78" s="29">
        <v>-89</v>
      </c>
      <c r="F78" s="29">
        <v>89</v>
      </c>
      <c r="G78" s="29">
        <v>0</v>
      </c>
      <c r="H78" s="29">
        <v>-792</v>
      </c>
      <c r="I78" s="29">
        <v>792</v>
      </c>
      <c r="J78" s="29">
        <v>0</v>
      </c>
      <c r="K78" s="29"/>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v>-881</v>
      </c>
      <c r="AP78" s="29">
        <v>881</v>
      </c>
      <c r="AQ78" s="29">
        <v>0</v>
      </c>
      <c r="AR78" s="29"/>
      <c r="AS78" s="29"/>
      <c r="AT78" s="29"/>
      <c r="AU78" s="29">
        <v>-1867</v>
      </c>
      <c r="AV78" s="29">
        <v>1867</v>
      </c>
      <c r="AW78" s="29">
        <v>0</v>
      </c>
      <c r="AX78" s="29"/>
      <c r="AY78" s="29"/>
      <c r="AZ78" s="29"/>
      <c r="BA78" s="29"/>
      <c r="BB78" s="29"/>
      <c r="BC78" s="29"/>
      <c r="BD78" s="29"/>
      <c r="BE78" s="29"/>
      <c r="BF78" s="29"/>
      <c r="BG78" s="29"/>
      <c r="BH78" s="29"/>
      <c r="BI78" s="29"/>
      <c r="BJ78" s="29">
        <v>-3180</v>
      </c>
      <c r="BK78" s="29">
        <v>3180</v>
      </c>
      <c r="BL78" s="29">
        <v>0</v>
      </c>
      <c r="BM78" s="29">
        <v>596</v>
      </c>
      <c r="BN78" s="29">
        <v>994</v>
      </c>
      <c r="BO78" s="29">
        <v>1590</v>
      </c>
      <c r="BP78" s="29">
        <v>-115</v>
      </c>
      <c r="BQ78" s="29">
        <v>115</v>
      </c>
      <c r="BR78" s="29">
        <v>0</v>
      </c>
      <c r="BS78" s="29">
        <v>2340</v>
      </c>
      <c r="BT78" s="29">
        <v>0</v>
      </c>
      <c r="BU78" s="29">
        <v>2340</v>
      </c>
      <c r="BV78" s="29">
        <v>-1308</v>
      </c>
      <c r="BW78" s="29">
        <v>2273</v>
      </c>
      <c r="BX78" s="29">
        <v>965</v>
      </c>
      <c r="BY78" s="29"/>
      <c r="BZ78" s="29"/>
      <c r="CA78" s="29"/>
      <c r="CB78" s="29"/>
      <c r="CC78" s="29"/>
      <c r="CD78" s="29"/>
      <c r="CE78" s="29">
        <v>-3534</v>
      </c>
      <c r="CF78" s="29">
        <v>8429</v>
      </c>
      <c r="CG78" s="29">
        <v>4895</v>
      </c>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row>
    <row r="79" spans="1:124" x14ac:dyDescent="0.25">
      <c r="A79" s="5" t="s">
        <v>82</v>
      </c>
      <c r="B79" s="29">
        <v>-25043.040000000001</v>
      </c>
      <c r="C79" s="29">
        <v>46926.619999999995</v>
      </c>
      <c r="D79" s="29">
        <v>21883.580000000005</v>
      </c>
      <c r="E79" s="29">
        <v>-20962.069999999996</v>
      </c>
      <c r="F79" s="29">
        <v>39615.46</v>
      </c>
      <c r="G79" s="29">
        <v>18653.39</v>
      </c>
      <c r="H79" s="29">
        <v>-12428.7</v>
      </c>
      <c r="I79" s="29">
        <v>30936.799999999999</v>
      </c>
      <c r="J79" s="29">
        <v>18508.099999999999</v>
      </c>
      <c r="K79" s="29">
        <v>-15809.509999999998</v>
      </c>
      <c r="L79" s="29">
        <v>34451.650000000009</v>
      </c>
      <c r="M79" s="29">
        <v>18642.14</v>
      </c>
      <c r="N79" s="29">
        <v>-41465.420000000006</v>
      </c>
      <c r="O79" s="29">
        <v>180003.86</v>
      </c>
      <c r="P79" s="29">
        <v>138538.44</v>
      </c>
      <c r="Q79" s="29">
        <v>-89054.720000000016</v>
      </c>
      <c r="R79" s="29">
        <v>107800.21</v>
      </c>
      <c r="S79" s="29">
        <v>18745.489999999998</v>
      </c>
      <c r="T79" s="29">
        <v>-11583.110000000002</v>
      </c>
      <c r="U79" s="29">
        <v>33062.400000000001</v>
      </c>
      <c r="V79" s="29">
        <v>21479.29</v>
      </c>
      <c r="W79" s="29">
        <v>-54730.109999999993</v>
      </c>
      <c r="X79" s="29">
        <v>75796.699999999983</v>
      </c>
      <c r="Y79" s="29">
        <v>21066.59</v>
      </c>
      <c r="Z79" s="29">
        <v>-14020.140000000001</v>
      </c>
      <c r="AA79" s="29">
        <v>26283.1</v>
      </c>
      <c r="AB79" s="29">
        <v>12262.96</v>
      </c>
      <c r="AC79" s="29">
        <v>-21452.610000000004</v>
      </c>
      <c r="AD79" s="29">
        <v>29302.610000000004</v>
      </c>
      <c r="AE79" s="29">
        <v>7850</v>
      </c>
      <c r="AF79" s="29">
        <v>-602011.86999999976</v>
      </c>
      <c r="AG79" s="29">
        <v>609518.64999999979</v>
      </c>
      <c r="AH79" s="29">
        <v>7506.78</v>
      </c>
      <c r="AI79" s="29">
        <v>-169310.27000000002</v>
      </c>
      <c r="AJ79" s="29">
        <v>115504.17</v>
      </c>
      <c r="AK79" s="29">
        <v>-53806.1</v>
      </c>
      <c r="AL79" s="29"/>
      <c r="AM79" s="29"/>
      <c r="AN79" s="29"/>
      <c r="AO79" s="29">
        <v>-1077871.5700000003</v>
      </c>
      <c r="AP79" s="29">
        <v>1329202.2300000002</v>
      </c>
      <c r="AQ79" s="29">
        <v>251330.66</v>
      </c>
      <c r="AR79" s="29">
        <v>-17134.099999999999</v>
      </c>
      <c r="AS79" s="29">
        <v>20455.750000000004</v>
      </c>
      <c r="AT79" s="29">
        <v>3321.65</v>
      </c>
      <c r="AU79" s="29">
        <v>-65509.419999999991</v>
      </c>
      <c r="AV79" s="29">
        <v>145016.17000000001</v>
      </c>
      <c r="AW79" s="29">
        <v>79506.75</v>
      </c>
      <c r="AX79" s="29">
        <v>-147577.26999999999</v>
      </c>
      <c r="AY79" s="29">
        <v>150378.40999999997</v>
      </c>
      <c r="AZ79" s="29">
        <v>2801.14</v>
      </c>
      <c r="BA79" s="29">
        <v>52773.320000000007</v>
      </c>
      <c r="BB79" s="29">
        <v>81179.989999999991</v>
      </c>
      <c r="BC79" s="29">
        <v>133953.31</v>
      </c>
      <c r="BD79" s="29">
        <v>-10955.51</v>
      </c>
      <c r="BE79" s="29">
        <v>53505.31</v>
      </c>
      <c r="BF79" s="29">
        <v>42549.8</v>
      </c>
      <c r="BG79" s="29">
        <v>-37994.439999999995</v>
      </c>
      <c r="BH79" s="29">
        <v>82805.759999999995</v>
      </c>
      <c r="BI79" s="29">
        <v>44811.32</v>
      </c>
      <c r="BJ79" s="29">
        <v>-25152.25</v>
      </c>
      <c r="BK79" s="29">
        <v>36896.32</v>
      </c>
      <c r="BL79" s="29">
        <v>11744.07</v>
      </c>
      <c r="BM79" s="29">
        <v>-11883.7</v>
      </c>
      <c r="BN79" s="29">
        <v>12470.01</v>
      </c>
      <c r="BO79" s="29">
        <v>586.30999999999995</v>
      </c>
      <c r="BP79" s="29">
        <v>-23155.32</v>
      </c>
      <c r="BQ79" s="29">
        <v>26442.739999999998</v>
      </c>
      <c r="BR79" s="29">
        <v>3287.420000000001</v>
      </c>
      <c r="BS79" s="29">
        <v>-38721.240000000005</v>
      </c>
      <c r="BT79" s="29">
        <v>39015.17</v>
      </c>
      <c r="BU79" s="29">
        <v>293.93</v>
      </c>
      <c r="BV79" s="29">
        <v>-45734.669999999991</v>
      </c>
      <c r="BW79" s="29">
        <v>47080.359999999993</v>
      </c>
      <c r="BX79" s="29">
        <v>1345.69</v>
      </c>
      <c r="BY79" s="29">
        <v>-85869.13</v>
      </c>
      <c r="BZ79" s="29">
        <v>85869.13</v>
      </c>
      <c r="CA79" s="29">
        <v>0</v>
      </c>
      <c r="CB79" s="29"/>
      <c r="CC79" s="29"/>
      <c r="CD79" s="29"/>
      <c r="CE79" s="29">
        <v>-456913.73000000004</v>
      </c>
      <c r="CF79" s="29">
        <v>781115.11999999976</v>
      </c>
      <c r="CG79" s="29">
        <v>324201.39000000007</v>
      </c>
      <c r="CH79" s="29">
        <v>-6080</v>
      </c>
      <c r="CI79" s="29">
        <v>6080</v>
      </c>
      <c r="CJ79" s="29">
        <v>0</v>
      </c>
      <c r="CK79" s="29">
        <v>-6080</v>
      </c>
      <c r="CL79" s="29">
        <v>6080</v>
      </c>
      <c r="CM79" s="29">
        <v>0</v>
      </c>
      <c r="CN79" s="29">
        <v>-6080</v>
      </c>
      <c r="CO79" s="29">
        <v>6080</v>
      </c>
      <c r="CP79" s="29">
        <v>0</v>
      </c>
      <c r="CQ79" s="29">
        <v>-6080</v>
      </c>
      <c r="CR79" s="29">
        <v>6080</v>
      </c>
      <c r="CS79" s="29">
        <v>0</v>
      </c>
      <c r="CT79" s="29">
        <v>-6080</v>
      </c>
      <c r="CU79" s="29">
        <v>6080</v>
      </c>
      <c r="CV79" s="29">
        <v>0</v>
      </c>
      <c r="CW79" s="29">
        <v>-6080</v>
      </c>
      <c r="CX79" s="29">
        <v>6080</v>
      </c>
      <c r="CY79" s="29">
        <v>0</v>
      </c>
      <c r="CZ79" s="29">
        <v>-6080</v>
      </c>
      <c r="DA79" s="29">
        <v>6080</v>
      </c>
      <c r="DB79" s="29">
        <v>0</v>
      </c>
      <c r="DC79" s="29">
        <v>-6080</v>
      </c>
      <c r="DD79" s="29">
        <v>6080</v>
      </c>
      <c r="DE79" s="29">
        <v>0</v>
      </c>
      <c r="DF79" s="29">
        <v>-6080</v>
      </c>
      <c r="DG79" s="29">
        <v>6080</v>
      </c>
      <c r="DH79" s="29">
        <v>0</v>
      </c>
      <c r="DI79" s="29">
        <v>-6080</v>
      </c>
      <c r="DJ79" s="29">
        <v>6080</v>
      </c>
      <c r="DK79" s="29">
        <v>0</v>
      </c>
      <c r="DL79" s="29">
        <v>-6080</v>
      </c>
      <c r="DM79" s="29">
        <v>6080</v>
      </c>
      <c r="DN79" s="29">
        <v>0</v>
      </c>
      <c r="DO79" s="29">
        <v>-6080</v>
      </c>
      <c r="DP79" s="29">
        <v>6080</v>
      </c>
      <c r="DQ79" s="29">
        <v>0</v>
      </c>
      <c r="DR79" s="29">
        <v>-72960</v>
      </c>
      <c r="DS79" s="29">
        <v>72960</v>
      </c>
      <c r="DT79" s="29">
        <v>0</v>
      </c>
    </row>
    <row r="80" spans="1:124" x14ac:dyDescent="0.25">
      <c r="A80" s="6" t="s">
        <v>101</v>
      </c>
      <c r="B80" s="29">
        <v>-3269.42</v>
      </c>
      <c r="C80" s="29">
        <v>3269.42</v>
      </c>
      <c r="D80" s="29">
        <v>0</v>
      </c>
      <c r="E80" s="29">
        <v>-10705.5</v>
      </c>
      <c r="F80" s="29">
        <v>10705.5</v>
      </c>
      <c r="G80" s="29">
        <v>0</v>
      </c>
      <c r="H80" s="29">
        <v>-1728.6</v>
      </c>
      <c r="I80" s="29">
        <v>1728.6</v>
      </c>
      <c r="J80" s="29">
        <v>0</v>
      </c>
      <c r="K80" s="29">
        <v>-787.2</v>
      </c>
      <c r="L80" s="29">
        <v>787.2</v>
      </c>
      <c r="M80" s="29">
        <v>0</v>
      </c>
      <c r="N80" s="29">
        <v>-4359.7</v>
      </c>
      <c r="O80" s="29">
        <v>4359.7</v>
      </c>
      <c r="P80" s="29">
        <v>0</v>
      </c>
      <c r="Q80" s="29">
        <v>-77116.800000000003</v>
      </c>
      <c r="R80" s="29">
        <v>77116.800000000003</v>
      </c>
      <c r="S80" s="29">
        <v>0</v>
      </c>
      <c r="T80" s="29">
        <v>-2537.5</v>
      </c>
      <c r="U80" s="29">
        <v>2537.5</v>
      </c>
      <c r="V80" s="29">
        <v>0</v>
      </c>
      <c r="W80" s="29">
        <v>-45370.91</v>
      </c>
      <c r="X80" s="29">
        <v>45370.91</v>
      </c>
      <c r="Y80" s="29">
        <v>0</v>
      </c>
      <c r="Z80" s="29">
        <v>-1353.7</v>
      </c>
      <c r="AA80" s="29">
        <v>1353.7</v>
      </c>
      <c r="AB80" s="29">
        <v>0</v>
      </c>
      <c r="AC80" s="29">
        <v>-843.7</v>
      </c>
      <c r="AD80" s="29">
        <v>843.7</v>
      </c>
      <c r="AE80" s="29">
        <v>0</v>
      </c>
      <c r="AF80" s="29">
        <v>-545943.69999999995</v>
      </c>
      <c r="AG80" s="29">
        <v>545943.69999999995</v>
      </c>
      <c r="AH80" s="29">
        <v>0</v>
      </c>
      <c r="AI80" s="29">
        <v>-113855.13</v>
      </c>
      <c r="AJ80" s="29">
        <v>113855.13</v>
      </c>
      <c r="AK80" s="29">
        <v>0</v>
      </c>
      <c r="AL80" s="29"/>
      <c r="AM80" s="29"/>
      <c r="AN80" s="29"/>
      <c r="AO80" s="29">
        <v>-807871.86</v>
      </c>
      <c r="AP80" s="29">
        <v>807871.86</v>
      </c>
      <c r="AQ80" s="29">
        <v>0</v>
      </c>
      <c r="AR80" s="29">
        <v>-1023.7</v>
      </c>
      <c r="AS80" s="29">
        <v>1023.7</v>
      </c>
      <c r="AT80" s="29">
        <v>0</v>
      </c>
      <c r="AU80" s="29">
        <v>-56910.43</v>
      </c>
      <c r="AV80" s="29">
        <v>56910.43</v>
      </c>
      <c r="AW80" s="29">
        <v>0</v>
      </c>
      <c r="AX80" s="29">
        <v>-41002.46</v>
      </c>
      <c r="AY80" s="29">
        <v>41002.46</v>
      </c>
      <c r="AZ80" s="29">
        <v>0</v>
      </c>
      <c r="BA80" s="29">
        <v>-15985.2</v>
      </c>
      <c r="BB80" s="29">
        <v>15985.2</v>
      </c>
      <c r="BC80" s="29">
        <v>0</v>
      </c>
      <c r="BD80" s="29">
        <v>-7468.7</v>
      </c>
      <c r="BE80" s="29">
        <v>7468.7</v>
      </c>
      <c r="BF80" s="29">
        <v>0</v>
      </c>
      <c r="BG80" s="29">
        <v>-16466.22</v>
      </c>
      <c r="BH80" s="29">
        <v>37206.219999999994</v>
      </c>
      <c r="BI80" s="29">
        <v>20740</v>
      </c>
      <c r="BJ80" s="29">
        <v>-1807.31</v>
      </c>
      <c r="BK80" s="29">
        <v>1807.31</v>
      </c>
      <c r="BL80" s="29">
        <v>0</v>
      </c>
      <c r="BM80" s="29">
        <v>-2388.66</v>
      </c>
      <c r="BN80" s="29">
        <v>2388.66</v>
      </c>
      <c r="BO80" s="29">
        <v>0</v>
      </c>
      <c r="BP80" s="29">
        <v>-3700.2</v>
      </c>
      <c r="BQ80" s="29">
        <v>3700.2</v>
      </c>
      <c r="BR80" s="29">
        <v>0</v>
      </c>
      <c r="BS80" s="29">
        <v>-4995.7</v>
      </c>
      <c r="BT80" s="29">
        <v>4995.7</v>
      </c>
      <c r="BU80" s="29">
        <v>0</v>
      </c>
      <c r="BV80" s="29">
        <v>-26343.86</v>
      </c>
      <c r="BW80" s="29">
        <v>26343.86</v>
      </c>
      <c r="BX80" s="29">
        <v>0</v>
      </c>
      <c r="BY80" s="29">
        <v>-41447</v>
      </c>
      <c r="BZ80" s="29">
        <v>41447</v>
      </c>
      <c r="CA80" s="29">
        <v>0</v>
      </c>
      <c r="CB80" s="29"/>
      <c r="CC80" s="29"/>
      <c r="CD80" s="29"/>
      <c r="CE80" s="29">
        <v>-219539.43999999997</v>
      </c>
      <c r="CF80" s="29">
        <v>240279.43999999997</v>
      </c>
      <c r="CG80" s="29">
        <v>20740</v>
      </c>
      <c r="CH80" s="29">
        <v>-5080</v>
      </c>
      <c r="CI80" s="29">
        <v>5080</v>
      </c>
      <c r="CJ80" s="29">
        <v>0</v>
      </c>
      <c r="CK80" s="29">
        <v>-5080</v>
      </c>
      <c r="CL80" s="29">
        <v>5080</v>
      </c>
      <c r="CM80" s="29">
        <v>0</v>
      </c>
      <c r="CN80" s="29">
        <v>-5080</v>
      </c>
      <c r="CO80" s="29">
        <v>5080</v>
      </c>
      <c r="CP80" s="29">
        <v>0</v>
      </c>
      <c r="CQ80" s="29">
        <v>-5080</v>
      </c>
      <c r="CR80" s="29">
        <v>5080</v>
      </c>
      <c r="CS80" s="29">
        <v>0</v>
      </c>
      <c r="CT80" s="29">
        <v>-5080</v>
      </c>
      <c r="CU80" s="29">
        <v>5080</v>
      </c>
      <c r="CV80" s="29">
        <v>0</v>
      </c>
      <c r="CW80" s="29">
        <v>-5080</v>
      </c>
      <c r="CX80" s="29">
        <v>5080</v>
      </c>
      <c r="CY80" s="29">
        <v>0</v>
      </c>
      <c r="CZ80" s="29">
        <v>-5080</v>
      </c>
      <c r="DA80" s="29">
        <v>5080</v>
      </c>
      <c r="DB80" s="29">
        <v>0</v>
      </c>
      <c r="DC80" s="29">
        <v>-5080</v>
      </c>
      <c r="DD80" s="29">
        <v>5080</v>
      </c>
      <c r="DE80" s="29">
        <v>0</v>
      </c>
      <c r="DF80" s="29">
        <v>-5080</v>
      </c>
      <c r="DG80" s="29">
        <v>5080</v>
      </c>
      <c r="DH80" s="29">
        <v>0</v>
      </c>
      <c r="DI80" s="29">
        <v>-5080</v>
      </c>
      <c r="DJ80" s="29">
        <v>5080</v>
      </c>
      <c r="DK80" s="29">
        <v>0</v>
      </c>
      <c r="DL80" s="29">
        <v>-5080</v>
      </c>
      <c r="DM80" s="29">
        <v>5080</v>
      </c>
      <c r="DN80" s="29">
        <v>0</v>
      </c>
      <c r="DO80" s="29">
        <v>-5080</v>
      </c>
      <c r="DP80" s="29">
        <v>5080</v>
      </c>
      <c r="DQ80" s="29">
        <v>0</v>
      </c>
      <c r="DR80" s="29">
        <v>-60960</v>
      </c>
      <c r="DS80" s="29">
        <v>60960</v>
      </c>
      <c r="DT80" s="29">
        <v>0</v>
      </c>
    </row>
    <row r="81" spans="1:124" x14ac:dyDescent="0.25">
      <c r="A81" s="7" t="s">
        <v>346</v>
      </c>
      <c r="B81" s="29">
        <v>-3269.42</v>
      </c>
      <c r="C81" s="29">
        <v>3269.42</v>
      </c>
      <c r="D81" s="29">
        <v>0</v>
      </c>
      <c r="E81" s="29">
        <v>-10705.5</v>
      </c>
      <c r="F81" s="29">
        <v>10705.5</v>
      </c>
      <c r="G81" s="29">
        <v>0</v>
      </c>
      <c r="H81" s="29">
        <v>-1728.6</v>
      </c>
      <c r="I81" s="29">
        <v>1728.6</v>
      </c>
      <c r="J81" s="29">
        <v>0</v>
      </c>
      <c r="K81" s="29">
        <v>-787.2</v>
      </c>
      <c r="L81" s="29">
        <v>787.2</v>
      </c>
      <c r="M81" s="29">
        <v>0</v>
      </c>
      <c r="N81" s="29">
        <v>-4359.7</v>
      </c>
      <c r="O81" s="29">
        <v>4359.7</v>
      </c>
      <c r="P81" s="29">
        <v>0</v>
      </c>
      <c r="Q81" s="29">
        <v>-77116.800000000003</v>
      </c>
      <c r="R81" s="29">
        <v>77116.800000000003</v>
      </c>
      <c r="S81" s="29">
        <v>0</v>
      </c>
      <c r="T81" s="29">
        <v>-2537.5</v>
      </c>
      <c r="U81" s="29">
        <v>2537.5</v>
      </c>
      <c r="V81" s="29">
        <v>0</v>
      </c>
      <c r="W81" s="29">
        <v>-45370.91</v>
      </c>
      <c r="X81" s="29">
        <v>45370.91</v>
      </c>
      <c r="Y81" s="29">
        <v>0</v>
      </c>
      <c r="Z81" s="29">
        <v>-1353.7</v>
      </c>
      <c r="AA81" s="29">
        <v>1353.7</v>
      </c>
      <c r="AB81" s="29">
        <v>0</v>
      </c>
      <c r="AC81" s="29">
        <v>-843.7</v>
      </c>
      <c r="AD81" s="29">
        <v>843.7</v>
      </c>
      <c r="AE81" s="29">
        <v>0</v>
      </c>
      <c r="AF81" s="29">
        <v>-545943.69999999995</v>
      </c>
      <c r="AG81" s="29">
        <v>545943.69999999995</v>
      </c>
      <c r="AH81" s="29">
        <v>0</v>
      </c>
      <c r="AI81" s="29">
        <v>-113855.13</v>
      </c>
      <c r="AJ81" s="29">
        <v>113855.13</v>
      </c>
      <c r="AK81" s="29">
        <v>0</v>
      </c>
      <c r="AL81" s="29"/>
      <c r="AM81" s="29"/>
      <c r="AN81" s="29"/>
      <c r="AO81" s="29">
        <v>-807871.86</v>
      </c>
      <c r="AP81" s="29">
        <v>807871.86</v>
      </c>
      <c r="AQ81" s="29">
        <v>0</v>
      </c>
      <c r="AR81" s="29">
        <v>-1023.7</v>
      </c>
      <c r="AS81" s="29">
        <v>1023.7</v>
      </c>
      <c r="AT81" s="29">
        <v>0</v>
      </c>
      <c r="AU81" s="29">
        <v>-56910.43</v>
      </c>
      <c r="AV81" s="29">
        <v>56910.43</v>
      </c>
      <c r="AW81" s="29">
        <v>0</v>
      </c>
      <c r="AX81" s="29">
        <v>-41002.46</v>
      </c>
      <c r="AY81" s="29">
        <v>41002.46</v>
      </c>
      <c r="AZ81" s="29">
        <v>0</v>
      </c>
      <c r="BA81" s="29">
        <v>-15985.2</v>
      </c>
      <c r="BB81" s="29">
        <v>15985.2</v>
      </c>
      <c r="BC81" s="29">
        <v>0</v>
      </c>
      <c r="BD81" s="29">
        <v>-7468.7</v>
      </c>
      <c r="BE81" s="29">
        <v>7468.7</v>
      </c>
      <c r="BF81" s="29">
        <v>0</v>
      </c>
      <c r="BG81" s="29">
        <v>-15262.52</v>
      </c>
      <c r="BH81" s="29">
        <v>36002.519999999997</v>
      </c>
      <c r="BI81" s="29">
        <v>20740</v>
      </c>
      <c r="BJ81" s="29">
        <v>-576.61</v>
      </c>
      <c r="BK81" s="29">
        <v>576.61</v>
      </c>
      <c r="BL81" s="29">
        <v>0</v>
      </c>
      <c r="BM81" s="29">
        <v>-275.95999999999998</v>
      </c>
      <c r="BN81" s="29">
        <v>275.95999999999998</v>
      </c>
      <c r="BO81" s="29">
        <v>0</v>
      </c>
      <c r="BP81" s="29">
        <v>-1447.5</v>
      </c>
      <c r="BQ81" s="29">
        <v>1447.5</v>
      </c>
      <c r="BR81" s="29">
        <v>0</v>
      </c>
      <c r="BS81" s="29">
        <v>-3682</v>
      </c>
      <c r="BT81" s="29">
        <v>3682</v>
      </c>
      <c r="BU81" s="29">
        <v>0</v>
      </c>
      <c r="BV81" s="29">
        <v>-22746</v>
      </c>
      <c r="BW81" s="29">
        <v>22746</v>
      </c>
      <c r="BX81" s="29">
        <v>0</v>
      </c>
      <c r="BY81" s="29">
        <v>-27367</v>
      </c>
      <c r="BZ81" s="29">
        <v>27367</v>
      </c>
      <c r="CA81" s="29">
        <v>0</v>
      </c>
      <c r="CB81" s="29"/>
      <c r="CC81" s="29"/>
      <c r="CD81" s="29"/>
      <c r="CE81" s="29">
        <v>-193748.07999999996</v>
      </c>
      <c r="CF81" s="29">
        <v>214488.07999999996</v>
      </c>
      <c r="CG81" s="29">
        <v>20740</v>
      </c>
      <c r="CH81" s="29">
        <v>-5000</v>
      </c>
      <c r="CI81" s="29">
        <v>5000</v>
      </c>
      <c r="CJ81" s="29">
        <v>0</v>
      </c>
      <c r="CK81" s="29">
        <v>-5000</v>
      </c>
      <c r="CL81" s="29">
        <v>5000</v>
      </c>
      <c r="CM81" s="29">
        <v>0</v>
      </c>
      <c r="CN81" s="29">
        <v>-5000</v>
      </c>
      <c r="CO81" s="29">
        <v>5000</v>
      </c>
      <c r="CP81" s="29">
        <v>0</v>
      </c>
      <c r="CQ81" s="29">
        <v>-5000</v>
      </c>
      <c r="CR81" s="29">
        <v>5000</v>
      </c>
      <c r="CS81" s="29">
        <v>0</v>
      </c>
      <c r="CT81" s="29">
        <v>-5000</v>
      </c>
      <c r="CU81" s="29">
        <v>5000</v>
      </c>
      <c r="CV81" s="29">
        <v>0</v>
      </c>
      <c r="CW81" s="29">
        <v>-5000</v>
      </c>
      <c r="CX81" s="29">
        <v>5000</v>
      </c>
      <c r="CY81" s="29">
        <v>0</v>
      </c>
      <c r="CZ81" s="29">
        <v>-5000</v>
      </c>
      <c r="DA81" s="29">
        <v>5000</v>
      </c>
      <c r="DB81" s="29">
        <v>0</v>
      </c>
      <c r="DC81" s="29">
        <v>-5000</v>
      </c>
      <c r="DD81" s="29">
        <v>5000</v>
      </c>
      <c r="DE81" s="29">
        <v>0</v>
      </c>
      <c r="DF81" s="29">
        <v>-5000</v>
      </c>
      <c r="DG81" s="29">
        <v>5000</v>
      </c>
      <c r="DH81" s="29">
        <v>0</v>
      </c>
      <c r="DI81" s="29">
        <v>-5000</v>
      </c>
      <c r="DJ81" s="29">
        <v>5000</v>
      </c>
      <c r="DK81" s="29">
        <v>0</v>
      </c>
      <c r="DL81" s="29">
        <v>-5000</v>
      </c>
      <c r="DM81" s="29">
        <v>5000</v>
      </c>
      <c r="DN81" s="29">
        <v>0</v>
      </c>
      <c r="DO81" s="29">
        <v>-5000</v>
      </c>
      <c r="DP81" s="29">
        <v>5000</v>
      </c>
      <c r="DQ81" s="29">
        <v>0</v>
      </c>
      <c r="DR81" s="29">
        <v>-60000</v>
      </c>
      <c r="DS81" s="29">
        <v>60000</v>
      </c>
      <c r="DT81" s="29">
        <v>0</v>
      </c>
    </row>
    <row r="82" spans="1:124" x14ac:dyDescent="0.25">
      <c r="A82" s="7" t="s">
        <v>392</v>
      </c>
      <c r="B82" s="29"/>
      <c r="C82" s="29"/>
      <c r="D82" s="29"/>
      <c r="E82" s="29"/>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c r="AS82" s="29"/>
      <c r="AT82" s="29"/>
      <c r="AU82" s="29"/>
      <c r="AV82" s="29"/>
      <c r="AW82" s="29"/>
      <c r="AX82" s="29"/>
      <c r="AY82" s="29"/>
      <c r="AZ82" s="29"/>
      <c r="BA82" s="29"/>
      <c r="BB82" s="29"/>
      <c r="BC82" s="29"/>
      <c r="BD82" s="29"/>
      <c r="BE82" s="29"/>
      <c r="BF82" s="29"/>
      <c r="BG82" s="29"/>
      <c r="BH82" s="29"/>
      <c r="BI82" s="29"/>
      <c r="BJ82" s="29"/>
      <c r="BK82" s="29"/>
      <c r="BL82" s="29"/>
      <c r="BM82" s="29"/>
      <c r="BN82" s="29"/>
      <c r="BO82" s="29"/>
      <c r="BP82" s="29"/>
      <c r="BQ82" s="29"/>
      <c r="BR82" s="29"/>
      <c r="BS82" s="29"/>
      <c r="BT82" s="29"/>
      <c r="BU82" s="29"/>
      <c r="BV82" s="29"/>
      <c r="BW82" s="29"/>
      <c r="BX82" s="29"/>
      <c r="BY82" s="29">
        <v>-13000</v>
      </c>
      <c r="BZ82" s="29">
        <v>13000</v>
      </c>
      <c r="CA82" s="29">
        <v>0</v>
      </c>
      <c r="CB82" s="29"/>
      <c r="CC82" s="29"/>
      <c r="CD82" s="29"/>
      <c r="CE82" s="29">
        <v>-13000</v>
      </c>
      <c r="CF82" s="29">
        <v>13000</v>
      </c>
      <c r="CG82" s="29">
        <v>0</v>
      </c>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row>
    <row r="83" spans="1:124" x14ac:dyDescent="0.25">
      <c r="A83" s="7" t="s">
        <v>388</v>
      </c>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c r="AT83" s="29"/>
      <c r="AU83" s="29"/>
      <c r="AV83" s="29"/>
      <c r="AW83" s="29"/>
      <c r="AX83" s="29"/>
      <c r="AY83" s="29"/>
      <c r="AZ83" s="29"/>
      <c r="BA83" s="29"/>
      <c r="BB83" s="29"/>
      <c r="BC83" s="29"/>
      <c r="BD83" s="29"/>
      <c r="BE83" s="29"/>
      <c r="BF83" s="29"/>
      <c r="BG83" s="29">
        <v>-1203.7</v>
      </c>
      <c r="BH83" s="29">
        <v>1203.7</v>
      </c>
      <c r="BI83" s="29">
        <v>0</v>
      </c>
      <c r="BJ83" s="29">
        <v>-1230.7</v>
      </c>
      <c r="BK83" s="29">
        <v>1230.7</v>
      </c>
      <c r="BL83" s="29">
        <v>0</v>
      </c>
      <c r="BM83" s="29">
        <v>-1022.7</v>
      </c>
      <c r="BN83" s="29">
        <v>1022.7</v>
      </c>
      <c r="BO83" s="29">
        <v>0</v>
      </c>
      <c r="BP83" s="29">
        <v>-2252.6999999999998</v>
      </c>
      <c r="BQ83" s="29">
        <v>2252.6999999999998</v>
      </c>
      <c r="BR83" s="29">
        <v>0</v>
      </c>
      <c r="BS83" s="29">
        <v>-1313.7</v>
      </c>
      <c r="BT83" s="29">
        <v>1313.7</v>
      </c>
      <c r="BU83" s="29">
        <v>0</v>
      </c>
      <c r="BV83" s="29">
        <v>-1634.7</v>
      </c>
      <c r="BW83" s="29">
        <v>1634.7</v>
      </c>
      <c r="BX83" s="29">
        <v>0</v>
      </c>
      <c r="BY83" s="29">
        <v>-1080</v>
      </c>
      <c r="BZ83" s="29">
        <v>1080</v>
      </c>
      <c r="CA83" s="29">
        <v>0</v>
      </c>
      <c r="CB83" s="29"/>
      <c r="CC83" s="29"/>
      <c r="CD83" s="29"/>
      <c r="CE83" s="29">
        <v>-9738.2000000000007</v>
      </c>
      <c r="CF83" s="29">
        <v>9738.2000000000007</v>
      </c>
      <c r="CG83" s="29">
        <v>0</v>
      </c>
      <c r="CH83" s="29">
        <v>-80</v>
      </c>
      <c r="CI83" s="29">
        <v>80</v>
      </c>
      <c r="CJ83" s="29">
        <v>0</v>
      </c>
      <c r="CK83" s="29">
        <v>-80</v>
      </c>
      <c r="CL83" s="29">
        <v>80</v>
      </c>
      <c r="CM83" s="29">
        <v>0</v>
      </c>
      <c r="CN83" s="29">
        <v>-80</v>
      </c>
      <c r="CO83" s="29">
        <v>80</v>
      </c>
      <c r="CP83" s="29">
        <v>0</v>
      </c>
      <c r="CQ83" s="29">
        <v>-80</v>
      </c>
      <c r="CR83" s="29">
        <v>80</v>
      </c>
      <c r="CS83" s="29">
        <v>0</v>
      </c>
      <c r="CT83" s="29">
        <v>-80</v>
      </c>
      <c r="CU83" s="29">
        <v>80</v>
      </c>
      <c r="CV83" s="29">
        <v>0</v>
      </c>
      <c r="CW83" s="29">
        <v>-80</v>
      </c>
      <c r="CX83" s="29">
        <v>80</v>
      </c>
      <c r="CY83" s="29">
        <v>0</v>
      </c>
      <c r="CZ83" s="29">
        <v>-80</v>
      </c>
      <c r="DA83" s="29">
        <v>80</v>
      </c>
      <c r="DB83" s="29">
        <v>0</v>
      </c>
      <c r="DC83" s="29">
        <v>-80</v>
      </c>
      <c r="DD83" s="29">
        <v>80</v>
      </c>
      <c r="DE83" s="29">
        <v>0</v>
      </c>
      <c r="DF83" s="29">
        <v>-80</v>
      </c>
      <c r="DG83" s="29">
        <v>80</v>
      </c>
      <c r="DH83" s="29">
        <v>0</v>
      </c>
      <c r="DI83" s="29">
        <v>-80</v>
      </c>
      <c r="DJ83" s="29">
        <v>80</v>
      </c>
      <c r="DK83" s="29">
        <v>0</v>
      </c>
      <c r="DL83" s="29">
        <v>-80</v>
      </c>
      <c r="DM83" s="29">
        <v>80</v>
      </c>
      <c r="DN83" s="29">
        <v>0</v>
      </c>
      <c r="DO83" s="29">
        <v>-80</v>
      </c>
      <c r="DP83" s="29">
        <v>80</v>
      </c>
      <c r="DQ83" s="29">
        <v>0</v>
      </c>
      <c r="DR83" s="29">
        <v>-960</v>
      </c>
      <c r="DS83" s="29">
        <v>960</v>
      </c>
      <c r="DT83" s="29">
        <v>0</v>
      </c>
    </row>
    <row r="84" spans="1:124" x14ac:dyDescent="0.25">
      <c r="A84" s="7" t="s">
        <v>668</v>
      </c>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v>-1090</v>
      </c>
      <c r="BN84" s="29">
        <v>1090</v>
      </c>
      <c r="BO84" s="29">
        <v>0</v>
      </c>
      <c r="BP84" s="29"/>
      <c r="BQ84" s="29"/>
      <c r="BR84" s="29"/>
      <c r="BS84" s="29"/>
      <c r="BT84" s="29"/>
      <c r="BU84" s="29"/>
      <c r="BV84" s="29">
        <v>-1963.16</v>
      </c>
      <c r="BW84" s="29">
        <v>1963.16</v>
      </c>
      <c r="BX84" s="29">
        <v>0</v>
      </c>
      <c r="BY84" s="29"/>
      <c r="BZ84" s="29"/>
      <c r="CA84" s="29"/>
      <c r="CB84" s="29"/>
      <c r="CC84" s="29"/>
      <c r="CD84" s="29"/>
      <c r="CE84" s="29">
        <v>-3053.16</v>
      </c>
      <c r="CF84" s="29">
        <v>3053.16</v>
      </c>
      <c r="CG84" s="29">
        <v>0</v>
      </c>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row>
    <row r="85" spans="1:124" x14ac:dyDescent="0.25">
      <c r="A85" s="6" t="s">
        <v>99</v>
      </c>
      <c r="B85" s="29">
        <v>-235.33</v>
      </c>
      <c r="C85" s="29">
        <v>235.33</v>
      </c>
      <c r="D85" s="29">
        <v>0</v>
      </c>
      <c r="E85" s="29">
        <v>-249.62</v>
      </c>
      <c r="F85" s="29">
        <v>249.62</v>
      </c>
      <c r="G85" s="29">
        <v>0</v>
      </c>
      <c r="H85" s="29">
        <v>-281.89</v>
      </c>
      <c r="I85" s="29">
        <v>289.99</v>
      </c>
      <c r="J85" s="29">
        <v>8.1</v>
      </c>
      <c r="K85" s="29">
        <v>-211.10999999999999</v>
      </c>
      <c r="L85" s="29">
        <v>225.42</v>
      </c>
      <c r="M85" s="29">
        <v>14.31</v>
      </c>
      <c r="N85" s="29">
        <v>-231.91000000000003</v>
      </c>
      <c r="O85" s="29">
        <v>231.91000000000003</v>
      </c>
      <c r="P85" s="29">
        <v>0</v>
      </c>
      <c r="Q85" s="29">
        <v>-211.60000000000002</v>
      </c>
      <c r="R85" s="29">
        <v>211.60000000000002</v>
      </c>
      <c r="S85" s="29">
        <v>0</v>
      </c>
      <c r="T85" s="29">
        <v>-218.55</v>
      </c>
      <c r="U85" s="29">
        <v>218.55</v>
      </c>
      <c r="V85" s="29">
        <v>0</v>
      </c>
      <c r="W85" s="29">
        <v>-254.94</v>
      </c>
      <c r="X85" s="29">
        <v>254.94</v>
      </c>
      <c r="Y85" s="29">
        <v>0</v>
      </c>
      <c r="Z85" s="29">
        <v>-232.01999999999998</v>
      </c>
      <c r="AA85" s="29">
        <v>232.01999999999998</v>
      </c>
      <c r="AB85" s="29">
        <v>0</v>
      </c>
      <c r="AC85" s="29">
        <v>-382.06</v>
      </c>
      <c r="AD85" s="29">
        <v>382.06</v>
      </c>
      <c r="AE85" s="29">
        <v>0</v>
      </c>
      <c r="AF85" s="29">
        <v>-220.69</v>
      </c>
      <c r="AG85" s="29">
        <v>220.69</v>
      </c>
      <c r="AH85" s="29">
        <v>0</v>
      </c>
      <c r="AI85" s="29">
        <v>-226.67</v>
      </c>
      <c r="AJ85" s="29">
        <v>244.77</v>
      </c>
      <c r="AK85" s="29">
        <v>18.100000000000001</v>
      </c>
      <c r="AL85" s="29"/>
      <c r="AM85" s="29"/>
      <c r="AN85" s="29"/>
      <c r="AO85" s="29">
        <v>-2956.39</v>
      </c>
      <c r="AP85" s="29">
        <v>2996.8999999999996</v>
      </c>
      <c r="AQ85" s="29">
        <v>40.510000000000005</v>
      </c>
      <c r="AR85" s="29">
        <v>-666.28</v>
      </c>
      <c r="AS85" s="29">
        <v>666.28</v>
      </c>
      <c r="AT85" s="29">
        <v>0</v>
      </c>
      <c r="AU85" s="29">
        <v>-236.24</v>
      </c>
      <c r="AV85" s="29">
        <v>236.24</v>
      </c>
      <c r="AW85" s="29">
        <v>0</v>
      </c>
      <c r="AX85" s="29">
        <v>-268.28000000000003</v>
      </c>
      <c r="AY85" s="29">
        <v>268.28000000000003</v>
      </c>
      <c r="AZ85" s="29">
        <v>0</v>
      </c>
      <c r="BA85" s="29">
        <v>-527.80999999999995</v>
      </c>
      <c r="BB85" s="29">
        <v>527.80999999999995</v>
      </c>
      <c r="BC85" s="29">
        <v>0</v>
      </c>
      <c r="BD85" s="29">
        <v>-599.38</v>
      </c>
      <c r="BE85" s="29">
        <v>599.38</v>
      </c>
      <c r="BF85" s="29">
        <v>0</v>
      </c>
      <c r="BG85" s="29">
        <v>-711.62</v>
      </c>
      <c r="BH85" s="29">
        <v>711.62</v>
      </c>
      <c r="BI85" s="29">
        <v>0</v>
      </c>
      <c r="BJ85" s="29">
        <v>-1246.67</v>
      </c>
      <c r="BK85" s="29">
        <v>1250.51</v>
      </c>
      <c r="BL85" s="29">
        <v>3.84</v>
      </c>
      <c r="BM85" s="29">
        <v>-411.36</v>
      </c>
      <c r="BN85" s="29">
        <v>413.63</v>
      </c>
      <c r="BO85" s="29">
        <v>2.27</v>
      </c>
      <c r="BP85" s="29">
        <v>-1157.97</v>
      </c>
      <c r="BQ85" s="29">
        <v>1230.77</v>
      </c>
      <c r="BR85" s="29">
        <v>72.8</v>
      </c>
      <c r="BS85" s="29">
        <v>-1082.1399999999999</v>
      </c>
      <c r="BT85" s="29">
        <v>1082.1500000000001</v>
      </c>
      <c r="BU85" s="29">
        <v>0.01</v>
      </c>
      <c r="BV85" s="29">
        <v>-736.2</v>
      </c>
      <c r="BW85" s="29">
        <v>736.2</v>
      </c>
      <c r="BX85" s="29">
        <v>0</v>
      </c>
      <c r="BY85" s="29">
        <v>-1030</v>
      </c>
      <c r="BZ85" s="29">
        <v>1030</v>
      </c>
      <c r="CA85" s="29">
        <v>0</v>
      </c>
      <c r="CB85" s="29"/>
      <c r="CC85" s="29"/>
      <c r="CD85" s="29"/>
      <c r="CE85" s="29">
        <v>-8673.9500000000007</v>
      </c>
      <c r="CF85" s="29">
        <v>8752.8700000000026</v>
      </c>
      <c r="CG85" s="29">
        <v>78.92</v>
      </c>
      <c r="CH85" s="29">
        <v>-200</v>
      </c>
      <c r="CI85" s="29">
        <v>200</v>
      </c>
      <c r="CJ85" s="29">
        <v>0</v>
      </c>
      <c r="CK85" s="29">
        <v>-200</v>
      </c>
      <c r="CL85" s="29">
        <v>200</v>
      </c>
      <c r="CM85" s="29">
        <v>0</v>
      </c>
      <c r="CN85" s="29">
        <v>-200</v>
      </c>
      <c r="CO85" s="29">
        <v>200</v>
      </c>
      <c r="CP85" s="29">
        <v>0</v>
      </c>
      <c r="CQ85" s="29">
        <v>-200</v>
      </c>
      <c r="CR85" s="29">
        <v>200</v>
      </c>
      <c r="CS85" s="29">
        <v>0</v>
      </c>
      <c r="CT85" s="29">
        <v>-200</v>
      </c>
      <c r="CU85" s="29">
        <v>200</v>
      </c>
      <c r="CV85" s="29">
        <v>0</v>
      </c>
      <c r="CW85" s="29">
        <v>-200</v>
      </c>
      <c r="CX85" s="29">
        <v>200</v>
      </c>
      <c r="CY85" s="29">
        <v>0</v>
      </c>
      <c r="CZ85" s="29">
        <v>-200</v>
      </c>
      <c r="DA85" s="29">
        <v>200</v>
      </c>
      <c r="DB85" s="29">
        <v>0</v>
      </c>
      <c r="DC85" s="29">
        <v>-200</v>
      </c>
      <c r="DD85" s="29">
        <v>200</v>
      </c>
      <c r="DE85" s="29">
        <v>0</v>
      </c>
      <c r="DF85" s="29">
        <v>-200</v>
      </c>
      <c r="DG85" s="29">
        <v>200</v>
      </c>
      <c r="DH85" s="29">
        <v>0</v>
      </c>
      <c r="DI85" s="29">
        <v>-200</v>
      </c>
      <c r="DJ85" s="29">
        <v>200</v>
      </c>
      <c r="DK85" s="29">
        <v>0</v>
      </c>
      <c r="DL85" s="29">
        <v>-200</v>
      </c>
      <c r="DM85" s="29">
        <v>200</v>
      </c>
      <c r="DN85" s="29">
        <v>0</v>
      </c>
      <c r="DO85" s="29">
        <v>-200</v>
      </c>
      <c r="DP85" s="29">
        <v>200</v>
      </c>
      <c r="DQ85" s="29">
        <v>0</v>
      </c>
      <c r="DR85" s="29">
        <v>-2400</v>
      </c>
      <c r="DS85" s="29">
        <v>2400</v>
      </c>
      <c r="DT85" s="29">
        <v>0</v>
      </c>
    </row>
    <row r="86" spans="1:124" x14ac:dyDescent="0.25">
      <c r="A86" s="7" t="s">
        <v>366</v>
      </c>
      <c r="B86" s="29"/>
      <c r="C86" s="29"/>
      <c r="D86" s="29"/>
      <c r="E86" s="29"/>
      <c r="F86" s="29"/>
      <c r="G86" s="29"/>
      <c r="H86" s="29"/>
      <c r="I86" s="29"/>
      <c r="J86" s="29"/>
      <c r="K86" s="29">
        <v>-8.35</v>
      </c>
      <c r="L86" s="29">
        <v>8.35</v>
      </c>
      <c r="M86" s="29">
        <v>0</v>
      </c>
      <c r="N86" s="29">
        <v>-18.579999999999998</v>
      </c>
      <c r="O86" s="29">
        <v>18.579999999999998</v>
      </c>
      <c r="P86" s="29">
        <v>0</v>
      </c>
      <c r="Q86" s="29">
        <v>-7.49</v>
      </c>
      <c r="R86" s="29">
        <v>7.49</v>
      </c>
      <c r="S86" s="29">
        <v>0</v>
      </c>
      <c r="T86" s="29">
        <v>-23.5</v>
      </c>
      <c r="U86" s="29">
        <v>23.5</v>
      </c>
      <c r="V86" s="29">
        <v>0</v>
      </c>
      <c r="W86" s="29">
        <v>-38.18</v>
      </c>
      <c r="X86" s="29">
        <v>38.18</v>
      </c>
      <c r="Y86" s="29">
        <v>0</v>
      </c>
      <c r="Z86" s="29">
        <v>-33.86</v>
      </c>
      <c r="AA86" s="29">
        <v>33.86</v>
      </c>
      <c r="AB86" s="29">
        <v>0</v>
      </c>
      <c r="AC86" s="29"/>
      <c r="AD86" s="29"/>
      <c r="AE86" s="29"/>
      <c r="AF86" s="29"/>
      <c r="AG86" s="29"/>
      <c r="AH86" s="29"/>
      <c r="AI86" s="29">
        <v>-12.49</v>
      </c>
      <c r="AJ86" s="29">
        <v>12.49</v>
      </c>
      <c r="AK86" s="29">
        <v>0</v>
      </c>
      <c r="AL86" s="29"/>
      <c r="AM86" s="29"/>
      <c r="AN86" s="29"/>
      <c r="AO86" s="29">
        <v>-142.44999999999999</v>
      </c>
      <c r="AP86" s="29">
        <v>142.44999999999999</v>
      </c>
      <c r="AQ86" s="29">
        <v>0</v>
      </c>
      <c r="AR86" s="29">
        <v>-61</v>
      </c>
      <c r="AS86" s="29">
        <v>61</v>
      </c>
      <c r="AT86" s="29">
        <v>0</v>
      </c>
      <c r="AU86" s="29"/>
      <c r="AV86" s="29"/>
      <c r="AW86" s="29"/>
      <c r="AX86" s="29">
        <v>-17.239999999999998</v>
      </c>
      <c r="AY86" s="29">
        <v>17.239999999999998</v>
      </c>
      <c r="AZ86" s="29">
        <v>0</v>
      </c>
      <c r="BA86" s="29">
        <v>-17.989999999999998</v>
      </c>
      <c r="BB86" s="29">
        <v>17.989999999999998</v>
      </c>
      <c r="BC86" s="29">
        <v>0</v>
      </c>
      <c r="BD86" s="29">
        <v>-73.75</v>
      </c>
      <c r="BE86" s="29">
        <v>73.75</v>
      </c>
      <c r="BF86" s="29">
        <v>0</v>
      </c>
      <c r="BG86" s="29">
        <v>-3</v>
      </c>
      <c r="BH86" s="29">
        <v>3</v>
      </c>
      <c r="BI86" s="29">
        <v>0</v>
      </c>
      <c r="BJ86" s="29">
        <v>-37.49</v>
      </c>
      <c r="BK86" s="29">
        <v>37.49</v>
      </c>
      <c r="BL86" s="29">
        <v>0</v>
      </c>
      <c r="BM86" s="29"/>
      <c r="BN86" s="29"/>
      <c r="BO86" s="29"/>
      <c r="BP86" s="29">
        <v>-80.64</v>
      </c>
      <c r="BQ86" s="29">
        <v>80.64</v>
      </c>
      <c r="BR86" s="29">
        <v>0</v>
      </c>
      <c r="BS86" s="29">
        <v>-96.25</v>
      </c>
      <c r="BT86" s="29">
        <v>96.25</v>
      </c>
      <c r="BU86" s="29">
        <v>0</v>
      </c>
      <c r="BV86" s="29">
        <v>-107.35</v>
      </c>
      <c r="BW86" s="29">
        <v>107.35</v>
      </c>
      <c r="BX86" s="29">
        <v>0</v>
      </c>
      <c r="BY86" s="29">
        <v>-40</v>
      </c>
      <c r="BZ86" s="29">
        <v>40</v>
      </c>
      <c r="CA86" s="29">
        <v>0</v>
      </c>
      <c r="CB86" s="29"/>
      <c r="CC86" s="29"/>
      <c r="CD86" s="29"/>
      <c r="CE86" s="29">
        <v>-534.71</v>
      </c>
      <c r="CF86" s="29">
        <v>534.71</v>
      </c>
      <c r="CG86" s="29">
        <v>0</v>
      </c>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row>
    <row r="87" spans="1:124" x14ac:dyDescent="0.25">
      <c r="A87" s="7" t="s">
        <v>345</v>
      </c>
      <c r="B87" s="29">
        <v>-235.33</v>
      </c>
      <c r="C87" s="29">
        <v>235.33</v>
      </c>
      <c r="D87" s="29">
        <v>0</v>
      </c>
      <c r="E87" s="29">
        <v>-212.23</v>
      </c>
      <c r="F87" s="29">
        <v>212.23</v>
      </c>
      <c r="G87" s="29">
        <v>0</v>
      </c>
      <c r="H87" s="29">
        <v>-219.89</v>
      </c>
      <c r="I87" s="29">
        <v>227.99</v>
      </c>
      <c r="J87" s="29">
        <v>8.1</v>
      </c>
      <c r="K87" s="29">
        <v>-202.76</v>
      </c>
      <c r="L87" s="29">
        <v>217.07</v>
      </c>
      <c r="M87" s="29">
        <v>14.31</v>
      </c>
      <c r="N87" s="29">
        <v>-213.33</v>
      </c>
      <c r="O87" s="29">
        <v>213.33</v>
      </c>
      <c r="P87" s="29">
        <v>0</v>
      </c>
      <c r="Q87" s="29">
        <v>-204.11</v>
      </c>
      <c r="R87" s="29">
        <v>204.11</v>
      </c>
      <c r="S87" s="29">
        <v>0</v>
      </c>
      <c r="T87" s="29">
        <v>-195.05</v>
      </c>
      <c r="U87" s="29">
        <v>195.05</v>
      </c>
      <c r="V87" s="29">
        <v>0</v>
      </c>
      <c r="W87" s="29">
        <v>-216.76</v>
      </c>
      <c r="X87" s="29">
        <v>216.76</v>
      </c>
      <c r="Y87" s="29">
        <v>0</v>
      </c>
      <c r="Z87" s="29">
        <v>-198.16</v>
      </c>
      <c r="AA87" s="29">
        <v>198.16</v>
      </c>
      <c r="AB87" s="29">
        <v>0</v>
      </c>
      <c r="AC87" s="29">
        <v>-214.11</v>
      </c>
      <c r="AD87" s="29">
        <v>214.11</v>
      </c>
      <c r="AE87" s="29">
        <v>0</v>
      </c>
      <c r="AF87" s="29">
        <v>-220.69</v>
      </c>
      <c r="AG87" s="29">
        <v>220.69</v>
      </c>
      <c r="AH87" s="29">
        <v>0</v>
      </c>
      <c r="AI87" s="29">
        <v>-192.48</v>
      </c>
      <c r="AJ87" s="29">
        <v>210.58</v>
      </c>
      <c r="AK87" s="29">
        <v>18.100000000000001</v>
      </c>
      <c r="AL87" s="29"/>
      <c r="AM87" s="29"/>
      <c r="AN87" s="29"/>
      <c r="AO87" s="29">
        <v>-2524.9</v>
      </c>
      <c r="AP87" s="29">
        <v>2565.41</v>
      </c>
      <c r="AQ87" s="29">
        <v>40.510000000000005</v>
      </c>
      <c r="AR87" s="29">
        <v>-356.54</v>
      </c>
      <c r="AS87" s="29">
        <v>356.54</v>
      </c>
      <c r="AT87" s="29">
        <v>0</v>
      </c>
      <c r="AU87" s="29">
        <v>-236.24</v>
      </c>
      <c r="AV87" s="29">
        <v>236.24</v>
      </c>
      <c r="AW87" s="29">
        <v>0</v>
      </c>
      <c r="AX87" s="29">
        <v>-173.96</v>
      </c>
      <c r="AY87" s="29">
        <v>173.96</v>
      </c>
      <c r="AZ87" s="29">
        <v>0</v>
      </c>
      <c r="BA87" s="29">
        <v>-394.21</v>
      </c>
      <c r="BB87" s="29">
        <v>394.21</v>
      </c>
      <c r="BC87" s="29">
        <v>0</v>
      </c>
      <c r="BD87" s="29">
        <v>-247.35</v>
      </c>
      <c r="BE87" s="29">
        <v>247.35</v>
      </c>
      <c r="BF87" s="29">
        <v>0</v>
      </c>
      <c r="BG87" s="29">
        <v>-655.64</v>
      </c>
      <c r="BH87" s="29">
        <v>655.64</v>
      </c>
      <c r="BI87" s="29">
        <v>0</v>
      </c>
      <c r="BJ87" s="29">
        <v>-195.73</v>
      </c>
      <c r="BK87" s="29">
        <v>195.73</v>
      </c>
      <c r="BL87" s="29">
        <v>0</v>
      </c>
      <c r="BM87" s="29">
        <v>-411.36</v>
      </c>
      <c r="BN87" s="29">
        <v>413.63</v>
      </c>
      <c r="BO87" s="29">
        <v>2.27</v>
      </c>
      <c r="BP87" s="29">
        <v>-640.47</v>
      </c>
      <c r="BQ87" s="29">
        <v>640.47</v>
      </c>
      <c r="BR87" s="29">
        <v>0</v>
      </c>
      <c r="BS87" s="29">
        <v>-488.88</v>
      </c>
      <c r="BT87" s="29">
        <v>488.88</v>
      </c>
      <c r="BU87" s="29">
        <v>0</v>
      </c>
      <c r="BV87" s="29">
        <v>-518.64</v>
      </c>
      <c r="BW87" s="29">
        <v>518.64</v>
      </c>
      <c r="BX87" s="29">
        <v>0</v>
      </c>
      <c r="BY87" s="29">
        <v>-790</v>
      </c>
      <c r="BZ87" s="29">
        <v>790</v>
      </c>
      <c r="CA87" s="29">
        <v>0</v>
      </c>
      <c r="CB87" s="29"/>
      <c r="CC87" s="29"/>
      <c r="CD87" s="29"/>
      <c r="CE87" s="29">
        <v>-5109.0200000000004</v>
      </c>
      <c r="CF87" s="29">
        <v>5111.2900000000009</v>
      </c>
      <c r="CG87" s="29">
        <v>2.27</v>
      </c>
      <c r="CH87" s="29">
        <v>-200</v>
      </c>
      <c r="CI87" s="29">
        <v>200</v>
      </c>
      <c r="CJ87" s="29">
        <v>0</v>
      </c>
      <c r="CK87" s="29">
        <v>-200</v>
      </c>
      <c r="CL87" s="29">
        <v>200</v>
      </c>
      <c r="CM87" s="29">
        <v>0</v>
      </c>
      <c r="CN87" s="29">
        <v>-200</v>
      </c>
      <c r="CO87" s="29">
        <v>200</v>
      </c>
      <c r="CP87" s="29">
        <v>0</v>
      </c>
      <c r="CQ87" s="29">
        <v>-200</v>
      </c>
      <c r="CR87" s="29">
        <v>200</v>
      </c>
      <c r="CS87" s="29">
        <v>0</v>
      </c>
      <c r="CT87" s="29">
        <v>-200</v>
      </c>
      <c r="CU87" s="29">
        <v>200</v>
      </c>
      <c r="CV87" s="29">
        <v>0</v>
      </c>
      <c r="CW87" s="29">
        <v>-200</v>
      </c>
      <c r="CX87" s="29">
        <v>200</v>
      </c>
      <c r="CY87" s="29">
        <v>0</v>
      </c>
      <c r="CZ87" s="29">
        <v>-200</v>
      </c>
      <c r="DA87" s="29">
        <v>200</v>
      </c>
      <c r="DB87" s="29">
        <v>0</v>
      </c>
      <c r="DC87" s="29">
        <v>-200</v>
      </c>
      <c r="DD87" s="29">
        <v>200</v>
      </c>
      <c r="DE87" s="29">
        <v>0</v>
      </c>
      <c r="DF87" s="29">
        <v>-200</v>
      </c>
      <c r="DG87" s="29">
        <v>200</v>
      </c>
      <c r="DH87" s="29">
        <v>0</v>
      </c>
      <c r="DI87" s="29">
        <v>-200</v>
      </c>
      <c r="DJ87" s="29">
        <v>200</v>
      </c>
      <c r="DK87" s="29">
        <v>0</v>
      </c>
      <c r="DL87" s="29">
        <v>-200</v>
      </c>
      <c r="DM87" s="29">
        <v>200</v>
      </c>
      <c r="DN87" s="29">
        <v>0</v>
      </c>
      <c r="DO87" s="29">
        <v>-200</v>
      </c>
      <c r="DP87" s="29">
        <v>200</v>
      </c>
      <c r="DQ87" s="29">
        <v>0</v>
      </c>
      <c r="DR87" s="29">
        <v>-2400</v>
      </c>
      <c r="DS87" s="29">
        <v>2400</v>
      </c>
      <c r="DT87" s="29">
        <v>0</v>
      </c>
    </row>
    <row r="88" spans="1:124" x14ac:dyDescent="0.25">
      <c r="A88" s="7" t="s">
        <v>360</v>
      </c>
      <c r="B88" s="29"/>
      <c r="C88" s="29"/>
      <c r="D88" s="29"/>
      <c r="E88" s="29">
        <v>-37.39</v>
      </c>
      <c r="F88" s="29">
        <v>37.39</v>
      </c>
      <c r="G88" s="29">
        <v>0</v>
      </c>
      <c r="H88" s="29">
        <v>-62</v>
      </c>
      <c r="I88" s="29">
        <v>62</v>
      </c>
      <c r="J88" s="29">
        <v>0</v>
      </c>
      <c r="K88" s="29"/>
      <c r="L88" s="29"/>
      <c r="M88" s="29"/>
      <c r="N88" s="29"/>
      <c r="O88" s="29"/>
      <c r="P88" s="29"/>
      <c r="Q88" s="29"/>
      <c r="R88" s="29"/>
      <c r="S88" s="29"/>
      <c r="T88" s="29"/>
      <c r="U88" s="29"/>
      <c r="V88" s="29"/>
      <c r="W88" s="29"/>
      <c r="X88" s="29"/>
      <c r="Y88" s="29"/>
      <c r="Z88" s="29"/>
      <c r="AA88" s="29"/>
      <c r="AB88" s="29"/>
      <c r="AC88" s="29">
        <v>-167.95</v>
      </c>
      <c r="AD88" s="29">
        <v>167.95</v>
      </c>
      <c r="AE88" s="29">
        <v>0</v>
      </c>
      <c r="AF88" s="29"/>
      <c r="AG88" s="29"/>
      <c r="AH88" s="29"/>
      <c r="AI88" s="29">
        <v>-21.7</v>
      </c>
      <c r="AJ88" s="29">
        <v>21.7</v>
      </c>
      <c r="AK88" s="29">
        <v>0</v>
      </c>
      <c r="AL88" s="29"/>
      <c r="AM88" s="29"/>
      <c r="AN88" s="29"/>
      <c r="AO88" s="29">
        <v>-289.03999999999996</v>
      </c>
      <c r="AP88" s="29">
        <v>289.03999999999996</v>
      </c>
      <c r="AQ88" s="29">
        <v>0</v>
      </c>
      <c r="AR88" s="29">
        <v>-248.74</v>
      </c>
      <c r="AS88" s="29">
        <v>248.74</v>
      </c>
      <c r="AT88" s="29">
        <v>0</v>
      </c>
      <c r="AU88" s="29"/>
      <c r="AV88" s="29"/>
      <c r="AW88" s="29"/>
      <c r="AX88" s="29">
        <v>-77.08</v>
      </c>
      <c r="AY88" s="29">
        <v>77.08</v>
      </c>
      <c r="AZ88" s="29">
        <v>0</v>
      </c>
      <c r="BA88" s="29">
        <v>-115.61</v>
      </c>
      <c r="BB88" s="29">
        <v>115.61</v>
      </c>
      <c r="BC88" s="29">
        <v>0</v>
      </c>
      <c r="BD88" s="29">
        <v>-278.27999999999997</v>
      </c>
      <c r="BE88" s="29">
        <v>278.27999999999997</v>
      </c>
      <c r="BF88" s="29">
        <v>0</v>
      </c>
      <c r="BG88" s="29">
        <v>-52.98</v>
      </c>
      <c r="BH88" s="29">
        <v>52.98</v>
      </c>
      <c r="BI88" s="29">
        <v>0</v>
      </c>
      <c r="BJ88" s="29">
        <v>-668.75</v>
      </c>
      <c r="BK88" s="29">
        <v>672.59</v>
      </c>
      <c r="BL88" s="29">
        <v>3.84</v>
      </c>
      <c r="BM88" s="29"/>
      <c r="BN88" s="29"/>
      <c r="BO88" s="29"/>
      <c r="BP88" s="29">
        <v>-427.35</v>
      </c>
      <c r="BQ88" s="29">
        <v>500.15</v>
      </c>
      <c r="BR88" s="29">
        <v>72.8</v>
      </c>
      <c r="BS88" s="29">
        <v>-217.01</v>
      </c>
      <c r="BT88" s="29">
        <v>217.02</v>
      </c>
      <c r="BU88" s="29">
        <v>0.01</v>
      </c>
      <c r="BV88" s="29">
        <v>-110.21</v>
      </c>
      <c r="BW88" s="29">
        <v>110.21</v>
      </c>
      <c r="BX88" s="29">
        <v>0</v>
      </c>
      <c r="BY88" s="29">
        <v>-200</v>
      </c>
      <c r="BZ88" s="29">
        <v>200</v>
      </c>
      <c r="CA88" s="29">
        <v>0</v>
      </c>
      <c r="CB88" s="29"/>
      <c r="CC88" s="29"/>
      <c r="CD88" s="29"/>
      <c r="CE88" s="29">
        <v>-2396.0100000000002</v>
      </c>
      <c r="CF88" s="29">
        <v>2472.6600000000003</v>
      </c>
      <c r="CG88" s="29">
        <v>76.650000000000006</v>
      </c>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row>
    <row r="89" spans="1:124" x14ac:dyDescent="0.25">
      <c r="A89" s="7" t="s">
        <v>614</v>
      </c>
      <c r="B89" s="29"/>
      <c r="C89" s="29"/>
      <c r="D89" s="29"/>
      <c r="E89" s="29"/>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v>-344.7</v>
      </c>
      <c r="BK89" s="29">
        <v>344.7</v>
      </c>
      <c r="BL89" s="29">
        <v>0</v>
      </c>
      <c r="BM89" s="29"/>
      <c r="BN89" s="29"/>
      <c r="BO89" s="29"/>
      <c r="BP89" s="29">
        <v>-9.51</v>
      </c>
      <c r="BQ89" s="29">
        <v>9.51</v>
      </c>
      <c r="BR89" s="29">
        <v>0</v>
      </c>
      <c r="BS89" s="29">
        <v>-280</v>
      </c>
      <c r="BT89" s="29">
        <v>280</v>
      </c>
      <c r="BU89" s="29">
        <v>0</v>
      </c>
      <c r="BV89" s="29"/>
      <c r="BW89" s="29"/>
      <c r="BX89" s="29"/>
      <c r="BY89" s="29"/>
      <c r="BZ89" s="29"/>
      <c r="CA89" s="29"/>
      <c r="CB89" s="29"/>
      <c r="CC89" s="29"/>
      <c r="CD89" s="29"/>
      <c r="CE89" s="29">
        <v>-634.21</v>
      </c>
      <c r="CF89" s="29">
        <v>634.21</v>
      </c>
      <c r="CG89" s="29">
        <v>0</v>
      </c>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row>
    <row r="90" spans="1:124" x14ac:dyDescent="0.25">
      <c r="A90" s="6" t="s">
        <v>83</v>
      </c>
      <c r="B90" s="29">
        <v>-161.49</v>
      </c>
      <c r="C90" s="29">
        <v>161.49</v>
      </c>
      <c r="D90" s="29">
        <v>0</v>
      </c>
      <c r="E90" s="29">
        <v>-58.04</v>
      </c>
      <c r="F90" s="29">
        <v>58.04</v>
      </c>
      <c r="G90" s="29">
        <v>0</v>
      </c>
      <c r="H90" s="29">
        <v>-80.69</v>
      </c>
      <c r="I90" s="29">
        <v>80.69</v>
      </c>
      <c r="J90" s="29">
        <v>0</v>
      </c>
      <c r="K90" s="29">
        <v>-791.49</v>
      </c>
      <c r="L90" s="29">
        <v>791.49</v>
      </c>
      <c r="M90" s="29">
        <v>0</v>
      </c>
      <c r="N90" s="29">
        <v>-1165.75</v>
      </c>
      <c r="O90" s="29">
        <v>1204.19</v>
      </c>
      <c r="P90" s="29">
        <v>38.44</v>
      </c>
      <c r="Q90" s="29">
        <v>-696.05</v>
      </c>
      <c r="R90" s="29">
        <v>696.05</v>
      </c>
      <c r="S90" s="29">
        <v>0</v>
      </c>
      <c r="T90" s="29">
        <v>-161.49</v>
      </c>
      <c r="U90" s="29">
        <v>161.49</v>
      </c>
      <c r="V90" s="29">
        <v>0</v>
      </c>
      <c r="W90" s="29">
        <v>-384.87</v>
      </c>
      <c r="X90" s="29">
        <v>384.87</v>
      </c>
      <c r="Y90" s="29">
        <v>0</v>
      </c>
      <c r="Z90" s="29">
        <v>-6414.12</v>
      </c>
      <c r="AA90" s="29">
        <v>6426.62</v>
      </c>
      <c r="AB90" s="29">
        <v>12.5</v>
      </c>
      <c r="AC90" s="29">
        <v>-441.47</v>
      </c>
      <c r="AD90" s="29">
        <v>441.47</v>
      </c>
      <c r="AE90" s="29">
        <v>0</v>
      </c>
      <c r="AF90" s="29">
        <v>-35904.39</v>
      </c>
      <c r="AG90" s="29">
        <v>35904.39</v>
      </c>
      <c r="AH90" s="29">
        <v>0</v>
      </c>
      <c r="AI90" s="29">
        <v>-41274.58</v>
      </c>
      <c r="AJ90" s="29">
        <v>41274.58</v>
      </c>
      <c r="AK90" s="29">
        <v>0</v>
      </c>
      <c r="AL90" s="29"/>
      <c r="AM90" s="29"/>
      <c r="AN90" s="29"/>
      <c r="AO90" s="29">
        <v>-87534.43</v>
      </c>
      <c r="AP90" s="29">
        <v>87585.37</v>
      </c>
      <c r="AQ90" s="29">
        <v>50.94</v>
      </c>
      <c r="AR90" s="29">
        <v>-154.81</v>
      </c>
      <c r="AS90" s="29">
        <v>3307.06</v>
      </c>
      <c r="AT90" s="29">
        <v>3152.25</v>
      </c>
      <c r="AU90" s="29">
        <v>-963.92</v>
      </c>
      <c r="AV90" s="29">
        <v>73998.039999999994</v>
      </c>
      <c r="AW90" s="29">
        <v>73034.12</v>
      </c>
      <c r="AX90" s="29">
        <v>-81863.92</v>
      </c>
      <c r="AY90" s="29">
        <v>84599.56</v>
      </c>
      <c r="AZ90" s="29">
        <v>2735.64</v>
      </c>
      <c r="BA90" s="29">
        <v>80993.08</v>
      </c>
      <c r="BB90" s="29">
        <v>52652.41</v>
      </c>
      <c r="BC90" s="29">
        <v>133645.49</v>
      </c>
      <c r="BD90" s="29">
        <v>7698.52</v>
      </c>
      <c r="BE90" s="29">
        <v>34345.980000000003</v>
      </c>
      <c r="BF90" s="29">
        <v>42044.5</v>
      </c>
      <c r="BG90" s="29">
        <v>-8062.8</v>
      </c>
      <c r="BH90" s="29">
        <v>31870.799999999999</v>
      </c>
      <c r="BI90" s="29">
        <v>23808</v>
      </c>
      <c r="BJ90" s="29">
        <v>-714.85</v>
      </c>
      <c r="BK90" s="29">
        <v>5970.1</v>
      </c>
      <c r="BL90" s="29">
        <v>5255.25</v>
      </c>
      <c r="BM90" s="29">
        <v>495.37</v>
      </c>
      <c r="BN90" s="29">
        <v>37.5</v>
      </c>
      <c r="BO90" s="29">
        <v>532.87</v>
      </c>
      <c r="BP90" s="29">
        <v>-1792.4099999999999</v>
      </c>
      <c r="BQ90" s="29">
        <v>1792.4099999999999</v>
      </c>
      <c r="BR90" s="29">
        <v>0</v>
      </c>
      <c r="BS90" s="29">
        <v>-5075.57</v>
      </c>
      <c r="BT90" s="29">
        <v>5326.43</v>
      </c>
      <c r="BU90" s="29">
        <v>250.86</v>
      </c>
      <c r="BV90" s="29">
        <v>-828.13</v>
      </c>
      <c r="BW90" s="29">
        <v>828.13</v>
      </c>
      <c r="BX90" s="29">
        <v>0</v>
      </c>
      <c r="BY90" s="29">
        <v>-16400</v>
      </c>
      <c r="BZ90" s="29">
        <v>16400</v>
      </c>
      <c r="CA90" s="29">
        <v>0</v>
      </c>
      <c r="CB90" s="29"/>
      <c r="CC90" s="29"/>
      <c r="CD90" s="29"/>
      <c r="CE90" s="29">
        <v>-26669.439999999999</v>
      </c>
      <c r="CF90" s="29">
        <v>311128.42</v>
      </c>
      <c r="CG90" s="29">
        <v>284458.98</v>
      </c>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row>
    <row r="91" spans="1:124" x14ac:dyDescent="0.25">
      <c r="A91" s="7" t="s">
        <v>333</v>
      </c>
      <c r="B91" s="29">
        <v>-161.49</v>
      </c>
      <c r="C91" s="29">
        <v>161.49</v>
      </c>
      <c r="D91" s="29">
        <v>0</v>
      </c>
      <c r="E91" s="29">
        <v>-58.04</v>
      </c>
      <c r="F91" s="29">
        <v>58.04</v>
      </c>
      <c r="G91" s="29">
        <v>0</v>
      </c>
      <c r="H91" s="29">
        <v>-80.69</v>
      </c>
      <c r="I91" s="29">
        <v>80.69</v>
      </c>
      <c r="J91" s="29">
        <v>0</v>
      </c>
      <c r="K91" s="29">
        <v>-441.49</v>
      </c>
      <c r="L91" s="29">
        <v>441.49</v>
      </c>
      <c r="M91" s="29">
        <v>0</v>
      </c>
      <c r="N91" s="29">
        <v>-17.489999999999998</v>
      </c>
      <c r="O91" s="29">
        <v>17.489999999999998</v>
      </c>
      <c r="P91" s="29">
        <v>0</v>
      </c>
      <c r="Q91" s="29">
        <v>-36.049999999999997</v>
      </c>
      <c r="R91" s="29">
        <v>36.049999999999997</v>
      </c>
      <c r="S91" s="29">
        <v>0</v>
      </c>
      <c r="T91" s="29">
        <v>-161.49</v>
      </c>
      <c r="U91" s="29">
        <v>161.49</v>
      </c>
      <c r="V91" s="29">
        <v>0</v>
      </c>
      <c r="W91" s="29">
        <v>-384.87</v>
      </c>
      <c r="X91" s="29">
        <v>384.87</v>
      </c>
      <c r="Y91" s="29">
        <v>0</v>
      </c>
      <c r="Z91" s="29">
        <v>-2316.12</v>
      </c>
      <c r="AA91" s="29">
        <v>2316.12</v>
      </c>
      <c r="AB91" s="29">
        <v>0</v>
      </c>
      <c r="AC91" s="29">
        <v>-441.47</v>
      </c>
      <c r="AD91" s="29">
        <v>441.47</v>
      </c>
      <c r="AE91" s="29">
        <v>0</v>
      </c>
      <c r="AF91" s="29">
        <v>-219.39</v>
      </c>
      <c r="AG91" s="29">
        <v>219.39</v>
      </c>
      <c r="AH91" s="29">
        <v>0</v>
      </c>
      <c r="AI91" s="29">
        <v>-380.48</v>
      </c>
      <c r="AJ91" s="29">
        <v>380.48</v>
      </c>
      <c r="AK91" s="29">
        <v>0</v>
      </c>
      <c r="AL91" s="29"/>
      <c r="AM91" s="29"/>
      <c r="AN91" s="29"/>
      <c r="AO91" s="29">
        <v>-4699.07</v>
      </c>
      <c r="AP91" s="29">
        <v>4699.07</v>
      </c>
      <c r="AQ91" s="29">
        <v>0</v>
      </c>
      <c r="AR91" s="29">
        <v>-154.81</v>
      </c>
      <c r="AS91" s="29">
        <v>154.81</v>
      </c>
      <c r="AT91" s="29">
        <v>0</v>
      </c>
      <c r="AU91" s="29">
        <v>-52.04</v>
      </c>
      <c r="AV91" s="29">
        <v>52.04</v>
      </c>
      <c r="AW91" s="29">
        <v>0</v>
      </c>
      <c r="AX91" s="29">
        <v>-175.56</v>
      </c>
      <c r="AY91" s="29">
        <v>175.56</v>
      </c>
      <c r="AZ91" s="29">
        <v>0</v>
      </c>
      <c r="BA91" s="29">
        <v>-1607.16</v>
      </c>
      <c r="BB91" s="29">
        <v>1607.16</v>
      </c>
      <c r="BC91" s="29">
        <v>0</v>
      </c>
      <c r="BD91" s="29">
        <v>-113.98</v>
      </c>
      <c r="BE91" s="29">
        <v>113.98</v>
      </c>
      <c r="BF91" s="29">
        <v>0</v>
      </c>
      <c r="BG91" s="29">
        <v>-108.3</v>
      </c>
      <c r="BH91" s="29">
        <v>108.3</v>
      </c>
      <c r="BI91" s="29">
        <v>0</v>
      </c>
      <c r="BJ91" s="29">
        <v>-272.85000000000002</v>
      </c>
      <c r="BK91" s="29">
        <v>272.85000000000002</v>
      </c>
      <c r="BL91" s="29">
        <v>0</v>
      </c>
      <c r="BM91" s="29">
        <v>482.5</v>
      </c>
      <c r="BN91" s="29">
        <v>37.5</v>
      </c>
      <c r="BO91" s="29">
        <v>520</v>
      </c>
      <c r="BP91" s="29">
        <v>-125.42</v>
      </c>
      <c r="BQ91" s="29">
        <v>125.42</v>
      </c>
      <c r="BR91" s="29">
        <v>0</v>
      </c>
      <c r="BS91" s="29">
        <v>-21.99</v>
      </c>
      <c r="BT91" s="29">
        <v>272.85000000000002</v>
      </c>
      <c r="BU91" s="29">
        <v>250.86</v>
      </c>
      <c r="BV91" s="29">
        <v>-308.38</v>
      </c>
      <c r="BW91" s="29">
        <v>308.38</v>
      </c>
      <c r="BX91" s="29">
        <v>0</v>
      </c>
      <c r="BY91" s="29">
        <v>-400</v>
      </c>
      <c r="BZ91" s="29">
        <v>400</v>
      </c>
      <c r="CA91" s="29">
        <v>0</v>
      </c>
      <c r="CB91" s="29"/>
      <c r="CC91" s="29"/>
      <c r="CD91" s="29"/>
      <c r="CE91" s="29">
        <v>-2857.9900000000002</v>
      </c>
      <c r="CF91" s="29">
        <v>3628.8500000000004</v>
      </c>
      <c r="CG91" s="29">
        <v>770.86</v>
      </c>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row>
    <row r="92" spans="1:124" x14ac:dyDescent="0.25">
      <c r="A92" s="7" t="s">
        <v>365</v>
      </c>
      <c r="B92" s="29"/>
      <c r="C92" s="29"/>
      <c r="D92" s="29"/>
      <c r="E92" s="29"/>
      <c r="F92" s="29"/>
      <c r="G92" s="29"/>
      <c r="H92" s="29"/>
      <c r="I92" s="29"/>
      <c r="J92" s="29"/>
      <c r="K92" s="29">
        <v>-350</v>
      </c>
      <c r="L92" s="29">
        <v>350</v>
      </c>
      <c r="M92" s="29">
        <v>0</v>
      </c>
      <c r="N92" s="29">
        <v>-1148.26</v>
      </c>
      <c r="O92" s="29">
        <v>1186.7</v>
      </c>
      <c r="P92" s="29">
        <v>38.44</v>
      </c>
      <c r="Q92" s="29">
        <v>-660</v>
      </c>
      <c r="R92" s="29">
        <v>660</v>
      </c>
      <c r="S92" s="29">
        <v>0</v>
      </c>
      <c r="T92" s="29"/>
      <c r="U92" s="29"/>
      <c r="V92" s="29"/>
      <c r="W92" s="29"/>
      <c r="X92" s="29"/>
      <c r="Y92" s="29"/>
      <c r="Z92" s="29">
        <v>-4098</v>
      </c>
      <c r="AA92" s="29">
        <v>4110.5</v>
      </c>
      <c r="AB92" s="29">
        <v>12.5</v>
      </c>
      <c r="AC92" s="29"/>
      <c r="AD92" s="29"/>
      <c r="AE92" s="29"/>
      <c r="AF92" s="29">
        <v>-35685</v>
      </c>
      <c r="AG92" s="29">
        <v>35685</v>
      </c>
      <c r="AH92" s="29">
        <v>0</v>
      </c>
      <c r="AI92" s="29">
        <v>-40394.1</v>
      </c>
      <c r="AJ92" s="29">
        <v>40394.1</v>
      </c>
      <c r="AK92" s="29">
        <v>0</v>
      </c>
      <c r="AL92" s="29"/>
      <c r="AM92" s="29"/>
      <c r="AN92" s="29"/>
      <c r="AO92" s="29">
        <v>-82335.360000000001</v>
      </c>
      <c r="AP92" s="29">
        <v>82386.299999999988</v>
      </c>
      <c r="AQ92" s="29">
        <v>50.94</v>
      </c>
      <c r="AR92" s="29">
        <v>0</v>
      </c>
      <c r="AS92" s="29">
        <v>3152.25</v>
      </c>
      <c r="AT92" s="29">
        <v>3152.25</v>
      </c>
      <c r="AU92" s="29">
        <v>-911.88</v>
      </c>
      <c r="AV92" s="29">
        <v>73946</v>
      </c>
      <c r="AW92" s="29">
        <v>73034.12</v>
      </c>
      <c r="AX92" s="29">
        <v>-81688.36</v>
      </c>
      <c r="AY92" s="29">
        <v>84424</v>
      </c>
      <c r="AZ92" s="29">
        <v>2735.64</v>
      </c>
      <c r="BA92" s="29">
        <v>82600.240000000005</v>
      </c>
      <c r="BB92" s="29">
        <v>51045.25</v>
      </c>
      <c r="BC92" s="29">
        <v>133645.49</v>
      </c>
      <c r="BD92" s="29">
        <v>7812.5</v>
      </c>
      <c r="BE92" s="29">
        <v>34232</v>
      </c>
      <c r="BF92" s="29">
        <v>42044.5</v>
      </c>
      <c r="BG92" s="29">
        <v>-7954.5</v>
      </c>
      <c r="BH92" s="29">
        <v>31762.5</v>
      </c>
      <c r="BI92" s="29">
        <v>23808</v>
      </c>
      <c r="BJ92" s="29">
        <v>-442</v>
      </c>
      <c r="BK92" s="29">
        <v>5697.25</v>
      </c>
      <c r="BL92" s="29">
        <v>5255.25</v>
      </c>
      <c r="BM92" s="29">
        <v>12.87</v>
      </c>
      <c r="BN92" s="29">
        <v>0</v>
      </c>
      <c r="BO92" s="29">
        <v>12.87</v>
      </c>
      <c r="BP92" s="29">
        <v>-627.66</v>
      </c>
      <c r="BQ92" s="29">
        <v>627.66</v>
      </c>
      <c r="BR92" s="29">
        <v>0</v>
      </c>
      <c r="BS92" s="29">
        <v>-4580</v>
      </c>
      <c r="BT92" s="29">
        <v>4580</v>
      </c>
      <c r="BU92" s="29">
        <v>0</v>
      </c>
      <c r="BV92" s="29">
        <v>-153.9</v>
      </c>
      <c r="BW92" s="29">
        <v>153.9</v>
      </c>
      <c r="BX92" s="29">
        <v>0</v>
      </c>
      <c r="BY92" s="29">
        <v>-11000</v>
      </c>
      <c r="BZ92" s="29">
        <v>11000</v>
      </c>
      <c r="CA92" s="29">
        <v>0</v>
      </c>
      <c r="CB92" s="29"/>
      <c r="CC92" s="29"/>
      <c r="CD92" s="29"/>
      <c r="CE92" s="29">
        <v>-16932.689999999999</v>
      </c>
      <c r="CF92" s="29">
        <v>300620.81</v>
      </c>
      <c r="CG92" s="29">
        <v>283688.12</v>
      </c>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row>
    <row r="93" spans="1:124" x14ac:dyDescent="0.25">
      <c r="A93" s="7" t="s">
        <v>379</v>
      </c>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v>-500</v>
      </c>
      <c r="AJ93" s="29">
        <v>500</v>
      </c>
      <c r="AK93" s="29">
        <v>0</v>
      </c>
      <c r="AL93" s="29"/>
      <c r="AM93" s="29"/>
      <c r="AN93" s="29"/>
      <c r="AO93" s="29">
        <v>-500</v>
      </c>
      <c r="AP93" s="29">
        <v>500</v>
      </c>
      <c r="AQ93" s="29">
        <v>0</v>
      </c>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29"/>
      <c r="DQ93" s="29"/>
      <c r="DR93" s="29"/>
      <c r="DS93" s="29"/>
      <c r="DT93" s="29"/>
    </row>
    <row r="94" spans="1:124" x14ac:dyDescent="0.25">
      <c r="A94" s="7" t="s">
        <v>390</v>
      </c>
      <c r="B94" s="29"/>
      <c r="C94" s="29"/>
      <c r="D94" s="29"/>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v>-5000</v>
      </c>
      <c r="BZ94" s="29">
        <v>5000</v>
      </c>
      <c r="CA94" s="29">
        <v>0</v>
      </c>
      <c r="CB94" s="29"/>
      <c r="CC94" s="29"/>
      <c r="CD94" s="29"/>
      <c r="CE94" s="29">
        <v>-5000</v>
      </c>
      <c r="CF94" s="29">
        <v>5000</v>
      </c>
      <c r="CG94" s="29">
        <v>0</v>
      </c>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29"/>
      <c r="DQ94" s="29"/>
      <c r="DR94" s="29"/>
      <c r="DS94" s="29"/>
      <c r="DT94" s="29"/>
    </row>
    <row r="95" spans="1:124" x14ac:dyDescent="0.25">
      <c r="A95" s="7" t="s">
        <v>682</v>
      </c>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v>-1039.33</v>
      </c>
      <c r="BQ95" s="29">
        <v>1039.33</v>
      </c>
      <c r="BR95" s="29">
        <v>0</v>
      </c>
      <c r="BS95" s="29">
        <v>-473.58</v>
      </c>
      <c r="BT95" s="29">
        <v>473.58</v>
      </c>
      <c r="BU95" s="29">
        <v>0</v>
      </c>
      <c r="BV95" s="29">
        <v>-365.85</v>
      </c>
      <c r="BW95" s="29">
        <v>365.85</v>
      </c>
      <c r="BX95" s="29">
        <v>0</v>
      </c>
      <c r="BY95" s="29"/>
      <c r="BZ95" s="29"/>
      <c r="CA95" s="29"/>
      <c r="CB95" s="29"/>
      <c r="CC95" s="29"/>
      <c r="CD95" s="29"/>
      <c r="CE95" s="29">
        <v>-1878.7599999999998</v>
      </c>
      <c r="CF95" s="29">
        <v>1878.7599999999998</v>
      </c>
      <c r="CG95" s="29">
        <v>0</v>
      </c>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29"/>
      <c r="DQ95" s="29"/>
      <c r="DR95" s="29"/>
      <c r="DS95" s="29"/>
      <c r="DT95" s="29"/>
    </row>
    <row r="96" spans="1:124" x14ac:dyDescent="0.25">
      <c r="A96" s="6" t="s">
        <v>106</v>
      </c>
      <c r="B96" s="29">
        <v>0</v>
      </c>
      <c r="C96" s="29">
        <v>18500</v>
      </c>
      <c r="D96" s="29">
        <v>18500</v>
      </c>
      <c r="E96" s="29">
        <v>0</v>
      </c>
      <c r="F96" s="29">
        <v>18500</v>
      </c>
      <c r="G96" s="29">
        <v>18500</v>
      </c>
      <c r="H96" s="29">
        <v>0</v>
      </c>
      <c r="I96" s="29">
        <v>18500</v>
      </c>
      <c r="J96" s="29">
        <v>18500</v>
      </c>
      <c r="K96" s="29">
        <v>0</v>
      </c>
      <c r="L96" s="29">
        <v>18500</v>
      </c>
      <c r="M96" s="29">
        <v>18500</v>
      </c>
      <c r="N96" s="29">
        <v>0</v>
      </c>
      <c r="O96" s="29">
        <v>138500</v>
      </c>
      <c r="P96" s="29">
        <v>138500</v>
      </c>
      <c r="Q96" s="29">
        <v>0</v>
      </c>
      <c r="R96" s="29">
        <v>18500</v>
      </c>
      <c r="S96" s="29">
        <v>18500</v>
      </c>
      <c r="T96" s="29">
        <v>0</v>
      </c>
      <c r="U96" s="29">
        <v>21000</v>
      </c>
      <c r="V96" s="29">
        <v>21000</v>
      </c>
      <c r="W96" s="29">
        <v>0</v>
      </c>
      <c r="X96" s="29">
        <v>21000</v>
      </c>
      <c r="Y96" s="29">
        <v>21000</v>
      </c>
      <c r="Z96" s="29">
        <v>0</v>
      </c>
      <c r="AA96" s="29">
        <v>6000</v>
      </c>
      <c r="AB96" s="29">
        <v>6000</v>
      </c>
      <c r="AC96" s="29">
        <v>0</v>
      </c>
      <c r="AD96" s="29">
        <v>7500</v>
      </c>
      <c r="AE96" s="29">
        <v>7500</v>
      </c>
      <c r="AF96" s="29">
        <v>0</v>
      </c>
      <c r="AG96" s="29">
        <v>7500</v>
      </c>
      <c r="AH96" s="29">
        <v>7500</v>
      </c>
      <c r="AI96" s="29">
        <v>0</v>
      </c>
      <c r="AJ96" s="29">
        <v>-54000</v>
      </c>
      <c r="AK96" s="29">
        <v>-54000</v>
      </c>
      <c r="AL96" s="29"/>
      <c r="AM96" s="29"/>
      <c r="AN96" s="29"/>
      <c r="AO96" s="29">
        <v>0</v>
      </c>
      <c r="AP96" s="29">
        <v>240000</v>
      </c>
      <c r="AQ96" s="29">
        <v>240000</v>
      </c>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29"/>
      <c r="DQ96" s="29"/>
      <c r="DR96" s="29"/>
      <c r="DS96" s="29"/>
      <c r="DT96" s="29"/>
    </row>
    <row r="97" spans="1:124" x14ac:dyDescent="0.25">
      <c r="A97" s="7" t="s">
        <v>350</v>
      </c>
      <c r="B97" s="29">
        <v>-15000</v>
      </c>
      <c r="C97" s="29">
        <v>15000</v>
      </c>
      <c r="D97" s="29">
        <v>0</v>
      </c>
      <c r="E97" s="29">
        <v>-15000</v>
      </c>
      <c r="F97" s="29">
        <v>15000</v>
      </c>
      <c r="G97" s="29">
        <v>0</v>
      </c>
      <c r="H97" s="29">
        <v>-15000</v>
      </c>
      <c r="I97" s="29">
        <v>15000</v>
      </c>
      <c r="J97" s="29">
        <v>0</v>
      </c>
      <c r="K97" s="29">
        <v>-15000</v>
      </c>
      <c r="L97" s="29">
        <v>15000</v>
      </c>
      <c r="M97" s="29">
        <v>0</v>
      </c>
      <c r="N97" s="29">
        <v>105000</v>
      </c>
      <c r="O97" s="29">
        <v>15000</v>
      </c>
      <c r="P97" s="29">
        <v>120000</v>
      </c>
      <c r="Q97" s="29">
        <v>-15000</v>
      </c>
      <c r="R97" s="29">
        <v>15000</v>
      </c>
      <c r="S97" s="29">
        <v>0</v>
      </c>
      <c r="T97" s="29">
        <v>-15000</v>
      </c>
      <c r="U97" s="29">
        <v>15000</v>
      </c>
      <c r="V97" s="29">
        <v>0</v>
      </c>
      <c r="W97" s="29">
        <v>-15000</v>
      </c>
      <c r="X97" s="29">
        <v>15000</v>
      </c>
      <c r="Y97" s="29">
        <v>0</v>
      </c>
      <c r="Z97" s="29"/>
      <c r="AA97" s="29"/>
      <c r="AB97" s="29"/>
      <c r="AC97" s="29"/>
      <c r="AD97" s="29"/>
      <c r="AE97" s="29"/>
      <c r="AF97" s="29"/>
      <c r="AG97" s="29"/>
      <c r="AH97" s="29"/>
      <c r="AI97" s="29"/>
      <c r="AJ97" s="29"/>
      <c r="AK97" s="29"/>
      <c r="AL97" s="29"/>
      <c r="AM97" s="29"/>
      <c r="AN97" s="29"/>
      <c r="AO97" s="29">
        <v>0</v>
      </c>
      <c r="AP97" s="29">
        <v>120000</v>
      </c>
      <c r="AQ97" s="29">
        <v>120000</v>
      </c>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29"/>
      <c r="DQ97" s="29"/>
      <c r="DR97" s="29"/>
      <c r="DS97" s="29"/>
      <c r="DT97" s="29"/>
    </row>
    <row r="98" spans="1:124" x14ac:dyDescent="0.25">
      <c r="A98" s="7" t="s">
        <v>351</v>
      </c>
      <c r="B98" s="29">
        <v>-3500</v>
      </c>
      <c r="C98" s="29">
        <v>3500</v>
      </c>
      <c r="D98" s="29">
        <v>0</v>
      </c>
      <c r="E98" s="29">
        <v>-3500</v>
      </c>
      <c r="F98" s="29">
        <v>3500</v>
      </c>
      <c r="G98" s="29">
        <v>0</v>
      </c>
      <c r="H98" s="29">
        <v>-3500</v>
      </c>
      <c r="I98" s="29">
        <v>3500</v>
      </c>
      <c r="J98" s="29">
        <v>0</v>
      </c>
      <c r="K98" s="29">
        <v>-3500</v>
      </c>
      <c r="L98" s="29">
        <v>3500</v>
      </c>
      <c r="M98" s="29">
        <v>0</v>
      </c>
      <c r="N98" s="29">
        <v>-3500</v>
      </c>
      <c r="O98" s="29">
        <v>3500</v>
      </c>
      <c r="P98" s="29">
        <v>0</v>
      </c>
      <c r="Q98" s="29">
        <v>-3500</v>
      </c>
      <c r="R98" s="29">
        <v>3500</v>
      </c>
      <c r="S98" s="29">
        <v>0</v>
      </c>
      <c r="T98" s="29">
        <v>-6000</v>
      </c>
      <c r="U98" s="29">
        <v>6000</v>
      </c>
      <c r="V98" s="29">
        <v>0</v>
      </c>
      <c r="W98" s="29">
        <v>-6000</v>
      </c>
      <c r="X98" s="29">
        <v>6000</v>
      </c>
      <c r="Y98" s="29">
        <v>0</v>
      </c>
      <c r="Z98" s="29">
        <v>-6000</v>
      </c>
      <c r="AA98" s="29">
        <v>6000</v>
      </c>
      <c r="AB98" s="29">
        <v>0</v>
      </c>
      <c r="AC98" s="29">
        <v>-7500</v>
      </c>
      <c r="AD98" s="29">
        <v>7500</v>
      </c>
      <c r="AE98" s="29">
        <v>0</v>
      </c>
      <c r="AF98" s="29">
        <v>-7500</v>
      </c>
      <c r="AG98" s="29">
        <v>7500</v>
      </c>
      <c r="AH98" s="29">
        <v>0</v>
      </c>
      <c r="AI98" s="29">
        <v>54000</v>
      </c>
      <c r="AJ98" s="29">
        <v>-54000</v>
      </c>
      <c r="AK98" s="29">
        <v>0</v>
      </c>
      <c r="AL98" s="29"/>
      <c r="AM98" s="29"/>
      <c r="AN98" s="29"/>
      <c r="AO98" s="29">
        <v>0</v>
      </c>
      <c r="AP98" s="29">
        <v>0</v>
      </c>
      <c r="AQ98" s="29">
        <v>0</v>
      </c>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29"/>
      <c r="DQ98" s="29"/>
      <c r="DR98" s="29"/>
      <c r="DS98" s="29"/>
      <c r="DT98" s="29"/>
    </row>
    <row r="99" spans="1:124" x14ac:dyDescent="0.25">
      <c r="A99" s="7" t="s">
        <v>352</v>
      </c>
      <c r="B99" s="29">
        <v>15000</v>
      </c>
      <c r="C99" s="29">
        <v>0</v>
      </c>
      <c r="D99" s="29">
        <v>15000</v>
      </c>
      <c r="E99" s="29">
        <v>15000</v>
      </c>
      <c r="F99" s="29">
        <v>0</v>
      </c>
      <c r="G99" s="29">
        <v>15000</v>
      </c>
      <c r="H99" s="29">
        <v>15000</v>
      </c>
      <c r="I99" s="29">
        <v>0</v>
      </c>
      <c r="J99" s="29">
        <v>15000</v>
      </c>
      <c r="K99" s="29">
        <v>15000</v>
      </c>
      <c r="L99" s="29">
        <v>0</v>
      </c>
      <c r="M99" s="29">
        <v>15000</v>
      </c>
      <c r="N99" s="29">
        <v>-105000</v>
      </c>
      <c r="O99" s="29">
        <v>120000</v>
      </c>
      <c r="P99" s="29">
        <v>15000</v>
      </c>
      <c r="Q99" s="29">
        <v>15000</v>
      </c>
      <c r="R99" s="29">
        <v>0</v>
      </c>
      <c r="S99" s="29">
        <v>15000</v>
      </c>
      <c r="T99" s="29">
        <v>15000</v>
      </c>
      <c r="U99" s="29">
        <v>0</v>
      </c>
      <c r="V99" s="29">
        <v>15000</v>
      </c>
      <c r="W99" s="29">
        <v>15000</v>
      </c>
      <c r="X99" s="29">
        <v>0</v>
      </c>
      <c r="Y99" s="29">
        <v>15000</v>
      </c>
      <c r="Z99" s="29"/>
      <c r="AA99" s="29"/>
      <c r="AB99" s="29"/>
      <c r="AC99" s="29"/>
      <c r="AD99" s="29"/>
      <c r="AE99" s="29"/>
      <c r="AF99" s="29"/>
      <c r="AG99" s="29"/>
      <c r="AH99" s="29"/>
      <c r="AI99" s="29"/>
      <c r="AJ99" s="29"/>
      <c r="AK99" s="29"/>
      <c r="AL99" s="29"/>
      <c r="AM99" s="29"/>
      <c r="AN99" s="29"/>
      <c r="AO99" s="29">
        <v>0</v>
      </c>
      <c r="AP99" s="29">
        <v>120000</v>
      </c>
      <c r="AQ99" s="29">
        <v>120000</v>
      </c>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29"/>
      <c r="DQ99" s="29"/>
      <c r="DR99" s="29"/>
      <c r="DS99" s="29"/>
      <c r="DT99" s="29"/>
    </row>
    <row r="100" spans="1:124" x14ac:dyDescent="0.25">
      <c r="A100" s="7" t="s">
        <v>353</v>
      </c>
      <c r="B100" s="29">
        <v>3500</v>
      </c>
      <c r="C100" s="29">
        <v>0</v>
      </c>
      <c r="D100" s="29">
        <v>3500</v>
      </c>
      <c r="E100" s="29">
        <v>3500</v>
      </c>
      <c r="F100" s="29">
        <v>0</v>
      </c>
      <c r="G100" s="29">
        <v>3500</v>
      </c>
      <c r="H100" s="29">
        <v>3500</v>
      </c>
      <c r="I100" s="29">
        <v>0</v>
      </c>
      <c r="J100" s="29">
        <v>3500</v>
      </c>
      <c r="K100" s="29">
        <v>3500</v>
      </c>
      <c r="L100" s="29">
        <v>0</v>
      </c>
      <c r="M100" s="29">
        <v>3500</v>
      </c>
      <c r="N100" s="29">
        <v>3500</v>
      </c>
      <c r="O100" s="29">
        <v>0</v>
      </c>
      <c r="P100" s="29">
        <v>3500</v>
      </c>
      <c r="Q100" s="29">
        <v>3500</v>
      </c>
      <c r="R100" s="29">
        <v>0</v>
      </c>
      <c r="S100" s="29">
        <v>3500</v>
      </c>
      <c r="T100" s="29">
        <v>6000</v>
      </c>
      <c r="U100" s="29">
        <v>0</v>
      </c>
      <c r="V100" s="29">
        <v>6000</v>
      </c>
      <c r="W100" s="29">
        <v>6000</v>
      </c>
      <c r="X100" s="29">
        <v>0</v>
      </c>
      <c r="Y100" s="29">
        <v>6000</v>
      </c>
      <c r="Z100" s="29">
        <v>6000</v>
      </c>
      <c r="AA100" s="29">
        <v>0</v>
      </c>
      <c r="AB100" s="29">
        <v>6000</v>
      </c>
      <c r="AC100" s="29">
        <v>7500</v>
      </c>
      <c r="AD100" s="29">
        <v>0</v>
      </c>
      <c r="AE100" s="29">
        <v>7500</v>
      </c>
      <c r="AF100" s="29">
        <v>7500</v>
      </c>
      <c r="AG100" s="29">
        <v>0</v>
      </c>
      <c r="AH100" s="29">
        <v>7500</v>
      </c>
      <c r="AI100" s="29">
        <v>-54000</v>
      </c>
      <c r="AJ100" s="29">
        <v>0</v>
      </c>
      <c r="AK100" s="29">
        <v>-54000</v>
      </c>
      <c r="AL100" s="29"/>
      <c r="AM100" s="29"/>
      <c r="AN100" s="29"/>
      <c r="AO100" s="29">
        <v>0</v>
      </c>
      <c r="AP100" s="29">
        <v>0</v>
      </c>
      <c r="AQ100" s="29">
        <v>0</v>
      </c>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29"/>
      <c r="DQ100" s="29"/>
      <c r="DR100" s="29"/>
      <c r="DS100" s="29"/>
      <c r="DT100" s="29"/>
    </row>
    <row r="101" spans="1:124" x14ac:dyDescent="0.25">
      <c r="A101" s="6" t="s">
        <v>154</v>
      </c>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v>-1850</v>
      </c>
      <c r="BZ101" s="29">
        <v>1850</v>
      </c>
      <c r="CA101" s="29">
        <v>0</v>
      </c>
      <c r="CB101" s="29"/>
      <c r="CC101" s="29"/>
      <c r="CD101" s="29"/>
      <c r="CE101" s="29">
        <v>-1850</v>
      </c>
      <c r="CF101" s="29">
        <v>1850</v>
      </c>
      <c r="CG101" s="29">
        <v>0</v>
      </c>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29"/>
      <c r="DQ101" s="29"/>
      <c r="DR101" s="29"/>
      <c r="DS101" s="29"/>
      <c r="DT101" s="29"/>
    </row>
    <row r="102" spans="1:124" x14ac:dyDescent="0.25">
      <c r="A102" s="7" t="s">
        <v>391</v>
      </c>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v>-1850</v>
      </c>
      <c r="BZ102" s="29">
        <v>1850</v>
      </c>
      <c r="CA102" s="29">
        <v>0</v>
      </c>
      <c r="CB102" s="29"/>
      <c r="CC102" s="29"/>
      <c r="CD102" s="29"/>
      <c r="CE102" s="29">
        <v>-1850</v>
      </c>
      <c r="CF102" s="29">
        <v>1850</v>
      </c>
      <c r="CG102" s="29">
        <v>0</v>
      </c>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29"/>
      <c r="DQ102" s="29"/>
      <c r="DR102" s="29"/>
      <c r="DS102" s="29"/>
      <c r="DT102" s="29"/>
    </row>
    <row r="103" spans="1:124" x14ac:dyDescent="0.25">
      <c r="A103" s="6" t="s">
        <v>84</v>
      </c>
      <c r="B103" s="29">
        <v>-3129.89</v>
      </c>
      <c r="C103" s="29">
        <v>6414.68</v>
      </c>
      <c r="D103" s="29">
        <v>3284.79</v>
      </c>
      <c r="E103" s="29">
        <v>-6414.68</v>
      </c>
      <c r="F103" s="29">
        <v>6414.68</v>
      </c>
      <c r="G103" s="29">
        <v>0</v>
      </c>
      <c r="H103" s="29">
        <v>-6414.68</v>
      </c>
      <c r="I103" s="29">
        <v>6414.68</v>
      </c>
      <c r="J103" s="29">
        <v>0</v>
      </c>
      <c r="K103" s="29">
        <v>-6414.68</v>
      </c>
      <c r="L103" s="29">
        <v>6414.68</v>
      </c>
      <c r="M103" s="29">
        <v>0</v>
      </c>
      <c r="N103" s="29">
        <v>-6414.68</v>
      </c>
      <c r="O103" s="29">
        <v>6414.68</v>
      </c>
      <c r="P103" s="29">
        <v>0</v>
      </c>
      <c r="Q103" s="29">
        <v>-6414.68</v>
      </c>
      <c r="R103" s="29">
        <v>6414.68</v>
      </c>
      <c r="S103" s="29">
        <v>0</v>
      </c>
      <c r="T103" s="29">
        <v>-6414.68</v>
      </c>
      <c r="U103" s="29">
        <v>6414.68</v>
      </c>
      <c r="V103" s="29">
        <v>0</v>
      </c>
      <c r="W103" s="29">
        <v>-6414.68</v>
      </c>
      <c r="X103" s="29">
        <v>6414.68</v>
      </c>
      <c r="Y103" s="29">
        <v>0</v>
      </c>
      <c r="Z103" s="29">
        <v>-627.52000000000021</v>
      </c>
      <c r="AA103" s="29">
        <v>6414.68</v>
      </c>
      <c r="AB103" s="29">
        <v>5787.16</v>
      </c>
      <c r="AC103" s="29">
        <v>-6608.0700000000006</v>
      </c>
      <c r="AD103" s="29">
        <v>6608.0700000000006</v>
      </c>
      <c r="AE103" s="29">
        <v>0</v>
      </c>
      <c r="AF103" s="29">
        <v>-6690.9500000000007</v>
      </c>
      <c r="AG103" s="29">
        <v>6690.9500000000007</v>
      </c>
      <c r="AH103" s="29">
        <v>0</v>
      </c>
      <c r="AI103" s="29">
        <v>-6958.06</v>
      </c>
      <c r="AJ103" s="29">
        <v>6958.06</v>
      </c>
      <c r="AK103" s="29">
        <v>0</v>
      </c>
      <c r="AL103" s="29"/>
      <c r="AM103" s="29"/>
      <c r="AN103" s="29"/>
      <c r="AO103" s="29">
        <v>-68917.25</v>
      </c>
      <c r="AP103" s="29">
        <v>77989.2</v>
      </c>
      <c r="AQ103" s="29">
        <v>9071.9500000000007</v>
      </c>
      <c r="AR103" s="29">
        <v>-6811.3700000000008</v>
      </c>
      <c r="AS103" s="29">
        <v>6811.3700000000008</v>
      </c>
      <c r="AT103" s="29">
        <v>0</v>
      </c>
      <c r="AU103" s="29">
        <v>-1096.8200000000004</v>
      </c>
      <c r="AV103" s="29">
        <v>6811.3700000000008</v>
      </c>
      <c r="AW103" s="29">
        <v>5714.55</v>
      </c>
      <c r="AX103" s="29">
        <v>-6811.3700000000008</v>
      </c>
      <c r="AY103" s="29">
        <v>6811.3700000000008</v>
      </c>
      <c r="AZ103" s="29">
        <v>0</v>
      </c>
      <c r="BA103" s="29">
        <v>-6811.3700000000008</v>
      </c>
      <c r="BB103" s="29">
        <v>6811.3700000000008</v>
      </c>
      <c r="BC103" s="29">
        <v>0</v>
      </c>
      <c r="BD103" s="29">
        <v>-6811.3700000000008</v>
      </c>
      <c r="BE103" s="29">
        <v>6811.3700000000008</v>
      </c>
      <c r="BF103" s="29">
        <v>0</v>
      </c>
      <c r="BG103" s="29">
        <v>-6811.3700000000008</v>
      </c>
      <c r="BH103" s="29">
        <v>6811.3700000000008</v>
      </c>
      <c r="BI103" s="29">
        <v>0</v>
      </c>
      <c r="BJ103" s="29">
        <v>-6811.3700000000008</v>
      </c>
      <c r="BK103" s="29">
        <v>6811.3700000000008</v>
      </c>
      <c r="BL103" s="29">
        <v>0</v>
      </c>
      <c r="BM103" s="29">
        <v>-6911.3700000000008</v>
      </c>
      <c r="BN103" s="29">
        <v>6911.3700000000008</v>
      </c>
      <c r="BO103" s="29">
        <v>0</v>
      </c>
      <c r="BP103" s="29">
        <v>-3877.8400000000006</v>
      </c>
      <c r="BQ103" s="29">
        <v>6811.3700000000008</v>
      </c>
      <c r="BR103" s="29">
        <v>2933.53</v>
      </c>
      <c r="BS103" s="29">
        <v>-6811.3700000000008</v>
      </c>
      <c r="BT103" s="29">
        <v>6811.3700000000008</v>
      </c>
      <c r="BU103" s="29">
        <v>0</v>
      </c>
      <c r="BV103" s="29">
        <v>-5719.7400000000007</v>
      </c>
      <c r="BW103" s="29">
        <v>6819.6500000000005</v>
      </c>
      <c r="BX103" s="29">
        <v>1099.9100000000001</v>
      </c>
      <c r="BY103" s="29">
        <v>-7890</v>
      </c>
      <c r="BZ103" s="29">
        <v>7890</v>
      </c>
      <c r="CA103" s="29">
        <v>0</v>
      </c>
      <c r="CB103" s="29"/>
      <c r="CC103" s="29"/>
      <c r="CD103" s="29"/>
      <c r="CE103" s="29">
        <v>-73175.360000000015</v>
      </c>
      <c r="CF103" s="29">
        <v>82923.35000000002</v>
      </c>
      <c r="CG103" s="29">
        <v>9747.99</v>
      </c>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29"/>
      <c r="DQ103" s="29"/>
      <c r="DR103" s="29"/>
      <c r="DS103" s="29"/>
      <c r="DT103" s="29"/>
    </row>
    <row r="104" spans="1:124" x14ac:dyDescent="0.25">
      <c r="A104" s="7" t="s">
        <v>334</v>
      </c>
      <c r="B104" s="29">
        <v>-5000</v>
      </c>
      <c r="C104" s="29">
        <v>5000</v>
      </c>
      <c r="D104" s="29">
        <v>0</v>
      </c>
      <c r="E104" s="29">
        <v>-5000</v>
      </c>
      <c r="F104" s="29">
        <v>5000</v>
      </c>
      <c r="G104" s="29">
        <v>0</v>
      </c>
      <c r="H104" s="29">
        <v>-5000</v>
      </c>
      <c r="I104" s="29">
        <v>5000</v>
      </c>
      <c r="J104" s="29">
        <v>0</v>
      </c>
      <c r="K104" s="29">
        <v>-5000</v>
      </c>
      <c r="L104" s="29">
        <v>5000</v>
      </c>
      <c r="M104" s="29">
        <v>0</v>
      </c>
      <c r="N104" s="29">
        <v>-5000</v>
      </c>
      <c r="O104" s="29">
        <v>5000</v>
      </c>
      <c r="P104" s="29">
        <v>0</v>
      </c>
      <c r="Q104" s="29">
        <v>-5000</v>
      </c>
      <c r="R104" s="29">
        <v>5000</v>
      </c>
      <c r="S104" s="29">
        <v>0</v>
      </c>
      <c r="T104" s="29">
        <v>-5000</v>
      </c>
      <c r="U104" s="29">
        <v>5000</v>
      </c>
      <c r="V104" s="29">
        <v>0</v>
      </c>
      <c r="W104" s="29">
        <v>-5000</v>
      </c>
      <c r="X104" s="29">
        <v>5000</v>
      </c>
      <c r="Y104" s="29">
        <v>0</v>
      </c>
      <c r="Z104" s="29">
        <v>-5000</v>
      </c>
      <c r="AA104" s="29">
        <v>5000</v>
      </c>
      <c r="AB104" s="29">
        <v>0</v>
      </c>
      <c r="AC104" s="29">
        <v>-5138.13</v>
      </c>
      <c r="AD104" s="29">
        <v>5138.13</v>
      </c>
      <c r="AE104" s="29">
        <v>0</v>
      </c>
      <c r="AF104" s="29">
        <v>-5276.27</v>
      </c>
      <c r="AG104" s="29">
        <v>5276.27</v>
      </c>
      <c r="AH104" s="29">
        <v>0</v>
      </c>
      <c r="AI104" s="29">
        <v>-5276.27</v>
      </c>
      <c r="AJ104" s="29">
        <v>5276.27</v>
      </c>
      <c r="AK104" s="29">
        <v>0</v>
      </c>
      <c r="AL104" s="29"/>
      <c r="AM104" s="29"/>
      <c r="AN104" s="29"/>
      <c r="AO104" s="29">
        <v>-60690.67</v>
      </c>
      <c r="AP104" s="29">
        <v>60690.67</v>
      </c>
      <c r="AQ104" s="29">
        <v>0</v>
      </c>
      <c r="AR104" s="29">
        <v>-5276.27</v>
      </c>
      <c r="AS104" s="29">
        <v>5276.27</v>
      </c>
      <c r="AT104" s="29">
        <v>0</v>
      </c>
      <c r="AU104" s="29">
        <v>-5276.27</v>
      </c>
      <c r="AV104" s="29">
        <v>5276.27</v>
      </c>
      <c r="AW104" s="29">
        <v>0</v>
      </c>
      <c r="AX104" s="29">
        <v>-5276.27</v>
      </c>
      <c r="AY104" s="29">
        <v>5276.27</v>
      </c>
      <c r="AZ104" s="29">
        <v>0</v>
      </c>
      <c r="BA104" s="29">
        <v>-5276.27</v>
      </c>
      <c r="BB104" s="29">
        <v>5276.27</v>
      </c>
      <c r="BC104" s="29">
        <v>0</v>
      </c>
      <c r="BD104" s="29">
        <v>-5276.27</v>
      </c>
      <c r="BE104" s="29">
        <v>5276.27</v>
      </c>
      <c r="BF104" s="29">
        <v>0</v>
      </c>
      <c r="BG104" s="29">
        <v>-5276.27</v>
      </c>
      <c r="BH104" s="29">
        <v>5276.27</v>
      </c>
      <c r="BI104" s="29">
        <v>0</v>
      </c>
      <c r="BJ104" s="29">
        <v>-5276.27</v>
      </c>
      <c r="BK104" s="29">
        <v>5276.27</v>
      </c>
      <c r="BL104" s="29">
        <v>0</v>
      </c>
      <c r="BM104" s="29">
        <v>-5276.27</v>
      </c>
      <c r="BN104" s="29">
        <v>5276.27</v>
      </c>
      <c r="BO104" s="29">
        <v>0</v>
      </c>
      <c r="BP104" s="29">
        <v>-5276.27</v>
      </c>
      <c r="BQ104" s="29">
        <v>5276.27</v>
      </c>
      <c r="BR104" s="29">
        <v>0</v>
      </c>
      <c r="BS104" s="29">
        <v>-5276.27</v>
      </c>
      <c r="BT104" s="29">
        <v>5276.27</v>
      </c>
      <c r="BU104" s="29">
        <v>0</v>
      </c>
      <c r="BV104" s="29">
        <v>-5276.27</v>
      </c>
      <c r="BW104" s="29">
        <v>5276.27</v>
      </c>
      <c r="BX104" s="29">
        <v>0</v>
      </c>
      <c r="BY104" s="29">
        <v>-5900</v>
      </c>
      <c r="BZ104" s="29">
        <v>5900</v>
      </c>
      <c r="CA104" s="29">
        <v>0</v>
      </c>
      <c r="CB104" s="29"/>
      <c r="CC104" s="29"/>
      <c r="CD104" s="29"/>
      <c r="CE104" s="29">
        <v>-63938.970000000016</v>
      </c>
      <c r="CF104" s="29">
        <v>63938.970000000016</v>
      </c>
      <c r="CG104" s="29">
        <v>0</v>
      </c>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29"/>
      <c r="DQ104" s="29"/>
      <c r="DR104" s="29"/>
      <c r="DS104" s="29"/>
      <c r="DT104" s="29"/>
    </row>
    <row r="105" spans="1:124" x14ac:dyDescent="0.25">
      <c r="A105" s="7" t="s">
        <v>335</v>
      </c>
      <c r="B105" s="29">
        <v>2284.79</v>
      </c>
      <c r="C105" s="29">
        <v>1000</v>
      </c>
      <c r="D105" s="29">
        <v>3284.79</v>
      </c>
      <c r="E105" s="29">
        <v>-1000</v>
      </c>
      <c r="F105" s="29">
        <v>1000</v>
      </c>
      <c r="G105" s="29">
        <v>0</v>
      </c>
      <c r="H105" s="29">
        <v>-1000</v>
      </c>
      <c r="I105" s="29">
        <v>1000</v>
      </c>
      <c r="J105" s="29">
        <v>0</v>
      </c>
      <c r="K105" s="29">
        <v>-1000</v>
      </c>
      <c r="L105" s="29">
        <v>1000</v>
      </c>
      <c r="M105" s="29">
        <v>0</v>
      </c>
      <c r="N105" s="29">
        <v>-1000</v>
      </c>
      <c r="O105" s="29">
        <v>1000</v>
      </c>
      <c r="P105" s="29">
        <v>0</v>
      </c>
      <c r="Q105" s="29">
        <v>-1000</v>
      </c>
      <c r="R105" s="29">
        <v>1000</v>
      </c>
      <c r="S105" s="29">
        <v>0</v>
      </c>
      <c r="T105" s="29">
        <v>-1000</v>
      </c>
      <c r="U105" s="29">
        <v>1000</v>
      </c>
      <c r="V105" s="29">
        <v>0</v>
      </c>
      <c r="W105" s="29">
        <v>-1000</v>
      </c>
      <c r="X105" s="29">
        <v>1000</v>
      </c>
      <c r="Y105" s="29">
        <v>0</v>
      </c>
      <c r="Z105" s="29">
        <v>4787.16</v>
      </c>
      <c r="AA105" s="29">
        <v>1000</v>
      </c>
      <c r="AB105" s="29">
        <v>5787.16</v>
      </c>
      <c r="AC105" s="29">
        <v>-1055.26</v>
      </c>
      <c r="AD105" s="29">
        <v>1055.26</v>
      </c>
      <c r="AE105" s="29">
        <v>0</v>
      </c>
      <c r="AF105" s="29">
        <v>-1000</v>
      </c>
      <c r="AG105" s="29">
        <v>1000</v>
      </c>
      <c r="AH105" s="29">
        <v>0</v>
      </c>
      <c r="AI105" s="29">
        <v>-1221.03</v>
      </c>
      <c r="AJ105" s="29">
        <v>1221.03</v>
      </c>
      <c r="AK105" s="29">
        <v>0</v>
      </c>
      <c r="AL105" s="29"/>
      <c r="AM105" s="29"/>
      <c r="AN105" s="29"/>
      <c r="AO105" s="29">
        <v>-3204.34</v>
      </c>
      <c r="AP105" s="29">
        <v>12276.29</v>
      </c>
      <c r="AQ105" s="29">
        <v>9071.9500000000007</v>
      </c>
      <c r="AR105" s="29">
        <v>-1110.51</v>
      </c>
      <c r="AS105" s="29">
        <v>1110.51</v>
      </c>
      <c r="AT105" s="29">
        <v>0</v>
      </c>
      <c r="AU105" s="29">
        <v>4604.04</v>
      </c>
      <c r="AV105" s="29">
        <v>1110.51</v>
      </c>
      <c r="AW105" s="29">
        <v>5714.55</v>
      </c>
      <c r="AX105" s="29">
        <v>-1110.51</v>
      </c>
      <c r="AY105" s="29">
        <v>1110.51</v>
      </c>
      <c r="AZ105" s="29">
        <v>0</v>
      </c>
      <c r="BA105" s="29">
        <v>-1110.51</v>
      </c>
      <c r="BB105" s="29">
        <v>1110.51</v>
      </c>
      <c r="BC105" s="29">
        <v>0</v>
      </c>
      <c r="BD105" s="29">
        <v>-1110.51</v>
      </c>
      <c r="BE105" s="29">
        <v>1110.51</v>
      </c>
      <c r="BF105" s="29">
        <v>0</v>
      </c>
      <c r="BG105" s="29">
        <v>-1110.51</v>
      </c>
      <c r="BH105" s="29">
        <v>1110.51</v>
      </c>
      <c r="BI105" s="29">
        <v>0</v>
      </c>
      <c r="BJ105" s="29">
        <v>-1110.51</v>
      </c>
      <c r="BK105" s="29">
        <v>1110.51</v>
      </c>
      <c r="BL105" s="29">
        <v>0</v>
      </c>
      <c r="BM105" s="29">
        <v>-1210.51</v>
      </c>
      <c r="BN105" s="29">
        <v>1210.51</v>
      </c>
      <c r="BO105" s="29">
        <v>0</v>
      </c>
      <c r="BP105" s="29">
        <v>1823.02</v>
      </c>
      <c r="BQ105" s="29">
        <v>1110.51</v>
      </c>
      <c r="BR105" s="29">
        <v>2933.53</v>
      </c>
      <c r="BS105" s="29">
        <v>-1110.51</v>
      </c>
      <c r="BT105" s="29">
        <v>1110.51</v>
      </c>
      <c r="BU105" s="29">
        <v>0</v>
      </c>
      <c r="BV105" s="29">
        <v>-18.88</v>
      </c>
      <c r="BW105" s="29">
        <v>1118.79</v>
      </c>
      <c r="BX105" s="29">
        <v>1099.9100000000001</v>
      </c>
      <c r="BY105" s="29">
        <v>-1310</v>
      </c>
      <c r="BZ105" s="29">
        <v>1310</v>
      </c>
      <c r="CA105" s="29">
        <v>0</v>
      </c>
      <c r="CB105" s="29"/>
      <c r="CC105" s="29"/>
      <c r="CD105" s="29"/>
      <c r="CE105" s="29">
        <v>-3885.9000000000005</v>
      </c>
      <c r="CF105" s="29">
        <v>13633.89</v>
      </c>
      <c r="CG105" s="29">
        <v>9747.99</v>
      </c>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29"/>
      <c r="DQ105" s="29"/>
      <c r="DR105" s="29"/>
      <c r="DS105" s="29"/>
      <c r="DT105" s="29"/>
    </row>
    <row r="106" spans="1:124" x14ac:dyDescent="0.25">
      <c r="A106" s="7" t="s">
        <v>336</v>
      </c>
      <c r="B106" s="29">
        <v>-414.68</v>
      </c>
      <c r="C106" s="29">
        <v>414.68</v>
      </c>
      <c r="D106" s="29">
        <v>0</v>
      </c>
      <c r="E106" s="29">
        <v>-414.68</v>
      </c>
      <c r="F106" s="29">
        <v>414.68</v>
      </c>
      <c r="G106" s="29">
        <v>0</v>
      </c>
      <c r="H106" s="29">
        <v>-414.68</v>
      </c>
      <c r="I106" s="29">
        <v>414.68</v>
      </c>
      <c r="J106" s="29">
        <v>0</v>
      </c>
      <c r="K106" s="29">
        <v>-414.68</v>
      </c>
      <c r="L106" s="29">
        <v>414.68</v>
      </c>
      <c r="M106" s="29">
        <v>0</v>
      </c>
      <c r="N106" s="29">
        <v>-414.68</v>
      </c>
      <c r="O106" s="29">
        <v>414.68</v>
      </c>
      <c r="P106" s="29">
        <v>0</v>
      </c>
      <c r="Q106" s="29">
        <v>-414.68</v>
      </c>
      <c r="R106" s="29">
        <v>414.68</v>
      </c>
      <c r="S106" s="29">
        <v>0</v>
      </c>
      <c r="T106" s="29">
        <v>-414.68</v>
      </c>
      <c r="U106" s="29">
        <v>414.68</v>
      </c>
      <c r="V106" s="29">
        <v>0</v>
      </c>
      <c r="W106" s="29">
        <v>-414.68</v>
      </c>
      <c r="X106" s="29">
        <v>414.68</v>
      </c>
      <c r="Y106" s="29">
        <v>0</v>
      </c>
      <c r="Z106" s="29">
        <v>-414.68</v>
      </c>
      <c r="AA106" s="29">
        <v>414.68</v>
      </c>
      <c r="AB106" s="29">
        <v>0</v>
      </c>
      <c r="AC106" s="29">
        <v>-414.68</v>
      </c>
      <c r="AD106" s="29">
        <v>414.68</v>
      </c>
      <c r="AE106" s="29">
        <v>0</v>
      </c>
      <c r="AF106" s="29">
        <v>-414.68</v>
      </c>
      <c r="AG106" s="29">
        <v>414.68</v>
      </c>
      <c r="AH106" s="29">
        <v>0</v>
      </c>
      <c r="AI106" s="29">
        <v>-460.76</v>
      </c>
      <c r="AJ106" s="29">
        <v>460.76</v>
      </c>
      <c r="AK106" s="29">
        <v>0</v>
      </c>
      <c r="AL106" s="29"/>
      <c r="AM106" s="29"/>
      <c r="AN106" s="29"/>
      <c r="AO106" s="29">
        <v>-5022.24</v>
      </c>
      <c r="AP106" s="29">
        <v>5022.24</v>
      </c>
      <c r="AQ106" s="29">
        <v>0</v>
      </c>
      <c r="AR106" s="29">
        <v>-424.59</v>
      </c>
      <c r="AS106" s="29">
        <v>424.59</v>
      </c>
      <c r="AT106" s="29">
        <v>0</v>
      </c>
      <c r="AU106" s="29">
        <v>-424.59</v>
      </c>
      <c r="AV106" s="29">
        <v>424.59</v>
      </c>
      <c r="AW106" s="29">
        <v>0</v>
      </c>
      <c r="AX106" s="29">
        <v>-424.59</v>
      </c>
      <c r="AY106" s="29">
        <v>424.59</v>
      </c>
      <c r="AZ106" s="29">
        <v>0</v>
      </c>
      <c r="BA106" s="29">
        <v>-424.59</v>
      </c>
      <c r="BB106" s="29">
        <v>424.59</v>
      </c>
      <c r="BC106" s="29">
        <v>0</v>
      </c>
      <c r="BD106" s="29">
        <v>-424.59</v>
      </c>
      <c r="BE106" s="29">
        <v>424.59</v>
      </c>
      <c r="BF106" s="29">
        <v>0</v>
      </c>
      <c r="BG106" s="29">
        <v>-424.59</v>
      </c>
      <c r="BH106" s="29">
        <v>424.59</v>
      </c>
      <c r="BI106" s="29">
        <v>0</v>
      </c>
      <c r="BJ106" s="29">
        <v>-424.59</v>
      </c>
      <c r="BK106" s="29">
        <v>424.59</v>
      </c>
      <c r="BL106" s="29">
        <v>0</v>
      </c>
      <c r="BM106" s="29">
        <v>-424.59</v>
      </c>
      <c r="BN106" s="29">
        <v>424.59</v>
      </c>
      <c r="BO106" s="29">
        <v>0</v>
      </c>
      <c r="BP106" s="29">
        <v>-424.59</v>
      </c>
      <c r="BQ106" s="29">
        <v>424.59</v>
      </c>
      <c r="BR106" s="29">
        <v>0</v>
      </c>
      <c r="BS106" s="29">
        <v>-424.59</v>
      </c>
      <c r="BT106" s="29">
        <v>424.59</v>
      </c>
      <c r="BU106" s="29">
        <v>0</v>
      </c>
      <c r="BV106" s="29">
        <v>-424.59</v>
      </c>
      <c r="BW106" s="29">
        <v>424.59</v>
      </c>
      <c r="BX106" s="29">
        <v>0</v>
      </c>
      <c r="BY106" s="29">
        <v>-680</v>
      </c>
      <c r="BZ106" s="29">
        <v>680</v>
      </c>
      <c r="CA106" s="29">
        <v>0</v>
      </c>
      <c r="CB106" s="29"/>
      <c r="CC106" s="29"/>
      <c r="CD106" s="29"/>
      <c r="CE106" s="29">
        <v>-5350.4900000000007</v>
      </c>
      <c r="CF106" s="29">
        <v>5350.4900000000007</v>
      </c>
      <c r="CG106" s="29">
        <v>0</v>
      </c>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29"/>
      <c r="DQ106" s="29"/>
      <c r="DR106" s="29"/>
      <c r="DS106" s="29"/>
      <c r="DT106" s="29"/>
    </row>
    <row r="107" spans="1:124" x14ac:dyDescent="0.25">
      <c r="A107" s="6" t="s">
        <v>91</v>
      </c>
      <c r="B107" s="29">
        <v>-4951.51</v>
      </c>
      <c r="C107" s="29">
        <v>4953.75</v>
      </c>
      <c r="D107" s="29">
        <v>2.2400000000000002</v>
      </c>
      <c r="E107" s="29">
        <v>-326</v>
      </c>
      <c r="F107" s="29">
        <v>326</v>
      </c>
      <c r="G107" s="29">
        <v>0</v>
      </c>
      <c r="H107" s="29">
        <v>-1365.02</v>
      </c>
      <c r="I107" s="29">
        <v>1365.02</v>
      </c>
      <c r="J107" s="29">
        <v>0</v>
      </c>
      <c r="K107" s="29">
        <v>-1844.29</v>
      </c>
      <c r="L107" s="29">
        <v>1844.29</v>
      </c>
      <c r="M107" s="29">
        <v>0</v>
      </c>
      <c r="N107" s="29"/>
      <c r="O107" s="29"/>
      <c r="P107" s="29"/>
      <c r="Q107" s="29">
        <v>-3102.35</v>
      </c>
      <c r="R107" s="29">
        <v>3102.35</v>
      </c>
      <c r="S107" s="29">
        <v>0</v>
      </c>
      <c r="T107" s="29">
        <v>-1987.65</v>
      </c>
      <c r="U107" s="29">
        <v>1987.65</v>
      </c>
      <c r="V107" s="29">
        <v>0</v>
      </c>
      <c r="W107" s="29">
        <v>-685.5</v>
      </c>
      <c r="X107" s="29">
        <v>685.5</v>
      </c>
      <c r="Y107" s="29">
        <v>0</v>
      </c>
      <c r="Z107" s="29">
        <v>-490</v>
      </c>
      <c r="AA107" s="29">
        <v>490</v>
      </c>
      <c r="AB107" s="29">
        <v>0</v>
      </c>
      <c r="AC107" s="29"/>
      <c r="AD107" s="29"/>
      <c r="AE107" s="29"/>
      <c r="AF107" s="29">
        <v>-1203.8499999999999</v>
      </c>
      <c r="AG107" s="29">
        <v>1203.8499999999999</v>
      </c>
      <c r="AH107" s="29">
        <v>0</v>
      </c>
      <c r="AI107" s="29">
        <v>-335.98</v>
      </c>
      <c r="AJ107" s="29">
        <v>336.88</v>
      </c>
      <c r="AK107" s="29">
        <v>0.9</v>
      </c>
      <c r="AL107" s="29"/>
      <c r="AM107" s="29"/>
      <c r="AN107" s="29"/>
      <c r="AO107" s="29">
        <v>-16292.150000000001</v>
      </c>
      <c r="AP107" s="29">
        <v>16295.29</v>
      </c>
      <c r="AQ107" s="29">
        <v>3.14</v>
      </c>
      <c r="AR107" s="29">
        <v>-452.58000000000004</v>
      </c>
      <c r="AS107" s="29">
        <v>452.58000000000004</v>
      </c>
      <c r="AT107" s="29">
        <v>0</v>
      </c>
      <c r="AU107" s="29">
        <v>-3242.9900000000002</v>
      </c>
      <c r="AV107" s="29">
        <v>3246.19</v>
      </c>
      <c r="AW107" s="29">
        <v>3.2</v>
      </c>
      <c r="AX107" s="29">
        <v>-15105.23</v>
      </c>
      <c r="AY107" s="29">
        <v>15170.73</v>
      </c>
      <c r="AZ107" s="29">
        <v>65.5</v>
      </c>
      <c r="BA107" s="29">
        <v>-1146.58</v>
      </c>
      <c r="BB107" s="29">
        <v>1225</v>
      </c>
      <c r="BC107" s="29">
        <v>78.42</v>
      </c>
      <c r="BD107" s="29">
        <v>-2450.83</v>
      </c>
      <c r="BE107" s="29">
        <v>2451.23</v>
      </c>
      <c r="BF107" s="29">
        <v>0.4</v>
      </c>
      <c r="BG107" s="29">
        <v>-1225</v>
      </c>
      <c r="BH107" s="29">
        <v>1225</v>
      </c>
      <c r="BI107" s="29">
        <v>0</v>
      </c>
      <c r="BJ107" s="29">
        <v>-3749.0299999999997</v>
      </c>
      <c r="BK107" s="29">
        <v>3749.0299999999997</v>
      </c>
      <c r="BL107" s="29">
        <v>0</v>
      </c>
      <c r="BM107" s="29">
        <v>-566.15</v>
      </c>
      <c r="BN107" s="29">
        <v>568.49</v>
      </c>
      <c r="BO107" s="29">
        <v>2.34</v>
      </c>
      <c r="BP107" s="29">
        <v>-3336.8</v>
      </c>
      <c r="BQ107" s="29">
        <v>3350.35</v>
      </c>
      <c r="BR107" s="29">
        <v>13.55</v>
      </c>
      <c r="BS107" s="29">
        <v>-11525.72</v>
      </c>
      <c r="BT107" s="29">
        <v>11526.59</v>
      </c>
      <c r="BU107" s="29">
        <v>0.87</v>
      </c>
      <c r="BV107" s="29">
        <v>-5253.88</v>
      </c>
      <c r="BW107" s="29">
        <v>5309.1</v>
      </c>
      <c r="BX107" s="29">
        <v>55.22</v>
      </c>
      <c r="BY107" s="29">
        <v>-2400</v>
      </c>
      <c r="BZ107" s="29">
        <v>2400</v>
      </c>
      <c r="CA107" s="29">
        <v>0</v>
      </c>
      <c r="CB107" s="29"/>
      <c r="CC107" s="29"/>
      <c r="CD107" s="29"/>
      <c r="CE107" s="29">
        <v>-50454.790000000008</v>
      </c>
      <c r="CF107" s="29">
        <v>50674.29</v>
      </c>
      <c r="CG107" s="29">
        <v>219.50000000000003</v>
      </c>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29"/>
      <c r="DQ107" s="29"/>
      <c r="DR107" s="29"/>
      <c r="DS107" s="29"/>
      <c r="DT107" s="29"/>
    </row>
    <row r="108" spans="1:124" x14ac:dyDescent="0.25">
      <c r="A108" s="7" t="s">
        <v>339</v>
      </c>
      <c r="B108" s="29">
        <v>-4277.76</v>
      </c>
      <c r="C108" s="29">
        <v>4280</v>
      </c>
      <c r="D108" s="29">
        <v>2.2400000000000002</v>
      </c>
      <c r="E108" s="29">
        <v>-326</v>
      </c>
      <c r="F108" s="29">
        <v>326</v>
      </c>
      <c r="G108" s="29">
        <v>0</v>
      </c>
      <c r="H108" s="29">
        <v>-446.27</v>
      </c>
      <c r="I108" s="29">
        <v>446.27</v>
      </c>
      <c r="J108" s="29">
        <v>0</v>
      </c>
      <c r="K108" s="29">
        <v>-1313.1</v>
      </c>
      <c r="L108" s="29">
        <v>1313.1</v>
      </c>
      <c r="M108" s="29">
        <v>0</v>
      </c>
      <c r="N108" s="29"/>
      <c r="O108" s="29"/>
      <c r="P108" s="29"/>
      <c r="Q108" s="29">
        <v>-2183.6</v>
      </c>
      <c r="R108" s="29">
        <v>2183.6</v>
      </c>
      <c r="S108" s="29">
        <v>0</v>
      </c>
      <c r="T108" s="29">
        <v>-839.5</v>
      </c>
      <c r="U108" s="29">
        <v>839.5</v>
      </c>
      <c r="V108" s="29">
        <v>0</v>
      </c>
      <c r="W108" s="29">
        <v>-318</v>
      </c>
      <c r="X108" s="29">
        <v>318</v>
      </c>
      <c r="Y108" s="29">
        <v>0</v>
      </c>
      <c r="Z108" s="29"/>
      <c r="AA108" s="29"/>
      <c r="AB108" s="29"/>
      <c r="AC108" s="29"/>
      <c r="AD108" s="29"/>
      <c r="AE108" s="29"/>
      <c r="AF108" s="29">
        <v>-45</v>
      </c>
      <c r="AG108" s="29">
        <v>45</v>
      </c>
      <c r="AH108" s="29">
        <v>0</v>
      </c>
      <c r="AI108" s="29">
        <v>0.9</v>
      </c>
      <c r="AJ108" s="29">
        <v>0</v>
      </c>
      <c r="AK108" s="29">
        <v>0.9</v>
      </c>
      <c r="AL108" s="29"/>
      <c r="AM108" s="29"/>
      <c r="AN108" s="29"/>
      <c r="AO108" s="29">
        <v>-9748.3300000000017</v>
      </c>
      <c r="AP108" s="29">
        <v>9751.4700000000012</v>
      </c>
      <c r="AQ108" s="29">
        <v>3.14</v>
      </c>
      <c r="AR108" s="29">
        <v>-146.33000000000001</v>
      </c>
      <c r="AS108" s="29">
        <v>146.33000000000001</v>
      </c>
      <c r="AT108" s="29">
        <v>0</v>
      </c>
      <c r="AU108" s="29">
        <v>-449.84</v>
      </c>
      <c r="AV108" s="29">
        <v>453.04</v>
      </c>
      <c r="AW108" s="29">
        <v>3.2</v>
      </c>
      <c r="AX108" s="29">
        <v>-12655.23</v>
      </c>
      <c r="AY108" s="29">
        <v>12720.73</v>
      </c>
      <c r="AZ108" s="29">
        <v>65.5</v>
      </c>
      <c r="BA108" s="29">
        <v>78.42</v>
      </c>
      <c r="BB108" s="29">
        <v>0</v>
      </c>
      <c r="BC108" s="29">
        <v>78.42</v>
      </c>
      <c r="BD108" s="29">
        <v>-2450.83</v>
      </c>
      <c r="BE108" s="29">
        <v>2451.23</v>
      </c>
      <c r="BF108" s="29">
        <v>0.4</v>
      </c>
      <c r="BG108" s="29"/>
      <c r="BH108" s="29"/>
      <c r="BI108" s="29"/>
      <c r="BJ108" s="29">
        <v>-542.1</v>
      </c>
      <c r="BK108" s="29">
        <v>542.1</v>
      </c>
      <c r="BL108" s="29">
        <v>0</v>
      </c>
      <c r="BM108" s="29">
        <v>-566.15</v>
      </c>
      <c r="BN108" s="29">
        <v>568.49</v>
      </c>
      <c r="BO108" s="29">
        <v>2.34</v>
      </c>
      <c r="BP108" s="29">
        <v>-1730.05</v>
      </c>
      <c r="BQ108" s="29">
        <v>1743.6</v>
      </c>
      <c r="BR108" s="29">
        <v>13.55</v>
      </c>
      <c r="BS108" s="29">
        <v>-9994.4699999999993</v>
      </c>
      <c r="BT108" s="29">
        <v>9995.34</v>
      </c>
      <c r="BU108" s="29">
        <v>0.87</v>
      </c>
      <c r="BV108" s="29">
        <v>-2602.63</v>
      </c>
      <c r="BW108" s="29">
        <v>2657.85</v>
      </c>
      <c r="BX108" s="29">
        <v>55.22</v>
      </c>
      <c r="BY108" s="29">
        <v>-1000</v>
      </c>
      <c r="BZ108" s="29">
        <v>1000</v>
      </c>
      <c r="CA108" s="29">
        <v>0</v>
      </c>
      <c r="CB108" s="29"/>
      <c r="CC108" s="29"/>
      <c r="CD108" s="29"/>
      <c r="CE108" s="29">
        <v>-32059.210000000003</v>
      </c>
      <c r="CF108" s="29">
        <v>32278.71</v>
      </c>
      <c r="CG108" s="29">
        <v>219.50000000000003</v>
      </c>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29"/>
      <c r="DQ108" s="29"/>
      <c r="DR108" s="29"/>
      <c r="DS108" s="29"/>
      <c r="DT108" s="29"/>
    </row>
    <row r="109" spans="1:124" x14ac:dyDescent="0.25">
      <c r="A109" s="7" t="s">
        <v>340</v>
      </c>
      <c r="B109" s="29">
        <v>-673.75</v>
      </c>
      <c r="C109" s="29">
        <v>673.75</v>
      </c>
      <c r="D109" s="29">
        <v>0</v>
      </c>
      <c r="E109" s="29"/>
      <c r="F109" s="29"/>
      <c r="G109" s="29"/>
      <c r="H109" s="29">
        <v>-918.75</v>
      </c>
      <c r="I109" s="29">
        <v>918.75</v>
      </c>
      <c r="J109" s="29">
        <v>0</v>
      </c>
      <c r="K109" s="29">
        <v>-531.19000000000005</v>
      </c>
      <c r="L109" s="29">
        <v>531.19000000000005</v>
      </c>
      <c r="M109" s="29">
        <v>0</v>
      </c>
      <c r="N109" s="29"/>
      <c r="O109" s="29"/>
      <c r="P109" s="29"/>
      <c r="Q109" s="29">
        <v>-918.75</v>
      </c>
      <c r="R109" s="29">
        <v>918.75</v>
      </c>
      <c r="S109" s="29">
        <v>0</v>
      </c>
      <c r="T109" s="29">
        <v>-1148.1500000000001</v>
      </c>
      <c r="U109" s="29">
        <v>1148.1500000000001</v>
      </c>
      <c r="V109" s="29">
        <v>0</v>
      </c>
      <c r="W109" s="29">
        <v>-367.5</v>
      </c>
      <c r="X109" s="29">
        <v>367.5</v>
      </c>
      <c r="Y109" s="29">
        <v>0</v>
      </c>
      <c r="Z109" s="29">
        <v>-490</v>
      </c>
      <c r="AA109" s="29">
        <v>490</v>
      </c>
      <c r="AB109" s="29">
        <v>0</v>
      </c>
      <c r="AC109" s="29"/>
      <c r="AD109" s="29"/>
      <c r="AE109" s="29"/>
      <c r="AF109" s="29">
        <v>-1158.8499999999999</v>
      </c>
      <c r="AG109" s="29">
        <v>1158.8499999999999</v>
      </c>
      <c r="AH109" s="29">
        <v>0</v>
      </c>
      <c r="AI109" s="29">
        <v>-336.88</v>
      </c>
      <c r="AJ109" s="29">
        <v>336.88</v>
      </c>
      <c r="AK109" s="29">
        <v>0</v>
      </c>
      <c r="AL109" s="29"/>
      <c r="AM109" s="29"/>
      <c r="AN109" s="29"/>
      <c r="AO109" s="29">
        <v>-6543.8200000000006</v>
      </c>
      <c r="AP109" s="29">
        <v>6543.8200000000006</v>
      </c>
      <c r="AQ109" s="29">
        <v>0</v>
      </c>
      <c r="AR109" s="29">
        <v>-306.25</v>
      </c>
      <c r="AS109" s="29">
        <v>306.25</v>
      </c>
      <c r="AT109" s="29">
        <v>0</v>
      </c>
      <c r="AU109" s="29">
        <v>-2793.15</v>
      </c>
      <c r="AV109" s="29">
        <v>2793.15</v>
      </c>
      <c r="AW109" s="29">
        <v>0</v>
      </c>
      <c r="AX109" s="29">
        <v>-2450</v>
      </c>
      <c r="AY109" s="29">
        <v>2450</v>
      </c>
      <c r="AZ109" s="29">
        <v>0</v>
      </c>
      <c r="BA109" s="29">
        <v>-1225</v>
      </c>
      <c r="BB109" s="29">
        <v>1225</v>
      </c>
      <c r="BC109" s="29">
        <v>0</v>
      </c>
      <c r="BD109" s="29"/>
      <c r="BE109" s="29"/>
      <c r="BF109" s="29"/>
      <c r="BG109" s="29">
        <v>-1225</v>
      </c>
      <c r="BH109" s="29">
        <v>1225</v>
      </c>
      <c r="BI109" s="29">
        <v>0</v>
      </c>
      <c r="BJ109" s="29">
        <v>-3206.93</v>
      </c>
      <c r="BK109" s="29">
        <v>3206.93</v>
      </c>
      <c r="BL109" s="29">
        <v>0</v>
      </c>
      <c r="BM109" s="29"/>
      <c r="BN109" s="29"/>
      <c r="BO109" s="29"/>
      <c r="BP109" s="29">
        <v>-1606.75</v>
      </c>
      <c r="BQ109" s="29">
        <v>1606.75</v>
      </c>
      <c r="BR109" s="29">
        <v>0</v>
      </c>
      <c r="BS109" s="29">
        <v>-1531.25</v>
      </c>
      <c r="BT109" s="29">
        <v>1531.25</v>
      </c>
      <c r="BU109" s="29">
        <v>0</v>
      </c>
      <c r="BV109" s="29">
        <v>-2651.25</v>
      </c>
      <c r="BW109" s="29">
        <v>2651.25</v>
      </c>
      <c r="BX109" s="29">
        <v>0</v>
      </c>
      <c r="BY109" s="29">
        <v>-1400</v>
      </c>
      <c r="BZ109" s="29">
        <v>1400</v>
      </c>
      <c r="CA109" s="29">
        <v>0</v>
      </c>
      <c r="CB109" s="29"/>
      <c r="CC109" s="29"/>
      <c r="CD109" s="29"/>
      <c r="CE109" s="29">
        <v>-18395.580000000002</v>
      </c>
      <c r="CF109" s="29">
        <v>18395.580000000002</v>
      </c>
      <c r="CG109" s="29">
        <v>0</v>
      </c>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29"/>
      <c r="DQ109" s="29"/>
      <c r="DR109" s="29"/>
      <c r="DS109" s="29"/>
      <c r="DT109" s="29"/>
    </row>
    <row r="110" spans="1:124" x14ac:dyDescent="0.25">
      <c r="A110" s="6" t="s">
        <v>103</v>
      </c>
      <c r="B110" s="29">
        <v>-2362.8900000000003</v>
      </c>
      <c r="C110" s="29">
        <v>2366.36</v>
      </c>
      <c r="D110" s="29">
        <v>3.47</v>
      </c>
      <c r="E110" s="29">
        <v>-2020.1399999999999</v>
      </c>
      <c r="F110" s="29">
        <v>2173.5299999999997</v>
      </c>
      <c r="G110" s="29">
        <v>153.38999999999999</v>
      </c>
      <c r="H110" s="29">
        <v>-2398.66</v>
      </c>
      <c r="I110" s="29">
        <v>2398.66</v>
      </c>
      <c r="J110" s="29">
        <v>0</v>
      </c>
      <c r="K110" s="29">
        <v>-2400.73</v>
      </c>
      <c r="L110" s="29">
        <v>2528.56</v>
      </c>
      <c r="M110" s="29">
        <v>127.83</v>
      </c>
      <c r="N110" s="29">
        <v>-25197</v>
      </c>
      <c r="O110" s="29">
        <v>25197</v>
      </c>
      <c r="P110" s="29">
        <v>0</v>
      </c>
      <c r="Q110" s="29">
        <v>-440.99</v>
      </c>
      <c r="R110" s="29">
        <v>575.68000000000006</v>
      </c>
      <c r="S110" s="29">
        <v>134.69</v>
      </c>
      <c r="T110" s="29">
        <v>-314.45</v>
      </c>
      <c r="U110" s="29">
        <v>314.45</v>
      </c>
      <c r="V110" s="29">
        <v>0</v>
      </c>
      <c r="W110" s="29">
        <v>-467.27</v>
      </c>
      <c r="X110" s="29">
        <v>467.27</v>
      </c>
      <c r="Y110" s="29">
        <v>0</v>
      </c>
      <c r="Z110" s="29">
        <v>-2764.1</v>
      </c>
      <c r="AA110" s="29">
        <v>2917.49</v>
      </c>
      <c r="AB110" s="29">
        <v>153.38999999999999</v>
      </c>
      <c r="AC110" s="29">
        <v>-142.69999999999999</v>
      </c>
      <c r="AD110" s="29">
        <v>142.69999999999999</v>
      </c>
      <c r="AE110" s="29">
        <v>0</v>
      </c>
      <c r="AF110" s="29">
        <v>-434.57</v>
      </c>
      <c r="AG110" s="29">
        <v>441.35</v>
      </c>
      <c r="AH110" s="29">
        <v>6.78</v>
      </c>
      <c r="AI110" s="29">
        <v>-6127.8200000000006</v>
      </c>
      <c r="AJ110" s="29">
        <v>6128.6</v>
      </c>
      <c r="AK110" s="29">
        <v>0.78</v>
      </c>
      <c r="AL110" s="29"/>
      <c r="AM110" s="29"/>
      <c r="AN110" s="29"/>
      <c r="AO110" s="29">
        <v>-45071.32</v>
      </c>
      <c r="AP110" s="29">
        <v>45651.649999999994</v>
      </c>
      <c r="AQ110" s="29">
        <v>580.32999999999993</v>
      </c>
      <c r="AR110" s="29">
        <v>1.5</v>
      </c>
      <c r="AS110" s="29">
        <v>33.5</v>
      </c>
      <c r="AT110" s="29">
        <v>35</v>
      </c>
      <c r="AU110" s="29">
        <v>-33</v>
      </c>
      <c r="AV110" s="29">
        <v>33</v>
      </c>
      <c r="AW110" s="29">
        <v>0</v>
      </c>
      <c r="AX110" s="29">
        <v>-2225.42</v>
      </c>
      <c r="AY110" s="29">
        <v>2225.42</v>
      </c>
      <c r="AZ110" s="29">
        <v>0</v>
      </c>
      <c r="BA110" s="29">
        <v>-1257.92</v>
      </c>
      <c r="BB110" s="29">
        <v>1257.92</v>
      </c>
      <c r="BC110" s="29">
        <v>0</v>
      </c>
      <c r="BD110" s="29">
        <v>-532.27</v>
      </c>
      <c r="BE110" s="29">
        <v>536.77</v>
      </c>
      <c r="BF110" s="29">
        <v>4.5</v>
      </c>
      <c r="BG110" s="29">
        <v>-3713.85</v>
      </c>
      <c r="BH110" s="29">
        <v>3761.2699999999995</v>
      </c>
      <c r="BI110" s="29">
        <v>47.42</v>
      </c>
      <c r="BJ110" s="29">
        <v>-15672.42</v>
      </c>
      <c r="BK110" s="29">
        <v>15932.84</v>
      </c>
      <c r="BL110" s="29">
        <v>260.42</v>
      </c>
      <c r="BM110" s="29">
        <v>-409.36</v>
      </c>
      <c r="BN110" s="29">
        <v>409.79</v>
      </c>
      <c r="BO110" s="29">
        <v>0.43</v>
      </c>
      <c r="BP110" s="29">
        <v>-5148.1400000000003</v>
      </c>
      <c r="BQ110" s="29">
        <v>5330.88</v>
      </c>
      <c r="BR110" s="29">
        <v>182.74</v>
      </c>
      <c r="BS110" s="29">
        <v>-2414.5299999999997</v>
      </c>
      <c r="BT110" s="29">
        <v>2428.7199999999998</v>
      </c>
      <c r="BU110" s="29">
        <v>14.19</v>
      </c>
      <c r="BV110" s="29">
        <v>-2014.3899999999999</v>
      </c>
      <c r="BW110" s="29">
        <v>2169.62</v>
      </c>
      <c r="BX110" s="29">
        <v>155.22999999999999</v>
      </c>
      <c r="BY110" s="29">
        <v>-4800</v>
      </c>
      <c r="BZ110" s="29">
        <v>4800</v>
      </c>
      <c r="CA110" s="29">
        <v>0</v>
      </c>
      <c r="CB110" s="29"/>
      <c r="CC110" s="29"/>
      <c r="CD110" s="29"/>
      <c r="CE110" s="29">
        <v>-38219.799999999996</v>
      </c>
      <c r="CF110" s="29">
        <v>38919.729999999996</v>
      </c>
      <c r="CG110" s="29">
        <v>699.93000000000006</v>
      </c>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29"/>
      <c r="DQ110" s="29"/>
      <c r="DR110" s="29"/>
      <c r="DS110" s="29"/>
      <c r="DT110" s="29"/>
    </row>
    <row r="111" spans="1:124" x14ac:dyDescent="0.25">
      <c r="A111" s="7" t="s">
        <v>347</v>
      </c>
      <c r="B111" s="29">
        <v>-1154.49</v>
      </c>
      <c r="C111" s="29">
        <v>1157.96</v>
      </c>
      <c r="D111" s="29">
        <v>3.47</v>
      </c>
      <c r="E111" s="29">
        <v>-348.64</v>
      </c>
      <c r="F111" s="29">
        <v>502.03</v>
      </c>
      <c r="G111" s="29">
        <v>153.38999999999999</v>
      </c>
      <c r="H111" s="29">
        <v>-841.51</v>
      </c>
      <c r="I111" s="29">
        <v>841.51</v>
      </c>
      <c r="J111" s="29">
        <v>0</v>
      </c>
      <c r="K111" s="29">
        <v>-737.89</v>
      </c>
      <c r="L111" s="29">
        <v>865.72</v>
      </c>
      <c r="M111" s="29">
        <v>127.83</v>
      </c>
      <c r="N111" s="29">
        <v>-97</v>
      </c>
      <c r="O111" s="29">
        <v>97</v>
      </c>
      <c r="P111" s="29">
        <v>0</v>
      </c>
      <c r="Q111" s="29">
        <v>-246.99</v>
      </c>
      <c r="R111" s="29">
        <v>381.68</v>
      </c>
      <c r="S111" s="29">
        <v>134.69</v>
      </c>
      <c r="T111" s="29">
        <v>-281.45</v>
      </c>
      <c r="U111" s="29">
        <v>281.45</v>
      </c>
      <c r="V111" s="29">
        <v>0</v>
      </c>
      <c r="W111" s="29">
        <v>-400.77</v>
      </c>
      <c r="X111" s="29">
        <v>400.77</v>
      </c>
      <c r="Y111" s="29">
        <v>0</v>
      </c>
      <c r="Z111" s="29">
        <v>-714.6</v>
      </c>
      <c r="AA111" s="29">
        <v>867.99</v>
      </c>
      <c r="AB111" s="29">
        <v>153.38999999999999</v>
      </c>
      <c r="AC111" s="29">
        <v>-40.85</v>
      </c>
      <c r="AD111" s="29">
        <v>40.85</v>
      </c>
      <c r="AE111" s="29">
        <v>0</v>
      </c>
      <c r="AF111" s="29">
        <v>-318.07</v>
      </c>
      <c r="AG111" s="29">
        <v>324.85000000000002</v>
      </c>
      <c r="AH111" s="29">
        <v>6.78</v>
      </c>
      <c r="AI111" s="29">
        <v>0.78</v>
      </c>
      <c r="AJ111" s="29">
        <v>0</v>
      </c>
      <c r="AK111" s="29">
        <v>0.78</v>
      </c>
      <c r="AL111" s="29"/>
      <c r="AM111" s="29"/>
      <c r="AN111" s="29"/>
      <c r="AO111" s="29">
        <v>-5181.4800000000005</v>
      </c>
      <c r="AP111" s="29">
        <v>5761.8100000000013</v>
      </c>
      <c r="AQ111" s="29">
        <v>580.32999999999993</v>
      </c>
      <c r="AR111" s="29"/>
      <c r="AS111" s="29"/>
      <c r="AT111" s="29"/>
      <c r="AU111" s="29"/>
      <c r="AV111" s="29"/>
      <c r="AW111" s="29"/>
      <c r="AX111" s="29"/>
      <c r="AY111" s="29"/>
      <c r="AZ111" s="29"/>
      <c r="BA111" s="29">
        <v>-1191.42</v>
      </c>
      <c r="BB111" s="29">
        <v>1191.42</v>
      </c>
      <c r="BC111" s="29">
        <v>0</v>
      </c>
      <c r="BD111" s="29">
        <v>-499.27</v>
      </c>
      <c r="BE111" s="29">
        <v>503.77</v>
      </c>
      <c r="BF111" s="29">
        <v>4.5</v>
      </c>
      <c r="BG111" s="29">
        <v>-1497.13</v>
      </c>
      <c r="BH111" s="29">
        <v>1544.55</v>
      </c>
      <c r="BI111" s="29">
        <v>47.42</v>
      </c>
      <c r="BJ111" s="29">
        <v>-1698.81</v>
      </c>
      <c r="BK111" s="29">
        <v>1959.23</v>
      </c>
      <c r="BL111" s="29">
        <v>260.42</v>
      </c>
      <c r="BM111" s="29">
        <v>-376.36</v>
      </c>
      <c r="BN111" s="29">
        <v>376.79</v>
      </c>
      <c r="BO111" s="29">
        <v>0.43</v>
      </c>
      <c r="BP111" s="29">
        <v>-2369.3200000000002</v>
      </c>
      <c r="BQ111" s="29">
        <v>2552.06</v>
      </c>
      <c r="BR111" s="29">
        <v>182.74</v>
      </c>
      <c r="BS111" s="29">
        <v>-1423.33</v>
      </c>
      <c r="BT111" s="29">
        <v>1437.52</v>
      </c>
      <c r="BU111" s="29">
        <v>14.19</v>
      </c>
      <c r="BV111" s="29">
        <v>-1332.33</v>
      </c>
      <c r="BW111" s="29">
        <v>1487.56</v>
      </c>
      <c r="BX111" s="29">
        <v>155.22999999999999</v>
      </c>
      <c r="BY111" s="29">
        <v>-1500</v>
      </c>
      <c r="BZ111" s="29">
        <v>1500</v>
      </c>
      <c r="CA111" s="29">
        <v>0</v>
      </c>
      <c r="CB111" s="29"/>
      <c r="CC111" s="29"/>
      <c r="CD111" s="29"/>
      <c r="CE111" s="29">
        <v>-11887.97</v>
      </c>
      <c r="CF111" s="29">
        <v>12552.9</v>
      </c>
      <c r="CG111" s="29">
        <v>664.93000000000006</v>
      </c>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29"/>
      <c r="DQ111" s="29"/>
      <c r="DR111" s="29"/>
      <c r="DS111" s="29"/>
      <c r="DT111" s="29"/>
    </row>
    <row r="112" spans="1:124" x14ac:dyDescent="0.25">
      <c r="A112" s="7" t="s">
        <v>348</v>
      </c>
      <c r="B112" s="29">
        <v>-33.5</v>
      </c>
      <c r="C112" s="29">
        <v>33.5</v>
      </c>
      <c r="D112" s="29">
        <v>0</v>
      </c>
      <c r="E112" s="29">
        <v>-68</v>
      </c>
      <c r="F112" s="29">
        <v>68</v>
      </c>
      <c r="G112" s="29">
        <v>0</v>
      </c>
      <c r="H112" s="29">
        <v>-66.5</v>
      </c>
      <c r="I112" s="29">
        <v>66.5</v>
      </c>
      <c r="J112" s="29">
        <v>0</v>
      </c>
      <c r="K112" s="29">
        <v>-33</v>
      </c>
      <c r="L112" s="29">
        <v>33</v>
      </c>
      <c r="M112" s="29">
        <v>0</v>
      </c>
      <c r="N112" s="29">
        <v>-25100</v>
      </c>
      <c r="O112" s="29">
        <v>25100</v>
      </c>
      <c r="P112" s="29">
        <v>0</v>
      </c>
      <c r="Q112" s="29">
        <v>-100</v>
      </c>
      <c r="R112" s="29">
        <v>100</v>
      </c>
      <c r="S112" s="29">
        <v>0</v>
      </c>
      <c r="T112" s="29">
        <v>-33</v>
      </c>
      <c r="U112" s="29">
        <v>33</v>
      </c>
      <c r="V112" s="29">
        <v>0</v>
      </c>
      <c r="W112" s="29">
        <v>-66.5</v>
      </c>
      <c r="X112" s="29">
        <v>66.5</v>
      </c>
      <c r="Y112" s="29">
        <v>0</v>
      </c>
      <c r="Z112" s="29">
        <v>-66.5</v>
      </c>
      <c r="AA112" s="29">
        <v>66.5</v>
      </c>
      <c r="AB112" s="29">
        <v>0</v>
      </c>
      <c r="AC112" s="29">
        <v>-101.85</v>
      </c>
      <c r="AD112" s="29">
        <v>101.85</v>
      </c>
      <c r="AE112" s="29">
        <v>0</v>
      </c>
      <c r="AF112" s="29">
        <v>-116.5</v>
      </c>
      <c r="AG112" s="29">
        <v>116.5</v>
      </c>
      <c r="AH112" s="29">
        <v>0</v>
      </c>
      <c r="AI112" s="29">
        <v>-5208.1000000000004</v>
      </c>
      <c r="AJ112" s="29">
        <v>5208.1000000000004</v>
      </c>
      <c r="AK112" s="29">
        <v>0</v>
      </c>
      <c r="AL112" s="29"/>
      <c r="AM112" s="29"/>
      <c r="AN112" s="29"/>
      <c r="AO112" s="29">
        <v>-30993.449999999997</v>
      </c>
      <c r="AP112" s="29">
        <v>30993.449999999997</v>
      </c>
      <c r="AQ112" s="29">
        <v>0</v>
      </c>
      <c r="AR112" s="29">
        <v>1.5</v>
      </c>
      <c r="AS112" s="29">
        <v>33.5</v>
      </c>
      <c r="AT112" s="29">
        <v>35</v>
      </c>
      <c r="AU112" s="29">
        <v>-33</v>
      </c>
      <c r="AV112" s="29">
        <v>33</v>
      </c>
      <c r="AW112" s="29">
        <v>0</v>
      </c>
      <c r="AX112" s="29">
        <v>-1356.99</v>
      </c>
      <c r="AY112" s="29">
        <v>1356.99</v>
      </c>
      <c r="AZ112" s="29">
        <v>0</v>
      </c>
      <c r="BA112" s="29">
        <v>-66.5</v>
      </c>
      <c r="BB112" s="29">
        <v>66.5</v>
      </c>
      <c r="BC112" s="29">
        <v>0</v>
      </c>
      <c r="BD112" s="29">
        <v>-33</v>
      </c>
      <c r="BE112" s="29">
        <v>33</v>
      </c>
      <c r="BF112" s="29">
        <v>0</v>
      </c>
      <c r="BG112" s="29">
        <v>-66.5</v>
      </c>
      <c r="BH112" s="29">
        <v>66.5</v>
      </c>
      <c r="BI112" s="29">
        <v>0</v>
      </c>
      <c r="BJ112" s="29">
        <v>-10175</v>
      </c>
      <c r="BK112" s="29">
        <v>10175</v>
      </c>
      <c r="BL112" s="29">
        <v>0</v>
      </c>
      <c r="BM112" s="29">
        <v>-33</v>
      </c>
      <c r="BN112" s="29">
        <v>33</v>
      </c>
      <c r="BO112" s="29">
        <v>0</v>
      </c>
      <c r="BP112" s="29">
        <v>-119.5</v>
      </c>
      <c r="BQ112" s="29">
        <v>119.5</v>
      </c>
      <c r="BR112" s="29">
        <v>0</v>
      </c>
      <c r="BS112" s="29">
        <v>-102.3</v>
      </c>
      <c r="BT112" s="29">
        <v>102.3</v>
      </c>
      <c r="BU112" s="29">
        <v>0</v>
      </c>
      <c r="BV112" s="29">
        <v>-173.91</v>
      </c>
      <c r="BW112" s="29">
        <v>173.91</v>
      </c>
      <c r="BX112" s="29">
        <v>0</v>
      </c>
      <c r="BY112" s="29">
        <v>-200</v>
      </c>
      <c r="BZ112" s="29">
        <v>200</v>
      </c>
      <c r="CA112" s="29">
        <v>0</v>
      </c>
      <c r="CB112" s="29"/>
      <c r="CC112" s="29"/>
      <c r="CD112" s="29"/>
      <c r="CE112" s="29">
        <v>-12358.199999999999</v>
      </c>
      <c r="CF112" s="29">
        <v>12393.199999999999</v>
      </c>
      <c r="CG112" s="29">
        <v>35</v>
      </c>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29"/>
      <c r="DQ112" s="29"/>
      <c r="DR112" s="29"/>
      <c r="DS112" s="29"/>
      <c r="DT112" s="29"/>
    </row>
    <row r="113" spans="1:124" x14ac:dyDescent="0.25">
      <c r="A113" s="7" t="s">
        <v>349</v>
      </c>
      <c r="B113" s="29">
        <v>-1174.9000000000001</v>
      </c>
      <c r="C113" s="29">
        <v>1174.9000000000001</v>
      </c>
      <c r="D113" s="29">
        <v>0</v>
      </c>
      <c r="E113" s="29">
        <v>-1603.5</v>
      </c>
      <c r="F113" s="29">
        <v>1603.5</v>
      </c>
      <c r="G113" s="29">
        <v>0</v>
      </c>
      <c r="H113" s="29">
        <v>-1490.65</v>
      </c>
      <c r="I113" s="29">
        <v>1490.65</v>
      </c>
      <c r="J113" s="29">
        <v>0</v>
      </c>
      <c r="K113" s="29">
        <v>-1629.84</v>
      </c>
      <c r="L113" s="29">
        <v>1629.84</v>
      </c>
      <c r="M113" s="29">
        <v>0</v>
      </c>
      <c r="N113" s="29"/>
      <c r="O113" s="29"/>
      <c r="P113" s="29"/>
      <c r="Q113" s="29">
        <v>-94</v>
      </c>
      <c r="R113" s="29">
        <v>94</v>
      </c>
      <c r="S113" s="29">
        <v>0</v>
      </c>
      <c r="T113" s="29"/>
      <c r="U113" s="29"/>
      <c r="V113" s="29"/>
      <c r="W113" s="29"/>
      <c r="X113" s="29"/>
      <c r="Y113" s="29"/>
      <c r="Z113" s="29">
        <v>-1983</v>
      </c>
      <c r="AA113" s="29">
        <v>1983</v>
      </c>
      <c r="AB113" s="29">
        <v>0</v>
      </c>
      <c r="AC113" s="29"/>
      <c r="AD113" s="29"/>
      <c r="AE113" s="29"/>
      <c r="AF113" s="29"/>
      <c r="AG113" s="29"/>
      <c r="AH113" s="29"/>
      <c r="AI113" s="29">
        <v>-920.5</v>
      </c>
      <c r="AJ113" s="29">
        <v>920.5</v>
      </c>
      <c r="AK113" s="29">
        <v>0</v>
      </c>
      <c r="AL113" s="29"/>
      <c r="AM113" s="29"/>
      <c r="AN113" s="29"/>
      <c r="AO113" s="29">
        <v>-8896.39</v>
      </c>
      <c r="AP113" s="29">
        <v>8896.39</v>
      </c>
      <c r="AQ113" s="29">
        <v>0</v>
      </c>
      <c r="AR113" s="29"/>
      <c r="AS113" s="29"/>
      <c r="AT113" s="29"/>
      <c r="AU113" s="29"/>
      <c r="AV113" s="29"/>
      <c r="AW113" s="29"/>
      <c r="AX113" s="29">
        <v>-868.43</v>
      </c>
      <c r="AY113" s="29">
        <v>868.43</v>
      </c>
      <c r="AZ113" s="29">
        <v>0</v>
      </c>
      <c r="BA113" s="29"/>
      <c r="BB113" s="29"/>
      <c r="BC113" s="29"/>
      <c r="BD113" s="29"/>
      <c r="BE113" s="29"/>
      <c r="BF113" s="29"/>
      <c r="BG113" s="29">
        <v>-2150.2199999999998</v>
      </c>
      <c r="BH113" s="29">
        <v>2150.2199999999998</v>
      </c>
      <c r="BI113" s="29">
        <v>0</v>
      </c>
      <c r="BJ113" s="29">
        <v>-3798.61</v>
      </c>
      <c r="BK113" s="29">
        <v>3798.61</v>
      </c>
      <c r="BL113" s="29">
        <v>0</v>
      </c>
      <c r="BM113" s="29"/>
      <c r="BN113" s="29"/>
      <c r="BO113" s="29"/>
      <c r="BP113" s="29">
        <v>-2659.32</v>
      </c>
      <c r="BQ113" s="29">
        <v>2659.32</v>
      </c>
      <c r="BR113" s="29">
        <v>0</v>
      </c>
      <c r="BS113" s="29">
        <v>-888.9</v>
      </c>
      <c r="BT113" s="29">
        <v>888.9</v>
      </c>
      <c r="BU113" s="29">
        <v>0</v>
      </c>
      <c r="BV113" s="29">
        <v>-508.15</v>
      </c>
      <c r="BW113" s="29">
        <v>508.15</v>
      </c>
      <c r="BX113" s="29">
        <v>0</v>
      </c>
      <c r="BY113" s="29">
        <v>-3100</v>
      </c>
      <c r="BZ113" s="29">
        <v>3100</v>
      </c>
      <c r="CA113" s="29">
        <v>0</v>
      </c>
      <c r="CB113" s="29"/>
      <c r="CC113" s="29"/>
      <c r="CD113" s="29"/>
      <c r="CE113" s="29">
        <v>-13973.63</v>
      </c>
      <c r="CF113" s="29">
        <v>13973.63</v>
      </c>
      <c r="CG113" s="29">
        <v>0</v>
      </c>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29"/>
      <c r="DQ113" s="29"/>
      <c r="DR113" s="29"/>
      <c r="DS113" s="29"/>
      <c r="DT113" s="29"/>
    </row>
    <row r="114" spans="1:124" x14ac:dyDescent="0.25">
      <c r="A114" s="6" t="s">
        <v>88</v>
      </c>
      <c r="B114" s="29">
        <v>-10353.34</v>
      </c>
      <c r="C114" s="29">
        <v>10446.42</v>
      </c>
      <c r="D114" s="29">
        <v>93.08</v>
      </c>
      <c r="E114" s="29">
        <v>-610.70000000000005</v>
      </c>
      <c r="F114" s="29">
        <v>610.70000000000005</v>
      </c>
      <c r="G114" s="29">
        <v>0</v>
      </c>
      <c r="H114" s="29"/>
      <c r="I114" s="29"/>
      <c r="J114" s="29"/>
      <c r="K114" s="29">
        <v>-2617.36</v>
      </c>
      <c r="L114" s="29">
        <v>2617.36</v>
      </c>
      <c r="M114" s="29">
        <v>0</v>
      </c>
      <c r="N114" s="29"/>
      <c r="O114" s="29"/>
      <c r="P114" s="29"/>
      <c r="Q114" s="29"/>
      <c r="R114" s="29"/>
      <c r="S114" s="29"/>
      <c r="T114" s="29">
        <v>358.61</v>
      </c>
      <c r="U114" s="29">
        <v>115.68</v>
      </c>
      <c r="V114" s="29">
        <v>474.29</v>
      </c>
      <c r="W114" s="29"/>
      <c r="X114" s="29"/>
      <c r="Y114" s="29"/>
      <c r="Z114" s="29"/>
      <c r="AA114" s="29"/>
      <c r="AB114" s="29"/>
      <c r="AC114" s="29"/>
      <c r="AD114" s="29"/>
      <c r="AE114" s="29"/>
      <c r="AF114" s="29"/>
      <c r="AG114" s="29"/>
      <c r="AH114" s="29"/>
      <c r="AI114" s="29"/>
      <c r="AJ114" s="29"/>
      <c r="AK114" s="29"/>
      <c r="AL114" s="29"/>
      <c r="AM114" s="29"/>
      <c r="AN114" s="29"/>
      <c r="AO114" s="29">
        <v>-13222.79</v>
      </c>
      <c r="AP114" s="29">
        <v>13790.160000000002</v>
      </c>
      <c r="AQ114" s="29">
        <v>567.37</v>
      </c>
      <c r="AR114" s="29">
        <v>-7861.2</v>
      </c>
      <c r="AS114" s="29">
        <v>7861.2</v>
      </c>
      <c r="AT114" s="29">
        <v>0</v>
      </c>
      <c r="AU114" s="29">
        <v>-2865.7</v>
      </c>
      <c r="AV114" s="29">
        <v>2865.7</v>
      </c>
      <c r="AW114" s="29">
        <v>0</v>
      </c>
      <c r="AX114" s="29"/>
      <c r="AY114" s="29"/>
      <c r="AZ114" s="29"/>
      <c r="BA114" s="29">
        <v>-2394.88</v>
      </c>
      <c r="BB114" s="29">
        <v>2394.88</v>
      </c>
      <c r="BC114" s="29">
        <v>0</v>
      </c>
      <c r="BD114" s="29"/>
      <c r="BE114" s="29"/>
      <c r="BF114" s="29"/>
      <c r="BG114" s="29"/>
      <c r="BH114" s="29"/>
      <c r="BI114" s="29"/>
      <c r="BJ114" s="29">
        <v>-307.44</v>
      </c>
      <c r="BK114" s="29">
        <v>307.44</v>
      </c>
      <c r="BL114" s="29">
        <v>0</v>
      </c>
      <c r="BM114" s="29"/>
      <c r="BN114" s="29"/>
      <c r="BO114" s="29"/>
      <c r="BP114" s="29"/>
      <c r="BQ114" s="29"/>
      <c r="BR114" s="29"/>
      <c r="BS114" s="29">
        <v>-170</v>
      </c>
      <c r="BT114" s="29">
        <v>170</v>
      </c>
      <c r="BU114" s="29">
        <v>0</v>
      </c>
      <c r="BV114" s="29"/>
      <c r="BW114" s="29"/>
      <c r="BX114" s="29"/>
      <c r="BY114" s="29">
        <v>-352.13</v>
      </c>
      <c r="BZ114" s="29">
        <v>352.13</v>
      </c>
      <c r="CA114" s="29">
        <v>0</v>
      </c>
      <c r="CB114" s="29"/>
      <c r="CC114" s="29"/>
      <c r="CD114" s="29"/>
      <c r="CE114" s="29">
        <v>-13951.349999999999</v>
      </c>
      <c r="CF114" s="29">
        <v>13951.349999999999</v>
      </c>
      <c r="CG114" s="29">
        <v>0</v>
      </c>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29"/>
      <c r="DQ114" s="29"/>
      <c r="DR114" s="29"/>
      <c r="DS114" s="29"/>
      <c r="DT114" s="29"/>
    </row>
    <row r="115" spans="1:124" x14ac:dyDescent="0.25">
      <c r="A115" s="7" t="s">
        <v>337</v>
      </c>
      <c r="B115" s="29">
        <v>-8098.34</v>
      </c>
      <c r="C115" s="29">
        <v>8191.42</v>
      </c>
      <c r="D115" s="29">
        <v>93.08</v>
      </c>
      <c r="E115" s="29">
        <v>-508.7</v>
      </c>
      <c r="F115" s="29">
        <v>508.7</v>
      </c>
      <c r="G115" s="29">
        <v>0</v>
      </c>
      <c r="H115" s="29"/>
      <c r="I115" s="29"/>
      <c r="J115" s="29"/>
      <c r="K115" s="29">
        <v>-2617.36</v>
      </c>
      <c r="L115" s="29">
        <v>2617.36</v>
      </c>
      <c r="M115" s="29">
        <v>0</v>
      </c>
      <c r="N115" s="29"/>
      <c r="O115" s="29"/>
      <c r="P115" s="29"/>
      <c r="Q115" s="29"/>
      <c r="R115" s="29"/>
      <c r="S115" s="29"/>
      <c r="T115" s="29">
        <v>358.61</v>
      </c>
      <c r="U115" s="29">
        <v>115.68</v>
      </c>
      <c r="V115" s="29">
        <v>474.29</v>
      </c>
      <c r="W115" s="29"/>
      <c r="X115" s="29"/>
      <c r="Y115" s="29"/>
      <c r="Z115" s="29"/>
      <c r="AA115" s="29"/>
      <c r="AB115" s="29"/>
      <c r="AC115" s="29"/>
      <c r="AD115" s="29"/>
      <c r="AE115" s="29"/>
      <c r="AF115" s="29"/>
      <c r="AG115" s="29"/>
      <c r="AH115" s="29"/>
      <c r="AI115" s="29"/>
      <c r="AJ115" s="29"/>
      <c r="AK115" s="29"/>
      <c r="AL115" s="29"/>
      <c r="AM115" s="29"/>
      <c r="AN115" s="29"/>
      <c r="AO115" s="29">
        <v>-10865.79</v>
      </c>
      <c r="AP115" s="29">
        <v>11433.160000000002</v>
      </c>
      <c r="AQ115" s="29">
        <v>567.37</v>
      </c>
      <c r="AR115" s="29">
        <v>-7861.2</v>
      </c>
      <c r="AS115" s="29">
        <v>7861.2</v>
      </c>
      <c r="AT115" s="29">
        <v>0</v>
      </c>
      <c r="AU115" s="29">
        <v>-508.7</v>
      </c>
      <c r="AV115" s="29">
        <v>508.7</v>
      </c>
      <c r="AW115" s="29">
        <v>0</v>
      </c>
      <c r="AX115" s="29"/>
      <c r="AY115" s="29"/>
      <c r="AZ115" s="29"/>
      <c r="BA115" s="29">
        <v>-2394.88</v>
      </c>
      <c r="BB115" s="29">
        <v>2394.88</v>
      </c>
      <c r="BC115" s="29">
        <v>0</v>
      </c>
      <c r="BD115" s="29"/>
      <c r="BE115" s="29"/>
      <c r="BF115" s="29"/>
      <c r="BG115" s="29"/>
      <c r="BH115" s="29"/>
      <c r="BI115" s="29"/>
      <c r="BJ115" s="29">
        <v>-307.44</v>
      </c>
      <c r="BK115" s="29">
        <v>307.44</v>
      </c>
      <c r="BL115" s="29">
        <v>0</v>
      </c>
      <c r="BM115" s="29"/>
      <c r="BN115" s="29"/>
      <c r="BO115" s="29"/>
      <c r="BP115" s="29"/>
      <c r="BQ115" s="29"/>
      <c r="BR115" s="29"/>
      <c r="BS115" s="29"/>
      <c r="BT115" s="29"/>
      <c r="BU115" s="29"/>
      <c r="BV115" s="29"/>
      <c r="BW115" s="29"/>
      <c r="BX115" s="29"/>
      <c r="BY115" s="29">
        <v>-352.13</v>
      </c>
      <c r="BZ115" s="29">
        <v>352.13</v>
      </c>
      <c r="CA115" s="29">
        <v>0</v>
      </c>
      <c r="CB115" s="29"/>
      <c r="CC115" s="29"/>
      <c r="CD115" s="29"/>
      <c r="CE115" s="29">
        <v>-11424.349999999999</v>
      </c>
      <c r="CF115" s="29">
        <v>11424.349999999999</v>
      </c>
      <c r="CG115" s="29">
        <v>0</v>
      </c>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29"/>
      <c r="DQ115" s="29"/>
      <c r="DR115" s="29"/>
      <c r="DS115" s="29"/>
      <c r="DT115" s="29"/>
    </row>
    <row r="116" spans="1:124" x14ac:dyDescent="0.25">
      <c r="A116" s="7" t="s">
        <v>338</v>
      </c>
      <c r="B116" s="29">
        <v>-2255</v>
      </c>
      <c r="C116" s="29">
        <v>2255</v>
      </c>
      <c r="D116" s="29">
        <v>0</v>
      </c>
      <c r="E116" s="29">
        <v>-102</v>
      </c>
      <c r="F116" s="29">
        <v>102</v>
      </c>
      <c r="G116" s="29">
        <v>0</v>
      </c>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v>-2357</v>
      </c>
      <c r="AP116" s="29">
        <v>2357</v>
      </c>
      <c r="AQ116" s="29">
        <v>0</v>
      </c>
      <c r="AR116" s="29"/>
      <c r="AS116" s="29"/>
      <c r="AT116" s="29"/>
      <c r="AU116" s="29">
        <v>-2357</v>
      </c>
      <c r="AV116" s="29">
        <v>2357</v>
      </c>
      <c r="AW116" s="29">
        <v>0</v>
      </c>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v>-170</v>
      </c>
      <c r="BT116" s="29">
        <v>170</v>
      </c>
      <c r="BU116" s="29">
        <v>0</v>
      </c>
      <c r="BV116" s="29"/>
      <c r="BW116" s="29"/>
      <c r="BX116" s="29"/>
      <c r="BY116" s="29"/>
      <c r="BZ116" s="29"/>
      <c r="CA116" s="29"/>
      <c r="CB116" s="29"/>
      <c r="CC116" s="29"/>
      <c r="CD116" s="29"/>
      <c r="CE116" s="29">
        <v>-2527</v>
      </c>
      <c r="CF116" s="29">
        <v>2527</v>
      </c>
      <c r="CG116" s="29">
        <v>0</v>
      </c>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29"/>
      <c r="DQ116" s="29"/>
      <c r="DR116" s="29"/>
      <c r="DS116" s="29"/>
      <c r="DT116" s="29"/>
    </row>
    <row r="117" spans="1:124" x14ac:dyDescent="0.25">
      <c r="A117" s="6" t="s">
        <v>94</v>
      </c>
      <c r="B117" s="29">
        <v>-579.17000000000007</v>
      </c>
      <c r="C117" s="29">
        <v>579.17000000000007</v>
      </c>
      <c r="D117" s="29">
        <v>0</v>
      </c>
      <c r="E117" s="29">
        <v>-577.39</v>
      </c>
      <c r="F117" s="29">
        <v>577.39</v>
      </c>
      <c r="G117" s="29">
        <v>0</v>
      </c>
      <c r="H117" s="29">
        <v>-159.16</v>
      </c>
      <c r="I117" s="29">
        <v>159.16</v>
      </c>
      <c r="J117" s="29">
        <v>0</v>
      </c>
      <c r="K117" s="29">
        <v>-742.65</v>
      </c>
      <c r="L117" s="29">
        <v>742.65</v>
      </c>
      <c r="M117" s="29">
        <v>0</v>
      </c>
      <c r="N117" s="29">
        <v>-4096.38</v>
      </c>
      <c r="O117" s="29">
        <v>4096.38</v>
      </c>
      <c r="P117" s="29">
        <v>0</v>
      </c>
      <c r="Q117" s="29">
        <v>-1072.25</v>
      </c>
      <c r="R117" s="29">
        <v>1183.05</v>
      </c>
      <c r="S117" s="29">
        <v>110.8</v>
      </c>
      <c r="T117" s="29">
        <v>-307.39999999999998</v>
      </c>
      <c r="U117" s="29">
        <v>312.39999999999998</v>
      </c>
      <c r="V117" s="29">
        <v>5</v>
      </c>
      <c r="W117" s="29">
        <v>-1151.94</v>
      </c>
      <c r="X117" s="29">
        <v>1218.53</v>
      </c>
      <c r="Y117" s="29">
        <v>66.59</v>
      </c>
      <c r="Z117" s="29">
        <v>-2138.6800000000003</v>
      </c>
      <c r="AA117" s="29">
        <v>2448.59</v>
      </c>
      <c r="AB117" s="29">
        <v>309.91000000000003</v>
      </c>
      <c r="AC117" s="29">
        <v>-13034.61</v>
      </c>
      <c r="AD117" s="29">
        <v>13384.61</v>
      </c>
      <c r="AE117" s="29">
        <v>350</v>
      </c>
      <c r="AF117" s="29">
        <v>-11613.72</v>
      </c>
      <c r="AG117" s="29">
        <v>11613.72</v>
      </c>
      <c r="AH117" s="29">
        <v>0</v>
      </c>
      <c r="AI117" s="29">
        <v>-532.03</v>
      </c>
      <c r="AJ117" s="29">
        <v>706.15</v>
      </c>
      <c r="AK117" s="29">
        <v>174.12</v>
      </c>
      <c r="AL117" s="29"/>
      <c r="AM117" s="29"/>
      <c r="AN117" s="29"/>
      <c r="AO117" s="29">
        <v>-36005.379999999997</v>
      </c>
      <c r="AP117" s="29">
        <v>37021.799999999996</v>
      </c>
      <c r="AQ117" s="29">
        <v>1016.42</v>
      </c>
      <c r="AR117" s="29">
        <v>-165.66000000000005</v>
      </c>
      <c r="AS117" s="29">
        <v>300.06000000000006</v>
      </c>
      <c r="AT117" s="29">
        <v>134.4</v>
      </c>
      <c r="AU117" s="29">
        <v>-160.32</v>
      </c>
      <c r="AV117" s="29">
        <v>915.2</v>
      </c>
      <c r="AW117" s="29">
        <v>754.88</v>
      </c>
      <c r="AX117" s="29">
        <v>-300.59000000000003</v>
      </c>
      <c r="AY117" s="29">
        <v>300.59000000000003</v>
      </c>
      <c r="AZ117" s="29">
        <v>0</v>
      </c>
      <c r="BA117" s="29">
        <v>-96</v>
      </c>
      <c r="BB117" s="29">
        <v>325.39999999999998</v>
      </c>
      <c r="BC117" s="29">
        <v>229.4</v>
      </c>
      <c r="BD117" s="29">
        <v>-791.48</v>
      </c>
      <c r="BE117" s="29">
        <v>1291.8800000000001</v>
      </c>
      <c r="BF117" s="29">
        <v>500.4</v>
      </c>
      <c r="BG117" s="29">
        <v>-1003.5799999999999</v>
      </c>
      <c r="BH117" s="29">
        <v>1219.48</v>
      </c>
      <c r="BI117" s="29">
        <v>215.9</v>
      </c>
      <c r="BJ117" s="29">
        <v>5156.84</v>
      </c>
      <c r="BK117" s="29">
        <v>1067.72</v>
      </c>
      <c r="BL117" s="29">
        <v>6224.56</v>
      </c>
      <c r="BM117" s="29">
        <v>-1692.17</v>
      </c>
      <c r="BN117" s="29">
        <v>1740.5700000000002</v>
      </c>
      <c r="BO117" s="29">
        <v>48.4</v>
      </c>
      <c r="BP117" s="29">
        <v>-4141.96</v>
      </c>
      <c r="BQ117" s="29">
        <v>4226.76</v>
      </c>
      <c r="BR117" s="29">
        <v>84.8</v>
      </c>
      <c r="BS117" s="29">
        <v>-6646.21</v>
      </c>
      <c r="BT117" s="29">
        <v>6674.21</v>
      </c>
      <c r="BU117" s="29">
        <v>28</v>
      </c>
      <c r="BV117" s="29">
        <v>-4838.4699999999993</v>
      </c>
      <c r="BW117" s="29">
        <v>4873.7999999999993</v>
      </c>
      <c r="BX117" s="29">
        <v>35.33</v>
      </c>
      <c r="BY117" s="29">
        <v>-9700</v>
      </c>
      <c r="BZ117" s="29">
        <v>9700</v>
      </c>
      <c r="CA117" s="29">
        <v>0</v>
      </c>
      <c r="CB117" s="29"/>
      <c r="CC117" s="29"/>
      <c r="CD117" s="29"/>
      <c r="CE117" s="29">
        <v>-24379.599999999999</v>
      </c>
      <c r="CF117" s="29">
        <v>32635.670000000002</v>
      </c>
      <c r="CG117" s="29">
        <v>8256.07</v>
      </c>
      <c r="CH117" s="29">
        <v>-800</v>
      </c>
      <c r="CI117" s="29">
        <v>800</v>
      </c>
      <c r="CJ117" s="29">
        <v>0</v>
      </c>
      <c r="CK117" s="29">
        <v>-800</v>
      </c>
      <c r="CL117" s="29">
        <v>800</v>
      </c>
      <c r="CM117" s="29">
        <v>0</v>
      </c>
      <c r="CN117" s="29">
        <v>-800</v>
      </c>
      <c r="CO117" s="29">
        <v>800</v>
      </c>
      <c r="CP117" s="29">
        <v>0</v>
      </c>
      <c r="CQ117" s="29">
        <v>-800</v>
      </c>
      <c r="CR117" s="29">
        <v>800</v>
      </c>
      <c r="CS117" s="29">
        <v>0</v>
      </c>
      <c r="CT117" s="29">
        <v>-800</v>
      </c>
      <c r="CU117" s="29">
        <v>800</v>
      </c>
      <c r="CV117" s="29">
        <v>0</v>
      </c>
      <c r="CW117" s="29">
        <v>-800</v>
      </c>
      <c r="CX117" s="29">
        <v>800</v>
      </c>
      <c r="CY117" s="29">
        <v>0</v>
      </c>
      <c r="CZ117" s="29">
        <v>-800</v>
      </c>
      <c r="DA117" s="29">
        <v>800</v>
      </c>
      <c r="DB117" s="29">
        <v>0</v>
      </c>
      <c r="DC117" s="29">
        <v>-800</v>
      </c>
      <c r="DD117" s="29">
        <v>800</v>
      </c>
      <c r="DE117" s="29">
        <v>0</v>
      </c>
      <c r="DF117" s="29">
        <v>-800</v>
      </c>
      <c r="DG117" s="29">
        <v>800</v>
      </c>
      <c r="DH117" s="29">
        <v>0</v>
      </c>
      <c r="DI117" s="29">
        <v>-800</v>
      </c>
      <c r="DJ117" s="29">
        <v>800</v>
      </c>
      <c r="DK117" s="29">
        <v>0</v>
      </c>
      <c r="DL117" s="29">
        <v>-800</v>
      </c>
      <c r="DM117" s="29">
        <v>800</v>
      </c>
      <c r="DN117" s="29">
        <v>0</v>
      </c>
      <c r="DO117" s="29">
        <v>-800</v>
      </c>
      <c r="DP117" s="29">
        <v>800</v>
      </c>
      <c r="DQ117" s="29">
        <v>0</v>
      </c>
      <c r="DR117" s="29">
        <v>-9600</v>
      </c>
      <c r="DS117" s="29">
        <v>9600</v>
      </c>
      <c r="DT117" s="29">
        <v>0</v>
      </c>
    </row>
    <row r="118" spans="1:124" x14ac:dyDescent="0.25">
      <c r="A118" s="7" t="s">
        <v>358</v>
      </c>
      <c r="B118" s="29"/>
      <c r="C118" s="29"/>
      <c r="D118" s="29"/>
      <c r="E118" s="29">
        <v>-32.17</v>
      </c>
      <c r="F118" s="29">
        <v>32.17</v>
      </c>
      <c r="G118" s="29">
        <v>0</v>
      </c>
      <c r="H118" s="29"/>
      <c r="I118" s="29"/>
      <c r="J118" s="29"/>
      <c r="K118" s="29"/>
      <c r="L118" s="29"/>
      <c r="M118" s="29"/>
      <c r="N118" s="29"/>
      <c r="O118" s="29"/>
      <c r="P118" s="29"/>
      <c r="Q118" s="29"/>
      <c r="R118" s="29"/>
      <c r="S118" s="29"/>
      <c r="T118" s="29"/>
      <c r="U118" s="29"/>
      <c r="V118" s="29"/>
      <c r="W118" s="29">
        <v>-32.17</v>
      </c>
      <c r="X118" s="29">
        <v>32.17</v>
      </c>
      <c r="Y118" s="29">
        <v>0</v>
      </c>
      <c r="Z118" s="29">
        <v>-350</v>
      </c>
      <c r="AA118" s="29">
        <v>350</v>
      </c>
      <c r="AB118" s="29">
        <v>0</v>
      </c>
      <c r="AC118" s="29"/>
      <c r="AD118" s="29"/>
      <c r="AE118" s="29"/>
      <c r="AF118" s="29"/>
      <c r="AG118" s="29"/>
      <c r="AH118" s="29"/>
      <c r="AI118" s="29"/>
      <c r="AJ118" s="29"/>
      <c r="AK118" s="29"/>
      <c r="AL118" s="29"/>
      <c r="AM118" s="29"/>
      <c r="AN118" s="29"/>
      <c r="AO118" s="29">
        <v>-414.34000000000003</v>
      </c>
      <c r="AP118" s="29">
        <v>414.34000000000003</v>
      </c>
      <c r="AQ118" s="29">
        <v>0</v>
      </c>
      <c r="AR118" s="29"/>
      <c r="AS118" s="29"/>
      <c r="AT118" s="29"/>
      <c r="AU118" s="29">
        <v>-32.17</v>
      </c>
      <c r="AV118" s="29">
        <v>32.17</v>
      </c>
      <c r="AW118" s="29">
        <v>0</v>
      </c>
      <c r="AX118" s="29"/>
      <c r="AY118" s="29"/>
      <c r="AZ118" s="29"/>
      <c r="BA118" s="29"/>
      <c r="BB118" s="29"/>
      <c r="BC118" s="29"/>
      <c r="BD118" s="29"/>
      <c r="BE118" s="29"/>
      <c r="BF118" s="29"/>
      <c r="BG118" s="29"/>
      <c r="BH118" s="29"/>
      <c r="BI118" s="29"/>
      <c r="BJ118" s="29"/>
      <c r="BK118" s="29"/>
      <c r="BL118" s="29"/>
      <c r="BM118" s="29">
        <v>-32.17</v>
      </c>
      <c r="BN118" s="29">
        <v>32.17</v>
      </c>
      <c r="BO118" s="29">
        <v>0</v>
      </c>
      <c r="BP118" s="29"/>
      <c r="BQ118" s="29"/>
      <c r="BR118" s="29"/>
      <c r="BS118" s="29"/>
      <c r="BT118" s="29"/>
      <c r="BU118" s="29"/>
      <c r="BV118" s="29">
        <v>0</v>
      </c>
      <c r="BW118" s="29">
        <v>7.33</v>
      </c>
      <c r="BX118" s="29">
        <v>7.33</v>
      </c>
      <c r="BY118" s="29">
        <v>-1500</v>
      </c>
      <c r="BZ118" s="29">
        <v>1500</v>
      </c>
      <c r="CA118" s="29">
        <v>0</v>
      </c>
      <c r="CB118" s="29"/>
      <c r="CC118" s="29"/>
      <c r="CD118" s="29"/>
      <c r="CE118" s="29">
        <v>-1564.34</v>
      </c>
      <c r="CF118" s="29">
        <v>1571.67</v>
      </c>
      <c r="CG118" s="29">
        <v>7.33</v>
      </c>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29"/>
      <c r="DQ118" s="29"/>
      <c r="DR118" s="29"/>
      <c r="DS118" s="29"/>
      <c r="DT118" s="29"/>
    </row>
    <row r="119" spans="1:124" x14ac:dyDescent="0.25">
      <c r="A119" s="7" t="s">
        <v>368</v>
      </c>
      <c r="B119" s="29"/>
      <c r="C119" s="29"/>
      <c r="D119" s="29"/>
      <c r="E119" s="29"/>
      <c r="F119" s="29"/>
      <c r="G119" s="29"/>
      <c r="H119" s="29"/>
      <c r="I119" s="29"/>
      <c r="J119" s="29"/>
      <c r="K119" s="29"/>
      <c r="L119" s="29"/>
      <c r="M119" s="29"/>
      <c r="N119" s="29">
        <v>-2500</v>
      </c>
      <c r="O119" s="29">
        <v>2500</v>
      </c>
      <c r="P119" s="29">
        <v>0</v>
      </c>
      <c r="Q119" s="29"/>
      <c r="R119" s="29"/>
      <c r="S119" s="29"/>
      <c r="T119" s="29"/>
      <c r="U119" s="29"/>
      <c r="V119" s="29"/>
      <c r="W119" s="29">
        <v>-888.06</v>
      </c>
      <c r="X119" s="29">
        <v>888.06</v>
      </c>
      <c r="Y119" s="29">
        <v>0</v>
      </c>
      <c r="Z119" s="29">
        <v>-116</v>
      </c>
      <c r="AA119" s="29">
        <v>116</v>
      </c>
      <c r="AB119" s="29">
        <v>0</v>
      </c>
      <c r="AC119" s="29">
        <v>-11640.75</v>
      </c>
      <c r="AD119" s="29">
        <v>11990.75</v>
      </c>
      <c r="AE119" s="29">
        <v>350</v>
      </c>
      <c r="AF119" s="29">
        <v>-9903.99</v>
      </c>
      <c r="AG119" s="29">
        <v>9903.99</v>
      </c>
      <c r="AH119" s="29">
        <v>0</v>
      </c>
      <c r="AI119" s="29"/>
      <c r="AJ119" s="29"/>
      <c r="AK119" s="29"/>
      <c r="AL119" s="29"/>
      <c r="AM119" s="29"/>
      <c r="AN119" s="29"/>
      <c r="AO119" s="29">
        <v>-25048.799999999999</v>
      </c>
      <c r="AP119" s="29">
        <v>25398.799999999999</v>
      </c>
      <c r="AQ119" s="29">
        <v>350</v>
      </c>
      <c r="AR119" s="29"/>
      <c r="AS119" s="29"/>
      <c r="AT119" s="29"/>
      <c r="AU119" s="29"/>
      <c r="AV119" s="29"/>
      <c r="AW119" s="29"/>
      <c r="AX119" s="29"/>
      <c r="AY119" s="29"/>
      <c r="AZ119" s="29"/>
      <c r="BA119" s="29"/>
      <c r="BB119" s="29"/>
      <c r="BC119" s="29"/>
      <c r="BD119" s="29"/>
      <c r="BE119" s="29"/>
      <c r="BF119" s="29"/>
      <c r="BG119" s="29"/>
      <c r="BH119" s="29"/>
      <c r="BI119" s="29"/>
      <c r="BJ119" s="29">
        <v>5575</v>
      </c>
      <c r="BK119" s="29">
        <v>0</v>
      </c>
      <c r="BL119" s="29">
        <v>5575</v>
      </c>
      <c r="BM119" s="29"/>
      <c r="BN119" s="29"/>
      <c r="BO119" s="29"/>
      <c r="BP119" s="29"/>
      <c r="BQ119" s="29"/>
      <c r="BR119" s="29"/>
      <c r="BS119" s="29"/>
      <c r="BT119" s="29"/>
      <c r="BU119" s="29"/>
      <c r="BV119" s="29"/>
      <c r="BW119" s="29"/>
      <c r="BX119" s="29"/>
      <c r="BY119" s="29"/>
      <c r="BZ119" s="29"/>
      <c r="CA119" s="29"/>
      <c r="CB119" s="29"/>
      <c r="CC119" s="29"/>
      <c r="CD119" s="29"/>
      <c r="CE119" s="29">
        <v>5575</v>
      </c>
      <c r="CF119" s="29">
        <v>0</v>
      </c>
      <c r="CG119" s="29">
        <v>5575</v>
      </c>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29"/>
      <c r="DQ119" s="29"/>
      <c r="DR119" s="29"/>
      <c r="DS119" s="29"/>
      <c r="DT119" s="29"/>
    </row>
    <row r="120" spans="1:124" x14ac:dyDescent="0.25">
      <c r="A120" s="7" t="s">
        <v>341</v>
      </c>
      <c r="B120" s="29">
        <v>-86.18</v>
      </c>
      <c r="C120" s="29">
        <v>86.18</v>
      </c>
      <c r="D120" s="29">
        <v>0</v>
      </c>
      <c r="E120" s="29">
        <v>-111.41</v>
      </c>
      <c r="F120" s="29">
        <v>111.41</v>
      </c>
      <c r="G120" s="29">
        <v>0</v>
      </c>
      <c r="H120" s="29">
        <v>-30.59</v>
      </c>
      <c r="I120" s="29">
        <v>30.59</v>
      </c>
      <c r="J120" s="29">
        <v>0</v>
      </c>
      <c r="K120" s="29">
        <v>-20.8</v>
      </c>
      <c r="L120" s="29">
        <v>20.8</v>
      </c>
      <c r="M120" s="29">
        <v>0</v>
      </c>
      <c r="N120" s="29"/>
      <c r="O120" s="29"/>
      <c r="P120" s="29"/>
      <c r="Q120" s="29"/>
      <c r="R120" s="29"/>
      <c r="S120" s="29"/>
      <c r="T120" s="29"/>
      <c r="U120" s="29"/>
      <c r="V120" s="29"/>
      <c r="W120" s="29"/>
      <c r="X120" s="29"/>
      <c r="Y120" s="29"/>
      <c r="Z120" s="29">
        <v>-54.62</v>
      </c>
      <c r="AA120" s="29">
        <v>54.62</v>
      </c>
      <c r="AB120" s="29">
        <v>0</v>
      </c>
      <c r="AC120" s="29">
        <v>-172.27</v>
      </c>
      <c r="AD120" s="29">
        <v>172.27</v>
      </c>
      <c r="AE120" s="29">
        <v>0</v>
      </c>
      <c r="AF120" s="29">
        <v>-33.090000000000003</v>
      </c>
      <c r="AG120" s="29">
        <v>33.090000000000003</v>
      </c>
      <c r="AH120" s="29">
        <v>0</v>
      </c>
      <c r="AI120" s="29">
        <v>102.69</v>
      </c>
      <c r="AJ120" s="29">
        <v>71.430000000000007</v>
      </c>
      <c r="AK120" s="29">
        <v>174.12</v>
      </c>
      <c r="AL120" s="29"/>
      <c r="AM120" s="29"/>
      <c r="AN120" s="29"/>
      <c r="AO120" s="29">
        <v>-406.27000000000004</v>
      </c>
      <c r="AP120" s="29">
        <v>580.3900000000001</v>
      </c>
      <c r="AQ120" s="29">
        <v>174.12</v>
      </c>
      <c r="AR120" s="29">
        <v>-16.64</v>
      </c>
      <c r="AS120" s="29">
        <v>16.64</v>
      </c>
      <c r="AT120" s="29">
        <v>0</v>
      </c>
      <c r="AU120" s="29"/>
      <c r="AV120" s="29"/>
      <c r="AW120" s="29"/>
      <c r="AX120" s="29"/>
      <c r="AY120" s="29"/>
      <c r="AZ120" s="29"/>
      <c r="BA120" s="29"/>
      <c r="BB120" s="29"/>
      <c r="BC120" s="29"/>
      <c r="BD120" s="29"/>
      <c r="BE120" s="29"/>
      <c r="BF120" s="29"/>
      <c r="BG120" s="29"/>
      <c r="BH120" s="29"/>
      <c r="BI120" s="29"/>
      <c r="BJ120" s="29">
        <v>-31.24</v>
      </c>
      <c r="BK120" s="29">
        <v>31.24</v>
      </c>
      <c r="BL120" s="29">
        <v>0</v>
      </c>
      <c r="BM120" s="29">
        <v>-37.299999999999997</v>
      </c>
      <c r="BN120" s="29">
        <v>37.299999999999997</v>
      </c>
      <c r="BO120" s="29">
        <v>0</v>
      </c>
      <c r="BP120" s="29">
        <v>-22.86</v>
      </c>
      <c r="BQ120" s="29">
        <v>22.86</v>
      </c>
      <c r="BR120" s="29">
        <v>0</v>
      </c>
      <c r="BS120" s="29">
        <v>-83.53</v>
      </c>
      <c r="BT120" s="29">
        <v>83.53</v>
      </c>
      <c r="BU120" s="29">
        <v>0</v>
      </c>
      <c r="BV120" s="29">
        <v>-363.04</v>
      </c>
      <c r="BW120" s="29">
        <v>363.04</v>
      </c>
      <c r="BX120" s="29">
        <v>0</v>
      </c>
      <c r="BY120" s="29">
        <v>-300</v>
      </c>
      <c r="BZ120" s="29">
        <v>300</v>
      </c>
      <c r="CA120" s="29">
        <v>0</v>
      </c>
      <c r="CB120" s="29"/>
      <c r="CC120" s="29"/>
      <c r="CD120" s="29"/>
      <c r="CE120" s="29">
        <v>-854.61</v>
      </c>
      <c r="CF120" s="29">
        <v>854.61</v>
      </c>
      <c r="CG120" s="29">
        <v>0</v>
      </c>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29"/>
      <c r="DQ120" s="29"/>
      <c r="DR120" s="29"/>
      <c r="DS120" s="29"/>
      <c r="DT120" s="29"/>
    </row>
    <row r="121" spans="1:124" x14ac:dyDescent="0.25">
      <c r="A121" s="7" t="s">
        <v>380</v>
      </c>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v>-174.12</v>
      </c>
      <c r="AJ121" s="29">
        <v>174.12</v>
      </c>
      <c r="AK121" s="29">
        <v>0</v>
      </c>
      <c r="AL121" s="29"/>
      <c r="AM121" s="29"/>
      <c r="AN121" s="29"/>
      <c r="AO121" s="29">
        <v>-174.12</v>
      </c>
      <c r="AP121" s="29">
        <v>174.12</v>
      </c>
      <c r="AQ121" s="29">
        <v>0</v>
      </c>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29"/>
      <c r="DQ121" s="29"/>
      <c r="DR121" s="29"/>
      <c r="DS121" s="29"/>
      <c r="DT121" s="29"/>
    </row>
    <row r="122" spans="1:124" x14ac:dyDescent="0.25">
      <c r="A122" s="7" t="s">
        <v>342</v>
      </c>
      <c r="B122" s="29">
        <v>-326.49</v>
      </c>
      <c r="C122" s="29">
        <v>326.49</v>
      </c>
      <c r="D122" s="29">
        <v>0</v>
      </c>
      <c r="E122" s="29">
        <v>-129.1</v>
      </c>
      <c r="F122" s="29">
        <v>129.1</v>
      </c>
      <c r="G122" s="29">
        <v>0</v>
      </c>
      <c r="H122" s="29">
        <v>-116.57</v>
      </c>
      <c r="I122" s="29">
        <v>116.57</v>
      </c>
      <c r="J122" s="29">
        <v>0</v>
      </c>
      <c r="K122" s="29">
        <v>-483.05</v>
      </c>
      <c r="L122" s="29">
        <v>483.05</v>
      </c>
      <c r="M122" s="29">
        <v>0</v>
      </c>
      <c r="N122" s="29">
        <v>-578.29999999999995</v>
      </c>
      <c r="O122" s="29">
        <v>578.29999999999995</v>
      </c>
      <c r="P122" s="29">
        <v>0</v>
      </c>
      <c r="Q122" s="29">
        <v>-516.16999999999996</v>
      </c>
      <c r="R122" s="29">
        <v>516.16999999999996</v>
      </c>
      <c r="S122" s="29">
        <v>0</v>
      </c>
      <c r="T122" s="29">
        <v>-232.6</v>
      </c>
      <c r="U122" s="29">
        <v>232.6</v>
      </c>
      <c r="V122" s="29">
        <v>0</v>
      </c>
      <c r="W122" s="29">
        <v>-100.31</v>
      </c>
      <c r="X122" s="29">
        <v>166.9</v>
      </c>
      <c r="Y122" s="29">
        <v>66.59</v>
      </c>
      <c r="Z122" s="29">
        <v>-708.14</v>
      </c>
      <c r="AA122" s="29">
        <v>1018.05</v>
      </c>
      <c r="AB122" s="29">
        <v>309.91000000000003</v>
      </c>
      <c r="AC122" s="29">
        <v>-544.77</v>
      </c>
      <c r="AD122" s="29">
        <v>544.77</v>
      </c>
      <c r="AE122" s="29">
        <v>0</v>
      </c>
      <c r="AF122" s="29">
        <v>-1083.57</v>
      </c>
      <c r="AG122" s="29">
        <v>1083.57</v>
      </c>
      <c r="AH122" s="29">
        <v>0</v>
      </c>
      <c r="AI122" s="29">
        <v>-9.5299999999999994</v>
      </c>
      <c r="AJ122" s="29">
        <v>9.5299999999999994</v>
      </c>
      <c r="AK122" s="29">
        <v>0</v>
      </c>
      <c r="AL122" s="29"/>
      <c r="AM122" s="29"/>
      <c r="AN122" s="29"/>
      <c r="AO122" s="29">
        <v>-4828.5999999999995</v>
      </c>
      <c r="AP122" s="29">
        <v>5205.0999999999995</v>
      </c>
      <c r="AQ122" s="29">
        <v>376.5</v>
      </c>
      <c r="AR122" s="29">
        <v>-135.02000000000001</v>
      </c>
      <c r="AS122" s="29">
        <v>135.02000000000001</v>
      </c>
      <c r="AT122" s="29">
        <v>0</v>
      </c>
      <c r="AU122" s="29">
        <v>-91.28</v>
      </c>
      <c r="AV122" s="29">
        <v>91.28</v>
      </c>
      <c r="AW122" s="29">
        <v>0</v>
      </c>
      <c r="AX122" s="29">
        <v>-70.790000000000006</v>
      </c>
      <c r="AY122" s="29">
        <v>70.790000000000006</v>
      </c>
      <c r="AZ122" s="29">
        <v>0</v>
      </c>
      <c r="BA122" s="29"/>
      <c r="BB122" s="29"/>
      <c r="BC122" s="29"/>
      <c r="BD122" s="29">
        <v>-321.56</v>
      </c>
      <c r="BE122" s="29">
        <v>321.56</v>
      </c>
      <c r="BF122" s="29">
        <v>0</v>
      </c>
      <c r="BG122" s="29">
        <v>10.38</v>
      </c>
      <c r="BH122" s="29">
        <v>205.52</v>
      </c>
      <c r="BI122" s="29">
        <v>215.9</v>
      </c>
      <c r="BJ122" s="29">
        <v>-82.5</v>
      </c>
      <c r="BK122" s="29">
        <v>82.5</v>
      </c>
      <c r="BL122" s="29">
        <v>0</v>
      </c>
      <c r="BM122" s="29">
        <v>-894.91</v>
      </c>
      <c r="BN122" s="29">
        <v>894.91</v>
      </c>
      <c r="BO122" s="29">
        <v>0</v>
      </c>
      <c r="BP122" s="29">
        <v>-406.19</v>
      </c>
      <c r="BQ122" s="29">
        <v>406.19</v>
      </c>
      <c r="BR122" s="29">
        <v>0</v>
      </c>
      <c r="BS122" s="29">
        <v>-4365.54</v>
      </c>
      <c r="BT122" s="29">
        <v>4365.54</v>
      </c>
      <c r="BU122" s="29">
        <v>0</v>
      </c>
      <c r="BV122" s="29">
        <v>700.36</v>
      </c>
      <c r="BW122" s="29">
        <v>-700.36</v>
      </c>
      <c r="BX122" s="29">
        <v>0</v>
      </c>
      <c r="BY122" s="29">
        <v>-7900</v>
      </c>
      <c r="BZ122" s="29">
        <v>7900</v>
      </c>
      <c r="CA122" s="29">
        <v>0</v>
      </c>
      <c r="CB122" s="29"/>
      <c r="CC122" s="29"/>
      <c r="CD122" s="29"/>
      <c r="CE122" s="29">
        <v>-13557.05</v>
      </c>
      <c r="CF122" s="29">
        <v>13772.95</v>
      </c>
      <c r="CG122" s="29">
        <v>215.9</v>
      </c>
      <c r="CH122" s="29">
        <v>-800</v>
      </c>
      <c r="CI122" s="29">
        <v>800</v>
      </c>
      <c r="CJ122" s="29">
        <v>0</v>
      </c>
      <c r="CK122" s="29">
        <v>-800</v>
      </c>
      <c r="CL122" s="29">
        <v>800</v>
      </c>
      <c r="CM122" s="29">
        <v>0</v>
      </c>
      <c r="CN122" s="29">
        <v>-800</v>
      </c>
      <c r="CO122" s="29">
        <v>800</v>
      </c>
      <c r="CP122" s="29">
        <v>0</v>
      </c>
      <c r="CQ122" s="29">
        <v>-800</v>
      </c>
      <c r="CR122" s="29">
        <v>800</v>
      </c>
      <c r="CS122" s="29">
        <v>0</v>
      </c>
      <c r="CT122" s="29">
        <v>-800</v>
      </c>
      <c r="CU122" s="29">
        <v>800</v>
      </c>
      <c r="CV122" s="29">
        <v>0</v>
      </c>
      <c r="CW122" s="29">
        <v>-800</v>
      </c>
      <c r="CX122" s="29">
        <v>800</v>
      </c>
      <c r="CY122" s="29">
        <v>0</v>
      </c>
      <c r="CZ122" s="29">
        <v>-800</v>
      </c>
      <c r="DA122" s="29">
        <v>800</v>
      </c>
      <c r="DB122" s="29">
        <v>0</v>
      </c>
      <c r="DC122" s="29">
        <v>-800</v>
      </c>
      <c r="DD122" s="29">
        <v>800</v>
      </c>
      <c r="DE122" s="29">
        <v>0</v>
      </c>
      <c r="DF122" s="29">
        <v>-800</v>
      </c>
      <c r="DG122" s="29">
        <v>800</v>
      </c>
      <c r="DH122" s="29">
        <v>0</v>
      </c>
      <c r="DI122" s="29">
        <v>-800</v>
      </c>
      <c r="DJ122" s="29">
        <v>800</v>
      </c>
      <c r="DK122" s="29">
        <v>0</v>
      </c>
      <c r="DL122" s="29">
        <v>-800</v>
      </c>
      <c r="DM122" s="29">
        <v>800</v>
      </c>
      <c r="DN122" s="29">
        <v>0</v>
      </c>
      <c r="DO122" s="29">
        <v>-800</v>
      </c>
      <c r="DP122" s="29">
        <v>800</v>
      </c>
      <c r="DQ122" s="29">
        <v>0</v>
      </c>
      <c r="DR122" s="29">
        <v>-9600</v>
      </c>
      <c r="DS122" s="29">
        <v>9600</v>
      </c>
      <c r="DT122" s="29">
        <v>0</v>
      </c>
    </row>
    <row r="123" spans="1:124" x14ac:dyDescent="0.25">
      <c r="A123" s="7" t="s">
        <v>359</v>
      </c>
      <c r="B123" s="29"/>
      <c r="C123" s="29"/>
      <c r="D123" s="29"/>
      <c r="E123" s="29">
        <v>-208.71</v>
      </c>
      <c r="F123" s="29">
        <v>208.71</v>
      </c>
      <c r="G123" s="29">
        <v>0</v>
      </c>
      <c r="H123" s="29"/>
      <c r="I123" s="29"/>
      <c r="J123" s="29"/>
      <c r="K123" s="29">
        <v>-115.8</v>
      </c>
      <c r="L123" s="29">
        <v>115.8</v>
      </c>
      <c r="M123" s="29">
        <v>0</v>
      </c>
      <c r="N123" s="29">
        <v>-528.98</v>
      </c>
      <c r="O123" s="29">
        <v>528.98</v>
      </c>
      <c r="P123" s="29">
        <v>0</v>
      </c>
      <c r="Q123" s="29">
        <v>-59</v>
      </c>
      <c r="R123" s="29">
        <v>169.8</v>
      </c>
      <c r="S123" s="29">
        <v>110.8</v>
      </c>
      <c r="T123" s="29">
        <v>5</v>
      </c>
      <c r="U123" s="29">
        <v>0</v>
      </c>
      <c r="V123" s="29">
        <v>5</v>
      </c>
      <c r="W123" s="29"/>
      <c r="X123" s="29"/>
      <c r="Y123" s="29"/>
      <c r="Z123" s="29">
        <v>-464.92</v>
      </c>
      <c r="AA123" s="29">
        <v>464.92</v>
      </c>
      <c r="AB123" s="29">
        <v>0</v>
      </c>
      <c r="AC123" s="29">
        <v>-92.02</v>
      </c>
      <c r="AD123" s="29">
        <v>92.02</v>
      </c>
      <c r="AE123" s="29">
        <v>0</v>
      </c>
      <c r="AF123" s="29">
        <v>-372.47</v>
      </c>
      <c r="AG123" s="29">
        <v>372.47</v>
      </c>
      <c r="AH123" s="29">
        <v>0</v>
      </c>
      <c r="AI123" s="29">
        <v>-178.67</v>
      </c>
      <c r="AJ123" s="29">
        <v>178.67</v>
      </c>
      <c r="AK123" s="29">
        <v>0</v>
      </c>
      <c r="AL123" s="29"/>
      <c r="AM123" s="29"/>
      <c r="AN123" s="29"/>
      <c r="AO123" s="29">
        <v>-2015.5700000000002</v>
      </c>
      <c r="AP123" s="29">
        <v>2131.37</v>
      </c>
      <c r="AQ123" s="29">
        <v>115.8</v>
      </c>
      <c r="AR123" s="29"/>
      <c r="AS123" s="29"/>
      <c r="AT123" s="29"/>
      <c r="AU123" s="29">
        <v>23.13</v>
      </c>
      <c r="AV123" s="29">
        <v>307.14999999999998</v>
      </c>
      <c r="AW123" s="29">
        <v>330.28</v>
      </c>
      <c r="AX123" s="29"/>
      <c r="AY123" s="29"/>
      <c r="AZ123" s="29"/>
      <c r="BA123" s="29"/>
      <c r="BB123" s="29"/>
      <c r="BC123" s="29"/>
      <c r="BD123" s="29">
        <v>-135.72</v>
      </c>
      <c r="BE123" s="29">
        <v>135.72</v>
      </c>
      <c r="BF123" s="29">
        <v>0</v>
      </c>
      <c r="BG123" s="29">
        <v>-798.06</v>
      </c>
      <c r="BH123" s="29">
        <v>798.06</v>
      </c>
      <c r="BI123" s="29">
        <v>0</v>
      </c>
      <c r="BJ123" s="29">
        <v>-290.42</v>
      </c>
      <c r="BK123" s="29">
        <v>680.98</v>
      </c>
      <c r="BL123" s="29">
        <v>390.56</v>
      </c>
      <c r="BM123" s="29">
        <v>-607.79</v>
      </c>
      <c r="BN123" s="29">
        <v>607.79</v>
      </c>
      <c r="BO123" s="29">
        <v>0</v>
      </c>
      <c r="BP123" s="29">
        <v>-3557.91</v>
      </c>
      <c r="BQ123" s="29">
        <v>3557.91</v>
      </c>
      <c r="BR123" s="29">
        <v>0</v>
      </c>
      <c r="BS123" s="29">
        <v>-2110.34</v>
      </c>
      <c r="BT123" s="29">
        <v>2110.34</v>
      </c>
      <c r="BU123" s="29">
        <v>0</v>
      </c>
      <c r="BV123" s="29">
        <v>-4093.77</v>
      </c>
      <c r="BW123" s="29">
        <v>4093.77</v>
      </c>
      <c r="BX123" s="29">
        <v>0</v>
      </c>
      <c r="BY123" s="29"/>
      <c r="BZ123" s="29"/>
      <c r="CA123" s="29"/>
      <c r="CB123" s="29"/>
      <c r="CC123" s="29"/>
      <c r="CD123" s="29"/>
      <c r="CE123" s="29">
        <v>-11570.88</v>
      </c>
      <c r="CF123" s="29">
        <v>12291.720000000001</v>
      </c>
      <c r="CG123" s="29">
        <v>720.83999999999992</v>
      </c>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29"/>
      <c r="DQ123" s="29"/>
      <c r="DR123" s="29"/>
      <c r="DS123" s="29"/>
      <c r="DT123" s="29"/>
    </row>
    <row r="124" spans="1:124" x14ac:dyDescent="0.25">
      <c r="A124" s="7" t="s">
        <v>343</v>
      </c>
      <c r="B124" s="29">
        <v>-154.5</v>
      </c>
      <c r="C124" s="29">
        <v>154.5</v>
      </c>
      <c r="D124" s="29">
        <v>0</v>
      </c>
      <c r="E124" s="29">
        <v>-24</v>
      </c>
      <c r="F124" s="29">
        <v>24</v>
      </c>
      <c r="G124" s="29">
        <v>0</v>
      </c>
      <c r="H124" s="29"/>
      <c r="I124" s="29"/>
      <c r="J124" s="29"/>
      <c r="K124" s="29">
        <v>-75</v>
      </c>
      <c r="L124" s="29">
        <v>75</v>
      </c>
      <c r="M124" s="29">
        <v>0</v>
      </c>
      <c r="N124" s="29">
        <v>-332.7</v>
      </c>
      <c r="O124" s="29">
        <v>332.7</v>
      </c>
      <c r="P124" s="29">
        <v>0</v>
      </c>
      <c r="Q124" s="29">
        <v>-341.08</v>
      </c>
      <c r="R124" s="29">
        <v>341.08</v>
      </c>
      <c r="S124" s="29">
        <v>0</v>
      </c>
      <c r="T124" s="29">
        <v>-48.6</v>
      </c>
      <c r="U124" s="29">
        <v>48.6</v>
      </c>
      <c r="V124" s="29">
        <v>0</v>
      </c>
      <c r="W124" s="29">
        <v>-119.4</v>
      </c>
      <c r="X124" s="29">
        <v>119.4</v>
      </c>
      <c r="Y124" s="29">
        <v>0</v>
      </c>
      <c r="Z124" s="29">
        <v>-366</v>
      </c>
      <c r="AA124" s="29">
        <v>366</v>
      </c>
      <c r="AB124" s="29">
        <v>0</v>
      </c>
      <c r="AC124" s="29">
        <v>-258.39999999999998</v>
      </c>
      <c r="AD124" s="29">
        <v>258.39999999999998</v>
      </c>
      <c r="AE124" s="29">
        <v>0</v>
      </c>
      <c r="AF124" s="29">
        <v>-30</v>
      </c>
      <c r="AG124" s="29">
        <v>30</v>
      </c>
      <c r="AH124" s="29">
        <v>0</v>
      </c>
      <c r="AI124" s="29">
        <v>-248.4</v>
      </c>
      <c r="AJ124" s="29">
        <v>248.4</v>
      </c>
      <c r="AK124" s="29">
        <v>0</v>
      </c>
      <c r="AL124" s="29"/>
      <c r="AM124" s="29"/>
      <c r="AN124" s="29"/>
      <c r="AO124" s="29">
        <v>-1998.08</v>
      </c>
      <c r="AP124" s="29">
        <v>1998.08</v>
      </c>
      <c r="AQ124" s="29">
        <v>0</v>
      </c>
      <c r="AR124" s="29">
        <v>-134.4</v>
      </c>
      <c r="AS124" s="29">
        <v>134.4</v>
      </c>
      <c r="AT124" s="29">
        <v>0</v>
      </c>
      <c r="AU124" s="29">
        <v>136</v>
      </c>
      <c r="AV124" s="29">
        <v>288.60000000000002</v>
      </c>
      <c r="AW124" s="29">
        <v>424.6</v>
      </c>
      <c r="AX124" s="29">
        <v>-229.8</v>
      </c>
      <c r="AY124" s="29">
        <v>229.8</v>
      </c>
      <c r="AZ124" s="29">
        <v>0</v>
      </c>
      <c r="BA124" s="29">
        <v>-96</v>
      </c>
      <c r="BB124" s="29">
        <v>311.39999999999998</v>
      </c>
      <c r="BC124" s="29">
        <v>215.4</v>
      </c>
      <c r="BD124" s="29">
        <v>-334.2</v>
      </c>
      <c r="BE124" s="29">
        <v>792.6</v>
      </c>
      <c r="BF124" s="29">
        <v>458.4</v>
      </c>
      <c r="BG124" s="29">
        <v>-201.9</v>
      </c>
      <c r="BH124" s="29">
        <v>201.9</v>
      </c>
      <c r="BI124" s="29">
        <v>0</v>
      </c>
      <c r="BJ124" s="29">
        <v>0</v>
      </c>
      <c r="BK124" s="29">
        <v>164.4</v>
      </c>
      <c r="BL124" s="29">
        <v>164.4</v>
      </c>
      <c r="BM124" s="29">
        <v>-120</v>
      </c>
      <c r="BN124" s="29">
        <v>120</v>
      </c>
      <c r="BO124" s="29">
        <v>0</v>
      </c>
      <c r="BP124" s="29">
        <v>-99</v>
      </c>
      <c r="BQ124" s="29">
        <v>99</v>
      </c>
      <c r="BR124" s="29">
        <v>0</v>
      </c>
      <c r="BS124" s="29"/>
      <c r="BT124" s="29"/>
      <c r="BU124" s="29"/>
      <c r="BV124" s="29">
        <v>-1039.45</v>
      </c>
      <c r="BW124" s="29">
        <v>1039.45</v>
      </c>
      <c r="BX124" s="29">
        <v>0</v>
      </c>
      <c r="BY124" s="29"/>
      <c r="BZ124" s="29"/>
      <c r="CA124" s="29"/>
      <c r="CB124" s="29"/>
      <c r="CC124" s="29"/>
      <c r="CD124" s="29"/>
      <c r="CE124" s="29">
        <v>-2118.75</v>
      </c>
      <c r="CF124" s="29">
        <v>3381.55</v>
      </c>
      <c r="CG124" s="29">
        <v>1262.8000000000002</v>
      </c>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29"/>
      <c r="DQ124" s="29"/>
      <c r="DR124" s="29"/>
      <c r="DS124" s="29"/>
      <c r="DT124" s="29"/>
    </row>
    <row r="125" spans="1:124" x14ac:dyDescent="0.25">
      <c r="A125" s="7" t="s">
        <v>344</v>
      </c>
      <c r="B125" s="29">
        <v>-12</v>
      </c>
      <c r="C125" s="29">
        <v>12</v>
      </c>
      <c r="D125" s="29">
        <v>0</v>
      </c>
      <c r="E125" s="29">
        <v>-72</v>
      </c>
      <c r="F125" s="29">
        <v>72</v>
      </c>
      <c r="G125" s="29">
        <v>0</v>
      </c>
      <c r="H125" s="29">
        <v>-12</v>
      </c>
      <c r="I125" s="29">
        <v>12</v>
      </c>
      <c r="J125" s="29">
        <v>0</v>
      </c>
      <c r="K125" s="29">
        <v>-48</v>
      </c>
      <c r="L125" s="29">
        <v>48</v>
      </c>
      <c r="M125" s="29">
        <v>0</v>
      </c>
      <c r="N125" s="29">
        <v>-156.4</v>
      </c>
      <c r="O125" s="29">
        <v>156.4</v>
      </c>
      <c r="P125" s="29">
        <v>0</v>
      </c>
      <c r="Q125" s="29">
        <v>-156</v>
      </c>
      <c r="R125" s="29">
        <v>156</v>
      </c>
      <c r="S125" s="29">
        <v>0</v>
      </c>
      <c r="T125" s="29">
        <v>-31.2</v>
      </c>
      <c r="U125" s="29">
        <v>31.2</v>
      </c>
      <c r="V125" s="29">
        <v>0</v>
      </c>
      <c r="W125" s="29">
        <v>-12</v>
      </c>
      <c r="X125" s="29">
        <v>12</v>
      </c>
      <c r="Y125" s="29">
        <v>0</v>
      </c>
      <c r="Z125" s="29">
        <v>-79</v>
      </c>
      <c r="AA125" s="29">
        <v>79</v>
      </c>
      <c r="AB125" s="29">
        <v>0</v>
      </c>
      <c r="AC125" s="29">
        <v>-326.39999999999998</v>
      </c>
      <c r="AD125" s="29">
        <v>326.39999999999998</v>
      </c>
      <c r="AE125" s="29">
        <v>0</v>
      </c>
      <c r="AF125" s="29">
        <v>-190.6</v>
      </c>
      <c r="AG125" s="29">
        <v>190.6</v>
      </c>
      <c r="AH125" s="29">
        <v>0</v>
      </c>
      <c r="AI125" s="29">
        <v>-24</v>
      </c>
      <c r="AJ125" s="29">
        <v>24</v>
      </c>
      <c r="AK125" s="29">
        <v>0</v>
      </c>
      <c r="AL125" s="29"/>
      <c r="AM125" s="29"/>
      <c r="AN125" s="29"/>
      <c r="AO125" s="29">
        <v>-1119.5999999999999</v>
      </c>
      <c r="AP125" s="29">
        <v>1119.5999999999999</v>
      </c>
      <c r="AQ125" s="29">
        <v>0</v>
      </c>
      <c r="AR125" s="29">
        <v>120.4</v>
      </c>
      <c r="AS125" s="29">
        <v>14</v>
      </c>
      <c r="AT125" s="29">
        <v>134.4</v>
      </c>
      <c r="AU125" s="29">
        <v>-196</v>
      </c>
      <c r="AV125" s="29">
        <v>196</v>
      </c>
      <c r="AW125" s="29">
        <v>0</v>
      </c>
      <c r="AX125" s="29"/>
      <c r="AY125" s="29"/>
      <c r="AZ125" s="29"/>
      <c r="BA125" s="29">
        <v>0</v>
      </c>
      <c r="BB125" s="29">
        <v>14</v>
      </c>
      <c r="BC125" s="29">
        <v>14</v>
      </c>
      <c r="BD125" s="29">
        <v>0</v>
      </c>
      <c r="BE125" s="29">
        <v>42</v>
      </c>
      <c r="BF125" s="29">
        <v>42</v>
      </c>
      <c r="BG125" s="29">
        <v>-14</v>
      </c>
      <c r="BH125" s="29">
        <v>14</v>
      </c>
      <c r="BI125" s="29">
        <v>0</v>
      </c>
      <c r="BJ125" s="29">
        <v>-14</v>
      </c>
      <c r="BK125" s="29">
        <v>108.6</v>
      </c>
      <c r="BL125" s="29">
        <v>94.6</v>
      </c>
      <c r="BM125" s="29">
        <v>0</v>
      </c>
      <c r="BN125" s="29">
        <v>48.4</v>
      </c>
      <c r="BO125" s="29">
        <v>48.4</v>
      </c>
      <c r="BP125" s="29">
        <v>-56</v>
      </c>
      <c r="BQ125" s="29">
        <v>140.80000000000001</v>
      </c>
      <c r="BR125" s="29">
        <v>84.8</v>
      </c>
      <c r="BS125" s="29">
        <v>-86.8</v>
      </c>
      <c r="BT125" s="29">
        <v>114.8</v>
      </c>
      <c r="BU125" s="29">
        <v>28</v>
      </c>
      <c r="BV125" s="29">
        <v>-14</v>
      </c>
      <c r="BW125" s="29">
        <v>42</v>
      </c>
      <c r="BX125" s="29">
        <v>28</v>
      </c>
      <c r="BY125" s="29"/>
      <c r="BZ125" s="29"/>
      <c r="CA125" s="29"/>
      <c r="CB125" s="29"/>
      <c r="CC125" s="29"/>
      <c r="CD125" s="29"/>
      <c r="CE125" s="29">
        <v>-260.39999999999998</v>
      </c>
      <c r="CF125" s="29">
        <v>734.59999999999991</v>
      </c>
      <c r="CG125" s="29">
        <v>474.2</v>
      </c>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29"/>
      <c r="DQ125" s="29"/>
      <c r="DR125" s="29"/>
      <c r="DS125" s="29"/>
      <c r="DT125" s="29"/>
    </row>
    <row r="126" spans="1:124" x14ac:dyDescent="0.25">
      <c r="A126" s="7" t="s">
        <v>372</v>
      </c>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v>0</v>
      </c>
      <c r="AG126" s="29">
        <v>0</v>
      </c>
      <c r="AH126" s="29">
        <v>0</v>
      </c>
      <c r="AI126" s="29"/>
      <c r="AJ126" s="29"/>
      <c r="AK126" s="29"/>
      <c r="AL126" s="29"/>
      <c r="AM126" s="29"/>
      <c r="AN126" s="29"/>
      <c r="AO126" s="29">
        <v>0</v>
      </c>
      <c r="AP126" s="29">
        <v>0</v>
      </c>
      <c r="AQ126" s="29">
        <v>0</v>
      </c>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29"/>
      <c r="DQ126" s="29"/>
      <c r="DR126" s="29"/>
      <c r="DS126" s="29"/>
      <c r="DT126" s="29"/>
    </row>
    <row r="127" spans="1:124" x14ac:dyDescent="0.25">
      <c r="A127" s="7" t="s">
        <v>722</v>
      </c>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v>-28.57</v>
      </c>
      <c r="BW127" s="29">
        <v>28.57</v>
      </c>
      <c r="BX127" s="29">
        <v>0</v>
      </c>
      <c r="BY127" s="29"/>
      <c r="BZ127" s="29"/>
      <c r="CA127" s="29"/>
      <c r="CB127" s="29"/>
      <c r="CC127" s="29"/>
      <c r="CD127" s="29"/>
      <c r="CE127" s="29">
        <v>-28.57</v>
      </c>
      <c r="CF127" s="29">
        <v>28.57</v>
      </c>
      <c r="CG127" s="29">
        <v>0</v>
      </c>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29"/>
      <c r="DQ127" s="29"/>
      <c r="DR127" s="29"/>
      <c r="DS127" s="29"/>
      <c r="DT127" s="29"/>
    </row>
    <row r="128" spans="1:124" x14ac:dyDescent="0.25">
      <c r="A128" s="4" t="s">
        <v>63</v>
      </c>
      <c r="B128" s="29">
        <v>33457.42</v>
      </c>
      <c r="C128" s="29">
        <v>152</v>
      </c>
      <c r="D128" s="29">
        <v>33609.42</v>
      </c>
      <c r="E128" s="29">
        <v>30404.46</v>
      </c>
      <c r="F128" s="29">
        <v>0</v>
      </c>
      <c r="G128" s="29">
        <v>30404.46</v>
      </c>
      <c r="H128" s="29">
        <v>34052.270000000004</v>
      </c>
      <c r="I128" s="29">
        <v>0</v>
      </c>
      <c r="J128" s="29">
        <v>34052.270000000004</v>
      </c>
      <c r="K128" s="29">
        <v>25862.21</v>
      </c>
      <c r="L128" s="29">
        <v>0</v>
      </c>
      <c r="M128" s="29">
        <v>25862.21</v>
      </c>
      <c r="N128" s="29">
        <v>37591.68</v>
      </c>
      <c r="O128" s="29">
        <v>0</v>
      </c>
      <c r="P128" s="29">
        <v>37591.68</v>
      </c>
      <c r="Q128" s="29">
        <v>30148.720000000001</v>
      </c>
      <c r="R128" s="29">
        <v>0</v>
      </c>
      <c r="S128" s="29">
        <v>30148.720000000001</v>
      </c>
      <c r="T128" s="29">
        <v>113690.41</v>
      </c>
      <c r="U128" s="29">
        <v>0</v>
      </c>
      <c r="V128" s="29">
        <v>113690.41</v>
      </c>
      <c r="W128" s="29">
        <v>39272.639999999999</v>
      </c>
      <c r="X128" s="29">
        <v>0</v>
      </c>
      <c r="Y128" s="29">
        <v>39272.639999999999</v>
      </c>
      <c r="Z128" s="29">
        <v>35095.42</v>
      </c>
      <c r="AA128" s="29">
        <v>0</v>
      </c>
      <c r="AB128" s="29">
        <v>35095.42</v>
      </c>
      <c r="AC128" s="29">
        <v>46784.210000000006</v>
      </c>
      <c r="AD128" s="29">
        <v>0</v>
      </c>
      <c r="AE128" s="29">
        <v>46784.210000000006</v>
      </c>
      <c r="AF128" s="29">
        <v>71064.049999999988</v>
      </c>
      <c r="AG128" s="29">
        <v>0</v>
      </c>
      <c r="AH128" s="29">
        <v>71064.049999999988</v>
      </c>
      <c r="AI128" s="29">
        <v>72570.05</v>
      </c>
      <c r="AJ128" s="29">
        <v>6603.2</v>
      </c>
      <c r="AK128" s="29">
        <v>79173.25</v>
      </c>
      <c r="AL128" s="29"/>
      <c r="AM128" s="29"/>
      <c r="AN128" s="29"/>
      <c r="AO128" s="29">
        <v>569993.54</v>
      </c>
      <c r="AP128" s="29">
        <v>6755.2</v>
      </c>
      <c r="AQ128" s="29">
        <v>576748.74</v>
      </c>
      <c r="AR128" s="29">
        <v>41467.03</v>
      </c>
      <c r="AS128" s="29">
        <v>0</v>
      </c>
      <c r="AT128" s="29">
        <v>41467.03</v>
      </c>
      <c r="AU128" s="29">
        <v>45231.94</v>
      </c>
      <c r="AV128" s="29">
        <v>0</v>
      </c>
      <c r="AW128" s="29">
        <v>45231.94</v>
      </c>
      <c r="AX128" s="29">
        <v>59792.45</v>
      </c>
      <c r="AY128" s="29">
        <v>0</v>
      </c>
      <c r="AZ128" s="29">
        <v>59792.45</v>
      </c>
      <c r="BA128" s="29">
        <v>51157.47</v>
      </c>
      <c r="BB128" s="29">
        <v>0</v>
      </c>
      <c r="BC128" s="29">
        <v>51157.47</v>
      </c>
      <c r="BD128" s="29">
        <v>75353.19</v>
      </c>
      <c r="BE128" s="29">
        <v>0</v>
      </c>
      <c r="BF128" s="29">
        <v>75353.19</v>
      </c>
      <c r="BG128" s="29">
        <v>70673.37</v>
      </c>
      <c r="BH128" s="29">
        <v>0</v>
      </c>
      <c r="BI128" s="29">
        <v>70673.37</v>
      </c>
      <c r="BJ128" s="29">
        <v>75224.350000000006</v>
      </c>
      <c r="BK128" s="29">
        <v>0</v>
      </c>
      <c r="BL128" s="29">
        <v>75224.350000000006</v>
      </c>
      <c r="BM128" s="29">
        <v>70220.84</v>
      </c>
      <c r="BN128" s="29">
        <v>0</v>
      </c>
      <c r="BO128" s="29">
        <v>70220.84</v>
      </c>
      <c r="BP128" s="29">
        <v>135824.09999999998</v>
      </c>
      <c r="BQ128" s="29">
        <v>0</v>
      </c>
      <c r="BR128" s="29">
        <v>135824.09999999998</v>
      </c>
      <c r="BS128" s="29">
        <v>93274.4</v>
      </c>
      <c r="BT128" s="29">
        <v>0</v>
      </c>
      <c r="BU128" s="29">
        <v>93274.4</v>
      </c>
      <c r="BV128" s="29">
        <v>123767.36</v>
      </c>
      <c r="BW128" s="29">
        <v>0</v>
      </c>
      <c r="BX128" s="29">
        <v>123767.36</v>
      </c>
      <c r="BY128" s="29">
        <v>97695.819999999992</v>
      </c>
      <c r="BZ128" s="29">
        <v>0</v>
      </c>
      <c r="CA128" s="29">
        <v>97695.819999999992</v>
      </c>
      <c r="CB128" s="29"/>
      <c r="CC128" s="29"/>
      <c r="CD128" s="29"/>
      <c r="CE128" s="29">
        <v>939682.32</v>
      </c>
      <c r="CF128" s="29">
        <v>0</v>
      </c>
      <c r="CG128" s="29">
        <v>939682.32</v>
      </c>
      <c r="CH128" s="29">
        <v>31000</v>
      </c>
      <c r="CI128" s="29">
        <v>0</v>
      </c>
      <c r="CJ128" s="29">
        <v>31000</v>
      </c>
      <c r="CK128" s="29">
        <v>31000</v>
      </c>
      <c r="CL128" s="29">
        <v>0</v>
      </c>
      <c r="CM128" s="29">
        <v>31000</v>
      </c>
      <c r="CN128" s="29">
        <v>31000</v>
      </c>
      <c r="CO128" s="29">
        <v>0</v>
      </c>
      <c r="CP128" s="29">
        <v>31000</v>
      </c>
      <c r="CQ128" s="29">
        <v>31000</v>
      </c>
      <c r="CR128" s="29">
        <v>0</v>
      </c>
      <c r="CS128" s="29">
        <v>31000</v>
      </c>
      <c r="CT128" s="29">
        <v>31000</v>
      </c>
      <c r="CU128" s="29">
        <v>0</v>
      </c>
      <c r="CV128" s="29">
        <v>31000</v>
      </c>
      <c r="CW128" s="29">
        <v>31000</v>
      </c>
      <c r="CX128" s="29">
        <v>0</v>
      </c>
      <c r="CY128" s="29">
        <v>31000</v>
      </c>
      <c r="CZ128" s="29">
        <v>31000</v>
      </c>
      <c r="DA128" s="29">
        <v>0</v>
      </c>
      <c r="DB128" s="29">
        <v>31000</v>
      </c>
      <c r="DC128" s="29">
        <v>31000</v>
      </c>
      <c r="DD128" s="29">
        <v>0</v>
      </c>
      <c r="DE128" s="29">
        <v>31000</v>
      </c>
      <c r="DF128" s="29">
        <v>31000</v>
      </c>
      <c r="DG128" s="29">
        <v>0</v>
      </c>
      <c r="DH128" s="29">
        <v>31000</v>
      </c>
      <c r="DI128" s="29">
        <v>31000</v>
      </c>
      <c r="DJ128" s="29">
        <v>0</v>
      </c>
      <c r="DK128" s="29">
        <v>31000</v>
      </c>
      <c r="DL128" s="29">
        <v>31000</v>
      </c>
      <c r="DM128" s="29">
        <v>0</v>
      </c>
      <c r="DN128" s="29">
        <v>31000</v>
      </c>
      <c r="DO128" s="29">
        <v>31000</v>
      </c>
      <c r="DP128" s="29">
        <v>0</v>
      </c>
      <c r="DQ128" s="29">
        <v>31000</v>
      </c>
      <c r="DR128" s="29">
        <v>372000</v>
      </c>
      <c r="DS128" s="29">
        <v>0</v>
      </c>
      <c r="DT128" s="29">
        <v>372000</v>
      </c>
    </row>
    <row r="129" spans="1:124" x14ac:dyDescent="0.25">
      <c r="A129" s="5" t="s">
        <v>67</v>
      </c>
      <c r="B129" s="29">
        <v>6710.98</v>
      </c>
      <c r="C129" s="29">
        <v>0</v>
      </c>
      <c r="D129" s="29">
        <v>6710.98</v>
      </c>
      <c r="E129" s="29">
        <v>11575.24</v>
      </c>
      <c r="F129" s="29">
        <v>0</v>
      </c>
      <c r="G129" s="29">
        <v>11575.24</v>
      </c>
      <c r="H129" s="29">
        <v>10691.29</v>
      </c>
      <c r="I129" s="29">
        <v>0</v>
      </c>
      <c r="J129" s="29">
        <v>10691.29</v>
      </c>
      <c r="K129" s="29">
        <v>8819.5400000000009</v>
      </c>
      <c r="L129" s="29">
        <v>0</v>
      </c>
      <c r="M129" s="29">
        <v>8819.5400000000009</v>
      </c>
      <c r="N129" s="29">
        <v>10206.15</v>
      </c>
      <c r="O129" s="29">
        <v>0</v>
      </c>
      <c r="P129" s="29">
        <v>10206.15</v>
      </c>
      <c r="Q129" s="29">
        <v>11630.28</v>
      </c>
      <c r="R129" s="29">
        <v>0</v>
      </c>
      <c r="S129" s="29">
        <v>11630.28</v>
      </c>
      <c r="T129" s="29">
        <v>9941.93</v>
      </c>
      <c r="U129" s="29">
        <v>0</v>
      </c>
      <c r="V129" s="29">
        <v>9941.93</v>
      </c>
      <c r="W129" s="29">
        <v>7570.53</v>
      </c>
      <c r="X129" s="29">
        <v>0</v>
      </c>
      <c r="Y129" s="29">
        <v>7570.53</v>
      </c>
      <c r="Z129" s="29">
        <v>7193.35</v>
      </c>
      <c r="AA129" s="29">
        <v>0</v>
      </c>
      <c r="AB129" s="29">
        <v>7193.35</v>
      </c>
      <c r="AC129" s="29">
        <v>5854.52</v>
      </c>
      <c r="AD129" s="29">
        <v>0</v>
      </c>
      <c r="AE129" s="29">
        <v>5854.52</v>
      </c>
      <c r="AF129" s="29">
        <v>37065.1</v>
      </c>
      <c r="AG129" s="29">
        <v>0</v>
      </c>
      <c r="AH129" s="29">
        <v>37065.1</v>
      </c>
      <c r="AI129" s="29">
        <v>47955.06</v>
      </c>
      <c r="AJ129" s="29">
        <v>0</v>
      </c>
      <c r="AK129" s="29">
        <v>47955.06</v>
      </c>
      <c r="AL129" s="29"/>
      <c r="AM129" s="29"/>
      <c r="AN129" s="29"/>
      <c r="AO129" s="29">
        <v>175213.97</v>
      </c>
      <c r="AP129" s="29">
        <v>0</v>
      </c>
      <c r="AQ129" s="29">
        <v>175213.97</v>
      </c>
      <c r="AR129" s="29">
        <v>10399.120000000001</v>
      </c>
      <c r="AS129" s="29">
        <v>0</v>
      </c>
      <c r="AT129" s="29">
        <v>10399.120000000001</v>
      </c>
      <c r="AU129" s="29">
        <v>14129.85</v>
      </c>
      <c r="AV129" s="29">
        <v>0</v>
      </c>
      <c r="AW129" s="29">
        <v>14129.85</v>
      </c>
      <c r="AX129" s="29">
        <v>13179.75</v>
      </c>
      <c r="AY129" s="29">
        <v>0</v>
      </c>
      <c r="AZ129" s="29">
        <v>13179.75</v>
      </c>
      <c r="BA129" s="29">
        <v>15458.32</v>
      </c>
      <c r="BB129" s="29">
        <v>0</v>
      </c>
      <c r="BC129" s="29">
        <v>15458.32</v>
      </c>
      <c r="BD129" s="29">
        <v>14787.35</v>
      </c>
      <c r="BE129" s="29">
        <v>0</v>
      </c>
      <c r="BF129" s="29">
        <v>14787.35</v>
      </c>
      <c r="BG129" s="29">
        <v>15838.45</v>
      </c>
      <c r="BH129" s="29">
        <v>0</v>
      </c>
      <c r="BI129" s="29">
        <v>15838.45</v>
      </c>
      <c r="BJ129" s="29">
        <v>13440</v>
      </c>
      <c r="BK129" s="29">
        <v>0</v>
      </c>
      <c r="BL129" s="29">
        <v>13440</v>
      </c>
      <c r="BM129" s="29">
        <v>17390.439999999999</v>
      </c>
      <c r="BN129" s="29">
        <v>0</v>
      </c>
      <c r="BO129" s="29">
        <v>17390.439999999999</v>
      </c>
      <c r="BP129" s="29">
        <v>55624.06</v>
      </c>
      <c r="BQ129" s="29">
        <v>0</v>
      </c>
      <c r="BR129" s="29">
        <v>55624.06</v>
      </c>
      <c r="BS129" s="29">
        <v>31960.12</v>
      </c>
      <c r="BT129" s="29">
        <v>0</v>
      </c>
      <c r="BU129" s="29">
        <v>31960.12</v>
      </c>
      <c r="BV129" s="29">
        <v>38291.919999999998</v>
      </c>
      <c r="BW129" s="29">
        <v>0</v>
      </c>
      <c r="BX129" s="29">
        <v>38291.919999999998</v>
      </c>
      <c r="BY129" s="29">
        <v>30486.78</v>
      </c>
      <c r="BZ129" s="29">
        <v>0</v>
      </c>
      <c r="CA129" s="29">
        <v>30486.78</v>
      </c>
      <c r="CB129" s="29"/>
      <c r="CC129" s="29"/>
      <c r="CD129" s="29"/>
      <c r="CE129" s="29">
        <v>270986.16000000003</v>
      </c>
      <c r="CF129" s="29">
        <v>0</v>
      </c>
      <c r="CG129" s="29">
        <v>270986.16000000003</v>
      </c>
      <c r="CH129" s="29">
        <v>31000</v>
      </c>
      <c r="CI129" s="29">
        <v>0</v>
      </c>
      <c r="CJ129" s="29">
        <v>31000</v>
      </c>
      <c r="CK129" s="29">
        <v>31000</v>
      </c>
      <c r="CL129" s="29">
        <v>0</v>
      </c>
      <c r="CM129" s="29">
        <v>31000</v>
      </c>
      <c r="CN129" s="29">
        <v>31000</v>
      </c>
      <c r="CO129" s="29">
        <v>0</v>
      </c>
      <c r="CP129" s="29">
        <v>31000</v>
      </c>
      <c r="CQ129" s="29">
        <v>31000</v>
      </c>
      <c r="CR129" s="29">
        <v>0</v>
      </c>
      <c r="CS129" s="29">
        <v>31000</v>
      </c>
      <c r="CT129" s="29">
        <v>31000</v>
      </c>
      <c r="CU129" s="29">
        <v>0</v>
      </c>
      <c r="CV129" s="29">
        <v>31000</v>
      </c>
      <c r="CW129" s="29">
        <v>31000</v>
      </c>
      <c r="CX129" s="29">
        <v>0</v>
      </c>
      <c r="CY129" s="29">
        <v>31000</v>
      </c>
      <c r="CZ129" s="29">
        <v>31000</v>
      </c>
      <c r="DA129" s="29">
        <v>0</v>
      </c>
      <c r="DB129" s="29">
        <v>31000</v>
      </c>
      <c r="DC129" s="29">
        <v>31000</v>
      </c>
      <c r="DD129" s="29">
        <v>0</v>
      </c>
      <c r="DE129" s="29">
        <v>31000</v>
      </c>
      <c r="DF129" s="29">
        <v>31000</v>
      </c>
      <c r="DG129" s="29">
        <v>0</v>
      </c>
      <c r="DH129" s="29">
        <v>31000</v>
      </c>
      <c r="DI129" s="29">
        <v>31000</v>
      </c>
      <c r="DJ129" s="29">
        <v>0</v>
      </c>
      <c r="DK129" s="29">
        <v>31000</v>
      </c>
      <c r="DL129" s="29">
        <v>31000</v>
      </c>
      <c r="DM129" s="29">
        <v>0</v>
      </c>
      <c r="DN129" s="29">
        <v>31000</v>
      </c>
      <c r="DO129" s="29">
        <v>31000</v>
      </c>
      <c r="DP129" s="29">
        <v>0</v>
      </c>
      <c r="DQ129" s="29">
        <v>31000</v>
      </c>
      <c r="DR129" s="29">
        <v>372000</v>
      </c>
      <c r="DS129" s="29">
        <v>0</v>
      </c>
      <c r="DT129" s="29">
        <v>372000</v>
      </c>
    </row>
    <row r="130" spans="1:124" x14ac:dyDescent="0.25">
      <c r="A130" s="6" t="s">
        <v>68</v>
      </c>
      <c r="B130" s="29">
        <v>6710.98</v>
      </c>
      <c r="C130" s="29">
        <v>0</v>
      </c>
      <c r="D130" s="29">
        <v>6710.98</v>
      </c>
      <c r="E130" s="29">
        <v>11575.24</v>
      </c>
      <c r="F130" s="29">
        <v>0</v>
      </c>
      <c r="G130" s="29">
        <v>11575.24</v>
      </c>
      <c r="H130" s="29">
        <v>10691.29</v>
      </c>
      <c r="I130" s="29">
        <v>0</v>
      </c>
      <c r="J130" s="29">
        <v>10691.29</v>
      </c>
      <c r="K130" s="29">
        <v>8819.5400000000009</v>
      </c>
      <c r="L130" s="29">
        <v>0</v>
      </c>
      <c r="M130" s="29">
        <v>8819.5400000000009</v>
      </c>
      <c r="N130" s="29">
        <v>10206.15</v>
      </c>
      <c r="O130" s="29">
        <v>0</v>
      </c>
      <c r="P130" s="29">
        <v>10206.15</v>
      </c>
      <c r="Q130" s="29">
        <v>11630.28</v>
      </c>
      <c r="R130" s="29">
        <v>0</v>
      </c>
      <c r="S130" s="29">
        <v>11630.28</v>
      </c>
      <c r="T130" s="29">
        <v>9941.93</v>
      </c>
      <c r="U130" s="29">
        <v>0</v>
      </c>
      <c r="V130" s="29">
        <v>9941.93</v>
      </c>
      <c r="W130" s="29">
        <v>7570.53</v>
      </c>
      <c r="X130" s="29">
        <v>0</v>
      </c>
      <c r="Y130" s="29">
        <v>7570.53</v>
      </c>
      <c r="Z130" s="29">
        <v>7193.35</v>
      </c>
      <c r="AA130" s="29">
        <v>0</v>
      </c>
      <c r="AB130" s="29">
        <v>7193.35</v>
      </c>
      <c r="AC130" s="29">
        <v>5854.52</v>
      </c>
      <c r="AD130" s="29">
        <v>0</v>
      </c>
      <c r="AE130" s="29">
        <v>5854.52</v>
      </c>
      <c r="AF130" s="29">
        <v>37065.1</v>
      </c>
      <c r="AG130" s="29">
        <v>0</v>
      </c>
      <c r="AH130" s="29">
        <v>37065.1</v>
      </c>
      <c r="AI130" s="29">
        <v>47955.06</v>
      </c>
      <c r="AJ130" s="29">
        <v>0</v>
      </c>
      <c r="AK130" s="29">
        <v>47955.06</v>
      </c>
      <c r="AL130" s="29"/>
      <c r="AM130" s="29"/>
      <c r="AN130" s="29"/>
      <c r="AO130" s="29">
        <v>175213.97</v>
      </c>
      <c r="AP130" s="29">
        <v>0</v>
      </c>
      <c r="AQ130" s="29">
        <v>175213.97</v>
      </c>
      <c r="AR130" s="29">
        <v>10399.120000000001</v>
      </c>
      <c r="AS130" s="29">
        <v>0</v>
      </c>
      <c r="AT130" s="29">
        <v>10399.120000000001</v>
      </c>
      <c r="AU130" s="29">
        <v>14129.85</v>
      </c>
      <c r="AV130" s="29">
        <v>0</v>
      </c>
      <c r="AW130" s="29">
        <v>14129.85</v>
      </c>
      <c r="AX130" s="29">
        <v>13179.75</v>
      </c>
      <c r="AY130" s="29">
        <v>0</v>
      </c>
      <c r="AZ130" s="29">
        <v>13179.75</v>
      </c>
      <c r="BA130" s="29">
        <v>15458.32</v>
      </c>
      <c r="BB130" s="29">
        <v>0</v>
      </c>
      <c r="BC130" s="29">
        <v>15458.32</v>
      </c>
      <c r="BD130" s="29">
        <v>14787.35</v>
      </c>
      <c r="BE130" s="29">
        <v>0</v>
      </c>
      <c r="BF130" s="29">
        <v>14787.35</v>
      </c>
      <c r="BG130" s="29">
        <v>15838.45</v>
      </c>
      <c r="BH130" s="29">
        <v>0</v>
      </c>
      <c r="BI130" s="29">
        <v>15838.45</v>
      </c>
      <c r="BJ130" s="29">
        <v>13440</v>
      </c>
      <c r="BK130" s="29">
        <v>0</v>
      </c>
      <c r="BL130" s="29">
        <v>13440</v>
      </c>
      <c r="BM130" s="29">
        <v>17390.439999999999</v>
      </c>
      <c r="BN130" s="29">
        <v>0</v>
      </c>
      <c r="BO130" s="29">
        <v>17390.439999999999</v>
      </c>
      <c r="BP130" s="29">
        <v>55624.06</v>
      </c>
      <c r="BQ130" s="29">
        <v>0</v>
      </c>
      <c r="BR130" s="29">
        <v>55624.06</v>
      </c>
      <c r="BS130" s="29">
        <v>31960.12</v>
      </c>
      <c r="BT130" s="29">
        <v>0</v>
      </c>
      <c r="BU130" s="29">
        <v>31960.12</v>
      </c>
      <c r="BV130" s="29">
        <v>38291.919999999998</v>
      </c>
      <c r="BW130" s="29">
        <v>0</v>
      </c>
      <c r="BX130" s="29">
        <v>38291.919999999998</v>
      </c>
      <c r="BY130" s="29">
        <v>30486.78</v>
      </c>
      <c r="BZ130" s="29">
        <v>0</v>
      </c>
      <c r="CA130" s="29">
        <v>30486.78</v>
      </c>
      <c r="CB130" s="29"/>
      <c r="CC130" s="29"/>
      <c r="CD130" s="29"/>
      <c r="CE130" s="29">
        <v>270986.16000000003</v>
      </c>
      <c r="CF130" s="29">
        <v>0</v>
      </c>
      <c r="CG130" s="29">
        <v>270986.16000000003</v>
      </c>
      <c r="CH130" s="29">
        <v>31000</v>
      </c>
      <c r="CI130" s="29">
        <v>0</v>
      </c>
      <c r="CJ130" s="29">
        <v>31000</v>
      </c>
      <c r="CK130" s="29">
        <v>31000</v>
      </c>
      <c r="CL130" s="29">
        <v>0</v>
      </c>
      <c r="CM130" s="29">
        <v>31000</v>
      </c>
      <c r="CN130" s="29">
        <v>31000</v>
      </c>
      <c r="CO130" s="29">
        <v>0</v>
      </c>
      <c r="CP130" s="29">
        <v>31000</v>
      </c>
      <c r="CQ130" s="29">
        <v>31000</v>
      </c>
      <c r="CR130" s="29">
        <v>0</v>
      </c>
      <c r="CS130" s="29">
        <v>31000</v>
      </c>
      <c r="CT130" s="29">
        <v>31000</v>
      </c>
      <c r="CU130" s="29">
        <v>0</v>
      </c>
      <c r="CV130" s="29">
        <v>31000</v>
      </c>
      <c r="CW130" s="29">
        <v>31000</v>
      </c>
      <c r="CX130" s="29">
        <v>0</v>
      </c>
      <c r="CY130" s="29">
        <v>31000</v>
      </c>
      <c r="CZ130" s="29">
        <v>31000</v>
      </c>
      <c r="DA130" s="29">
        <v>0</v>
      </c>
      <c r="DB130" s="29">
        <v>31000</v>
      </c>
      <c r="DC130" s="29">
        <v>31000</v>
      </c>
      <c r="DD130" s="29">
        <v>0</v>
      </c>
      <c r="DE130" s="29">
        <v>31000</v>
      </c>
      <c r="DF130" s="29">
        <v>31000</v>
      </c>
      <c r="DG130" s="29">
        <v>0</v>
      </c>
      <c r="DH130" s="29">
        <v>31000</v>
      </c>
      <c r="DI130" s="29">
        <v>31000</v>
      </c>
      <c r="DJ130" s="29">
        <v>0</v>
      </c>
      <c r="DK130" s="29">
        <v>31000</v>
      </c>
      <c r="DL130" s="29">
        <v>31000</v>
      </c>
      <c r="DM130" s="29">
        <v>0</v>
      </c>
      <c r="DN130" s="29">
        <v>31000</v>
      </c>
      <c r="DO130" s="29">
        <v>31000</v>
      </c>
      <c r="DP130" s="29">
        <v>0</v>
      </c>
      <c r="DQ130" s="29">
        <v>31000</v>
      </c>
      <c r="DR130" s="29">
        <v>372000</v>
      </c>
      <c r="DS130" s="29">
        <v>0</v>
      </c>
      <c r="DT130" s="29">
        <v>372000</v>
      </c>
    </row>
    <row r="131" spans="1:124" x14ac:dyDescent="0.25">
      <c r="A131" s="7" t="s">
        <v>325</v>
      </c>
      <c r="B131" s="29">
        <v>6710.98</v>
      </c>
      <c r="C131" s="29">
        <v>0</v>
      </c>
      <c r="D131" s="29">
        <v>6710.98</v>
      </c>
      <c r="E131" s="29">
        <v>11575.24</v>
      </c>
      <c r="F131" s="29">
        <v>0</v>
      </c>
      <c r="G131" s="29">
        <v>11575.24</v>
      </c>
      <c r="H131" s="29">
        <v>10691.29</v>
      </c>
      <c r="I131" s="29">
        <v>0</v>
      </c>
      <c r="J131" s="29">
        <v>10691.29</v>
      </c>
      <c r="K131" s="29">
        <v>8819.5400000000009</v>
      </c>
      <c r="L131" s="29">
        <v>0</v>
      </c>
      <c r="M131" s="29">
        <v>8819.5400000000009</v>
      </c>
      <c r="N131" s="29">
        <v>10206.15</v>
      </c>
      <c r="O131" s="29">
        <v>0</v>
      </c>
      <c r="P131" s="29">
        <v>10206.15</v>
      </c>
      <c r="Q131" s="29">
        <v>11630.28</v>
      </c>
      <c r="R131" s="29">
        <v>0</v>
      </c>
      <c r="S131" s="29">
        <v>11630.28</v>
      </c>
      <c r="T131" s="29">
        <v>9941.93</v>
      </c>
      <c r="U131" s="29">
        <v>0</v>
      </c>
      <c r="V131" s="29">
        <v>9941.93</v>
      </c>
      <c r="W131" s="29">
        <v>7570.53</v>
      </c>
      <c r="X131" s="29">
        <v>0</v>
      </c>
      <c r="Y131" s="29">
        <v>7570.53</v>
      </c>
      <c r="Z131" s="29">
        <v>7193.35</v>
      </c>
      <c r="AA131" s="29">
        <v>0</v>
      </c>
      <c r="AB131" s="29">
        <v>7193.35</v>
      </c>
      <c r="AC131" s="29">
        <v>5854.52</v>
      </c>
      <c r="AD131" s="29">
        <v>0</v>
      </c>
      <c r="AE131" s="29">
        <v>5854.52</v>
      </c>
      <c r="AF131" s="29">
        <v>37065.1</v>
      </c>
      <c r="AG131" s="29">
        <v>0</v>
      </c>
      <c r="AH131" s="29">
        <v>37065.1</v>
      </c>
      <c r="AI131" s="29">
        <v>47955.06</v>
      </c>
      <c r="AJ131" s="29">
        <v>0</v>
      </c>
      <c r="AK131" s="29">
        <v>47955.06</v>
      </c>
      <c r="AL131" s="29"/>
      <c r="AM131" s="29"/>
      <c r="AN131" s="29"/>
      <c r="AO131" s="29">
        <v>175213.97</v>
      </c>
      <c r="AP131" s="29">
        <v>0</v>
      </c>
      <c r="AQ131" s="29">
        <v>175213.97</v>
      </c>
      <c r="AR131" s="29">
        <v>10399.120000000001</v>
      </c>
      <c r="AS131" s="29">
        <v>0</v>
      </c>
      <c r="AT131" s="29">
        <v>10399.120000000001</v>
      </c>
      <c r="AU131" s="29">
        <v>14129.85</v>
      </c>
      <c r="AV131" s="29">
        <v>0</v>
      </c>
      <c r="AW131" s="29">
        <v>14129.85</v>
      </c>
      <c r="AX131" s="29">
        <v>13179.75</v>
      </c>
      <c r="AY131" s="29">
        <v>0</v>
      </c>
      <c r="AZ131" s="29">
        <v>13179.75</v>
      </c>
      <c r="BA131" s="29">
        <v>15458.32</v>
      </c>
      <c r="BB131" s="29">
        <v>0</v>
      </c>
      <c r="BC131" s="29">
        <v>15458.32</v>
      </c>
      <c r="BD131" s="29">
        <v>14787.35</v>
      </c>
      <c r="BE131" s="29">
        <v>0</v>
      </c>
      <c r="BF131" s="29">
        <v>14787.35</v>
      </c>
      <c r="BG131" s="29">
        <v>15838.45</v>
      </c>
      <c r="BH131" s="29">
        <v>0</v>
      </c>
      <c r="BI131" s="29">
        <v>15838.45</v>
      </c>
      <c r="BJ131" s="29">
        <v>13440</v>
      </c>
      <c r="BK131" s="29">
        <v>0</v>
      </c>
      <c r="BL131" s="29">
        <v>13440</v>
      </c>
      <c r="BM131" s="29">
        <v>17390.439999999999</v>
      </c>
      <c r="BN131" s="29">
        <v>0</v>
      </c>
      <c r="BO131" s="29">
        <v>17390.439999999999</v>
      </c>
      <c r="BP131" s="29">
        <v>55624.06</v>
      </c>
      <c r="BQ131" s="29">
        <v>0</v>
      </c>
      <c r="BR131" s="29">
        <v>55624.06</v>
      </c>
      <c r="BS131" s="29">
        <v>31960.12</v>
      </c>
      <c r="BT131" s="29">
        <v>0</v>
      </c>
      <c r="BU131" s="29">
        <v>31960.12</v>
      </c>
      <c r="BV131" s="29">
        <v>38291.919999999998</v>
      </c>
      <c r="BW131" s="29">
        <v>0</v>
      </c>
      <c r="BX131" s="29">
        <v>38291.919999999998</v>
      </c>
      <c r="BY131" s="29">
        <v>30486.78</v>
      </c>
      <c r="BZ131" s="29">
        <v>0</v>
      </c>
      <c r="CA131" s="29">
        <v>30486.78</v>
      </c>
      <c r="CB131" s="29"/>
      <c r="CC131" s="29"/>
      <c r="CD131" s="29"/>
      <c r="CE131" s="29">
        <v>270986.16000000003</v>
      </c>
      <c r="CF131" s="29">
        <v>0</v>
      </c>
      <c r="CG131" s="29">
        <v>270986.16000000003</v>
      </c>
      <c r="CH131" s="29">
        <v>31000</v>
      </c>
      <c r="CI131" s="29">
        <v>0</v>
      </c>
      <c r="CJ131" s="29">
        <v>31000</v>
      </c>
      <c r="CK131" s="29">
        <v>31000</v>
      </c>
      <c r="CL131" s="29">
        <v>0</v>
      </c>
      <c r="CM131" s="29">
        <v>31000</v>
      </c>
      <c r="CN131" s="29">
        <v>31000</v>
      </c>
      <c r="CO131" s="29">
        <v>0</v>
      </c>
      <c r="CP131" s="29">
        <v>31000</v>
      </c>
      <c r="CQ131" s="29">
        <v>31000</v>
      </c>
      <c r="CR131" s="29">
        <v>0</v>
      </c>
      <c r="CS131" s="29">
        <v>31000</v>
      </c>
      <c r="CT131" s="29">
        <v>31000</v>
      </c>
      <c r="CU131" s="29">
        <v>0</v>
      </c>
      <c r="CV131" s="29">
        <v>31000</v>
      </c>
      <c r="CW131" s="29">
        <v>31000</v>
      </c>
      <c r="CX131" s="29">
        <v>0</v>
      </c>
      <c r="CY131" s="29">
        <v>31000</v>
      </c>
      <c r="CZ131" s="29">
        <v>31000</v>
      </c>
      <c r="DA131" s="29">
        <v>0</v>
      </c>
      <c r="DB131" s="29">
        <v>31000</v>
      </c>
      <c r="DC131" s="29">
        <v>31000</v>
      </c>
      <c r="DD131" s="29">
        <v>0</v>
      </c>
      <c r="DE131" s="29">
        <v>31000</v>
      </c>
      <c r="DF131" s="29">
        <v>31000</v>
      </c>
      <c r="DG131" s="29">
        <v>0</v>
      </c>
      <c r="DH131" s="29">
        <v>31000</v>
      </c>
      <c r="DI131" s="29">
        <v>31000</v>
      </c>
      <c r="DJ131" s="29">
        <v>0</v>
      </c>
      <c r="DK131" s="29">
        <v>31000</v>
      </c>
      <c r="DL131" s="29">
        <v>31000</v>
      </c>
      <c r="DM131" s="29">
        <v>0</v>
      </c>
      <c r="DN131" s="29">
        <v>31000</v>
      </c>
      <c r="DO131" s="29">
        <v>31000</v>
      </c>
      <c r="DP131" s="29">
        <v>0</v>
      </c>
      <c r="DQ131" s="29">
        <v>31000</v>
      </c>
      <c r="DR131" s="29">
        <v>372000</v>
      </c>
      <c r="DS131" s="29">
        <v>0</v>
      </c>
      <c r="DT131" s="29">
        <v>372000</v>
      </c>
    </row>
    <row r="132" spans="1:124" x14ac:dyDescent="0.25">
      <c r="A132" s="5" t="s">
        <v>69</v>
      </c>
      <c r="B132" s="29">
        <v>20620.919999999998</v>
      </c>
      <c r="C132" s="29">
        <v>0</v>
      </c>
      <c r="D132" s="29">
        <v>20620.919999999998</v>
      </c>
      <c r="E132" s="29">
        <v>18829.22</v>
      </c>
      <c r="F132" s="29">
        <v>0</v>
      </c>
      <c r="G132" s="29">
        <v>18829.22</v>
      </c>
      <c r="H132" s="29">
        <v>23360.98</v>
      </c>
      <c r="I132" s="29">
        <v>0</v>
      </c>
      <c r="J132" s="29">
        <v>23360.98</v>
      </c>
      <c r="K132" s="29">
        <v>17042.669999999998</v>
      </c>
      <c r="L132" s="29">
        <v>0</v>
      </c>
      <c r="M132" s="29">
        <v>17042.669999999998</v>
      </c>
      <c r="N132" s="29">
        <v>24022.73</v>
      </c>
      <c r="O132" s="29">
        <v>0</v>
      </c>
      <c r="P132" s="29">
        <v>24022.73</v>
      </c>
      <c r="Q132" s="29">
        <v>18518.439999999999</v>
      </c>
      <c r="R132" s="29">
        <v>0</v>
      </c>
      <c r="S132" s="29">
        <v>18518.439999999999</v>
      </c>
      <c r="T132" s="29">
        <v>103748.48</v>
      </c>
      <c r="U132" s="29">
        <v>0</v>
      </c>
      <c r="V132" s="29">
        <v>103748.48</v>
      </c>
      <c r="W132" s="29">
        <v>31702.11</v>
      </c>
      <c r="X132" s="29">
        <v>0</v>
      </c>
      <c r="Y132" s="29">
        <v>31702.11</v>
      </c>
      <c r="Z132" s="29">
        <v>27902.07</v>
      </c>
      <c r="AA132" s="29">
        <v>0</v>
      </c>
      <c r="AB132" s="29">
        <v>27902.07</v>
      </c>
      <c r="AC132" s="29">
        <v>36134.69</v>
      </c>
      <c r="AD132" s="29">
        <v>0</v>
      </c>
      <c r="AE132" s="29">
        <v>36134.69</v>
      </c>
      <c r="AF132" s="29">
        <v>33998.949999999997</v>
      </c>
      <c r="AG132" s="29">
        <v>0</v>
      </c>
      <c r="AH132" s="29">
        <v>33998.949999999997</v>
      </c>
      <c r="AI132" s="29">
        <v>21014.99</v>
      </c>
      <c r="AJ132" s="29">
        <v>6603.2</v>
      </c>
      <c r="AK132" s="29">
        <v>27618.19</v>
      </c>
      <c r="AL132" s="29"/>
      <c r="AM132" s="29"/>
      <c r="AN132" s="29"/>
      <c r="AO132" s="29">
        <v>376896.25</v>
      </c>
      <c r="AP132" s="29">
        <v>6603.2</v>
      </c>
      <c r="AQ132" s="29">
        <v>383499.45</v>
      </c>
      <c r="AR132" s="29">
        <v>31067.91</v>
      </c>
      <c r="AS132" s="29">
        <v>0</v>
      </c>
      <c r="AT132" s="29">
        <v>31067.91</v>
      </c>
      <c r="AU132" s="29">
        <v>31102.09</v>
      </c>
      <c r="AV132" s="29">
        <v>0</v>
      </c>
      <c r="AW132" s="29">
        <v>31102.09</v>
      </c>
      <c r="AX132" s="29">
        <v>46612.7</v>
      </c>
      <c r="AY132" s="29">
        <v>0</v>
      </c>
      <c r="AZ132" s="29">
        <v>46612.7</v>
      </c>
      <c r="BA132" s="29">
        <v>35699.15</v>
      </c>
      <c r="BB132" s="29">
        <v>0</v>
      </c>
      <c r="BC132" s="29">
        <v>35699.15</v>
      </c>
      <c r="BD132" s="29">
        <v>47415.839999999997</v>
      </c>
      <c r="BE132" s="29">
        <v>0</v>
      </c>
      <c r="BF132" s="29">
        <v>47415.839999999997</v>
      </c>
      <c r="BG132" s="29">
        <v>54834.92</v>
      </c>
      <c r="BH132" s="29">
        <v>0</v>
      </c>
      <c r="BI132" s="29">
        <v>54834.92</v>
      </c>
      <c r="BJ132" s="29">
        <v>61784.35</v>
      </c>
      <c r="BK132" s="29">
        <v>0</v>
      </c>
      <c r="BL132" s="29">
        <v>61784.35</v>
      </c>
      <c r="BM132" s="29">
        <v>52830.400000000001</v>
      </c>
      <c r="BN132" s="29">
        <v>0</v>
      </c>
      <c r="BO132" s="29">
        <v>52830.400000000001</v>
      </c>
      <c r="BP132" s="29">
        <v>67050.039999999994</v>
      </c>
      <c r="BQ132" s="29">
        <v>0</v>
      </c>
      <c r="BR132" s="29">
        <v>67050.039999999994</v>
      </c>
      <c r="BS132" s="29">
        <v>61314.28</v>
      </c>
      <c r="BT132" s="29">
        <v>0</v>
      </c>
      <c r="BU132" s="29">
        <v>61314.28</v>
      </c>
      <c r="BV132" s="29">
        <v>85475.44</v>
      </c>
      <c r="BW132" s="29">
        <v>0</v>
      </c>
      <c r="BX132" s="29">
        <v>85475.44</v>
      </c>
      <c r="BY132" s="29">
        <v>67209.039999999994</v>
      </c>
      <c r="BZ132" s="29">
        <v>0</v>
      </c>
      <c r="CA132" s="29">
        <v>67209.039999999994</v>
      </c>
      <c r="CB132" s="29"/>
      <c r="CC132" s="29"/>
      <c r="CD132" s="29"/>
      <c r="CE132" s="29">
        <v>642396.15999999992</v>
      </c>
      <c r="CF132" s="29">
        <v>0</v>
      </c>
      <c r="CG132" s="29">
        <v>642396.15999999992</v>
      </c>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29"/>
      <c r="DQ132" s="29"/>
      <c r="DR132" s="29"/>
      <c r="DS132" s="29"/>
      <c r="DT132" s="29"/>
    </row>
    <row r="133" spans="1:124" x14ac:dyDescent="0.25">
      <c r="A133" s="6" t="s">
        <v>69</v>
      </c>
      <c r="B133" s="29">
        <v>20620.919999999998</v>
      </c>
      <c r="C133" s="29">
        <v>0</v>
      </c>
      <c r="D133" s="29">
        <v>20620.919999999998</v>
      </c>
      <c r="E133" s="29">
        <v>18829.22</v>
      </c>
      <c r="F133" s="29">
        <v>0</v>
      </c>
      <c r="G133" s="29">
        <v>18829.22</v>
      </c>
      <c r="H133" s="29">
        <v>23360.98</v>
      </c>
      <c r="I133" s="29">
        <v>0</v>
      </c>
      <c r="J133" s="29">
        <v>23360.98</v>
      </c>
      <c r="K133" s="29">
        <v>17042.669999999998</v>
      </c>
      <c r="L133" s="29">
        <v>0</v>
      </c>
      <c r="M133" s="29">
        <v>17042.669999999998</v>
      </c>
      <c r="N133" s="29">
        <v>24022.73</v>
      </c>
      <c r="O133" s="29">
        <v>0</v>
      </c>
      <c r="P133" s="29">
        <v>24022.73</v>
      </c>
      <c r="Q133" s="29">
        <v>18518.439999999999</v>
      </c>
      <c r="R133" s="29">
        <v>0</v>
      </c>
      <c r="S133" s="29">
        <v>18518.439999999999</v>
      </c>
      <c r="T133" s="29">
        <v>103748.48</v>
      </c>
      <c r="U133" s="29">
        <v>0</v>
      </c>
      <c r="V133" s="29">
        <v>103748.48</v>
      </c>
      <c r="W133" s="29">
        <v>31702.11</v>
      </c>
      <c r="X133" s="29">
        <v>0</v>
      </c>
      <c r="Y133" s="29">
        <v>31702.11</v>
      </c>
      <c r="Z133" s="29">
        <v>27902.07</v>
      </c>
      <c r="AA133" s="29">
        <v>0</v>
      </c>
      <c r="AB133" s="29">
        <v>27902.07</v>
      </c>
      <c r="AC133" s="29">
        <v>36134.69</v>
      </c>
      <c r="AD133" s="29">
        <v>0</v>
      </c>
      <c r="AE133" s="29">
        <v>36134.69</v>
      </c>
      <c r="AF133" s="29">
        <v>33998.949999999997</v>
      </c>
      <c r="AG133" s="29">
        <v>0</v>
      </c>
      <c r="AH133" s="29">
        <v>33998.949999999997</v>
      </c>
      <c r="AI133" s="29">
        <v>21014.99</v>
      </c>
      <c r="AJ133" s="29">
        <v>6603.2</v>
      </c>
      <c r="AK133" s="29">
        <v>27618.19</v>
      </c>
      <c r="AL133" s="29"/>
      <c r="AM133" s="29"/>
      <c r="AN133" s="29"/>
      <c r="AO133" s="29">
        <v>376896.25</v>
      </c>
      <c r="AP133" s="29">
        <v>6603.2</v>
      </c>
      <c r="AQ133" s="29">
        <v>383499.45</v>
      </c>
      <c r="AR133" s="29">
        <v>31067.91</v>
      </c>
      <c r="AS133" s="29">
        <v>0</v>
      </c>
      <c r="AT133" s="29">
        <v>31067.91</v>
      </c>
      <c r="AU133" s="29">
        <v>31102.09</v>
      </c>
      <c r="AV133" s="29">
        <v>0</v>
      </c>
      <c r="AW133" s="29">
        <v>31102.09</v>
      </c>
      <c r="AX133" s="29">
        <v>46612.7</v>
      </c>
      <c r="AY133" s="29">
        <v>0</v>
      </c>
      <c r="AZ133" s="29">
        <v>46612.7</v>
      </c>
      <c r="BA133" s="29">
        <v>35699.15</v>
      </c>
      <c r="BB133" s="29">
        <v>0</v>
      </c>
      <c r="BC133" s="29">
        <v>35699.15</v>
      </c>
      <c r="BD133" s="29">
        <v>47415.839999999997</v>
      </c>
      <c r="BE133" s="29">
        <v>0</v>
      </c>
      <c r="BF133" s="29">
        <v>47415.839999999997</v>
      </c>
      <c r="BG133" s="29">
        <v>54834.92</v>
      </c>
      <c r="BH133" s="29">
        <v>0</v>
      </c>
      <c r="BI133" s="29">
        <v>54834.92</v>
      </c>
      <c r="BJ133" s="29">
        <v>61784.35</v>
      </c>
      <c r="BK133" s="29">
        <v>0</v>
      </c>
      <c r="BL133" s="29">
        <v>61784.35</v>
      </c>
      <c r="BM133" s="29">
        <v>52830.400000000001</v>
      </c>
      <c r="BN133" s="29">
        <v>0</v>
      </c>
      <c r="BO133" s="29">
        <v>52830.400000000001</v>
      </c>
      <c r="BP133" s="29">
        <v>67050.039999999994</v>
      </c>
      <c r="BQ133" s="29">
        <v>0</v>
      </c>
      <c r="BR133" s="29">
        <v>67050.039999999994</v>
      </c>
      <c r="BS133" s="29">
        <v>61314.28</v>
      </c>
      <c r="BT133" s="29">
        <v>0</v>
      </c>
      <c r="BU133" s="29">
        <v>61314.28</v>
      </c>
      <c r="BV133" s="29">
        <v>85475.44</v>
      </c>
      <c r="BW133" s="29">
        <v>0</v>
      </c>
      <c r="BX133" s="29">
        <v>85475.44</v>
      </c>
      <c r="BY133" s="29">
        <v>67209.039999999994</v>
      </c>
      <c r="BZ133" s="29">
        <v>0</v>
      </c>
      <c r="CA133" s="29">
        <v>67209.039999999994</v>
      </c>
      <c r="CB133" s="29"/>
      <c r="CC133" s="29"/>
      <c r="CD133" s="29"/>
      <c r="CE133" s="29">
        <v>642396.15999999992</v>
      </c>
      <c r="CF133" s="29">
        <v>0</v>
      </c>
      <c r="CG133" s="29">
        <v>642396.15999999992</v>
      </c>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29"/>
      <c r="DQ133" s="29"/>
      <c r="DR133" s="29"/>
      <c r="DS133" s="29"/>
      <c r="DT133" s="29"/>
    </row>
    <row r="134" spans="1:124" x14ac:dyDescent="0.25">
      <c r="A134" s="7" t="s">
        <v>326</v>
      </c>
      <c r="B134" s="29">
        <v>20620.919999999998</v>
      </c>
      <c r="C134" s="29">
        <v>0</v>
      </c>
      <c r="D134" s="29">
        <v>20620.919999999998</v>
      </c>
      <c r="E134" s="29">
        <v>18829.22</v>
      </c>
      <c r="F134" s="29">
        <v>0</v>
      </c>
      <c r="G134" s="29">
        <v>18829.22</v>
      </c>
      <c r="H134" s="29">
        <v>21948.98</v>
      </c>
      <c r="I134" s="29">
        <v>0</v>
      </c>
      <c r="J134" s="29">
        <v>21948.98</v>
      </c>
      <c r="K134" s="29">
        <v>17042.669999999998</v>
      </c>
      <c r="L134" s="29">
        <v>0</v>
      </c>
      <c r="M134" s="29">
        <v>17042.669999999998</v>
      </c>
      <c r="N134" s="29">
        <v>24022.73</v>
      </c>
      <c r="O134" s="29">
        <v>0</v>
      </c>
      <c r="P134" s="29">
        <v>24022.73</v>
      </c>
      <c r="Q134" s="29">
        <v>18518.439999999999</v>
      </c>
      <c r="R134" s="29">
        <v>0</v>
      </c>
      <c r="S134" s="29">
        <v>18518.439999999999</v>
      </c>
      <c r="T134" s="29">
        <v>103748.48</v>
      </c>
      <c r="U134" s="29">
        <v>0</v>
      </c>
      <c r="V134" s="29">
        <v>103748.48</v>
      </c>
      <c r="W134" s="29">
        <v>31702.11</v>
      </c>
      <c r="X134" s="29">
        <v>0</v>
      </c>
      <c r="Y134" s="29">
        <v>31702.11</v>
      </c>
      <c r="Z134" s="29">
        <v>27902.07</v>
      </c>
      <c r="AA134" s="29">
        <v>0</v>
      </c>
      <c r="AB134" s="29">
        <v>27902.07</v>
      </c>
      <c r="AC134" s="29">
        <v>36134.69</v>
      </c>
      <c r="AD134" s="29">
        <v>0</v>
      </c>
      <c r="AE134" s="29">
        <v>36134.69</v>
      </c>
      <c r="AF134" s="29">
        <v>33998.949999999997</v>
      </c>
      <c r="AG134" s="29">
        <v>0</v>
      </c>
      <c r="AH134" s="29">
        <v>33998.949999999997</v>
      </c>
      <c r="AI134" s="29">
        <v>20344.580000000002</v>
      </c>
      <c r="AJ134" s="29">
        <v>6603.2</v>
      </c>
      <c r="AK134" s="29">
        <v>26947.78</v>
      </c>
      <c r="AL134" s="29"/>
      <c r="AM134" s="29"/>
      <c r="AN134" s="29"/>
      <c r="AO134" s="29">
        <v>374813.84</v>
      </c>
      <c r="AP134" s="29">
        <v>6603.2</v>
      </c>
      <c r="AQ134" s="29">
        <v>381417.04000000004</v>
      </c>
      <c r="AR134" s="29">
        <v>31067.91</v>
      </c>
      <c r="AS134" s="29">
        <v>0</v>
      </c>
      <c r="AT134" s="29">
        <v>31067.91</v>
      </c>
      <c r="AU134" s="29">
        <v>31102.09</v>
      </c>
      <c r="AV134" s="29">
        <v>0</v>
      </c>
      <c r="AW134" s="29">
        <v>31102.09</v>
      </c>
      <c r="AX134" s="29">
        <v>46612.7</v>
      </c>
      <c r="AY134" s="29">
        <v>0</v>
      </c>
      <c r="AZ134" s="29">
        <v>46612.7</v>
      </c>
      <c r="BA134" s="29">
        <v>35699.15</v>
      </c>
      <c r="BB134" s="29">
        <v>0</v>
      </c>
      <c r="BC134" s="29">
        <v>35699.15</v>
      </c>
      <c r="BD134" s="29">
        <v>47415.839999999997</v>
      </c>
      <c r="BE134" s="29">
        <v>0</v>
      </c>
      <c r="BF134" s="29">
        <v>47415.839999999997</v>
      </c>
      <c r="BG134" s="29">
        <v>54834.92</v>
      </c>
      <c r="BH134" s="29">
        <v>0</v>
      </c>
      <c r="BI134" s="29">
        <v>54834.92</v>
      </c>
      <c r="BJ134" s="29">
        <v>61784.35</v>
      </c>
      <c r="BK134" s="29">
        <v>0</v>
      </c>
      <c r="BL134" s="29">
        <v>61784.35</v>
      </c>
      <c r="BM134" s="29">
        <v>52830.400000000001</v>
      </c>
      <c r="BN134" s="29">
        <v>0</v>
      </c>
      <c r="BO134" s="29">
        <v>52830.400000000001</v>
      </c>
      <c r="BP134" s="29">
        <v>67050.039999999994</v>
      </c>
      <c r="BQ134" s="29">
        <v>0</v>
      </c>
      <c r="BR134" s="29">
        <v>67050.039999999994</v>
      </c>
      <c r="BS134" s="29">
        <v>61314.28</v>
      </c>
      <c r="BT134" s="29">
        <v>0</v>
      </c>
      <c r="BU134" s="29">
        <v>61314.28</v>
      </c>
      <c r="BV134" s="29">
        <v>85475.44</v>
      </c>
      <c r="BW134" s="29">
        <v>0</v>
      </c>
      <c r="BX134" s="29">
        <v>85475.44</v>
      </c>
      <c r="BY134" s="29">
        <v>67209.039999999994</v>
      </c>
      <c r="BZ134" s="29">
        <v>0</v>
      </c>
      <c r="CA134" s="29">
        <v>67209.039999999994</v>
      </c>
      <c r="CB134" s="29"/>
      <c r="CC134" s="29"/>
      <c r="CD134" s="29"/>
      <c r="CE134" s="29">
        <v>642396.15999999992</v>
      </c>
      <c r="CF134" s="29">
        <v>0</v>
      </c>
      <c r="CG134" s="29">
        <v>642396.15999999992</v>
      </c>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29"/>
      <c r="DQ134" s="29"/>
      <c r="DR134" s="29"/>
      <c r="DS134" s="29"/>
      <c r="DT134" s="29"/>
    </row>
    <row r="135" spans="1:124" x14ac:dyDescent="0.25">
      <c r="A135" s="7" t="s">
        <v>363</v>
      </c>
      <c r="B135" s="29"/>
      <c r="C135" s="29"/>
      <c r="D135" s="29"/>
      <c r="E135" s="29"/>
      <c r="F135" s="29"/>
      <c r="G135" s="29"/>
      <c r="H135" s="29">
        <v>1412</v>
      </c>
      <c r="I135" s="29">
        <v>0</v>
      </c>
      <c r="J135" s="29">
        <v>1412</v>
      </c>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v>670.41</v>
      </c>
      <c r="AJ135" s="29">
        <v>0</v>
      </c>
      <c r="AK135" s="29">
        <v>670.41</v>
      </c>
      <c r="AL135" s="29"/>
      <c r="AM135" s="29"/>
      <c r="AN135" s="29"/>
      <c r="AO135" s="29">
        <v>2082.41</v>
      </c>
      <c r="AP135" s="29">
        <v>0</v>
      </c>
      <c r="AQ135" s="29">
        <v>2082.41</v>
      </c>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29"/>
      <c r="DQ135" s="29"/>
      <c r="DR135" s="29"/>
      <c r="DS135" s="29"/>
      <c r="DT135" s="29"/>
    </row>
    <row r="136" spans="1:124" x14ac:dyDescent="0.25">
      <c r="A136" s="5" t="s">
        <v>64</v>
      </c>
      <c r="B136" s="29">
        <v>6125.52</v>
      </c>
      <c r="C136" s="29">
        <v>152</v>
      </c>
      <c r="D136" s="29">
        <v>6277.52</v>
      </c>
      <c r="E136" s="29"/>
      <c r="F136" s="29"/>
      <c r="G136" s="29"/>
      <c r="H136" s="29"/>
      <c r="I136" s="29"/>
      <c r="J136" s="29"/>
      <c r="K136" s="29"/>
      <c r="L136" s="29"/>
      <c r="M136" s="29"/>
      <c r="N136" s="29">
        <v>3362.8</v>
      </c>
      <c r="O136" s="29">
        <v>0</v>
      </c>
      <c r="P136" s="29">
        <v>3362.8</v>
      </c>
      <c r="Q136" s="29"/>
      <c r="R136" s="29"/>
      <c r="S136" s="29"/>
      <c r="T136" s="29"/>
      <c r="U136" s="29"/>
      <c r="V136" s="29"/>
      <c r="W136" s="29"/>
      <c r="X136" s="29"/>
      <c r="Y136" s="29"/>
      <c r="Z136" s="29">
        <v>0</v>
      </c>
      <c r="AA136" s="29">
        <v>0</v>
      </c>
      <c r="AB136" s="29">
        <v>0</v>
      </c>
      <c r="AC136" s="29">
        <v>4795</v>
      </c>
      <c r="AD136" s="29">
        <v>0</v>
      </c>
      <c r="AE136" s="29">
        <v>4795</v>
      </c>
      <c r="AF136" s="29"/>
      <c r="AG136" s="29"/>
      <c r="AH136" s="29"/>
      <c r="AI136" s="29">
        <v>3600</v>
      </c>
      <c r="AJ136" s="29">
        <v>0</v>
      </c>
      <c r="AK136" s="29">
        <v>3600</v>
      </c>
      <c r="AL136" s="29"/>
      <c r="AM136" s="29"/>
      <c r="AN136" s="29"/>
      <c r="AO136" s="29">
        <v>17883.32</v>
      </c>
      <c r="AP136" s="29">
        <v>152</v>
      </c>
      <c r="AQ136" s="29">
        <v>18035.32</v>
      </c>
      <c r="AR136" s="29"/>
      <c r="AS136" s="29"/>
      <c r="AT136" s="29"/>
      <c r="AU136" s="29"/>
      <c r="AV136" s="29"/>
      <c r="AW136" s="29"/>
      <c r="AX136" s="29"/>
      <c r="AY136" s="29"/>
      <c r="AZ136" s="29"/>
      <c r="BA136" s="29"/>
      <c r="BB136" s="29"/>
      <c r="BC136" s="29"/>
      <c r="BD136" s="29">
        <v>13150</v>
      </c>
      <c r="BE136" s="29">
        <v>0</v>
      </c>
      <c r="BF136" s="29">
        <v>13150</v>
      </c>
      <c r="BG136" s="29"/>
      <c r="BH136" s="29"/>
      <c r="BI136" s="29"/>
      <c r="BJ136" s="29"/>
      <c r="BK136" s="29"/>
      <c r="BL136" s="29"/>
      <c r="BM136" s="29"/>
      <c r="BN136" s="29"/>
      <c r="BO136" s="29"/>
      <c r="BP136" s="29">
        <v>13150</v>
      </c>
      <c r="BQ136" s="29">
        <v>0</v>
      </c>
      <c r="BR136" s="29">
        <v>13150</v>
      </c>
      <c r="BS136" s="29"/>
      <c r="BT136" s="29"/>
      <c r="BU136" s="29"/>
      <c r="BV136" s="29"/>
      <c r="BW136" s="29"/>
      <c r="BX136" s="29"/>
      <c r="BY136" s="29">
        <v>0</v>
      </c>
      <c r="BZ136" s="29">
        <v>0</v>
      </c>
      <c r="CA136" s="29">
        <v>0</v>
      </c>
      <c r="CB136" s="29"/>
      <c r="CC136" s="29"/>
      <c r="CD136" s="29"/>
      <c r="CE136" s="29">
        <v>26300</v>
      </c>
      <c r="CF136" s="29">
        <v>0</v>
      </c>
      <c r="CG136" s="29">
        <v>26300</v>
      </c>
      <c r="CH136" s="29">
        <v>0</v>
      </c>
      <c r="CI136" s="29">
        <v>0</v>
      </c>
      <c r="CJ136" s="29">
        <v>0</v>
      </c>
      <c r="CK136" s="29">
        <v>0</v>
      </c>
      <c r="CL136" s="29">
        <v>0</v>
      </c>
      <c r="CM136" s="29">
        <v>0</v>
      </c>
      <c r="CN136" s="29">
        <v>0</v>
      </c>
      <c r="CO136" s="29">
        <v>0</v>
      </c>
      <c r="CP136" s="29">
        <v>0</v>
      </c>
      <c r="CQ136" s="29">
        <v>0</v>
      </c>
      <c r="CR136" s="29">
        <v>0</v>
      </c>
      <c r="CS136" s="29">
        <v>0</v>
      </c>
      <c r="CT136" s="29">
        <v>0</v>
      </c>
      <c r="CU136" s="29">
        <v>0</v>
      </c>
      <c r="CV136" s="29">
        <v>0</v>
      </c>
      <c r="CW136" s="29">
        <v>0</v>
      </c>
      <c r="CX136" s="29">
        <v>0</v>
      </c>
      <c r="CY136" s="29">
        <v>0</v>
      </c>
      <c r="CZ136" s="29">
        <v>0</v>
      </c>
      <c r="DA136" s="29">
        <v>0</v>
      </c>
      <c r="DB136" s="29">
        <v>0</v>
      </c>
      <c r="DC136" s="29">
        <v>0</v>
      </c>
      <c r="DD136" s="29">
        <v>0</v>
      </c>
      <c r="DE136" s="29">
        <v>0</v>
      </c>
      <c r="DF136" s="29">
        <v>0</v>
      </c>
      <c r="DG136" s="29">
        <v>0</v>
      </c>
      <c r="DH136" s="29">
        <v>0</v>
      </c>
      <c r="DI136" s="29">
        <v>0</v>
      </c>
      <c r="DJ136" s="29">
        <v>0</v>
      </c>
      <c r="DK136" s="29">
        <v>0</v>
      </c>
      <c r="DL136" s="29">
        <v>0</v>
      </c>
      <c r="DM136" s="29">
        <v>0</v>
      </c>
      <c r="DN136" s="29">
        <v>0</v>
      </c>
      <c r="DO136" s="29">
        <v>0</v>
      </c>
      <c r="DP136" s="29">
        <v>0</v>
      </c>
      <c r="DQ136" s="29">
        <v>0</v>
      </c>
      <c r="DR136" s="29">
        <v>0</v>
      </c>
      <c r="DS136" s="29">
        <v>0</v>
      </c>
      <c r="DT136" s="29">
        <v>0</v>
      </c>
    </row>
    <row r="137" spans="1:124" x14ac:dyDescent="0.25">
      <c r="A137" s="6" t="s">
        <v>64</v>
      </c>
      <c r="B137" s="29">
        <v>6125.52</v>
      </c>
      <c r="C137" s="29">
        <v>152</v>
      </c>
      <c r="D137" s="29">
        <v>6277.52</v>
      </c>
      <c r="E137" s="29"/>
      <c r="F137" s="29"/>
      <c r="G137" s="29"/>
      <c r="H137" s="29"/>
      <c r="I137" s="29"/>
      <c r="J137" s="29"/>
      <c r="K137" s="29"/>
      <c r="L137" s="29"/>
      <c r="M137" s="29"/>
      <c r="N137" s="29">
        <v>3362.8</v>
      </c>
      <c r="O137" s="29">
        <v>0</v>
      </c>
      <c r="P137" s="29">
        <v>3362.8</v>
      </c>
      <c r="Q137" s="29"/>
      <c r="R137" s="29"/>
      <c r="S137" s="29"/>
      <c r="T137" s="29"/>
      <c r="U137" s="29"/>
      <c r="V137" s="29"/>
      <c r="W137" s="29"/>
      <c r="X137" s="29"/>
      <c r="Y137" s="29"/>
      <c r="Z137" s="29">
        <v>0</v>
      </c>
      <c r="AA137" s="29">
        <v>0</v>
      </c>
      <c r="AB137" s="29">
        <v>0</v>
      </c>
      <c r="AC137" s="29">
        <v>4795</v>
      </c>
      <c r="AD137" s="29">
        <v>0</v>
      </c>
      <c r="AE137" s="29">
        <v>4795</v>
      </c>
      <c r="AF137" s="29"/>
      <c r="AG137" s="29"/>
      <c r="AH137" s="29"/>
      <c r="AI137" s="29">
        <v>3600</v>
      </c>
      <c r="AJ137" s="29">
        <v>0</v>
      </c>
      <c r="AK137" s="29">
        <v>3600</v>
      </c>
      <c r="AL137" s="29"/>
      <c r="AM137" s="29"/>
      <c r="AN137" s="29"/>
      <c r="AO137" s="29">
        <v>17883.32</v>
      </c>
      <c r="AP137" s="29">
        <v>152</v>
      </c>
      <c r="AQ137" s="29">
        <v>18035.32</v>
      </c>
      <c r="AR137" s="29"/>
      <c r="AS137" s="29"/>
      <c r="AT137" s="29"/>
      <c r="AU137" s="29"/>
      <c r="AV137" s="29"/>
      <c r="AW137" s="29"/>
      <c r="AX137" s="29"/>
      <c r="AY137" s="29"/>
      <c r="AZ137" s="29"/>
      <c r="BA137" s="29"/>
      <c r="BB137" s="29"/>
      <c r="BC137" s="29"/>
      <c r="BD137" s="29">
        <v>13150</v>
      </c>
      <c r="BE137" s="29">
        <v>0</v>
      </c>
      <c r="BF137" s="29">
        <v>13150</v>
      </c>
      <c r="BG137" s="29"/>
      <c r="BH137" s="29"/>
      <c r="BI137" s="29"/>
      <c r="BJ137" s="29"/>
      <c r="BK137" s="29"/>
      <c r="BL137" s="29"/>
      <c r="BM137" s="29"/>
      <c r="BN137" s="29"/>
      <c r="BO137" s="29"/>
      <c r="BP137" s="29">
        <v>13150</v>
      </c>
      <c r="BQ137" s="29">
        <v>0</v>
      </c>
      <c r="BR137" s="29">
        <v>13150</v>
      </c>
      <c r="BS137" s="29"/>
      <c r="BT137" s="29"/>
      <c r="BU137" s="29"/>
      <c r="BV137" s="29"/>
      <c r="BW137" s="29"/>
      <c r="BX137" s="29"/>
      <c r="BY137" s="29">
        <v>0</v>
      </c>
      <c r="BZ137" s="29">
        <v>0</v>
      </c>
      <c r="CA137" s="29">
        <v>0</v>
      </c>
      <c r="CB137" s="29"/>
      <c r="CC137" s="29"/>
      <c r="CD137" s="29"/>
      <c r="CE137" s="29">
        <v>26300</v>
      </c>
      <c r="CF137" s="29">
        <v>0</v>
      </c>
      <c r="CG137" s="29">
        <v>26300</v>
      </c>
      <c r="CH137" s="29">
        <v>0</v>
      </c>
      <c r="CI137" s="29">
        <v>0</v>
      </c>
      <c r="CJ137" s="29">
        <v>0</v>
      </c>
      <c r="CK137" s="29">
        <v>0</v>
      </c>
      <c r="CL137" s="29">
        <v>0</v>
      </c>
      <c r="CM137" s="29">
        <v>0</v>
      </c>
      <c r="CN137" s="29">
        <v>0</v>
      </c>
      <c r="CO137" s="29">
        <v>0</v>
      </c>
      <c r="CP137" s="29">
        <v>0</v>
      </c>
      <c r="CQ137" s="29">
        <v>0</v>
      </c>
      <c r="CR137" s="29">
        <v>0</v>
      </c>
      <c r="CS137" s="29">
        <v>0</v>
      </c>
      <c r="CT137" s="29">
        <v>0</v>
      </c>
      <c r="CU137" s="29">
        <v>0</v>
      </c>
      <c r="CV137" s="29">
        <v>0</v>
      </c>
      <c r="CW137" s="29">
        <v>0</v>
      </c>
      <c r="CX137" s="29">
        <v>0</v>
      </c>
      <c r="CY137" s="29">
        <v>0</v>
      </c>
      <c r="CZ137" s="29">
        <v>0</v>
      </c>
      <c r="DA137" s="29">
        <v>0</v>
      </c>
      <c r="DB137" s="29">
        <v>0</v>
      </c>
      <c r="DC137" s="29">
        <v>0</v>
      </c>
      <c r="DD137" s="29">
        <v>0</v>
      </c>
      <c r="DE137" s="29">
        <v>0</v>
      </c>
      <c r="DF137" s="29">
        <v>0</v>
      </c>
      <c r="DG137" s="29">
        <v>0</v>
      </c>
      <c r="DH137" s="29">
        <v>0</v>
      </c>
      <c r="DI137" s="29">
        <v>0</v>
      </c>
      <c r="DJ137" s="29">
        <v>0</v>
      </c>
      <c r="DK137" s="29">
        <v>0</v>
      </c>
      <c r="DL137" s="29">
        <v>0</v>
      </c>
      <c r="DM137" s="29">
        <v>0</v>
      </c>
      <c r="DN137" s="29">
        <v>0</v>
      </c>
      <c r="DO137" s="29">
        <v>0</v>
      </c>
      <c r="DP137" s="29">
        <v>0</v>
      </c>
      <c r="DQ137" s="29">
        <v>0</v>
      </c>
      <c r="DR137" s="29">
        <v>0</v>
      </c>
      <c r="DS137" s="29">
        <v>0</v>
      </c>
      <c r="DT137" s="29">
        <v>0</v>
      </c>
    </row>
    <row r="138" spans="1:124" x14ac:dyDescent="0.25">
      <c r="A138" s="7" t="s">
        <v>367</v>
      </c>
      <c r="B138" s="29"/>
      <c r="C138" s="29"/>
      <c r="D138" s="29"/>
      <c r="E138" s="29"/>
      <c r="F138" s="29"/>
      <c r="G138" s="29"/>
      <c r="H138" s="29"/>
      <c r="I138" s="29"/>
      <c r="J138" s="29"/>
      <c r="K138" s="29"/>
      <c r="L138" s="29"/>
      <c r="M138" s="29"/>
      <c r="N138" s="29">
        <v>2800</v>
      </c>
      <c r="O138" s="29">
        <v>0</v>
      </c>
      <c r="P138" s="29">
        <v>2800</v>
      </c>
      <c r="Q138" s="29"/>
      <c r="R138" s="29"/>
      <c r="S138" s="29"/>
      <c r="T138" s="29"/>
      <c r="U138" s="29"/>
      <c r="V138" s="29"/>
      <c r="W138" s="29"/>
      <c r="X138" s="29"/>
      <c r="Y138" s="29"/>
      <c r="Z138" s="29">
        <v>0</v>
      </c>
      <c r="AA138" s="29">
        <v>0</v>
      </c>
      <c r="AB138" s="29">
        <v>0</v>
      </c>
      <c r="AC138" s="29"/>
      <c r="AD138" s="29"/>
      <c r="AE138" s="29"/>
      <c r="AF138" s="29"/>
      <c r="AG138" s="29"/>
      <c r="AH138" s="29"/>
      <c r="AI138" s="29"/>
      <c r="AJ138" s="29"/>
      <c r="AK138" s="29"/>
      <c r="AL138" s="29"/>
      <c r="AM138" s="29"/>
      <c r="AN138" s="29"/>
      <c r="AO138" s="29">
        <v>2800</v>
      </c>
      <c r="AP138" s="29">
        <v>0</v>
      </c>
      <c r="AQ138" s="29">
        <v>2800</v>
      </c>
      <c r="AR138" s="29"/>
      <c r="AS138" s="29"/>
      <c r="AT138" s="29"/>
      <c r="AU138" s="29"/>
      <c r="AV138" s="29"/>
      <c r="AW138" s="29"/>
      <c r="AX138" s="29"/>
      <c r="AY138" s="29"/>
      <c r="AZ138" s="29"/>
      <c r="BA138" s="29"/>
      <c r="BB138" s="29"/>
      <c r="BC138" s="29"/>
      <c r="BD138" s="29">
        <v>10000</v>
      </c>
      <c r="BE138" s="29">
        <v>0</v>
      </c>
      <c r="BF138" s="29">
        <v>10000</v>
      </c>
      <c r="BG138" s="29"/>
      <c r="BH138" s="29"/>
      <c r="BI138" s="29"/>
      <c r="BJ138" s="29"/>
      <c r="BK138" s="29"/>
      <c r="BL138" s="29"/>
      <c r="BM138" s="29"/>
      <c r="BN138" s="29"/>
      <c r="BO138" s="29"/>
      <c r="BP138" s="29">
        <v>10000</v>
      </c>
      <c r="BQ138" s="29">
        <v>0</v>
      </c>
      <c r="BR138" s="29">
        <v>10000</v>
      </c>
      <c r="BS138" s="29"/>
      <c r="BT138" s="29"/>
      <c r="BU138" s="29"/>
      <c r="BV138" s="29"/>
      <c r="BW138" s="29"/>
      <c r="BX138" s="29"/>
      <c r="BY138" s="29"/>
      <c r="BZ138" s="29"/>
      <c r="CA138" s="29"/>
      <c r="CB138" s="29"/>
      <c r="CC138" s="29"/>
      <c r="CD138" s="29"/>
      <c r="CE138" s="29">
        <v>20000</v>
      </c>
      <c r="CF138" s="29">
        <v>0</v>
      </c>
      <c r="CG138" s="29">
        <v>20000</v>
      </c>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29"/>
      <c r="DQ138" s="29"/>
      <c r="DR138" s="29"/>
      <c r="DS138" s="29"/>
      <c r="DT138" s="29"/>
    </row>
    <row r="139" spans="1:124" x14ac:dyDescent="0.25">
      <c r="A139" s="7" t="s">
        <v>323</v>
      </c>
      <c r="B139" s="29">
        <v>6277.52</v>
      </c>
      <c r="C139" s="29">
        <v>0</v>
      </c>
      <c r="D139" s="29">
        <v>6277.52</v>
      </c>
      <c r="E139" s="29"/>
      <c r="F139" s="29"/>
      <c r="G139" s="29"/>
      <c r="H139" s="29"/>
      <c r="I139" s="29"/>
      <c r="J139" s="29"/>
      <c r="K139" s="29"/>
      <c r="L139" s="29"/>
      <c r="M139" s="29"/>
      <c r="N139" s="29">
        <v>562.79999999999995</v>
      </c>
      <c r="O139" s="29">
        <v>0</v>
      </c>
      <c r="P139" s="29">
        <v>562.79999999999995</v>
      </c>
      <c r="Q139" s="29"/>
      <c r="R139" s="29"/>
      <c r="S139" s="29"/>
      <c r="T139" s="29"/>
      <c r="U139" s="29"/>
      <c r="V139" s="29"/>
      <c r="W139" s="29"/>
      <c r="X139" s="29"/>
      <c r="Y139" s="29"/>
      <c r="Z139" s="29"/>
      <c r="AA139" s="29"/>
      <c r="AB139" s="29"/>
      <c r="AC139" s="29">
        <v>4795</v>
      </c>
      <c r="AD139" s="29">
        <v>0</v>
      </c>
      <c r="AE139" s="29">
        <v>4795</v>
      </c>
      <c r="AF139" s="29"/>
      <c r="AG139" s="29"/>
      <c r="AH139" s="29"/>
      <c r="AI139" s="29">
        <v>3600</v>
      </c>
      <c r="AJ139" s="29">
        <v>0</v>
      </c>
      <c r="AK139" s="29">
        <v>3600</v>
      </c>
      <c r="AL139" s="29"/>
      <c r="AM139" s="29"/>
      <c r="AN139" s="29"/>
      <c r="AO139" s="29">
        <v>15235.32</v>
      </c>
      <c r="AP139" s="29">
        <v>0</v>
      </c>
      <c r="AQ139" s="29">
        <v>15235.32</v>
      </c>
      <c r="AR139" s="29"/>
      <c r="AS139" s="29"/>
      <c r="AT139" s="29"/>
      <c r="AU139" s="29"/>
      <c r="AV139" s="29"/>
      <c r="AW139" s="29"/>
      <c r="AX139" s="29"/>
      <c r="AY139" s="29"/>
      <c r="AZ139" s="29"/>
      <c r="BA139" s="29"/>
      <c r="BB139" s="29"/>
      <c r="BC139" s="29"/>
      <c r="BD139" s="29">
        <v>3150</v>
      </c>
      <c r="BE139" s="29">
        <v>0</v>
      </c>
      <c r="BF139" s="29">
        <v>3150</v>
      </c>
      <c r="BG139" s="29"/>
      <c r="BH139" s="29"/>
      <c r="BI139" s="29"/>
      <c r="BJ139" s="29"/>
      <c r="BK139" s="29"/>
      <c r="BL139" s="29"/>
      <c r="BM139" s="29"/>
      <c r="BN139" s="29"/>
      <c r="BO139" s="29"/>
      <c r="BP139" s="29">
        <v>3150</v>
      </c>
      <c r="BQ139" s="29">
        <v>0</v>
      </c>
      <c r="BR139" s="29">
        <v>3150</v>
      </c>
      <c r="BS139" s="29"/>
      <c r="BT139" s="29"/>
      <c r="BU139" s="29"/>
      <c r="BV139" s="29"/>
      <c r="BW139" s="29"/>
      <c r="BX139" s="29"/>
      <c r="BY139" s="29">
        <v>0</v>
      </c>
      <c r="BZ139" s="29">
        <v>0</v>
      </c>
      <c r="CA139" s="29">
        <v>0</v>
      </c>
      <c r="CB139" s="29"/>
      <c r="CC139" s="29"/>
      <c r="CD139" s="29"/>
      <c r="CE139" s="29">
        <v>6300</v>
      </c>
      <c r="CF139" s="29">
        <v>0</v>
      </c>
      <c r="CG139" s="29">
        <v>6300</v>
      </c>
      <c r="CH139" s="29">
        <v>0</v>
      </c>
      <c r="CI139" s="29">
        <v>0</v>
      </c>
      <c r="CJ139" s="29">
        <v>0</v>
      </c>
      <c r="CK139" s="29">
        <v>0</v>
      </c>
      <c r="CL139" s="29">
        <v>0</v>
      </c>
      <c r="CM139" s="29">
        <v>0</v>
      </c>
      <c r="CN139" s="29">
        <v>0</v>
      </c>
      <c r="CO139" s="29">
        <v>0</v>
      </c>
      <c r="CP139" s="29">
        <v>0</v>
      </c>
      <c r="CQ139" s="29">
        <v>0</v>
      </c>
      <c r="CR139" s="29">
        <v>0</v>
      </c>
      <c r="CS139" s="29">
        <v>0</v>
      </c>
      <c r="CT139" s="29">
        <v>0</v>
      </c>
      <c r="CU139" s="29">
        <v>0</v>
      </c>
      <c r="CV139" s="29">
        <v>0</v>
      </c>
      <c r="CW139" s="29">
        <v>0</v>
      </c>
      <c r="CX139" s="29">
        <v>0</v>
      </c>
      <c r="CY139" s="29">
        <v>0</v>
      </c>
      <c r="CZ139" s="29">
        <v>0</v>
      </c>
      <c r="DA139" s="29">
        <v>0</v>
      </c>
      <c r="DB139" s="29">
        <v>0</v>
      </c>
      <c r="DC139" s="29">
        <v>0</v>
      </c>
      <c r="DD139" s="29">
        <v>0</v>
      </c>
      <c r="DE139" s="29">
        <v>0</v>
      </c>
      <c r="DF139" s="29">
        <v>0</v>
      </c>
      <c r="DG139" s="29">
        <v>0</v>
      </c>
      <c r="DH139" s="29">
        <v>0</v>
      </c>
      <c r="DI139" s="29">
        <v>0</v>
      </c>
      <c r="DJ139" s="29">
        <v>0</v>
      </c>
      <c r="DK139" s="29">
        <v>0</v>
      </c>
      <c r="DL139" s="29">
        <v>0</v>
      </c>
      <c r="DM139" s="29">
        <v>0</v>
      </c>
      <c r="DN139" s="29">
        <v>0</v>
      </c>
      <c r="DO139" s="29">
        <v>0</v>
      </c>
      <c r="DP139" s="29">
        <v>0</v>
      </c>
      <c r="DQ139" s="29">
        <v>0</v>
      </c>
      <c r="DR139" s="29">
        <v>0</v>
      </c>
      <c r="DS139" s="29">
        <v>0</v>
      </c>
      <c r="DT139" s="29">
        <v>0</v>
      </c>
    </row>
    <row r="140" spans="1:124" x14ac:dyDescent="0.25">
      <c r="A140" s="7" t="s">
        <v>324</v>
      </c>
      <c r="B140" s="29">
        <v>-152</v>
      </c>
      <c r="C140" s="29">
        <v>152</v>
      </c>
      <c r="D140" s="29">
        <v>0</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v>-152</v>
      </c>
      <c r="AP140" s="29">
        <v>152</v>
      </c>
      <c r="AQ140" s="29">
        <v>0</v>
      </c>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29"/>
      <c r="DQ140" s="29"/>
      <c r="DR140" s="29"/>
      <c r="DS140" s="29"/>
      <c r="DT140" s="29"/>
    </row>
    <row r="141" spans="1:124" x14ac:dyDescent="0.25">
      <c r="A141" s="4" t="s">
        <v>126</v>
      </c>
      <c r="B141" s="29"/>
      <c r="C141" s="29"/>
      <c r="D141" s="29"/>
      <c r="E141" s="29"/>
      <c r="F141" s="29"/>
      <c r="G141" s="29"/>
      <c r="H141" s="29"/>
      <c r="I141" s="29"/>
      <c r="J141" s="29"/>
      <c r="K141" s="29"/>
      <c r="L141" s="29"/>
      <c r="M141" s="29"/>
      <c r="N141" s="29"/>
      <c r="O141" s="29"/>
      <c r="P141" s="29"/>
      <c r="Q141" s="29"/>
      <c r="R141" s="29"/>
      <c r="S141" s="29"/>
      <c r="T141" s="29">
        <v>-1713.69</v>
      </c>
      <c r="U141" s="29">
        <v>1713.69</v>
      </c>
      <c r="V141" s="29">
        <v>0</v>
      </c>
      <c r="W141" s="29">
        <v>-16377.76</v>
      </c>
      <c r="X141" s="29">
        <v>16377.76</v>
      </c>
      <c r="Y141" s="29">
        <v>0</v>
      </c>
      <c r="Z141" s="29"/>
      <c r="AA141" s="29"/>
      <c r="AB141" s="29"/>
      <c r="AC141" s="29">
        <v>-4148.9399999999996</v>
      </c>
      <c r="AD141" s="29">
        <v>4148.9399999999996</v>
      </c>
      <c r="AE141" s="29">
        <v>0</v>
      </c>
      <c r="AF141" s="29"/>
      <c r="AG141" s="29"/>
      <c r="AH141" s="29"/>
      <c r="AI141" s="29">
        <v>-4386.76</v>
      </c>
      <c r="AJ141" s="29">
        <v>4386.76</v>
      </c>
      <c r="AK141" s="29">
        <v>0</v>
      </c>
      <c r="AL141" s="29"/>
      <c r="AM141" s="29"/>
      <c r="AN141" s="29"/>
      <c r="AO141" s="29">
        <v>-26627.15</v>
      </c>
      <c r="AP141" s="29">
        <v>26627.15</v>
      </c>
      <c r="AQ141" s="29">
        <v>0</v>
      </c>
      <c r="AR141" s="29"/>
      <c r="AS141" s="29"/>
      <c r="AT141" s="29"/>
      <c r="AU141" s="29"/>
      <c r="AV141" s="29"/>
      <c r="AW141" s="29"/>
      <c r="AX141" s="29"/>
      <c r="AY141" s="29"/>
      <c r="AZ141" s="29"/>
      <c r="BA141" s="29">
        <v>-4852.5300000000007</v>
      </c>
      <c r="BB141" s="29">
        <v>4852.5300000000007</v>
      </c>
      <c r="BC141" s="29">
        <v>0</v>
      </c>
      <c r="BD141" s="29">
        <v>-1150.42</v>
      </c>
      <c r="BE141" s="29">
        <v>1150.42</v>
      </c>
      <c r="BF141" s="29">
        <v>0</v>
      </c>
      <c r="BG141" s="29">
        <v>-1081.53</v>
      </c>
      <c r="BH141" s="29">
        <v>1081.53</v>
      </c>
      <c r="BI141" s="29">
        <v>0</v>
      </c>
      <c r="BJ141" s="29">
        <v>-4568.45</v>
      </c>
      <c r="BK141" s="29">
        <v>4568.45</v>
      </c>
      <c r="BL141" s="29">
        <v>0</v>
      </c>
      <c r="BM141" s="29">
        <v>-982.6</v>
      </c>
      <c r="BN141" s="29">
        <v>982.6</v>
      </c>
      <c r="BO141" s="29">
        <v>0</v>
      </c>
      <c r="BP141" s="29">
        <v>-930.62</v>
      </c>
      <c r="BQ141" s="29">
        <v>930.62</v>
      </c>
      <c r="BR141" s="29">
        <v>0</v>
      </c>
      <c r="BS141" s="29">
        <v>-7626.1600000000008</v>
      </c>
      <c r="BT141" s="29">
        <v>7626.1600000000008</v>
      </c>
      <c r="BU141" s="29">
        <v>0</v>
      </c>
      <c r="BV141" s="29">
        <v>-8270.7800000000007</v>
      </c>
      <c r="BW141" s="29">
        <v>8270.7800000000007</v>
      </c>
      <c r="BX141" s="29">
        <v>0</v>
      </c>
      <c r="BY141" s="29">
        <v>-8700</v>
      </c>
      <c r="BZ141" s="29">
        <v>8700</v>
      </c>
      <c r="CA141" s="29">
        <v>0</v>
      </c>
      <c r="CB141" s="29"/>
      <c r="CC141" s="29"/>
      <c r="CD141" s="29"/>
      <c r="CE141" s="29">
        <v>-38163.090000000004</v>
      </c>
      <c r="CF141" s="29">
        <v>38163.090000000004</v>
      </c>
      <c r="CG141" s="29">
        <v>0</v>
      </c>
      <c r="CH141" s="29">
        <v>-7500</v>
      </c>
      <c r="CI141" s="29">
        <v>7500</v>
      </c>
      <c r="CJ141" s="29">
        <v>0</v>
      </c>
      <c r="CK141" s="29">
        <v>-7500</v>
      </c>
      <c r="CL141" s="29">
        <v>7500</v>
      </c>
      <c r="CM141" s="29">
        <v>0</v>
      </c>
      <c r="CN141" s="29">
        <v>-35000</v>
      </c>
      <c r="CO141" s="29">
        <v>35000</v>
      </c>
      <c r="CP141" s="29">
        <v>0</v>
      </c>
      <c r="CQ141" s="29">
        <v>-7500</v>
      </c>
      <c r="CR141" s="29">
        <v>7500</v>
      </c>
      <c r="CS141" s="29">
        <v>0</v>
      </c>
      <c r="CT141" s="29">
        <v>-7500</v>
      </c>
      <c r="CU141" s="29">
        <v>7500</v>
      </c>
      <c r="CV141" s="29">
        <v>0</v>
      </c>
      <c r="CW141" s="29">
        <v>-35000</v>
      </c>
      <c r="CX141" s="29">
        <v>35000</v>
      </c>
      <c r="CY141" s="29">
        <v>0</v>
      </c>
      <c r="CZ141" s="29">
        <v>-7500</v>
      </c>
      <c r="DA141" s="29">
        <v>7500</v>
      </c>
      <c r="DB141" s="29">
        <v>0</v>
      </c>
      <c r="DC141" s="29">
        <v>-7500</v>
      </c>
      <c r="DD141" s="29">
        <v>7500</v>
      </c>
      <c r="DE141" s="29">
        <v>0</v>
      </c>
      <c r="DF141" s="29">
        <v>-35000</v>
      </c>
      <c r="DG141" s="29">
        <v>35000</v>
      </c>
      <c r="DH141" s="29">
        <v>0</v>
      </c>
      <c r="DI141" s="29"/>
      <c r="DJ141" s="29"/>
      <c r="DK141" s="29"/>
      <c r="DL141" s="29"/>
      <c r="DM141" s="29"/>
      <c r="DN141" s="29"/>
      <c r="DO141" s="29"/>
      <c r="DP141" s="29"/>
      <c r="DQ141" s="29"/>
      <c r="DR141" s="29">
        <v>-150000</v>
      </c>
      <c r="DS141" s="29">
        <v>150000</v>
      </c>
      <c r="DT141" s="29">
        <v>0</v>
      </c>
    </row>
    <row r="142" spans="1:124" x14ac:dyDescent="0.25">
      <c r="A142" s="5" t="s">
        <v>127</v>
      </c>
      <c r="B142" s="29"/>
      <c r="C142" s="29"/>
      <c r="D142" s="29"/>
      <c r="E142" s="29"/>
      <c r="F142" s="29"/>
      <c r="G142" s="29"/>
      <c r="H142" s="29"/>
      <c r="I142" s="29"/>
      <c r="J142" s="29"/>
      <c r="K142" s="29"/>
      <c r="L142" s="29"/>
      <c r="M142" s="29"/>
      <c r="N142" s="29"/>
      <c r="O142" s="29"/>
      <c r="P142" s="29"/>
      <c r="Q142" s="29"/>
      <c r="R142" s="29"/>
      <c r="S142" s="29"/>
      <c r="T142" s="29">
        <v>-1713.69</v>
      </c>
      <c r="U142" s="29">
        <v>1713.69</v>
      </c>
      <c r="V142" s="29">
        <v>0</v>
      </c>
      <c r="W142" s="29">
        <v>-16377.76</v>
      </c>
      <c r="X142" s="29">
        <v>16377.76</v>
      </c>
      <c r="Y142" s="29">
        <v>0</v>
      </c>
      <c r="Z142" s="29"/>
      <c r="AA142" s="29"/>
      <c r="AB142" s="29"/>
      <c r="AC142" s="29">
        <v>-4148.9399999999996</v>
      </c>
      <c r="AD142" s="29">
        <v>4148.9399999999996</v>
      </c>
      <c r="AE142" s="29">
        <v>0</v>
      </c>
      <c r="AF142" s="29"/>
      <c r="AG142" s="29"/>
      <c r="AH142" s="29"/>
      <c r="AI142" s="29">
        <v>-4386.76</v>
      </c>
      <c r="AJ142" s="29">
        <v>4386.76</v>
      </c>
      <c r="AK142" s="29">
        <v>0</v>
      </c>
      <c r="AL142" s="29"/>
      <c r="AM142" s="29"/>
      <c r="AN142" s="29"/>
      <c r="AO142" s="29">
        <v>-26627.15</v>
      </c>
      <c r="AP142" s="29">
        <v>26627.15</v>
      </c>
      <c r="AQ142" s="29">
        <v>0</v>
      </c>
      <c r="AR142" s="29"/>
      <c r="AS142" s="29"/>
      <c r="AT142" s="29"/>
      <c r="AU142" s="29"/>
      <c r="AV142" s="29"/>
      <c r="AW142" s="29"/>
      <c r="AX142" s="29"/>
      <c r="AY142" s="29"/>
      <c r="AZ142" s="29"/>
      <c r="BA142" s="29">
        <v>-4852.5300000000007</v>
      </c>
      <c r="BB142" s="29">
        <v>4852.5300000000007</v>
      </c>
      <c r="BC142" s="29">
        <v>0</v>
      </c>
      <c r="BD142" s="29">
        <v>-1150.42</v>
      </c>
      <c r="BE142" s="29">
        <v>1150.42</v>
      </c>
      <c r="BF142" s="29">
        <v>0</v>
      </c>
      <c r="BG142" s="29">
        <v>-1081.53</v>
      </c>
      <c r="BH142" s="29">
        <v>1081.53</v>
      </c>
      <c r="BI142" s="29">
        <v>0</v>
      </c>
      <c r="BJ142" s="29">
        <v>-4568.45</v>
      </c>
      <c r="BK142" s="29">
        <v>4568.45</v>
      </c>
      <c r="BL142" s="29">
        <v>0</v>
      </c>
      <c r="BM142" s="29">
        <v>-982.6</v>
      </c>
      <c r="BN142" s="29">
        <v>982.6</v>
      </c>
      <c r="BO142" s="29">
        <v>0</v>
      </c>
      <c r="BP142" s="29">
        <v>-930.62</v>
      </c>
      <c r="BQ142" s="29">
        <v>930.62</v>
      </c>
      <c r="BR142" s="29">
        <v>0</v>
      </c>
      <c r="BS142" s="29">
        <v>-7626.1600000000008</v>
      </c>
      <c r="BT142" s="29">
        <v>7626.1600000000008</v>
      </c>
      <c r="BU142" s="29">
        <v>0</v>
      </c>
      <c r="BV142" s="29">
        <v>-8270.7800000000007</v>
      </c>
      <c r="BW142" s="29">
        <v>8270.7800000000007</v>
      </c>
      <c r="BX142" s="29">
        <v>0</v>
      </c>
      <c r="BY142" s="29">
        <v>-8700</v>
      </c>
      <c r="BZ142" s="29">
        <v>8700</v>
      </c>
      <c r="CA142" s="29">
        <v>0</v>
      </c>
      <c r="CB142" s="29"/>
      <c r="CC142" s="29"/>
      <c r="CD142" s="29"/>
      <c r="CE142" s="29">
        <v>-38163.090000000004</v>
      </c>
      <c r="CF142" s="29">
        <v>38163.090000000004</v>
      </c>
      <c r="CG142" s="29">
        <v>0</v>
      </c>
      <c r="CH142" s="29">
        <v>-7500</v>
      </c>
      <c r="CI142" s="29">
        <v>7500</v>
      </c>
      <c r="CJ142" s="29">
        <v>0</v>
      </c>
      <c r="CK142" s="29">
        <v>-7500</v>
      </c>
      <c r="CL142" s="29">
        <v>7500</v>
      </c>
      <c r="CM142" s="29">
        <v>0</v>
      </c>
      <c r="CN142" s="29">
        <v>-35000</v>
      </c>
      <c r="CO142" s="29">
        <v>35000</v>
      </c>
      <c r="CP142" s="29">
        <v>0</v>
      </c>
      <c r="CQ142" s="29">
        <v>-7500</v>
      </c>
      <c r="CR142" s="29">
        <v>7500</v>
      </c>
      <c r="CS142" s="29">
        <v>0</v>
      </c>
      <c r="CT142" s="29">
        <v>-7500</v>
      </c>
      <c r="CU142" s="29">
        <v>7500</v>
      </c>
      <c r="CV142" s="29">
        <v>0</v>
      </c>
      <c r="CW142" s="29">
        <v>-35000</v>
      </c>
      <c r="CX142" s="29">
        <v>35000</v>
      </c>
      <c r="CY142" s="29">
        <v>0</v>
      </c>
      <c r="CZ142" s="29">
        <v>-7500</v>
      </c>
      <c r="DA142" s="29">
        <v>7500</v>
      </c>
      <c r="DB142" s="29">
        <v>0</v>
      </c>
      <c r="DC142" s="29">
        <v>-7500</v>
      </c>
      <c r="DD142" s="29">
        <v>7500</v>
      </c>
      <c r="DE142" s="29">
        <v>0</v>
      </c>
      <c r="DF142" s="29">
        <v>-35000</v>
      </c>
      <c r="DG142" s="29">
        <v>35000</v>
      </c>
      <c r="DH142" s="29">
        <v>0</v>
      </c>
      <c r="DI142" s="29"/>
      <c r="DJ142" s="29"/>
      <c r="DK142" s="29"/>
      <c r="DL142" s="29"/>
      <c r="DM142" s="29"/>
      <c r="DN142" s="29"/>
      <c r="DO142" s="29"/>
      <c r="DP142" s="29"/>
      <c r="DQ142" s="29"/>
      <c r="DR142" s="29">
        <v>-150000</v>
      </c>
      <c r="DS142" s="29">
        <v>150000</v>
      </c>
      <c r="DT142" s="29">
        <v>0</v>
      </c>
    </row>
    <row r="143" spans="1:124" x14ac:dyDescent="0.25">
      <c r="A143" s="6" t="s">
        <v>127</v>
      </c>
      <c r="B143" s="29"/>
      <c r="C143" s="29"/>
      <c r="D143" s="29"/>
      <c r="E143" s="29"/>
      <c r="F143" s="29"/>
      <c r="G143" s="29"/>
      <c r="H143" s="29"/>
      <c r="I143" s="29"/>
      <c r="J143" s="29"/>
      <c r="K143" s="29"/>
      <c r="L143" s="29"/>
      <c r="M143" s="29"/>
      <c r="N143" s="29"/>
      <c r="O143" s="29"/>
      <c r="P143" s="29"/>
      <c r="Q143" s="29"/>
      <c r="R143" s="29"/>
      <c r="S143" s="29"/>
      <c r="T143" s="29">
        <v>-1713.69</v>
      </c>
      <c r="U143" s="29">
        <v>1713.69</v>
      </c>
      <c r="V143" s="29">
        <v>0</v>
      </c>
      <c r="W143" s="29">
        <v>-16377.76</v>
      </c>
      <c r="X143" s="29">
        <v>16377.76</v>
      </c>
      <c r="Y143" s="29">
        <v>0</v>
      </c>
      <c r="Z143" s="29"/>
      <c r="AA143" s="29"/>
      <c r="AB143" s="29"/>
      <c r="AC143" s="29">
        <v>-4148.9399999999996</v>
      </c>
      <c r="AD143" s="29">
        <v>4148.9399999999996</v>
      </c>
      <c r="AE143" s="29">
        <v>0</v>
      </c>
      <c r="AF143" s="29"/>
      <c r="AG143" s="29"/>
      <c r="AH143" s="29"/>
      <c r="AI143" s="29">
        <v>-4386.76</v>
      </c>
      <c r="AJ143" s="29">
        <v>4386.76</v>
      </c>
      <c r="AK143" s="29">
        <v>0</v>
      </c>
      <c r="AL143" s="29"/>
      <c r="AM143" s="29"/>
      <c r="AN143" s="29"/>
      <c r="AO143" s="29">
        <v>-26627.15</v>
      </c>
      <c r="AP143" s="29">
        <v>26627.15</v>
      </c>
      <c r="AQ143" s="29">
        <v>0</v>
      </c>
      <c r="AR143" s="29"/>
      <c r="AS143" s="29"/>
      <c r="AT143" s="29"/>
      <c r="AU143" s="29"/>
      <c r="AV143" s="29"/>
      <c r="AW143" s="29"/>
      <c r="AX143" s="29"/>
      <c r="AY143" s="29"/>
      <c r="AZ143" s="29"/>
      <c r="BA143" s="29">
        <v>-4852.5300000000007</v>
      </c>
      <c r="BB143" s="29">
        <v>4852.5300000000007</v>
      </c>
      <c r="BC143" s="29">
        <v>0</v>
      </c>
      <c r="BD143" s="29">
        <v>-1150.42</v>
      </c>
      <c r="BE143" s="29">
        <v>1150.42</v>
      </c>
      <c r="BF143" s="29">
        <v>0</v>
      </c>
      <c r="BG143" s="29">
        <v>-1081.53</v>
      </c>
      <c r="BH143" s="29">
        <v>1081.53</v>
      </c>
      <c r="BI143" s="29">
        <v>0</v>
      </c>
      <c r="BJ143" s="29">
        <v>-4568.45</v>
      </c>
      <c r="BK143" s="29">
        <v>4568.45</v>
      </c>
      <c r="BL143" s="29">
        <v>0</v>
      </c>
      <c r="BM143" s="29">
        <v>-982.6</v>
      </c>
      <c r="BN143" s="29">
        <v>982.6</v>
      </c>
      <c r="BO143" s="29">
        <v>0</v>
      </c>
      <c r="BP143" s="29">
        <v>-930.62</v>
      </c>
      <c r="BQ143" s="29">
        <v>930.62</v>
      </c>
      <c r="BR143" s="29">
        <v>0</v>
      </c>
      <c r="BS143" s="29">
        <v>-7626.1600000000008</v>
      </c>
      <c r="BT143" s="29">
        <v>7626.1600000000008</v>
      </c>
      <c r="BU143" s="29">
        <v>0</v>
      </c>
      <c r="BV143" s="29">
        <v>-8270.7800000000007</v>
      </c>
      <c r="BW143" s="29">
        <v>8270.7800000000007</v>
      </c>
      <c r="BX143" s="29">
        <v>0</v>
      </c>
      <c r="BY143" s="29">
        <v>-8700</v>
      </c>
      <c r="BZ143" s="29">
        <v>8700</v>
      </c>
      <c r="CA143" s="29">
        <v>0</v>
      </c>
      <c r="CB143" s="29"/>
      <c r="CC143" s="29"/>
      <c r="CD143" s="29"/>
      <c r="CE143" s="29">
        <v>-38163.090000000004</v>
      </c>
      <c r="CF143" s="29">
        <v>38163.090000000004</v>
      </c>
      <c r="CG143" s="29">
        <v>0</v>
      </c>
      <c r="CH143" s="29">
        <v>-7500</v>
      </c>
      <c r="CI143" s="29">
        <v>7500</v>
      </c>
      <c r="CJ143" s="29">
        <v>0</v>
      </c>
      <c r="CK143" s="29">
        <v>-7500</v>
      </c>
      <c r="CL143" s="29">
        <v>7500</v>
      </c>
      <c r="CM143" s="29">
        <v>0</v>
      </c>
      <c r="CN143" s="29">
        <v>-35000</v>
      </c>
      <c r="CO143" s="29">
        <v>35000</v>
      </c>
      <c r="CP143" s="29">
        <v>0</v>
      </c>
      <c r="CQ143" s="29">
        <v>-7500</v>
      </c>
      <c r="CR143" s="29">
        <v>7500</v>
      </c>
      <c r="CS143" s="29">
        <v>0</v>
      </c>
      <c r="CT143" s="29">
        <v>-7500</v>
      </c>
      <c r="CU143" s="29">
        <v>7500</v>
      </c>
      <c r="CV143" s="29">
        <v>0</v>
      </c>
      <c r="CW143" s="29">
        <v>-35000</v>
      </c>
      <c r="CX143" s="29">
        <v>35000</v>
      </c>
      <c r="CY143" s="29">
        <v>0</v>
      </c>
      <c r="CZ143" s="29">
        <v>-7500</v>
      </c>
      <c r="DA143" s="29">
        <v>7500</v>
      </c>
      <c r="DB143" s="29">
        <v>0</v>
      </c>
      <c r="DC143" s="29">
        <v>-7500</v>
      </c>
      <c r="DD143" s="29">
        <v>7500</v>
      </c>
      <c r="DE143" s="29">
        <v>0</v>
      </c>
      <c r="DF143" s="29">
        <v>-35000</v>
      </c>
      <c r="DG143" s="29">
        <v>35000</v>
      </c>
      <c r="DH143" s="29">
        <v>0</v>
      </c>
      <c r="DI143" s="29"/>
      <c r="DJ143" s="29"/>
      <c r="DK143" s="29"/>
      <c r="DL143" s="29"/>
      <c r="DM143" s="29"/>
      <c r="DN143" s="29"/>
      <c r="DO143" s="29"/>
      <c r="DP143" s="29"/>
      <c r="DQ143" s="29"/>
      <c r="DR143" s="29">
        <v>-150000</v>
      </c>
      <c r="DS143" s="29">
        <v>150000</v>
      </c>
      <c r="DT143" s="29">
        <v>0</v>
      </c>
    </row>
    <row r="144" spans="1:124" x14ac:dyDescent="0.25">
      <c r="A144" s="7" t="s">
        <v>385</v>
      </c>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v>-1283.94</v>
      </c>
      <c r="BB144" s="29">
        <v>1283.94</v>
      </c>
      <c r="BC144" s="29">
        <v>0</v>
      </c>
      <c r="BD144" s="29">
        <v>-1150.42</v>
      </c>
      <c r="BE144" s="29">
        <v>1150.42</v>
      </c>
      <c r="BF144" s="29">
        <v>0</v>
      </c>
      <c r="BG144" s="29">
        <v>-1081.53</v>
      </c>
      <c r="BH144" s="29">
        <v>1081.53</v>
      </c>
      <c r="BI144" s="29">
        <v>0</v>
      </c>
      <c r="BJ144" s="29">
        <v>-999.86</v>
      </c>
      <c r="BK144" s="29">
        <v>999.86</v>
      </c>
      <c r="BL144" s="29">
        <v>0</v>
      </c>
      <c r="BM144" s="29">
        <v>-982.6</v>
      </c>
      <c r="BN144" s="29">
        <v>982.6</v>
      </c>
      <c r="BO144" s="29">
        <v>0</v>
      </c>
      <c r="BP144" s="29">
        <v>-930.62</v>
      </c>
      <c r="BQ144" s="29">
        <v>930.62</v>
      </c>
      <c r="BR144" s="29">
        <v>0</v>
      </c>
      <c r="BS144" s="29">
        <v>-820.6</v>
      </c>
      <c r="BT144" s="29">
        <v>820.6</v>
      </c>
      <c r="BU144" s="29">
        <v>0</v>
      </c>
      <c r="BV144" s="29">
        <v>-770.78</v>
      </c>
      <c r="BW144" s="29">
        <v>770.78</v>
      </c>
      <c r="BX144" s="29">
        <v>0</v>
      </c>
      <c r="BY144" s="29">
        <v>-1200</v>
      </c>
      <c r="BZ144" s="29">
        <v>1200</v>
      </c>
      <c r="CA144" s="29">
        <v>0</v>
      </c>
      <c r="CB144" s="29"/>
      <c r="CC144" s="29"/>
      <c r="CD144" s="29"/>
      <c r="CE144" s="29">
        <v>-9220.35</v>
      </c>
      <c r="CF144" s="29">
        <v>9220.35</v>
      </c>
      <c r="CG144" s="29">
        <v>0</v>
      </c>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29"/>
      <c r="DQ144" s="29"/>
      <c r="DR144" s="29"/>
      <c r="DS144" s="29"/>
      <c r="DT144" s="29"/>
    </row>
    <row r="145" spans="1:124" x14ac:dyDescent="0.25">
      <c r="A145" s="7" t="s">
        <v>370</v>
      </c>
      <c r="B145" s="29"/>
      <c r="C145" s="29"/>
      <c r="D145" s="29"/>
      <c r="E145" s="29"/>
      <c r="F145" s="29"/>
      <c r="G145" s="29"/>
      <c r="H145" s="29"/>
      <c r="I145" s="29"/>
      <c r="J145" s="29"/>
      <c r="K145" s="29"/>
      <c r="L145" s="29"/>
      <c r="M145" s="29"/>
      <c r="N145" s="29"/>
      <c r="O145" s="29"/>
      <c r="P145" s="29"/>
      <c r="Q145" s="29"/>
      <c r="R145" s="29"/>
      <c r="S145" s="29"/>
      <c r="T145" s="29">
        <v>-1713.69</v>
      </c>
      <c r="U145" s="29">
        <v>1713.69</v>
      </c>
      <c r="V145" s="29">
        <v>0</v>
      </c>
      <c r="W145" s="29">
        <v>-16377.76</v>
      </c>
      <c r="X145" s="29">
        <v>16377.76</v>
      </c>
      <c r="Y145" s="29">
        <v>0</v>
      </c>
      <c r="Z145" s="29"/>
      <c r="AA145" s="29"/>
      <c r="AB145" s="29"/>
      <c r="AC145" s="29">
        <v>-4148.9399999999996</v>
      </c>
      <c r="AD145" s="29">
        <v>4148.9399999999996</v>
      </c>
      <c r="AE145" s="29">
        <v>0</v>
      </c>
      <c r="AF145" s="29"/>
      <c r="AG145" s="29"/>
      <c r="AH145" s="29"/>
      <c r="AI145" s="29">
        <v>-4386.76</v>
      </c>
      <c r="AJ145" s="29">
        <v>4386.76</v>
      </c>
      <c r="AK145" s="29">
        <v>0</v>
      </c>
      <c r="AL145" s="29"/>
      <c r="AM145" s="29"/>
      <c r="AN145" s="29"/>
      <c r="AO145" s="29">
        <v>-26627.15</v>
      </c>
      <c r="AP145" s="29">
        <v>26627.15</v>
      </c>
      <c r="AQ145" s="29">
        <v>0</v>
      </c>
      <c r="AR145" s="29"/>
      <c r="AS145" s="29"/>
      <c r="AT145" s="29"/>
      <c r="AU145" s="29"/>
      <c r="AV145" s="29"/>
      <c r="AW145" s="29"/>
      <c r="AX145" s="29"/>
      <c r="AY145" s="29"/>
      <c r="AZ145" s="29"/>
      <c r="BA145" s="29">
        <v>-3568.59</v>
      </c>
      <c r="BB145" s="29">
        <v>3568.59</v>
      </c>
      <c r="BC145" s="29">
        <v>0</v>
      </c>
      <c r="BD145" s="29"/>
      <c r="BE145" s="29"/>
      <c r="BF145" s="29"/>
      <c r="BG145" s="29"/>
      <c r="BH145" s="29"/>
      <c r="BI145" s="29"/>
      <c r="BJ145" s="29">
        <v>-3568.59</v>
      </c>
      <c r="BK145" s="29">
        <v>3568.59</v>
      </c>
      <c r="BL145" s="29">
        <v>0</v>
      </c>
      <c r="BM145" s="29"/>
      <c r="BN145" s="29"/>
      <c r="BO145" s="29"/>
      <c r="BP145" s="29"/>
      <c r="BQ145" s="29"/>
      <c r="BR145" s="29"/>
      <c r="BS145" s="29">
        <v>-6805.56</v>
      </c>
      <c r="BT145" s="29">
        <v>6805.56</v>
      </c>
      <c r="BU145" s="29">
        <v>0</v>
      </c>
      <c r="BV145" s="29">
        <v>-7500</v>
      </c>
      <c r="BW145" s="29">
        <v>7500</v>
      </c>
      <c r="BX145" s="29">
        <v>0</v>
      </c>
      <c r="BY145" s="29">
        <v>-7500</v>
      </c>
      <c r="BZ145" s="29">
        <v>7500</v>
      </c>
      <c r="CA145" s="29">
        <v>0</v>
      </c>
      <c r="CB145" s="29"/>
      <c r="CC145" s="29"/>
      <c r="CD145" s="29"/>
      <c r="CE145" s="29">
        <v>-28942.74</v>
      </c>
      <c r="CF145" s="29">
        <v>28942.74</v>
      </c>
      <c r="CG145" s="29">
        <v>0</v>
      </c>
      <c r="CH145" s="29">
        <v>-7500</v>
      </c>
      <c r="CI145" s="29">
        <v>7500</v>
      </c>
      <c r="CJ145" s="29">
        <v>0</v>
      </c>
      <c r="CK145" s="29">
        <v>-7500</v>
      </c>
      <c r="CL145" s="29">
        <v>7500</v>
      </c>
      <c r="CM145" s="29">
        <v>0</v>
      </c>
      <c r="CN145" s="29">
        <v>-35000</v>
      </c>
      <c r="CO145" s="29">
        <v>35000</v>
      </c>
      <c r="CP145" s="29">
        <v>0</v>
      </c>
      <c r="CQ145" s="29">
        <v>-7500</v>
      </c>
      <c r="CR145" s="29">
        <v>7500</v>
      </c>
      <c r="CS145" s="29">
        <v>0</v>
      </c>
      <c r="CT145" s="29">
        <v>-7500</v>
      </c>
      <c r="CU145" s="29">
        <v>7500</v>
      </c>
      <c r="CV145" s="29">
        <v>0</v>
      </c>
      <c r="CW145" s="29">
        <v>-35000</v>
      </c>
      <c r="CX145" s="29">
        <v>35000</v>
      </c>
      <c r="CY145" s="29">
        <v>0</v>
      </c>
      <c r="CZ145" s="29">
        <v>-7500</v>
      </c>
      <c r="DA145" s="29">
        <v>7500</v>
      </c>
      <c r="DB145" s="29">
        <v>0</v>
      </c>
      <c r="DC145" s="29">
        <v>-7500</v>
      </c>
      <c r="DD145" s="29">
        <v>7500</v>
      </c>
      <c r="DE145" s="29">
        <v>0</v>
      </c>
      <c r="DF145" s="29">
        <v>-35000</v>
      </c>
      <c r="DG145" s="29">
        <v>35000</v>
      </c>
      <c r="DH145" s="29">
        <v>0</v>
      </c>
      <c r="DI145" s="29"/>
      <c r="DJ145" s="29"/>
      <c r="DK145" s="29"/>
      <c r="DL145" s="29"/>
      <c r="DM145" s="29"/>
      <c r="DN145" s="29"/>
      <c r="DO145" s="29"/>
      <c r="DP145" s="29"/>
      <c r="DQ145" s="29"/>
      <c r="DR145" s="29">
        <v>-150000</v>
      </c>
      <c r="DS145" s="29">
        <v>150000</v>
      </c>
      <c r="DT145" s="29">
        <v>0</v>
      </c>
    </row>
    <row r="146" spans="1:124" x14ac:dyDescent="0.25">
      <c r="A146" s="3" t="s">
        <v>161</v>
      </c>
      <c r="B146" s="29">
        <v>-15493.449999999997</v>
      </c>
      <c r="C146" s="29">
        <v>126091.46000000002</v>
      </c>
      <c r="D146" s="29">
        <v>110598.01000000001</v>
      </c>
      <c r="E146" s="29">
        <v>-24414.68</v>
      </c>
      <c r="F146" s="29">
        <v>147595.25</v>
      </c>
      <c r="G146" s="29">
        <v>123180.56999999999</v>
      </c>
      <c r="H146" s="29">
        <v>-15093.319999999996</v>
      </c>
      <c r="I146" s="29">
        <v>129128.83</v>
      </c>
      <c r="J146" s="29">
        <v>114035.51000000001</v>
      </c>
      <c r="K146" s="29">
        <v>-39155.9</v>
      </c>
      <c r="L146" s="29">
        <v>123320.78000000001</v>
      </c>
      <c r="M146" s="29">
        <v>84164.88</v>
      </c>
      <c r="N146" s="29">
        <v>176074.09999999998</v>
      </c>
      <c r="O146" s="29">
        <v>519124.75</v>
      </c>
      <c r="P146" s="29">
        <v>695198.85</v>
      </c>
      <c r="Q146" s="29">
        <v>93372.989999999991</v>
      </c>
      <c r="R146" s="29">
        <v>99867.9</v>
      </c>
      <c r="S146" s="29">
        <v>193240.89</v>
      </c>
      <c r="T146" s="29">
        <v>-79095.199999999997</v>
      </c>
      <c r="U146" s="29">
        <v>195410.93</v>
      </c>
      <c r="V146" s="29">
        <v>116315.73</v>
      </c>
      <c r="W146" s="29">
        <v>-14898.779999999992</v>
      </c>
      <c r="X146" s="29">
        <v>517313.49999999994</v>
      </c>
      <c r="Y146" s="29">
        <v>502414.72</v>
      </c>
      <c r="Z146" s="29">
        <v>-31932.11</v>
      </c>
      <c r="AA146" s="29">
        <v>122082.73</v>
      </c>
      <c r="AB146" s="29">
        <v>90150.62</v>
      </c>
      <c r="AC146" s="29">
        <v>-130832.53000000001</v>
      </c>
      <c r="AD146" s="29">
        <v>447842.46</v>
      </c>
      <c r="AE146" s="29">
        <v>317009.93000000005</v>
      </c>
      <c r="AF146" s="29">
        <v>3931116.13</v>
      </c>
      <c r="AG146" s="29">
        <v>639945.02</v>
      </c>
      <c r="AH146" s="29">
        <v>4571061.1500000004</v>
      </c>
      <c r="AI146" s="29">
        <v>80447.239999999962</v>
      </c>
      <c r="AJ146" s="29">
        <v>401087.88</v>
      </c>
      <c r="AK146" s="29">
        <v>481535.12000000005</v>
      </c>
      <c r="AL146" s="29">
        <v>1964161.4600000004</v>
      </c>
      <c r="AM146" s="29">
        <v>8021142.46</v>
      </c>
      <c r="AN146" s="29">
        <v>9985303.9199999999</v>
      </c>
      <c r="AO146" s="29">
        <v>5894255.950000002</v>
      </c>
      <c r="AP146" s="29">
        <v>11489953.950000003</v>
      </c>
      <c r="AQ146" s="29">
        <v>17384209.900000006</v>
      </c>
      <c r="AR146" s="29">
        <v>-13519.139999999996</v>
      </c>
      <c r="AS146" s="29">
        <v>236412.25000000003</v>
      </c>
      <c r="AT146" s="29">
        <v>222893.11000000004</v>
      </c>
      <c r="AU146" s="29">
        <v>402610.31999999995</v>
      </c>
      <c r="AV146" s="29">
        <v>429698.66</v>
      </c>
      <c r="AW146" s="29">
        <v>832308.98</v>
      </c>
      <c r="AX146" s="29">
        <v>-152443.41999999998</v>
      </c>
      <c r="AY146" s="29">
        <v>452625.41</v>
      </c>
      <c r="AZ146" s="29">
        <v>300181.99</v>
      </c>
      <c r="BA146" s="29">
        <v>-2564.9400000000023</v>
      </c>
      <c r="BB146" s="29">
        <v>412315.66000000003</v>
      </c>
      <c r="BC146" s="29">
        <v>409750.72000000003</v>
      </c>
      <c r="BD146" s="29">
        <v>-138786.82</v>
      </c>
      <c r="BE146" s="29">
        <v>331096.78999999992</v>
      </c>
      <c r="BF146" s="29">
        <v>192309.96999999997</v>
      </c>
      <c r="BG146" s="29">
        <v>76526.720000000016</v>
      </c>
      <c r="BH146" s="29">
        <v>203071.27999999997</v>
      </c>
      <c r="BI146" s="29">
        <v>279598</v>
      </c>
      <c r="BJ146" s="29">
        <v>-113980.26000000001</v>
      </c>
      <c r="BK146" s="29">
        <v>329256.93</v>
      </c>
      <c r="BL146" s="29">
        <v>215276.67</v>
      </c>
      <c r="BM146" s="29">
        <v>39850.230000000003</v>
      </c>
      <c r="BN146" s="29">
        <v>192005.31999999998</v>
      </c>
      <c r="BO146" s="29">
        <v>231855.55</v>
      </c>
      <c r="BP146" s="29">
        <v>-113739.75</v>
      </c>
      <c r="BQ146" s="29">
        <v>404657.69</v>
      </c>
      <c r="BR146" s="29">
        <v>290917.94</v>
      </c>
      <c r="BS146" s="29">
        <v>-35897</v>
      </c>
      <c r="BT146" s="29">
        <v>350560.58999999997</v>
      </c>
      <c r="BU146" s="29">
        <v>314663.58999999997</v>
      </c>
      <c r="BV146" s="29">
        <v>122699.97</v>
      </c>
      <c r="BW146" s="29">
        <v>350019.63</v>
      </c>
      <c r="BX146" s="29">
        <v>472719.6</v>
      </c>
      <c r="BY146" s="29">
        <v>-135855.53999999998</v>
      </c>
      <c r="BZ146" s="29">
        <v>246340.24</v>
      </c>
      <c r="CA146" s="29">
        <v>110484.7</v>
      </c>
      <c r="CB146" s="29">
        <v>4690069.4600000009</v>
      </c>
      <c r="CC146" s="29">
        <v>9319908.709999999</v>
      </c>
      <c r="CD146" s="29">
        <v>14009978.17</v>
      </c>
      <c r="CE146" s="29">
        <v>4624969.83</v>
      </c>
      <c r="CF146" s="29">
        <v>13257969.159999996</v>
      </c>
      <c r="CG146" s="29">
        <v>17882938.989999998</v>
      </c>
      <c r="CH146" s="29">
        <v>-40609.360000000001</v>
      </c>
      <c r="CI146" s="29">
        <v>319045.86</v>
      </c>
      <c r="CJ146" s="29">
        <v>278436.5</v>
      </c>
      <c r="CK146" s="29">
        <v>14666.72</v>
      </c>
      <c r="CL146" s="29">
        <v>0</v>
      </c>
      <c r="CM146" s="29">
        <v>14666.72</v>
      </c>
      <c r="CN146" s="29">
        <v>45051.38</v>
      </c>
      <c r="CO146" s="29">
        <v>0</v>
      </c>
      <c r="CP146" s="29">
        <v>45051.38</v>
      </c>
      <c r="CQ146" s="29">
        <v>9025</v>
      </c>
      <c r="CR146" s="29">
        <v>0</v>
      </c>
      <c r="CS146" s="29">
        <v>9025</v>
      </c>
      <c r="CT146" s="29">
        <v>2375</v>
      </c>
      <c r="CU146" s="29">
        <v>0</v>
      </c>
      <c r="CV146" s="29">
        <v>2375</v>
      </c>
      <c r="CW146" s="29">
        <v>2375</v>
      </c>
      <c r="CX146" s="29">
        <v>0</v>
      </c>
      <c r="CY146" s="29">
        <v>2375</v>
      </c>
      <c r="CZ146" s="29">
        <v>7600</v>
      </c>
      <c r="DA146" s="29">
        <v>0</v>
      </c>
      <c r="DB146" s="29">
        <v>7600</v>
      </c>
      <c r="DC146" s="29">
        <v>2375</v>
      </c>
      <c r="DD146" s="29">
        <v>0</v>
      </c>
      <c r="DE146" s="29">
        <v>2375</v>
      </c>
      <c r="DF146" s="29">
        <v>2375</v>
      </c>
      <c r="DG146" s="29">
        <v>0</v>
      </c>
      <c r="DH146" s="29">
        <v>2375</v>
      </c>
      <c r="DI146" s="29">
        <v>7600</v>
      </c>
      <c r="DJ146" s="29">
        <v>0</v>
      </c>
      <c r="DK146" s="29">
        <v>7600</v>
      </c>
      <c r="DL146" s="29">
        <v>950</v>
      </c>
      <c r="DM146" s="29">
        <v>0</v>
      </c>
      <c r="DN146" s="29">
        <v>950</v>
      </c>
      <c r="DO146" s="29">
        <v>950</v>
      </c>
      <c r="DP146" s="29">
        <v>0</v>
      </c>
      <c r="DQ146" s="29">
        <v>950</v>
      </c>
      <c r="DR146" s="29">
        <v>54733.74</v>
      </c>
      <c r="DS146" s="29">
        <v>319045.86</v>
      </c>
      <c r="DT146" s="29">
        <v>373779.6</v>
      </c>
    </row>
    <row r="147" spans="1:124" x14ac:dyDescent="0.25">
      <c r="A147" s="4" t="s">
        <v>36</v>
      </c>
      <c r="B147" s="29"/>
      <c r="C147" s="29"/>
      <c r="D147" s="29"/>
      <c r="E147" s="29"/>
      <c r="F147" s="29"/>
      <c r="G147" s="29"/>
      <c r="H147" s="29"/>
      <c r="I147" s="29"/>
      <c r="J147" s="29"/>
      <c r="K147" s="29"/>
      <c r="L147" s="29"/>
      <c r="M147" s="29"/>
      <c r="N147" s="29">
        <v>376444.44</v>
      </c>
      <c r="O147" s="29">
        <v>0</v>
      </c>
      <c r="P147" s="29">
        <v>376444.44</v>
      </c>
      <c r="Q147" s="29"/>
      <c r="R147" s="29"/>
      <c r="S147" s="29"/>
      <c r="T147" s="29"/>
      <c r="U147" s="29"/>
      <c r="V147" s="29"/>
      <c r="W147" s="29">
        <v>344804.44</v>
      </c>
      <c r="X147" s="29">
        <v>0</v>
      </c>
      <c r="Y147" s="29">
        <v>344804.44</v>
      </c>
      <c r="Z147" s="29"/>
      <c r="AA147" s="29"/>
      <c r="AB147" s="29"/>
      <c r="AC147" s="29">
        <v>10426</v>
      </c>
      <c r="AD147" s="29">
        <v>193941</v>
      </c>
      <c r="AE147" s="29">
        <v>204367</v>
      </c>
      <c r="AF147" s="29">
        <v>3838597.98</v>
      </c>
      <c r="AG147" s="29">
        <v>0</v>
      </c>
      <c r="AH147" s="29">
        <v>3838597.98</v>
      </c>
      <c r="AI147" s="29"/>
      <c r="AJ147" s="29"/>
      <c r="AK147" s="29"/>
      <c r="AL147" s="29">
        <v>371419.0700000003</v>
      </c>
      <c r="AM147" s="29">
        <v>8012128.3300000001</v>
      </c>
      <c r="AN147" s="29">
        <v>8383547.4000000004</v>
      </c>
      <c r="AO147" s="29">
        <v>4941691.9300000016</v>
      </c>
      <c r="AP147" s="29">
        <v>8206069.3300000001</v>
      </c>
      <c r="AQ147" s="29">
        <v>13147761.260000002</v>
      </c>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v>3944227.8100000005</v>
      </c>
      <c r="CC147" s="29">
        <v>9203533.4499999993</v>
      </c>
      <c r="CD147" s="29">
        <v>13147761.26</v>
      </c>
      <c r="CE147" s="29">
        <v>3944227.8100000005</v>
      </c>
      <c r="CF147" s="29">
        <v>9203533.4499999993</v>
      </c>
      <c r="CG147" s="29">
        <v>13147761.26</v>
      </c>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29"/>
      <c r="DQ147" s="29"/>
      <c r="DR147" s="29"/>
      <c r="DS147" s="29"/>
      <c r="DT147" s="29"/>
    </row>
    <row r="148" spans="1:124" x14ac:dyDescent="0.25">
      <c r="A148" s="5" t="s">
        <v>41</v>
      </c>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v>-186540</v>
      </c>
      <c r="AD148" s="29">
        <v>186540</v>
      </c>
      <c r="AE148" s="29">
        <v>0</v>
      </c>
      <c r="AF148" s="29"/>
      <c r="AG148" s="29"/>
      <c r="AH148" s="29"/>
      <c r="AI148" s="29"/>
      <c r="AJ148" s="29"/>
      <c r="AK148" s="29"/>
      <c r="AL148" s="29">
        <v>-39763.17</v>
      </c>
      <c r="AM148" s="29">
        <v>39763.17</v>
      </c>
      <c r="AN148" s="29">
        <v>0</v>
      </c>
      <c r="AO148" s="29">
        <v>-226303.16999999998</v>
      </c>
      <c r="AP148" s="29">
        <v>226303.16999999998</v>
      </c>
      <c r="AQ148" s="29">
        <v>0</v>
      </c>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v>-226303.17</v>
      </c>
      <c r="CC148" s="29">
        <v>226303.17</v>
      </c>
      <c r="CD148" s="29">
        <v>0</v>
      </c>
      <c r="CE148" s="29">
        <v>-226303.17</v>
      </c>
      <c r="CF148" s="29">
        <v>226303.17</v>
      </c>
      <c r="CG148" s="29">
        <v>0</v>
      </c>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29"/>
      <c r="DQ148" s="29"/>
      <c r="DR148" s="29"/>
      <c r="DS148" s="29"/>
      <c r="DT148" s="29"/>
    </row>
    <row r="149" spans="1:124" x14ac:dyDescent="0.25">
      <c r="A149" s="6" t="s">
        <v>42</v>
      </c>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v>-186540</v>
      </c>
      <c r="AD149" s="29">
        <v>186540</v>
      </c>
      <c r="AE149" s="29">
        <v>0</v>
      </c>
      <c r="AF149" s="29"/>
      <c r="AG149" s="29"/>
      <c r="AH149" s="29"/>
      <c r="AI149" s="29"/>
      <c r="AJ149" s="29"/>
      <c r="AK149" s="29"/>
      <c r="AL149" s="29">
        <v>-39763.17</v>
      </c>
      <c r="AM149" s="29">
        <v>39763.17</v>
      </c>
      <c r="AN149" s="29">
        <v>0</v>
      </c>
      <c r="AO149" s="29">
        <v>-226303.16999999998</v>
      </c>
      <c r="AP149" s="29">
        <v>226303.16999999998</v>
      </c>
      <c r="AQ149" s="29">
        <v>0</v>
      </c>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v>-226303.17</v>
      </c>
      <c r="CC149" s="29">
        <v>226303.17</v>
      </c>
      <c r="CD149" s="29">
        <v>0</v>
      </c>
      <c r="CE149" s="29">
        <v>-226303.17</v>
      </c>
      <c r="CF149" s="29">
        <v>226303.17</v>
      </c>
      <c r="CG149" s="29">
        <v>0</v>
      </c>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29"/>
      <c r="DQ149" s="29"/>
      <c r="DR149" s="29"/>
      <c r="DS149" s="29"/>
      <c r="DT149" s="29"/>
    </row>
    <row r="150" spans="1:124" x14ac:dyDescent="0.25">
      <c r="A150" s="7" t="s">
        <v>306</v>
      </c>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v>-186540</v>
      </c>
      <c r="AD150" s="29">
        <v>186540</v>
      </c>
      <c r="AE150" s="29">
        <v>0</v>
      </c>
      <c r="AF150" s="29"/>
      <c r="AG150" s="29"/>
      <c r="AH150" s="29"/>
      <c r="AI150" s="29"/>
      <c r="AJ150" s="29"/>
      <c r="AK150" s="29"/>
      <c r="AL150" s="29">
        <v>-39763.17</v>
      </c>
      <c r="AM150" s="29">
        <v>39763.17</v>
      </c>
      <c r="AN150" s="29">
        <v>0</v>
      </c>
      <c r="AO150" s="29">
        <v>-226303.16999999998</v>
      </c>
      <c r="AP150" s="29">
        <v>226303.16999999998</v>
      </c>
      <c r="AQ150" s="29">
        <v>0</v>
      </c>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v>-226303.17</v>
      </c>
      <c r="CC150" s="29">
        <v>226303.17</v>
      </c>
      <c r="CD150" s="29">
        <v>0</v>
      </c>
      <c r="CE150" s="29">
        <v>-226303.17</v>
      </c>
      <c r="CF150" s="29">
        <v>226303.17</v>
      </c>
      <c r="CG150" s="29">
        <v>0</v>
      </c>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29"/>
      <c r="DQ150" s="29"/>
      <c r="DR150" s="29"/>
      <c r="DS150" s="29"/>
      <c r="DT150" s="29"/>
    </row>
    <row r="151" spans="1:124" x14ac:dyDescent="0.25">
      <c r="A151" s="5" t="s">
        <v>44</v>
      </c>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v>-7966615.1600000001</v>
      </c>
      <c r="AM151" s="29">
        <v>7966615.1600000001</v>
      </c>
      <c r="AN151" s="29">
        <v>0</v>
      </c>
      <c r="AO151" s="29">
        <v>-7966615.1600000001</v>
      </c>
      <c r="AP151" s="29">
        <v>7966615.1600000001</v>
      </c>
      <c r="AQ151" s="29">
        <v>0</v>
      </c>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v>-8964079.2799999993</v>
      </c>
      <c r="CC151" s="29">
        <v>8964079.2799999993</v>
      </c>
      <c r="CD151" s="29">
        <v>0</v>
      </c>
      <c r="CE151" s="29">
        <v>-8964079.2799999993</v>
      </c>
      <c r="CF151" s="29">
        <v>8964079.2799999993</v>
      </c>
      <c r="CG151" s="29">
        <v>0</v>
      </c>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29"/>
      <c r="DQ151" s="29"/>
      <c r="DR151" s="29"/>
      <c r="DS151" s="29"/>
      <c r="DT151" s="29"/>
    </row>
    <row r="152" spans="1:124" x14ac:dyDescent="0.25">
      <c r="A152" s="6" t="s">
        <v>44</v>
      </c>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v>-7966615.1600000001</v>
      </c>
      <c r="AM152" s="29">
        <v>7966615.1600000001</v>
      </c>
      <c r="AN152" s="29">
        <v>0</v>
      </c>
      <c r="AO152" s="29">
        <v>-7966615.1600000001</v>
      </c>
      <c r="AP152" s="29">
        <v>7966615.1600000001</v>
      </c>
      <c r="AQ152" s="29">
        <v>0</v>
      </c>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v>-8964079.2799999993</v>
      </c>
      <c r="CC152" s="29">
        <v>8964079.2799999993</v>
      </c>
      <c r="CD152" s="29">
        <v>0</v>
      </c>
      <c r="CE152" s="29">
        <v>-8964079.2799999993</v>
      </c>
      <c r="CF152" s="29">
        <v>8964079.2799999993</v>
      </c>
      <c r="CG152" s="29">
        <v>0</v>
      </c>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29"/>
      <c r="DQ152" s="29"/>
      <c r="DR152" s="29"/>
      <c r="DS152" s="29"/>
      <c r="DT152" s="29"/>
    </row>
    <row r="153" spans="1:124" x14ac:dyDescent="0.25">
      <c r="A153" s="7" t="s">
        <v>307</v>
      </c>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v>-7966615.1600000001</v>
      </c>
      <c r="AM153" s="29">
        <v>7966615.1600000001</v>
      </c>
      <c r="AN153" s="29">
        <v>0</v>
      </c>
      <c r="AO153" s="29">
        <v>-7966615.1600000001</v>
      </c>
      <c r="AP153" s="29">
        <v>7966615.1600000001</v>
      </c>
      <c r="AQ153" s="29">
        <v>0</v>
      </c>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v>-8964079.2799999993</v>
      </c>
      <c r="CC153" s="29">
        <v>8964079.2799999993</v>
      </c>
      <c r="CD153" s="29">
        <v>0</v>
      </c>
      <c r="CE153" s="29">
        <v>-8964079.2799999993</v>
      </c>
      <c r="CF153" s="29">
        <v>8964079.2799999993</v>
      </c>
      <c r="CG153" s="29">
        <v>0</v>
      </c>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29"/>
      <c r="DQ153" s="29"/>
      <c r="DR153" s="29"/>
      <c r="DS153" s="29"/>
      <c r="DT153" s="29"/>
    </row>
    <row r="154" spans="1:124" x14ac:dyDescent="0.25">
      <c r="A154" s="5" t="s">
        <v>37</v>
      </c>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v>196966</v>
      </c>
      <c r="AD154" s="29">
        <v>7401</v>
      </c>
      <c r="AE154" s="29">
        <v>204367</v>
      </c>
      <c r="AF154" s="29"/>
      <c r="AG154" s="29"/>
      <c r="AH154" s="29"/>
      <c r="AI154" s="29"/>
      <c r="AJ154" s="29"/>
      <c r="AK154" s="29"/>
      <c r="AL154" s="29">
        <v>123466</v>
      </c>
      <c r="AM154" s="29">
        <v>5750</v>
      </c>
      <c r="AN154" s="29">
        <v>129216</v>
      </c>
      <c r="AO154" s="29">
        <v>320432</v>
      </c>
      <c r="AP154" s="29">
        <v>13151</v>
      </c>
      <c r="AQ154" s="29">
        <v>333583</v>
      </c>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v>320432</v>
      </c>
      <c r="CC154" s="29">
        <v>13151</v>
      </c>
      <c r="CD154" s="29">
        <v>333583</v>
      </c>
      <c r="CE154" s="29">
        <v>320432</v>
      </c>
      <c r="CF154" s="29">
        <v>13151</v>
      </c>
      <c r="CG154" s="29">
        <v>333583</v>
      </c>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29"/>
      <c r="DQ154" s="29"/>
      <c r="DR154" s="29"/>
      <c r="DS154" s="29"/>
      <c r="DT154" s="29"/>
    </row>
    <row r="155" spans="1:124" x14ac:dyDescent="0.25">
      <c r="A155" s="6" t="s">
        <v>38</v>
      </c>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v>-7401</v>
      </c>
      <c r="AD155" s="29">
        <v>7401</v>
      </c>
      <c r="AE155" s="29">
        <v>0</v>
      </c>
      <c r="AF155" s="29"/>
      <c r="AG155" s="29"/>
      <c r="AH155" s="29"/>
      <c r="AI155" s="29"/>
      <c r="AJ155" s="29"/>
      <c r="AK155" s="29"/>
      <c r="AL155" s="29">
        <v>-5750</v>
      </c>
      <c r="AM155" s="29">
        <v>5750</v>
      </c>
      <c r="AN155" s="29">
        <v>0</v>
      </c>
      <c r="AO155" s="29">
        <v>-13151</v>
      </c>
      <c r="AP155" s="29">
        <v>13151</v>
      </c>
      <c r="AQ155" s="29">
        <v>0</v>
      </c>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v>-13151</v>
      </c>
      <c r="CC155" s="29">
        <v>13151</v>
      </c>
      <c r="CD155" s="29">
        <v>0</v>
      </c>
      <c r="CE155" s="29">
        <v>-13151</v>
      </c>
      <c r="CF155" s="29">
        <v>13151</v>
      </c>
      <c r="CG155" s="29">
        <v>0</v>
      </c>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29"/>
      <c r="DQ155" s="29"/>
      <c r="DR155" s="29"/>
      <c r="DS155" s="29"/>
      <c r="DT155" s="29"/>
    </row>
    <row r="156" spans="1:124" x14ac:dyDescent="0.25">
      <c r="A156" s="7" t="s">
        <v>304</v>
      </c>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v>-7401</v>
      </c>
      <c r="AD156" s="29">
        <v>7401</v>
      </c>
      <c r="AE156" s="29">
        <v>0</v>
      </c>
      <c r="AF156" s="29"/>
      <c r="AG156" s="29"/>
      <c r="AH156" s="29"/>
      <c r="AI156" s="29"/>
      <c r="AJ156" s="29"/>
      <c r="AK156" s="29"/>
      <c r="AL156" s="29">
        <v>-5750</v>
      </c>
      <c r="AM156" s="29">
        <v>5750</v>
      </c>
      <c r="AN156" s="29">
        <v>0</v>
      </c>
      <c r="AO156" s="29">
        <v>-13151</v>
      </c>
      <c r="AP156" s="29">
        <v>13151</v>
      </c>
      <c r="AQ156" s="29">
        <v>0</v>
      </c>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v>-13151</v>
      </c>
      <c r="CC156" s="29">
        <v>13151</v>
      </c>
      <c r="CD156" s="29">
        <v>0</v>
      </c>
      <c r="CE156" s="29">
        <v>-13151</v>
      </c>
      <c r="CF156" s="29">
        <v>13151</v>
      </c>
      <c r="CG156" s="29">
        <v>0</v>
      </c>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29"/>
      <c r="DQ156" s="29"/>
      <c r="DR156" s="29"/>
      <c r="DS156" s="29"/>
      <c r="DT156" s="29"/>
    </row>
    <row r="157" spans="1:124" x14ac:dyDescent="0.25">
      <c r="A157" s="6" t="s">
        <v>37</v>
      </c>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v>204367</v>
      </c>
      <c r="AD157" s="29">
        <v>0</v>
      </c>
      <c r="AE157" s="29">
        <v>204367</v>
      </c>
      <c r="AF157" s="29"/>
      <c r="AG157" s="29"/>
      <c r="AH157" s="29"/>
      <c r="AI157" s="29"/>
      <c r="AJ157" s="29"/>
      <c r="AK157" s="29"/>
      <c r="AL157" s="29">
        <v>129216</v>
      </c>
      <c r="AM157" s="29">
        <v>0</v>
      </c>
      <c r="AN157" s="29">
        <v>129216</v>
      </c>
      <c r="AO157" s="29">
        <v>333583</v>
      </c>
      <c r="AP157" s="29">
        <v>0</v>
      </c>
      <c r="AQ157" s="29">
        <v>333583</v>
      </c>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v>333583</v>
      </c>
      <c r="CC157" s="29">
        <v>0</v>
      </c>
      <c r="CD157" s="29">
        <v>333583</v>
      </c>
      <c r="CE157" s="29">
        <v>333583</v>
      </c>
      <c r="CF157" s="29">
        <v>0</v>
      </c>
      <c r="CG157" s="29">
        <v>333583</v>
      </c>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29"/>
      <c r="DQ157" s="29"/>
      <c r="DR157" s="29"/>
      <c r="DS157" s="29"/>
      <c r="DT157" s="29"/>
    </row>
    <row r="158" spans="1:124" x14ac:dyDescent="0.25">
      <c r="A158" s="7" t="s">
        <v>303</v>
      </c>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v>204367</v>
      </c>
      <c r="AD158" s="29">
        <v>0</v>
      </c>
      <c r="AE158" s="29">
        <v>204367</v>
      </c>
      <c r="AF158" s="29"/>
      <c r="AG158" s="29"/>
      <c r="AH158" s="29"/>
      <c r="AI158" s="29"/>
      <c r="AJ158" s="29"/>
      <c r="AK158" s="29"/>
      <c r="AL158" s="29">
        <v>129216</v>
      </c>
      <c r="AM158" s="29">
        <v>0</v>
      </c>
      <c r="AN158" s="29">
        <v>129216</v>
      </c>
      <c r="AO158" s="29">
        <v>333583</v>
      </c>
      <c r="AP158" s="29">
        <v>0</v>
      </c>
      <c r="AQ158" s="29">
        <v>333583</v>
      </c>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v>333583</v>
      </c>
      <c r="CC158" s="29">
        <v>0</v>
      </c>
      <c r="CD158" s="29">
        <v>333583</v>
      </c>
      <c r="CE158" s="29">
        <v>333583</v>
      </c>
      <c r="CF158" s="29">
        <v>0</v>
      </c>
      <c r="CG158" s="29">
        <v>333583</v>
      </c>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29"/>
      <c r="DQ158" s="29"/>
      <c r="DR158" s="29"/>
      <c r="DS158" s="29"/>
      <c r="DT158" s="29"/>
    </row>
    <row r="159" spans="1:124" x14ac:dyDescent="0.25">
      <c r="A159" s="5" t="s">
        <v>40</v>
      </c>
      <c r="B159" s="29"/>
      <c r="C159" s="29"/>
      <c r="D159" s="29"/>
      <c r="E159" s="29"/>
      <c r="F159" s="29"/>
      <c r="G159" s="29"/>
      <c r="H159" s="29"/>
      <c r="I159" s="29"/>
      <c r="J159" s="29"/>
      <c r="K159" s="29"/>
      <c r="L159" s="29"/>
      <c r="M159" s="29"/>
      <c r="N159" s="29">
        <v>376444.44</v>
      </c>
      <c r="O159" s="29">
        <v>0</v>
      </c>
      <c r="P159" s="29">
        <v>376444.44</v>
      </c>
      <c r="Q159" s="29"/>
      <c r="R159" s="29"/>
      <c r="S159" s="29"/>
      <c r="T159" s="29"/>
      <c r="U159" s="29"/>
      <c r="V159" s="29"/>
      <c r="W159" s="29">
        <v>344804.44</v>
      </c>
      <c r="X159" s="29">
        <v>0</v>
      </c>
      <c r="Y159" s="29">
        <v>344804.44</v>
      </c>
      <c r="Z159" s="29"/>
      <c r="AA159" s="29"/>
      <c r="AB159" s="29"/>
      <c r="AC159" s="29"/>
      <c r="AD159" s="29"/>
      <c r="AE159" s="29"/>
      <c r="AF159" s="29">
        <v>3838597.98</v>
      </c>
      <c r="AG159" s="29">
        <v>0</v>
      </c>
      <c r="AH159" s="29">
        <v>3838597.98</v>
      </c>
      <c r="AI159" s="29"/>
      <c r="AJ159" s="29"/>
      <c r="AK159" s="29"/>
      <c r="AL159" s="29">
        <v>8254331.4000000004</v>
      </c>
      <c r="AM159" s="29">
        <v>0</v>
      </c>
      <c r="AN159" s="29">
        <v>8254331.4000000004</v>
      </c>
      <c r="AO159" s="29">
        <v>12814178.260000002</v>
      </c>
      <c r="AP159" s="29">
        <v>0</v>
      </c>
      <c r="AQ159" s="29">
        <v>12814178.260000002</v>
      </c>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v>12814178.26</v>
      </c>
      <c r="CC159" s="29">
        <v>0</v>
      </c>
      <c r="CD159" s="29">
        <v>12814178.26</v>
      </c>
      <c r="CE159" s="29">
        <v>12814178.26</v>
      </c>
      <c r="CF159" s="29">
        <v>0</v>
      </c>
      <c r="CG159" s="29">
        <v>12814178.26</v>
      </c>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29"/>
      <c r="DQ159" s="29"/>
      <c r="DR159" s="29"/>
      <c r="DS159" s="29"/>
      <c r="DT159" s="29"/>
    </row>
    <row r="160" spans="1:124" x14ac:dyDescent="0.25">
      <c r="A160" s="6" t="s">
        <v>40</v>
      </c>
      <c r="B160" s="29"/>
      <c r="C160" s="29"/>
      <c r="D160" s="29"/>
      <c r="E160" s="29"/>
      <c r="F160" s="29"/>
      <c r="G160" s="29"/>
      <c r="H160" s="29"/>
      <c r="I160" s="29"/>
      <c r="J160" s="29"/>
      <c r="K160" s="29"/>
      <c r="L160" s="29"/>
      <c r="M160" s="29"/>
      <c r="N160" s="29">
        <v>376444.44</v>
      </c>
      <c r="O160" s="29">
        <v>0</v>
      </c>
      <c r="P160" s="29">
        <v>376444.44</v>
      </c>
      <c r="Q160" s="29"/>
      <c r="R160" s="29"/>
      <c r="S160" s="29"/>
      <c r="T160" s="29"/>
      <c r="U160" s="29"/>
      <c r="V160" s="29"/>
      <c r="W160" s="29">
        <v>344804.44</v>
      </c>
      <c r="X160" s="29">
        <v>0</v>
      </c>
      <c r="Y160" s="29">
        <v>344804.44</v>
      </c>
      <c r="Z160" s="29"/>
      <c r="AA160" s="29"/>
      <c r="AB160" s="29"/>
      <c r="AC160" s="29"/>
      <c r="AD160" s="29"/>
      <c r="AE160" s="29"/>
      <c r="AF160" s="29">
        <v>3838597.98</v>
      </c>
      <c r="AG160" s="29">
        <v>0</v>
      </c>
      <c r="AH160" s="29">
        <v>3838597.98</v>
      </c>
      <c r="AI160" s="29"/>
      <c r="AJ160" s="29"/>
      <c r="AK160" s="29"/>
      <c r="AL160" s="29">
        <v>8254331.4000000004</v>
      </c>
      <c r="AM160" s="29">
        <v>0</v>
      </c>
      <c r="AN160" s="29">
        <v>8254331.4000000004</v>
      </c>
      <c r="AO160" s="29">
        <v>12814178.260000002</v>
      </c>
      <c r="AP160" s="29">
        <v>0</v>
      </c>
      <c r="AQ160" s="29">
        <v>12814178.260000002</v>
      </c>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v>12814178.26</v>
      </c>
      <c r="CC160" s="29">
        <v>0</v>
      </c>
      <c r="CD160" s="29">
        <v>12814178.26</v>
      </c>
      <c r="CE160" s="29">
        <v>12814178.26</v>
      </c>
      <c r="CF160" s="29">
        <v>0</v>
      </c>
      <c r="CG160" s="29">
        <v>12814178.26</v>
      </c>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29"/>
      <c r="DQ160" s="29"/>
      <c r="DR160" s="29"/>
      <c r="DS160" s="29"/>
      <c r="DT160" s="29"/>
    </row>
    <row r="161" spans="1:124" x14ac:dyDescent="0.25">
      <c r="A161" s="7" t="s">
        <v>305</v>
      </c>
      <c r="B161" s="29"/>
      <c r="C161" s="29"/>
      <c r="D161" s="29"/>
      <c r="E161" s="29"/>
      <c r="F161" s="29"/>
      <c r="G161" s="29"/>
      <c r="H161" s="29"/>
      <c r="I161" s="29"/>
      <c r="J161" s="29"/>
      <c r="K161" s="29"/>
      <c r="L161" s="29"/>
      <c r="M161" s="29"/>
      <c r="N161" s="29">
        <v>376444.44</v>
      </c>
      <c r="O161" s="29">
        <v>0</v>
      </c>
      <c r="P161" s="29">
        <v>376444.44</v>
      </c>
      <c r="Q161" s="29"/>
      <c r="R161" s="29"/>
      <c r="S161" s="29"/>
      <c r="T161" s="29"/>
      <c r="U161" s="29"/>
      <c r="V161" s="29"/>
      <c r="W161" s="29">
        <v>344804.44</v>
      </c>
      <c r="X161" s="29">
        <v>0</v>
      </c>
      <c r="Y161" s="29">
        <v>344804.44</v>
      </c>
      <c r="Z161" s="29"/>
      <c r="AA161" s="29"/>
      <c r="AB161" s="29"/>
      <c r="AC161" s="29"/>
      <c r="AD161" s="29"/>
      <c r="AE161" s="29"/>
      <c r="AF161" s="29">
        <v>3838597.98</v>
      </c>
      <c r="AG161" s="29">
        <v>0</v>
      </c>
      <c r="AH161" s="29">
        <v>3838597.98</v>
      </c>
      <c r="AI161" s="29"/>
      <c r="AJ161" s="29"/>
      <c r="AK161" s="29"/>
      <c r="AL161" s="29">
        <v>8254331.4000000004</v>
      </c>
      <c r="AM161" s="29">
        <v>0</v>
      </c>
      <c r="AN161" s="29">
        <v>8254331.4000000004</v>
      </c>
      <c r="AO161" s="29">
        <v>12814178.260000002</v>
      </c>
      <c r="AP161" s="29">
        <v>0</v>
      </c>
      <c r="AQ161" s="29">
        <v>12814178.260000002</v>
      </c>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v>12814178.26</v>
      </c>
      <c r="CC161" s="29">
        <v>0</v>
      </c>
      <c r="CD161" s="29">
        <v>12814178.26</v>
      </c>
      <c r="CE161" s="29">
        <v>12814178.26</v>
      </c>
      <c r="CF161" s="29">
        <v>0</v>
      </c>
      <c r="CG161" s="29">
        <v>12814178.26</v>
      </c>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29"/>
      <c r="DQ161" s="29"/>
      <c r="DR161" s="29"/>
      <c r="DS161" s="29"/>
      <c r="DT161" s="29"/>
    </row>
    <row r="162" spans="1:124" x14ac:dyDescent="0.25">
      <c r="A162" s="4" t="s">
        <v>46</v>
      </c>
      <c r="B162" s="29">
        <v>-16210.25</v>
      </c>
      <c r="C162" s="29">
        <v>16210.25</v>
      </c>
      <c r="D162" s="29">
        <v>0</v>
      </c>
      <c r="E162" s="29">
        <v>-25000</v>
      </c>
      <c r="F162" s="29">
        <v>25000</v>
      </c>
      <c r="G162" s="29">
        <v>0</v>
      </c>
      <c r="H162" s="29">
        <v>-34086.559999999998</v>
      </c>
      <c r="I162" s="29">
        <v>34086.559999999998</v>
      </c>
      <c r="J162" s="29">
        <v>0</v>
      </c>
      <c r="K162" s="29"/>
      <c r="L162" s="29"/>
      <c r="M162" s="29"/>
      <c r="N162" s="29">
        <v>-6000</v>
      </c>
      <c r="O162" s="29">
        <v>6000</v>
      </c>
      <c r="P162" s="29">
        <v>0</v>
      </c>
      <c r="Q162" s="29">
        <v>-3000</v>
      </c>
      <c r="R162" s="29">
        <v>3000</v>
      </c>
      <c r="S162" s="29">
        <v>0</v>
      </c>
      <c r="T162" s="29">
        <v>-3000</v>
      </c>
      <c r="U162" s="29">
        <v>3000</v>
      </c>
      <c r="V162" s="29">
        <v>0</v>
      </c>
      <c r="W162" s="29">
        <v>-3000</v>
      </c>
      <c r="X162" s="29">
        <v>3000</v>
      </c>
      <c r="Y162" s="29">
        <v>0</v>
      </c>
      <c r="Z162" s="29">
        <v>-1500</v>
      </c>
      <c r="AA162" s="29">
        <v>1500</v>
      </c>
      <c r="AB162" s="29">
        <v>0</v>
      </c>
      <c r="AC162" s="29">
        <v>-3000</v>
      </c>
      <c r="AD162" s="29">
        <v>3000</v>
      </c>
      <c r="AE162" s="29">
        <v>0</v>
      </c>
      <c r="AF162" s="29"/>
      <c r="AG162" s="29"/>
      <c r="AH162" s="29"/>
      <c r="AI162" s="29">
        <v>56965.47</v>
      </c>
      <c r="AJ162" s="29">
        <v>17582.75</v>
      </c>
      <c r="AK162" s="29">
        <v>74548.22</v>
      </c>
      <c r="AL162" s="29">
        <v>208020</v>
      </c>
      <c r="AM162" s="29">
        <v>0</v>
      </c>
      <c r="AN162" s="29">
        <v>208020</v>
      </c>
      <c r="AO162" s="29">
        <v>170188.66</v>
      </c>
      <c r="AP162" s="29">
        <v>112379.56</v>
      </c>
      <c r="AQ162" s="29">
        <v>282568.21999999997</v>
      </c>
      <c r="AR162" s="29">
        <v>42000</v>
      </c>
      <c r="AS162" s="29">
        <v>3000</v>
      </c>
      <c r="AT162" s="29">
        <v>45000</v>
      </c>
      <c r="AU162" s="29">
        <v>-111266.82</v>
      </c>
      <c r="AV162" s="29">
        <v>111266.82</v>
      </c>
      <c r="AW162" s="29">
        <v>0</v>
      </c>
      <c r="AX162" s="29"/>
      <c r="AY162" s="29"/>
      <c r="AZ162" s="29"/>
      <c r="BA162" s="29">
        <v>-84511.84</v>
      </c>
      <c r="BB162" s="29">
        <v>84511.84</v>
      </c>
      <c r="BC162" s="29">
        <v>0</v>
      </c>
      <c r="BD162" s="29"/>
      <c r="BE162" s="29"/>
      <c r="BF162" s="29"/>
      <c r="BG162" s="29">
        <v>-6900</v>
      </c>
      <c r="BH162" s="29">
        <v>6900</v>
      </c>
      <c r="BI162" s="29">
        <v>0</v>
      </c>
      <c r="BJ162" s="29">
        <v>-2100</v>
      </c>
      <c r="BK162" s="29">
        <v>2459.4699999999998</v>
      </c>
      <c r="BL162" s="29">
        <v>359.47</v>
      </c>
      <c r="BM162" s="29"/>
      <c r="BN162" s="29"/>
      <c r="BO162" s="29"/>
      <c r="BP162" s="29"/>
      <c r="BQ162" s="29"/>
      <c r="BR162" s="29"/>
      <c r="BS162" s="29">
        <v>3749.82</v>
      </c>
      <c r="BT162" s="29">
        <v>0</v>
      </c>
      <c r="BU162" s="29">
        <v>3749.82</v>
      </c>
      <c r="BV162" s="29">
        <v>-3749.82</v>
      </c>
      <c r="BW162" s="29">
        <v>0</v>
      </c>
      <c r="BX162" s="29">
        <v>-3749.82</v>
      </c>
      <c r="BY162" s="29">
        <v>13000</v>
      </c>
      <c r="BZ162" s="29">
        <v>0</v>
      </c>
      <c r="CA162" s="29">
        <v>13000</v>
      </c>
      <c r="CB162" s="29">
        <v>170188.66</v>
      </c>
      <c r="CC162" s="29">
        <v>0</v>
      </c>
      <c r="CD162" s="29">
        <v>170188.66</v>
      </c>
      <c r="CE162" s="29">
        <v>20410</v>
      </c>
      <c r="CF162" s="29">
        <v>208138.13</v>
      </c>
      <c r="CG162" s="29">
        <v>228548.13</v>
      </c>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29"/>
      <c r="DQ162" s="29"/>
      <c r="DR162" s="29"/>
      <c r="DS162" s="29"/>
      <c r="DT162" s="29"/>
    </row>
    <row r="163" spans="1:124" x14ac:dyDescent="0.25">
      <c r="A163" s="5" t="s">
        <v>47</v>
      </c>
      <c r="B163" s="29">
        <v>-16210.25</v>
      </c>
      <c r="C163" s="29">
        <v>16210.25</v>
      </c>
      <c r="D163" s="29">
        <v>0</v>
      </c>
      <c r="E163" s="29">
        <v>-25000</v>
      </c>
      <c r="F163" s="29">
        <v>25000</v>
      </c>
      <c r="G163" s="29">
        <v>0</v>
      </c>
      <c r="H163" s="29">
        <v>-34086.559999999998</v>
      </c>
      <c r="I163" s="29">
        <v>34086.559999999998</v>
      </c>
      <c r="J163" s="29">
        <v>0</v>
      </c>
      <c r="K163" s="29"/>
      <c r="L163" s="29"/>
      <c r="M163" s="29"/>
      <c r="N163" s="29">
        <v>-6000</v>
      </c>
      <c r="O163" s="29">
        <v>6000</v>
      </c>
      <c r="P163" s="29">
        <v>0</v>
      </c>
      <c r="Q163" s="29">
        <v>-3000</v>
      </c>
      <c r="R163" s="29">
        <v>3000</v>
      </c>
      <c r="S163" s="29">
        <v>0</v>
      </c>
      <c r="T163" s="29">
        <v>-3000</v>
      </c>
      <c r="U163" s="29">
        <v>3000</v>
      </c>
      <c r="V163" s="29">
        <v>0</v>
      </c>
      <c r="W163" s="29">
        <v>-3000</v>
      </c>
      <c r="X163" s="29">
        <v>3000</v>
      </c>
      <c r="Y163" s="29">
        <v>0</v>
      </c>
      <c r="Z163" s="29">
        <v>-1500</v>
      </c>
      <c r="AA163" s="29">
        <v>1500</v>
      </c>
      <c r="AB163" s="29">
        <v>0</v>
      </c>
      <c r="AC163" s="29">
        <v>-3000</v>
      </c>
      <c r="AD163" s="29">
        <v>3000</v>
      </c>
      <c r="AE163" s="29">
        <v>0</v>
      </c>
      <c r="AF163" s="29"/>
      <c r="AG163" s="29"/>
      <c r="AH163" s="29"/>
      <c r="AI163" s="29">
        <v>56965.47</v>
      </c>
      <c r="AJ163" s="29">
        <v>17582.75</v>
      </c>
      <c r="AK163" s="29">
        <v>74548.22</v>
      </c>
      <c r="AL163" s="29">
        <v>208020</v>
      </c>
      <c r="AM163" s="29">
        <v>0</v>
      </c>
      <c r="AN163" s="29">
        <v>208020</v>
      </c>
      <c r="AO163" s="29">
        <v>170188.66</v>
      </c>
      <c r="AP163" s="29">
        <v>112379.56</v>
      </c>
      <c r="AQ163" s="29">
        <v>282568.21999999997</v>
      </c>
      <c r="AR163" s="29">
        <v>42000</v>
      </c>
      <c r="AS163" s="29">
        <v>3000</v>
      </c>
      <c r="AT163" s="29">
        <v>45000</v>
      </c>
      <c r="AU163" s="29">
        <v>-111266.82</v>
      </c>
      <c r="AV163" s="29">
        <v>111266.82</v>
      </c>
      <c r="AW163" s="29">
        <v>0</v>
      </c>
      <c r="AX163" s="29"/>
      <c r="AY163" s="29"/>
      <c r="AZ163" s="29"/>
      <c r="BA163" s="29">
        <v>-84511.84</v>
      </c>
      <c r="BB163" s="29">
        <v>84511.84</v>
      </c>
      <c r="BC163" s="29">
        <v>0</v>
      </c>
      <c r="BD163" s="29"/>
      <c r="BE163" s="29"/>
      <c r="BF163" s="29"/>
      <c r="BG163" s="29">
        <v>-6900</v>
      </c>
      <c r="BH163" s="29">
        <v>6900</v>
      </c>
      <c r="BI163" s="29">
        <v>0</v>
      </c>
      <c r="BJ163" s="29">
        <v>-2100</v>
      </c>
      <c r="BK163" s="29">
        <v>2459.4699999999998</v>
      </c>
      <c r="BL163" s="29">
        <v>359.47</v>
      </c>
      <c r="BM163" s="29"/>
      <c r="BN163" s="29"/>
      <c r="BO163" s="29"/>
      <c r="BP163" s="29"/>
      <c r="BQ163" s="29"/>
      <c r="BR163" s="29"/>
      <c r="BS163" s="29">
        <v>3749.82</v>
      </c>
      <c r="BT163" s="29">
        <v>0</v>
      </c>
      <c r="BU163" s="29">
        <v>3749.82</v>
      </c>
      <c r="BV163" s="29">
        <v>-3749.82</v>
      </c>
      <c r="BW163" s="29">
        <v>0</v>
      </c>
      <c r="BX163" s="29">
        <v>-3749.82</v>
      </c>
      <c r="BY163" s="29">
        <v>13000</v>
      </c>
      <c r="BZ163" s="29">
        <v>0</v>
      </c>
      <c r="CA163" s="29">
        <v>13000</v>
      </c>
      <c r="CB163" s="29">
        <v>170188.66</v>
      </c>
      <c r="CC163" s="29">
        <v>0</v>
      </c>
      <c r="CD163" s="29">
        <v>170188.66</v>
      </c>
      <c r="CE163" s="29">
        <v>20410</v>
      </c>
      <c r="CF163" s="29">
        <v>208138.13</v>
      </c>
      <c r="CG163" s="29">
        <v>228548.13</v>
      </c>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29"/>
      <c r="DQ163" s="29"/>
      <c r="DR163" s="29"/>
      <c r="DS163" s="29"/>
      <c r="DT163" s="29"/>
    </row>
    <row r="164" spans="1:124" x14ac:dyDescent="0.25">
      <c r="A164" s="6" t="s">
        <v>47</v>
      </c>
      <c r="B164" s="29">
        <v>-16210.25</v>
      </c>
      <c r="C164" s="29">
        <v>16210.25</v>
      </c>
      <c r="D164" s="29">
        <v>0</v>
      </c>
      <c r="E164" s="29">
        <v>-25000</v>
      </c>
      <c r="F164" s="29">
        <v>25000</v>
      </c>
      <c r="G164" s="29">
        <v>0</v>
      </c>
      <c r="H164" s="29">
        <v>-34086.559999999998</v>
      </c>
      <c r="I164" s="29">
        <v>34086.559999999998</v>
      </c>
      <c r="J164" s="29">
        <v>0</v>
      </c>
      <c r="K164" s="29"/>
      <c r="L164" s="29"/>
      <c r="M164" s="29"/>
      <c r="N164" s="29">
        <v>-6000</v>
      </c>
      <c r="O164" s="29">
        <v>6000</v>
      </c>
      <c r="P164" s="29">
        <v>0</v>
      </c>
      <c r="Q164" s="29">
        <v>-3000</v>
      </c>
      <c r="R164" s="29">
        <v>3000</v>
      </c>
      <c r="S164" s="29">
        <v>0</v>
      </c>
      <c r="T164" s="29">
        <v>-3000</v>
      </c>
      <c r="U164" s="29">
        <v>3000</v>
      </c>
      <c r="V164" s="29">
        <v>0</v>
      </c>
      <c r="W164" s="29">
        <v>-3000</v>
      </c>
      <c r="X164" s="29">
        <v>3000</v>
      </c>
      <c r="Y164" s="29">
        <v>0</v>
      </c>
      <c r="Z164" s="29">
        <v>-1500</v>
      </c>
      <c r="AA164" s="29">
        <v>1500</v>
      </c>
      <c r="AB164" s="29">
        <v>0</v>
      </c>
      <c r="AC164" s="29">
        <v>-3000</v>
      </c>
      <c r="AD164" s="29">
        <v>3000</v>
      </c>
      <c r="AE164" s="29">
        <v>0</v>
      </c>
      <c r="AF164" s="29"/>
      <c r="AG164" s="29"/>
      <c r="AH164" s="29"/>
      <c r="AI164" s="29">
        <v>56965.47</v>
      </c>
      <c r="AJ164" s="29">
        <v>17582.75</v>
      </c>
      <c r="AK164" s="29">
        <v>74548.22</v>
      </c>
      <c r="AL164" s="29">
        <v>208020</v>
      </c>
      <c r="AM164" s="29">
        <v>0</v>
      </c>
      <c r="AN164" s="29">
        <v>208020</v>
      </c>
      <c r="AO164" s="29">
        <v>170188.66</v>
      </c>
      <c r="AP164" s="29">
        <v>112379.56</v>
      </c>
      <c r="AQ164" s="29">
        <v>282568.21999999997</v>
      </c>
      <c r="AR164" s="29">
        <v>42000</v>
      </c>
      <c r="AS164" s="29">
        <v>3000</v>
      </c>
      <c r="AT164" s="29">
        <v>45000</v>
      </c>
      <c r="AU164" s="29">
        <v>-111266.82</v>
      </c>
      <c r="AV164" s="29">
        <v>111266.82</v>
      </c>
      <c r="AW164" s="29">
        <v>0</v>
      </c>
      <c r="AX164" s="29"/>
      <c r="AY164" s="29"/>
      <c r="AZ164" s="29"/>
      <c r="BA164" s="29">
        <v>-84511.84</v>
      </c>
      <c r="BB164" s="29">
        <v>84511.84</v>
      </c>
      <c r="BC164" s="29">
        <v>0</v>
      </c>
      <c r="BD164" s="29"/>
      <c r="BE164" s="29"/>
      <c r="BF164" s="29"/>
      <c r="BG164" s="29">
        <v>-6900</v>
      </c>
      <c r="BH164" s="29">
        <v>6900</v>
      </c>
      <c r="BI164" s="29">
        <v>0</v>
      </c>
      <c r="BJ164" s="29">
        <v>-2100</v>
      </c>
      <c r="BK164" s="29">
        <v>2459.4699999999998</v>
      </c>
      <c r="BL164" s="29">
        <v>359.47</v>
      </c>
      <c r="BM164" s="29"/>
      <c r="BN164" s="29"/>
      <c r="BO164" s="29"/>
      <c r="BP164" s="29"/>
      <c r="BQ164" s="29"/>
      <c r="BR164" s="29"/>
      <c r="BS164" s="29">
        <v>3749.82</v>
      </c>
      <c r="BT164" s="29">
        <v>0</v>
      </c>
      <c r="BU164" s="29">
        <v>3749.82</v>
      </c>
      <c r="BV164" s="29">
        <v>-3749.82</v>
      </c>
      <c r="BW164" s="29">
        <v>0</v>
      </c>
      <c r="BX164" s="29">
        <v>-3749.82</v>
      </c>
      <c r="BY164" s="29">
        <v>13000</v>
      </c>
      <c r="BZ164" s="29">
        <v>0</v>
      </c>
      <c r="CA164" s="29">
        <v>13000</v>
      </c>
      <c r="CB164" s="29">
        <v>170188.66</v>
      </c>
      <c r="CC164" s="29">
        <v>0</v>
      </c>
      <c r="CD164" s="29">
        <v>170188.66</v>
      </c>
      <c r="CE164" s="29">
        <v>20410</v>
      </c>
      <c r="CF164" s="29">
        <v>208138.13</v>
      </c>
      <c r="CG164" s="29">
        <v>228548.13</v>
      </c>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29"/>
      <c r="DQ164" s="29"/>
      <c r="DR164" s="29"/>
      <c r="DS164" s="29"/>
      <c r="DT164" s="29"/>
    </row>
    <row r="165" spans="1:124" x14ac:dyDescent="0.25">
      <c r="A165" s="7" t="s">
        <v>308</v>
      </c>
      <c r="B165" s="29">
        <v>-16173</v>
      </c>
      <c r="C165" s="29">
        <v>16173</v>
      </c>
      <c r="D165" s="29">
        <v>0</v>
      </c>
      <c r="E165" s="29">
        <v>-25000</v>
      </c>
      <c r="F165" s="29">
        <v>25000</v>
      </c>
      <c r="G165" s="29">
        <v>0</v>
      </c>
      <c r="H165" s="29">
        <v>-34086.559999999998</v>
      </c>
      <c r="I165" s="29">
        <v>34086.559999999998</v>
      </c>
      <c r="J165" s="29">
        <v>0</v>
      </c>
      <c r="K165" s="29"/>
      <c r="L165" s="29"/>
      <c r="M165" s="29"/>
      <c r="N165" s="29">
        <v>-6000</v>
      </c>
      <c r="O165" s="29">
        <v>6000</v>
      </c>
      <c r="P165" s="29">
        <v>0</v>
      </c>
      <c r="Q165" s="29">
        <v>-3000</v>
      </c>
      <c r="R165" s="29">
        <v>3000</v>
      </c>
      <c r="S165" s="29">
        <v>0</v>
      </c>
      <c r="T165" s="29">
        <v>-3000</v>
      </c>
      <c r="U165" s="29">
        <v>3000</v>
      </c>
      <c r="V165" s="29">
        <v>0</v>
      </c>
      <c r="W165" s="29">
        <v>-3000</v>
      </c>
      <c r="X165" s="29">
        <v>3000</v>
      </c>
      <c r="Y165" s="29">
        <v>0</v>
      </c>
      <c r="Z165" s="29"/>
      <c r="AA165" s="29"/>
      <c r="AB165" s="29"/>
      <c r="AC165" s="29">
        <v>-3000</v>
      </c>
      <c r="AD165" s="29">
        <v>3000</v>
      </c>
      <c r="AE165" s="29">
        <v>0</v>
      </c>
      <c r="AF165" s="29"/>
      <c r="AG165" s="29"/>
      <c r="AH165" s="29"/>
      <c r="AI165" s="29">
        <v>54038.22</v>
      </c>
      <c r="AJ165" s="29">
        <v>3500</v>
      </c>
      <c r="AK165" s="29">
        <v>57538.22</v>
      </c>
      <c r="AL165" s="29">
        <v>191000</v>
      </c>
      <c r="AM165" s="29">
        <v>0</v>
      </c>
      <c r="AN165" s="29">
        <v>191000</v>
      </c>
      <c r="AO165" s="29">
        <v>151778.66</v>
      </c>
      <c r="AP165" s="29">
        <v>96759.56</v>
      </c>
      <c r="AQ165" s="29">
        <v>248538.22</v>
      </c>
      <c r="AR165" s="29">
        <v>-3000</v>
      </c>
      <c r="AS165" s="29">
        <v>3000</v>
      </c>
      <c r="AT165" s="29">
        <v>0</v>
      </c>
      <c r="AU165" s="29">
        <v>-66266.820000000007</v>
      </c>
      <c r="AV165" s="29">
        <v>66266.820000000007</v>
      </c>
      <c r="AW165" s="29">
        <v>0</v>
      </c>
      <c r="AX165" s="29"/>
      <c r="AY165" s="29"/>
      <c r="AZ165" s="29"/>
      <c r="BA165" s="29">
        <v>-82511.839999999997</v>
      </c>
      <c r="BB165" s="29">
        <v>82511.839999999997</v>
      </c>
      <c r="BC165" s="29">
        <v>0</v>
      </c>
      <c r="BD165" s="29"/>
      <c r="BE165" s="29"/>
      <c r="BF165" s="29"/>
      <c r="BG165" s="29"/>
      <c r="BH165" s="29"/>
      <c r="BI165" s="29"/>
      <c r="BJ165" s="29"/>
      <c r="BK165" s="29"/>
      <c r="BL165" s="29"/>
      <c r="BM165" s="29"/>
      <c r="BN165" s="29"/>
      <c r="BO165" s="29"/>
      <c r="BP165" s="29"/>
      <c r="BQ165" s="29"/>
      <c r="BR165" s="29"/>
      <c r="BS165" s="29">
        <v>3749.82</v>
      </c>
      <c r="BT165" s="29">
        <v>0</v>
      </c>
      <c r="BU165" s="29">
        <v>3749.82</v>
      </c>
      <c r="BV165" s="29">
        <v>-3749.82</v>
      </c>
      <c r="BW165" s="29">
        <v>0</v>
      </c>
      <c r="BX165" s="29">
        <v>-3749.82</v>
      </c>
      <c r="BY165" s="29"/>
      <c r="BZ165" s="29"/>
      <c r="CA165" s="29"/>
      <c r="CB165" s="29">
        <v>151778.66</v>
      </c>
      <c r="CC165" s="29">
        <v>0</v>
      </c>
      <c r="CD165" s="29">
        <v>151778.66</v>
      </c>
      <c r="CE165" s="29">
        <v>0</v>
      </c>
      <c r="CF165" s="29">
        <v>151778.66</v>
      </c>
      <c r="CG165" s="29">
        <v>151778.66</v>
      </c>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29"/>
      <c r="DQ165" s="29"/>
      <c r="DR165" s="29"/>
      <c r="DS165" s="29"/>
      <c r="DT165" s="29"/>
    </row>
    <row r="166" spans="1:124" x14ac:dyDescent="0.25">
      <c r="A166" s="7" t="s">
        <v>309</v>
      </c>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v>540</v>
      </c>
      <c r="AJ166" s="29">
        <v>4620</v>
      </c>
      <c r="AK166" s="29">
        <v>5160</v>
      </c>
      <c r="AL166" s="29">
        <v>4620</v>
      </c>
      <c r="AM166" s="29">
        <v>0</v>
      </c>
      <c r="AN166" s="29">
        <v>4620</v>
      </c>
      <c r="AO166" s="29">
        <v>5160</v>
      </c>
      <c r="AP166" s="29">
        <v>4620</v>
      </c>
      <c r="AQ166" s="29">
        <v>9780</v>
      </c>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v>5160</v>
      </c>
      <c r="CC166" s="29">
        <v>0</v>
      </c>
      <c r="CD166" s="29">
        <v>5160</v>
      </c>
      <c r="CE166" s="29">
        <v>5160</v>
      </c>
      <c r="CF166" s="29">
        <v>0</v>
      </c>
      <c r="CG166" s="29">
        <v>5160</v>
      </c>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29"/>
      <c r="DQ166" s="29"/>
      <c r="DR166" s="29"/>
      <c r="DS166" s="29"/>
      <c r="DT166" s="29"/>
    </row>
    <row r="167" spans="1:124" x14ac:dyDescent="0.25">
      <c r="A167" s="7" t="s">
        <v>381</v>
      </c>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v>45000</v>
      </c>
      <c r="AS167" s="29">
        <v>0</v>
      </c>
      <c r="AT167" s="29">
        <v>45000</v>
      </c>
      <c r="AU167" s="29">
        <v>-45000</v>
      </c>
      <c r="AV167" s="29">
        <v>45000</v>
      </c>
      <c r="AW167" s="29">
        <v>0</v>
      </c>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v>0</v>
      </c>
      <c r="CF167" s="29">
        <v>45000</v>
      </c>
      <c r="CG167" s="29">
        <v>45000</v>
      </c>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29"/>
      <c r="DQ167" s="29"/>
      <c r="DR167" s="29"/>
      <c r="DS167" s="29"/>
      <c r="DT167" s="29"/>
    </row>
    <row r="168" spans="1:124" x14ac:dyDescent="0.25">
      <c r="A168" s="7" t="s">
        <v>310</v>
      </c>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v>850</v>
      </c>
      <c r="AJ168" s="29">
        <v>0</v>
      </c>
      <c r="AK168" s="29">
        <v>850</v>
      </c>
      <c r="AL168" s="29">
        <v>1400</v>
      </c>
      <c r="AM168" s="29">
        <v>0</v>
      </c>
      <c r="AN168" s="29">
        <v>1400</v>
      </c>
      <c r="AO168" s="29">
        <v>2250</v>
      </c>
      <c r="AP168" s="29">
        <v>0</v>
      </c>
      <c r="AQ168" s="29">
        <v>2250</v>
      </c>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v>2250</v>
      </c>
      <c r="CC168" s="29">
        <v>0</v>
      </c>
      <c r="CD168" s="29">
        <v>2250</v>
      </c>
      <c r="CE168" s="29">
        <v>2250</v>
      </c>
      <c r="CF168" s="29">
        <v>0</v>
      </c>
      <c r="CG168" s="29">
        <v>2250</v>
      </c>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29"/>
      <c r="DQ168" s="29"/>
      <c r="DR168" s="29"/>
      <c r="DS168" s="29"/>
      <c r="DT168" s="29"/>
    </row>
    <row r="169" spans="1:124" x14ac:dyDescent="0.25">
      <c r="A169" s="7" t="s">
        <v>311</v>
      </c>
      <c r="B169" s="29">
        <v>-37.25</v>
      </c>
      <c r="C169" s="29">
        <v>37.25</v>
      </c>
      <c r="D169" s="29">
        <v>0</v>
      </c>
      <c r="E169" s="29"/>
      <c r="F169" s="29"/>
      <c r="G169" s="29"/>
      <c r="H169" s="29"/>
      <c r="I169" s="29"/>
      <c r="J169" s="29"/>
      <c r="K169" s="29"/>
      <c r="L169" s="29"/>
      <c r="M169" s="29"/>
      <c r="N169" s="29"/>
      <c r="O169" s="29"/>
      <c r="P169" s="29"/>
      <c r="Q169" s="29"/>
      <c r="R169" s="29"/>
      <c r="S169" s="29"/>
      <c r="T169" s="29"/>
      <c r="U169" s="29"/>
      <c r="V169" s="29"/>
      <c r="W169" s="29"/>
      <c r="X169" s="29"/>
      <c r="Y169" s="29"/>
      <c r="Z169" s="29">
        <v>-1500</v>
      </c>
      <c r="AA169" s="29">
        <v>1500</v>
      </c>
      <c r="AB169" s="29">
        <v>0</v>
      </c>
      <c r="AC169" s="29"/>
      <c r="AD169" s="29"/>
      <c r="AE169" s="29"/>
      <c r="AF169" s="29"/>
      <c r="AG169" s="29"/>
      <c r="AH169" s="29"/>
      <c r="AI169" s="29">
        <v>1537.25</v>
      </c>
      <c r="AJ169" s="29">
        <v>9462.75</v>
      </c>
      <c r="AK169" s="29">
        <v>11000</v>
      </c>
      <c r="AL169" s="29">
        <v>11000</v>
      </c>
      <c r="AM169" s="29">
        <v>0</v>
      </c>
      <c r="AN169" s="29">
        <v>11000</v>
      </c>
      <c r="AO169" s="29">
        <v>11000</v>
      </c>
      <c r="AP169" s="29">
        <v>11000</v>
      </c>
      <c r="AQ169" s="29">
        <v>22000</v>
      </c>
      <c r="AR169" s="29"/>
      <c r="AS169" s="29"/>
      <c r="AT169" s="29"/>
      <c r="AU169" s="29"/>
      <c r="AV169" s="29"/>
      <c r="AW169" s="29"/>
      <c r="AX169" s="29"/>
      <c r="AY169" s="29"/>
      <c r="AZ169" s="29"/>
      <c r="BA169" s="29">
        <v>-2000</v>
      </c>
      <c r="BB169" s="29">
        <v>2000</v>
      </c>
      <c r="BC169" s="29">
        <v>0</v>
      </c>
      <c r="BD169" s="29"/>
      <c r="BE169" s="29"/>
      <c r="BF169" s="29"/>
      <c r="BG169" s="29">
        <v>-6900</v>
      </c>
      <c r="BH169" s="29">
        <v>6900</v>
      </c>
      <c r="BI169" s="29">
        <v>0</v>
      </c>
      <c r="BJ169" s="29">
        <v>-2100</v>
      </c>
      <c r="BK169" s="29">
        <v>2459.4699999999998</v>
      </c>
      <c r="BL169" s="29">
        <v>359.47</v>
      </c>
      <c r="BM169" s="29"/>
      <c r="BN169" s="29"/>
      <c r="BO169" s="29"/>
      <c r="BP169" s="29"/>
      <c r="BQ169" s="29"/>
      <c r="BR169" s="29"/>
      <c r="BS169" s="29"/>
      <c r="BT169" s="29"/>
      <c r="BU169" s="29"/>
      <c r="BV169" s="29"/>
      <c r="BW169" s="29"/>
      <c r="BX169" s="29"/>
      <c r="BY169" s="29">
        <v>13000</v>
      </c>
      <c r="BZ169" s="29">
        <v>0</v>
      </c>
      <c r="CA169" s="29">
        <v>13000</v>
      </c>
      <c r="CB169" s="29">
        <v>11000</v>
      </c>
      <c r="CC169" s="29">
        <v>0</v>
      </c>
      <c r="CD169" s="29">
        <v>11000</v>
      </c>
      <c r="CE169" s="29">
        <v>13000</v>
      </c>
      <c r="CF169" s="29">
        <v>11359.47</v>
      </c>
      <c r="CG169" s="29">
        <v>24359.47</v>
      </c>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29"/>
      <c r="DQ169" s="29"/>
      <c r="DR169" s="29"/>
      <c r="DS169" s="29"/>
      <c r="DT169" s="29"/>
    </row>
    <row r="170" spans="1:124" x14ac:dyDescent="0.25">
      <c r="A170" s="4" t="s">
        <v>51</v>
      </c>
      <c r="B170" s="29">
        <v>21523.010000000002</v>
      </c>
      <c r="C170" s="29">
        <v>89075</v>
      </c>
      <c r="D170" s="29">
        <v>110598.01000000001</v>
      </c>
      <c r="E170" s="29">
        <v>19414.54</v>
      </c>
      <c r="F170" s="29">
        <v>103766.03</v>
      </c>
      <c r="G170" s="29">
        <v>123180.56999999999</v>
      </c>
      <c r="H170" s="29">
        <v>40942.22</v>
      </c>
      <c r="I170" s="29">
        <v>73093.289999999994</v>
      </c>
      <c r="J170" s="29">
        <v>114035.51000000001</v>
      </c>
      <c r="K170" s="29">
        <v>-22113.230000000003</v>
      </c>
      <c r="L170" s="29">
        <v>106278.11000000002</v>
      </c>
      <c r="M170" s="29">
        <v>84164.88</v>
      </c>
      <c r="N170" s="29">
        <v>-170347.61000000002</v>
      </c>
      <c r="O170" s="29">
        <v>489102.02</v>
      </c>
      <c r="P170" s="29">
        <v>318754.41000000003</v>
      </c>
      <c r="Q170" s="29">
        <v>114891.43</v>
      </c>
      <c r="R170" s="29">
        <v>78349.459999999992</v>
      </c>
      <c r="S170" s="29">
        <v>193240.89</v>
      </c>
      <c r="T170" s="29">
        <v>27653.279999999999</v>
      </c>
      <c r="U170" s="29">
        <v>88662.45</v>
      </c>
      <c r="V170" s="29">
        <v>116315.73</v>
      </c>
      <c r="W170" s="29">
        <v>-325001.11</v>
      </c>
      <c r="X170" s="29">
        <v>482611.38999999996</v>
      </c>
      <c r="Y170" s="29">
        <v>157610.28</v>
      </c>
      <c r="Z170" s="29">
        <v>-2656.44</v>
      </c>
      <c r="AA170" s="29">
        <v>92807.06</v>
      </c>
      <c r="AB170" s="29">
        <v>90150.62</v>
      </c>
      <c r="AC170" s="29">
        <v>-102123.84</v>
      </c>
      <c r="AD170" s="29">
        <v>214766.77000000002</v>
      </c>
      <c r="AE170" s="29">
        <v>112642.93</v>
      </c>
      <c r="AF170" s="29">
        <v>126517.1</v>
      </c>
      <c r="AG170" s="29">
        <v>605946.07000000007</v>
      </c>
      <c r="AH170" s="29">
        <v>732463.17</v>
      </c>
      <c r="AI170" s="29">
        <v>43697.950000000004</v>
      </c>
      <c r="AJ170" s="29">
        <v>356685.75</v>
      </c>
      <c r="AK170" s="29">
        <v>400383.7</v>
      </c>
      <c r="AL170" s="29">
        <v>501966.06</v>
      </c>
      <c r="AM170" s="29">
        <v>9014.1299999999992</v>
      </c>
      <c r="AN170" s="29">
        <v>510980.19</v>
      </c>
      <c r="AO170" s="29">
        <v>274363.36</v>
      </c>
      <c r="AP170" s="29">
        <v>2790157.53</v>
      </c>
      <c r="AQ170" s="29">
        <v>3064520.89</v>
      </c>
      <c r="AR170" s="29">
        <v>-24451.229999999996</v>
      </c>
      <c r="AS170" s="29">
        <v>202344.34000000003</v>
      </c>
      <c r="AT170" s="29">
        <v>177893.11</v>
      </c>
      <c r="AU170" s="29">
        <v>183533.21</v>
      </c>
      <c r="AV170" s="29">
        <v>287329.75</v>
      </c>
      <c r="AW170" s="29">
        <v>470862.96</v>
      </c>
      <c r="AX170" s="29">
        <v>-105830.72</v>
      </c>
      <c r="AY170" s="29">
        <v>406012.70999999996</v>
      </c>
      <c r="AZ170" s="29">
        <v>300181.99</v>
      </c>
      <c r="BA170" s="29">
        <v>117646.05</v>
      </c>
      <c r="BB170" s="29">
        <v>292104.67</v>
      </c>
      <c r="BC170" s="29">
        <v>409750.72000000003</v>
      </c>
      <c r="BD170" s="29">
        <v>-91370.98000000001</v>
      </c>
      <c r="BE170" s="29">
        <v>283680.94999999995</v>
      </c>
      <c r="BF170" s="29">
        <v>192309.96999999997</v>
      </c>
      <c r="BG170" s="29">
        <v>138261.64000000001</v>
      </c>
      <c r="BH170" s="29">
        <v>141336.35999999999</v>
      </c>
      <c r="BI170" s="29">
        <v>279598</v>
      </c>
      <c r="BJ170" s="29">
        <v>-50095.91</v>
      </c>
      <c r="BK170" s="29">
        <v>265013.11</v>
      </c>
      <c r="BL170" s="29">
        <v>214917.2</v>
      </c>
      <c r="BM170" s="29">
        <v>92680.63</v>
      </c>
      <c r="BN170" s="29">
        <v>139174.91999999998</v>
      </c>
      <c r="BO170" s="29">
        <v>231855.55</v>
      </c>
      <c r="BP170" s="29">
        <v>-46689.81</v>
      </c>
      <c r="BQ170" s="29">
        <v>337607.75</v>
      </c>
      <c r="BR170" s="29">
        <v>290917.94</v>
      </c>
      <c r="BS170" s="29">
        <v>21667.46</v>
      </c>
      <c r="BT170" s="29">
        <v>289246.31</v>
      </c>
      <c r="BU170" s="29">
        <v>310913.77</v>
      </c>
      <c r="BV170" s="29">
        <v>210890.44</v>
      </c>
      <c r="BW170" s="29">
        <v>265578.98</v>
      </c>
      <c r="BX170" s="29">
        <v>476469.42000000004</v>
      </c>
      <c r="BY170" s="29">
        <v>-81646.5</v>
      </c>
      <c r="BZ170" s="29">
        <v>179131.2</v>
      </c>
      <c r="CA170" s="29">
        <v>97484.7</v>
      </c>
      <c r="CB170" s="29">
        <v>67640.990000000005</v>
      </c>
      <c r="CC170" s="29">
        <v>116375.26</v>
      </c>
      <c r="CD170" s="29">
        <v>184016.25</v>
      </c>
      <c r="CE170" s="29">
        <v>432235.26999999996</v>
      </c>
      <c r="CF170" s="29">
        <v>3204936.3099999996</v>
      </c>
      <c r="CG170" s="29">
        <v>3637171.58</v>
      </c>
      <c r="CH170" s="29">
        <v>-40609.360000000001</v>
      </c>
      <c r="CI170" s="29">
        <v>319045.86</v>
      </c>
      <c r="CJ170" s="29">
        <v>278436.5</v>
      </c>
      <c r="CK170" s="29">
        <v>14666.72</v>
      </c>
      <c r="CL170" s="29">
        <v>0</v>
      </c>
      <c r="CM170" s="29">
        <v>14666.72</v>
      </c>
      <c r="CN170" s="29">
        <v>45051.38</v>
      </c>
      <c r="CO170" s="29">
        <v>0</v>
      </c>
      <c r="CP170" s="29">
        <v>45051.38</v>
      </c>
      <c r="CQ170" s="29">
        <v>9025</v>
      </c>
      <c r="CR170" s="29">
        <v>0</v>
      </c>
      <c r="CS170" s="29">
        <v>9025</v>
      </c>
      <c r="CT170" s="29">
        <v>2375</v>
      </c>
      <c r="CU170" s="29">
        <v>0</v>
      </c>
      <c r="CV170" s="29">
        <v>2375</v>
      </c>
      <c r="CW170" s="29">
        <v>2375</v>
      </c>
      <c r="CX170" s="29">
        <v>0</v>
      </c>
      <c r="CY170" s="29">
        <v>2375</v>
      </c>
      <c r="CZ170" s="29">
        <v>7600</v>
      </c>
      <c r="DA170" s="29">
        <v>0</v>
      </c>
      <c r="DB170" s="29">
        <v>7600</v>
      </c>
      <c r="DC170" s="29">
        <v>2375</v>
      </c>
      <c r="DD170" s="29">
        <v>0</v>
      </c>
      <c r="DE170" s="29">
        <v>2375</v>
      </c>
      <c r="DF170" s="29">
        <v>2375</v>
      </c>
      <c r="DG170" s="29">
        <v>0</v>
      </c>
      <c r="DH170" s="29">
        <v>2375</v>
      </c>
      <c r="DI170" s="29">
        <v>7600</v>
      </c>
      <c r="DJ170" s="29">
        <v>0</v>
      </c>
      <c r="DK170" s="29">
        <v>7600</v>
      </c>
      <c r="DL170" s="29">
        <v>950</v>
      </c>
      <c r="DM170" s="29">
        <v>0</v>
      </c>
      <c r="DN170" s="29">
        <v>950</v>
      </c>
      <c r="DO170" s="29">
        <v>950</v>
      </c>
      <c r="DP170" s="29">
        <v>0</v>
      </c>
      <c r="DQ170" s="29">
        <v>950</v>
      </c>
      <c r="DR170" s="29">
        <v>54733.74</v>
      </c>
      <c r="DS170" s="29">
        <v>319045.86</v>
      </c>
      <c r="DT170" s="29">
        <v>373779.6</v>
      </c>
    </row>
    <row r="171" spans="1:124" x14ac:dyDescent="0.25">
      <c r="A171" s="5" t="s">
        <v>52</v>
      </c>
      <c r="B171" s="29">
        <v>4703.3099999999995</v>
      </c>
      <c r="C171" s="29">
        <v>57233.119999999995</v>
      </c>
      <c r="D171" s="29">
        <v>61936.43</v>
      </c>
      <c r="E171" s="29">
        <v>5469.67</v>
      </c>
      <c r="F171" s="29">
        <v>61450.119999999995</v>
      </c>
      <c r="G171" s="29">
        <v>66919.789999999994</v>
      </c>
      <c r="H171" s="29">
        <v>6182.08</v>
      </c>
      <c r="I171" s="29">
        <v>57204.24</v>
      </c>
      <c r="J171" s="29">
        <v>63386.32</v>
      </c>
      <c r="K171" s="29">
        <v>10465.4</v>
      </c>
      <c r="L171" s="29">
        <v>60777.600000000006</v>
      </c>
      <c r="M171" s="29">
        <v>71243</v>
      </c>
      <c r="N171" s="29">
        <v>-173217.86000000002</v>
      </c>
      <c r="O171" s="29">
        <v>433648.68</v>
      </c>
      <c r="P171" s="29">
        <v>260430.82</v>
      </c>
      <c r="Q171" s="29">
        <v>8469.48</v>
      </c>
      <c r="R171" s="29">
        <v>57192.7</v>
      </c>
      <c r="S171" s="29">
        <v>65662.179999999993</v>
      </c>
      <c r="T171" s="29">
        <v>15547.44</v>
      </c>
      <c r="U171" s="29">
        <v>57192.7</v>
      </c>
      <c r="V171" s="29">
        <v>72740.14</v>
      </c>
      <c r="W171" s="29">
        <v>-328426.68</v>
      </c>
      <c r="X171" s="29">
        <v>401997.13999999996</v>
      </c>
      <c r="Y171" s="29">
        <v>73570.459999999992</v>
      </c>
      <c r="Z171" s="29">
        <v>0</v>
      </c>
      <c r="AA171" s="29">
        <v>57192.7</v>
      </c>
      <c r="AB171" s="29">
        <v>57192.7</v>
      </c>
      <c r="AC171" s="29">
        <v>37073.230000000003</v>
      </c>
      <c r="AD171" s="29">
        <v>57192.7</v>
      </c>
      <c r="AE171" s="29">
        <v>94265.93</v>
      </c>
      <c r="AF171" s="29">
        <v>0</v>
      </c>
      <c r="AG171" s="29">
        <v>58374.04</v>
      </c>
      <c r="AH171" s="29">
        <v>58374.04</v>
      </c>
      <c r="AI171" s="29">
        <v>53219.05</v>
      </c>
      <c r="AJ171" s="29">
        <v>185539.08000000002</v>
      </c>
      <c r="AK171" s="29">
        <v>238758.13</v>
      </c>
      <c r="AL171" s="29">
        <v>495861.99</v>
      </c>
      <c r="AM171" s="29">
        <v>9009.1299999999992</v>
      </c>
      <c r="AN171" s="29">
        <v>504871.12</v>
      </c>
      <c r="AO171" s="29">
        <v>135347.10999999999</v>
      </c>
      <c r="AP171" s="29">
        <v>1554003.9499999997</v>
      </c>
      <c r="AQ171" s="29">
        <v>1689351.06</v>
      </c>
      <c r="AR171" s="29">
        <v>44307.11</v>
      </c>
      <c r="AS171" s="29">
        <v>112706.86000000002</v>
      </c>
      <c r="AT171" s="29">
        <v>157013.97</v>
      </c>
      <c r="AU171" s="29">
        <v>26279.85</v>
      </c>
      <c r="AV171" s="29">
        <v>156223.72</v>
      </c>
      <c r="AW171" s="29">
        <v>182503.57</v>
      </c>
      <c r="AX171" s="29">
        <v>21054.67</v>
      </c>
      <c r="AY171" s="29">
        <v>73851.28</v>
      </c>
      <c r="AZ171" s="29">
        <v>94905.95</v>
      </c>
      <c r="BA171" s="29">
        <v>44672.710000000006</v>
      </c>
      <c r="BB171" s="29">
        <v>80323.62</v>
      </c>
      <c r="BC171" s="29">
        <v>124996.33</v>
      </c>
      <c r="BD171" s="29">
        <v>22457.07</v>
      </c>
      <c r="BE171" s="29">
        <v>108526.62</v>
      </c>
      <c r="BF171" s="29">
        <v>130983.68999999999</v>
      </c>
      <c r="BG171" s="29">
        <v>55336.11</v>
      </c>
      <c r="BH171" s="29">
        <v>117182.06</v>
      </c>
      <c r="BI171" s="29">
        <v>172518.17</v>
      </c>
      <c r="BJ171" s="29">
        <v>23946.28</v>
      </c>
      <c r="BK171" s="29">
        <v>126390.1</v>
      </c>
      <c r="BL171" s="29">
        <v>150336.38</v>
      </c>
      <c r="BM171" s="29">
        <v>15727.29</v>
      </c>
      <c r="BN171" s="29">
        <v>114011.54</v>
      </c>
      <c r="BO171" s="29">
        <v>129738.82999999999</v>
      </c>
      <c r="BP171" s="29">
        <v>18343.810000000001</v>
      </c>
      <c r="BQ171" s="29">
        <v>139828.74000000002</v>
      </c>
      <c r="BR171" s="29">
        <v>158172.54999999999</v>
      </c>
      <c r="BS171" s="29">
        <v>10167.16</v>
      </c>
      <c r="BT171" s="29">
        <v>160967.32999999999</v>
      </c>
      <c r="BU171" s="29">
        <v>171134.49000000002</v>
      </c>
      <c r="BV171" s="29">
        <v>16115.65</v>
      </c>
      <c r="BW171" s="29">
        <v>173667.76</v>
      </c>
      <c r="BX171" s="29">
        <v>189783.41</v>
      </c>
      <c r="BY171" s="29">
        <v>32185.519999999997</v>
      </c>
      <c r="BZ171" s="29">
        <v>0</v>
      </c>
      <c r="CA171" s="29">
        <v>32185.519999999997</v>
      </c>
      <c r="CB171" s="29">
        <v>-71375.259999999995</v>
      </c>
      <c r="CC171" s="29">
        <v>116375.26</v>
      </c>
      <c r="CD171" s="29">
        <v>45000</v>
      </c>
      <c r="CE171" s="29">
        <v>259217.96999999997</v>
      </c>
      <c r="CF171" s="29">
        <v>1480054.8900000001</v>
      </c>
      <c r="CG171" s="29">
        <v>1739272.86</v>
      </c>
      <c r="CH171" s="29">
        <v>17097.62</v>
      </c>
      <c r="CI171" s="29">
        <v>0</v>
      </c>
      <c r="CJ171" s="29">
        <v>17097.62</v>
      </c>
      <c r="CK171" s="29">
        <v>14666.72</v>
      </c>
      <c r="CL171" s="29">
        <v>0</v>
      </c>
      <c r="CM171" s="29">
        <v>14666.72</v>
      </c>
      <c r="CN171" s="29">
        <v>45051.38</v>
      </c>
      <c r="CO171" s="29">
        <v>0</v>
      </c>
      <c r="CP171" s="29">
        <v>45051.38</v>
      </c>
      <c r="CQ171" s="29">
        <v>9025</v>
      </c>
      <c r="CR171" s="29">
        <v>0</v>
      </c>
      <c r="CS171" s="29">
        <v>9025</v>
      </c>
      <c r="CT171" s="29">
        <v>2375</v>
      </c>
      <c r="CU171" s="29">
        <v>0</v>
      </c>
      <c r="CV171" s="29">
        <v>2375</v>
      </c>
      <c r="CW171" s="29">
        <v>2375</v>
      </c>
      <c r="CX171" s="29">
        <v>0</v>
      </c>
      <c r="CY171" s="29">
        <v>2375</v>
      </c>
      <c r="CZ171" s="29">
        <v>7600</v>
      </c>
      <c r="DA171" s="29">
        <v>0</v>
      </c>
      <c r="DB171" s="29">
        <v>7600</v>
      </c>
      <c r="DC171" s="29">
        <v>2375</v>
      </c>
      <c r="DD171" s="29">
        <v>0</v>
      </c>
      <c r="DE171" s="29">
        <v>2375</v>
      </c>
      <c r="DF171" s="29">
        <v>2375</v>
      </c>
      <c r="DG171" s="29">
        <v>0</v>
      </c>
      <c r="DH171" s="29">
        <v>2375</v>
      </c>
      <c r="DI171" s="29">
        <v>7600</v>
      </c>
      <c r="DJ171" s="29">
        <v>0</v>
      </c>
      <c r="DK171" s="29">
        <v>7600</v>
      </c>
      <c r="DL171" s="29">
        <v>950</v>
      </c>
      <c r="DM171" s="29">
        <v>0</v>
      </c>
      <c r="DN171" s="29">
        <v>950</v>
      </c>
      <c r="DO171" s="29">
        <v>950</v>
      </c>
      <c r="DP171" s="29">
        <v>0</v>
      </c>
      <c r="DQ171" s="29">
        <v>950</v>
      </c>
      <c r="DR171" s="29">
        <v>112440.72</v>
      </c>
      <c r="DS171" s="29">
        <v>0</v>
      </c>
      <c r="DT171" s="29">
        <v>112440.72</v>
      </c>
    </row>
    <row r="172" spans="1:124" x14ac:dyDescent="0.25">
      <c r="A172" s="6" t="s">
        <v>52</v>
      </c>
      <c r="B172" s="29">
        <v>4703.3099999999995</v>
      </c>
      <c r="C172" s="29">
        <v>57233.119999999995</v>
      </c>
      <c r="D172" s="29">
        <v>61936.43</v>
      </c>
      <c r="E172" s="29">
        <v>5469.67</v>
      </c>
      <c r="F172" s="29">
        <v>61450.119999999995</v>
      </c>
      <c r="G172" s="29">
        <v>66919.789999999994</v>
      </c>
      <c r="H172" s="29">
        <v>6182.08</v>
      </c>
      <c r="I172" s="29">
        <v>57204.24</v>
      </c>
      <c r="J172" s="29">
        <v>63386.32</v>
      </c>
      <c r="K172" s="29">
        <v>10465.4</v>
      </c>
      <c r="L172" s="29">
        <v>60777.600000000006</v>
      </c>
      <c r="M172" s="29">
        <v>71243</v>
      </c>
      <c r="N172" s="29">
        <v>-173217.86000000002</v>
      </c>
      <c r="O172" s="29">
        <v>433648.68</v>
      </c>
      <c r="P172" s="29">
        <v>260430.82</v>
      </c>
      <c r="Q172" s="29">
        <v>8469.48</v>
      </c>
      <c r="R172" s="29">
        <v>57192.7</v>
      </c>
      <c r="S172" s="29">
        <v>65662.179999999993</v>
      </c>
      <c r="T172" s="29">
        <v>15547.44</v>
      </c>
      <c r="U172" s="29">
        <v>57192.7</v>
      </c>
      <c r="V172" s="29">
        <v>72740.14</v>
      </c>
      <c r="W172" s="29">
        <v>-328426.68</v>
      </c>
      <c r="X172" s="29">
        <v>401997.13999999996</v>
      </c>
      <c r="Y172" s="29">
        <v>73570.459999999992</v>
      </c>
      <c r="Z172" s="29">
        <v>0</v>
      </c>
      <c r="AA172" s="29">
        <v>57192.7</v>
      </c>
      <c r="AB172" s="29">
        <v>57192.7</v>
      </c>
      <c r="AC172" s="29">
        <v>37073.230000000003</v>
      </c>
      <c r="AD172" s="29">
        <v>57192.7</v>
      </c>
      <c r="AE172" s="29">
        <v>94265.93</v>
      </c>
      <c r="AF172" s="29">
        <v>0</v>
      </c>
      <c r="AG172" s="29">
        <v>58374.04</v>
      </c>
      <c r="AH172" s="29">
        <v>58374.04</v>
      </c>
      <c r="AI172" s="29">
        <v>53219.05</v>
      </c>
      <c r="AJ172" s="29">
        <v>185539.08000000002</v>
      </c>
      <c r="AK172" s="29">
        <v>238758.13</v>
      </c>
      <c r="AL172" s="29">
        <v>495861.99</v>
      </c>
      <c r="AM172" s="29">
        <v>9009.1299999999992</v>
      </c>
      <c r="AN172" s="29">
        <v>504871.12</v>
      </c>
      <c r="AO172" s="29">
        <v>135347.10999999999</v>
      </c>
      <c r="AP172" s="29">
        <v>1554003.9499999997</v>
      </c>
      <c r="AQ172" s="29">
        <v>1689351.06</v>
      </c>
      <c r="AR172" s="29">
        <v>44307.11</v>
      </c>
      <c r="AS172" s="29">
        <v>112706.86000000002</v>
      </c>
      <c r="AT172" s="29">
        <v>157013.97</v>
      </c>
      <c r="AU172" s="29">
        <v>26279.85</v>
      </c>
      <c r="AV172" s="29">
        <v>156223.72</v>
      </c>
      <c r="AW172" s="29">
        <v>182503.57</v>
      </c>
      <c r="AX172" s="29">
        <v>21054.67</v>
      </c>
      <c r="AY172" s="29">
        <v>73851.28</v>
      </c>
      <c r="AZ172" s="29">
        <v>94905.95</v>
      </c>
      <c r="BA172" s="29">
        <v>44672.710000000006</v>
      </c>
      <c r="BB172" s="29">
        <v>80323.62</v>
      </c>
      <c r="BC172" s="29">
        <v>124996.33</v>
      </c>
      <c r="BD172" s="29">
        <v>22457.07</v>
      </c>
      <c r="BE172" s="29">
        <v>108526.62</v>
      </c>
      <c r="BF172" s="29">
        <v>130983.68999999999</v>
      </c>
      <c r="BG172" s="29">
        <v>55336.11</v>
      </c>
      <c r="BH172" s="29">
        <v>117182.06</v>
      </c>
      <c r="BI172" s="29">
        <v>172518.17</v>
      </c>
      <c r="BJ172" s="29">
        <v>23946.28</v>
      </c>
      <c r="BK172" s="29">
        <v>126390.1</v>
      </c>
      <c r="BL172" s="29">
        <v>150336.38</v>
      </c>
      <c r="BM172" s="29">
        <v>15727.29</v>
      </c>
      <c r="BN172" s="29">
        <v>114011.54</v>
      </c>
      <c r="BO172" s="29">
        <v>129738.82999999999</v>
      </c>
      <c r="BP172" s="29">
        <v>18343.810000000001</v>
      </c>
      <c r="BQ172" s="29">
        <v>139828.74000000002</v>
      </c>
      <c r="BR172" s="29">
        <v>158172.54999999999</v>
      </c>
      <c r="BS172" s="29">
        <v>10167.16</v>
      </c>
      <c r="BT172" s="29">
        <v>160967.32999999999</v>
      </c>
      <c r="BU172" s="29">
        <v>171134.49000000002</v>
      </c>
      <c r="BV172" s="29">
        <v>16115.65</v>
      </c>
      <c r="BW172" s="29">
        <v>173667.76</v>
      </c>
      <c r="BX172" s="29">
        <v>189783.41</v>
      </c>
      <c r="BY172" s="29">
        <v>32185.519999999997</v>
      </c>
      <c r="BZ172" s="29">
        <v>0</v>
      </c>
      <c r="CA172" s="29">
        <v>32185.519999999997</v>
      </c>
      <c r="CB172" s="29">
        <v>-71375.259999999995</v>
      </c>
      <c r="CC172" s="29">
        <v>116375.26</v>
      </c>
      <c r="CD172" s="29">
        <v>45000</v>
      </c>
      <c r="CE172" s="29">
        <v>259217.96999999997</v>
      </c>
      <c r="CF172" s="29">
        <v>1480054.8900000001</v>
      </c>
      <c r="CG172" s="29">
        <v>1739272.86</v>
      </c>
      <c r="CH172" s="29">
        <v>17097.62</v>
      </c>
      <c r="CI172" s="29">
        <v>0</v>
      </c>
      <c r="CJ172" s="29">
        <v>17097.62</v>
      </c>
      <c r="CK172" s="29">
        <v>14666.72</v>
      </c>
      <c r="CL172" s="29">
        <v>0</v>
      </c>
      <c r="CM172" s="29">
        <v>14666.72</v>
      </c>
      <c r="CN172" s="29">
        <v>45051.38</v>
      </c>
      <c r="CO172" s="29">
        <v>0</v>
      </c>
      <c r="CP172" s="29">
        <v>45051.38</v>
      </c>
      <c r="CQ172" s="29">
        <v>9025</v>
      </c>
      <c r="CR172" s="29">
        <v>0</v>
      </c>
      <c r="CS172" s="29">
        <v>9025</v>
      </c>
      <c r="CT172" s="29">
        <v>2375</v>
      </c>
      <c r="CU172" s="29">
        <v>0</v>
      </c>
      <c r="CV172" s="29">
        <v>2375</v>
      </c>
      <c r="CW172" s="29">
        <v>2375</v>
      </c>
      <c r="CX172" s="29">
        <v>0</v>
      </c>
      <c r="CY172" s="29">
        <v>2375</v>
      </c>
      <c r="CZ172" s="29">
        <v>7600</v>
      </c>
      <c r="DA172" s="29">
        <v>0</v>
      </c>
      <c r="DB172" s="29">
        <v>7600</v>
      </c>
      <c r="DC172" s="29">
        <v>2375</v>
      </c>
      <c r="DD172" s="29">
        <v>0</v>
      </c>
      <c r="DE172" s="29">
        <v>2375</v>
      </c>
      <c r="DF172" s="29">
        <v>2375</v>
      </c>
      <c r="DG172" s="29">
        <v>0</v>
      </c>
      <c r="DH172" s="29">
        <v>2375</v>
      </c>
      <c r="DI172" s="29">
        <v>7600</v>
      </c>
      <c r="DJ172" s="29">
        <v>0</v>
      </c>
      <c r="DK172" s="29">
        <v>7600</v>
      </c>
      <c r="DL172" s="29">
        <v>950</v>
      </c>
      <c r="DM172" s="29">
        <v>0</v>
      </c>
      <c r="DN172" s="29">
        <v>950</v>
      </c>
      <c r="DO172" s="29">
        <v>950</v>
      </c>
      <c r="DP172" s="29">
        <v>0</v>
      </c>
      <c r="DQ172" s="29">
        <v>950</v>
      </c>
      <c r="DR172" s="29">
        <v>112440.72</v>
      </c>
      <c r="DS172" s="29">
        <v>0</v>
      </c>
      <c r="DT172" s="29">
        <v>112440.72</v>
      </c>
    </row>
    <row r="173" spans="1:124" x14ac:dyDescent="0.25">
      <c r="A173" s="7" t="s">
        <v>313</v>
      </c>
      <c r="B173" s="29"/>
      <c r="C173" s="29"/>
      <c r="D173" s="29"/>
      <c r="E173" s="29"/>
      <c r="F173" s="29"/>
      <c r="G173" s="29"/>
      <c r="H173" s="29"/>
      <c r="I173" s="29"/>
      <c r="J173" s="29"/>
      <c r="K173" s="29"/>
      <c r="L173" s="29"/>
      <c r="M173" s="29"/>
      <c r="N173" s="29">
        <v>-176444.44</v>
      </c>
      <c r="O173" s="29">
        <v>376444.44</v>
      </c>
      <c r="P173" s="29">
        <v>200000</v>
      </c>
      <c r="Q173" s="29"/>
      <c r="R173" s="29"/>
      <c r="S173" s="29"/>
      <c r="T173" s="29"/>
      <c r="U173" s="29"/>
      <c r="V173" s="29"/>
      <c r="W173" s="29">
        <v>-328426.68</v>
      </c>
      <c r="X173" s="29">
        <v>344804.44</v>
      </c>
      <c r="Y173" s="29">
        <v>16377.76</v>
      </c>
      <c r="Z173" s="29"/>
      <c r="AA173" s="29"/>
      <c r="AB173" s="29"/>
      <c r="AC173" s="29"/>
      <c r="AD173" s="29"/>
      <c r="AE173" s="29"/>
      <c r="AF173" s="29"/>
      <c r="AG173" s="29"/>
      <c r="AH173" s="29"/>
      <c r="AI173" s="29"/>
      <c r="AJ173" s="29"/>
      <c r="AK173" s="29"/>
      <c r="AL173" s="29">
        <v>504871.12</v>
      </c>
      <c r="AM173" s="29">
        <v>0</v>
      </c>
      <c r="AN173" s="29">
        <v>504871.12</v>
      </c>
      <c r="AO173" s="29">
        <v>0</v>
      </c>
      <c r="AP173" s="29">
        <v>721248.88</v>
      </c>
      <c r="AQ173" s="29">
        <v>721248.88</v>
      </c>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29"/>
      <c r="DQ173" s="29"/>
      <c r="DR173" s="29"/>
      <c r="DS173" s="29"/>
      <c r="DT173" s="29"/>
    </row>
    <row r="174" spans="1:124" x14ac:dyDescent="0.25">
      <c r="A174" s="7" t="s">
        <v>314</v>
      </c>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v>0</v>
      </c>
      <c r="AM174" s="29">
        <v>0</v>
      </c>
      <c r="AN174" s="29">
        <v>0</v>
      </c>
      <c r="AO174" s="29">
        <v>0</v>
      </c>
      <c r="AP174" s="29">
        <v>0</v>
      </c>
      <c r="AQ174" s="29">
        <v>0</v>
      </c>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29"/>
      <c r="DQ174" s="29"/>
      <c r="DR174" s="29"/>
      <c r="DS174" s="29"/>
      <c r="DT174" s="29"/>
    </row>
    <row r="175" spans="1:124" x14ac:dyDescent="0.25">
      <c r="A175" s="7" t="s">
        <v>315</v>
      </c>
      <c r="B175" s="29">
        <v>0</v>
      </c>
      <c r="C175" s="29">
        <v>16119.64</v>
      </c>
      <c r="D175" s="29">
        <v>16119.64</v>
      </c>
      <c r="E175" s="29">
        <v>0</v>
      </c>
      <c r="F175" s="29">
        <v>16119.64</v>
      </c>
      <c r="G175" s="29">
        <v>16119.64</v>
      </c>
      <c r="H175" s="29">
        <v>0</v>
      </c>
      <c r="I175" s="29">
        <v>16119.64</v>
      </c>
      <c r="J175" s="29">
        <v>16119.64</v>
      </c>
      <c r="K175" s="29">
        <v>0</v>
      </c>
      <c r="L175" s="29">
        <v>16119.64</v>
      </c>
      <c r="M175" s="29">
        <v>16119.64</v>
      </c>
      <c r="N175" s="29">
        <v>0</v>
      </c>
      <c r="O175" s="29">
        <v>16119.64</v>
      </c>
      <c r="P175" s="29">
        <v>16119.64</v>
      </c>
      <c r="Q175" s="29">
        <v>0</v>
      </c>
      <c r="R175" s="29">
        <v>16119.64</v>
      </c>
      <c r="S175" s="29">
        <v>16119.64</v>
      </c>
      <c r="T175" s="29">
        <v>0</v>
      </c>
      <c r="U175" s="29">
        <v>16119.64</v>
      </c>
      <c r="V175" s="29">
        <v>16119.64</v>
      </c>
      <c r="W175" s="29">
        <v>0</v>
      </c>
      <c r="X175" s="29">
        <v>16119.64</v>
      </c>
      <c r="Y175" s="29">
        <v>16119.64</v>
      </c>
      <c r="Z175" s="29">
        <v>0</v>
      </c>
      <c r="AA175" s="29">
        <v>16119.64</v>
      </c>
      <c r="AB175" s="29">
        <v>16119.64</v>
      </c>
      <c r="AC175" s="29">
        <v>0</v>
      </c>
      <c r="AD175" s="29">
        <v>16119.64</v>
      </c>
      <c r="AE175" s="29">
        <v>16119.64</v>
      </c>
      <c r="AF175" s="29">
        <v>0</v>
      </c>
      <c r="AG175" s="29">
        <v>16456.77</v>
      </c>
      <c r="AH175" s="29">
        <v>16456.77</v>
      </c>
      <c r="AI175" s="29">
        <v>45000</v>
      </c>
      <c r="AJ175" s="29">
        <v>20275.55</v>
      </c>
      <c r="AK175" s="29">
        <v>65275.55</v>
      </c>
      <c r="AL175" s="29"/>
      <c r="AM175" s="29"/>
      <c r="AN175" s="29"/>
      <c r="AO175" s="29">
        <v>45000</v>
      </c>
      <c r="AP175" s="29">
        <v>197928.72</v>
      </c>
      <c r="AQ175" s="29">
        <v>242928.72000000003</v>
      </c>
      <c r="AR175" s="29">
        <v>-45000</v>
      </c>
      <c r="AS175" s="29">
        <v>63729.3</v>
      </c>
      <c r="AT175" s="29">
        <v>18729.3</v>
      </c>
      <c r="AU175" s="29">
        <v>0</v>
      </c>
      <c r="AV175" s="29">
        <v>43810.9</v>
      </c>
      <c r="AW175" s="29">
        <v>43810.9</v>
      </c>
      <c r="AX175" s="29">
        <v>0</v>
      </c>
      <c r="AY175" s="29">
        <v>20751.34</v>
      </c>
      <c r="AZ175" s="29">
        <v>20751.34</v>
      </c>
      <c r="BA175" s="29">
        <v>0</v>
      </c>
      <c r="BB175" s="29">
        <v>22702.92</v>
      </c>
      <c r="BC175" s="29">
        <v>22702.92</v>
      </c>
      <c r="BD175" s="29">
        <v>0</v>
      </c>
      <c r="BE175" s="29">
        <v>31060.87</v>
      </c>
      <c r="BF175" s="29">
        <v>31060.87</v>
      </c>
      <c r="BG175" s="29">
        <v>0</v>
      </c>
      <c r="BH175" s="29">
        <v>32587.69</v>
      </c>
      <c r="BI175" s="29">
        <v>32587.69</v>
      </c>
      <c r="BJ175" s="29">
        <v>0</v>
      </c>
      <c r="BK175" s="29">
        <v>35006.33</v>
      </c>
      <c r="BL175" s="29">
        <v>35006.33</v>
      </c>
      <c r="BM175" s="29">
        <v>0</v>
      </c>
      <c r="BN175" s="29">
        <v>36843.15</v>
      </c>
      <c r="BO175" s="29">
        <v>36843.15</v>
      </c>
      <c r="BP175" s="29">
        <v>0</v>
      </c>
      <c r="BQ175" s="29">
        <v>40070.21</v>
      </c>
      <c r="BR175" s="29">
        <v>40070.21</v>
      </c>
      <c r="BS175" s="29">
        <v>0</v>
      </c>
      <c r="BT175" s="29">
        <v>43409.54</v>
      </c>
      <c r="BU175" s="29">
        <v>43409.54</v>
      </c>
      <c r="BV175" s="29">
        <v>0</v>
      </c>
      <c r="BW175" s="29">
        <v>47966.16</v>
      </c>
      <c r="BX175" s="29">
        <v>47966.16</v>
      </c>
      <c r="BY175" s="29"/>
      <c r="BZ175" s="29"/>
      <c r="CA175" s="29"/>
      <c r="CB175" s="29">
        <v>45000</v>
      </c>
      <c r="CC175" s="29">
        <v>0</v>
      </c>
      <c r="CD175" s="29">
        <v>45000</v>
      </c>
      <c r="CE175" s="29">
        <v>0</v>
      </c>
      <c r="CF175" s="29">
        <v>417938.41000000003</v>
      </c>
      <c r="CG175" s="29">
        <v>417938.40999999992</v>
      </c>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29"/>
      <c r="DQ175" s="29"/>
      <c r="DR175" s="29"/>
      <c r="DS175" s="29"/>
      <c r="DT175" s="29"/>
    </row>
    <row r="176" spans="1:124" x14ac:dyDescent="0.25">
      <c r="A176" s="7" t="s">
        <v>383</v>
      </c>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v>-300</v>
      </c>
      <c r="BB176" s="29">
        <v>300</v>
      </c>
      <c r="BC176" s="29">
        <v>0</v>
      </c>
      <c r="BD176" s="29">
        <v>300</v>
      </c>
      <c r="BE176" s="29">
        <v>150</v>
      </c>
      <c r="BF176" s="29">
        <v>450</v>
      </c>
      <c r="BG176" s="29">
        <v>0</v>
      </c>
      <c r="BH176" s="29">
        <v>150</v>
      </c>
      <c r="BI176" s="29">
        <v>150</v>
      </c>
      <c r="BJ176" s="29">
        <v>0</v>
      </c>
      <c r="BK176" s="29">
        <v>150</v>
      </c>
      <c r="BL176" s="29">
        <v>150</v>
      </c>
      <c r="BM176" s="29">
        <v>0</v>
      </c>
      <c r="BN176" s="29">
        <v>150</v>
      </c>
      <c r="BO176" s="29">
        <v>150</v>
      </c>
      <c r="BP176" s="29">
        <v>0</v>
      </c>
      <c r="BQ176" s="29">
        <v>150</v>
      </c>
      <c r="BR176" s="29">
        <v>150</v>
      </c>
      <c r="BS176" s="29">
        <v>100</v>
      </c>
      <c r="BT176" s="29">
        <v>150</v>
      </c>
      <c r="BU176" s="29">
        <v>250</v>
      </c>
      <c r="BV176" s="29">
        <v>-100</v>
      </c>
      <c r="BW176" s="29">
        <v>350</v>
      </c>
      <c r="BX176" s="29">
        <v>250</v>
      </c>
      <c r="BY176" s="29"/>
      <c r="BZ176" s="29"/>
      <c r="CA176" s="29"/>
      <c r="CB176" s="29"/>
      <c r="CC176" s="29"/>
      <c r="CD176" s="29"/>
      <c r="CE176" s="29">
        <v>0</v>
      </c>
      <c r="CF176" s="29">
        <v>1550</v>
      </c>
      <c r="CG176" s="29">
        <v>1550</v>
      </c>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29"/>
      <c r="DQ176" s="29"/>
      <c r="DR176" s="29"/>
      <c r="DS176" s="29"/>
      <c r="DT176" s="29"/>
    </row>
    <row r="177" spans="1:124" x14ac:dyDescent="0.25">
      <c r="A177" s="7" t="s">
        <v>316</v>
      </c>
      <c r="B177" s="29">
        <v>0</v>
      </c>
      <c r="C177" s="29">
        <v>4418.79</v>
      </c>
      <c r="D177" s="29">
        <v>4418.79</v>
      </c>
      <c r="E177" s="29">
        <v>0</v>
      </c>
      <c r="F177" s="29">
        <v>4418.79</v>
      </c>
      <c r="G177" s="29">
        <v>4418.79</v>
      </c>
      <c r="H177" s="29">
        <v>0</v>
      </c>
      <c r="I177" s="29">
        <v>4418.79</v>
      </c>
      <c r="J177" s="29">
        <v>4418.79</v>
      </c>
      <c r="K177" s="29">
        <v>0</v>
      </c>
      <c r="L177" s="29">
        <v>4418.79</v>
      </c>
      <c r="M177" s="29">
        <v>4418.79</v>
      </c>
      <c r="N177" s="29">
        <v>0</v>
      </c>
      <c r="O177" s="29">
        <v>4418.79</v>
      </c>
      <c r="P177" s="29">
        <v>4418.79</v>
      </c>
      <c r="Q177" s="29">
        <v>0</v>
      </c>
      <c r="R177" s="29">
        <v>4418.79</v>
      </c>
      <c r="S177" s="29">
        <v>4418.79</v>
      </c>
      <c r="T177" s="29">
        <v>0</v>
      </c>
      <c r="U177" s="29">
        <v>4418.79</v>
      </c>
      <c r="V177" s="29">
        <v>4418.79</v>
      </c>
      <c r="W177" s="29">
        <v>0</v>
      </c>
      <c r="X177" s="29">
        <v>4418.79</v>
      </c>
      <c r="Y177" s="29">
        <v>4418.79</v>
      </c>
      <c r="Z177" s="29">
        <v>0</v>
      </c>
      <c r="AA177" s="29">
        <v>4418.79</v>
      </c>
      <c r="AB177" s="29">
        <v>4418.79</v>
      </c>
      <c r="AC177" s="29">
        <v>0</v>
      </c>
      <c r="AD177" s="29">
        <v>4418.79</v>
      </c>
      <c r="AE177" s="29">
        <v>4418.79</v>
      </c>
      <c r="AF177" s="29">
        <v>0</v>
      </c>
      <c r="AG177" s="29">
        <v>4590.2700000000004</v>
      </c>
      <c r="AH177" s="29">
        <v>4590.2700000000004</v>
      </c>
      <c r="AI177" s="29">
        <v>0</v>
      </c>
      <c r="AJ177" s="29">
        <v>6189.63</v>
      </c>
      <c r="AK177" s="29">
        <v>6189.63</v>
      </c>
      <c r="AL177" s="29"/>
      <c r="AM177" s="29"/>
      <c r="AN177" s="29"/>
      <c r="AO177" s="29">
        <v>0</v>
      </c>
      <c r="AP177" s="29">
        <v>54967.799999999996</v>
      </c>
      <c r="AQ177" s="29">
        <v>54967.799999999996</v>
      </c>
      <c r="AR177" s="29">
        <v>0</v>
      </c>
      <c r="AS177" s="29">
        <v>5921</v>
      </c>
      <c r="AT177" s="29">
        <v>5921</v>
      </c>
      <c r="AU177" s="29">
        <v>0</v>
      </c>
      <c r="AV177" s="29">
        <v>25839.4</v>
      </c>
      <c r="AW177" s="29">
        <v>25839.4</v>
      </c>
      <c r="AX177" s="29">
        <v>0</v>
      </c>
      <c r="AY177" s="29">
        <v>6375.08</v>
      </c>
      <c r="AZ177" s="29">
        <v>6375.08</v>
      </c>
      <c r="BA177" s="29">
        <v>0</v>
      </c>
      <c r="BB177" s="29">
        <v>7174.65</v>
      </c>
      <c r="BC177" s="29">
        <v>7174.65</v>
      </c>
      <c r="BD177" s="29">
        <v>0</v>
      </c>
      <c r="BE177" s="29">
        <v>9961.39</v>
      </c>
      <c r="BF177" s="29">
        <v>9961.39</v>
      </c>
      <c r="BG177" s="29">
        <v>0</v>
      </c>
      <c r="BH177" s="29">
        <v>12727.51</v>
      </c>
      <c r="BI177" s="29">
        <v>12727.51</v>
      </c>
      <c r="BJ177" s="29">
        <v>0</v>
      </c>
      <c r="BK177" s="29">
        <v>13402.33</v>
      </c>
      <c r="BL177" s="29">
        <v>13402.33</v>
      </c>
      <c r="BM177" s="29">
        <v>13904.01</v>
      </c>
      <c r="BN177" s="29">
        <v>0</v>
      </c>
      <c r="BO177" s="29">
        <v>13904.01</v>
      </c>
      <c r="BP177" s="29">
        <v>856.62</v>
      </c>
      <c r="BQ177" s="29">
        <v>13904.01</v>
      </c>
      <c r="BR177" s="29">
        <v>14760.63</v>
      </c>
      <c r="BS177" s="29">
        <v>632.80999999999995</v>
      </c>
      <c r="BT177" s="29">
        <v>14760.63</v>
      </c>
      <c r="BU177" s="29">
        <v>15393.44</v>
      </c>
      <c r="BV177" s="29">
        <v>764.46</v>
      </c>
      <c r="BW177" s="29">
        <v>15393.44</v>
      </c>
      <c r="BX177" s="29">
        <v>16157.9</v>
      </c>
      <c r="BY177" s="29"/>
      <c r="BZ177" s="29"/>
      <c r="CA177" s="29"/>
      <c r="CB177" s="29"/>
      <c r="CC177" s="29"/>
      <c r="CD177" s="29"/>
      <c r="CE177" s="29">
        <v>16157.900000000001</v>
      </c>
      <c r="CF177" s="29">
        <v>125459.44</v>
      </c>
      <c r="CG177" s="29">
        <v>141617.34</v>
      </c>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29"/>
      <c r="DQ177" s="29"/>
      <c r="DR177" s="29"/>
      <c r="DS177" s="29"/>
      <c r="DT177" s="29"/>
    </row>
    <row r="178" spans="1:124" x14ac:dyDescent="0.25">
      <c r="A178" s="7" t="s">
        <v>317</v>
      </c>
      <c r="B178" s="29">
        <v>0</v>
      </c>
      <c r="C178" s="29">
        <v>8003.69</v>
      </c>
      <c r="D178" s="29">
        <v>8003.69</v>
      </c>
      <c r="E178" s="29">
        <v>0</v>
      </c>
      <c r="F178" s="29">
        <v>10126.629999999999</v>
      </c>
      <c r="G178" s="29">
        <v>10126.629999999999</v>
      </c>
      <c r="H178" s="29">
        <v>0</v>
      </c>
      <c r="I178" s="29">
        <v>8003.69</v>
      </c>
      <c r="J178" s="29">
        <v>8003.69</v>
      </c>
      <c r="K178" s="29">
        <v>0</v>
      </c>
      <c r="L178" s="29">
        <v>9790.3700000000008</v>
      </c>
      <c r="M178" s="29">
        <v>9790.3700000000008</v>
      </c>
      <c r="N178" s="29">
        <v>0</v>
      </c>
      <c r="O178" s="29">
        <v>8003.69</v>
      </c>
      <c r="P178" s="29">
        <v>8003.69</v>
      </c>
      <c r="Q178" s="29">
        <v>0</v>
      </c>
      <c r="R178" s="29">
        <v>7997.92</v>
      </c>
      <c r="S178" s="29">
        <v>7997.92</v>
      </c>
      <c r="T178" s="29">
        <v>0</v>
      </c>
      <c r="U178" s="29">
        <v>7997.92</v>
      </c>
      <c r="V178" s="29">
        <v>7997.92</v>
      </c>
      <c r="W178" s="29">
        <v>0</v>
      </c>
      <c r="X178" s="29">
        <v>7997.92</v>
      </c>
      <c r="Y178" s="29">
        <v>7997.92</v>
      </c>
      <c r="Z178" s="29">
        <v>0</v>
      </c>
      <c r="AA178" s="29">
        <v>7997.92</v>
      </c>
      <c r="AB178" s="29">
        <v>7997.92</v>
      </c>
      <c r="AC178" s="29">
        <v>0</v>
      </c>
      <c r="AD178" s="29">
        <v>7997.92</v>
      </c>
      <c r="AE178" s="29">
        <v>7997.92</v>
      </c>
      <c r="AF178" s="29">
        <v>0</v>
      </c>
      <c r="AG178" s="29">
        <v>8079.98</v>
      </c>
      <c r="AH178" s="29">
        <v>8079.98</v>
      </c>
      <c r="AI178" s="29">
        <v>0</v>
      </c>
      <c r="AJ178" s="29">
        <v>8450.8799999999992</v>
      </c>
      <c r="AK178" s="29">
        <v>8450.8799999999992</v>
      </c>
      <c r="AL178" s="29"/>
      <c r="AM178" s="29"/>
      <c r="AN178" s="29"/>
      <c r="AO178" s="29">
        <v>0</v>
      </c>
      <c r="AP178" s="29">
        <v>100448.53</v>
      </c>
      <c r="AQ178" s="29">
        <v>100448.53</v>
      </c>
      <c r="AR178" s="29">
        <v>0</v>
      </c>
      <c r="AS178" s="29">
        <v>9143.1299999999992</v>
      </c>
      <c r="AT178" s="29">
        <v>9143.1299999999992</v>
      </c>
      <c r="AU178" s="29">
        <v>0</v>
      </c>
      <c r="AV178" s="29">
        <v>8401.56</v>
      </c>
      <c r="AW178" s="29">
        <v>8401.56</v>
      </c>
      <c r="AX178" s="29">
        <v>0</v>
      </c>
      <c r="AY178" s="29">
        <v>9739.2199999999993</v>
      </c>
      <c r="AZ178" s="29">
        <v>9739.2199999999993</v>
      </c>
      <c r="BA178" s="29">
        <v>670.04</v>
      </c>
      <c r="BB178" s="29">
        <v>9739.2199999999993</v>
      </c>
      <c r="BC178" s="29">
        <v>10409.26</v>
      </c>
      <c r="BD178" s="29">
        <v>-670.04</v>
      </c>
      <c r="BE178" s="29">
        <v>13024.82</v>
      </c>
      <c r="BF178" s="29">
        <v>12354.78</v>
      </c>
      <c r="BG178" s="29">
        <v>0</v>
      </c>
      <c r="BH178" s="29">
        <v>13002.08</v>
      </c>
      <c r="BI178" s="29">
        <v>13002.08</v>
      </c>
      <c r="BJ178" s="29">
        <v>0</v>
      </c>
      <c r="BK178" s="29">
        <v>14512.64</v>
      </c>
      <c r="BL178" s="29">
        <v>14512.64</v>
      </c>
      <c r="BM178" s="29">
        <v>1823.28</v>
      </c>
      <c r="BN178" s="29">
        <v>10468.959999999999</v>
      </c>
      <c r="BO178" s="29">
        <v>12292.24</v>
      </c>
      <c r="BP178" s="29">
        <v>4967.04</v>
      </c>
      <c r="BQ178" s="29">
        <v>12754.52</v>
      </c>
      <c r="BR178" s="29">
        <v>17721.560000000001</v>
      </c>
      <c r="BS178" s="29">
        <v>-5039.53</v>
      </c>
      <c r="BT178" s="29">
        <v>24137.279999999999</v>
      </c>
      <c r="BU178" s="29">
        <v>19097.75</v>
      </c>
      <c r="BV178" s="29">
        <v>0</v>
      </c>
      <c r="BW178" s="29">
        <v>22093.59</v>
      </c>
      <c r="BX178" s="29">
        <v>22093.59</v>
      </c>
      <c r="BY178" s="29"/>
      <c r="BZ178" s="29"/>
      <c r="CA178" s="29"/>
      <c r="CB178" s="29"/>
      <c r="CC178" s="29"/>
      <c r="CD178" s="29"/>
      <c r="CE178" s="29">
        <v>1750.79</v>
      </c>
      <c r="CF178" s="29">
        <v>147017.02000000002</v>
      </c>
      <c r="CG178" s="29">
        <v>148767.81</v>
      </c>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29"/>
      <c r="DQ178" s="29"/>
      <c r="DR178" s="29"/>
      <c r="DS178" s="29"/>
      <c r="DT178" s="29"/>
    </row>
    <row r="179" spans="1:124" x14ac:dyDescent="0.25">
      <c r="A179" s="7" t="s">
        <v>318</v>
      </c>
      <c r="B179" s="29">
        <v>0</v>
      </c>
      <c r="C179" s="29">
        <v>60</v>
      </c>
      <c r="D179" s="29">
        <v>60</v>
      </c>
      <c r="E179" s="29">
        <v>0</v>
      </c>
      <c r="F179" s="29">
        <v>60</v>
      </c>
      <c r="G179" s="29">
        <v>60</v>
      </c>
      <c r="H179" s="29">
        <v>0</v>
      </c>
      <c r="I179" s="29">
        <v>60</v>
      </c>
      <c r="J179" s="29">
        <v>60</v>
      </c>
      <c r="K179" s="29">
        <v>0</v>
      </c>
      <c r="L179" s="29">
        <v>60</v>
      </c>
      <c r="M179" s="29">
        <v>60</v>
      </c>
      <c r="N179" s="29">
        <v>0</v>
      </c>
      <c r="O179" s="29">
        <v>60</v>
      </c>
      <c r="P179" s="29">
        <v>60</v>
      </c>
      <c r="Q179" s="29">
        <v>0</v>
      </c>
      <c r="R179" s="29">
        <v>60</v>
      </c>
      <c r="S179" s="29">
        <v>60</v>
      </c>
      <c r="T179" s="29">
        <v>0</v>
      </c>
      <c r="U179" s="29">
        <v>60</v>
      </c>
      <c r="V179" s="29">
        <v>60</v>
      </c>
      <c r="W179" s="29">
        <v>0</v>
      </c>
      <c r="X179" s="29">
        <v>60</v>
      </c>
      <c r="Y179" s="29">
        <v>60</v>
      </c>
      <c r="Z179" s="29">
        <v>0</v>
      </c>
      <c r="AA179" s="29">
        <v>60</v>
      </c>
      <c r="AB179" s="29">
        <v>60</v>
      </c>
      <c r="AC179" s="29">
        <v>0</v>
      </c>
      <c r="AD179" s="29">
        <v>60</v>
      </c>
      <c r="AE179" s="29">
        <v>60</v>
      </c>
      <c r="AF179" s="29">
        <v>0</v>
      </c>
      <c r="AG179" s="29">
        <v>60</v>
      </c>
      <c r="AH179" s="29">
        <v>60</v>
      </c>
      <c r="AI179" s="29">
        <v>0</v>
      </c>
      <c r="AJ179" s="29">
        <v>60</v>
      </c>
      <c r="AK179" s="29">
        <v>60</v>
      </c>
      <c r="AL179" s="29"/>
      <c r="AM179" s="29"/>
      <c r="AN179" s="29"/>
      <c r="AO179" s="29">
        <v>0</v>
      </c>
      <c r="AP179" s="29">
        <v>720</v>
      </c>
      <c r="AQ179" s="29">
        <v>720</v>
      </c>
      <c r="AR179" s="29">
        <v>0</v>
      </c>
      <c r="AS179" s="29">
        <v>60</v>
      </c>
      <c r="AT179" s="29">
        <v>60</v>
      </c>
      <c r="AU179" s="29">
        <v>0</v>
      </c>
      <c r="AV179" s="29">
        <v>60</v>
      </c>
      <c r="AW179" s="29">
        <v>60</v>
      </c>
      <c r="AX179" s="29">
        <v>0</v>
      </c>
      <c r="AY179" s="29">
        <v>60</v>
      </c>
      <c r="AZ179" s="29">
        <v>60</v>
      </c>
      <c r="BA179" s="29">
        <v>0</v>
      </c>
      <c r="BB179" s="29">
        <v>60</v>
      </c>
      <c r="BC179" s="29">
        <v>60</v>
      </c>
      <c r="BD179" s="29">
        <v>0</v>
      </c>
      <c r="BE179" s="29">
        <v>60</v>
      </c>
      <c r="BF179" s="29">
        <v>60</v>
      </c>
      <c r="BG179" s="29">
        <v>0</v>
      </c>
      <c r="BH179" s="29">
        <v>60</v>
      </c>
      <c r="BI179" s="29">
        <v>60</v>
      </c>
      <c r="BJ179" s="29">
        <v>0</v>
      </c>
      <c r="BK179" s="29">
        <v>60</v>
      </c>
      <c r="BL179" s="29">
        <v>60</v>
      </c>
      <c r="BM179" s="29">
        <v>0</v>
      </c>
      <c r="BN179" s="29">
        <v>60</v>
      </c>
      <c r="BO179" s="29">
        <v>60</v>
      </c>
      <c r="BP179" s="29">
        <v>0</v>
      </c>
      <c r="BQ179" s="29">
        <v>60</v>
      </c>
      <c r="BR179" s="29">
        <v>60</v>
      </c>
      <c r="BS179" s="29">
        <v>0</v>
      </c>
      <c r="BT179" s="29">
        <v>60</v>
      </c>
      <c r="BU179" s="29">
        <v>60</v>
      </c>
      <c r="BV179" s="29">
        <v>0</v>
      </c>
      <c r="BW179" s="29">
        <v>60</v>
      </c>
      <c r="BX179" s="29">
        <v>60</v>
      </c>
      <c r="BY179" s="29"/>
      <c r="BZ179" s="29"/>
      <c r="CA179" s="29"/>
      <c r="CB179" s="29"/>
      <c r="CC179" s="29"/>
      <c r="CD179" s="29"/>
      <c r="CE179" s="29">
        <v>0</v>
      </c>
      <c r="CF179" s="29">
        <v>660</v>
      </c>
      <c r="CG179" s="29">
        <v>660</v>
      </c>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29"/>
      <c r="DQ179" s="29"/>
      <c r="DR179" s="29"/>
      <c r="DS179" s="29"/>
      <c r="DT179" s="29"/>
    </row>
    <row r="180" spans="1:124" x14ac:dyDescent="0.25">
      <c r="A180" s="7" t="s">
        <v>319</v>
      </c>
      <c r="B180" s="29">
        <v>0</v>
      </c>
      <c r="C180" s="29">
        <v>28602.12</v>
      </c>
      <c r="D180" s="29">
        <v>28602.12</v>
      </c>
      <c r="E180" s="29">
        <v>0</v>
      </c>
      <c r="F180" s="29">
        <v>30725.06</v>
      </c>
      <c r="G180" s="29">
        <v>30725.06</v>
      </c>
      <c r="H180" s="29">
        <v>0</v>
      </c>
      <c r="I180" s="29">
        <v>28602.12</v>
      </c>
      <c r="J180" s="29">
        <v>28602.12</v>
      </c>
      <c r="K180" s="29">
        <v>0</v>
      </c>
      <c r="L180" s="29">
        <v>30388.799999999999</v>
      </c>
      <c r="M180" s="29">
        <v>30388.799999999999</v>
      </c>
      <c r="N180" s="29">
        <v>0</v>
      </c>
      <c r="O180" s="29">
        <v>28602.12</v>
      </c>
      <c r="P180" s="29">
        <v>28602.12</v>
      </c>
      <c r="Q180" s="29">
        <v>0</v>
      </c>
      <c r="R180" s="29">
        <v>28596.35</v>
      </c>
      <c r="S180" s="29">
        <v>28596.35</v>
      </c>
      <c r="T180" s="29">
        <v>0</v>
      </c>
      <c r="U180" s="29">
        <v>28596.35</v>
      </c>
      <c r="V180" s="29">
        <v>28596.35</v>
      </c>
      <c r="W180" s="29">
        <v>0</v>
      </c>
      <c r="X180" s="29">
        <v>28596.35</v>
      </c>
      <c r="Y180" s="29">
        <v>28596.35</v>
      </c>
      <c r="Z180" s="29">
        <v>0</v>
      </c>
      <c r="AA180" s="29">
        <v>28596.35</v>
      </c>
      <c r="AB180" s="29">
        <v>28596.35</v>
      </c>
      <c r="AC180" s="29">
        <v>0</v>
      </c>
      <c r="AD180" s="29">
        <v>28596.35</v>
      </c>
      <c r="AE180" s="29">
        <v>28596.35</v>
      </c>
      <c r="AF180" s="29">
        <v>0</v>
      </c>
      <c r="AG180" s="29">
        <v>29187.02</v>
      </c>
      <c r="AH180" s="29">
        <v>29187.02</v>
      </c>
      <c r="AI180" s="29">
        <v>0</v>
      </c>
      <c r="AJ180" s="29">
        <v>34976.06</v>
      </c>
      <c r="AK180" s="29">
        <v>34976.06</v>
      </c>
      <c r="AL180" s="29"/>
      <c r="AM180" s="29"/>
      <c r="AN180" s="29"/>
      <c r="AO180" s="29">
        <v>0</v>
      </c>
      <c r="AP180" s="29">
        <v>354065.05000000005</v>
      </c>
      <c r="AQ180" s="29">
        <v>354065.05000000005</v>
      </c>
      <c r="AR180" s="29">
        <v>0</v>
      </c>
      <c r="AS180" s="29">
        <v>33853.43</v>
      </c>
      <c r="AT180" s="29">
        <v>33853.43</v>
      </c>
      <c r="AU180" s="29">
        <v>0</v>
      </c>
      <c r="AV180" s="29">
        <v>78111.86</v>
      </c>
      <c r="AW180" s="29">
        <v>78111.86</v>
      </c>
      <c r="AX180" s="29">
        <v>0</v>
      </c>
      <c r="AY180" s="29">
        <v>36925.64</v>
      </c>
      <c r="AZ180" s="29">
        <v>36925.64</v>
      </c>
      <c r="BA180" s="29">
        <v>0</v>
      </c>
      <c r="BB180" s="29">
        <v>40346.83</v>
      </c>
      <c r="BC180" s="29">
        <v>40346.83</v>
      </c>
      <c r="BD180" s="29">
        <v>0</v>
      </c>
      <c r="BE180" s="29">
        <v>54269.54</v>
      </c>
      <c r="BF180" s="29">
        <v>54269.54</v>
      </c>
      <c r="BG180" s="29">
        <v>0</v>
      </c>
      <c r="BH180" s="29">
        <v>58654.78</v>
      </c>
      <c r="BI180" s="29">
        <v>58654.78</v>
      </c>
      <c r="BJ180" s="29">
        <v>0</v>
      </c>
      <c r="BK180" s="29">
        <v>63258.8</v>
      </c>
      <c r="BL180" s="29">
        <v>63258.8</v>
      </c>
      <c r="BM180" s="29">
        <v>0</v>
      </c>
      <c r="BN180" s="29">
        <v>66489.429999999993</v>
      </c>
      <c r="BO180" s="29">
        <v>66489.429999999993</v>
      </c>
      <c r="BP180" s="29">
        <v>0</v>
      </c>
      <c r="BQ180" s="29">
        <v>72889.899999999994</v>
      </c>
      <c r="BR180" s="29">
        <v>72889.899999999994</v>
      </c>
      <c r="BS180" s="29">
        <v>0</v>
      </c>
      <c r="BT180" s="29">
        <v>78423.23</v>
      </c>
      <c r="BU180" s="29">
        <v>78423.23</v>
      </c>
      <c r="BV180" s="29">
        <v>0</v>
      </c>
      <c r="BW180" s="29">
        <v>87774.94</v>
      </c>
      <c r="BX180" s="29">
        <v>87774.94</v>
      </c>
      <c r="BY180" s="29"/>
      <c r="BZ180" s="29"/>
      <c r="CA180" s="29"/>
      <c r="CB180" s="29"/>
      <c r="CC180" s="29"/>
      <c r="CD180" s="29"/>
      <c r="CE180" s="29">
        <v>0</v>
      </c>
      <c r="CF180" s="29">
        <v>670998.37999999989</v>
      </c>
      <c r="CG180" s="29">
        <v>670998.37999999989</v>
      </c>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29"/>
      <c r="DQ180" s="29"/>
      <c r="DR180" s="29"/>
      <c r="DS180" s="29"/>
      <c r="DT180" s="29"/>
    </row>
    <row r="181" spans="1:124" x14ac:dyDescent="0.25">
      <c r="A181" s="7" t="s">
        <v>320</v>
      </c>
      <c r="B181" s="29">
        <v>1163.8499999999999</v>
      </c>
      <c r="C181" s="29">
        <v>28.88</v>
      </c>
      <c r="D181" s="29">
        <v>1192.73</v>
      </c>
      <c r="E181" s="29"/>
      <c r="F181" s="29"/>
      <c r="G181" s="29"/>
      <c r="H181" s="29"/>
      <c r="I181" s="29"/>
      <c r="J181" s="29"/>
      <c r="K181" s="29"/>
      <c r="L181" s="29"/>
      <c r="M181" s="29"/>
      <c r="N181" s="29">
        <v>106.93</v>
      </c>
      <c r="O181" s="29">
        <v>0</v>
      </c>
      <c r="P181" s="29">
        <v>106.93</v>
      </c>
      <c r="Q181" s="29"/>
      <c r="R181" s="29"/>
      <c r="S181" s="29"/>
      <c r="T181" s="29"/>
      <c r="U181" s="29"/>
      <c r="V181" s="29"/>
      <c r="W181" s="29"/>
      <c r="X181" s="29"/>
      <c r="Y181" s="29"/>
      <c r="Z181" s="29"/>
      <c r="AA181" s="29"/>
      <c r="AB181" s="29"/>
      <c r="AC181" s="29">
        <v>911.05</v>
      </c>
      <c r="AD181" s="29">
        <v>0</v>
      </c>
      <c r="AE181" s="29">
        <v>911.05</v>
      </c>
      <c r="AF181" s="29"/>
      <c r="AG181" s="29"/>
      <c r="AH181" s="29"/>
      <c r="AI181" s="29">
        <v>684</v>
      </c>
      <c r="AJ181" s="29">
        <v>0</v>
      </c>
      <c r="AK181" s="29">
        <v>684</v>
      </c>
      <c r="AL181" s="29"/>
      <c r="AM181" s="29"/>
      <c r="AN181" s="29"/>
      <c r="AO181" s="29">
        <v>2865.83</v>
      </c>
      <c r="AP181" s="29">
        <v>28.88</v>
      </c>
      <c r="AQ181" s="29">
        <v>2894.71</v>
      </c>
      <c r="AR181" s="29"/>
      <c r="AS181" s="29"/>
      <c r="AT181" s="29"/>
      <c r="AU181" s="29"/>
      <c r="AV181" s="29"/>
      <c r="AW181" s="29"/>
      <c r="AX181" s="29"/>
      <c r="AY181" s="29"/>
      <c r="AZ181" s="29"/>
      <c r="BA181" s="29"/>
      <c r="BB181" s="29"/>
      <c r="BC181" s="29"/>
      <c r="BD181" s="29">
        <v>598.5</v>
      </c>
      <c r="BE181" s="29">
        <v>0</v>
      </c>
      <c r="BF181" s="29">
        <v>598.5</v>
      </c>
      <c r="BG181" s="29"/>
      <c r="BH181" s="29"/>
      <c r="BI181" s="29"/>
      <c r="BJ181" s="29"/>
      <c r="BK181" s="29"/>
      <c r="BL181" s="29"/>
      <c r="BM181" s="29"/>
      <c r="BN181" s="29"/>
      <c r="BO181" s="29"/>
      <c r="BP181" s="29"/>
      <c r="BQ181" s="29"/>
      <c r="BR181" s="29"/>
      <c r="BS181" s="29"/>
      <c r="BT181" s="29"/>
      <c r="BU181" s="29"/>
      <c r="BV181" s="29"/>
      <c r="BW181" s="29"/>
      <c r="BX181" s="29"/>
      <c r="BY181" s="29">
        <v>0</v>
      </c>
      <c r="BZ181" s="29">
        <v>0</v>
      </c>
      <c r="CA181" s="29">
        <v>0</v>
      </c>
      <c r="CB181" s="29"/>
      <c r="CC181" s="29"/>
      <c r="CD181" s="29"/>
      <c r="CE181" s="29">
        <v>598.5</v>
      </c>
      <c r="CF181" s="29">
        <v>0</v>
      </c>
      <c r="CG181" s="29">
        <v>598.5</v>
      </c>
      <c r="CH181" s="29">
        <v>0</v>
      </c>
      <c r="CI181" s="29">
        <v>0</v>
      </c>
      <c r="CJ181" s="29">
        <v>0</v>
      </c>
      <c r="CK181" s="29">
        <v>0</v>
      </c>
      <c r="CL181" s="29">
        <v>0</v>
      </c>
      <c r="CM181" s="29">
        <v>0</v>
      </c>
      <c r="CN181" s="29">
        <v>0</v>
      </c>
      <c r="CO181" s="29">
        <v>0</v>
      </c>
      <c r="CP181" s="29">
        <v>0</v>
      </c>
      <c r="CQ181" s="29">
        <v>0</v>
      </c>
      <c r="CR181" s="29">
        <v>0</v>
      </c>
      <c r="CS181" s="29">
        <v>0</v>
      </c>
      <c r="CT181" s="29">
        <v>0</v>
      </c>
      <c r="CU181" s="29">
        <v>0</v>
      </c>
      <c r="CV181" s="29">
        <v>0</v>
      </c>
      <c r="CW181" s="29">
        <v>0</v>
      </c>
      <c r="CX181" s="29">
        <v>0</v>
      </c>
      <c r="CY181" s="29">
        <v>0</v>
      </c>
      <c r="CZ181" s="29">
        <v>0</v>
      </c>
      <c r="DA181" s="29">
        <v>0</v>
      </c>
      <c r="DB181" s="29">
        <v>0</v>
      </c>
      <c r="DC181" s="29">
        <v>0</v>
      </c>
      <c r="DD181" s="29">
        <v>0</v>
      </c>
      <c r="DE181" s="29">
        <v>0</v>
      </c>
      <c r="DF181" s="29">
        <v>0</v>
      </c>
      <c r="DG181" s="29">
        <v>0</v>
      </c>
      <c r="DH181" s="29">
        <v>0</v>
      </c>
      <c r="DI181" s="29">
        <v>0</v>
      </c>
      <c r="DJ181" s="29">
        <v>0</v>
      </c>
      <c r="DK181" s="29">
        <v>0</v>
      </c>
      <c r="DL181" s="29">
        <v>0</v>
      </c>
      <c r="DM181" s="29">
        <v>0</v>
      </c>
      <c r="DN181" s="29">
        <v>0</v>
      </c>
      <c r="DO181" s="29">
        <v>0</v>
      </c>
      <c r="DP181" s="29">
        <v>0</v>
      </c>
      <c r="DQ181" s="29">
        <v>0</v>
      </c>
      <c r="DR181" s="29">
        <v>0</v>
      </c>
      <c r="DS181" s="29">
        <v>0</v>
      </c>
      <c r="DT181" s="29">
        <v>0</v>
      </c>
    </row>
    <row r="182" spans="1:124" x14ac:dyDescent="0.25">
      <c r="A182" s="7" t="s">
        <v>362</v>
      </c>
      <c r="B182" s="29"/>
      <c r="C182" s="29"/>
      <c r="D182" s="29"/>
      <c r="E182" s="29"/>
      <c r="F182" s="29"/>
      <c r="G182" s="29"/>
      <c r="H182" s="29">
        <v>6182.08</v>
      </c>
      <c r="I182" s="29">
        <v>0</v>
      </c>
      <c r="J182" s="29">
        <v>6182.08</v>
      </c>
      <c r="K182" s="29">
        <v>10465.4</v>
      </c>
      <c r="L182" s="29">
        <v>0</v>
      </c>
      <c r="M182" s="29">
        <v>10465.4</v>
      </c>
      <c r="N182" s="29">
        <v>3119.65</v>
      </c>
      <c r="O182" s="29">
        <v>0</v>
      </c>
      <c r="P182" s="29">
        <v>3119.65</v>
      </c>
      <c r="Q182" s="29">
        <v>8469.48</v>
      </c>
      <c r="R182" s="29">
        <v>0</v>
      </c>
      <c r="S182" s="29">
        <v>8469.48</v>
      </c>
      <c r="T182" s="29">
        <v>15547.44</v>
      </c>
      <c r="U182" s="29">
        <v>0</v>
      </c>
      <c r="V182" s="29">
        <v>15547.44</v>
      </c>
      <c r="W182" s="29"/>
      <c r="X182" s="29"/>
      <c r="Y182" s="29"/>
      <c r="Z182" s="29"/>
      <c r="AA182" s="29"/>
      <c r="AB182" s="29"/>
      <c r="AC182" s="29">
        <v>36162.18</v>
      </c>
      <c r="AD182" s="29">
        <v>0</v>
      </c>
      <c r="AE182" s="29">
        <v>36162.18</v>
      </c>
      <c r="AF182" s="29"/>
      <c r="AG182" s="29"/>
      <c r="AH182" s="29"/>
      <c r="AI182" s="29">
        <v>123122.01</v>
      </c>
      <c r="AJ182" s="29">
        <v>0</v>
      </c>
      <c r="AK182" s="29">
        <v>123122.01</v>
      </c>
      <c r="AL182" s="29"/>
      <c r="AM182" s="29"/>
      <c r="AN182" s="29"/>
      <c r="AO182" s="29">
        <v>203068.24</v>
      </c>
      <c r="AP182" s="29">
        <v>0</v>
      </c>
      <c r="AQ182" s="29">
        <v>203068.24</v>
      </c>
      <c r="AR182" s="29"/>
      <c r="AS182" s="29"/>
      <c r="AT182" s="29"/>
      <c r="AU182" s="29"/>
      <c r="AV182" s="29"/>
      <c r="AW182" s="29"/>
      <c r="AX182" s="29">
        <v>21054.67</v>
      </c>
      <c r="AY182" s="29">
        <v>0</v>
      </c>
      <c r="AZ182" s="29">
        <v>21054.67</v>
      </c>
      <c r="BA182" s="29">
        <v>44276.800000000003</v>
      </c>
      <c r="BB182" s="29">
        <v>0</v>
      </c>
      <c r="BC182" s="29">
        <v>44276.800000000003</v>
      </c>
      <c r="BD182" s="29">
        <v>22228.61</v>
      </c>
      <c r="BE182" s="29">
        <v>0</v>
      </c>
      <c r="BF182" s="29">
        <v>22228.61</v>
      </c>
      <c r="BG182" s="29">
        <v>55322.14</v>
      </c>
      <c r="BH182" s="29">
        <v>0</v>
      </c>
      <c r="BI182" s="29">
        <v>55322.14</v>
      </c>
      <c r="BJ182" s="29">
        <v>23850.34</v>
      </c>
      <c r="BK182" s="29">
        <v>0</v>
      </c>
      <c r="BL182" s="29">
        <v>23850.34</v>
      </c>
      <c r="BM182" s="29"/>
      <c r="BN182" s="29"/>
      <c r="BO182" s="29"/>
      <c r="BP182" s="29">
        <v>11174.38</v>
      </c>
      <c r="BQ182" s="29">
        <v>0</v>
      </c>
      <c r="BR182" s="29">
        <v>11174.38</v>
      </c>
      <c r="BS182" s="29">
        <v>14444.25</v>
      </c>
      <c r="BT182" s="29">
        <v>0</v>
      </c>
      <c r="BU182" s="29">
        <v>14444.25</v>
      </c>
      <c r="BV182" s="29">
        <v>15421.61</v>
      </c>
      <c r="BW182" s="29">
        <v>0</v>
      </c>
      <c r="BX182" s="29">
        <v>15421.61</v>
      </c>
      <c r="BY182" s="29">
        <v>32185.519999999997</v>
      </c>
      <c r="BZ182" s="29">
        <v>0</v>
      </c>
      <c r="CA182" s="29">
        <v>32185.519999999997</v>
      </c>
      <c r="CB182" s="29"/>
      <c r="CC182" s="29"/>
      <c r="CD182" s="29"/>
      <c r="CE182" s="29">
        <v>239958.31999999998</v>
      </c>
      <c r="CF182" s="29">
        <v>0</v>
      </c>
      <c r="CG182" s="29">
        <v>239958.31999999998</v>
      </c>
      <c r="CH182" s="29">
        <v>17097.62</v>
      </c>
      <c r="CI182" s="29">
        <v>0</v>
      </c>
      <c r="CJ182" s="29">
        <v>17097.62</v>
      </c>
      <c r="CK182" s="29">
        <v>14666.72</v>
      </c>
      <c r="CL182" s="29">
        <v>0</v>
      </c>
      <c r="CM182" s="29">
        <v>14666.72</v>
      </c>
      <c r="CN182" s="29">
        <v>45051.38</v>
      </c>
      <c r="CO182" s="29">
        <v>0</v>
      </c>
      <c r="CP182" s="29">
        <v>45051.38</v>
      </c>
      <c r="CQ182" s="29">
        <v>9025</v>
      </c>
      <c r="CR182" s="29">
        <v>0</v>
      </c>
      <c r="CS182" s="29">
        <v>9025</v>
      </c>
      <c r="CT182" s="29">
        <v>2375</v>
      </c>
      <c r="CU182" s="29">
        <v>0</v>
      </c>
      <c r="CV182" s="29">
        <v>2375</v>
      </c>
      <c r="CW182" s="29">
        <v>2375</v>
      </c>
      <c r="CX182" s="29">
        <v>0</v>
      </c>
      <c r="CY182" s="29">
        <v>2375</v>
      </c>
      <c r="CZ182" s="29">
        <v>7600</v>
      </c>
      <c r="DA182" s="29">
        <v>0</v>
      </c>
      <c r="DB182" s="29">
        <v>7600</v>
      </c>
      <c r="DC182" s="29">
        <v>2375</v>
      </c>
      <c r="DD182" s="29">
        <v>0</v>
      </c>
      <c r="DE182" s="29">
        <v>2375</v>
      </c>
      <c r="DF182" s="29">
        <v>2375</v>
      </c>
      <c r="DG182" s="29">
        <v>0</v>
      </c>
      <c r="DH182" s="29">
        <v>2375</v>
      </c>
      <c r="DI182" s="29">
        <v>7600</v>
      </c>
      <c r="DJ182" s="29">
        <v>0</v>
      </c>
      <c r="DK182" s="29">
        <v>7600</v>
      </c>
      <c r="DL182" s="29">
        <v>950</v>
      </c>
      <c r="DM182" s="29">
        <v>0</v>
      </c>
      <c r="DN182" s="29">
        <v>950</v>
      </c>
      <c r="DO182" s="29">
        <v>950</v>
      </c>
      <c r="DP182" s="29">
        <v>0</v>
      </c>
      <c r="DQ182" s="29">
        <v>950</v>
      </c>
      <c r="DR182" s="29">
        <v>112440.72</v>
      </c>
      <c r="DS182" s="29">
        <v>0</v>
      </c>
      <c r="DT182" s="29">
        <v>112440.72</v>
      </c>
    </row>
    <row r="183" spans="1:124" x14ac:dyDescent="0.25">
      <c r="A183" s="7" t="s">
        <v>384</v>
      </c>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v>25.87</v>
      </c>
      <c r="BB183" s="29">
        <v>0</v>
      </c>
      <c r="BC183" s="29">
        <v>25.87</v>
      </c>
      <c r="BD183" s="29"/>
      <c r="BE183" s="29"/>
      <c r="BF183" s="29"/>
      <c r="BG183" s="29">
        <v>13.97</v>
      </c>
      <c r="BH183" s="29">
        <v>0</v>
      </c>
      <c r="BI183" s="29">
        <v>13.97</v>
      </c>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v>39.840000000000003</v>
      </c>
      <c r="CF183" s="29">
        <v>0</v>
      </c>
      <c r="CG183" s="29">
        <v>39.840000000000003</v>
      </c>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29"/>
      <c r="DQ183" s="29"/>
      <c r="DR183" s="29"/>
      <c r="DS183" s="29"/>
      <c r="DT183" s="29"/>
    </row>
    <row r="184" spans="1:124" x14ac:dyDescent="0.25">
      <c r="A184" s="7" t="s">
        <v>373</v>
      </c>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v>-115586.96</v>
      </c>
      <c r="AJ184" s="29">
        <v>115586.96</v>
      </c>
      <c r="AK184" s="29">
        <v>0</v>
      </c>
      <c r="AL184" s="29"/>
      <c r="AM184" s="29"/>
      <c r="AN184" s="29"/>
      <c r="AO184" s="29">
        <v>-115586.96</v>
      </c>
      <c r="AP184" s="29">
        <v>115586.96</v>
      </c>
      <c r="AQ184" s="29">
        <v>0</v>
      </c>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29"/>
      <c r="DQ184" s="29"/>
      <c r="DR184" s="29"/>
      <c r="DS184" s="29"/>
      <c r="DT184" s="29"/>
    </row>
    <row r="185" spans="1:124" x14ac:dyDescent="0.25">
      <c r="A185" s="7" t="s">
        <v>321</v>
      </c>
      <c r="B185" s="29">
        <v>3539.46</v>
      </c>
      <c r="C185" s="29">
        <v>0</v>
      </c>
      <c r="D185" s="29">
        <v>3539.46</v>
      </c>
      <c r="E185" s="29">
        <v>5469.67</v>
      </c>
      <c r="F185" s="29">
        <v>0</v>
      </c>
      <c r="G185" s="29">
        <v>5469.67</v>
      </c>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v>-9009.1299999999992</v>
      </c>
      <c r="AM185" s="29">
        <v>9009.1299999999992</v>
      </c>
      <c r="AN185" s="29">
        <v>0</v>
      </c>
      <c r="AO185" s="29">
        <v>1.8189894035458565E-12</v>
      </c>
      <c r="AP185" s="29">
        <v>9009.1299999999992</v>
      </c>
      <c r="AQ185" s="29">
        <v>9009.130000000001</v>
      </c>
      <c r="AR185" s="29">
        <v>89307.11</v>
      </c>
      <c r="AS185" s="29">
        <v>0</v>
      </c>
      <c r="AT185" s="29">
        <v>89307.11</v>
      </c>
      <c r="AU185" s="29">
        <v>26279.85</v>
      </c>
      <c r="AV185" s="29">
        <v>0</v>
      </c>
      <c r="AW185" s="29">
        <v>26279.85</v>
      </c>
      <c r="AX185" s="29"/>
      <c r="AY185" s="29"/>
      <c r="AZ185" s="29"/>
      <c r="BA185" s="29"/>
      <c r="BB185" s="29"/>
      <c r="BC185" s="29"/>
      <c r="BD185" s="29"/>
      <c r="BE185" s="29"/>
      <c r="BF185" s="29"/>
      <c r="BG185" s="29"/>
      <c r="BH185" s="29"/>
      <c r="BI185" s="29"/>
      <c r="BJ185" s="29"/>
      <c r="BK185" s="29"/>
      <c r="BL185" s="29"/>
      <c r="BM185" s="29"/>
      <c r="BN185" s="29"/>
      <c r="BO185" s="29"/>
      <c r="BP185" s="29">
        <v>788.3</v>
      </c>
      <c r="BQ185" s="29">
        <v>0.1</v>
      </c>
      <c r="BR185" s="29">
        <v>788.4</v>
      </c>
      <c r="BS185" s="29"/>
      <c r="BT185" s="29"/>
      <c r="BU185" s="29"/>
      <c r="BV185" s="29"/>
      <c r="BW185" s="29"/>
      <c r="BX185" s="29"/>
      <c r="BY185" s="29"/>
      <c r="BZ185" s="29"/>
      <c r="CA185" s="29"/>
      <c r="CB185" s="29">
        <v>-116375.26</v>
      </c>
      <c r="CC185" s="29">
        <v>116375.26</v>
      </c>
      <c r="CD185" s="29">
        <v>0</v>
      </c>
      <c r="CE185" s="29">
        <v>0</v>
      </c>
      <c r="CF185" s="29">
        <v>116375.36</v>
      </c>
      <c r="CG185" s="29">
        <v>116375.35999999999</v>
      </c>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29"/>
      <c r="DQ185" s="29"/>
      <c r="DR185" s="29"/>
      <c r="DS185" s="29"/>
      <c r="DT185" s="29"/>
    </row>
    <row r="186" spans="1:124" x14ac:dyDescent="0.25">
      <c r="A186" s="7" t="s">
        <v>612</v>
      </c>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v>95.94</v>
      </c>
      <c r="BK186" s="29">
        <v>0</v>
      </c>
      <c r="BL186" s="29">
        <v>95.94</v>
      </c>
      <c r="BM186" s="29"/>
      <c r="BN186" s="29"/>
      <c r="BO186" s="29"/>
      <c r="BP186" s="29">
        <v>26.82</v>
      </c>
      <c r="BQ186" s="29">
        <v>0</v>
      </c>
      <c r="BR186" s="29">
        <v>26.82</v>
      </c>
      <c r="BS186" s="29">
        <v>26.65</v>
      </c>
      <c r="BT186" s="29">
        <v>0</v>
      </c>
      <c r="BU186" s="29">
        <v>26.65</v>
      </c>
      <c r="BV186" s="29">
        <v>29.63</v>
      </c>
      <c r="BW186" s="29">
        <v>0</v>
      </c>
      <c r="BX186" s="29">
        <v>29.63</v>
      </c>
      <c r="BY186" s="29"/>
      <c r="BZ186" s="29"/>
      <c r="CA186" s="29"/>
      <c r="CB186" s="29"/>
      <c r="CC186" s="29"/>
      <c r="CD186" s="29"/>
      <c r="CE186" s="29">
        <v>179.04</v>
      </c>
      <c r="CF186" s="29">
        <v>0</v>
      </c>
      <c r="CG186" s="29">
        <v>179.04</v>
      </c>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29"/>
      <c r="DQ186" s="29"/>
      <c r="DR186" s="29"/>
      <c r="DS186" s="29"/>
      <c r="DT186" s="29"/>
    </row>
    <row r="187" spans="1:124" x14ac:dyDescent="0.25">
      <c r="A187" s="7" t="s">
        <v>680</v>
      </c>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v>26.65</v>
      </c>
      <c r="BQ187" s="29">
        <v>0</v>
      </c>
      <c r="BR187" s="29">
        <v>26.65</v>
      </c>
      <c r="BS187" s="29">
        <v>2.98</v>
      </c>
      <c r="BT187" s="29">
        <v>26.65</v>
      </c>
      <c r="BU187" s="29">
        <v>29.63</v>
      </c>
      <c r="BV187" s="29">
        <v>-0.05</v>
      </c>
      <c r="BW187" s="29">
        <v>29.63</v>
      </c>
      <c r="BX187" s="29">
        <v>29.58</v>
      </c>
      <c r="BY187" s="29"/>
      <c r="BZ187" s="29"/>
      <c r="CA187" s="29"/>
      <c r="CB187" s="29"/>
      <c r="CC187" s="29"/>
      <c r="CD187" s="29"/>
      <c r="CE187" s="29">
        <v>29.58</v>
      </c>
      <c r="CF187" s="29">
        <v>56.28</v>
      </c>
      <c r="CG187" s="29">
        <v>85.86</v>
      </c>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29"/>
      <c r="DQ187" s="29"/>
      <c r="DR187" s="29"/>
      <c r="DS187" s="29"/>
      <c r="DT187" s="29"/>
    </row>
    <row r="188" spans="1:124" x14ac:dyDescent="0.25">
      <c r="A188" s="7" t="s">
        <v>698</v>
      </c>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v>504</v>
      </c>
      <c r="BQ188" s="29">
        <v>0</v>
      </c>
      <c r="BR188" s="29">
        <v>504</v>
      </c>
      <c r="BS188" s="29"/>
      <c r="BT188" s="29"/>
      <c r="BU188" s="29"/>
      <c r="BV188" s="29"/>
      <c r="BW188" s="29"/>
      <c r="BX188" s="29"/>
      <c r="BY188" s="29"/>
      <c r="BZ188" s="29"/>
      <c r="CA188" s="29"/>
      <c r="CB188" s="29"/>
      <c r="CC188" s="29"/>
      <c r="CD188" s="29"/>
      <c r="CE188" s="29">
        <v>504</v>
      </c>
      <c r="CF188" s="29">
        <v>0</v>
      </c>
      <c r="CG188" s="29">
        <v>504</v>
      </c>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29"/>
      <c r="DQ188" s="29"/>
      <c r="DR188" s="29"/>
      <c r="DS188" s="29"/>
      <c r="DT188" s="29"/>
    </row>
    <row r="189" spans="1:124" x14ac:dyDescent="0.25">
      <c r="A189" s="5" t="s">
        <v>149</v>
      </c>
      <c r="B189" s="29">
        <v>16819.7</v>
      </c>
      <c r="C189" s="29">
        <v>31841.88</v>
      </c>
      <c r="D189" s="29">
        <v>48661.58</v>
      </c>
      <c r="E189" s="29">
        <v>13944.87</v>
      </c>
      <c r="F189" s="29">
        <v>42315.91</v>
      </c>
      <c r="G189" s="29">
        <v>56260.78</v>
      </c>
      <c r="H189" s="29">
        <v>34760.14</v>
      </c>
      <c r="I189" s="29">
        <v>15889.05</v>
      </c>
      <c r="J189" s="29">
        <v>50649.19</v>
      </c>
      <c r="K189" s="29">
        <v>-32578.63</v>
      </c>
      <c r="L189" s="29">
        <v>45500.51</v>
      </c>
      <c r="M189" s="29">
        <v>12921.88</v>
      </c>
      <c r="N189" s="29">
        <v>2870.25</v>
      </c>
      <c r="O189" s="29">
        <v>55453.34</v>
      </c>
      <c r="P189" s="29">
        <v>58323.59</v>
      </c>
      <c r="Q189" s="29">
        <v>106421.95</v>
      </c>
      <c r="R189" s="29">
        <v>21156.76</v>
      </c>
      <c r="S189" s="29">
        <v>127578.71</v>
      </c>
      <c r="T189" s="29">
        <v>12105.84</v>
      </c>
      <c r="U189" s="29">
        <v>31469.75</v>
      </c>
      <c r="V189" s="29">
        <v>43575.59</v>
      </c>
      <c r="W189" s="29">
        <v>3425.57</v>
      </c>
      <c r="X189" s="29">
        <v>80614.25</v>
      </c>
      <c r="Y189" s="29">
        <v>84039.82</v>
      </c>
      <c r="Z189" s="29">
        <v>-2656.44</v>
      </c>
      <c r="AA189" s="29">
        <v>35614.36</v>
      </c>
      <c r="AB189" s="29">
        <v>32957.919999999998</v>
      </c>
      <c r="AC189" s="29">
        <v>-139197.07</v>
      </c>
      <c r="AD189" s="29">
        <v>157574.07</v>
      </c>
      <c r="AE189" s="29">
        <v>18377</v>
      </c>
      <c r="AF189" s="29">
        <v>126517.1</v>
      </c>
      <c r="AG189" s="29">
        <v>547572.03</v>
      </c>
      <c r="AH189" s="29">
        <v>674089.13</v>
      </c>
      <c r="AI189" s="29">
        <v>-9521.1</v>
      </c>
      <c r="AJ189" s="29">
        <v>171146.67</v>
      </c>
      <c r="AK189" s="29">
        <v>161625.57</v>
      </c>
      <c r="AL189" s="29">
        <v>6104.07</v>
      </c>
      <c r="AM189" s="29">
        <v>5</v>
      </c>
      <c r="AN189" s="29">
        <v>6109.07</v>
      </c>
      <c r="AO189" s="29">
        <v>139016.25</v>
      </c>
      <c r="AP189" s="29">
        <v>1236153.58</v>
      </c>
      <c r="AQ189" s="29">
        <v>1375169.83</v>
      </c>
      <c r="AR189" s="29">
        <v>-68758.34</v>
      </c>
      <c r="AS189" s="29">
        <v>89637.48</v>
      </c>
      <c r="AT189" s="29">
        <v>20879.14</v>
      </c>
      <c r="AU189" s="29">
        <v>157253.35999999999</v>
      </c>
      <c r="AV189" s="29">
        <v>131106.03</v>
      </c>
      <c r="AW189" s="29">
        <v>288359.39</v>
      </c>
      <c r="AX189" s="29">
        <v>-126885.39</v>
      </c>
      <c r="AY189" s="29">
        <v>332161.43</v>
      </c>
      <c r="AZ189" s="29">
        <v>205276.04</v>
      </c>
      <c r="BA189" s="29">
        <v>72973.34</v>
      </c>
      <c r="BB189" s="29">
        <v>211781.05</v>
      </c>
      <c r="BC189" s="29">
        <v>284754.39</v>
      </c>
      <c r="BD189" s="29">
        <v>-113828.05</v>
      </c>
      <c r="BE189" s="29">
        <v>175154.33</v>
      </c>
      <c r="BF189" s="29">
        <v>61326.28</v>
      </c>
      <c r="BG189" s="29">
        <v>82925.53</v>
      </c>
      <c r="BH189" s="29">
        <v>24154.3</v>
      </c>
      <c r="BI189" s="29">
        <v>107079.83</v>
      </c>
      <c r="BJ189" s="29">
        <v>-74042.19</v>
      </c>
      <c r="BK189" s="29">
        <v>138623.01</v>
      </c>
      <c r="BL189" s="29">
        <v>64580.82</v>
      </c>
      <c r="BM189" s="29">
        <v>76953.34</v>
      </c>
      <c r="BN189" s="29">
        <v>25163.38</v>
      </c>
      <c r="BO189" s="29">
        <v>102116.72</v>
      </c>
      <c r="BP189" s="29">
        <v>-65033.62</v>
      </c>
      <c r="BQ189" s="29">
        <v>197779.01</v>
      </c>
      <c r="BR189" s="29">
        <v>132745.39000000001</v>
      </c>
      <c r="BS189" s="29">
        <v>11500.3</v>
      </c>
      <c r="BT189" s="29">
        <v>128278.98</v>
      </c>
      <c r="BU189" s="29">
        <v>139779.28</v>
      </c>
      <c r="BV189" s="29">
        <v>194774.79</v>
      </c>
      <c r="BW189" s="29">
        <v>91911.22</v>
      </c>
      <c r="BX189" s="29">
        <v>286686.01</v>
      </c>
      <c r="BY189" s="29">
        <v>-113832.02</v>
      </c>
      <c r="BZ189" s="29">
        <v>179131.2</v>
      </c>
      <c r="CA189" s="29">
        <v>65299.18</v>
      </c>
      <c r="CB189" s="29">
        <v>139016.25</v>
      </c>
      <c r="CC189" s="29">
        <v>0</v>
      </c>
      <c r="CD189" s="29">
        <v>139016.25</v>
      </c>
      <c r="CE189" s="29">
        <v>173017.3</v>
      </c>
      <c r="CF189" s="29">
        <v>1724881.4199999997</v>
      </c>
      <c r="CG189" s="29">
        <v>1897898.72</v>
      </c>
      <c r="CH189" s="29">
        <v>-57706.98</v>
      </c>
      <c r="CI189" s="29">
        <v>319045.86</v>
      </c>
      <c r="CJ189" s="29">
        <v>261338.88</v>
      </c>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29"/>
      <c r="DQ189" s="29"/>
      <c r="DR189" s="29">
        <v>-57706.98</v>
      </c>
      <c r="DS189" s="29">
        <v>319045.86</v>
      </c>
      <c r="DT189" s="29">
        <v>261338.88</v>
      </c>
    </row>
    <row r="190" spans="1:124" x14ac:dyDescent="0.25">
      <c r="A190" s="6" t="s">
        <v>149</v>
      </c>
      <c r="B190" s="29">
        <v>16819.7</v>
      </c>
      <c r="C190" s="29">
        <v>31841.88</v>
      </c>
      <c r="D190" s="29">
        <v>48661.58</v>
      </c>
      <c r="E190" s="29">
        <v>13944.87</v>
      </c>
      <c r="F190" s="29">
        <v>42315.91</v>
      </c>
      <c r="G190" s="29">
        <v>56260.78</v>
      </c>
      <c r="H190" s="29">
        <v>34760.14</v>
      </c>
      <c r="I190" s="29">
        <v>15889.05</v>
      </c>
      <c r="J190" s="29">
        <v>50649.19</v>
      </c>
      <c r="K190" s="29">
        <v>-32578.63</v>
      </c>
      <c r="L190" s="29">
        <v>45500.51</v>
      </c>
      <c r="M190" s="29">
        <v>12921.88</v>
      </c>
      <c r="N190" s="29">
        <v>2870.25</v>
      </c>
      <c r="O190" s="29">
        <v>55453.34</v>
      </c>
      <c r="P190" s="29">
        <v>58323.59</v>
      </c>
      <c r="Q190" s="29">
        <v>106421.95</v>
      </c>
      <c r="R190" s="29">
        <v>21156.76</v>
      </c>
      <c r="S190" s="29">
        <v>127578.71</v>
      </c>
      <c r="T190" s="29">
        <v>12105.84</v>
      </c>
      <c r="U190" s="29">
        <v>31469.75</v>
      </c>
      <c r="V190" s="29">
        <v>43575.59</v>
      </c>
      <c r="W190" s="29">
        <v>3425.57</v>
      </c>
      <c r="X190" s="29">
        <v>80614.25</v>
      </c>
      <c r="Y190" s="29">
        <v>84039.82</v>
      </c>
      <c r="Z190" s="29">
        <v>-2656.44</v>
      </c>
      <c r="AA190" s="29">
        <v>35614.36</v>
      </c>
      <c r="AB190" s="29">
        <v>32957.919999999998</v>
      </c>
      <c r="AC190" s="29">
        <v>-139197.07</v>
      </c>
      <c r="AD190" s="29">
        <v>157574.07</v>
      </c>
      <c r="AE190" s="29">
        <v>18377</v>
      </c>
      <c r="AF190" s="29">
        <v>126517.1</v>
      </c>
      <c r="AG190" s="29">
        <v>547572.03</v>
      </c>
      <c r="AH190" s="29">
        <v>674089.13</v>
      </c>
      <c r="AI190" s="29">
        <v>-9521.1</v>
      </c>
      <c r="AJ190" s="29">
        <v>171146.67</v>
      </c>
      <c r="AK190" s="29">
        <v>161625.57</v>
      </c>
      <c r="AL190" s="29">
        <v>6104.07</v>
      </c>
      <c r="AM190" s="29">
        <v>5</v>
      </c>
      <c r="AN190" s="29">
        <v>6109.07</v>
      </c>
      <c r="AO190" s="29">
        <v>139016.25</v>
      </c>
      <c r="AP190" s="29">
        <v>1236153.58</v>
      </c>
      <c r="AQ190" s="29">
        <v>1375169.83</v>
      </c>
      <c r="AR190" s="29">
        <v>-68758.34</v>
      </c>
      <c r="AS190" s="29">
        <v>89637.48</v>
      </c>
      <c r="AT190" s="29">
        <v>20879.14</v>
      </c>
      <c r="AU190" s="29">
        <v>157253.35999999999</v>
      </c>
      <c r="AV190" s="29">
        <v>131106.03</v>
      </c>
      <c r="AW190" s="29">
        <v>288359.39</v>
      </c>
      <c r="AX190" s="29">
        <v>-126885.39</v>
      </c>
      <c r="AY190" s="29">
        <v>332161.43</v>
      </c>
      <c r="AZ190" s="29">
        <v>205276.04</v>
      </c>
      <c r="BA190" s="29">
        <v>72973.34</v>
      </c>
      <c r="BB190" s="29">
        <v>211781.05</v>
      </c>
      <c r="BC190" s="29">
        <v>284754.39</v>
      </c>
      <c r="BD190" s="29">
        <v>-113828.05</v>
      </c>
      <c r="BE190" s="29">
        <v>175154.33</v>
      </c>
      <c r="BF190" s="29">
        <v>61326.28</v>
      </c>
      <c r="BG190" s="29">
        <v>82925.53</v>
      </c>
      <c r="BH190" s="29">
        <v>24154.3</v>
      </c>
      <c r="BI190" s="29">
        <v>107079.83</v>
      </c>
      <c r="BJ190" s="29">
        <v>-74042.19</v>
      </c>
      <c r="BK190" s="29">
        <v>138623.01</v>
      </c>
      <c r="BL190" s="29">
        <v>64580.82</v>
      </c>
      <c r="BM190" s="29">
        <v>76953.34</v>
      </c>
      <c r="BN190" s="29">
        <v>25163.38</v>
      </c>
      <c r="BO190" s="29">
        <v>102116.72</v>
      </c>
      <c r="BP190" s="29">
        <v>-65033.62</v>
      </c>
      <c r="BQ190" s="29">
        <v>197779.01</v>
      </c>
      <c r="BR190" s="29">
        <v>132745.39000000001</v>
      </c>
      <c r="BS190" s="29">
        <v>11500.3</v>
      </c>
      <c r="BT190" s="29">
        <v>128278.98</v>
      </c>
      <c r="BU190" s="29">
        <v>139779.28</v>
      </c>
      <c r="BV190" s="29">
        <v>194774.79</v>
      </c>
      <c r="BW190" s="29">
        <v>91911.22</v>
      </c>
      <c r="BX190" s="29">
        <v>286686.01</v>
      </c>
      <c r="BY190" s="29">
        <v>-113832.02</v>
      </c>
      <c r="BZ190" s="29">
        <v>179131.2</v>
      </c>
      <c r="CA190" s="29">
        <v>65299.18</v>
      </c>
      <c r="CB190" s="29">
        <v>139016.25</v>
      </c>
      <c r="CC190" s="29">
        <v>0</v>
      </c>
      <c r="CD190" s="29">
        <v>139016.25</v>
      </c>
      <c r="CE190" s="29">
        <v>173017.3</v>
      </c>
      <c r="CF190" s="29">
        <v>1724881.4199999997</v>
      </c>
      <c r="CG190" s="29">
        <v>1897898.72</v>
      </c>
      <c r="CH190" s="29">
        <v>-57706.98</v>
      </c>
      <c r="CI190" s="29">
        <v>319045.86</v>
      </c>
      <c r="CJ190" s="29">
        <v>261338.88</v>
      </c>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29"/>
      <c r="DQ190" s="29"/>
      <c r="DR190" s="29">
        <v>-57706.98</v>
      </c>
      <c r="DS190" s="29">
        <v>319045.86</v>
      </c>
      <c r="DT190" s="29">
        <v>261338.88</v>
      </c>
    </row>
    <row r="191" spans="1:124" x14ac:dyDescent="0.25">
      <c r="A191" s="7" t="s">
        <v>312</v>
      </c>
      <c r="B191" s="29">
        <v>16819.7</v>
      </c>
      <c r="C191" s="29">
        <v>31841.88</v>
      </c>
      <c r="D191" s="29">
        <v>48661.58</v>
      </c>
      <c r="E191" s="29">
        <v>13944.87</v>
      </c>
      <c r="F191" s="29">
        <v>42315.91</v>
      </c>
      <c r="G191" s="29">
        <v>56260.78</v>
      </c>
      <c r="H191" s="29">
        <v>34760.14</v>
      </c>
      <c r="I191" s="29">
        <v>15889.05</v>
      </c>
      <c r="J191" s="29">
        <v>50649.19</v>
      </c>
      <c r="K191" s="29">
        <v>-32578.63</v>
      </c>
      <c r="L191" s="29">
        <v>45500.51</v>
      </c>
      <c r="M191" s="29">
        <v>12921.88</v>
      </c>
      <c r="N191" s="29">
        <v>2870.25</v>
      </c>
      <c r="O191" s="29">
        <v>55453.34</v>
      </c>
      <c r="P191" s="29">
        <v>58323.59</v>
      </c>
      <c r="Q191" s="29">
        <v>106421.95</v>
      </c>
      <c r="R191" s="29">
        <v>21156.76</v>
      </c>
      <c r="S191" s="29">
        <v>127578.71</v>
      </c>
      <c r="T191" s="29">
        <v>12105.84</v>
      </c>
      <c r="U191" s="29">
        <v>31469.75</v>
      </c>
      <c r="V191" s="29">
        <v>43575.59</v>
      </c>
      <c r="W191" s="29">
        <v>3425.57</v>
      </c>
      <c r="X191" s="29">
        <v>80614.25</v>
      </c>
      <c r="Y191" s="29">
        <v>84039.82</v>
      </c>
      <c r="Z191" s="29">
        <v>-2656.44</v>
      </c>
      <c r="AA191" s="29">
        <v>35614.36</v>
      </c>
      <c r="AB191" s="29">
        <v>32957.919999999998</v>
      </c>
      <c r="AC191" s="29">
        <v>-139197.07</v>
      </c>
      <c r="AD191" s="29">
        <v>157574.07</v>
      </c>
      <c r="AE191" s="29">
        <v>18377</v>
      </c>
      <c r="AF191" s="29">
        <v>126517.1</v>
      </c>
      <c r="AG191" s="29">
        <v>547572.03</v>
      </c>
      <c r="AH191" s="29">
        <v>674089.13</v>
      </c>
      <c r="AI191" s="29">
        <v>-9521.1</v>
      </c>
      <c r="AJ191" s="29">
        <v>171146.67</v>
      </c>
      <c r="AK191" s="29">
        <v>161625.57</v>
      </c>
      <c r="AL191" s="29">
        <v>6104.07</v>
      </c>
      <c r="AM191" s="29">
        <v>5</v>
      </c>
      <c r="AN191" s="29">
        <v>6109.07</v>
      </c>
      <c r="AO191" s="29">
        <v>139016.25</v>
      </c>
      <c r="AP191" s="29">
        <v>1236153.58</v>
      </c>
      <c r="AQ191" s="29">
        <v>1375169.83</v>
      </c>
      <c r="AR191" s="29">
        <v>-68758.34</v>
      </c>
      <c r="AS191" s="29">
        <v>89637.48</v>
      </c>
      <c r="AT191" s="29">
        <v>20879.14</v>
      </c>
      <c r="AU191" s="29">
        <v>157253.35999999999</v>
      </c>
      <c r="AV191" s="29">
        <v>131106.03</v>
      </c>
      <c r="AW191" s="29">
        <v>288359.39</v>
      </c>
      <c r="AX191" s="29">
        <v>-126885.39</v>
      </c>
      <c r="AY191" s="29">
        <v>332161.43</v>
      </c>
      <c r="AZ191" s="29">
        <v>205276.04</v>
      </c>
      <c r="BA191" s="29">
        <v>72973.34</v>
      </c>
      <c r="BB191" s="29">
        <v>211781.05</v>
      </c>
      <c r="BC191" s="29">
        <v>284754.39</v>
      </c>
      <c r="BD191" s="29">
        <v>-113828.05</v>
      </c>
      <c r="BE191" s="29">
        <v>175154.33</v>
      </c>
      <c r="BF191" s="29">
        <v>61326.28</v>
      </c>
      <c r="BG191" s="29">
        <v>82925.53</v>
      </c>
      <c r="BH191" s="29">
        <v>24154.3</v>
      </c>
      <c r="BI191" s="29">
        <v>107079.83</v>
      </c>
      <c r="BJ191" s="29">
        <v>-74042.19</v>
      </c>
      <c r="BK191" s="29">
        <v>138623.01</v>
      </c>
      <c r="BL191" s="29">
        <v>64580.82</v>
      </c>
      <c r="BM191" s="29">
        <v>76953.34</v>
      </c>
      <c r="BN191" s="29">
        <v>25163.38</v>
      </c>
      <c r="BO191" s="29">
        <v>102116.72</v>
      </c>
      <c r="BP191" s="29">
        <v>-65033.62</v>
      </c>
      <c r="BQ191" s="29">
        <v>197779.01</v>
      </c>
      <c r="BR191" s="29">
        <v>132745.39000000001</v>
      </c>
      <c r="BS191" s="29">
        <v>11500.3</v>
      </c>
      <c r="BT191" s="29">
        <v>128278.98</v>
      </c>
      <c r="BU191" s="29">
        <v>139779.28</v>
      </c>
      <c r="BV191" s="29">
        <v>194774.79</v>
      </c>
      <c r="BW191" s="29">
        <v>91911.22</v>
      </c>
      <c r="BX191" s="29">
        <v>286686.01</v>
      </c>
      <c r="BY191" s="29">
        <v>-113832.02</v>
      </c>
      <c r="BZ191" s="29">
        <v>179131.2</v>
      </c>
      <c r="CA191" s="29">
        <v>65299.18</v>
      </c>
      <c r="CB191" s="29">
        <v>139016.25</v>
      </c>
      <c r="CC191" s="29">
        <v>0</v>
      </c>
      <c r="CD191" s="29">
        <v>139016.25</v>
      </c>
      <c r="CE191" s="29">
        <v>173017.3</v>
      </c>
      <c r="CF191" s="29">
        <v>1724881.4199999997</v>
      </c>
      <c r="CG191" s="29">
        <v>1897898.72</v>
      </c>
      <c r="CH191" s="29">
        <v>-57706.98</v>
      </c>
      <c r="CI191" s="29">
        <v>319045.86</v>
      </c>
      <c r="CJ191" s="29">
        <v>261338.88</v>
      </c>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29"/>
      <c r="DQ191" s="29"/>
      <c r="DR191" s="29">
        <v>-57706.98</v>
      </c>
      <c r="DS191" s="29">
        <v>319045.86</v>
      </c>
      <c r="DT191" s="29">
        <v>261338.88</v>
      </c>
    </row>
    <row r="192" spans="1:124" x14ac:dyDescent="0.25">
      <c r="A192" s="4" t="s">
        <v>226</v>
      </c>
      <c r="B192" s="29">
        <v>-20806.21</v>
      </c>
      <c r="C192" s="29">
        <v>20806.21</v>
      </c>
      <c r="D192" s="29">
        <v>0</v>
      </c>
      <c r="E192" s="29">
        <v>-18829.22</v>
      </c>
      <c r="F192" s="29">
        <v>18829.22</v>
      </c>
      <c r="G192" s="29">
        <v>0</v>
      </c>
      <c r="H192" s="29">
        <v>-21948.98</v>
      </c>
      <c r="I192" s="29">
        <v>21948.98</v>
      </c>
      <c r="J192" s="29">
        <v>0</v>
      </c>
      <c r="K192" s="29">
        <v>-17042.669999999998</v>
      </c>
      <c r="L192" s="29">
        <v>17042.669999999998</v>
      </c>
      <c r="M192" s="29">
        <v>0</v>
      </c>
      <c r="N192" s="29">
        <v>-24022.73</v>
      </c>
      <c r="O192" s="29">
        <v>24022.73</v>
      </c>
      <c r="P192" s="29">
        <v>0</v>
      </c>
      <c r="Q192" s="29">
        <v>-18518.439999999999</v>
      </c>
      <c r="R192" s="29">
        <v>18518.439999999999</v>
      </c>
      <c r="S192" s="29">
        <v>0</v>
      </c>
      <c r="T192" s="29">
        <v>-103748.48</v>
      </c>
      <c r="U192" s="29">
        <v>103748.48</v>
      </c>
      <c r="V192" s="29">
        <v>0</v>
      </c>
      <c r="W192" s="29">
        <v>-31702.11</v>
      </c>
      <c r="X192" s="29">
        <v>31702.11</v>
      </c>
      <c r="Y192" s="29">
        <v>0</v>
      </c>
      <c r="Z192" s="29">
        <v>-27775.67</v>
      </c>
      <c r="AA192" s="29">
        <v>27775.67</v>
      </c>
      <c r="AB192" s="29">
        <v>0</v>
      </c>
      <c r="AC192" s="29">
        <v>-36134.69</v>
      </c>
      <c r="AD192" s="29">
        <v>36134.69</v>
      </c>
      <c r="AE192" s="29">
        <v>0</v>
      </c>
      <c r="AF192" s="29">
        <v>-33998.949999999997</v>
      </c>
      <c r="AG192" s="29">
        <v>33998.949999999997</v>
      </c>
      <c r="AH192" s="29">
        <v>0</v>
      </c>
      <c r="AI192" s="29">
        <v>-20216.18</v>
      </c>
      <c r="AJ192" s="29">
        <v>26819.38</v>
      </c>
      <c r="AK192" s="29">
        <v>6603.2</v>
      </c>
      <c r="AL192" s="29">
        <v>882756.33</v>
      </c>
      <c r="AM192" s="29">
        <v>0</v>
      </c>
      <c r="AN192" s="29">
        <v>882756.33</v>
      </c>
      <c r="AO192" s="29">
        <v>508012</v>
      </c>
      <c r="AP192" s="29">
        <v>381347.52999999997</v>
      </c>
      <c r="AQ192" s="29">
        <v>889359.52999999991</v>
      </c>
      <c r="AR192" s="29">
        <v>-31067.91</v>
      </c>
      <c r="AS192" s="29">
        <v>31067.91</v>
      </c>
      <c r="AT192" s="29">
        <v>0</v>
      </c>
      <c r="AU192" s="29">
        <v>330343.93</v>
      </c>
      <c r="AV192" s="29">
        <v>31102.09</v>
      </c>
      <c r="AW192" s="29">
        <v>361446.02</v>
      </c>
      <c r="AX192" s="29">
        <v>-46612.7</v>
      </c>
      <c r="AY192" s="29">
        <v>46612.7</v>
      </c>
      <c r="AZ192" s="29">
        <v>0</v>
      </c>
      <c r="BA192" s="29">
        <v>-35699.15</v>
      </c>
      <c r="BB192" s="29">
        <v>35699.15</v>
      </c>
      <c r="BC192" s="29">
        <v>0</v>
      </c>
      <c r="BD192" s="29">
        <v>-47415.839999999997</v>
      </c>
      <c r="BE192" s="29">
        <v>47415.839999999997</v>
      </c>
      <c r="BF192" s="29">
        <v>0</v>
      </c>
      <c r="BG192" s="29">
        <v>-54834.92</v>
      </c>
      <c r="BH192" s="29">
        <v>54834.92</v>
      </c>
      <c r="BI192" s="29">
        <v>0</v>
      </c>
      <c r="BJ192" s="29">
        <v>-61784.35</v>
      </c>
      <c r="BK192" s="29">
        <v>61784.35</v>
      </c>
      <c r="BL192" s="29">
        <v>0</v>
      </c>
      <c r="BM192" s="29">
        <v>-52830.400000000001</v>
      </c>
      <c r="BN192" s="29">
        <v>52830.400000000001</v>
      </c>
      <c r="BO192" s="29">
        <v>0</v>
      </c>
      <c r="BP192" s="29">
        <v>-67049.94</v>
      </c>
      <c r="BQ192" s="29">
        <v>67049.94</v>
      </c>
      <c r="BR192" s="29">
        <v>0</v>
      </c>
      <c r="BS192" s="29">
        <v>-61314.28</v>
      </c>
      <c r="BT192" s="29">
        <v>61314.28</v>
      </c>
      <c r="BU192" s="29">
        <v>0</v>
      </c>
      <c r="BV192" s="29">
        <v>-84440.65</v>
      </c>
      <c r="BW192" s="29">
        <v>84440.65</v>
      </c>
      <c r="BX192" s="29">
        <v>0</v>
      </c>
      <c r="BY192" s="29">
        <v>-67209.039999999994</v>
      </c>
      <c r="BZ192" s="29">
        <v>67209.039999999994</v>
      </c>
      <c r="CA192" s="29">
        <v>0</v>
      </c>
      <c r="CB192" s="29">
        <v>508012</v>
      </c>
      <c r="CC192" s="29">
        <v>0</v>
      </c>
      <c r="CD192" s="29">
        <v>508012</v>
      </c>
      <c r="CE192" s="29">
        <v>228096.75000000006</v>
      </c>
      <c r="CF192" s="29">
        <v>641361.27</v>
      </c>
      <c r="CG192" s="29">
        <v>869458.02</v>
      </c>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29"/>
      <c r="DQ192" s="29"/>
      <c r="DR192" s="29"/>
      <c r="DS192" s="29"/>
      <c r="DT192" s="29"/>
    </row>
    <row r="193" spans="1:124" x14ac:dyDescent="0.25">
      <c r="A193" s="5" t="s">
        <v>226</v>
      </c>
      <c r="B193" s="29">
        <v>-20806.21</v>
      </c>
      <c r="C193" s="29">
        <v>20806.21</v>
      </c>
      <c r="D193" s="29">
        <v>0</v>
      </c>
      <c r="E193" s="29">
        <v>-18829.22</v>
      </c>
      <c r="F193" s="29">
        <v>18829.22</v>
      </c>
      <c r="G193" s="29">
        <v>0</v>
      </c>
      <c r="H193" s="29">
        <v>-21948.98</v>
      </c>
      <c r="I193" s="29">
        <v>21948.98</v>
      </c>
      <c r="J193" s="29">
        <v>0</v>
      </c>
      <c r="K193" s="29">
        <v>-17042.669999999998</v>
      </c>
      <c r="L193" s="29">
        <v>17042.669999999998</v>
      </c>
      <c r="M193" s="29">
        <v>0</v>
      </c>
      <c r="N193" s="29">
        <v>-24022.73</v>
      </c>
      <c r="O193" s="29">
        <v>24022.73</v>
      </c>
      <c r="P193" s="29">
        <v>0</v>
      </c>
      <c r="Q193" s="29">
        <v>-18518.439999999999</v>
      </c>
      <c r="R193" s="29">
        <v>18518.439999999999</v>
      </c>
      <c r="S193" s="29">
        <v>0</v>
      </c>
      <c r="T193" s="29">
        <v>-103748.48</v>
      </c>
      <c r="U193" s="29">
        <v>103748.48</v>
      </c>
      <c r="V193" s="29">
        <v>0</v>
      </c>
      <c r="W193" s="29">
        <v>-31702.11</v>
      </c>
      <c r="X193" s="29">
        <v>31702.11</v>
      </c>
      <c r="Y193" s="29">
        <v>0</v>
      </c>
      <c r="Z193" s="29">
        <v>-27775.67</v>
      </c>
      <c r="AA193" s="29">
        <v>27775.67</v>
      </c>
      <c r="AB193" s="29">
        <v>0</v>
      </c>
      <c r="AC193" s="29">
        <v>-36134.69</v>
      </c>
      <c r="AD193" s="29">
        <v>36134.69</v>
      </c>
      <c r="AE193" s="29">
        <v>0</v>
      </c>
      <c r="AF193" s="29">
        <v>-33998.949999999997</v>
      </c>
      <c r="AG193" s="29">
        <v>33998.949999999997</v>
      </c>
      <c r="AH193" s="29">
        <v>0</v>
      </c>
      <c r="AI193" s="29">
        <v>-20216.18</v>
      </c>
      <c r="AJ193" s="29">
        <v>26819.38</v>
      </c>
      <c r="AK193" s="29">
        <v>6603.2</v>
      </c>
      <c r="AL193" s="29">
        <v>882756.33</v>
      </c>
      <c r="AM193" s="29">
        <v>0</v>
      </c>
      <c r="AN193" s="29">
        <v>882756.33</v>
      </c>
      <c r="AO193" s="29">
        <v>508012</v>
      </c>
      <c r="AP193" s="29">
        <v>381347.52999999997</v>
      </c>
      <c r="AQ193" s="29">
        <v>889359.52999999991</v>
      </c>
      <c r="AR193" s="29">
        <v>-31067.91</v>
      </c>
      <c r="AS193" s="29">
        <v>31067.91</v>
      </c>
      <c r="AT193" s="29">
        <v>0</v>
      </c>
      <c r="AU193" s="29">
        <v>330343.93</v>
      </c>
      <c r="AV193" s="29">
        <v>31102.09</v>
      </c>
      <c r="AW193" s="29">
        <v>361446.02</v>
      </c>
      <c r="AX193" s="29">
        <v>-46612.7</v>
      </c>
      <c r="AY193" s="29">
        <v>46612.7</v>
      </c>
      <c r="AZ193" s="29">
        <v>0</v>
      </c>
      <c r="BA193" s="29">
        <v>-35699.15</v>
      </c>
      <c r="BB193" s="29">
        <v>35699.15</v>
      </c>
      <c r="BC193" s="29">
        <v>0</v>
      </c>
      <c r="BD193" s="29">
        <v>-47415.839999999997</v>
      </c>
      <c r="BE193" s="29">
        <v>47415.839999999997</v>
      </c>
      <c r="BF193" s="29">
        <v>0</v>
      </c>
      <c r="BG193" s="29">
        <v>-54834.92</v>
      </c>
      <c r="BH193" s="29">
        <v>54834.92</v>
      </c>
      <c r="BI193" s="29">
        <v>0</v>
      </c>
      <c r="BJ193" s="29">
        <v>-61784.35</v>
      </c>
      <c r="BK193" s="29">
        <v>61784.35</v>
      </c>
      <c r="BL193" s="29">
        <v>0</v>
      </c>
      <c r="BM193" s="29">
        <v>-52830.400000000001</v>
      </c>
      <c r="BN193" s="29">
        <v>52830.400000000001</v>
      </c>
      <c r="BO193" s="29">
        <v>0</v>
      </c>
      <c r="BP193" s="29">
        <v>-67049.94</v>
      </c>
      <c r="BQ193" s="29">
        <v>67049.94</v>
      </c>
      <c r="BR193" s="29">
        <v>0</v>
      </c>
      <c r="BS193" s="29">
        <v>-61314.28</v>
      </c>
      <c r="BT193" s="29">
        <v>61314.28</v>
      </c>
      <c r="BU193" s="29">
        <v>0</v>
      </c>
      <c r="BV193" s="29">
        <v>-84440.65</v>
      </c>
      <c r="BW193" s="29">
        <v>84440.65</v>
      </c>
      <c r="BX193" s="29">
        <v>0</v>
      </c>
      <c r="BY193" s="29">
        <v>-67209.039999999994</v>
      </c>
      <c r="BZ193" s="29">
        <v>67209.039999999994</v>
      </c>
      <c r="CA193" s="29">
        <v>0</v>
      </c>
      <c r="CB193" s="29">
        <v>508012</v>
      </c>
      <c r="CC193" s="29">
        <v>0</v>
      </c>
      <c r="CD193" s="29">
        <v>508012</v>
      </c>
      <c r="CE193" s="29">
        <v>228096.75000000006</v>
      </c>
      <c r="CF193" s="29">
        <v>641361.27</v>
      </c>
      <c r="CG193" s="29">
        <v>869458.02</v>
      </c>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29"/>
      <c r="DQ193" s="29"/>
      <c r="DR193" s="29"/>
      <c r="DS193" s="29"/>
      <c r="DT193" s="29"/>
    </row>
    <row r="194" spans="1:124" x14ac:dyDescent="0.25">
      <c r="A194" s="6" t="s">
        <v>226</v>
      </c>
      <c r="B194" s="29">
        <v>-20806.21</v>
      </c>
      <c r="C194" s="29">
        <v>20806.21</v>
      </c>
      <c r="D194" s="29">
        <v>0</v>
      </c>
      <c r="E194" s="29">
        <v>-18829.22</v>
      </c>
      <c r="F194" s="29">
        <v>18829.22</v>
      </c>
      <c r="G194" s="29">
        <v>0</v>
      </c>
      <c r="H194" s="29">
        <v>-21948.98</v>
      </c>
      <c r="I194" s="29">
        <v>21948.98</v>
      </c>
      <c r="J194" s="29">
        <v>0</v>
      </c>
      <c r="K194" s="29">
        <v>-17042.669999999998</v>
      </c>
      <c r="L194" s="29">
        <v>17042.669999999998</v>
      </c>
      <c r="M194" s="29">
        <v>0</v>
      </c>
      <c r="N194" s="29">
        <v>-24022.73</v>
      </c>
      <c r="O194" s="29">
        <v>24022.73</v>
      </c>
      <c r="P194" s="29">
        <v>0</v>
      </c>
      <c r="Q194" s="29">
        <v>-18518.439999999999</v>
      </c>
      <c r="R194" s="29">
        <v>18518.439999999999</v>
      </c>
      <c r="S194" s="29">
        <v>0</v>
      </c>
      <c r="T194" s="29">
        <v>-103748.48</v>
      </c>
      <c r="U194" s="29">
        <v>103748.48</v>
      </c>
      <c r="V194" s="29">
        <v>0</v>
      </c>
      <c r="W194" s="29">
        <v>-31702.11</v>
      </c>
      <c r="X194" s="29">
        <v>31702.11</v>
      </c>
      <c r="Y194" s="29">
        <v>0</v>
      </c>
      <c r="Z194" s="29">
        <v>-27775.67</v>
      </c>
      <c r="AA194" s="29">
        <v>27775.67</v>
      </c>
      <c r="AB194" s="29">
        <v>0</v>
      </c>
      <c r="AC194" s="29">
        <v>-36134.69</v>
      </c>
      <c r="AD194" s="29">
        <v>36134.69</v>
      </c>
      <c r="AE194" s="29">
        <v>0</v>
      </c>
      <c r="AF194" s="29">
        <v>-33998.949999999997</v>
      </c>
      <c r="AG194" s="29">
        <v>33998.949999999997</v>
      </c>
      <c r="AH194" s="29">
        <v>0</v>
      </c>
      <c r="AI194" s="29">
        <v>-20216.18</v>
      </c>
      <c r="AJ194" s="29">
        <v>26819.38</v>
      </c>
      <c r="AK194" s="29">
        <v>6603.2</v>
      </c>
      <c r="AL194" s="29">
        <v>882756.33</v>
      </c>
      <c r="AM194" s="29">
        <v>0</v>
      </c>
      <c r="AN194" s="29">
        <v>882756.33</v>
      </c>
      <c r="AO194" s="29">
        <v>508012</v>
      </c>
      <c r="AP194" s="29">
        <v>381347.52999999997</v>
      </c>
      <c r="AQ194" s="29">
        <v>889359.52999999991</v>
      </c>
      <c r="AR194" s="29">
        <v>-31067.91</v>
      </c>
      <c r="AS194" s="29">
        <v>31067.91</v>
      </c>
      <c r="AT194" s="29">
        <v>0</v>
      </c>
      <c r="AU194" s="29">
        <v>330343.93</v>
      </c>
      <c r="AV194" s="29">
        <v>31102.09</v>
      </c>
      <c r="AW194" s="29">
        <v>361446.02</v>
      </c>
      <c r="AX194" s="29">
        <v>-46612.7</v>
      </c>
      <c r="AY194" s="29">
        <v>46612.7</v>
      </c>
      <c r="AZ194" s="29">
        <v>0</v>
      </c>
      <c r="BA194" s="29">
        <v>-35699.15</v>
      </c>
      <c r="BB194" s="29">
        <v>35699.15</v>
      </c>
      <c r="BC194" s="29">
        <v>0</v>
      </c>
      <c r="BD194" s="29">
        <v>-47415.839999999997</v>
      </c>
      <c r="BE194" s="29">
        <v>47415.839999999997</v>
      </c>
      <c r="BF194" s="29">
        <v>0</v>
      </c>
      <c r="BG194" s="29">
        <v>-54834.92</v>
      </c>
      <c r="BH194" s="29">
        <v>54834.92</v>
      </c>
      <c r="BI194" s="29">
        <v>0</v>
      </c>
      <c r="BJ194" s="29">
        <v>-61784.35</v>
      </c>
      <c r="BK194" s="29">
        <v>61784.35</v>
      </c>
      <c r="BL194" s="29">
        <v>0</v>
      </c>
      <c r="BM194" s="29">
        <v>-52830.400000000001</v>
      </c>
      <c r="BN194" s="29">
        <v>52830.400000000001</v>
      </c>
      <c r="BO194" s="29">
        <v>0</v>
      </c>
      <c r="BP194" s="29">
        <v>-67049.94</v>
      </c>
      <c r="BQ194" s="29">
        <v>67049.94</v>
      </c>
      <c r="BR194" s="29">
        <v>0</v>
      </c>
      <c r="BS194" s="29">
        <v>-61314.28</v>
      </c>
      <c r="BT194" s="29">
        <v>61314.28</v>
      </c>
      <c r="BU194" s="29">
        <v>0</v>
      </c>
      <c r="BV194" s="29">
        <v>-84440.65</v>
      </c>
      <c r="BW194" s="29">
        <v>84440.65</v>
      </c>
      <c r="BX194" s="29">
        <v>0</v>
      </c>
      <c r="BY194" s="29">
        <v>-67209.039999999994</v>
      </c>
      <c r="BZ194" s="29">
        <v>67209.039999999994</v>
      </c>
      <c r="CA194" s="29">
        <v>0</v>
      </c>
      <c r="CB194" s="29">
        <v>508012</v>
      </c>
      <c r="CC194" s="29">
        <v>0</v>
      </c>
      <c r="CD194" s="29">
        <v>508012</v>
      </c>
      <c r="CE194" s="29">
        <v>228096.75000000006</v>
      </c>
      <c r="CF194" s="29">
        <v>641361.27</v>
      </c>
      <c r="CG194" s="29">
        <v>869458.02</v>
      </c>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29"/>
      <c r="DQ194" s="29"/>
      <c r="DR194" s="29"/>
      <c r="DS194" s="29"/>
      <c r="DT194" s="29"/>
    </row>
    <row r="195" spans="1:124" x14ac:dyDescent="0.25">
      <c r="A195" s="7" t="s">
        <v>322</v>
      </c>
      <c r="B195" s="29">
        <v>-20806.21</v>
      </c>
      <c r="C195" s="29">
        <v>20806.21</v>
      </c>
      <c r="D195" s="29">
        <v>0</v>
      </c>
      <c r="E195" s="29">
        <v>-18829.22</v>
      </c>
      <c r="F195" s="29">
        <v>18829.22</v>
      </c>
      <c r="G195" s="29">
        <v>0</v>
      </c>
      <c r="H195" s="29">
        <v>-21948.98</v>
      </c>
      <c r="I195" s="29">
        <v>21948.98</v>
      </c>
      <c r="J195" s="29">
        <v>0</v>
      </c>
      <c r="K195" s="29">
        <v>-17042.669999999998</v>
      </c>
      <c r="L195" s="29">
        <v>17042.669999999998</v>
      </c>
      <c r="M195" s="29">
        <v>0</v>
      </c>
      <c r="N195" s="29">
        <v>-24022.73</v>
      </c>
      <c r="O195" s="29">
        <v>24022.73</v>
      </c>
      <c r="P195" s="29">
        <v>0</v>
      </c>
      <c r="Q195" s="29">
        <v>-18518.439999999999</v>
      </c>
      <c r="R195" s="29">
        <v>18518.439999999999</v>
      </c>
      <c r="S195" s="29">
        <v>0</v>
      </c>
      <c r="T195" s="29">
        <v>-103748.48</v>
      </c>
      <c r="U195" s="29">
        <v>103748.48</v>
      </c>
      <c r="V195" s="29">
        <v>0</v>
      </c>
      <c r="W195" s="29">
        <v>-31702.11</v>
      </c>
      <c r="X195" s="29">
        <v>31702.11</v>
      </c>
      <c r="Y195" s="29">
        <v>0</v>
      </c>
      <c r="Z195" s="29">
        <v>-27775.67</v>
      </c>
      <c r="AA195" s="29">
        <v>27775.67</v>
      </c>
      <c r="AB195" s="29">
        <v>0</v>
      </c>
      <c r="AC195" s="29">
        <v>-36134.69</v>
      </c>
      <c r="AD195" s="29">
        <v>36134.69</v>
      </c>
      <c r="AE195" s="29">
        <v>0</v>
      </c>
      <c r="AF195" s="29">
        <v>-33998.949999999997</v>
      </c>
      <c r="AG195" s="29">
        <v>33998.949999999997</v>
      </c>
      <c r="AH195" s="29">
        <v>0</v>
      </c>
      <c r="AI195" s="29">
        <v>-20216.18</v>
      </c>
      <c r="AJ195" s="29">
        <v>26819.38</v>
      </c>
      <c r="AK195" s="29">
        <v>6603.2</v>
      </c>
      <c r="AL195" s="29">
        <v>882756.33</v>
      </c>
      <c r="AM195" s="29">
        <v>0</v>
      </c>
      <c r="AN195" s="29">
        <v>882756.33</v>
      </c>
      <c r="AO195" s="29">
        <v>508012</v>
      </c>
      <c r="AP195" s="29">
        <v>381347.52999999997</v>
      </c>
      <c r="AQ195" s="29">
        <v>889359.52999999991</v>
      </c>
      <c r="AR195" s="29">
        <v>-31067.91</v>
      </c>
      <c r="AS195" s="29">
        <v>31067.91</v>
      </c>
      <c r="AT195" s="29">
        <v>0</v>
      </c>
      <c r="AU195" s="29">
        <v>330343.93</v>
      </c>
      <c r="AV195" s="29">
        <v>31102.09</v>
      </c>
      <c r="AW195" s="29">
        <v>361446.02</v>
      </c>
      <c r="AX195" s="29">
        <v>-46612.7</v>
      </c>
      <c r="AY195" s="29">
        <v>46612.7</v>
      </c>
      <c r="AZ195" s="29">
        <v>0</v>
      </c>
      <c r="BA195" s="29">
        <v>-35699.15</v>
      </c>
      <c r="BB195" s="29">
        <v>35699.15</v>
      </c>
      <c r="BC195" s="29">
        <v>0</v>
      </c>
      <c r="BD195" s="29">
        <v>-47415.839999999997</v>
      </c>
      <c r="BE195" s="29">
        <v>47415.839999999997</v>
      </c>
      <c r="BF195" s="29">
        <v>0</v>
      </c>
      <c r="BG195" s="29">
        <v>-54834.92</v>
      </c>
      <c r="BH195" s="29">
        <v>54834.92</v>
      </c>
      <c r="BI195" s="29">
        <v>0</v>
      </c>
      <c r="BJ195" s="29">
        <v>-61784.35</v>
      </c>
      <c r="BK195" s="29">
        <v>61784.35</v>
      </c>
      <c r="BL195" s="29">
        <v>0</v>
      </c>
      <c r="BM195" s="29">
        <v>-52830.400000000001</v>
      </c>
      <c r="BN195" s="29">
        <v>52830.400000000001</v>
      </c>
      <c r="BO195" s="29">
        <v>0</v>
      </c>
      <c r="BP195" s="29">
        <v>-67049.94</v>
      </c>
      <c r="BQ195" s="29">
        <v>67049.94</v>
      </c>
      <c r="BR195" s="29">
        <v>0</v>
      </c>
      <c r="BS195" s="29">
        <v>-61314.28</v>
      </c>
      <c r="BT195" s="29">
        <v>61314.28</v>
      </c>
      <c r="BU195" s="29">
        <v>0</v>
      </c>
      <c r="BV195" s="29">
        <v>-84440.65</v>
      </c>
      <c r="BW195" s="29">
        <v>84440.65</v>
      </c>
      <c r="BX195" s="29">
        <v>0</v>
      </c>
      <c r="BY195" s="29">
        <v>-67209.039999999994</v>
      </c>
      <c r="BZ195" s="29">
        <v>67209.039999999994</v>
      </c>
      <c r="CA195" s="29">
        <v>0</v>
      </c>
      <c r="CB195" s="29">
        <v>508012</v>
      </c>
      <c r="CC195" s="29">
        <v>0</v>
      </c>
      <c r="CD195" s="29">
        <v>508012</v>
      </c>
      <c r="CE195" s="29">
        <v>228096.75000000006</v>
      </c>
      <c r="CF195" s="29">
        <v>641361.27</v>
      </c>
      <c r="CG195" s="29">
        <v>869458.02</v>
      </c>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29"/>
      <c r="DQ195" s="29"/>
      <c r="DR195" s="29"/>
      <c r="DS195" s="29"/>
      <c r="DT195" s="29"/>
    </row>
    <row r="196" spans="1:124" x14ac:dyDescent="0.25">
      <c r="A196" s="3" t="s">
        <v>162</v>
      </c>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v>0</v>
      </c>
      <c r="AM196" s="29">
        <v>9985303.9199999999</v>
      </c>
      <c r="AN196" s="29">
        <v>9985303.9199999999</v>
      </c>
      <c r="AO196" s="29">
        <v>0</v>
      </c>
      <c r="AP196" s="29">
        <v>9985303.9199999999</v>
      </c>
      <c r="AQ196" s="29">
        <v>9985303.9199999999</v>
      </c>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v>0</v>
      </c>
      <c r="CC196" s="29">
        <v>14009978.17</v>
      </c>
      <c r="CD196" s="29">
        <v>14009978.17</v>
      </c>
      <c r="CE196" s="29">
        <v>0</v>
      </c>
      <c r="CF196" s="29">
        <v>14009978.17</v>
      </c>
      <c r="CG196" s="29">
        <v>14009978.17</v>
      </c>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29"/>
      <c r="DQ196" s="29"/>
      <c r="DR196" s="29"/>
      <c r="DS196" s="29"/>
      <c r="DT196" s="29"/>
    </row>
    <row r="197" spans="1:124" x14ac:dyDescent="0.25">
      <c r="A197" s="4" t="s">
        <v>111</v>
      </c>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v>0</v>
      </c>
      <c r="AM197" s="29">
        <v>9985303.9199999999</v>
      </c>
      <c r="AN197" s="29">
        <v>9985303.9199999999</v>
      </c>
      <c r="AO197" s="29">
        <v>0</v>
      </c>
      <c r="AP197" s="29">
        <v>9985303.9199999999</v>
      </c>
      <c r="AQ197" s="29">
        <v>9985303.9199999999</v>
      </c>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v>0</v>
      </c>
      <c r="CC197" s="29">
        <v>14009978.17</v>
      </c>
      <c r="CD197" s="29">
        <v>14009978.17</v>
      </c>
      <c r="CE197" s="29">
        <v>0</v>
      </c>
      <c r="CF197" s="29">
        <v>14009978.17</v>
      </c>
      <c r="CG197" s="29">
        <v>14009978.17</v>
      </c>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29"/>
      <c r="DQ197" s="29"/>
      <c r="DR197" s="29"/>
      <c r="DS197" s="29"/>
      <c r="DT197" s="29"/>
    </row>
    <row r="198" spans="1:124" x14ac:dyDescent="0.25">
      <c r="A198" s="5" t="s">
        <v>111</v>
      </c>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v>0</v>
      </c>
      <c r="AM198" s="29">
        <v>9985303.9199999999</v>
      </c>
      <c r="AN198" s="29">
        <v>9985303.9199999999</v>
      </c>
      <c r="AO198" s="29">
        <v>0</v>
      </c>
      <c r="AP198" s="29">
        <v>9985303.9199999999</v>
      </c>
      <c r="AQ198" s="29">
        <v>9985303.9199999999</v>
      </c>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v>0</v>
      </c>
      <c r="CC198" s="29">
        <v>14009978.17</v>
      </c>
      <c r="CD198" s="29">
        <v>14009978.17</v>
      </c>
      <c r="CE198" s="29">
        <v>0</v>
      </c>
      <c r="CF198" s="29">
        <v>14009978.17</v>
      </c>
      <c r="CG198" s="29">
        <v>14009978.17</v>
      </c>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29"/>
      <c r="DQ198" s="29"/>
      <c r="DR198" s="29"/>
      <c r="DS198" s="29"/>
      <c r="DT198" s="29"/>
    </row>
    <row r="199" spans="1:124" x14ac:dyDescent="0.25">
      <c r="A199" s="6" t="s">
        <v>111</v>
      </c>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v>0</v>
      </c>
      <c r="AM199" s="29">
        <v>9985303.9199999999</v>
      </c>
      <c r="AN199" s="29">
        <v>9985303.9199999999</v>
      </c>
      <c r="AO199" s="29">
        <v>0</v>
      </c>
      <c r="AP199" s="29">
        <v>9985303.9199999999</v>
      </c>
      <c r="AQ199" s="29">
        <v>9985303.9199999999</v>
      </c>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v>0</v>
      </c>
      <c r="CC199" s="29">
        <v>14009978.17</v>
      </c>
      <c r="CD199" s="29">
        <v>14009978.17</v>
      </c>
      <c r="CE199" s="29">
        <v>0</v>
      </c>
      <c r="CF199" s="29">
        <v>14009978.17</v>
      </c>
      <c r="CG199" s="29">
        <v>14009978.17</v>
      </c>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29"/>
      <c r="DQ199" s="29"/>
      <c r="DR199" s="29"/>
      <c r="DS199" s="29"/>
      <c r="DT199" s="29"/>
    </row>
    <row r="200" spans="1:124" x14ac:dyDescent="0.25">
      <c r="A200" s="7" t="s">
        <v>354</v>
      </c>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v>1396.78</v>
      </c>
      <c r="AM200" s="29">
        <v>9979194.8499999996</v>
      </c>
      <c r="AN200" s="29">
        <v>9980591.6300000008</v>
      </c>
      <c r="AO200" s="29">
        <v>1396.78</v>
      </c>
      <c r="AP200" s="29">
        <v>9979194.8499999996</v>
      </c>
      <c r="AQ200" s="29">
        <v>9980591.6300000008</v>
      </c>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v>138887.85</v>
      </c>
      <c r="CC200" s="29">
        <v>13870961.92</v>
      </c>
      <c r="CD200" s="29">
        <v>14009849.77</v>
      </c>
      <c r="CE200" s="29">
        <v>138887.85</v>
      </c>
      <c r="CF200" s="29">
        <v>13870961.92</v>
      </c>
      <c r="CG200" s="29">
        <v>14009849.77</v>
      </c>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29"/>
      <c r="DQ200" s="29"/>
      <c r="DR200" s="29"/>
      <c r="DS200" s="29"/>
      <c r="DT200" s="29"/>
    </row>
    <row r="201" spans="1:124" x14ac:dyDescent="0.25">
      <c r="A201" s="7" t="s">
        <v>355</v>
      </c>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v>4707.29</v>
      </c>
      <c r="AM201" s="29">
        <v>0</v>
      </c>
      <c r="AN201" s="29">
        <v>4707.29</v>
      </c>
      <c r="AO201" s="29">
        <v>4707.29</v>
      </c>
      <c r="AP201" s="29">
        <v>0</v>
      </c>
      <c r="AQ201" s="29">
        <v>4707.29</v>
      </c>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v>128.4</v>
      </c>
      <c r="CC201" s="29">
        <v>0</v>
      </c>
      <c r="CD201" s="29">
        <v>128.4</v>
      </c>
      <c r="CE201" s="29">
        <v>128.4</v>
      </c>
      <c r="CF201" s="29">
        <v>0</v>
      </c>
      <c r="CG201" s="29">
        <v>128.4</v>
      </c>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29"/>
      <c r="DQ201" s="29"/>
      <c r="DR201" s="29"/>
      <c r="DS201" s="29"/>
      <c r="DT201" s="29"/>
    </row>
    <row r="202" spans="1:124" x14ac:dyDescent="0.25">
      <c r="A202" s="7" t="s">
        <v>356</v>
      </c>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v>-6104.07</v>
      </c>
      <c r="AM202" s="29">
        <v>6109.07</v>
      </c>
      <c r="AN202" s="29">
        <v>5</v>
      </c>
      <c r="AO202" s="29">
        <v>-6104.07</v>
      </c>
      <c r="AP202" s="29">
        <v>6109.07</v>
      </c>
      <c r="AQ202" s="29">
        <v>5</v>
      </c>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v>-139016.25</v>
      </c>
      <c r="CC202" s="29">
        <v>139016.25</v>
      </c>
      <c r="CD202" s="29">
        <v>0</v>
      </c>
      <c r="CE202" s="29">
        <v>-139016.25</v>
      </c>
      <c r="CF202" s="29">
        <v>139016.25</v>
      </c>
      <c r="CG202" s="29">
        <v>0</v>
      </c>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29"/>
      <c r="DQ202" s="29"/>
      <c r="DR202" s="29"/>
      <c r="DS202" s="29"/>
      <c r="DT202" s="29"/>
    </row>
    <row r="203" spans="1:124" x14ac:dyDescent="0.25">
      <c r="A203" s="3" t="s">
        <v>165</v>
      </c>
      <c r="B203" s="29">
        <v>-3.637978807091713E-12</v>
      </c>
      <c r="C203" s="29">
        <v>252614.04000000004</v>
      </c>
      <c r="D203" s="29">
        <v>252614.03999999998</v>
      </c>
      <c r="E203" s="29">
        <v>1.4551915228366852E-11</v>
      </c>
      <c r="F203" s="29">
        <v>252844.96</v>
      </c>
      <c r="G203" s="29">
        <v>252844.96000000005</v>
      </c>
      <c r="H203" s="29">
        <v>1.0913936421275139E-11</v>
      </c>
      <c r="I203" s="29">
        <v>219066.93</v>
      </c>
      <c r="J203" s="29">
        <v>219066.92999999996</v>
      </c>
      <c r="K203" s="29">
        <v>3.637978807091713E-12</v>
      </c>
      <c r="L203" s="29">
        <v>219263.45999999996</v>
      </c>
      <c r="M203" s="29">
        <v>219263.46000000002</v>
      </c>
      <c r="N203" s="29">
        <v>2.5465851649641991E-11</v>
      </c>
      <c r="O203" s="29">
        <v>962975.04999999993</v>
      </c>
      <c r="P203" s="29">
        <v>962975.05</v>
      </c>
      <c r="Q203" s="29">
        <v>-2.5465851649641991E-11</v>
      </c>
      <c r="R203" s="29">
        <v>315091.90999999997</v>
      </c>
      <c r="S203" s="29">
        <v>315091.91000000003</v>
      </c>
      <c r="T203" s="29">
        <v>1.4551915228366852E-11</v>
      </c>
      <c r="U203" s="29">
        <v>336714.05000000005</v>
      </c>
      <c r="V203" s="29">
        <v>336714.05000000005</v>
      </c>
      <c r="W203" s="29">
        <v>-2.1827872842550278E-11</v>
      </c>
      <c r="X203" s="29">
        <v>690012.31</v>
      </c>
      <c r="Y203" s="29">
        <v>690012.31</v>
      </c>
      <c r="Z203" s="29">
        <v>3.637978807091713E-12</v>
      </c>
      <c r="AA203" s="29">
        <v>204383.75</v>
      </c>
      <c r="AB203" s="29">
        <v>204383.75</v>
      </c>
      <c r="AC203" s="29">
        <v>0</v>
      </c>
      <c r="AD203" s="29">
        <v>770985.59000000008</v>
      </c>
      <c r="AE203" s="29">
        <v>770985.5900000002</v>
      </c>
      <c r="AF203" s="29">
        <v>1.0186340659856796E-10</v>
      </c>
      <c r="AG203" s="29">
        <v>5289270.3199999975</v>
      </c>
      <c r="AH203" s="29">
        <v>5289270.3199999994</v>
      </c>
      <c r="AI203" s="29">
        <v>-1.4551915228366852E-11</v>
      </c>
      <c r="AJ203" s="29">
        <v>813649.26000000013</v>
      </c>
      <c r="AK203" s="29">
        <v>813649.26</v>
      </c>
      <c r="AL203" s="29">
        <v>1.1641532182693481E-9</v>
      </c>
      <c r="AM203" s="29">
        <v>19970607.84</v>
      </c>
      <c r="AN203" s="29">
        <v>19970607.84</v>
      </c>
      <c r="AO203" s="29">
        <v>4.6566128730773926E-10</v>
      </c>
      <c r="AP203" s="29">
        <v>30297479.469999999</v>
      </c>
      <c r="AQ203" s="29">
        <v>30297479.470000006</v>
      </c>
      <c r="AR203" s="29">
        <v>3.637978807091713E-12</v>
      </c>
      <c r="AS203" s="29">
        <v>430652.72</v>
      </c>
      <c r="AT203" s="29">
        <v>430652.72</v>
      </c>
      <c r="AU203" s="29">
        <v>-1.7462298274040222E-10</v>
      </c>
      <c r="AV203" s="29">
        <v>1174200.1600000004</v>
      </c>
      <c r="AW203" s="29">
        <v>1174200.1600000001</v>
      </c>
      <c r="AX203" s="29">
        <v>2.9103830456733704E-11</v>
      </c>
      <c r="AY203" s="29">
        <v>751594.61999999988</v>
      </c>
      <c r="AZ203" s="29">
        <v>751594.62000000011</v>
      </c>
      <c r="BA203" s="29">
        <v>-2.9103830456733704E-11</v>
      </c>
      <c r="BB203" s="29">
        <v>875617.79999999993</v>
      </c>
      <c r="BC203" s="29">
        <v>875617.8</v>
      </c>
      <c r="BD203" s="29">
        <v>-4.3655745685100555E-11</v>
      </c>
      <c r="BE203" s="29">
        <v>568985.43999999994</v>
      </c>
      <c r="BF203" s="29">
        <v>568985.43999999994</v>
      </c>
      <c r="BG203" s="29">
        <v>0</v>
      </c>
      <c r="BH203" s="29">
        <v>493303.6100000001</v>
      </c>
      <c r="BI203" s="29">
        <v>493303.61000000004</v>
      </c>
      <c r="BJ203" s="29">
        <v>7.2759576141834259E-12</v>
      </c>
      <c r="BK203" s="29">
        <v>523445.79999999993</v>
      </c>
      <c r="BL203" s="29">
        <v>523445.80000000005</v>
      </c>
      <c r="BM203" s="29">
        <v>0</v>
      </c>
      <c r="BN203" s="29">
        <v>413042.39</v>
      </c>
      <c r="BO203" s="29">
        <v>413042.39</v>
      </c>
      <c r="BP203" s="29">
        <v>0</v>
      </c>
      <c r="BQ203" s="29">
        <v>717406.5</v>
      </c>
      <c r="BR203" s="29">
        <v>717406.5</v>
      </c>
      <c r="BS203" s="29">
        <v>0</v>
      </c>
      <c r="BT203" s="29">
        <v>648692.99000000011</v>
      </c>
      <c r="BU203" s="29">
        <v>648692.99</v>
      </c>
      <c r="BV203" s="29">
        <v>-1.0186340659856796E-10</v>
      </c>
      <c r="BW203" s="29">
        <v>794118.27000000025</v>
      </c>
      <c r="BX203" s="29">
        <v>794118.27</v>
      </c>
      <c r="BY203" s="29">
        <v>-2.9103830456733704E-11</v>
      </c>
      <c r="BZ203" s="29">
        <v>603767.13</v>
      </c>
      <c r="CA203" s="29">
        <v>603767.13</v>
      </c>
      <c r="CB203" s="29">
        <v>1.5133991837501526E-9</v>
      </c>
      <c r="CC203" s="29">
        <v>28019956.339999996</v>
      </c>
      <c r="CD203" s="29">
        <v>28019956.339999996</v>
      </c>
      <c r="CE203" s="29">
        <v>5.2386894822120667E-10</v>
      </c>
      <c r="CF203" s="29">
        <v>36014783.769999996</v>
      </c>
      <c r="CG203" s="29">
        <v>36014783.769999988</v>
      </c>
      <c r="CH203" s="29">
        <v>-7.2759576141834259E-12</v>
      </c>
      <c r="CI203" s="29">
        <v>663763.62999999989</v>
      </c>
      <c r="CJ203" s="29">
        <v>663763.63</v>
      </c>
      <c r="CK203" s="29">
        <v>-1.8189894035458565E-12</v>
      </c>
      <c r="CL203" s="29">
        <v>110947.99</v>
      </c>
      <c r="CM203" s="29">
        <v>110947.98999999999</v>
      </c>
      <c r="CN203" s="29">
        <v>0</v>
      </c>
      <c r="CO203" s="29">
        <v>144374.63</v>
      </c>
      <c r="CP203" s="29">
        <v>144374.63</v>
      </c>
      <c r="CQ203" s="29">
        <v>0</v>
      </c>
      <c r="CR203" s="29">
        <v>75623.25</v>
      </c>
      <c r="CS203" s="29">
        <v>75623.25</v>
      </c>
      <c r="CT203" s="29">
        <v>-3.637978807091713E-12</v>
      </c>
      <c r="CU203" s="29">
        <v>69353.63</v>
      </c>
      <c r="CV203" s="29">
        <v>69353.63</v>
      </c>
      <c r="CW203" s="29">
        <v>7.2759576141834259E-12</v>
      </c>
      <c r="CX203" s="29">
        <v>102078.63</v>
      </c>
      <c r="CY203" s="29">
        <v>102078.63</v>
      </c>
      <c r="CZ203" s="29">
        <v>0</v>
      </c>
      <c r="DA203" s="29">
        <v>74578.63</v>
      </c>
      <c r="DB203" s="29">
        <v>74578.63</v>
      </c>
      <c r="DC203" s="29">
        <v>-3.637978807091713E-12</v>
      </c>
      <c r="DD203" s="29">
        <v>69353.63</v>
      </c>
      <c r="DE203" s="29">
        <v>69353.63</v>
      </c>
      <c r="DF203" s="29">
        <v>7.2759576141834259E-12</v>
      </c>
      <c r="DG203" s="29">
        <v>102078.63</v>
      </c>
      <c r="DH203" s="29">
        <v>102078.63</v>
      </c>
      <c r="DI203" s="29">
        <v>0</v>
      </c>
      <c r="DJ203" s="29">
        <v>65653.63</v>
      </c>
      <c r="DK203" s="29">
        <v>65653.63</v>
      </c>
      <c r="DL203" s="29">
        <v>0</v>
      </c>
      <c r="DM203" s="29">
        <v>59003.63</v>
      </c>
      <c r="DN203" s="29">
        <v>59003.630000000005</v>
      </c>
      <c r="DO203" s="29">
        <v>-3.637978807091713E-12</v>
      </c>
      <c r="DP203" s="29">
        <v>64860.729999999996</v>
      </c>
      <c r="DQ203" s="29">
        <v>64860.73</v>
      </c>
      <c r="DR203" s="29">
        <v>-5.0931703299283981E-11</v>
      </c>
      <c r="DS203" s="29">
        <v>1601670.6399999997</v>
      </c>
      <c r="DT203" s="29">
        <v>1601670.6400000001</v>
      </c>
    </row>
  </sheetData>
  <pageMargins left="0.7" right="0.7" top="0.78740157499999996" bottom="0.78740157499999996"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82128-1186-4681-B044-860E341DAFDB}">
  <sheetPr codeName="Tabelle9"/>
  <dimension ref="A1:R1848"/>
  <sheetViews>
    <sheetView topLeftCell="E1" workbookViewId="0">
      <selection activeCell="E1" sqref="E1"/>
    </sheetView>
  </sheetViews>
  <sheetFormatPr baseColWidth="10" defaultRowHeight="15" outlineLevelCol="1" x14ac:dyDescent="0.25"/>
  <cols>
    <col min="1" max="1" width="9.28515625" hidden="1" customWidth="1" outlineLevel="1"/>
    <col min="2" max="2" width="37" hidden="1" customWidth="1" outlineLevel="1"/>
    <col min="3" max="3" width="48.5703125" hidden="1" customWidth="1" outlineLevel="1"/>
    <col min="4" max="4" width="77.42578125" hidden="1" customWidth="1" outlineLevel="1"/>
    <col min="5" max="5" width="81.140625" bestFit="1" customWidth="1" collapsed="1"/>
    <col min="6" max="6" width="7.28515625" bestFit="1" customWidth="1"/>
    <col min="7" max="7" width="9.28515625" style="1" bestFit="1" customWidth="1"/>
    <col min="8" max="8" width="13.5703125" style="1" bestFit="1" customWidth="1"/>
    <col min="9" max="9" width="14.28515625" bestFit="1" customWidth="1"/>
    <col min="10" max="10" width="19.85546875" bestFit="1" customWidth="1"/>
    <col min="11" max="11" width="20.42578125" bestFit="1" customWidth="1"/>
    <col min="12" max="12" width="14.85546875" bestFit="1" customWidth="1"/>
    <col min="13" max="13" width="35.42578125" bestFit="1" customWidth="1"/>
    <col min="14" max="14" width="47.140625" bestFit="1" customWidth="1"/>
    <col min="15" max="15" width="75" bestFit="1" customWidth="1"/>
    <col min="16" max="16" width="21.140625" bestFit="1" customWidth="1"/>
    <col min="17" max="17" width="81.140625" bestFit="1" customWidth="1"/>
    <col min="18" max="18" width="38.140625" bestFit="1" customWidth="1"/>
    <col min="19" max="19" width="21.140625" bestFit="1" customWidth="1"/>
    <col min="20" max="20" width="81.140625" bestFit="1" customWidth="1"/>
    <col min="21" max="21" width="35.85546875" customWidth="1"/>
    <col min="22" max="22" width="18.7109375" bestFit="1" customWidth="1"/>
    <col min="23" max="23" width="21.28515625" bestFit="1" customWidth="1"/>
    <col min="24" max="24" width="14.85546875" bestFit="1" customWidth="1"/>
    <col min="25" max="25" width="9.5703125" bestFit="1" customWidth="1"/>
  </cols>
  <sheetData>
    <row r="1" spans="1:18" x14ac:dyDescent="0.25">
      <c r="A1" t="s">
        <v>158</v>
      </c>
      <c r="B1" t="s">
        <v>434</v>
      </c>
      <c r="C1" t="s">
        <v>435</v>
      </c>
      <c r="D1" t="s">
        <v>436</v>
      </c>
      <c r="E1" t="s">
        <v>284</v>
      </c>
      <c r="F1" t="s">
        <v>0</v>
      </c>
      <c r="G1" t="s">
        <v>1</v>
      </c>
      <c r="H1" t="s">
        <v>285</v>
      </c>
      <c r="I1" t="s">
        <v>566</v>
      </c>
      <c r="J1" s="1" t="s">
        <v>3</v>
      </c>
      <c r="K1" s="1" t="s">
        <v>4</v>
      </c>
      <c r="L1" t="s">
        <v>157</v>
      </c>
      <c r="M1" t="s">
        <v>5</v>
      </c>
      <c r="N1" t="s">
        <v>6</v>
      </c>
      <c r="O1" t="s">
        <v>7</v>
      </c>
      <c r="P1" t="s">
        <v>2</v>
      </c>
      <c r="Q1" t="s">
        <v>8</v>
      </c>
      <c r="R1" t="s">
        <v>271</v>
      </c>
    </row>
    <row r="2" spans="1:18" x14ac:dyDescent="0.25">
      <c r="A2" s="8" t="s">
        <v>160</v>
      </c>
      <c r="B2" t="s">
        <v>437</v>
      </c>
      <c r="C2" t="s">
        <v>438</v>
      </c>
      <c r="D2" t="s">
        <v>568</v>
      </c>
      <c r="E2" t="s">
        <v>286</v>
      </c>
      <c r="F2">
        <v>2019</v>
      </c>
      <c r="G2">
        <v>1</v>
      </c>
      <c r="H2" s="8" t="s">
        <v>287</v>
      </c>
      <c r="I2" s="8">
        <v>1</v>
      </c>
      <c r="J2" s="1">
        <v>17352.41</v>
      </c>
      <c r="K2" s="1">
        <v>0</v>
      </c>
      <c r="L2" s="8">
        <v>-17352.41</v>
      </c>
      <c r="M2" t="s">
        <v>9</v>
      </c>
      <c r="N2" t="s">
        <v>10</v>
      </c>
      <c r="O2" t="s">
        <v>11</v>
      </c>
      <c r="P2">
        <v>143</v>
      </c>
      <c r="Q2" t="s">
        <v>12</v>
      </c>
      <c r="R2" s="8" t="s">
        <v>697</v>
      </c>
    </row>
    <row r="3" spans="1:18" x14ac:dyDescent="0.25">
      <c r="A3" s="8" t="s">
        <v>160</v>
      </c>
      <c r="B3" t="s">
        <v>437</v>
      </c>
      <c r="C3" t="s">
        <v>438</v>
      </c>
      <c r="D3" t="s">
        <v>568</v>
      </c>
      <c r="E3" t="s">
        <v>286</v>
      </c>
      <c r="F3">
        <v>2019</v>
      </c>
      <c r="G3">
        <v>0</v>
      </c>
      <c r="H3" s="8" t="s">
        <v>287</v>
      </c>
      <c r="I3" s="8">
        <v>1</v>
      </c>
      <c r="J3" s="1">
        <v>893861.03</v>
      </c>
      <c r="K3" s="1">
        <v>0</v>
      </c>
      <c r="L3" s="8">
        <v>-893861.03</v>
      </c>
      <c r="M3" t="s">
        <v>9</v>
      </c>
      <c r="N3" t="s">
        <v>10</v>
      </c>
      <c r="O3" t="s">
        <v>11</v>
      </c>
      <c r="P3">
        <v>143</v>
      </c>
      <c r="Q3" t="s">
        <v>12</v>
      </c>
      <c r="R3" s="8" t="s">
        <v>697</v>
      </c>
    </row>
    <row r="4" spans="1:18" x14ac:dyDescent="0.25">
      <c r="A4" s="8" t="s">
        <v>160</v>
      </c>
      <c r="B4" t="s">
        <v>437</v>
      </c>
      <c r="C4" t="s">
        <v>439</v>
      </c>
      <c r="D4" t="s">
        <v>569</v>
      </c>
      <c r="E4" t="s">
        <v>288</v>
      </c>
      <c r="F4">
        <v>2019</v>
      </c>
      <c r="G4">
        <v>0</v>
      </c>
      <c r="H4" s="8" t="s">
        <v>287</v>
      </c>
      <c r="I4" s="8">
        <v>1</v>
      </c>
      <c r="J4" s="1">
        <v>0</v>
      </c>
      <c r="K4" s="1">
        <v>0</v>
      </c>
      <c r="L4" s="8">
        <v>0</v>
      </c>
      <c r="M4" t="s">
        <v>9</v>
      </c>
      <c r="N4" t="s">
        <v>13</v>
      </c>
      <c r="O4" t="s">
        <v>14</v>
      </c>
      <c r="P4">
        <v>560</v>
      </c>
      <c r="Q4" t="s">
        <v>15</v>
      </c>
      <c r="R4" s="8" t="s">
        <v>697</v>
      </c>
    </row>
    <row r="5" spans="1:18" x14ac:dyDescent="0.25">
      <c r="A5" s="8" t="s">
        <v>160</v>
      </c>
      <c r="B5" t="s">
        <v>437</v>
      </c>
      <c r="C5" t="s">
        <v>439</v>
      </c>
      <c r="D5" t="s">
        <v>569</v>
      </c>
      <c r="E5" t="s">
        <v>289</v>
      </c>
      <c r="F5">
        <v>2019</v>
      </c>
      <c r="G5">
        <v>0</v>
      </c>
      <c r="H5" s="8" t="s">
        <v>287</v>
      </c>
      <c r="I5" s="8">
        <v>1</v>
      </c>
      <c r="J5" s="1">
        <v>11780</v>
      </c>
      <c r="K5" s="1">
        <v>0</v>
      </c>
      <c r="L5" s="8">
        <v>-11780</v>
      </c>
      <c r="M5" t="s">
        <v>9</v>
      </c>
      <c r="N5" t="s">
        <v>13</v>
      </c>
      <c r="O5" t="s">
        <v>14</v>
      </c>
      <c r="P5">
        <v>630</v>
      </c>
      <c r="Q5" t="s">
        <v>16</v>
      </c>
      <c r="R5" s="8" t="s">
        <v>697</v>
      </c>
    </row>
    <row r="6" spans="1:18" x14ac:dyDescent="0.25">
      <c r="A6" s="8" t="s">
        <v>160</v>
      </c>
      <c r="B6" t="s">
        <v>437</v>
      </c>
      <c r="C6" t="s">
        <v>439</v>
      </c>
      <c r="D6" t="s">
        <v>569</v>
      </c>
      <c r="E6" t="s">
        <v>290</v>
      </c>
      <c r="F6">
        <v>2019</v>
      </c>
      <c r="G6">
        <v>0</v>
      </c>
      <c r="H6" s="8" t="s">
        <v>287</v>
      </c>
      <c r="I6" s="8">
        <v>1</v>
      </c>
      <c r="J6" s="1">
        <v>10664</v>
      </c>
      <c r="K6" s="1">
        <v>0</v>
      </c>
      <c r="L6" s="8">
        <v>-10664</v>
      </c>
      <c r="M6" t="s">
        <v>9</v>
      </c>
      <c r="N6" t="s">
        <v>13</v>
      </c>
      <c r="O6" t="s">
        <v>14</v>
      </c>
      <c r="P6">
        <v>650</v>
      </c>
      <c r="Q6" t="s">
        <v>17</v>
      </c>
      <c r="R6" s="8" t="s">
        <v>697</v>
      </c>
    </row>
    <row r="7" spans="1:18" x14ac:dyDescent="0.25">
      <c r="A7" s="8" t="s">
        <v>160</v>
      </c>
      <c r="B7" t="s">
        <v>437</v>
      </c>
      <c r="C7" t="s">
        <v>439</v>
      </c>
      <c r="D7" t="s">
        <v>569</v>
      </c>
      <c r="E7" t="s">
        <v>291</v>
      </c>
      <c r="F7">
        <v>2019</v>
      </c>
      <c r="G7">
        <v>1</v>
      </c>
      <c r="H7" s="8" t="s">
        <v>287</v>
      </c>
      <c r="I7" s="8">
        <v>1</v>
      </c>
      <c r="J7" s="1">
        <v>365.75</v>
      </c>
      <c r="K7" s="1">
        <v>0</v>
      </c>
      <c r="L7" s="8">
        <v>-365.75</v>
      </c>
      <c r="M7" t="s">
        <v>9</v>
      </c>
      <c r="N7" t="s">
        <v>13</v>
      </c>
      <c r="O7" t="s">
        <v>14</v>
      </c>
      <c r="P7">
        <v>670</v>
      </c>
      <c r="Q7" t="s">
        <v>18</v>
      </c>
      <c r="R7" s="8" t="s">
        <v>697</v>
      </c>
    </row>
    <row r="8" spans="1:18" x14ac:dyDescent="0.25">
      <c r="A8" s="8" t="s">
        <v>160</v>
      </c>
      <c r="B8" t="s">
        <v>440</v>
      </c>
      <c r="C8" t="s">
        <v>441</v>
      </c>
      <c r="D8" t="s">
        <v>570</v>
      </c>
      <c r="E8" t="s">
        <v>292</v>
      </c>
      <c r="F8">
        <v>2019</v>
      </c>
      <c r="G8">
        <v>0</v>
      </c>
      <c r="H8" s="8" t="s">
        <v>287</v>
      </c>
      <c r="I8" s="8">
        <v>1</v>
      </c>
      <c r="J8" s="1">
        <v>4698.63</v>
      </c>
      <c r="K8" s="1">
        <v>0</v>
      </c>
      <c r="L8" s="8">
        <v>-4698.63</v>
      </c>
      <c r="M8" t="s">
        <v>19</v>
      </c>
      <c r="N8" t="s">
        <v>20</v>
      </c>
      <c r="O8" t="s">
        <v>21</v>
      </c>
      <c r="P8">
        <v>1000</v>
      </c>
      <c r="Q8" t="s">
        <v>22</v>
      </c>
      <c r="R8" s="8" t="s">
        <v>697</v>
      </c>
    </row>
    <row r="9" spans="1:18" x14ac:dyDescent="0.25">
      <c r="A9" s="8" t="s">
        <v>160</v>
      </c>
      <c r="B9" t="s">
        <v>440</v>
      </c>
      <c r="C9" t="s">
        <v>571</v>
      </c>
      <c r="D9" t="s">
        <v>572</v>
      </c>
      <c r="E9" t="s">
        <v>293</v>
      </c>
      <c r="F9">
        <v>2019</v>
      </c>
      <c r="G9">
        <v>1</v>
      </c>
      <c r="H9" s="8" t="s">
        <v>287</v>
      </c>
      <c r="I9" s="8">
        <v>1</v>
      </c>
      <c r="J9" s="1">
        <v>7284.96</v>
      </c>
      <c r="K9" s="1">
        <v>11992.25</v>
      </c>
      <c r="L9" s="8">
        <v>4707.29</v>
      </c>
      <c r="M9" t="s">
        <v>19</v>
      </c>
      <c r="N9" t="s">
        <v>23</v>
      </c>
      <c r="O9" t="s">
        <v>148</v>
      </c>
      <c r="P9">
        <v>1200</v>
      </c>
      <c r="Q9" t="s">
        <v>148</v>
      </c>
      <c r="R9" s="8" t="s">
        <v>697</v>
      </c>
    </row>
    <row r="10" spans="1:18" x14ac:dyDescent="0.25">
      <c r="A10" s="8" t="s">
        <v>160</v>
      </c>
      <c r="B10" t="s">
        <v>440</v>
      </c>
      <c r="C10" t="s">
        <v>571</v>
      </c>
      <c r="D10" t="s">
        <v>572</v>
      </c>
      <c r="E10" t="s">
        <v>293</v>
      </c>
      <c r="F10">
        <v>2019</v>
      </c>
      <c r="G10">
        <v>0</v>
      </c>
      <c r="H10" s="8" t="s">
        <v>287</v>
      </c>
      <c r="I10" s="8">
        <v>1</v>
      </c>
      <c r="J10" s="1">
        <v>4707.29</v>
      </c>
      <c r="K10" s="1">
        <v>0</v>
      </c>
      <c r="L10" s="8">
        <v>-4707.29</v>
      </c>
      <c r="M10" t="s">
        <v>19</v>
      </c>
      <c r="N10" t="s">
        <v>23</v>
      </c>
      <c r="O10" t="s">
        <v>148</v>
      </c>
      <c r="P10">
        <v>1200</v>
      </c>
      <c r="Q10" t="s">
        <v>148</v>
      </c>
      <c r="R10" s="8" t="s">
        <v>697</v>
      </c>
    </row>
    <row r="11" spans="1:18" x14ac:dyDescent="0.25">
      <c r="A11" s="8" t="s">
        <v>160</v>
      </c>
      <c r="B11" t="s">
        <v>440</v>
      </c>
      <c r="C11" t="s">
        <v>571</v>
      </c>
      <c r="D11" t="s">
        <v>573</v>
      </c>
      <c r="E11" t="s">
        <v>294</v>
      </c>
      <c r="F11">
        <v>2019</v>
      </c>
      <c r="G11">
        <v>0</v>
      </c>
      <c r="H11" s="8" t="s">
        <v>287</v>
      </c>
      <c r="I11" s="8">
        <v>1</v>
      </c>
      <c r="J11" s="1">
        <v>3000</v>
      </c>
      <c r="K11" s="1">
        <v>0</v>
      </c>
      <c r="L11" s="8">
        <v>-3000</v>
      </c>
      <c r="M11" t="s">
        <v>19</v>
      </c>
      <c r="N11" t="s">
        <v>23</v>
      </c>
      <c r="O11" t="s">
        <v>24</v>
      </c>
      <c r="P11">
        <v>1350</v>
      </c>
      <c r="Q11" t="s">
        <v>25</v>
      </c>
      <c r="R11" s="8" t="s">
        <v>697</v>
      </c>
    </row>
    <row r="12" spans="1:18" x14ac:dyDescent="0.25">
      <c r="A12" s="8" t="s">
        <v>160</v>
      </c>
      <c r="B12" t="s">
        <v>440</v>
      </c>
      <c r="C12" t="s">
        <v>571</v>
      </c>
      <c r="D12" t="s">
        <v>573</v>
      </c>
      <c r="E12" t="s">
        <v>295</v>
      </c>
      <c r="F12">
        <v>2019</v>
      </c>
      <c r="G12">
        <v>1</v>
      </c>
      <c r="H12" s="8" t="s">
        <v>287</v>
      </c>
      <c r="I12" s="8">
        <v>1</v>
      </c>
      <c r="J12" s="1">
        <v>0.77</v>
      </c>
      <c r="K12" s="1">
        <v>0</v>
      </c>
      <c r="L12" s="8">
        <v>-0.77</v>
      </c>
      <c r="M12" t="s">
        <v>19</v>
      </c>
      <c r="N12" t="s">
        <v>23</v>
      </c>
      <c r="O12" t="s">
        <v>24</v>
      </c>
      <c r="P12">
        <v>1401</v>
      </c>
      <c r="Q12" t="s">
        <v>26</v>
      </c>
      <c r="R12" s="8" t="s">
        <v>697</v>
      </c>
    </row>
    <row r="13" spans="1:18" x14ac:dyDescent="0.25">
      <c r="A13" s="8" t="s">
        <v>160</v>
      </c>
      <c r="B13" t="s">
        <v>440</v>
      </c>
      <c r="C13" t="s">
        <v>571</v>
      </c>
      <c r="D13" t="s">
        <v>573</v>
      </c>
      <c r="E13" t="s">
        <v>296</v>
      </c>
      <c r="F13">
        <v>2019</v>
      </c>
      <c r="G13">
        <v>1</v>
      </c>
      <c r="H13" s="8" t="s">
        <v>287</v>
      </c>
      <c r="I13" s="8">
        <v>1</v>
      </c>
      <c r="J13" s="1">
        <v>9116.2099999999991</v>
      </c>
      <c r="K13" s="1">
        <v>703.56</v>
      </c>
      <c r="L13" s="8">
        <v>-8412.65</v>
      </c>
      <c r="M13" t="s">
        <v>19</v>
      </c>
      <c r="N13" t="s">
        <v>23</v>
      </c>
      <c r="O13" t="s">
        <v>24</v>
      </c>
      <c r="P13">
        <v>1406</v>
      </c>
      <c r="Q13" t="s">
        <v>27</v>
      </c>
      <c r="R13" s="8" t="s">
        <v>697</v>
      </c>
    </row>
    <row r="14" spans="1:18" x14ac:dyDescent="0.25">
      <c r="A14" s="8" t="s">
        <v>160</v>
      </c>
      <c r="B14" t="s">
        <v>440</v>
      </c>
      <c r="C14" t="s">
        <v>571</v>
      </c>
      <c r="D14" t="s">
        <v>573</v>
      </c>
      <c r="E14" t="s">
        <v>297</v>
      </c>
      <c r="F14">
        <v>2019</v>
      </c>
      <c r="G14">
        <v>1</v>
      </c>
      <c r="H14" s="8" t="s">
        <v>287</v>
      </c>
      <c r="I14" s="8">
        <v>1</v>
      </c>
      <c r="J14" s="1">
        <v>195.28</v>
      </c>
      <c r="K14" s="1">
        <v>105.28</v>
      </c>
      <c r="L14" s="8">
        <v>-90</v>
      </c>
      <c r="M14" t="s">
        <v>19</v>
      </c>
      <c r="N14" t="s">
        <v>23</v>
      </c>
      <c r="O14" t="s">
        <v>24</v>
      </c>
      <c r="P14">
        <v>1434</v>
      </c>
      <c r="Q14" t="s">
        <v>28</v>
      </c>
      <c r="R14" s="8" t="s">
        <v>697</v>
      </c>
    </row>
    <row r="15" spans="1:18" x14ac:dyDescent="0.25">
      <c r="A15" s="8" t="s">
        <v>160</v>
      </c>
      <c r="B15" t="s">
        <v>440</v>
      </c>
      <c r="C15" t="s">
        <v>571</v>
      </c>
      <c r="D15" t="s">
        <v>573</v>
      </c>
      <c r="E15" t="s">
        <v>297</v>
      </c>
      <c r="F15">
        <v>2019</v>
      </c>
      <c r="G15">
        <v>0</v>
      </c>
      <c r="H15" s="8" t="s">
        <v>287</v>
      </c>
      <c r="I15" s="8">
        <v>1</v>
      </c>
      <c r="J15" s="1">
        <v>105.28</v>
      </c>
      <c r="K15" s="1">
        <v>0</v>
      </c>
      <c r="L15" s="8">
        <v>-105.28</v>
      </c>
      <c r="M15" t="s">
        <v>19</v>
      </c>
      <c r="N15" t="s">
        <v>23</v>
      </c>
      <c r="O15" t="s">
        <v>24</v>
      </c>
      <c r="P15">
        <v>1434</v>
      </c>
      <c r="Q15" t="s">
        <v>28</v>
      </c>
      <c r="R15" s="8" t="s">
        <v>697</v>
      </c>
    </row>
    <row r="16" spans="1:18" x14ac:dyDescent="0.25">
      <c r="A16" s="8" t="s">
        <v>160</v>
      </c>
      <c r="B16" t="s">
        <v>440</v>
      </c>
      <c r="C16" t="s">
        <v>571</v>
      </c>
      <c r="D16" t="s">
        <v>573</v>
      </c>
      <c r="E16" t="s">
        <v>298</v>
      </c>
      <c r="F16">
        <v>2019</v>
      </c>
      <c r="G16">
        <v>1</v>
      </c>
      <c r="H16" s="8" t="s">
        <v>287</v>
      </c>
      <c r="I16" s="8">
        <v>1</v>
      </c>
      <c r="J16" s="1">
        <v>78.790000000000006</v>
      </c>
      <c r="K16" s="1">
        <v>707.21</v>
      </c>
      <c r="L16" s="8">
        <v>628.41999999999996</v>
      </c>
      <c r="M16" t="s">
        <v>19</v>
      </c>
      <c r="N16" t="s">
        <v>23</v>
      </c>
      <c r="O16" t="s">
        <v>24</v>
      </c>
      <c r="P16">
        <v>1437</v>
      </c>
      <c r="Q16" t="s">
        <v>29</v>
      </c>
      <c r="R16" s="8" t="s">
        <v>697</v>
      </c>
    </row>
    <row r="17" spans="1:18" x14ac:dyDescent="0.25">
      <c r="A17" s="8" t="s">
        <v>160</v>
      </c>
      <c r="B17" t="s">
        <v>440</v>
      </c>
      <c r="C17" t="s">
        <v>571</v>
      </c>
      <c r="D17" t="s">
        <v>573</v>
      </c>
      <c r="E17" t="s">
        <v>298</v>
      </c>
      <c r="F17">
        <v>2019</v>
      </c>
      <c r="G17">
        <v>0</v>
      </c>
      <c r="H17" s="8" t="s">
        <v>287</v>
      </c>
      <c r="I17" s="8">
        <v>1</v>
      </c>
      <c r="J17" s="1">
        <v>707.21</v>
      </c>
      <c r="K17" s="1">
        <v>0</v>
      </c>
      <c r="L17" s="8">
        <v>-707.21</v>
      </c>
      <c r="M17" t="s">
        <v>19</v>
      </c>
      <c r="N17" t="s">
        <v>23</v>
      </c>
      <c r="O17" t="s">
        <v>24</v>
      </c>
      <c r="P17">
        <v>1437</v>
      </c>
      <c r="Q17" t="s">
        <v>29</v>
      </c>
      <c r="R17" s="8" t="s">
        <v>697</v>
      </c>
    </row>
    <row r="18" spans="1:18" x14ac:dyDescent="0.25">
      <c r="A18" s="8" t="s">
        <v>160</v>
      </c>
      <c r="B18" t="s">
        <v>440</v>
      </c>
      <c r="C18" t="s">
        <v>574</v>
      </c>
      <c r="D18" t="s">
        <v>575</v>
      </c>
      <c r="E18" t="s">
        <v>299</v>
      </c>
      <c r="F18">
        <v>2019</v>
      </c>
      <c r="G18">
        <v>1</v>
      </c>
      <c r="H18" s="8" t="s">
        <v>287</v>
      </c>
      <c r="I18" s="8">
        <v>1</v>
      </c>
      <c r="J18" s="1">
        <v>0</v>
      </c>
      <c r="K18" s="1">
        <v>1.55</v>
      </c>
      <c r="L18" s="8">
        <v>1.55</v>
      </c>
      <c r="M18" t="s">
        <v>19</v>
      </c>
      <c r="N18" t="s">
        <v>30</v>
      </c>
      <c r="O18" t="s">
        <v>31</v>
      </c>
      <c r="P18">
        <v>1600</v>
      </c>
      <c r="Q18" t="s">
        <v>32</v>
      </c>
      <c r="R18" s="8" t="s">
        <v>697</v>
      </c>
    </row>
    <row r="19" spans="1:18" x14ac:dyDescent="0.25">
      <c r="A19" s="8" t="s">
        <v>160</v>
      </c>
      <c r="B19" t="s">
        <v>440</v>
      </c>
      <c r="C19" t="s">
        <v>574</v>
      </c>
      <c r="D19" t="s">
        <v>575</v>
      </c>
      <c r="E19" t="s">
        <v>299</v>
      </c>
      <c r="F19">
        <v>2019</v>
      </c>
      <c r="G19">
        <v>0</v>
      </c>
      <c r="H19" s="8" t="s">
        <v>287</v>
      </c>
      <c r="I19" s="8">
        <v>1</v>
      </c>
      <c r="J19" s="1">
        <v>169.08</v>
      </c>
      <c r="K19" s="1">
        <v>0</v>
      </c>
      <c r="L19" s="8">
        <v>-169.08</v>
      </c>
      <c r="M19" t="s">
        <v>19</v>
      </c>
      <c r="N19" t="s">
        <v>30</v>
      </c>
      <c r="O19" t="s">
        <v>31</v>
      </c>
      <c r="P19">
        <v>1600</v>
      </c>
      <c r="Q19" t="s">
        <v>32</v>
      </c>
      <c r="R19" s="8" t="s">
        <v>697</v>
      </c>
    </row>
    <row r="20" spans="1:18" x14ac:dyDescent="0.25">
      <c r="A20" s="8" t="s">
        <v>160</v>
      </c>
      <c r="B20" t="s">
        <v>440</v>
      </c>
      <c r="C20" t="s">
        <v>574</v>
      </c>
      <c r="D20" t="s">
        <v>575</v>
      </c>
      <c r="E20" t="s">
        <v>300</v>
      </c>
      <c r="F20">
        <v>2019</v>
      </c>
      <c r="G20">
        <v>1</v>
      </c>
      <c r="H20" s="8" t="s">
        <v>287</v>
      </c>
      <c r="I20" s="8">
        <v>1</v>
      </c>
      <c r="J20" s="1">
        <v>15350.83</v>
      </c>
      <c r="K20" s="1">
        <v>64818.29</v>
      </c>
      <c r="L20" s="8">
        <v>49467.46</v>
      </c>
      <c r="M20" t="s">
        <v>19</v>
      </c>
      <c r="N20" t="s">
        <v>30</v>
      </c>
      <c r="O20" t="s">
        <v>31</v>
      </c>
      <c r="P20">
        <v>1803</v>
      </c>
      <c r="Q20" t="s">
        <v>33</v>
      </c>
      <c r="R20" s="8" t="s">
        <v>697</v>
      </c>
    </row>
    <row r="21" spans="1:18" x14ac:dyDescent="0.25">
      <c r="A21" s="8" t="s">
        <v>160</v>
      </c>
      <c r="B21" t="s">
        <v>440</v>
      </c>
      <c r="C21" t="s">
        <v>574</v>
      </c>
      <c r="D21" t="s">
        <v>575</v>
      </c>
      <c r="E21" t="s">
        <v>300</v>
      </c>
      <c r="F21">
        <v>2019</v>
      </c>
      <c r="G21">
        <v>0</v>
      </c>
      <c r="H21" s="8" t="s">
        <v>287</v>
      </c>
      <c r="I21" s="8">
        <v>1</v>
      </c>
      <c r="J21" s="1">
        <v>1026268.75</v>
      </c>
      <c r="K21" s="1">
        <v>0</v>
      </c>
      <c r="L21" s="8">
        <v>-1026268.75</v>
      </c>
      <c r="M21" t="s">
        <v>19</v>
      </c>
      <c r="N21" t="s">
        <v>30</v>
      </c>
      <c r="O21" t="s">
        <v>31</v>
      </c>
      <c r="P21">
        <v>1803</v>
      </c>
      <c r="Q21" t="s">
        <v>33</v>
      </c>
      <c r="R21" s="8" t="s">
        <v>697</v>
      </c>
    </row>
    <row r="22" spans="1:18" x14ac:dyDescent="0.25">
      <c r="A22" s="8" t="s">
        <v>160</v>
      </c>
      <c r="B22" t="s">
        <v>440</v>
      </c>
      <c r="C22" t="s">
        <v>574</v>
      </c>
      <c r="D22" t="s">
        <v>575</v>
      </c>
      <c r="E22" t="s">
        <v>301</v>
      </c>
      <c r="F22">
        <v>2019</v>
      </c>
      <c r="G22">
        <v>0</v>
      </c>
      <c r="H22" s="8" t="s">
        <v>287</v>
      </c>
      <c r="I22" s="8">
        <v>1</v>
      </c>
      <c r="J22" s="1">
        <v>8.77</v>
      </c>
      <c r="K22" s="1">
        <v>0</v>
      </c>
      <c r="L22" s="8">
        <v>-8.77</v>
      </c>
      <c r="M22" t="s">
        <v>19</v>
      </c>
      <c r="N22" t="s">
        <v>30</v>
      </c>
      <c r="O22" t="s">
        <v>31</v>
      </c>
      <c r="P22">
        <v>1804</v>
      </c>
      <c r="Q22" t="s">
        <v>33</v>
      </c>
      <c r="R22" s="8" t="s">
        <v>697</v>
      </c>
    </row>
    <row r="23" spans="1:18" x14ac:dyDescent="0.25">
      <c r="A23" s="8" t="s">
        <v>160</v>
      </c>
      <c r="B23" t="s">
        <v>442</v>
      </c>
      <c r="C23" t="s">
        <v>443</v>
      </c>
      <c r="D23" t="s">
        <v>576</v>
      </c>
      <c r="E23" t="s">
        <v>302</v>
      </c>
      <c r="F23">
        <v>2019</v>
      </c>
      <c r="G23">
        <v>1</v>
      </c>
      <c r="H23" s="8" t="s">
        <v>287</v>
      </c>
      <c r="I23" s="8">
        <v>1</v>
      </c>
      <c r="J23" s="1">
        <v>0</v>
      </c>
      <c r="K23" s="1">
        <v>8191.42</v>
      </c>
      <c r="L23" s="8">
        <v>8191.42</v>
      </c>
      <c r="M23" t="s">
        <v>34</v>
      </c>
      <c r="N23" t="s">
        <v>34</v>
      </c>
      <c r="O23" t="s">
        <v>34</v>
      </c>
      <c r="P23">
        <v>1900</v>
      </c>
      <c r="Q23" t="s">
        <v>35</v>
      </c>
      <c r="R23" s="8" t="s">
        <v>697</v>
      </c>
    </row>
    <row r="24" spans="1:18" x14ac:dyDescent="0.25">
      <c r="A24" s="8" t="s">
        <v>160</v>
      </c>
      <c r="B24" t="s">
        <v>442</v>
      </c>
      <c r="C24" t="s">
        <v>443</v>
      </c>
      <c r="D24" t="s">
        <v>576</v>
      </c>
      <c r="E24" t="s">
        <v>302</v>
      </c>
      <c r="F24">
        <v>2019</v>
      </c>
      <c r="G24">
        <v>0</v>
      </c>
      <c r="H24" s="8" t="s">
        <v>287</v>
      </c>
      <c r="I24" s="8">
        <v>1</v>
      </c>
      <c r="J24" s="1">
        <v>8191.42</v>
      </c>
      <c r="K24" s="1">
        <v>0</v>
      </c>
      <c r="L24" s="8">
        <v>-8191.42</v>
      </c>
      <c r="M24" t="s">
        <v>34</v>
      </c>
      <c r="N24" t="s">
        <v>34</v>
      </c>
      <c r="O24" t="s">
        <v>34</v>
      </c>
      <c r="P24">
        <v>1900</v>
      </c>
      <c r="Q24" t="s">
        <v>35</v>
      </c>
      <c r="R24" s="8" t="s">
        <v>697</v>
      </c>
    </row>
    <row r="25" spans="1:18" x14ac:dyDescent="0.25">
      <c r="A25" s="8" t="s">
        <v>161</v>
      </c>
      <c r="B25" t="s">
        <v>444</v>
      </c>
      <c r="C25" t="s">
        <v>445</v>
      </c>
      <c r="D25" t="s">
        <v>577</v>
      </c>
      <c r="E25" t="s">
        <v>303</v>
      </c>
      <c r="F25">
        <v>2019</v>
      </c>
      <c r="G25">
        <v>0</v>
      </c>
      <c r="H25" s="8" t="s">
        <v>287</v>
      </c>
      <c r="I25" s="8">
        <v>1</v>
      </c>
      <c r="J25" s="1">
        <v>0</v>
      </c>
      <c r="K25" s="1">
        <v>129216</v>
      </c>
      <c r="L25" s="8">
        <v>129216</v>
      </c>
      <c r="M25" t="s">
        <v>36</v>
      </c>
      <c r="N25" t="s">
        <v>37</v>
      </c>
      <c r="O25" t="s">
        <v>37</v>
      </c>
      <c r="P25">
        <v>2900</v>
      </c>
      <c r="Q25" t="s">
        <v>37</v>
      </c>
      <c r="R25" s="8" t="s">
        <v>697</v>
      </c>
    </row>
    <row r="26" spans="1:18" x14ac:dyDescent="0.25">
      <c r="A26" s="8" t="s">
        <v>161</v>
      </c>
      <c r="B26" t="s">
        <v>444</v>
      </c>
      <c r="C26" t="s">
        <v>445</v>
      </c>
      <c r="D26" t="s">
        <v>578</v>
      </c>
      <c r="E26" t="s">
        <v>304</v>
      </c>
      <c r="F26">
        <v>2019</v>
      </c>
      <c r="G26">
        <v>0</v>
      </c>
      <c r="H26" s="8" t="s">
        <v>287</v>
      </c>
      <c r="I26" s="8">
        <v>1</v>
      </c>
      <c r="J26" s="1">
        <v>5750</v>
      </c>
      <c r="K26" s="1">
        <v>0</v>
      </c>
      <c r="L26" s="8">
        <v>-5750</v>
      </c>
      <c r="M26" t="s">
        <v>36</v>
      </c>
      <c r="N26" t="s">
        <v>37</v>
      </c>
      <c r="O26" t="s">
        <v>38</v>
      </c>
      <c r="P26">
        <v>2909</v>
      </c>
      <c r="Q26" t="s">
        <v>39</v>
      </c>
      <c r="R26" s="8" t="s">
        <v>697</v>
      </c>
    </row>
    <row r="27" spans="1:18" x14ac:dyDescent="0.25">
      <c r="A27" s="8" t="s">
        <v>161</v>
      </c>
      <c r="B27" t="s">
        <v>444</v>
      </c>
      <c r="C27" t="s">
        <v>446</v>
      </c>
      <c r="D27" t="s">
        <v>579</v>
      </c>
      <c r="E27" t="s">
        <v>305</v>
      </c>
      <c r="F27">
        <v>2019</v>
      </c>
      <c r="G27">
        <v>0</v>
      </c>
      <c r="H27" s="8" t="s">
        <v>287</v>
      </c>
      <c r="I27" s="8">
        <v>1</v>
      </c>
      <c r="J27" s="1">
        <v>0</v>
      </c>
      <c r="K27" s="1">
        <v>8254331.4000000004</v>
      </c>
      <c r="L27" s="8">
        <v>8254331.4000000004</v>
      </c>
      <c r="M27" t="s">
        <v>36</v>
      </c>
      <c r="N27" t="s">
        <v>40</v>
      </c>
      <c r="O27" t="s">
        <v>40</v>
      </c>
      <c r="P27">
        <v>2920</v>
      </c>
      <c r="Q27" t="s">
        <v>40</v>
      </c>
      <c r="R27" s="8" t="s">
        <v>697</v>
      </c>
    </row>
    <row r="28" spans="1:18" x14ac:dyDescent="0.25">
      <c r="A28" s="8" t="s">
        <v>161</v>
      </c>
      <c r="B28" t="s">
        <v>444</v>
      </c>
      <c r="C28" t="s">
        <v>447</v>
      </c>
      <c r="D28" t="s">
        <v>580</v>
      </c>
      <c r="E28" t="s">
        <v>306</v>
      </c>
      <c r="F28">
        <v>2019</v>
      </c>
      <c r="G28">
        <v>0</v>
      </c>
      <c r="H28" s="8" t="s">
        <v>287</v>
      </c>
      <c r="I28" s="8">
        <v>1</v>
      </c>
      <c r="J28" s="1">
        <v>39763.17</v>
      </c>
      <c r="K28" s="1">
        <v>0</v>
      </c>
      <c r="L28" s="8">
        <v>-39763.17</v>
      </c>
      <c r="M28" t="s">
        <v>36</v>
      </c>
      <c r="N28" t="s">
        <v>41</v>
      </c>
      <c r="O28" t="s">
        <v>42</v>
      </c>
      <c r="P28">
        <v>2961</v>
      </c>
      <c r="Q28" t="s">
        <v>43</v>
      </c>
      <c r="R28" s="8" t="s">
        <v>697</v>
      </c>
    </row>
    <row r="29" spans="1:18" x14ac:dyDescent="0.25">
      <c r="A29" s="8" t="s">
        <v>161</v>
      </c>
      <c r="B29" t="s">
        <v>444</v>
      </c>
      <c r="C29" t="s">
        <v>448</v>
      </c>
      <c r="D29" t="s">
        <v>581</v>
      </c>
      <c r="E29" t="s">
        <v>307</v>
      </c>
      <c r="F29">
        <v>2019</v>
      </c>
      <c r="G29">
        <v>0</v>
      </c>
      <c r="H29" s="8" t="s">
        <v>287</v>
      </c>
      <c r="I29" s="8">
        <v>1</v>
      </c>
      <c r="J29" s="1">
        <v>7966615.1600000001</v>
      </c>
      <c r="K29" s="1">
        <v>0</v>
      </c>
      <c r="L29" s="8">
        <v>-7966615.1600000001</v>
      </c>
      <c r="M29" t="s">
        <v>36</v>
      </c>
      <c r="N29" t="s">
        <v>44</v>
      </c>
      <c r="O29" t="s">
        <v>44</v>
      </c>
      <c r="P29">
        <v>2978</v>
      </c>
      <c r="Q29" t="s">
        <v>45</v>
      </c>
      <c r="R29" s="8" t="s">
        <v>697</v>
      </c>
    </row>
    <row r="30" spans="1:18" x14ac:dyDescent="0.25">
      <c r="A30" s="8" t="s">
        <v>161</v>
      </c>
      <c r="B30" t="s">
        <v>449</v>
      </c>
      <c r="C30" t="s">
        <v>450</v>
      </c>
      <c r="D30" t="s">
        <v>582</v>
      </c>
      <c r="E30" t="s">
        <v>308</v>
      </c>
      <c r="F30">
        <v>2019</v>
      </c>
      <c r="G30">
        <v>1</v>
      </c>
      <c r="H30" s="8" t="s">
        <v>287</v>
      </c>
      <c r="I30" s="8">
        <v>1</v>
      </c>
      <c r="J30" s="1">
        <v>16173</v>
      </c>
      <c r="K30" s="1">
        <v>0</v>
      </c>
      <c r="L30" s="8">
        <v>-16173</v>
      </c>
      <c r="M30" t="s">
        <v>46</v>
      </c>
      <c r="N30" t="s">
        <v>47</v>
      </c>
      <c r="O30" t="s">
        <v>47</v>
      </c>
      <c r="P30">
        <v>3070</v>
      </c>
      <c r="Q30" t="s">
        <v>47</v>
      </c>
      <c r="R30" s="8" t="s">
        <v>697</v>
      </c>
    </row>
    <row r="31" spans="1:18" x14ac:dyDescent="0.25">
      <c r="A31" s="8" t="s">
        <v>161</v>
      </c>
      <c r="B31" t="s">
        <v>449</v>
      </c>
      <c r="C31" t="s">
        <v>450</v>
      </c>
      <c r="D31" t="s">
        <v>582</v>
      </c>
      <c r="E31" t="s">
        <v>308</v>
      </c>
      <c r="F31">
        <v>2019</v>
      </c>
      <c r="G31">
        <v>0</v>
      </c>
      <c r="H31" s="8" t="s">
        <v>287</v>
      </c>
      <c r="I31" s="8">
        <v>1</v>
      </c>
      <c r="J31" s="1">
        <v>0</v>
      </c>
      <c r="K31" s="1">
        <v>191000</v>
      </c>
      <c r="L31" s="8">
        <v>191000</v>
      </c>
      <c r="M31" t="s">
        <v>46</v>
      </c>
      <c r="N31" t="s">
        <v>47</v>
      </c>
      <c r="O31" t="s">
        <v>47</v>
      </c>
      <c r="P31">
        <v>3070</v>
      </c>
      <c r="Q31" t="s">
        <v>47</v>
      </c>
      <c r="R31" s="8" t="s">
        <v>697</v>
      </c>
    </row>
    <row r="32" spans="1:18" x14ac:dyDescent="0.25">
      <c r="A32" s="8" t="s">
        <v>161</v>
      </c>
      <c r="B32" t="s">
        <v>449</v>
      </c>
      <c r="C32" t="s">
        <v>450</v>
      </c>
      <c r="D32" t="s">
        <v>582</v>
      </c>
      <c r="E32" t="s">
        <v>309</v>
      </c>
      <c r="F32">
        <v>2019</v>
      </c>
      <c r="G32">
        <v>0</v>
      </c>
      <c r="H32" s="8" t="s">
        <v>287</v>
      </c>
      <c r="I32" s="8">
        <v>1</v>
      </c>
      <c r="J32" s="1">
        <v>0</v>
      </c>
      <c r="K32" s="1">
        <v>4620</v>
      </c>
      <c r="L32" s="8">
        <v>4620</v>
      </c>
      <c r="M32" t="s">
        <v>46</v>
      </c>
      <c r="N32" t="s">
        <v>47</v>
      </c>
      <c r="O32" t="s">
        <v>47</v>
      </c>
      <c r="P32">
        <v>3072</v>
      </c>
      <c r="Q32" t="s">
        <v>48</v>
      </c>
      <c r="R32" s="8" t="s">
        <v>697</v>
      </c>
    </row>
    <row r="33" spans="1:18" x14ac:dyDescent="0.25">
      <c r="A33" s="8" t="s">
        <v>161</v>
      </c>
      <c r="B33" t="s">
        <v>449</v>
      </c>
      <c r="C33" t="s">
        <v>450</v>
      </c>
      <c r="D33" t="s">
        <v>582</v>
      </c>
      <c r="E33" t="s">
        <v>310</v>
      </c>
      <c r="F33">
        <v>2019</v>
      </c>
      <c r="G33">
        <v>0</v>
      </c>
      <c r="H33" s="8" t="s">
        <v>287</v>
      </c>
      <c r="I33" s="8">
        <v>1</v>
      </c>
      <c r="J33" s="1">
        <v>0</v>
      </c>
      <c r="K33" s="1">
        <v>1400</v>
      </c>
      <c r="L33" s="8">
        <v>1400</v>
      </c>
      <c r="M33" t="s">
        <v>46</v>
      </c>
      <c r="N33" t="s">
        <v>47</v>
      </c>
      <c r="O33" t="s">
        <v>47</v>
      </c>
      <c r="P33">
        <v>3085</v>
      </c>
      <c r="Q33" t="s">
        <v>49</v>
      </c>
      <c r="R33" s="8" t="s">
        <v>697</v>
      </c>
    </row>
    <row r="34" spans="1:18" x14ac:dyDescent="0.25">
      <c r="A34" s="8" t="s">
        <v>161</v>
      </c>
      <c r="B34" t="s">
        <v>449</v>
      </c>
      <c r="C34" t="s">
        <v>450</v>
      </c>
      <c r="D34" t="s">
        <v>582</v>
      </c>
      <c r="E34" t="s">
        <v>311</v>
      </c>
      <c r="F34">
        <v>2019</v>
      </c>
      <c r="G34">
        <v>1</v>
      </c>
      <c r="H34" s="8" t="s">
        <v>287</v>
      </c>
      <c r="I34" s="8">
        <v>1</v>
      </c>
      <c r="J34" s="1">
        <v>37.25</v>
      </c>
      <c r="K34" s="1">
        <v>0</v>
      </c>
      <c r="L34" s="8">
        <v>-37.25</v>
      </c>
      <c r="M34" t="s">
        <v>46</v>
      </c>
      <c r="N34" t="s">
        <v>47</v>
      </c>
      <c r="O34" t="s">
        <v>47</v>
      </c>
      <c r="P34">
        <v>3095</v>
      </c>
      <c r="Q34" t="s">
        <v>50</v>
      </c>
      <c r="R34" s="8" t="s">
        <v>697</v>
      </c>
    </row>
    <row r="35" spans="1:18" x14ac:dyDescent="0.25">
      <c r="A35" s="8" t="s">
        <v>161</v>
      </c>
      <c r="B35" t="s">
        <v>449</v>
      </c>
      <c r="C35" t="s">
        <v>450</v>
      </c>
      <c r="D35" t="s">
        <v>582</v>
      </c>
      <c r="E35" t="s">
        <v>311</v>
      </c>
      <c r="F35">
        <v>2019</v>
      </c>
      <c r="G35">
        <v>0</v>
      </c>
      <c r="H35" s="8" t="s">
        <v>287</v>
      </c>
      <c r="I35" s="8">
        <v>1</v>
      </c>
      <c r="J35" s="1">
        <v>0</v>
      </c>
      <c r="K35" s="1">
        <v>11000</v>
      </c>
      <c r="L35" s="8">
        <v>11000</v>
      </c>
      <c r="M35" t="s">
        <v>46</v>
      </c>
      <c r="N35" t="s">
        <v>47</v>
      </c>
      <c r="O35" t="s">
        <v>47</v>
      </c>
      <c r="P35">
        <v>3095</v>
      </c>
      <c r="Q35" t="s">
        <v>50</v>
      </c>
      <c r="R35" s="8" t="s">
        <v>697</v>
      </c>
    </row>
    <row r="36" spans="1:18" x14ac:dyDescent="0.25">
      <c r="A36" s="8" t="s">
        <v>161</v>
      </c>
      <c r="B36" t="s">
        <v>583</v>
      </c>
      <c r="C36" t="s">
        <v>584</v>
      </c>
      <c r="D36" t="s">
        <v>585</v>
      </c>
      <c r="E36" t="s">
        <v>312</v>
      </c>
      <c r="F36">
        <v>2019</v>
      </c>
      <c r="G36">
        <v>1</v>
      </c>
      <c r="H36" s="8" t="s">
        <v>287</v>
      </c>
      <c r="I36" s="8">
        <v>1</v>
      </c>
      <c r="J36" s="1">
        <v>31841.88</v>
      </c>
      <c r="K36" s="1">
        <v>48661.58</v>
      </c>
      <c r="L36" s="8">
        <v>16819.7</v>
      </c>
      <c r="M36" t="s">
        <v>51</v>
      </c>
      <c r="N36" t="s">
        <v>149</v>
      </c>
      <c r="O36" t="s">
        <v>149</v>
      </c>
      <c r="P36">
        <v>3300</v>
      </c>
      <c r="Q36" t="s">
        <v>150</v>
      </c>
      <c r="R36" s="8" t="s">
        <v>697</v>
      </c>
    </row>
    <row r="37" spans="1:18" x14ac:dyDescent="0.25">
      <c r="A37" s="8" t="s">
        <v>161</v>
      </c>
      <c r="B37" t="s">
        <v>583</v>
      </c>
      <c r="C37" t="s">
        <v>584</v>
      </c>
      <c r="D37" t="s">
        <v>585</v>
      </c>
      <c r="E37" t="s">
        <v>312</v>
      </c>
      <c r="F37">
        <v>2019</v>
      </c>
      <c r="G37">
        <v>0</v>
      </c>
      <c r="H37" s="8" t="s">
        <v>287</v>
      </c>
      <c r="I37" s="8">
        <v>1</v>
      </c>
      <c r="J37" s="1">
        <v>5</v>
      </c>
      <c r="K37" s="1">
        <v>6109.07</v>
      </c>
      <c r="L37" s="8">
        <v>6104.07</v>
      </c>
      <c r="M37" t="s">
        <v>51</v>
      </c>
      <c r="N37" t="s">
        <v>149</v>
      </c>
      <c r="O37" t="s">
        <v>149</v>
      </c>
      <c r="P37">
        <v>3300</v>
      </c>
      <c r="Q37" t="s">
        <v>150</v>
      </c>
      <c r="R37" s="8" t="s">
        <v>697</v>
      </c>
    </row>
    <row r="38" spans="1:18" x14ac:dyDescent="0.25">
      <c r="A38" s="8" t="s">
        <v>161</v>
      </c>
      <c r="B38" t="s">
        <v>583</v>
      </c>
      <c r="C38" t="s">
        <v>586</v>
      </c>
      <c r="D38" t="s">
        <v>587</v>
      </c>
      <c r="E38" t="s">
        <v>313</v>
      </c>
      <c r="F38">
        <v>2019</v>
      </c>
      <c r="G38">
        <v>0</v>
      </c>
      <c r="H38" s="8" t="s">
        <v>287</v>
      </c>
      <c r="I38" s="8">
        <v>1</v>
      </c>
      <c r="J38" s="1">
        <v>0</v>
      </c>
      <c r="K38" s="1">
        <v>504871.12</v>
      </c>
      <c r="L38" s="8">
        <v>504871.12</v>
      </c>
      <c r="M38" t="s">
        <v>51</v>
      </c>
      <c r="N38" t="s">
        <v>52</v>
      </c>
      <c r="O38" t="s">
        <v>52</v>
      </c>
      <c r="P38">
        <v>3512</v>
      </c>
      <c r="Q38" t="s">
        <v>53</v>
      </c>
      <c r="R38" s="8" t="s">
        <v>697</v>
      </c>
    </row>
    <row r="39" spans="1:18" x14ac:dyDescent="0.25">
      <c r="A39" s="8" t="s">
        <v>161</v>
      </c>
      <c r="B39" t="s">
        <v>583</v>
      </c>
      <c r="C39" t="s">
        <v>586</v>
      </c>
      <c r="D39" t="s">
        <v>587</v>
      </c>
      <c r="E39" t="s">
        <v>314</v>
      </c>
      <c r="F39">
        <v>2019</v>
      </c>
      <c r="G39">
        <v>0</v>
      </c>
      <c r="H39" s="8" t="s">
        <v>287</v>
      </c>
      <c r="I39" s="8">
        <v>1</v>
      </c>
      <c r="J39" s="1">
        <v>0</v>
      </c>
      <c r="K39" s="1">
        <v>0</v>
      </c>
      <c r="L39" s="8">
        <v>0</v>
      </c>
      <c r="M39" t="s">
        <v>51</v>
      </c>
      <c r="N39" t="s">
        <v>52</v>
      </c>
      <c r="O39" t="s">
        <v>52</v>
      </c>
      <c r="P39">
        <v>3513</v>
      </c>
      <c r="Q39" t="s">
        <v>54</v>
      </c>
      <c r="R39" s="8" t="s">
        <v>697</v>
      </c>
    </row>
    <row r="40" spans="1:18" x14ac:dyDescent="0.25">
      <c r="A40" s="8" t="s">
        <v>161</v>
      </c>
      <c r="B40" t="s">
        <v>583</v>
      </c>
      <c r="C40" t="s">
        <v>586</v>
      </c>
      <c r="D40" t="s">
        <v>587</v>
      </c>
      <c r="E40" t="s">
        <v>315</v>
      </c>
      <c r="F40">
        <v>2019</v>
      </c>
      <c r="G40">
        <v>1</v>
      </c>
      <c r="H40" s="8" t="s">
        <v>287</v>
      </c>
      <c r="I40" s="8">
        <v>1</v>
      </c>
      <c r="J40" s="1">
        <v>16119.64</v>
      </c>
      <c r="K40" s="1">
        <v>16119.64</v>
      </c>
      <c r="L40" s="8">
        <v>0</v>
      </c>
      <c r="M40" t="s">
        <v>51</v>
      </c>
      <c r="N40" t="s">
        <v>52</v>
      </c>
      <c r="O40" t="s">
        <v>52</v>
      </c>
      <c r="P40">
        <v>3720</v>
      </c>
      <c r="Q40" t="s">
        <v>55</v>
      </c>
      <c r="R40" s="8" t="s">
        <v>697</v>
      </c>
    </row>
    <row r="41" spans="1:18" x14ac:dyDescent="0.25">
      <c r="A41" s="8" t="s">
        <v>161</v>
      </c>
      <c r="B41" t="s">
        <v>583</v>
      </c>
      <c r="C41" t="s">
        <v>586</v>
      </c>
      <c r="D41" t="s">
        <v>587</v>
      </c>
      <c r="E41" t="s">
        <v>316</v>
      </c>
      <c r="F41">
        <v>2019</v>
      </c>
      <c r="G41">
        <v>1</v>
      </c>
      <c r="H41" s="8" t="s">
        <v>287</v>
      </c>
      <c r="I41" s="8">
        <v>1</v>
      </c>
      <c r="J41" s="1">
        <v>4418.79</v>
      </c>
      <c r="K41" s="1">
        <v>4418.79</v>
      </c>
      <c r="L41" s="8">
        <v>0</v>
      </c>
      <c r="M41" t="s">
        <v>51</v>
      </c>
      <c r="N41" t="s">
        <v>52</v>
      </c>
      <c r="O41" t="s">
        <v>52</v>
      </c>
      <c r="P41">
        <v>3730</v>
      </c>
      <c r="Q41" t="s">
        <v>56</v>
      </c>
      <c r="R41" s="8" t="s">
        <v>697</v>
      </c>
    </row>
    <row r="42" spans="1:18" x14ac:dyDescent="0.25">
      <c r="A42" s="8" t="s">
        <v>161</v>
      </c>
      <c r="B42" t="s">
        <v>583</v>
      </c>
      <c r="C42" t="s">
        <v>586</v>
      </c>
      <c r="D42" t="s">
        <v>587</v>
      </c>
      <c r="E42" t="s">
        <v>317</v>
      </c>
      <c r="F42">
        <v>2019</v>
      </c>
      <c r="G42">
        <v>1</v>
      </c>
      <c r="H42" s="8" t="s">
        <v>287</v>
      </c>
      <c r="I42" s="8">
        <v>1</v>
      </c>
      <c r="J42" s="1">
        <v>8003.69</v>
      </c>
      <c r="K42" s="1">
        <v>8003.69</v>
      </c>
      <c r="L42" s="8">
        <v>0</v>
      </c>
      <c r="M42" t="s">
        <v>51</v>
      </c>
      <c r="N42" t="s">
        <v>52</v>
      </c>
      <c r="O42" t="s">
        <v>52</v>
      </c>
      <c r="P42">
        <v>3740</v>
      </c>
      <c r="Q42" t="s">
        <v>57</v>
      </c>
      <c r="R42" s="8" t="s">
        <v>697</v>
      </c>
    </row>
    <row r="43" spans="1:18" x14ac:dyDescent="0.25">
      <c r="A43" s="8" t="s">
        <v>161</v>
      </c>
      <c r="B43" t="s">
        <v>583</v>
      </c>
      <c r="C43" t="s">
        <v>586</v>
      </c>
      <c r="D43" t="s">
        <v>587</v>
      </c>
      <c r="E43" t="s">
        <v>318</v>
      </c>
      <c r="F43">
        <v>2019</v>
      </c>
      <c r="G43">
        <v>1</v>
      </c>
      <c r="H43" s="8" t="s">
        <v>287</v>
      </c>
      <c r="I43" s="8">
        <v>1</v>
      </c>
      <c r="J43" s="1">
        <v>60</v>
      </c>
      <c r="K43" s="1">
        <v>60</v>
      </c>
      <c r="L43" s="8">
        <v>0</v>
      </c>
      <c r="M43" t="s">
        <v>51</v>
      </c>
      <c r="N43" t="s">
        <v>52</v>
      </c>
      <c r="O43" t="s">
        <v>52</v>
      </c>
      <c r="P43">
        <v>3770</v>
      </c>
      <c r="Q43" t="s">
        <v>58</v>
      </c>
      <c r="R43" s="8" t="s">
        <v>697</v>
      </c>
    </row>
    <row r="44" spans="1:18" x14ac:dyDescent="0.25">
      <c r="A44" s="8" t="s">
        <v>161</v>
      </c>
      <c r="B44" t="s">
        <v>583</v>
      </c>
      <c r="C44" t="s">
        <v>586</v>
      </c>
      <c r="D44" t="s">
        <v>587</v>
      </c>
      <c r="E44" t="s">
        <v>319</v>
      </c>
      <c r="F44">
        <v>2019</v>
      </c>
      <c r="G44">
        <v>1</v>
      </c>
      <c r="H44" s="8" t="s">
        <v>287</v>
      </c>
      <c r="I44" s="8">
        <v>1</v>
      </c>
      <c r="J44" s="1">
        <v>28602.12</v>
      </c>
      <c r="K44" s="1">
        <v>28602.12</v>
      </c>
      <c r="L44" s="8">
        <v>0</v>
      </c>
      <c r="M44" t="s">
        <v>51</v>
      </c>
      <c r="N44" t="s">
        <v>52</v>
      </c>
      <c r="O44" t="s">
        <v>52</v>
      </c>
      <c r="P44">
        <v>3790</v>
      </c>
      <c r="Q44" t="s">
        <v>59</v>
      </c>
      <c r="R44" s="8" t="s">
        <v>697</v>
      </c>
    </row>
    <row r="45" spans="1:18" x14ac:dyDescent="0.25">
      <c r="A45" s="8" t="s">
        <v>161</v>
      </c>
      <c r="B45" t="s">
        <v>583</v>
      </c>
      <c r="C45" t="s">
        <v>586</v>
      </c>
      <c r="D45" t="s">
        <v>587</v>
      </c>
      <c r="E45" t="s">
        <v>320</v>
      </c>
      <c r="F45">
        <v>2019</v>
      </c>
      <c r="G45">
        <v>1</v>
      </c>
      <c r="H45" s="8" t="s">
        <v>287</v>
      </c>
      <c r="I45" s="8">
        <v>1</v>
      </c>
      <c r="J45" s="1">
        <v>28.88</v>
      </c>
      <c r="K45" s="1">
        <v>1192.73</v>
      </c>
      <c r="L45" s="8">
        <v>1163.8499999999999</v>
      </c>
      <c r="M45" t="s">
        <v>51</v>
      </c>
      <c r="N45" t="s">
        <v>52</v>
      </c>
      <c r="O45" t="s">
        <v>52</v>
      </c>
      <c r="P45">
        <v>3806</v>
      </c>
      <c r="Q45" t="s">
        <v>60</v>
      </c>
      <c r="R45" s="8" t="s">
        <v>697</v>
      </c>
    </row>
    <row r="46" spans="1:18" x14ac:dyDescent="0.25">
      <c r="A46" s="8" t="s">
        <v>161</v>
      </c>
      <c r="B46" t="s">
        <v>583</v>
      </c>
      <c r="C46" t="s">
        <v>586</v>
      </c>
      <c r="D46" t="s">
        <v>587</v>
      </c>
      <c r="E46" t="s">
        <v>321</v>
      </c>
      <c r="F46">
        <v>2019</v>
      </c>
      <c r="G46">
        <v>1</v>
      </c>
      <c r="H46" s="8" t="s">
        <v>287</v>
      </c>
      <c r="I46" s="8">
        <v>1</v>
      </c>
      <c r="J46" s="1">
        <v>0</v>
      </c>
      <c r="K46" s="1">
        <v>3539.46</v>
      </c>
      <c r="L46" s="8">
        <v>3539.46</v>
      </c>
      <c r="M46" t="s">
        <v>51</v>
      </c>
      <c r="N46" t="s">
        <v>52</v>
      </c>
      <c r="O46" t="s">
        <v>52</v>
      </c>
      <c r="P46">
        <v>3841</v>
      </c>
      <c r="Q46" t="s">
        <v>61</v>
      </c>
      <c r="R46" s="8" t="s">
        <v>697</v>
      </c>
    </row>
    <row r="47" spans="1:18" x14ac:dyDescent="0.25">
      <c r="A47" s="8" t="s">
        <v>161</v>
      </c>
      <c r="B47" t="s">
        <v>583</v>
      </c>
      <c r="C47" t="s">
        <v>586</v>
      </c>
      <c r="D47" t="s">
        <v>587</v>
      </c>
      <c r="E47" t="s">
        <v>321</v>
      </c>
      <c r="F47">
        <v>2019</v>
      </c>
      <c r="G47">
        <v>0</v>
      </c>
      <c r="H47" s="8" t="s">
        <v>287</v>
      </c>
      <c r="I47" s="8">
        <v>1</v>
      </c>
      <c r="J47" s="1">
        <v>9009.1299999999992</v>
      </c>
      <c r="K47" s="1">
        <v>0</v>
      </c>
      <c r="L47" s="8">
        <v>-9009.1299999999992</v>
      </c>
      <c r="M47" t="s">
        <v>51</v>
      </c>
      <c r="N47" t="s">
        <v>52</v>
      </c>
      <c r="O47" t="s">
        <v>52</v>
      </c>
      <c r="P47">
        <v>3841</v>
      </c>
      <c r="Q47" t="s">
        <v>61</v>
      </c>
      <c r="R47" s="8" t="s">
        <v>697</v>
      </c>
    </row>
    <row r="48" spans="1:18" x14ac:dyDescent="0.25">
      <c r="A48" s="8" t="s">
        <v>161</v>
      </c>
      <c r="B48" t="s">
        <v>451</v>
      </c>
      <c r="C48" t="s">
        <v>452</v>
      </c>
      <c r="D48" t="s">
        <v>588</v>
      </c>
      <c r="E48" t="s">
        <v>322</v>
      </c>
      <c r="F48">
        <v>2019</v>
      </c>
      <c r="G48">
        <v>1</v>
      </c>
      <c r="H48" s="8" t="s">
        <v>287</v>
      </c>
      <c r="I48" s="8">
        <v>1</v>
      </c>
      <c r="J48" s="1">
        <v>20806.21</v>
      </c>
      <c r="K48" s="1">
        <v>0</v>
      </c>
      <c r="L48" s="8">
        <v>-20806.21</v>
      </c>
      <c r="M48" t="s">
        <v>226</v>
      </c>
      <c r="N48" t="s">
        <v>226</v>
      </c>
      <c r="O48" t="s">
        <v>226</v>
      </c>
      <c r="P48">
        <v>3900</v>
      </c>
      <c r="Q48" t="s">
        <v>62</v>
      </c>
      <c r="R48" s="8" t="s">
        <v>697</v>
      </c>
    </row>
    <row r="49" spans="1:18" x14ac:dyDescent="0.25">
      <c r="A49" s="8" t="s">
        <v>161</v>
      </c>
      <c r="B49" t="s">
        <v>451</v>
      </c>
      <c r="C49" t="s">
        <v>452</v>
      </c>
      <c r="D49" t="s">
        <v>588</v>
      </c>
      <c r="E49" t="s">
        <v>322</v>
      </c>
      <c r="F49">
        <v>2019</v>
      </c>
      <c r="G49">
        <v>0</v>
      </c>
      <c r="H49" s="8" t="s">
        <v>287</v>
      </c>
      <c r="I49" s="8">
        <v>1</v>
      </c>
      <c r="J49" s="1">
        <v>0</v>
      </c>
      <c r="K49" s="1">
        <v>882756.33</v>
      </c>
      <c r="L49" s="8">
        <v>882756.33</v>
      </c>
      <c r="M49" t="s">
        <v>226</v>
      </c>
      <c r="N49" t="s">
        <v>226</v>
      </c>
      <c r="O49" t="s">
        <v>226</v>
      </c>
      <c r="P49">
        <v>3900</v>
      </c>
      <c r="Q49" t="s">
        <v>62</v>
      </c>
      <c r="R49" s="8" t="s">
        <v>697</v>
      </c>
    </row>
    <row r="50" spans="1:18" x14ac:dyDescent="0.25">
      <c r="A50" s="8" t="s">
        <v>159</v>
      </c>
      <c r="B50" t="s">
        <v>453</v>
      </c>
      <c r="C50" t="s">
        <v>454</v>
      </c>
      <c r="D50" t="s">
        <v>589</v>
      </c>
      <c r="E50" t="s">
        <v>323</v>
      </c>
      <c r="F50">
        <v>2019</v>
      </c>
      <c r="G50">
        <v>1</v>
      </c>
      <c r="H50" s="8" t="s">
        <v>287</v>
      </c>
      <c r="I50" s="8">
        <v>1</v>
      </c>
      <c r="J50" s="1">
        <v>0</v>
      </c>
      <c r="K50" s="1">
        <v>6277.52</v>
      </c>
      <c r="L50" s="8">
        <v>6277.52</v>
      </c>
      <c r="M50" t="s">
        <v>63</v>
      </c>
      <c r="N50" t="s">
        <v>64</v>
      </c>
      <c r="O50" t="s">
        <v>64</v>
      </c>
      <c r="P50">
        <v>4400</v>
      </c>
      <c r="Q50" t="s">
        <v>65</v>
      </c>
      <c r="R50" s="8" t="s">
        <v>697</v>
      </c>
    </row>
    <row r="51" spans="1:18" x14ac:dyDescent="0.25">
      <c r="A51" s="8" t="s">
        <v>159</v>
      </c>
      <c r="B51" t="s">
        <v>453</v>
      </c>
      <c r="C51" t="s">
        <v>454</v>
      </c>
      <c r="D51" t="s">
        <v>589</v>
      </c>
      <c r="E51" t="s">
        <v>324</v>
      </c>
      <c r="F51">
        <v>2019</v>
      </c>
      <c r="G51">
        <v>1</v>
      </c>
      <c r="H51" s="8" t="s">
        <v>287</v>
      </c>
      <c r="I51" s="8">
        <v>1</v>
      </c>
      <c r="J51" s="1">
        <v>152</v>
      </c>
      <c r="K51" s="1">
        <v>0</v>
      </c>
      <c r="L51" s="8">
        <v>-152</v>
      </c>
      <c r="M51" t="s">
        <v>63</v>
      </c>
      <c r="N51" t="s">
        <v>64</v>
      </c>
      <c r="O51" t="s">
        <v>64</v>
      </c>
      <c r="P51">
        <v>4736</v>
      </c>
      <c r="Q51" t="s">
        <v>66</v>
      </c>
      <c r="R51" s="8" t="s">
        <v>697</v>
      </c>
    </row>
    <row r="52" spans="1:18" x14ac:dyDescent="0.25">
      <c r="A52" s="8" t="s">
        <v>159</v>
      </c>
      <c r="B52" t="s">
        <v>453</v>
      </c>
      <c r="C52" t="s">
        <v>455</v>
      </c>
      <c r="D52" t="s">
        <v>590</v>
      </c>
      <c r="E52" t="s">
        <v>325</v>
      </c>
      <c r="F52">
        <v>2019</v>
      </c>
      <c r="G52">
        <v>1</v>
      </c>
      <c r="H52" s="8" t="s">
        <v>287</v>
      </c>
      <c r="I52" s="8">
        <v>1</v>
      </c>
      <c r="J52" s="1">
        <v>0</v>
      </c>
      <c r="K52" s="1">
        <v>6710.98</v>
      </c>
      <c r="L52" s="8">
        <v>6710.98</v>
      </c>
      <c r="M52" t="s">
        <v>63</v>
      </c>
      <c r="N52" t="s">
        <v>67</v>
      </c>
      <c r="O52" t="s">
        <v>68</v>
      </c>
      <c r="P52">
        <v>4820</v>
      </c>
      <c r="Q52" t="s">
        <v>68</v>
      </c>
      <c r="R52" s="8" t="s">
        <v>697</v>
      </c>
    </row>
    <row r="53" spans="1:18" x14ac:dyDescent="0.25">
      <c r="A53" s="8" t="s">
        <v>159</v>
      </c>
      <c r="B53" t="s">
        <v>453</v>
      </c>
      <c r="C53" t="s">
        <v>456</v>
      </c>
      <c r="D53" t="s">
        <v>591</v>
      </c>
      <c r="E53" t="s">
        <v>326</v>
      </c>
      <c r="F53">
        <v>2019</v>
      </c>
      <c r="G53">
        <v>1</v>
      </c>
      <c r="H53" s="8" t="s">
        <v>287</v>
      </c>
      <c r="I53" s="8">
        <v>1</v>
      </c>
      <c r="J53" s="1">
        <v>0</v>
      </c>
      <c r="K53" s="1">
        <v>20620.919999999998</v>
      </c>
      <c r="L53" s="8">
        <v>20620.919999999998</v>
      </c>
      <c r="M53" t="s">
        <v>63</v>
      </c>
      <c r="N53" t="s">
        <v>69</v>
      </c>
      <c r="O53" t="s">
        <v>69</v>
      </c>
      <c r="P53">
        <v>4830</v>
      </c>
      <c r="Q53" t="s">
        <v>69</v>
      </c>
      <c r="R53" s="8" t="s">
        <v>697</v>
      </c>
    </row>
    <row r="54" spans="1:18" x14ac:dyDescent="0.25">
      <c r="A54" s="8" t="s">
        <v>159</v>
      </c>
      <c r="B54" t="s">
        <v>457</v>
      </c>
      <c r="C54" t="s">
        <v>458</v>
      </c>
      <c r="D54" t="s">
        <v>592</v>
      </c>
      <c r="E54" t="s">
        <v>327</v>
      </c>
      <c r="F54">
        <v>2019</v>
      </c>
      <c r="G54">
        <v>1</v>
      </c>
      <c r="H54" s="8" t="s">
        <v>287</v>
      </c>
      <c r="I54" s="8">
        <v>1</v>
      </c>
      <c r="J54" s="1">
        <v>3.47</v>
      </c>
      <c r="K54" s="1">
        <v>3.47</v>
      </c>
      <c r="L54" s="8">
        <v>0</v>
      </c>
      <c r="M54" t="s">
        <v>70</v>
      </c>
      <c r="N54" t="s">
        <v>71</v>
      </c>
      <c r="O54" t="s">
        <v>72</v>
      </c>
      <c r="P54">
        <v>5736</v>
      </c>
      <c r="Q54" t="s">
        <v>73</v>
      </c>
      <c r="R54" s="8" t="s">
        <v>697</v>
      </c>
    </row>
    <row r="55" spans="1:18" x14ac:dyDescent="0.25">
      <c r="A55" s="8" t="s">
        <v>159</v>
      </c>
      <c r="B55" t="s">
        <v>457</v>
      </c>
      <c r="C55" t="s">
        <v>459</v>
      </c>
      <c r="D55" t="s">
        <v>593</v>
      </c>
      <c r="E55" t="s">
        <v>328</v>
      </c>
      <c r="F55">
        <v>2019</v>
      </c>
      <c r="G55">
        <v>1</v>
      </c>
      <c r="H55" s="8" t="s">
        <v>287</v>
      </c>
      <c r="I55" s="8">
        <v>1</v>
      </c>
      <c r="J55" s="1">
        <v>17159</v>
      </c>
      <c r="K55" s="1">
        <v>0</v>
      </c>
      <c r="L55" s="8">
        <v>-17159</v>
      </c>
      <c r="M55" t="s">
        <v>70</v>
      </c>
      <c r="N55" t="s">
        <v>74</v>
      </c>
      <c r="O55" t="s">
        <v>75</v>
      </c>
      <c r="P55">
        <v>6020</v>
      </c>
      <c r="Q55" t="s">
        <v>76</v>
      </c>
      <c r="R55" s="8" t="s">
        <v>697</v>
      </c>
    </row>
    <row r="56" spans="1:18" x14ac:dyDescent="0.25">
      <c r="A56" s="8" t="s">
        <v>159</v>
      </c>
      <c r="B56" t="s">
        <v>457</v>
      </c>
      <c r="C56" t="s">
        <v>459</v>
      </c>
      <c r="D56" t="s">
        <v>593</v>
      </c>
      <c r="E56" t="s">
        <v>329</v>
      </c>
      <c r="F56">
        <v>2019</v>
      </c>
      <c r="G56">
        <v>1</v>
      </c>
      <c r="H56" s="8" t="s">
        <v>287</v>
      </c>
      <c r="I56" s="8">
        <v>1</v>
      </c>
      <c r="J56" s="1">
        <v>7000</v>
      </c>
      <c r="K56" s="1">
        <v>0</v>
      </c>
      <c r="L56" s="8">
        <v>-7000</v>
      </c>
      <c r="M56" t="s">
        <v>70</v>
      </c>
      <c r="N56" t="s">
        <v>74</v>
      </c>
      <c r="O56" t="s">
        <v>75</v>
      </c>
      <c r="P56">
        <v>6024</v>
      </c>
      <c r="Q56" t="s">
        <v>77</v>
      </c>
      <c r="R56" s="8" t="s">
        <v>697</v>
      </c>
    </row>
    <row r="57" spans="1:18" x14ac:dyDescent="0.25">
      <c r="A57" s="8" t="s">
        <v>159</v>
      </c>
      <c r="B57" t="s">
        <v>457</v>
      </c>
      <c r="C57" t="s">
        <v>459</v>
      </c>
      <c r="D57" t="s">
        <v>594</v>
      </c>
      <c r="E57" t="s">
        <v>330</v>
      </c>
      <c r="F57">
        <v>2019</v>
      </c>
      <c r="G57">
        <v>1</v>
      </c>
      <c r="H57" s="8" t="s">
        <v>287</v>
      </c>
      <c r="I57" s="8">
        <v>1</v>
      </c>
      <c r="J57" s="1">
        <v>4266.91</v>
      </c>
      <c r="K57" s="1">
        <v>0</v>
      </c>
      <c r="L57" s="8">
        <v>-4266.91</v>
      </c>
      <c r="M57" t="s">
        <v>70</v>
      </c>
      <c r="N57" t="s">
        <v>74</v>
      </c>
      <c r="O57" t="s">
        <v>78</v>
      </c>
      <c r="P57">
        <v>6110</v>
      </c>
      <c r="Q57" t="s">
        <v>79</v>
      </c>
      <c r="R57" s="8" t="s">
        <v>697</v>
      </c>
    </row>
    <row r="58" spans="1:18" x14ac:dyDescent="0.25">
      <c r="A58" s="8" t="s">
        <v>159</v>
      </c>
      <c r="B58" t="s">
        <v>457</v>
      </c>
      <c r="C58" t="s">
        <v>459</v>
      </c>
      <c r="D58" t="s">
        <v>594</v>
      </c>
      <c r="E58" t="s">
        <v>331</v>
      </c>
      <c r="F58">
        <v>2019</v>
      </c>
      <c r="G58">
        <v>1</v>
      </c>
      <c r="H58" s="8" t="s">
        <v>287</v>
      </c>
      <c r="I58" s="8">
        <v>1</v>
      </c>
      <c r="J58" s="1">
        <v>176.21</v>
      </c>
      <c r="K58" s="1">
        <v>0</v>
      </c>
      <c r="L58" s="8">
        <v>-176.21</v>
      </c>
      <c r="M58" t="s">
        <v>70</v>
      </c>
      <c r="N58" t="s">
        <v>74</v>
      </c>
      <c r="O58" t="s">
        <v>78</v>
      </c>
      <c r="P58">
        <v>6111</v>
      </c>
      <c r="Q58" t="s">
        <v>80</v>
      </c>
      <c r="R58" s="8" t="s">
        <v>697</v>
      </c>
    </row>
    <row r="59" spans="1:18" x14ac:dyDescent="0.25">
      <c r="A59" s="8" t="s">
        <v>159</v>
      </c>
      <c r="B59" t="s">
        <v>457</v>
      </c>
      <c r="C59" t="s">
        <v>459</v>
      </c>
      <c r="D59" t="s">
        <v>594</v>
      </c>
      <c r="E59" t="s">
        <v>332</v>
      </c>
      <c r="F59">
        <v>2019</v>
      </c>
      <c r="G59">
        <v>1</v>
      </c>
      <c r="H59" s="8" t="s">
        <v>287</v>
      </c>
      <c r="I59" s="8">
        <v>1</v>
      </c>
      <c r="J59" s="1">
        <v>1093.3699999999999</v>
      </c>
      <c r="K59" s="1">
        <v>0</v>
      </c>
      <c r="L59" s="8">
        <v>-1093.3699999999999</v>
      </c>
      <c r="M59" t="s">
        <v>70</v>
      </c>
      <c r="N59" t="s">
        <v>74</v>
      </c>
      <c r="O59" t="s">
        <v>78</v>
      </c>
      <c r="P59">
        <v>6120</v>
      </c>
      <c r="Q59" t="s">
        <v>81</v>
      </c>
      <c r="R59" s="8" t="s">
        <v>697</v>
      </c>
    </row>
    <row r="60" spans="1:18" x14ac:dyDescent="0.25">
      <c r="A60" s="8" t="s">
        <v>159</v>
      </c>
      <c r="B60" t="s">
        <v>457</v>
      </c>
      <c r="C60" t="s">
        <v>460</v>
      </c>
      <c r="D60" t="s">
        <v>595</v>
      </c>
      <c r="E60" t="s">
        <v>333</v>
      </c>
      <c r="F60">
        <v>2019</v>
      </c>
      <c r="G60">
        <v>1</v>
      </c>
      <c r="H60" s="8" t="s">
        <v>287</v>
      </c>
      <c r="I60" s="8">
        <v>1</v>
      </c>
      <c r="J60" s="1">
        <v>161.49</v>
      </c>
      <c r="K60" s="1">
        <v>0</v>
      </c>
      <c r="L60" s="8">
        <v>-161.49</v>
      </c>
      <c r="M60" t="s">
        <v>70</v>
      </c>
      <c r="N60" t="s">
        <v>82</v>
      </c>
      <c r="O60" t="s">
        <v>83</v>
      </c>
      <c r="P60">
        <v>6300</v>
      </c>
      <c r="Q60" t="s">
        <v>82</v>
      </c>
      <c r="R60" s="8" t="s">
        <v>697</v>
      </c>
    </row>
    <row r="61" spans="1:18" x14ac:dyDescent="0.25">
      <c r="A61" s="8" t="s">
        <v>159</v>
      </c>
      <c r="B61" t="s">
        <v>457</v>
      </c>
      <c r="C61" t="s">
        <v>460</v>
      </c>
      <c r="D61" t="s">
        <v>596</v>
      </c>
      <c r="E61" t="s">
        <v>334</v>
      </c>
      <c r="F61">
        <v>2019</v>
      </c>
      <c r="G61">
        <v>1</v>
      </c>
      <c r="H61" s="8" t="s">
        <v>287</v>
      </c>
      <c r="I61" s="8">
        <v>1</v>
      </c>
      <c r="J61" s="1">
        <v>5000</v>
      </c>
      <c r="K61" s="1">
        <v>0</v>
      </c>
      <c r="L61" s="8">
        <v>-5000</v>
      </c>
      <c r="M61" t="s">
        <v>70</v>
      </c>
      <c r="N61" t="s">
        <v>82</v>
      </c>
      <c r="O61" t="s">
        <v>84</v>
      </c>
      <c r="P61">
        <v>6310</v>
      </c>
      <c r="Q61" t="s">
        <v>85</v>
      </c>
      <c r="R61" s="8" t="s">
        <v>697</v>
      </c>
    </row>
    <row r="62" spans="1:18" x14ac:dyDescent="0.25">
      <c r="A62" s="8" t="s">
        <v>159</v>
      </c>
      <c r="B62" t="s">
        <v>457</v>
      </c>
      <c r="C62" t="s">
        <v>460</v>
      </c>
      <c r="D62" t="s">
        <v>596</v>
      </c>
      <c r="E62" t="s">
        <v>335</v>
      </c>
      <c r="F62">
        <v>2019</v>
      </c>
      <c r="G62">
        <v>1</v>
      </c>
      <c r="H62" s="8" t="s">
        <v>287</v>
      </c>
      <c r="I62" s="8">
        <v>1</v>
      </c>
      <c r="J62" s="1">
        <v>1000</v>
      </c>
      <c r="K62" s="1">
        <v>3284.79</v>
      </c>
      <c r="L62" s="8">
        <v>2284.79</v>
      </c>
      <c r="M62" t="s">
        <v>70</v>
      </c>
      <c r="N62" t="s">
        <v>82</v>
      </c>
      <c r="O62" t="s">
        <v>84</v>
      </c>
      <c r="P62">
        <v>6325</v>
      </c>
      <c r="Q62" t="s">
        <v>86</v>
      </c>
      <c r="R62" s="8" t="s">
        <v>697</v>
      </c>
    </row>
    <row r="63" spans="1:18" x14ac:dyDescent="0.25">
      <c r="A63" s="8" t="s">
        <v>159</v>
      </c>
      <c r="B63" t="s">
        <v>457</v>
      </c>
      <c r="C63" t="s">
        <v>460</v>
      </c>
      <c r="D63" t="s">
        <v>596</v>
      </c>
      <c r="E63" t="s">
        <v>336</v>
      </c>
      <c r="F63">
        <v>2019</v>
      </c>
      <c r="G63">
        <v>1</v>
      </c>
      <c r="H63" s="8" t="s">
        <v>287</v>
      </c>
      <c r="I63" s="8">
        <v>1</v>
      </c>
      <c r="J63" s="1">
        <v>414.68</v>
      </c>
      <c r="K63" s="1">
        <v>0</v>
      </c>
      <c r="L63" s="8">
        <v>-414.68</v>
      </c>
      <c r="M63" t="s">
        <v>70</v>
      </c>
      <c r="N63" t="s">
        <v>82</v>
      </c>
      <c r="O63" t="s">
        <v>84</v>
      </c>
      <c r="P63">
        <v>6330</v>
      </c>
      <c r="Q63" t="s">
        <v>87</v>
      </c>
      <c r="R63" s="8" t="s">
        <v>697</v>
      </c>
    </row>
    <row r="64" spans="1:18" x14ac:dyDescent="0.25">
      <c r="A64" s="8" t="s">
        <v>159</v>
      </c>
      <c r="B64" t="s">
        <v>457</v>
      </c>
      <c r="C64" t="s">
        <v>460</v>
      </c>
      <c r="D64" t="s">
        <v>597</v>
      </c>
      <c r="E64" t="s">
        <v>337</v>
      </c>
      <c r="F64">
        <v>2019</v>
      </c>
      <c r="G64">
        <v>1</v>
      </c>
      <c r="H64" s="8" t="s">
        <v>287</v>
      </c>
      <c r="I64" s="8">
        <v>1</v>
      </c>
      <c r="J64" s="1">
        <v>8191.42</v>
      </c>
      <c r="K64" s="1">
        <v>93.08</v>
      </c>
      <c r="L64" s="8">
        <v>-8098.34</v>
      </c>
      <c r="M64" t="s">
        <v>70</v>
      </c>
      <c r="N64" t="s">
        <v>82</v>
      </c>
      <c r="O64" t="s">
        <v>88</v>
      </c>
      <c r="P64">
        <v>6400</v>
      </c>
      <c r="Q64" t="s">
        <v>89</v>
      </c>
      <c r="R64" s="8" t="s">
        <v>697</v>
      </c>
    </row>
    <row r="65" spans="1:18" x14ac:dyDescent="0.25">
      <c r="A65" s="8" t="s">
        <v>159</v>
      </c>
      <c r="B65" t="s">
        <v>457</v>
      </c>
      <c r="C65" t="s">
        <v>460</v>
      </c>
      <c r="D65" t="s">
        <v>597</v>
      </c>
      <c r="E65" t="s">
        <v>338</v>
      </c>
      <c r="F65">
        <v>2019</v>
      </c>
      <c r="G65">
        <v>1</v>
      </c>
      <c r="H65" s="8" t="s">
        <v>287</v>
      </c>
      <c r="I65" s="8">
        <v>1</v>
      </c>
      <c r="J65" s="1">
        <v>2255</v>
      </c>
      <c r="K65" s="1">
        <v>0</v>
      </c>
      <c r="L65" s="8">
        <v>-2255</v>
      </c>
      <c r="M65" t="s">
        <v>70</v>
      </c>
      <c r="N65" t="s">
        <v>82</v>
      </c>
      <c r="O65" t="s">
        <v>88</v>
      </c>
      <c r="P65">
        <v>6420</v>
      </c>
      <c r="Q65" t="s">
        <v>90</v>
      </c>
      <c r="R65" s="8" t="s">
        <v>697</v>
      </c>
    </row>
    <row r="66" spans="1:18" x14ac:dyDescent="0.25">
      <c r="A66" s="8" t="s">
        <v>159</v>
      </c>
      <c r="B66" t="s">
        <v>457</v>
      </c>
      <c r="C66" t="s">
        <v>460</v>
      </c>
      <c r="D66" t="s">
        <v>598</v>
      </c>
      <c r="E66" t="s">
        <v>339</v>
      </c>
      <c r="F66">
        <v>2019</v>
      </c>
      <c r="G66">
        <v>1</v>
      </c>
      <c r="H66" s="8" t="s">
        <v>287</v>
      </c>
      <c r="I66" s="8">
        <v>1</v>
      </c>
      <c r="J66" s="1">
        <v>4280</v>
      </c>
      <c r="K66" s="1">
        <v>2.2400000000000002</v>
      </c>
      <c r="L66" s="8">
        <v>-4277.76</v>
      </c>
      <c r="M66" t="s">
        <v>70</v>
      </c>
      <c r="N66" t="s">
        <v>82</v>
      </c>
      <c r="O66" t="s">
        <v>91</v>
      </c>
      <c r="P66">
        <v>6470</v>
      </c>
      <c r="Q66" t="s">
        <v>92</v>
      </c>
      <c r="R66" s="8" t="s">
        <v>697</v>
      </c>
    </row>
    <row r="67" spans="1:18" x14ac:dyDescent="0.25">
      <c r="A67" s="8" t="s">
        <v>159</v>
      </c>
      <c r="B67" t="s">
        <v>457</v>
      </c>
      <c r="C67" t="s">
        <v>460</v>
      </c>
      <c r="D67" t="s">
        <v>598</v>
      </c>
      <c r="E67" t="s">
        <v>340</v>
      </c>
      <c r="F67">
        <v>2019</v>
      </c>
      <c r="G67">
        <v>1</v>
      </c>
      <c r="H67" s="8" t="s">
        <v>287</v>
      </c>
      <c r="I67" s="8">
        <v>1</v>
      </c>
      <c r="J67" s="1">
        <v>673.75</v>
      </c>
      <c r="K67" s="1">
        <v>0</v>
      </c>
      <c r="L67" s="8">
        <v>-673.75</v>
      </c>
      <c r="M67" t="s">
        <v>70</v>
      </c>
      <c r="N67" t="s">
        <v>82</v>
      </c>
      <c r="O67" t="s">
        <v>91</v>
      </c>
      <c r="P67">
        <v>6495</v>
      </c>
      <c r="Q67" t="s">
        <v>93</v>
      </c>
      <c r="R67" s="8" t="s">
        <v>697</v>
      </c>
    </row>
    <row r="68" spans="1:18" x14ac:dyDescent="0.25">
      <c r="A68" s="8" t="s">
        <v>159</v>
      </c>
      <c r="B68" t="s">
        <v>457</v>
      </c>
      <c r="C68" t="s">
        <v>460</v>
      </c>
      <c r="D68" t="s">
        <v>599</v>
      </c>
      <c r="E68" t="s">
        <v>341</v>
      </c>
      <c r="F68">
        <v>2019</v>
      </c>
      <c r="G68">
        <v>1</v>
      </c>
      <c r="H68" s="8" t="s">
        <v>287</v>
      </c>
      <c r="I68" s="8">
        <v>1</v>
      </c>
      <c r="J68" s="1">
        <v>86.18</v>
      </c>
      <c r="K68" s="1">
        <v>0</v>
      </c>
      <c r="L68" s="8">
        <v>-86.18</v>
      </c>
      <c r="M68" t="s">
        <v>70</v>
      </c>
      <c r="N68" t="s">
        <v>82</v>
      </c>
      <c r="O68" t="s">
        <v>94</v>
      </c>
      <c r="P68">
        <v>6640</v>
      </c>
      <c r="Q68" t="s">
        <v>95</v>
      </c>
      <c r="R68" s="8" t="s">
        <v>697</v>
      </c>
    </row>
    <row r="69" spans="1:18" x14ac:dyDescent="0.25">
      <c r="A69" s="8" t="s">
        <v>159</v>
      </c>
      <c r="B69" t="s">
        <v>457</v>
      </c>
      <c r="C69" t="s">
        <v>460</v>
      </c>
      <c r="D69" t="s">
        <v>599</v>
      </c>
      <c r="E69" t="s">
        <v>342</v>
      </c>
      <c r="F69">
        <v>2019</v>
      </c>
      <c r="G69">
        <v>1</v>
      </c>
      <c r="H69" s="8" t="s">
        <v>287</v>
      </c>
      <c r="I69" s="8">
        <v>1</v>
      </c>
      <c r="J69" s="1">
        <v>326.49</v>
      </c>
      <c r="K69" s="1">
        <v>0</v>
      </c>
      <c r="L69" s="8">
        <v>-326.49</v>
      </c>
      <c r="M69" t="s">
        <v>70</v>
      </c>
      <c r="N69" t="s">
        <v>82</v>
      </c>
      <c r="O69" t="s">
        <v>94</v>
      </c>
      <c r="P69">
        <v>6650</v>
      </c>
      <c r="Q69" t="s">
        <v>96</v>
      </c>
      <c r="R69" s="8" t="s">
        <v>697</v>
      </c>
    </row>
    <row r="70" spans="1:18" x14ac:dyDescent="0.25">
      <c r="A70" s="8" t="s">
        <v>159</v>
      </c>
      <c r="B70" t="s">
        <v>457</v>
      </c>
      <c r="C70" t="s">
        <v>460</v>
      </c>
      <c r="D70" t="s">
        <v>599</v>
      </c>
      <c r="E70" t="s">
        <v>343</v>
      </c>
      <c r="F70">
        <v>2019</v>
      </c>
      <c r="G70">
        <v>1</v>
      </c>
      <c r="H70" s="8" t="s">
        <v>287</v>
      </c>
      <c r="I70" s="8">
        <v>1</v>
      </c>
      <c r="J70" s="1">
        <v>154.5</v>
      </c>
      <c r="K70" s="1">
        <v>0</v>
      </c>
      <c r="L70" s="8">
        <v>-154.5</v>
      </c>
      <c r="M70" t="s">
        <v>70</v>
      </c>
      <c r="N70" t="s">
        <v>82</v>
      </c>
      <c r="O70" t="s">
        <v>94</v>
      </c>
      <c r="P70">
        <v>6663</v>
      </c>
      <c r="Q70" t="s">
        <v>97</v>
      </c>
      <c r="R70" s="8" t="s">
        <v>697</v>
      </c>
    </row>
    <row r="71" spans="1:18" x14ac:dyDescent="0.25">
      <c r="A71" s="8" t="s">
        <v>159</v>
      </c>
      <c r="B71" t="s">
        <v>457</v>
      </c>
      <c r="C71" t="s">
        <v>460</v>
      </c>
      <c r="D71" t="s">
        <v>599</v>
      </c>
      <c r="E71" t="s">
        <v>344</v>
      </c>
      <c r="F71">
        <v>2019</v>
      </c>
      <c r="G71">
        <v>1</v>
      </c>
      <c r="H71" s="8" t="s">
        <v>287</v>
      </c>
      <c r="I71" s="8">
        <v>1</v>
      </c>
      <c r="J71" s="1">
        <v>12</v>
      </c>
      <c r="K71" s="1">
        <v>0</v>
      </c>
      <c r="L71" s="8">
        <v>-12</v>
      </c>
      <c r="M71" t="s">
        <v>70</v>
      </c>
      <c r="N71" t="s">
        <v>82</v>
      </c>
      <c r="O71" t="s">
        <v>94</v>
      </c>
      <c r="P71">
        <v>6664</v>
      </c>
      <c r="Q71" t="s">
        <v>98</v>
      </c>
      <c r="R71" s="8" t="s">
        <v>697</v>
      </c>
    </row>
    <row r="72" spans="1:18" x14ac:dyDescent="0.25">
      <c r="A72" s="8" t="s">
        <v>159</v>
      </c>
      <c r="B72" t="s">
        <v>457</v>
      </c>
      <c r="C72" t="s">
        <v>460</v>
      </c>
      <c r="D72" t="s">
        <v>600</v>
      </c>
      <c r="E72" t="s">
        <v>345</v>
      </c>
      <c r="F72">
        <v>2019</v>
      </c>
      <c r="G72">
        <v>1</v>
      </c>
      <c r="H72" s="8" t="s">
        <v>287</v>
      </c>
      <c r="I72" s="8">
        <v>1</v>
      </c>
      <c r="J72" s="1">
        <v>235.33</v>
      </c>
      <c r="K72" s="1">
        <v>0</v>
      </c>
      <c r="L72" s="8">
        <v>-235.33</v>
      </c>
      <c r="M72" t="s">
        <v>70</v>
      </c>
      <c r="N72" t="s">
        <v>82</v>
      </c>
      <c r="O72" t="s">
        <v>99</v>
      </c>
      <c r="P72">
        <v>6805</v>
      </c>
      <c r="Q72" t="s">
        <v>100</v>
      </c>
      <c r="R72" s="8" t="s">
        <v>697</v>
      </c>
    </row>
    <row r="73" spans="1:18" x14ac:dyDescent="0.25">
      <c r="A73" s="8" t="s">
        <v>159</v>
      </c>
      <c r="B73" t="s">
        <v>457</v>
      </c>
      <c r="C73" t="s">
        <v>460</v>
      </c>
      <c r="D73" t="s">
        <v>601</v>
      </c>
      <c r="E73" t="s">
        <v>346</v>
      </c>
      <c r="F73">
        <v>2019</v>
      </c>
      <c r="G73">
        <v>1</v>
      </c>
      <c r="H73" s="8" t="s">
        <v>287</v>
      </c>
      <c r="I73" s="8">
        <v>1</v>
      </c>
      <c r="J73" s="1">
        <v>3269.42</v>
      </c>
      <c r="K73" s="1">
        <v>0</v>
      </c>
      <c r="L73" s="8">
        <v>-3269.42</v>
      </c>
      <c r="M73" t="s">
        <v>70</v>
      </c>
      <c r="N73" t="s">
        <v>82</v>
      </c>
      <c r="O73" t="s">
        <v>101</v>
      </c>
      <c r="P73">
        <v>6825</v>
      </c>
      <c r="Q73" t="s">
        <v>102</v>
      </c>
      <c r="R73" s="8" t="s">
        <v>697</v>
      </c>
    </row>
    <row r="74" spans="1:18" x14ac:dyDescent="0.25">
      <c r="A74" s="8" t="s">
        <v>159</v>
      </c>
      <c r="B74" t="s">
        <v>457</v>
      </c>
      <c r="C74" t="s">
        <v>460</v>
      </c>
      <c r="D74" t="s">
        <v>602</v>
      </c>
      <c r="E74" t="s">
        <v>347</v>
      </c>
      <c r="F74">
        <v>2019</v>
      </c>
      <c r="G74">
        <v>1</v>
      </c>
      <c r="H74" s="8" t="s">
        <v>287</v>
      </c>
      <c r="I74" s="8">
        <v>1</v>
      </c>
      <c r="J74" s="1">
        <v>1157.96</v>
      </c>
      <c r="K74" s="1">
        <v>3.47</v>
      </c>
      <c r="L74" s="8">
        <v>-1154.49</v>
      </c>
      <c r="M74" t="s">
        <v>70</v>
      </c>
      <c r="N74" t="s">
        <v>82</v>
      </c>
      <c r="O74" t="s">
        <v>103</v>
      </c>
      <c r="P74">
        <v>6850</v>
      </c>
      <c r="Q74" t="s">
        <v>103</v>
      </c>
      <c r="R74" s="8" t="s">
        <v>697</v>
      </c>
    </row>
    <row r="75" spans="1:18" x14ac:dyDescent="0.25">
      <c r="A75" s="8" t="s">
        <v>159</v>
      </c>
      <c r="B75" t="s">
        <v>457</v>
      </c>
      <c r="C75" t="s">
        <v>460</v>
      </c>
      <c r="D75" t="s">
        <v>602</v>
      </c>
      <c r="E75" t="s">
        <v>348</v>
      </c>
      <c r="F75">
        <v>2019</v>
      </c>
      <c r="G75">
        <v>1</v>
      </c>
      <c r="H75" s="8" t="s">
        <v>287</v>
      </c>
      <c r="I75" s="8">
        <v>1</v>
      </c>
      <c r="J75" s="1">
        <v>33.5</v>
      </c>
      <c r="K75" s="1">
        <v>0</v>
      </c>
      <c r="L75" s="8">
        <v>-33.5</v>
      </c>
      <c r="M75" t="s">
        <v>70</v>
      </c>
      <c r="N75" t="s">
        <v>82</v>
      </c>
      <c r="O75" t="s">
        <v>103</v>
      </c>
      <c r="P75">
        <v>6855</v>
      </c>
      <c r="Q75" t="s">
        <v>104</v>
      </c>
      <c r="R75" s="8" t="s">
        <v>697</v>
      </c>
    </row>
    <row r="76" spans="1:18" x14ac:dyDescent="0.25">
      <c r="A76" s="8" t="s">
        <v>159</v>
      </c>
      <c r="B76" t="s">
        <v>457</v>
      </c>
      <c r="C76" t="s">
        <v>460</v>
      </c>
      <c r="D76" t="s">
        <v>602</v>
      </c>
      <c r="E76" t="s">
        <v>349</v>
      </c>
      <c r="F76">
        <v>2019</v>
      </c>
      <c r="G76">
        <v>1</v>
      </c>
      <c r="H76" s="8" t="s">
        <v>287</v>
      </c>
      <c r="I76" s="8">
        <v>1</v>
      </c>
      <c r="J76" s="1">
        <v>1174.9000000000001</v>
      </c>
      <c r="K76" s="1">
        <v>0</v>
      </c>
      <c r="L76" s="8">
        <v>-1174.9000000000001</v>
      </c>
      <c r="M76" t="s">
        <v>70</v>
      </c>
      <c r="N76" t="s">
        <v>82</v>
      </c>
      <c r="O76" t="s">
        <v>103</v>
      </c>
      <c r="P76">
        <v>6859</v>
      </c>
      <c r="Q76" t="s">
        <v>105</v>
      </c>
      <c r="R76" s="8" t="s">
        <v>697</v>
      </c>
    </row>
    <row r="77" spans="1:18" x14ac:dyDescent="0.25">
      <c r="A77" s="8" t="s">
        <v>159</v>
      </c>
      <c r="B77" t="s">
        <v>457</v>
      </c>
      <c r="C77" t="s">
        <v>460</v>
      </c>
      <c r="D77" t="s">
        <v>603</v>
      </c>
      <c r="E77" t="s">
        <v>350</v>
      </c>
      <c r="F77">
        <v>2019</v>
      </c>
      <c r="G77">
        <v>1</v>
      </c>
      <c r="H77" s="8" t="s">
        <v>287</v>
      </c>
      <c r="I77" s="8">
        <v>1</v>
      </c>
      <c r="J77" s="1">
        <v>15000</v>
      </c>
      <c r="K77" s="1">
        <v>0</v>
      </c>
      <c r="L77" s="8">
        <v>-15000</v>
      </c>
      <c r="M77" t="s">
        <v>70</v>
      </c>
      <c r="N77" t="s">
        <v>82</v>
      </c>
      <c r="O77" t="s">
        <v>106</v>
      </c>
      <c r="P77">
        <v>6974</v>
      </c>
      <c r="Q77" t="s">
        <v>107</v>
      </c>
      <c r="R77" s="8" t="s">
        <v>697</v>
      </c>
    </row>
    <row r="78" spans="1:18" x14ac:dyDescent="0.25">
      <c r="A78" s="8" t="s">
        <v>159</v>
      </c>
      <c r="B78" t="s">
        <v>457</v>
      </c>
      <c r="C78" t="s">
        <v>460</v>
      </c>
      <c r="D78" t="s">
        <v>603</v>
      </c>
      <c r="E78" t="s">
        <v>351</v>
      </c>
      <c r="F78">
        <v>2019</v>
      </c>
      <c r="G78">
        <v>1</v>
      </c>
      <c r="H78" s="8" t="s">
        <v>287</v>
      </c>
      <c r="I78" s="8">
        <v>1</v>
      </c>
      <c r="J78" s="1">
        <v>3500</v>
      </c>
      <c r="K78" s="1">
        <v>0</v>
      </c>
      <c r="L78" s="8">
        <v>-3500</v>
      </c>
      <c r="M78" t="s">
        <v>70</v>
      </c>
      <c r="N78" t="s">
        <v>82</v>
      </c>
      <c r="O78" t="s">
        <v>106</v>
      </c>
      <c r="P78">
        <v>6976</v>
      </c>
      <c r="Q78" t="s">
        <v>108</v>
      </c>
      <c r="R78" s="8" t="s">
        <v>697</v>
      </c>
    </row>
    <row r="79" spans="1:18" x14ac:dyDescent="0.25">
      <c r="A79" s="8" t="s">
        <v>159</v>
      </c>
      <c r="B79" t="s">
        <v>457</v>
      </c>
      <c r="C79" t="s">
        <v>460</v>
      </c>
      <c r="D79" t="s">
        <v>603</v>
      </c>
      <c r="E79" t="s">
        <v>352</v>
      </c>
      <c r="F79">
        <v>2019</v>
      </c>
      <c r="G79">
        <v>1</v>
      </c>
      <c r="H79" s="8" t="s">
        <v>287</v>
      </c>
      <c r="I79" s="8">
        <v>1</v>
      </c>
      <c r="J79" s="1">
        <v>0</v>
      </c>
      <c r="K79" s="1">
        <v>15000</v>
      </c>
      <c r="L79" s="8">
        <v>15000</v>
      </c>
      <c r="M79" t="s">
        <v>70</v>
      </c>
      <c r="N79" t="s">
        <v>82</v>
      </c>
      <c r="O79" t="s">
        <v>106</v>
      </c>
      <c r="P79">
        <v>6984</v>
      </c>
      <c r="Q79" t="s">
        <v>109</v>
      </c>
      <c r="R79" s="8" t="s">
        <v>697</v>
      </c>
    </row>
    <row r="80" spans="1:18" x14ac:dyDescent="0.25">
      <c r="A80" s="8" t="s">
        <v>159</v>
      </c>
      <c r="B80" t="s">
        <v>457</v>
      </c>
      <c r="C80" t="s">
        <v>460</v>
      </c>
      <c r="D80" t="s">
        <v>603</v>
      </c>
      <c r="E80" t="s">
        <v>353</v>
      </c>
      <c r="F80">
        <v>2019</v>
      </c>
      <c r="G80">
        <v>1</v>
      </c>
      <c r="H80" s="8" t="s">
        <v>287</v>
      </c>
      <c r="I80" s="8">
        <v>1</v>
      </c>
      <c r="J80" s="1">
        <v>0</v>
      </c>
      <c r="K80" s="1">
        <v>3500</v>
      </c>
      <c r="L80" s="8">
        <v>3500</v>
      </c>
      <c r="M80" t="s">
        <v>70</v>
      </c>
      <c r="N80" t="s">
        <v>82</v>
      </c>
      <c r="O80" t="s">
        <v>106</v>
      </c>
      <c r="P80">
        <v>6986</v>
      </c>
      <c r="Q80" t="s">
        <v>110</v>
      </c>
      <c r="R80" s="8" t="s">
        <v>697</v>
      </c>
    </row>
    <row r="81" spans="1:18" x14ac:dyDescent="0.25">
      <c r="A81" s="8" t="s">
        <v>162</v>
      </c>
      <c r="B81" t="s">
        <v>461</v>
      </c>
      <c r="C81" t="s">
        <v>461</v>
      </c>
      <c r="D81" t="s">
        <v>604</v>
      </c>
      <c r="E81" t="s">
        <v>354</v>
      </c>
      <c r="F81">
        <v>2019</v>
      </c>
      <c r="G81">
        <v>0</v>
      </c>
      <c r="H81" s="8" t="s">
        <v>287</v>
      </c>
      <c r="I81" s="8">
        <v>1</v>
      </c>
      <c r="J81" s="1">
        <v>9979194.8499999996</v>
      </c>
      <c r="K81" s="1">
        <v>9980591.6300000008</v>
      </c>
      <c r="L81" s="8">
        <v>1396.78</v>
      </c>
      <c r="M81" t="s">
        <v>111</v>
      </c>
      <c r="N81" t="s">
        <v>111</v>
      </c>
      <c r="O81" t="s">
        <v>111</v>
      </c>
      <c r="P81">
        <v>9000</v>
      </c>
      <c r="Q81" t="s">
        <v>112</v>
      </c>
      <c r="R81" s="8" t="s">
        <v>697</v>
      </c>
    </row>
    <row r="82" spans="1:18" x14ac:dyDescent="0.25">
      <c r="A82" s="8" t="s">
        <v>162</v>
      </c>
      <c r="B82" t="s">
        <v>461</v>
      </c>
      <c r="C82" t="s">
        <v>461</v>
      </c>
      <c r="D82" t="s">
        <v>604</v>
      </c>
      <c r="E82" t="s">
        <v>355</v>
      </c>
      <c r="F82">
        <v>2019</v>
      </c>
      <c r="G82">
        <v>0</v>
      </c>
      <c r="H82" s="8" t="s">
        <v>287</v>
      </c>
      <c r="I82" s="8">
        <v>1</v>
      </c>
      <c r="J82" s="1">
        <v>0</v>
      </c>
      <c r="K82" s="1">
        <v>4707.29</v>
      </c>
      <c r="L82" s="8">
        <v>4707.29</v>
      </c>
      <c r="M82" t="s">
        <v>111</v>
      </c>
      <c r="N82" t="s">
        <v>111</v>
      </c>
      <c r="O82" t="s">
        <v>111</v>
      </c>
      <c r="P82">
        <v>9008</v>
      </c>
      <c r="Q82" t="s">
        <v>113</v>
      </c>
      <c r="R82" s="8" t="s">
        <v>697</v>
      </c>
    </row>
    <row r="83" spans="1:18" x14ac:dyDescent="0.25">
      <c r="A83" s="8" t="s">
        <v>162</v>
      </c>
      <c r="B83" t="s">
        <v>461</v>
      </c>
      <c r="C83" t="s">
        <v>461</v>
      </c>
      <c r="D83" t="s">
        <v>604</v>
      </c>
      <c r="E83" t="s">
        <v>356</v>
      </c>
      <c r="F83">
        <v>2019</v>
      </c>
      <c r="G83">
        <v>0</v>
      </c>
      <c r="H83" s="8" t="s">
        <v>287</v>
      </c>
      <c r="I83" s="8">
        <v>1</v>
      </c>
      <c r="J83" s="1">
        <v>6109.07</v>
      </c>
      <c r="K83" s="1">
        <v>5</v>
      </c>
      <c r="L83" s="8">
        <v>-6104.07</v>
      </c>
      <c r="M83" t="s">
        <v>111</v>
      </c>
      <c r="N83" t="s">
        <v>111</v>
      </c>
      <c r="O83" t="s">
        <v>111</v>
      </c>
      <c r="P83">
        <v>9009</v>
      </c>
      <c r="Q83" t="s">
        <v>114</v>
      </c>
      <c r="R83" s="8" t="s">
        <v>697</v>
      </c>
    </row>
    <row r="84" spans="1:18" x14ac:dyDescent="0.25">
      <c r="A84" s="8" t="s">
        <v>160</v>
      </c>
      <c r="B84" t="s">
        <v>437</v>
      </c>
      <c r="C84" t="s">
        <v>438</v>
      </c>
      <c r="D84" t="s">
        <v>568</v>
      </c>
      <c r="E84" t="s">
        <v>286</v>
      </c>
      <c r="F84">
        <v>2019</v>
      </c>
      <c r="G84">
        <v>2</v>
      </c>
      <c r="H84" s="8" t="s">
        <v>287</v>
      </c>
      <c r="I84" s="8">
        <v>1</v>
      </c>
      <c r="J84" s="1">
        <v>15279.16</v>
      </c>
      <c r="K84" s="1">
        <v>0</v>
      </c>
      <c r="L84" s="8">
        <v>-15279.16</v>
      </c>
      <c r="M84" t="s">
        <v>9</v>
      </c>
      <c r="N84" t="s">
        <v>10</v>
      </c>
      <c r="O84" t="s">
        <v>11</v>
      </c>
      <c r="P84">
        <v>143</v>
      </c>
      <c r="Q84" t="s">
        <v>12</v>
      </c>
      <c r="R84" s="8" t="s">
        <v>697</v>
      </c>
    </row>
    <row r="85" spans="1:18" x14ac:dyDescent="0.25">
      <c r="A85" s="8" t="s">
        <v>160</v>
      </c>
      <c r="B85" t="s">
        <v>440</v>
      </c>
      <c r="C85" t="s">
        <v>571</v>
      </c>
      <c r="D85" t="s">
        <v>573</v>
      </c>
      <c r="E85" t="s">
        <v>295</v>
      </c>
      <c r="F85">
        <v>2019</v>
      </c>
      <c r="G85">
        <v>2</v>
      </c>
      <c r="H85" s="8" t="s">
        <v>287</v>
      </c>
      <c r="I85" s="8">
        <v>1</v>
      </c>
      <c r="J85" s="1">
        <v>9.76</v>
      </c>
      <c r="K85" s="1">
        <v>0</v>
      </c>
      <c r="L85" s="8">
        <v>-9.76</v>
      </c>
      <c r="M85" t="s">
        <v>19</v>
      </c>
      <c r="N85" t="s">
        <v>23</v>
      </c>
      <c r="O85" t="s">
        <v>24</v>
      </c>
      <c r="P85">
        <v>1401</v>
      </c>
      <c r="Q85" t="s">
        <v>26</v>
      </c>
      <c r="R85" s="8" t="s">
        <v>697</v>
      </c>
    </row>
    <row r="86" spans="1:18" x14ac:dyDescent="0.25">
      <c r="A86" s="8" t="s">
        <v>160</v>
      </c>
      <c r="B86" t="s">
        <v>440</v>
      </c>
      <c r="C86" t="s">
        <v>571</v>
      </c>
      <c r="D86" t="s">
        <v>573</v>
      </c>
      <c r="E86" t="s">
        <v>296</v>
      </c>
      <c r="F86">
        <v>2019</v>
      </c>
      <c r="G86">
        <v>2</v>
      </c>
      <c r="H86" s="8" t="s">
        <v>287</v>
      </c>
      <c r="I86" s="8">
        <v>1</v>
      </c>
      <c r="J86" s="1">
        <v>9632.5499999999993</v>
      </c>
      <c r="K86" s="1">
        <v>241.98</v>
      </c>
      <c r="L86" s="8">
        <v>-9390.57</v>
      </c>
      <c r="M86" t="s">
        <v>19</v>
      </c>
      <c r="N86" t="s">
        <v>23</v>
      </c>
      <c r="O86" t="s">
        <v>24</v>
      </c>
      <c r="P86">
        <v>1406</v>
      </c>
      <c r="Q86" t="s">
        <v>27</v>
      </c>
      <c r="R86" s="8" t="s">
        <v>697</v>
      </c>
    </row>
    <row r="87" spans="1:18" x14ac:dyDescent="0.25">
      <c r="A87" s="8" t="s">
        <v>160</v>
      </c>
      <c r="B87" t="s">
        <v>440</v>
      </c>
      <c r="C87" t="s">
        <v>571</v>
      </c>
      <c r="D87" t="s">
        <v>573</v>
      </c>
      <c r="E87" t="s">
        <v>297</v>
      </c>
      <c r="F87">
        <v>2019</v>
      </c>
      <c r="G87">
        <v>2</v>
      </c>
      <c r="H87" s="8" t="s">
        <v>287</v>
      </c>
      <c r="I87" s="8">
        <v>1</v>
      </c>
      <c r="J87" s="1">
        <v>6.85</v>
      </c>
      <c r="K87" s="1">
        <v>195.28</v>
      </c>
      <c r="L87" s="8">
        <v>188.43</v>
      </c>
      <c r="M87" t="s">
        <v>19</v>
      </c>
      <c r="N87" t="s">
        <v>23</v>
      </c>
      <c r="O87" t="s">
        <v>24</v>
      </c>
      <c r="P87">
        <v>1434</v>
      </c>
      <c r="Q87" t="s">
        <v>28</v>
      </c>
      <c r="R87" s="8" t="s">
        <v>697</v>
      </c>
    </row>
    <row r="88" spans="1:18" x14ac:dyDescent="0.25">
      <c r="A88" s="8" t="s">
        <v>160</v>
      </c>
      <c r="B88" t="s">
        <v>440</v>
      </c>
      <c r="C88" t="s">
        <v>571</v>
      </c>
      <c r="D88" t="s">
        <v>573</v>
      </c>
      <c r="E88" t="s">
        <v>298</v>
      </c>
      <c r="F88">
        <v>2019</v>
      </c>
      <c r="G88">
        <v>2</v>
      </c>
      <c r="H88" s="8" t="s">
        <v>287</v>
      </c>
      <c r="I88" s="8">
        <v>1</v>
      </c>
      <c r="J88" s="1">
        <v>212.84</v>
      </c>
      <c r="K88" s="1">
        <v>134.66999999999999</v>
      </c>
      <c r="L88" s="8">
        <v>-78.17</v>
      </c>
      <c r="M88" t="s">
        <v>19</v>
      </c>
      <c r="N88" t="s">
        <v>23</v>
      </c>
      <c r="O88" t="s">
        <v>24</v>
      </c>
      <c r="P88">
        <v>1437</v>
      </c>
      <c r="Q88" t="s">
        <v>29</v>
      </c>
      <c r="R88" s="8" t="s">
        <v>697</v>
      </c>
    </row>
    <row r="89" spans="1:18" x14ac:dyDescent="0.25">
      <c r="A89" s="8" t="s">
        <v>160</v>
      </c>
      <c r="B89" t="s">
        <v>440</v>
      </c>
      <c r="C89" t="s">
        <v>574</v>
      </c>
      <c r="D89" t="s">
        <v>575</v>
      </c>
      <c r="E89" t="s">
        <v>299</v>
      </c>
      <c r="F89">
        <v>2019</v>
      </c>
      <c r="G89">
        <v>2</v>
      </c>
      <c r="H89" s="8" t="s">
        <v>287</v>
      </c>
      <c r="I89" s="8">
        <v>1</v>
      </c>
      <c r="J89" s="1">
        <v>0</v>
      </c>
      <c r="K89" s="1">
        <v>3.17</v>
      </c>
      <c r="L89" s="8">
        <v>3.17</v>
      </c>
      <c r="M89" t="s">
        <v>19</v>
      </c>
      <c r="N89" t="s">
        <v>30</v>
      </c>
      <c r="O89" t="s">
        <v>31</v>
      </c>
      <c r="P89">
        <v>1600</v>
      </c>
      <c r="Q89" t="s">
        <v>32</v>
      </c>
      <c r="R89" s="8" t="s">
        <v>697</v>
      </c>
    </row>
    <row r="90" spans="1:18" x14ac:dyDescent="0.25">
      <c r="A90" s="8" t="s">
        <v>160</v>
      </c>
      <c r="B90" t="s">
        <v>440</v>
      </c>
      <c r="C90" t="s">
        <v>574</v>
      </c>
      <c r="D90" t="s">
        <v>575</v>
      </c>
      <c r="E90" t="s">
        <v>300</v>
      </c>
      <c r="F90">
        <v>2019</v>
      </c>
      <c r="G90">
        <v>2</v>
      </c>
      <c r="H90" s="8" t="s">
        <v>287</v>
      </c>
      <c r="I90" s="8">
        <v>1</v>
      </c>
      <c r="J90" s="1">
        <v>11777.12</v>
      </c>
      <c r="K90" s="1">
        <v>77908.5</v>
      </c>
      <c r="L90" s="8">
        <v>66131.38</v>
      </c>
      <c r="M90" t="s">
        <v>19</v>
      </c>
      <c r="N90" t="s">
        <v>30</v>
      </c>
      <c r="O90" t="s">
        <v>31</v>
      </c>
      <c r="P90">
        <v>1803</v>
      </c>
      <c r="Q90" t="s">
        <v>33</v>
      </c>
      <c r="R90" s="8" t="s">
        <v>697</v>
      </c>
    </row>
    <row r="91" spans="1:18" x14ac:dyDescent="0.25">
      <c r="A91" s="8" t="s">
        <v>161</v>
      </c>
      <c r="B91" t="s">
        <v>449</v>
      </c>
      <c r="C91" t="s">
        <v>450</v>
      </c>
      <c r="D91" t="s">
        <v>582</v>
      </c>
      <c r="E91" t="s">
        <v>308</v>
      </c>
      <c r="F91">
        <v>2019</v>
      </c>
      <c r="G91">
        <v>2</v>
      </c>
      <c r="H91" s="8" t="s">
        <v>287</v>
      </c>
      <c r="I91" s="8">
        <v>1</v>
      </c>
      <c r="J91" s="1">
        <v>25000</v>
      </c>
      <c r="K91" s="1">
        <v>0</v>
      </c>
      <c r="L91" s="8">
        <v>-25000</v>
      </c>
      <c r="M91" t="s">
        <v>46</v>
      </c>
      <c r="N91" t="s">
        <v>47</v>
      </c>
      <c r="O91" t="s">
        <v>47</v>
      </c>
      <c r="P91">
        <v>3070</v>
      </c>
      <c r="Q91" t="s">
        <v>47</v>
      </c>
      <c r="R91" s="8" t="s">
        <v>697</v>
      </c>
    </row>
    <row r="92" spans="1:18" x14ac:dyDescent="0.25">
      <c r="A92" s="8" t="s">
        <v>161</v>
      </c>
      <c r="B92" t="s">
        <v>583</v>
      </c>
      <c r="C92" t="s">
        <v>584</v>
      </c>
      <c r="D92" t="s">
        <v>585</v>
      </c>
      <c r="E92" t="s">
        <v>312</v>
      </c>
      <c r="F92">
        <v>2019</v>
      </c>
      <c r="G92">
        <v>2</v>
      </c>
      <c r="H92" s="8" t="s">
        <v>287</v>
      </c>
      <c r="I92" s="8">
        <v>1</v>
      </c>
      <c r="J92" s="1">
        <v>42315.91</v>
      </c>
      <c r="K92" s="1">
        <v>56260.78</v>
      </c>
      <c r="L92" s="8">
        <v>13944.87</v>
      </c>
      <c r="M92" t="s">
        <v>51</v>
      </c>
      <c r="N92" t="s">
        <v>149</v>
      </c>
      <c r="O92" t="s">
        <v>149</v>
      </c>
      <c r="P92">
        <v>3300</v>
      </c>
      <c r="Q92" t="s">
        <v>150</v>
      </c>
      <c r="R92" s="8" t="s">
        <v>697</v>
      </c>
    </row>
    <row r="93" spans="1:18" x14ac:dyDescent="0.25">
      <c r="A93" s="8" t="s">
        <v>161</v>
      </c>
      <c r="B93" t="s">
        <v>583</v>
      </c>
      <c r="C93" t="s">
        <v>586</v>
      </c>
      <c r="D93" t="s">
        <v>587</v>
      </c>
      <c r="E93" t="s">
        <v>315</v>
      </c>
      <c r="F93">
        <v>2019</v>
      </c>
      <c r="G93">
        <v>2</v>
      </c>
      <c r="H93" s="8" t="s">
        <v>287</v>
      </c>
      <c r="I93" s="8">
        <v>1</v>
      </c>
      <c r="J93" s="1">
        <v>16119.64</v>
      </c>
      <c r="K93" s="1">
        <v>16119.64</v>
      </c>
      <c r="L93" s="8">
        <v>0</v>
      </c>
      <c r="M93" t="s">
        <v>51</v>
      </c>
      <c r="N93" t="s">
        <v>52</v>
      </c>
      <c r="O93" t="s">
        <v>52</v>
      </c>
      <c r="P93">
        <v>3720</v>
      </c>
      <c r="Q93" t="s">
        <v>55</v>
      </c>
      <c r="R93" s="8" t="s">
        <v>697</v>
      </c>
    </row>
    <row r="94" spans="1:18" x14ac:dyDescent="0.25">
      <c r="A94" s="8" t="s">
        <v>161</v>
      </c>
      <c r="B94" t="s">
        <v>583</v>
      </c>
      <c r="C94" t="s">
        <v>586</v>
      </c>
      <c r="D94" t="s">
        <v>587</v>
      </c>
      <c r="E94" t="s">
        <v>316</v>
      </c>
      <c r="F94">
        <v>2019</v>
      </c>
      <c r="G94">
        <v>2</v>
      </c>
      <c r="H94" s="8" t="s">
        <v>287</v>
      </c>
      <c r="I94" s="8">
        <v>1</v>
      </c>
      <c r="J94" s="1">
        <v>4418.79</v>
      </c>
      <c r="K94" s="1">
        <v>4418.79</v>
      </c>
      <c r="L94" s="8">
        <v>0</v>
      </c>
      <c r="M94" t="s">
        <v>51</v>
      </c>
      <c r="N94" t="s">
        <v>52</v>
      </c>
      <c r="O94" t="s">
        <v>52</v>
      </c>
      <c r="P94">
        <v>3730</v>
      </c>
      <c r="Q94" t="s">
        <v>56</v>
      </c>
      <c r="R94" s="8" t="s">
        <v>697</v>
      </c>
    </row>
    <row r="95" spans="1:18" x14ac:dyDescent="0.25">
      <c r="A95" s="8" t="s">
        <v>161</v>
      </c>
      <c r="B95" t="s">
        <v>583</v>
      </c>
      <c r="C95" t="s">
        <v>586</v>
      </c>
      <c r="D95" t="s">
        <v>587</v>
      </c>
      <c r="E95" t="s">
        <v>317</v>
      </c>
      <c r="F95">
        <v>2019</v>
      </c>
      <c r="G95">
        <v>2</v>
      </c>
      <c r="H95" s="8" t="s">
        <v>287</v>
      </c>
      <c r="I95" s="8">
        <v>1</v>
      </c>
      <c r="J95" s="1">
        <v>10126.629999999999</v>
      </c>
      <c r="K95" s="1">
        <v>10126.629999999999</v>
      </c>
      <c r="L95" s="8">
        <v>0</v>
      </c>
      <c r="M95" t="s">
        <v>51</v>
      </c>
      <c r="N95" t="s">
        <v>52</v>
      </c>
      <c r="O95" t="s">
        <v>52</v>
      </c>
      <c r="P95">
        <v>3740</v>
      </c>
      <c r="Q95" t="s">
        <v>57</v>
      </c>
      <c r="R95" s="8" t="s">
        <v>697</v>
      </c>
    </row>
    <row r="96" spans="1:18" x14ac:dyDescent="0.25">
      <c r="A96" s="8" t="s">
        <v>161</v>
      </c>
      <c r="B96" t="s">
        <v>583</v>
      </c>
      <c r="C96" t="s">
        <v>586</v>
      </c>
      <c r="D96" t="s">
        <v>587</v>
      </c>
      <c r="E96" t="s">
        <v>318</v>
      </c>
      <c r="F96">
        <v>2019</v>
      </c>
      <c r="G96">
        <v>2</v>
      </c>
      <c r="H96" s="8" t="s">
        <v>287</v>
      </c>
      <c r="I96" s="8">
        <v>1</v>
      </c>
      <c r="J96" s="1">
        <v>60</v>
      </c>
      <c r="K96" s="1">
        <v>60</v>
      </c>
      <c r="L96" s="8">
        <v>0</v>
      </c>
      <c r="M96" t="s">
        <v>51</v>
      </c>
      <c r="N96" t="s">
        <v>52</v>
      </c>
      <c r="O96" t="s">
        <v>52</v>
      </c>
      <c r="P96">
        <v>3770</v>
      </c>
      <c r="Q96" t="s">
        <v>58</v>
      </c>
      <c r="R96" s="8" t="s">
        <v>697</v>
      </c>
    </row>
    <row r="97" spans="1:18" x14ac:dyDescent="0.25">
      <c r="A97" s="8" t="s">
        <v>161</v>
      </c>
      <c r="B97" t="s">
        <v>583</v>
      </c>
      <c r="C97" t="s">
        <v>586</v>
      </c>
      <c r="D97" t="s">
        <v>587</v>
      </c>
      <c r="E97" t="s">
        <v>319</v>
      </c>
      <c r="F97">
        <v>2019</v>
      </c>
      <c r="G97">
        <v>2</v>
      </c>
      <c r="H97" s="8" t="s">
        <v>287</v>
      </c>
      <c r="I97" s="8">
        <v>1</v>
      </c>
      <c r="J97" s="1">
        <v>30725.06</v>
      </c>
      <c r="K97" s="1">
        <v>30725.06</v>
      </c>
      <c r="L97" s="8">
        <v>0</v>
      </c>
      <c r="M97" t="s">
        <v>51</v>
      </c>
      <c r="N97" t="s">
        <v>52</v>
      </c>
      <c r="O97" t="s">
        <v>52</v>
      </c>
      <c r="P97">
        <v>3790</v>
      </c>
      <c r="Q97" t="s">
        <v>59</v>
      </c>
      <c r="R97" s="8" t="s">
        <v>697</v>
      </c>
    </row>
    <row r="98" spans="1:18" x14ac:dyDescent="0.25">
      <c r="A98" s="8" t="s">
        <v>161</v>
      </c>
      <c r="B98" t="s">
        <v>583</v>
      </c>
      <c r="C98" t="s">
        <v>586</v>
      </c>
      <c r="D98" t="s">
        <v>587</v>
      </c>
      <c r="E98" t="s">
        <v>321</v>
      </c>
      <c r="F98">
        <v>2019</v>
      </c>
      <c r="G98">
        <v>2</v>
      </c>
      <c r="H98" s="8" t="s">
        <v>287</v>
      </c>
      <c r="I98" s="8">
        <v>1</v>
      </c>
      <c r="J98" s="1">
        <v>0</v>
      </c>
      <c r="K98" s="1">
        <v>5469.67</v>
      </c>
      <c r="L98" s="8">
        <v>5469.67</v>
      </c>
      <c r="M98" t="s">
        <v>51</v>
      </c>
      <c r="N98" t="s">
        <v>52</v>
      </c>
      <c r="O98" t="s">
        <v>52</v>
      </c>
      <c r="P98">
        <v>3841</v>
      </c>
      <c r="Q98" t="s">
        <v>61</v>
      </c>
      <c r="R98" s="8" t="s">
        <v>697</v>
      </c>
    </row>
    <row r="99" spans="1:18" x14ac:dyDescent="0.25">
      <c r="A99" s="8" t="s">
        <v>161</v>
      </c>
      <c r="B99" t="s">
        <v>451</v>
      </c>
      <c r="C99" t="s">
        <v>452</v>
      </c>
      <c r="D99" t="s">
        <v>588</v>
      </c>
      <c r="E99" t="s">
        <v>322</v>
      </c>
      <c r="F99">
        <v>2019</v>
      </c>
      <c r="G99">
        <v>2</v>
      </c>
      <c r="H99" s="8" t="s">
        <v>287</v>
      </c>
      <c r="I99" s="8">
        <v>1</v>
      </c>
      <c r="J99" s="1">
        <v>18829.22</v>
      </c>
      <c r="K99" s="1">
        <v>0</v>
      </c>
      <c r="L99" s="8">
        <v>-18829.22</v>
      </c>
      <c r="M99" t="s">
        <v>226</v>
      </c>
      <c r="N99" t="s">
        <v>226</v>
      </c>
      <c r="O99" t="s">
        <v>226</v>
      </c>
      <c r="P99">
        <v>3900</v>
      </c>
      <c r="Q99" t="s">
        <v>62</v>
      </c>
      <c r="R99" s="8" t="s">
        <v>697</v>
      </c>
    </row>
    <row r="100" spans="1:18" x14ac:dyDescent="0.25">
      <c r="A100" s="8" t="s">
        <v>159</v>
      </c>
      <c r="B100" t="s">
        <v>453</v>
      </c>
      <c r="C100" t="s">
        <v>455</v>
      </c>
      <c r="D100" t="s">
        <v>590</v>
      </c>
      <c r="E100" t="s">
        <v>325</v>
      </c>
      <c r="F100">
        <v>2019</v>
      </c>
      <c r="G100">
        <v>2</v>
      </c>
      <c r="H100" s="8" t="s">
        <v>287</v>
      </c>
      <c r="I100" s="8">
        <v>1</v>
      </c>
      <c r="J100" s="1">
        <v>0</v>
      </c>
      <c r="K100" s="1">
        <v>11575.24</v>
      </c>
      <c r="L100" s="8">
        <v>11575.24</v>
      </c>
      <c r="M100" t="s">
        <v>63</v>
      </c>
      <c r="N100" t="s">
        <v>67</v>
      </c>
      <c r="O100" t="s">
        <v>68</v>
      </c>
      <c r="P100">
        <v>4820</v>
      </c>
      <c r="Q100" t="s">
        <v>68</v>
      </c>
      <c r="R100" s="8" t="s">
        <v>697</v>
      </c>
    </row>
    <row r="101" spans="1:18" x14ac:dyDescent="0.25">
      <c r="A101" s="8" t="s">
        <v>159</v>
      </c>
      <c r="B101" t="s">
        <v>453</v>
      </c>
      <c r="C101" t="s">
        <v>456</v>
      </c>
      <c r="D101" t="s">
        <v>591</v>
      </c>
      <c r="E101" t="s">
        <v>326</v>
      </c>
      <c r="F101">
        <v>2019</v>
      </c>
      <c r="G101">
        <v>2</v>
      </c>
      <c r="H101" s="8" t="s">
        <v>287</v>
      </c>
      <c r="I101" s="8">
        <v>1</v>
      </c>
      <c r="J101" s="1">
        <v>0</v>
      </c>
      <c r="K101" s="1">
        <v>18829.22</v>
      </c>
      <c r="L101" s="8">
        <v>18829.22</v>
      </c>
      <c r="M101" t="s">
        <v>63</v>
      </c>
      <c r="N101" t="s">
        <v>69</v>
      </c>
      <c r="O101" t="s">
        <v>69</v>
      </c>
      <c r="P101">
        <v>4830</v>
      </c>
      <c r="Q101" t="s">
        <v>69</v>
      </c>
      <c r="R101" s="8" t="s">
        <v>697</v>
      </c>
    </row>
    <row r="102" spans="1:18" x14ac:dyDescent="0.25">
      <c r="A102" s="8" t="s">
        <v>159</v>
      </c>
      <c r="B102" t="s">
        <v>457</v>
      </c>
      <c r="C102" t="s">
        <v>459</v>
      </c>
      <c r="D102" t="s">
        <v>593</v>
      </c>
      <c r="E102" t="s">
        <v>328</v>
      </c>
      <c r="F102">
        <v>2019</v>
      </c>
      <c r="G102">
        <v>2</v>
      </c>
      <c r="H102" s="8" t="s">
        <v>287</v>
      </c>
      <c r="I102" s="8">
        <v>1</v>
      </c>
      <c r="J102" s="1">
        <v>17159</v>
      </c>
      <c r="K102" s="1">
        <v>2122.94</v>
      </c>
      <c r="L102" s="8">
        <v>-15036.06</v>
      </c>
      <c r="M102" t="s">
        <v>70</v>
      </c>
      <c r="N102" t="s">
        <v>74</v>
      </c>
      <c r="O102" t="s">
        <v>75</v>
      </c>
      <c r="P102">
        <v>6020</v>
      </c>
      <c r="Q102" t="s">
        <v>76</v>
      </c>
      <c r="R102" s="8" t="s">
        <v>697</v>
      </c>
    </row>
    <row r="103" spans="1:18" x14ac:dyDescent="0.25">
      <c r="A103" s="8" t="s">
        <v>159</v>
      </c>
      <c r="B103" t="s">
        <v>457</v>
      </c>
      <c r="C103" t="s">
        <v>459</v>
      </c>
      <c r="D103" t="s">
        <v>593</v>
      </c>
      <c r="E103" t="s">
        <v>329</v>
      </c>
      <c r="F103">
        <v>2019</v>
      </c>
      <c r="G103">
        <v>2</v>
      </c>
      <c r="H103" s="8" t="s">
        <v>287</v>
      </c>
      <c r="I103" s="8">
        <v>1</v>
      </c>
      <c r="J103" s="1">
        <v>7000</v>
      </c>
      <c r="K103" s="1">
        <v>0</v>
      </c>
      <c r="L103" s="8">
        <v>-7000</v>
      </c>
      <c r="M103" t="s">
        <v>70</v>
      </c>
      <c r="N103" t="s">
        <v>74</v>
      </c>
      <c r="O103" t="s">
        <v>75</v>
      </c>
      <c r="P103">
        <v>6024</v>
      </c>
      <c r="Q103" t="s">
        <v>77</v>
      </c>
      <c r="R103" s="8" t="s">
        <v>697</v>
      </c>
    </row>
    <row r="104" spans="1:18" x14ac:dyDescent="0.25">
      <c r="A104" s="8" t="s">
        <v>159</v>
      </c>
      <c r="B104" t="s">
        <v>457</v>
      </c>
      <c r="C104" t="s">
        <v>459</v>
      </c>
      <c r="D104" t="s">
        <v>593</v>
      </c>
      <c r="E104" t="s">
        <v>357</v>
      </c>
      <c r="F104">
        <v>2019</v>
      </c>
      <c r="G104">
        <v>2</v>
      </c>
      <c r="H104" s="8" t="s">
        <v>287</v>
      </c>
      <c r="I104" s="8">
        <v>1</v>
      </c>
      <c r="J104" s="1">
        <v>24.85</v>
      </c>
      <c r="K104" s="1">
        <v>0</v>
      </c>
      <c r="L104" s="8">
        <v>-24.85</v>
      </c>
      <c r="M104" t="s">
        <v>70</v>
      </c>
      <c r="N104" t="s">
        <v>74</v>
      </c>
      <c r="O104" t="s">
        <v>75</v>
      </c>
      <c r="P104">
        <v>6095</v>
      </c>
      <c r="Q104" t="s">
        <v>115</v>
      </c>
      <c r="R104" s="8" t="s">
        <v>697</v>
      </c>
    </row>
    <row r="105" spans="1:18" x14ac:dyDescent="0.25">
      <c r="A105" s="8" t="s">
        <v>159</v>
      </c>
      <c r="B105" t="s">
        <v>457</v>
      </c>
      <c r="C105" t="s">
        <v>459</v>
      </c>
      <c r="D105" t="s">
        <v>594</v>
      </c>
      <c r="E105" t="s">
        <v>330</v>
      </c>
      <c r="F105">
        <v>2019</v>
      </c>
      <c r="G105">
        <v>2</v>
      </c>
      <c r="H105" s="8" t="s">
        <v>287</v>
      </c>
      <c r="I105" s="8">
        <v>1</v>
      </c>
      <c r="J105" s="1">
        <v>4266.91</v>
      </c>
      <c r="K105" s="1">
        <v>0</v>
      </c>
      <c r="L105" s="8">
        <v>-4266.91</v>
      </c>
      <c r="M105" t="s">
        <v>70</v>
      </c>
      <c r="N105" t="s">
        <v>74</v>
      </c>
      <c r="O105" t="s">
        <v>78</v>
      </c>
      <c r="P105">
        <v>6110</v>
      </c>
      <c r="Q105" t="s">
        <v>79</v>
      </c>
      <c r="R105" s="8" t="s">
        <v>697</v>
      </c>
    </row>
    <row r="106" spans="1:18" x14ac:dyDescent="0.25">
      <c r="A106" s="8" t="s">
        <v>159</v>
      </c>
      <c r="B106" t="s">
        <v>457</v>
      </c>
      <c r="C106" t="s">
        <v>459</v>
      </c>
      <c r="D106" t="s">
        <v>594</v>
      </c>
      <c r="E106" t="s">
        <v>331</v>
      </c>
      <c r="F106">
        <v>2019</v>
      </c>
      <c r="G106">
        <v>2</v>
      </c>
      <c r="H106" s="8" t="s">
        <v>287</v>
      </c>
      <c r="I106" s="8">
        <v>1</v>
      </c>
      <c r="J106" s="1">
        <v>176.21</v>
      </c>
      <c r="K106" s="1">
        <v>0</v>
      </c>
      <c r="L106" s="8">
        <v>-176.21</v>
      </c>
      <c r="M106" t="s">
        <v>70</v>
      </c>
      <c r="N106" t="s">
        <v>74</v>
      </c>
      <c r="O106" t="s">
        <v>78</v>
      </c>
      <c r="P106">
        <v>6111</v>
      </c>
      <c r="Q106" t="s">
        <v>80</v>
      </c>
      <c r="R106" s="8" t="s">
        <v>697</v>
      </c>
    </row>
    <row r="107" spans="1:18" x14ac:dyDescent="0.25">
      <c r="A107" s="8" t="s">
        <v>159</v>
      </c>
      <c r="B107" t="s">
        <v>457</v>
      </c>
      <c r="C107" t="s">
        <v>460</v>
      </c>
      <c r="D107" t="s">
        <v>595</v>
      </c>
      <c r="E107" t="s">
        <v>333</v>
      </c>
      <c r="F107">
        <v>2019</v>
      </c>
      <c r="G107">
        <v>2</v>
      </c>
      <c r="H107" s="8" t="s">
        <v>287</v>
      </c>
      <c r="I107" s="8">
        <v>1</v>
      </c>
      <c r="J107" s="1">
        <v>58.04</v>
      </c>
      <c r="K107" s="1">
        <v>0</v>
      </c>
      <c r="L107" s="8">
        <v>-58.04</v>
      </c>
      <c r="M107" t="s">
        <v>70</v>
      </c>
      <c r="N107" t="s">
        <v>82</v>
      </c>
      <c r="O107" t="s">
        <v>83</v>
      </c>
      <c r="P107">
        <v>6300</v>
      </c>
      <c r="Q107" t="s">
        <v>82</v>
      </c>
      <c r="R107" s="8" t="s">
        <v>697</v>
      </c>
    </row>
    <row r="108" spans="1:18" x14ac:dyDescent="0.25">
      <c r="A108" s="8" t="s">
        <v>159</v>
      </c>
      <c r="B108" t="s">
        <v>457</v>
      </c>
      <c r="C108" t="s">
        <v>460</v>
      </c>
      <c r="D108" t="s">
        <v>596</v>
      </c>
      <c r="E108" t="s">
        <v>334</v>
      </c>
      <c r="F108">
        <v>2019</v>
      </c>
      <c r="G108">
        <v>2</v>
      </c>
      <c r="H108" s="8" t="s">
        <v>287</v>
      </c>
      <c r="I108" s="8">
        <v>1</v>
      </c>
      <c r="J108" s="1">
        <v>5000</v>
      </c>
      <c r="K108" s="1">
        <v>0</v>
      </c>
      <c r="L108" s="8">
        <v>-5000</v>
      </c>
      <c r="M108" t="s">
        <v>70</v>
      </c>
      <c r="N108" t="s">
        <v>82</v>
      </c>
      <c r="O108" t="s">
        <v>84</v>
      </c>
      <c r="P108">
        <v>6310</v>
      </c>
      <c r="Q108" t="s">
        <v>85</v>
      </c>
      <c r="R108" s="8" t="s">
        <v>697</v>
      </c>
    </row>
    <row r="109" spans="1:18" x14ac:dyDescent="0.25">
      <c r="A109" s="8" t="s">
        <v>159</v>
      </c>
      <c r="B109" t="s">
        <v>457</v>
      </c>
      <c r="C109" t="s">
        <v>460</v>
      </c>
      <c r="D109" t="s">
        <v>596</v>
      </c>
      <c r="E109" t="s">
        <v>335</v>
      </c>
      <c r="F109">
        <v>2019</v>
      </c>
      <c r="G109">
        <v>2</v>
      </c>
      <c r="H109" s="8" t="s">
        <v>287</v>
      </c>
      <c r="I109" s="8">
        <v>1</v>
      </c>
      <c r="J109" s="1">
        <v>1000</v>
      </c>
      <c r="K109" s="1">
        <v>0</v>
      </c>
      <c r="L109" s="8">
        <v>-1000</v>
      </c>
      <c r="M109" t="s">
        <v>70</v>
      </c>
      <c r="N109" t="s">
        <v>82</v>
      </c>
      <c r="O109" t="s">
        <v>84</v>
      </c>
      <c r="P109">
        <v>6325</v>
      </c>
      <c r="Q109" t="s">
        <v>86</v>
      </c>
      <c r="R109" s="8" t="s">
        <v>697</v>
      </c>
    </row>
    <row r="110" spans="1:18" x14ac:dyDescent="0.25">
      <c r="A110" s="8" t="s">
        <v>159</v>
      </c>
      <c r="B110" t="s">
        <v>457</v>
      </c>
      <c r="C110" t="s">
        <v>460</v>
      </c>
      <c r="D110" t="s">
        <v>596</v>
      </c>
      <c r="E110" t="s">
        <v>336</v>
      </c>
      <c r="F110">
        <v>2019</v>
      </c>
      <c r="G110">
        <v>2</v>
      </c>
      <c r="H110" s="8" t="s">
        <v>287</v>
      </c>
      <c r="I110" s="8">
        <v>1</v>
      </c>
      <c r="J110" s="1">
        <v>414.68</v>
      </c>
      <c r="K110" s="1">
        <v>0</v>
      </c>
      <c r="L110" s="8">
        <v>-414.68</v>
      </c>
      <c r="M110" t="s">
        <v>70</v>
      </c>
      <c r="N110" t="s">
        <v>82</v>
      </c>
      <c r="O110" t="s">
        <v>84</v>
      </c>
      <c r="P110">
        <v>6330</v>
      </c>
      <c r="Q110" t="s">
        <v>87</v>
      </c>
      <c r="R110" s="8" t="s">
        <v>697</v>
      </c>
    </row>
    <row r="111" spans="1:18" x14ac:dyDescent="0.25">
      <c r="A111" s="8" t="s">
        <v>159</v>
      </c>
      <c r="B111" t="s">
        <v>457</v>
      </c>
      <c r="C111" t="s">
        <v>460</v>
      </c>
      <c r="D111" t="s">
        <v>597</v>
      </c>
      <c r="E111" t="s">
        <v>337</v>
      </c>
      <c r="F111">
        <v>2019</v>
      </c>
      <c r="G111">
        <v>2</v>
      </c>
      <c r="H111" s="8" t="s">
        <v>287</v>
      </c>
      <c r="I111" s="8">
        <v>1</v>
      </c>
      <c r="J111" s="1">
        <v>508.7</v>
      </c>
      <c r="K111" s="1">
        <v>0</v>
      </c>
      <c r="L111" s="8">
        <v>-508.7</v>
      </c>
      <c r="M111" t="s">
        <v>70</v>
      </c>
      <c r="N111" t="s">
        <v>82</v>
      </c>
      <c r="O111" t="s">
        <v>88</v>
      </c>
      <c r="P111">
        <v>6400</v>
      </c>
      <c r="Q111" t="s">
        <v>89</v>
      </c>
      <c r="R111" s="8" t="s">
        <v>697</v>
      </c>
    </row>
    <row r="112" spans="1:18" x14ac:dyDescent="0.25">
      <c r="A112" s="8" t="s">
        <v>159</v>
      </c>
      <c r="B112" t="s">
        <v>457</v>
      </c>
      <c r="C112" t="s">
        <v>460</v>
      </c>
      <c r="D112" t="s">
        <v>597</v>
      </c>
      <c r="E112" t="s">
        <v>338</v>
      </c>
      <c r="F112">
        <v>2019</v>
      </c>
      <c r="G112">
        <v>2</v>
      </c>
      <c r="H112" s="8" t="s">
        <v>287</v>
      </c>
      <c r="I112" s="8">
        <v>1</v>
      </c>
      <c r="J112" s="1">
        <v>102</v>
      </c>
      <c r="K112" s="1">
        <v>0</v>
      </c>
      <c r="L112" s="8">
        <v>-102</v>
      </c>
      <c r="M112" t="s">
        <v>70</v>
      </c>
      <c r="N112" t="s">
        <v>82</v>
      </c>
      <c r="O112" t="s">
        <v>88</v>
      </c>
      <c r="P112">
        <v>6420</v>
      </c>
      <c r="Q112" t="s">
        <v>90</v>
      </c>
      <c r="R112" s="8" t="s">
        <v>697</v>
      </c>
    </row>
    <row r="113" spans="1:18" x14ac:dyDescent="0.25">
      <c r="A113" s="8" t="s">
        <v>159</v>
      </c>
      <c r="B113" t="s">
        <v>457</v>
      </c>
      <c r="C113" t="s">
        <v>460</v>
      </c>
      <c r="D113" t="s">
        <v>598</v>
      </c>
      <c r="E113" t="s">
        <v>339</v>
      </c>
      <c r="F113">
        <v>2019</v>
      </c>
      <c r="G113">
        <v>2</v>
      </c>
      <c r="H113" s="8" t="s">
        <v>287</v>
      </c>
      <c r="I113" s="8">
        <v>1</v>
      </c>
      <c r="J113" s="1">
        <v>326</v>
      </c>
      <c r="K113" s="1">
        <v>0</v>
      </c>
      <c r="L113" s="8">
        <v>-326</v>
      </c>
      <c r="M113" t="s">
        <v>70</v>
      </c>
      <c r="N113" t="s">
        <v>82</v>
      </c>
      <c r="O113" t="s">
        <v>91</v>
      </c>
      <c r="P113">
        <v>6470</v>
      </c>
      <c r="Q113" t="s">
        <v>92</v>
      </c>
      <c r="R113" s="8" t="s">
        <v>697</v>
      </c>
    </row>
    <row r="114" spans="1:18" x14ac:dyDescent="0.25">
      <c r="A114" s="8" t="s">
        <v>159</v>
      </c>
      <c r="B114" t="s">
        <v>457</v>
      </c>
      <c r="C114" t="s">
        <v>460</v>
      </c>
      <c r="D114" t="s">
        <v>599</v>
      </c>
      <c r="E114" t="s">
        <v>358</v>
      </c>
      <c r="F114">
        <v>2019</v>
      </c>
      <c r="G114">
        <v>2</v>
      </c>
      <c r="H114" s="8" t="s">
        <v>287</v>
      </c>
      <c r="I114" s="8">
        <v>1</v>
      </c>
      <c r="J114" s="1">
        <v>32.17</v>
      </c>
      <c r="K114" s="1">
        <v>0</v>
      </c>
      <c r="L114" s="8">
        <v>-32.17</v>
      </c>
      <c r="M114" t="s">
        <v>70</v>
      </c>
      <c r="N114" t="s">
        <v>82</v>
      </c>
      <c r="O114" t="s">
        <v>94</v>
      </c>
      <c r="P114">
        <v>6600</v>
      </c>
      <c r="Q114" t="s">
        <v>116</v>
      </c>
      <c r="R114" s="8" t="s">
        <v>697</v>
      </c>
    </row>
    <row r="115" spans="1:18" x14ac:dyDescent="0.25">
      <c r="A115" s="8" t="s">
        <v>159</v>
      </c>
      <c r="B115" t="s">
        <v>457</v>
      </c>
      <c r="C115" t="s">
        <v>460</v>
      </c>
      <c r="D115" t="s">
        <v>599</v>
      </c>
      <c r="E115" t="s">
        <v>341</v>
      </c>
      <c r="F115">
        <v>2019</v>
      </c>
      <c r="G115">
        <v>2</v>
      </c>
      <c r="H115" s="8" t="s">
        <v>287</v>
      </c>
      <c r="I115" s="8">
        <v>1</v>
      </c>
      <c r="J115" s="1">
        <v>111.41</v>
      </c>
      <c r="K115" s="1">
        <v>0</v>
      </c>
      <c r="L115" s="8">
        <v>-111.41</v>
      </c>
      <c r="M115" t="s">
        <v>70</v>
      </c>
      <c r="N115" t="s">
        <v>82</v>
      </c>
      <c r="O115" t="s">
        <v>94</v>
      </c>
      <c r="P115">
        <v>6640</v>
      </c>
      <c r="Q115" t="s">
        <v>95</v>
      </c>
      <c r="R115" s="8" t="s">
        <v>697</v>
      </c>
    </row>
    <row r="116" spans="1:18" x14ac:dyDescent="0.25">
      <c r="A116" s="8" t="s">
        <v>159</v>
      </c>
      <c r="B116" t="s">
        <v>457</v>
      </c>
      <c r="C116" t="s">
        <v>460</v>
      </c>
      <c r="D116" t="s">
        <v>599</v>
      </c>
      <c r="E116" t="s">
        <v>342</v>
      </c>
      <c r="F116">
        <v>2019</v>
      </c>
      <c r="G116">
        <v>2</v>
      </c>
      <c r="H116" s="8" t="s">
        <v>287</v>
      </c>
      <c r="I116" s="8">
        <v>1</v>
      </c>
      <c r="J116" s="1">
        <v>129.1</v>
      </c>
      <c r="K116" s="1">
        <v>0</v>
      </c>
      <c r="L116" s="8">
        <v>-129.1</v>
      </c>
      <c r="M116" t="s">
        <v>70</v>
      </c>
      <c r="N116" t="s">
        <v>82</v>
      </c>
      <c r="O116" t="s">
        <v>94</v>
      </c>
      <c r="P116">
        <v>6650</v>
      </c>
      <c r="Q116" t="s">
        <v>96</v>
      </c>
      <c r="R116" s="8" t="s">
        <v>697</v>
      </c>
    </row>
    <row r="117" spans="1:18" x14ac:dyDescent="0.25">
      <c r="A117" s="8" t="s">
        <v>159</v>
      </c>
      <c r="B117" t="s">
        <v>457</v>
      </c>
      <c r="C117" t="s">
        <v>460</v>
      </c>
      <c r="D117" t="s">
        <v>599</v>
      </c>
      <c r="E117" t="s">
        <v>359</v>
      </c>
      <c r="F117">
        <v>2019</v>
      </c>
      <c r="G117">
        <v>2</v>
      </c>
      <c r="H117" s="8" t="s">
        <v>287</v>
      </c>
      <c r="I117" s="8">
        <v>1</v>
      </c>
      <c r="J117" s="1">
        <v>208.71</v>
      </c>
      <c r="K117" s="1">
        <v>0</v>
      </c>
      <c r="L117" s="8">
        <v>-208.71</v>
      </c>
      <c r="M117" t="s">
        <v>70</v>
      </c>
      <c r="N117" t="s">
        <v>82</v>
      </c>
      <c r="O117" t="s">
        <v>94</v>
      </c>
      <c r="P117">
        <v>6651</v>
      </c>
      <c r="Q117" t="s">
        <v>117</v>
      </c>
      <c r="R117" s="8" t="s">
        <v>697</v>
      </c>
    </row>
    <row r="118" spans="1:18" x14ac:dyDescent="0.25">
      <c r="A118" s="8" t="s">
        <v>159</v>
      </c>
      <c r="B118" t="s">
        <v>457</v>
      </c>
      <c r="C118" t="s">
        <v>460</v>
      </c>
      <c r="D118" t="s">
        <v>599</v>
      </c>
      <c r="E118" t="s">
        <v>343</v>
      </c>
      <c r="F118">
        <v>2019</v>
      </c>
      <c r="G118">
        <v>2</v>
      </c>
      <c r="H118" s="8" t="s">
        <v>287</v>
      </c>
      <c r="I118" s="8">
        <v>1</v>
      </c>
      <c r="J118" s="1">
        <v>24</v>
      </c>
      <c r="K118" s="1">
        <v>0</v>
      </c>
      <c r="L118" s="8">
        <v>-24</v>
      </c>
      <c r="M118" t="s">
        <v>70</v>
      </c>
      <c r="N118" t="s">
        <v>82</v>
      </c>
      <c r="O118" t="s">
        <v>94</v>
      </c>
      <c r="P118">
        <v>6663</v>
      </c>
      <c r="Q118" t="s">
        <v>97</v>
      </c>
      <c r="R118" s="8" t="s">
        <v>697</v>
      </c>
    </row>
    <row r="119" spans="1:18" x14ac:dyDescent="0.25">
      <c r="A119" s="8" t="s">
        <v>159</v>
      </c>
      <c r="B119" t="s">
        <v>457</v>
      </c>
      <c r="C119" t="s">
        <v>460</v>
      </c>
      <c r="D119" t="s">
        <v>599</v>
      </c>
      <c r="E119" t="s">
        <v>344</v>
      </c>
      <c r="F119">
        <v>2019</v>
      </c>
      <c r="G119">
        <v>2</v>
      </c>
      <c r="H119" s="8" t="s">
        <v>287</v>
      </c>
      <c r="I119" s="8">
        <v>1</v>
      </c>
      <c r="J119" s="1">
        <v>72</v>
      </c>
      <c r="K119" s="1">
        <v>0</v>
      </c>
      <c r="L119" s="8">
        <v>-72</v>
      </c>
      <c r="M119" t="s">
        <v>70</v>
      </c>
      <c r="N119" t="s">
        <v>82</v>
      </c>
      <c r="O119" t="s">
        <v>94</v>
      </c>
      <c r="P119">
        <v>6664</v>
      </c>
      <c r="Q119" t="s">
        <v>98</v>
      </c>
      <c r="R119" s="8" t="s">
        <v>697</v>
      </c>
    </row>
    <row r="120" spans="1:18" x14ac:dyDescent="0.25">
      <c r="A120" s="8" t="s">
        <v>159</v>
      </c>
      <c r="B120" t="s">
        <v>457</v>
      </c>
      <c r="C120" t="s">
        <v>460</v>
      </c>
      <c r="D120" t="s">
        <v>600</v>
      </c>
      <c r="E120" t="s">
        <v>345</v>
      </c>
      <c r="F120">
        <v>2019</v>
      </c>
      <c r="G120">
        <v>2</v>
      </c>
      <c r="H120" s="8" t="s">
        <v>287</v>
      </c>
      <c r="I120" s="8">
        <v>1</v>
      </c>
      <c r="J120" s="1">
        <v>212.23</v>
      </c>
      <c r="K120" s="1">
        <v>0</v>
      </c>
      <c r="L120" s="8">
        <v>-212.23</v>
      </c>
      <c r="M120" t="s">
        <v>70</v>
      </c>
      <c r="N120" t="s">
        <v>82</v>
      </c>
      <c r="O120" t="s">
        <v>99</v>
      </c>
      <c r="P120">
        <v>6805</v>
      </c>
      <c r="Q120" t="s">
        <v>100</v>
      </c>
      <c r="R120" s="8" t="s">
        <v>697</v>
      </c>
    </row>
    <row r="121" spans="1:18" x14ac:dyDescent="0.25">
      <c r="A121" s="8" t="s">
        <v>159</v>
      </c>
      <c r="B121" t="s">
        <v>457</v>
      </c>
      <c r="C121" t="s">
        <v>460</v>
      </c>
      <c r="D121" t="s">
        <v>600</v>
      </c>
      <c r="E121" t="s">
        <v>360</v>
      </c>
      <c r="F121">
        <v>2019</v>
      </c>
      <c r="G121">
        <v>2</v>
      </c>
      <c r="H121" s="8" t="s">
        <v>287</v>
      </c>
      <c r="I121" s="8">
        <v>1</v>
      </c>
      <c r="J121" s="1">
        <v>37.39</v>
      </c>
      <c r="K121" s="1">
        <v>0</v>
      </c>
      <c r="L121" s="8">
        <v>-37.39</v>
      </c>
      <c r="M121" t="s">
        <v>70</v>
      </c>
      <c r="N121" t="s">
        <v>82</v>
      </c>
      <c r="O121" t="s">
        <v>99</v>
      </c>
      <c r="P121">
        <v>6815</v>
      </c>
      <c r="Q121" t="s">
        <v>99</v>
      </c>
      <c r="R121" s="8" t="s">
        <v>697</v>
      </c>
    </row>
    <row r="122" spans="1:18" x14ac:dyDescent="0.25">
      <c r="A122" s="8" t="s">
        <v>159</v>
      </c>
      <c r="B122" t="s">
        <v>457</v>
      </c>
      <c r="C122" t="s">
        <v>459</v>
      </c>
      <c r="D122" t="s">
        <v>594</v>
      </c>
      <c r="E122" t="s">
        <v>361</v>
      </c>
      <c r="F122">
        <v>2019</v>
      </c>
      <c r="G122">
        <v>2</v>
      </c>
      <c r="H122" s="8" t="s">
        <v>287</v>
      </c>
      <c r="I122" s="8">
        <v>1</v>
      </c>
      <c r="J122" s="1">
        <v>89</v>
      </c>
      <c r="K122" s="1">
        <v>0</v>
      </c>
      <c r="L122" s="8">
        <v>-89</v>
      </c>
      <c r="M122" t="s">
        <v>70</v>
      </c>
      <c r="N122" t="s">
        <v>74</v>
      </c>
      <c r="O122" t="s">
        <v>78</v>
      </c>
      <c r="P122">
        <v>6821</v>
      </c>
      <c r="Q122" t="s">
        <v>118</v>
      </c>
      <c r="R122" s="8" t="s">
        <v>697</v>
      </c>
    </row>
    <row r="123" spans="1:18" x14ac:dyDescent="0.25">
      <c r="A123" s="8" t="s">
        <v>159</v>
      </c>
      <c r="B123" t="s">
        <v>457</v>
      </c>
      <c r="C123" t="s">
        <v>460</v>
      </c>
      <c r="D123" t="s">
        <v>601</v>
      </c>
      <c r="E123" t="s">
        <v>346</v>
      </c>
      <c r="F123">
        <v>2019</v>
      </c>
      <c r="G123">
        <v>2</v>
      </c>
      <c r="H123" s="8" t="s">
        <v>287</v>
      </c>
      <c r="I123" s="8">
        <v>1</v>
      </c>
      <c r="J123" s="1">
        <v>10705.5</v>
      </c>
      <c r="K123" s="1">
        <v>0</v>
      </c>
      <c r="L123" s="8">
        <v>-10705.5</v>
      </c>
      <c r="M123" t="s">
        <v>70</v>
      </c>
      <c r="N123" t="s">
        <v>82</v>
      </c>
      <c r="O123" t="s">
        <v>101</v>
      </c>
      <c r="P123">
        <v>6825</v>
      </c>
      <c r="Q123" t="s">
        <v>102</v>
      </c>
      <c r="R123" s="8" t="s">
        <v>697</v>
      </c>
    </row>
    <row r="124" spans="1:18" x14ac:dyDescent="0.25">
      <c r="A124" s="8" t="s">
        <v>159</v>
      </c>
      <c r="B124" t="s">
        <v>457</v>
      </c>
      <c r="C124" t="s">
        <v>460</v>
      </c>
      <c r="D124" t="s">
        <v>602</v>
      </c>
      <c r="E124" t="s">
        <v>347</v>
      </c>
      <c r="F124">
        <v>2019</v>
      </c>
      <c r="G124">
        <v>2</v>
      </c>
      <c r="H124" s="8" t="s">
        <v>287</v>
      </c>
      <c r="I124" s="8">
        <v>1</v>
      </c>
      <c r="J124" s="1">
        <v>502.03</v>
      </c>
      <c r="K124" s="1">
        <v>153.38999999999999</v>
      </c>
      <c r="L124" s="8">
        <v>-348.64</v>
      </c>
      <c r="M124" t="s">
        <v>70</v>
      </c>
      <c r="N124" t="s">
        <v>82</v>
      </c>
      <c r="O124" t="s">
        <v>103</v>
      </c>
      <c r="P124">
        <v>6850</v>
      </c>
      <c r="Q124" t="s">
        <v>103</v>
      </c>
      <c r="R124" s="8" t="s">
        <v>697</v>
      </c>
    </row>
    <row r="125" spans="1:18" x14ac:dyDescent="0.25">
      <c r="A125" s="8" t="s">
        <v>159</v>
      </c>
      <c r="B125" t="s">
        <v>457</v>
      </c>
      <c r="C125" t="s">
        <v>460</v>
      </c>
      <c r="D125" t="s">
        <v>602</v>
      </c>
      <c r="E125" t="s">
        <v>348</v>
      </c>
      <c r="F125">
        <v>2019</v>
      </c>
      <c r="G125">
        <v>2</v>
      </c>
      <c r="H125" s="8" t="s">
        <v>287</v>
      </c>
      <c r="I125" s="8">
        <v>1</v>
      </c>
      <c r="J125" s="1">
        <v>68</v>
      </c>
      <c r="K125" s="1">
        <v>0</v>
      </c>
      <c r="L125" s="8">
        <v>-68</v>
      </c>
      <c r="M125" t="s">
        <v>70</v>
      </c>
      <c r="N125" t="s">
        <v>82</v>
      </c>
      <c r="O125" t="s">
        <v>103</v>
      </c>
      <c r="P125">
        <v>6855</v>
      </c>
      <c r="Q125" t="s">
        <v>104</v>
      </c>
      <c r="R125" s="8" t="s">
        <v>697</v>
      </c>
    </row>
    <row r="126" spans="1:18" x14ac:dyDescent="0.25">
      <c r="A126" s="8" t="s">
        <v>159</v>
      </c>
      <c r="B126" t="s">
        <v>457</v>
      </c>
      <c r="C126" t="s">
        <v>460</v>
      </c>
      <c r="D126" t="s">
        <v>602</v>
      </c>
      <c r="E126" t="s">
        <v>349</v>
      </c>
      <c r="F126">
        <v>2019</v>
      </c>
      <c r="G126">
        <v>2</v>
      </c>
      <c r="H126" s="8" t="s">
        <v>287</v>
      </c>
      <c r="I126" s="8">
        <v>1</v>
      </c>
      <c r="J126" s="1">
        <v>1603.5</v>
      </c>
      <c r="K126" s="1">
        <v>0</v>
      </c>
      <c r="L126" s="8">
        <v>-1603.5</v>
      </c>
      <c r="M126" t="s">
        <v>70</v>
      </c>
      <c r="N126" t="s">
        <v>82</v>
      </c>
      <c r="O126" t="s">
        <v>103</v>
      </c>
      <c r="P126">
        <v>6859</v>
      </c>
      <c r="Q126" t="s">
        <v>105</v>
      </c>
      <c r="R126" s="8" t="s">
        <v>697</v>
      </c>
    </row>
    <row r="127" spans="1:18" x14ac:dyDescent="0.25">
      <c r="A127" s="8" t="s">
        <v>159</v>
      </c>
      <c r="B127" t="s">
        <v>457</v>
      </c>
      <c r="C127" t="s">
        <v>460</v>
      </c>
      <c r="D127" t="s">
        <v>603</v>
      </c>
      <c r="E127" t="s">
        <v>350</v>
      </c>
      <c r="F127">
        <v>2019</v>
      </c>
      <c r="G127">
        <v>2</v>
      </c>
      <c r="H127" s="8" t="s">
        <v>287</v>
      </c>
      <c r="I127" s="8">
        <v>1</v>
      </c>
      <c r="J127" s="1">
        <v>15000</v>
      </c>
      <c r="K127" s="1">
        <v>0</v>
      </c>
      <c r="L127" s="8">
        <v>-15000</v>
      </c>
      <c r="M127" t="s">
        <v>70</v>
      </c>
      <c r="N127" t="s">
        <v>82</v>
      </c>
      <c r="O127" t="s">
        <v>106</v>
      </c>
      <c r="P127">
        <v>6974</v>
      </c>
      <c r="Q127" t="s">
        <v>107</v>
      </c>
      <c r="R127" s="8" t="s">
        <v>697</v>
      </c>
    </row>
    <row r="128" spans="1:18" x14ac:dyDescent="0.25">
      <c r="A128" s="8" t="s">
        <v>159</v>
      </c>
      <c r="B128" t="s">
        <v>457</v>
      </c>
      <c r="C128" t="s">
        <v>460</v>
      </c>
      <c r="D128" t="s">
        <v>603</v>
      </c>
      <c r="E128" t="s">
        <v>351</v>
      </c>
      <c r="F128">
        <v>2019</v>
      </c>
      <c r="G128">
        <v>2</v>
      </c>
      <c r="H128" s="8" t="s">
        <v>287</v>
      </c>
      <c r="I128" s="8">
        <v>1</v>
      </c>
      <c r="J128" s="1">
        <v>3500</v>
      </c>
      <c r="K128" s="1">
        <v>0</v>
      </c>
      <c r="L128" s="8">
        <v>-3500</v>
      </c>
      <c r="M128" t="s">
        <v>70</v>
      </c>
      <c r="N128" t="s">
        <v>82</v>
      </c>
      <c r="O128" t="s">
        <v>106</v>
      </c>
      <c r="P128">
        <v>6976</v>
      </c>
      <c r="Q128" t="s">
        <v>108</v>
      </c>
      <c r="R128" s="8" t="s">
        <v>697</v>
      </c>
    </row>
    <row r="129" spans="1:18" x14ac:dyDescent="0.25">
      <c r="A129" s="8" t="s">
        <v>159</v>
      </c>
      <c r="B129" t="s">
        <v>457</v>
      </c>
      <c r="C129" t="s">
        <v>460</v>
      </c>
      <c r="D129" t="s">
        <v>603</v>
      </c>
      <c r="E129" t="s">
        <v>352</v>
      </c>
      <c r="F129">
        <v>2019</v>
      </c>
      <c r="G129">
        <v>2</v>
      </c>
      <c r="H129" s="8" t="s">
        <v>287</v>
      </c>
      <c r="I129" s="8">
        <v>1</v>
      </c>
      <c r="J129" s="1">
        <v>0</v>
      </c>
      <c r="K129" s="1">
        <v>15000</v>
      </c>
      <c r="L129" s="8">
        <v>15000</v>
      </c>
      <c r="M129" t="s">
        <v>70</v>
      </c>
      <c r="N129" t="s">
        <v>82</v>
      </c>
      <c r="O129" t="s">
        <v>106</v>
      </c>
      <c r="P129">
        <v>6984</v>
      </c>
      <c r="Q129" t="s">
        <v>109</v>
      </c>
      <c r="R129" s="8" t="s">
        <v>697</v>
      </c>
    </row>
    <row r="130" spans="1:18" x14ac:dyDescent="0.25">
      <c r="A130" s="8" t="s">
        <v>159</v>
      </c>
      <c r="B130" t="s">
        <v>457</v>
      </c>
      <c r="C130" t="s">
        <v>460</v>
      </c>
      <c r="D130" t="s">
        <v>603</v>
      </c>
      <c r="E130" t="s">
        <v>353</v>
      </c>
      <c r="F130">
        <v>2019</v>
      </c>
      <c r="G130">
        <v>2</v>
      </c>
      <c r="H130" s="8" t="s">
        <v>287</v>
      </c>
      <c r="I130" s="8">
        <v>1</v>
      </c>
      <c r="J130" s="1">
        <v>0</v>
      </c>
      <c r="K130" s="1">
        <v>3500</v>
      </c>
      <c r="L130" s="8">
        <v>3500</v>
      </c>
      <c r="M130" t="s">
        <v>70</v>
      </c>
      <c r="N130" t="s">
        <v>82</v>
      </c>
      <c r="O130" t="s">
        <v>106</v>
      </c>
      <c r="P130">
        <v>6986</v>
      </c>
      <c r="Q130" t="s">
        <v>110</v>
      </c>
      <c r="R130" s="8" t="s">
        <v>697</v>
      </c>
    </row>
    <row r="131" spans="1:18" x14ac:dyDescent="0.25">
      <c r="A131" s="8" t="s">
        <v>160</v>
      </c>
      <c r="B131" t="s">
        <v>437</v>
      </c>
      <c r="C131" t="s">
        <v>438</v>
      </c>
      <c r="D131" t="s">
        <v>568</v>
      </c>
      <c r="E131" t="s">
        <v>286</v>
      </c>
      <c r="F131">
        <v>2019</v>
      </c>
      <c r="G131">
        <v>3</v>
      </c>
      <c r="H131" s="8" t="s">
        <v>287</v>
      </c>
      <c r="I131" s="8">
        <v>1</v>
      </c>
      <c r="J131" s="1">
        <v>13364.61</v>
      </c>
      <c r="K131" s="1">
        <v>0</v>
      </c>
      <c r="L131" s="8">
        <v>-13364.61</v>
      </c>
      <c r="M131" t="s">
        <v>9</v>
      </c>
      <c r="N131" t="s">
        <v>10</v>
      </c>
      <c r="O131" t="s">
        <v>11</v>
      </c>
      <c r="P131">
        <v>143</v>
      </c>
      <c r="Q131" t="s">
        <v>12</v>
      </c>
      <c r="R131" s="8" t="s">
        <v>697</v>
      </c>
    </row>
    <row r="132" spans="1:18" x14ac:dyDescent="0.25">
      <c r="A132" s="8" t="s">
        <v>160</v>
      </c>
      <c r="B132" t="s">
        <v>440</v>
      </c>
      <c r="C132" t="s">
        <v>571</v>
      </c>
      <c r="D132" t="s">
        <v>573</v>
      </c>
      <c r="E132" t="s">
        <v>295</v>
      </c>
      <c r="F132">
        <v>2019</v>
      </c>
      <c r="G132">
        <v>3</v>
      </c>
      <c r="H132" s="8" t="s">
        <v>287</v>
      </c>
      <c r="I132" s="8">
        <v>1</v>
      </c>
      <c r="J132" s="1">
        <v>2.75</v>
      </c>
      <c r="K132" s="1">
        <v>0</v>
      </c>
      <c r="L132" s="8">
        <v>-2.75</v>
      </c>
      <c r="M132" t="s">
        <v>19</v>
      </c>
      <c r="N132" t="s">
        <v>23</v>
      </c>
      <c r="O132" t="s">
        <v>24</v>
      </c>
      <c r="P132">
        <v>1401</v>
      </c>
      <c r="Q132" t="s">
        <v>26</v>
      </c>
      <c r="R132" s="8" t="s">
        <v>697</v>
      </c>
    </row>
    <row r="133" spans="1:18" x14ac:dyDescent="0.25">
      <c r="A133" s="8" t="s">
        <v>160</v>
      </c>
      <c r="B133" t="s">
        <v>440</v>
      </c>
      <c r="C133" t="s">
        <v>571</v>
      </c>
      <c r="D133" t="s">
        <v>573</v>
      </c>
      <c r="E133" t="s">
        <v>296</v>
      </c>
      <c r="F133">
        <v>2019</v>
      </c>
      <c r="G133">
        <v>3</v>
      </c>
      <c r="H133" s="8" t="s">
        <v>287</v>
      </c>
      <c r="I133" s="8">
        <v>1</v>
      </c>
      <c r="J133" s="1">
        <v>3676.35</v>
      </c>
      <c r="K133" s="1">
        <v>560.42999999999995</v>
      </c>
      <c r="L133" s="8">
        <v>-3115.92</v>
      </c>
      <c r="M133" t="s">
        <v>19</v>
      </c>
      <c r="N133" t="s">
        <v>23</v>
      </c>
      <c r="O133" t="s">
        <v>24</v>
      </c>
      <c r="P133">
        <v>1406</v>
      </c>
      <c r="Q133" t="s">
        <v>27</v>
      </c>
      <c r="R133" s="8" t="s">
        <v>697</v>
      </c>
    </row>
    <row r="134" spans="1:18" x14ac:dyDescent="0.25">
      <c r="A134" s="8" t="s">
        <v>160</v>
      </c>
      <c r="B134" t="s">
        <v>440</v>
      </c>
      <c r="C134" t="s">
        <v>571</v>
      </c>
      <c r="D134" t="s">
        <v>573</v>
      </c>
      <c r="E134" t="s">
        <v>297</v>
      </c>
      <c r="F134">
        <v>2019</v>
      </c>
      <c r="G134">
        <v>3</v>
      </c>
      <c r="H134" s="8" t="s">
        <v>287</v>
      </c>
      <c r="I134" s="8">
        <v>1</v>
      </c>
      <c r="J134" s="1">
        <v>5750.53</v>
      </c>
      <c r="K134" s="1">
        <v>6.85</v>
      </c>
      <c r="L134" s="8">
        <v>-5743.68</v>
      </c>
      <c r="M134" t="s">
        <v>19</v>
      </c>
      <c r="N134" t="s">
        <v>23</v>
      </c>
      <c r="O134" t="s">
        <v>24</v>
      </c>
      <c r="P134">
        <v>1434</v>
      </c>
      <c r="Q134" t="s">
        <v>28</v>
      </c>
      <c r="R134" s="8" t="s">
        <v>697</v>
      </c>
    </row>
    <row r="135" spans="1:18" x14ac:dyDescent="0.25">
      <c r="A135" s="8" t="s">
        <v>160</v>
      </c>
      <c r="B135" t="s">
        <v>440</v>
      </c>
      <c r="C135" t="s">
        <v>571</v>
      </c>
      <c r="D135" t="s">
        <v>573</v>
      </c>
      <c r="E135" t="s">
        <v>298</v>
      </c>
      <c r="F135">
        <v>2019</v>
      </c>
      <c r="G135">
        <v>3</v>
      </c>
      <c r="H135" s="8" t="s">
        <v>287</v>
      </c>
      <c r="I135" s="8">
        <v>1</v>
      </c>
      <c r="J135" s="1">
        <v>558.89</v>
      </c>
      <c r="K135" s="1">
        <v>212.84</v>
      </c>
      <c r="L135" s="8">
        <v>-346.05</v>
      </c>
      <c r="M135" t="s">
        <v>19</v>
      </c>
      <c r="N135" t="s">
        <v>23</v>
      </c>
      <c r="O135" t="s">
        <v>24</v>
      </c>
      <c r="P135">
        <v>1437</v>
      </c>
      <c r="Q135" t="s">
        <v>29</v>
      </c>
      <c r="R135" s="8" t="s">
        <v>697</v>
      </c>
    </row>
    <row r="136" spans="1:18" x14ac:dyDescent="0.25">
      <c r="A136" s="8" t="s">
        <v>160</v>
      </c>
      <c r="B136" t="s">
        <v>440</v>
      </c>
      <c r="C136" t="s">
        <v>574</v>
      </c>
      <c r="D136" t="s">
        <v>575</v>
      </c>
      <c r="E136" t="s">
        <v>299</v>
      </c>
      <c r="F136">
        <v>2019</v>
      </c>
      <c r="G136">
        <v>3</v>
      </c>
      <c r="H136" s="8" t="s">
        <v>287</v>
      </c>
      <c r="I136" s="8">
        <v>1</v>
      </c>
      <c r="J136" s="1">
        <v>0</v>
      </c>
      <c r="K136" s="1">
        <v>36.4</v>
      </c>
      <c r="L136" s="8">
        <v>36.4</v>
      </c>
      <c r="M136" t="s">
        <v>19</v>
      </c>
      <c r="N136" t="s">
        <v>30</v>
      </c>
      <c r="O136" t="s">
        <v>31</v>
      </c>
      <c r="P136">
        <v>1600</v>
      </c>
      <c r="Q136" t="s">
        <v>32</v>
      </c>
      <c r="R136" s="8" t="s">
        <v>697</v>
      </c>
    </row>
    <row r="137" spans="1:18" x14ac:dyDescent="0.25">
      <c r="A137" s="8" t="s">
        <v>160</v>
      </c>
      <c r="B137" t="s">
        <v>440</v>
      </c>
      <c r="C137" t="s">
        <v>574</v>
      </c>
      <c r="D137" t="s">
        <v>575</v>
      </c>
      <c r="E137" t="s">
        <v>300</v>
      </c>
      <c r="F137">
        <v>2019</v>
      </c>
      <c r="G137">
        <v>3</v>
      </c>
      <c r="H137" s="8" t="s">
        <v>287</v>
      </c>
      <c r="I137" s="8">
        <v>1</v>
      </c>
      <c r="J137" s="1">
        <v>6254.05</v>
      </c>
      <c r="K137" s="1">
        <v>51654.53</v>
      </c>
      <c r="L137" s="8">
        <v>45400.480000000003</v>
      </c>
      <c r="M137" t="s">
        <v>19</v>
      </c>
      <c r="N137" t="s">
        <v>30</v>
      </c>
      <c r="O137" t="s">
        <v>31</v>
      </c>
      <c r="P137">
        <v>1803</v>
      </c>
      <c r="Q137" t="s">
        <v>33</v>
      </c>
      <c r="R137" s="8" t="s">
        <v>697</v>
      </c>
    </row>
    <row r="138" spans="1:18" x14ac:dyDescent="0.25">
      <c r="A138" s="8" t="s">
        <v>161</v>
      </c>
      <c r="B138" t="s">
        <v>449</v>
      </c>
      <c r="C138" t="s">
        <v>450</v>
      </c>
      <c r="D138" t="s">
        <v>582</v>
      </c>
      <c r="E138" t="s">
        <v>308</v>
      </c>
      <c r="F138">
        <v>2019</v>
      </c>
      <c r="G138">
        <v>3</v>
      </c>
      <c r="H138" s="8" t="s">
        <v>287</v>
      </c>
      <c r="I138" s="8">
        <v>1</v>
      </c>
      <c r="J138" s="1">
        <v>34086.559999999998</v>
      </c>
      <c r="K138" s="1">
        <v>0</v>
      </c>
      <c r="L138" s="8">
        <v>-34086.559999999998</v>
      </c>
      <c r="M138" t="s">
        <v>46</v>
      </c>
      <c r="N138" t="s">
        <v>47</v>
      </c>
      <c r="O138" t="s">
        <v>47</v>
      </c>
      <c r="P138">
        <v>3070</v>
      </c>
      <c r="Q138" t="s">
        <v>47</v>
      </c>
      <c r="R138" s="8" t="s">
        <v>697</v>
      </c>
    </row>
    <row r="139" spans="1:18" x14ac:dyDescent="0.25">
      <c r="A139" s="8" t="s">
        <v>161</v>
      </c>
      <c r="B139" t="s">
        <v>583</v>
      </c>
      <c r="C139" t="s">
        <v>584</v>
      </c>
      <c r="D139" t="s">
        <v>585</v>
      </c>
      <c r="E139" t="s">
        <v>312</v>
      </c>
      <c r="F139">
        <v>2019</v>
      </c>
      <c r="G139">
        <v>3</v>
      </c>
      <c r="H139" s="8" t="s">
        <v>287</v>
      </c>
      <c r="I139" s="8">
        <v>1</v>
      </c>
      <c r="J139" s="1">
        <v>15889.05</v>
      </c>
      <c r="K139" s="1">
        <v>50649.19</v>
      </c>
      <c r="L139" s="8">
        <v>34760.14</v>
      </c>
      <c r="M139" t="s">
        <v>51</v>
      </c>
      <c r="N139" t="s">
        <v>149</v>
      </c>
      <c r="O139" t="s">
        <v>149</v>
      </c>
      <c r="P139">
        <v>3300</v>
      </c>
      <c r="Q139" t="s">
        <v>150</v>
      </c>
      <c r="R139" s="8" t="s">
        <v>697</v>
      </c>
    </row>
    <row r="140" spans="1:18" x14ac:dyDescent="0.25">
      <c r="A140" s="8" t="s">
        <v>161</v>
      </c>
      <c r="B140" t="s">
        <v>583</v>
      </c>
      <c r="C140" t="s">
        <v>586</v>
      </c>
      <c r="D140" t="s">
        <v>587</v>
      </c>
      <c r="E140" t="s">
        <v>315</v>
      </c>
      <c r="F140">
        <v>2019</v>
      </c>
      <c r="G140">
        <v>3</v>
      </c>
      <c r="H140" s="8" t="s">
        <v>287</v>
      </c>
      <c r="I140" s="8">
        <v>1</v>
      </c>
      <c r="J140" s="1">
        <v>16119.64</v>
      </c>
      <c r="K140" s="1">
        <v>16119.64</v>
      </c>
      <c r="L140" s="8">
        <v>0</v>
      </c>
      <c r="M140" t="s">
        <v>51</v>
      </c>
      <c r="N140" t="s">
        <v>52</v>
      </c>
      <c r="O140" t="s">
        <v>52</v>
      </c>
      <c r="P140">
        <v>3720</v>
      </c>
      <c r="Q140" t="s">
        <v>55</v>
      </c>
      <c r="R140" s="8" t="s">
        <v>697</v>
      </c>
    </row>
    <row r="141" spans="1:18" x14ac:dyDescent="0.25">
      <c r="A141" s="8" t="s">
        <v>161</v>
      </c>
      <c r="B141" t="s">
        <v>583</v>
      </c>
      <c r="C141" t="s">
        <v>586</v>
      </c>
      <c r="D141" t="s">
        <v>587</v>
      </c>
      <c r="E141" t="s">
        <v>316</v>
      </c>
      <c r="F141">
        <v>2019</v>
      </c>
      <c r="G141">
        <v>3</v>
      </c>
      <c r="H141" s="8" t="s">
        <v>287</v>
      </c>
      <c r="I141" s="8">
        <v>1</v>
      </c>
      <c r="J141" s="1">
        <v>4418.79</v>
      </c>
      <c r="K141" s="1">
        <v>4418.79</v>
      </c>
      <c r="L141" s="8">
        <v>0</v>
      </c>
      <c r="M141" t="s">
        <v>51</v>
      </c>
      <c r="N141" t="s">
        <v>52</v>
      </c>
      <c r="O141" t="s">
        <v>52</v>
      </c>
      <c r="P141">
        <v>3730</v>
      </c>
      <c r="Q141" t="s">
        <v>56</v>
      </c>
      <c r="R141" s="8" t="s">
        <v>697</v>
      </c>
    </row>
    <row r="142" spans="1:18" x14ac:dyDescent="0.25">
      <c r="A142" s="8" t="s">
        <v>161</v>
      </c>
      <c r="B142" t="s">
        <v>583</v>
      </c>
      <c r="C142" t="s">
        <v>586</v>
      </c>
      <c r="D142" t="s">
        <v>587</v>
      </c>
      <c r="E142" t="s">
        <v>317</v>
      </c>
      <c r="F142">
        <v>2019</v>
      </c>
      <c r="G142">
        <v>3</v>
      </c>
      <c r="H142" s="8" t="s">
        <v>287</v>
      </c>
      <c r="I142" s="8">
        <v>1</v>
      </c>
      <c r="J142" s="1">
        <v>8003.69</v>
      </c>
      <c r="K142" s="1">
        <v>8003.69</v>
      </c>
      <c r="L142" s="8">
        <v>0</v>
      </c>
      <c r="M142" t="s">
        <v>51</v>
      </c>
      <c r="N142" t="s">
        <v>52</v>
      </c>
      <c r="O142" t="s">
        <v>52</v>
      </c>
      <c r="P142">
        <v>3740</v>
      </c>
      <c r="Q142" t="s">
        <v>57</v>
      </c>
      <c r="R142" s="8" t="s">
        <v>697</v>
      </c>
    </row>
    <row r="143" spans="1:18" x14ac:dyDescent="0.25">
      <c r="A143" s="8" t="s">
        <v>161</v>
      </c>
      <c r="B143" t="s">
        <v>583</v>
      </c>
      <c r="C143" t="s">
        <v>586</v>
      </c>
      <c r="D143" t="s">
        <v>587</v>
      </c>
      <c r="E143" t="s">
        <v>318</v>
      </c>
      <c r="F143">
        <v>2019</v>
      </c>
      <c r="G143">
        <v>3</v>
      </c>
      <c r="H143" s="8" t="s">
        <v>287</v>
      </c>
      <c r="I143" s="8">
        <v>1</v>
      </c>
      <c r="J143" s="1">
        <v>60</v>
      </c>
      <c r="K143" s="1">
        <v>60</v>
      </c>
      <c r="L143" s="8">
        <v>0</v>
      </c>
      <c r="M143" t="s">
        <v>51</v>
      </c>
      <c r="N143" t="s">
        <v>52</v>
      </c>
      <c r="O143" t="s">
        <v>52</v>
      </c>
      <c r="P143">
        <v>3770</v>
      </c>
      <c r="Q143" t="s">
        <v>58</v>
      </c>
      <c r="R143" s="8" t="s">
        <v>697</v>
      </c>
    </row>
    <row r="144" spans="1:18" x14ac:dyDescent="0.25">
      <c r="A144" s="8" t="s">
        <v>161</v>
      </c>
      <c r="B144" t="s">
        <v>583</v>
      </c>
      <c r="C144" t="s">
        <v>586</v>
      </c>
      <c r="D144" t="s">
        <v>587</v>
      </c>
      <c r="E144" t="s">
        <v>319</v>
      </c>
      <c r="F144">
        <v>2019</v>
      </c>
      <c r="G144">
        <v>3</v>
      </c>
      <c r="H144" s="8" t="s">
        <v>287</v>
      </c>
      <c r="I144" s="8">
        <v>1</v>
      </c>
      <c r="J144" s="1">
        <v>28602.12</v>
      </c>
      <c r="K144" s="1">
        <v>28602.12</v>
      </c>
      <c r="L144" s="8">
        <v>0</v>
      </c>
      <c r="M144" t="s">
        <v>51</v>
      </c>
      <c r="N144" t="s">
        <v>52</v>
      </c>
      <c r="O144" t="s">
        <v>52</v>
      </c>
      <c r="P144">
        <v>3790</v>
      </c>
      <c r="Q144" t="s">
        <v>59</v>
      </c>
      <c r="R144" s="8" t="s">
        <v>697</v>
      </c>
    </row>
    <row r="145" spans="1:18" x14ac:dyDescent="0.25">
      <c r="A145" s="8" t="s">
        <v>161</v>
      </c>
      <c r="B145" t="s">
        <v>583</v>
      </c>
      <c r="C145" t="s">
        <v>586</v>
      </c>
      <c r="D145" t="s">
        <v>587</v>
      </c>
      <c r="E145" t="s">
        <v>362</v>
      </c>
      <c r="F145">
        <v>2019</v>
      </c>
      <c r="G145">
        <v>3</v>
      </c>
      <c r="H145" s="8" t="s">
        <v>287</v>
      </c>
      <c r="I145" s="8">
        <v>1</v>
      </c>
      <c r="J145" s="1">
        <v>0</v>
      </c>
      <c r="K145" s="1">
        <v>6182.08</v>
      </c>
      <c r="L145" s="8">
        <v>6182.08</v>
      </c>
      <c r="M145" t="s">
        <v>51</v>
      </c>
      <c r="N145" t="s">
        <v>52</v>
      </c>
      <c r="O145" t="s">
        <v>52</v>
      </c>
      <c r="P145">
        <v>3820</v>
      </c>
      <c r="Q145" t="s">
        <v>119</v>
      </c>
      <c r="R145" s="8" t="s">
        <v>697</v>
      </c>
    </row>
    <row r="146" spans="1:18" x14ac:dyDescent="0.25">
      <c r="A146" s="8" t="s">
        <v>161</v>
      </c>
      <c r="B146" t="s">
        <v>451</v>
      </c>
      <c r="C146" t="s">
        <v>452</v>
      </c>
      <c r="D146" t="s">
        <v>588</v>
      </c>
      <c r="E146" t="s">
        <v>322</v>
      </c>
      <c r="F146">
        <v>2019</v>
      </c>
      <c r="G146">
        <v>3</v>
      </c>
      <c r="H146" s="8" t="s">
        <v>287</v>
      </c>
      <c r="I146" s="8">
        <v>1</v>
      </c>
      <c r="J146" s="1">
        <v>21948.98</v>
      </c>
      <c r="K146" s="1">
        <v>0</v>
      </c>
      <c r="L146" s="8">
        <v>-21948.98</v>
      </c>
      <c r="M146" t="s">
        <v>226</v>
      </c>
      <c r="N146" t="s">
        <v>226</v>
      </c>
      <c r="O146" t="s">
        <v>226</v>
      </c>
      <c r="P146">
        <v>3900</v>
      </c>
      <c r="Q146" t="s">
        <v>62</v>
      </c>
      <c r="R146" s="8" t="s">
        <v>697</v>
      </c>
    </row>
    <row r="147" spans="1:18" x14ac:dyDescent="0.25">
      <c r="A147" s="8" t="s">
        <v>159</v>
      </c>
      <c r="B147" t="s">
        <v>453</v>
      </c>
      <c r="C147" t="s">
        <v>455</v>
      </c>
      <c r="D147" t="s">
        <v>590</v>
      </c>
      <c r="E147" t="s">
        <v>325</v>
      </c>
      <c r="F147">
        <v>2019</v>
      </c>
      <c r="G147">
        <v>3</v>
      </c>
      <c r="H147" s="8" t="s">
        <v>287</v>
      </c>
      <c r="I147" s="8">
        <v>1</v>
      </c>
      <c r="J147" s="1">
        <v>0</v>
      </c>
      <c r="K147" s="1">
        <v>10691.29</v>
      </c>
      <c r="L147" s="8">
        <v>10691.29</v>
      </c>
      <c r="M147" t="s">
        <v>63</v>
      </c>
      <c r="N147" t="s">
        <v>67</v>
      </c>
      <c r="O147" t="s">
        <v>68</v>
      </c>
      <c r="P147">
        <v>4820</v>
      </c>
      <c r="Q147" t="s">
        <v>68</v>
      </c>
      <c r="R147" s="8" t="s">
        <v>697</v>
      </c>
    </row>
    <row r="148" spans="1:18" x14ac:dyDescent="0.25">
      <c r="A148" s="8" t="s">
        <v>159</v>
      </c>
      <c r="B148" t="s">
        <v>453</v>
      </c>
      <c r="C148" t="s">
        <v>456</v>
      </c>
      <c r="D148" t="s">
        <v>591</v>
      </c>
      <c r="E148" t="s">
        <v>326</v>
      </c>
      <c r="F148">
        <v>2019</v>
      </c>
      <c r="G148">
        <v>3</v>
      </c>
      <c r="H148" s="8" t="s">
        <v>287</v>
      </c>
      <c r="I148" s="8">
        <v>1</v>
      </c>
      <c r="J148" s="1">
        <v>0</v>
      </c>
      <c r="K148" s="1">
        <v>21948.98</v>
      </c>
      <c r="L148" s="8">
        <v>21948.98</v>
      </c>
      <c r="M148" t="s">
        <v>63</v>
      </c>
      <c r="N148" t="s">
        <v>69</v>
      </c>
      <c r="O148" t="s">
        <v>69</v>
      </c>
      <c r="P148">
        <v>4830</v>
      </c>
      <c r="Q148" t="s">
        <v>69</v>
      </c>
      <c r="R148" s="8" t="s">
        <v>697</v>
      </c>
    </row>
    <row r="149" spans="1:18" x14ac:dyDescent="0.25">
      <c r="A149" s="8" t="s">
        <v>159</v>
      </c>
      <c r="B149" t="s">
        <v>453</v>
      </c>
      <c r="C149" t="s">
        <v>456</v>
      </c>
      <c r="D149" t="s">
        <v>591</v>
      </c>
      <c r="E149" t="s">
        <v>363</v>
      </c>
      <c r="F149">
        <v>2019</v>
      </c>
      <c r="G149">
        <v>3</v>
      </c>
      <c r="H149" s="8" t="s">
        <v>287</v>
      </c>
      <c r="I149" s="8">
        <v>1</v>
      </c>
      <c r="J149" s="1">
        <v>0</v>
      </c>
      <c r="K149" s="1">
        <v>1412</v>
      </c>
      <c r="L149" s="8">
        <v>1412</v>
      </c>
      <c r="M149" t="s">
        <v>63</v>
      </c>
      <c r="N149" t="s">
        <v>69</v>
      </c>
      <c r="O149" t="s">
        <v>69</v>
      </c>
      <c r="P149">
        <v>4930</v>
      </c>
      <c r="Q149" t="s">
        <v>120</v>
      </c>
      <c r="R149" s="8" t="s">
        <v>697</v>
      </c>
    </row>
    <row r="150" spans="1:18" x14ac:dyDescent="0.25">
      <c r="A150" s="8" t="s">
        <v>159</v>
      </c>
      <c r="B150" t="s">
        <v>457</v>
      </c>
      <c r="C150" t="s">
        <v>459</v>
      </c>
      <c r="D150" t="s">
        <v>593</v>
      </c>
      <c r="E150" t="s">
        <v>328</v>
      </c>
      <c r="F150">
        <v>2019</v>
      </c>
      <c r="G150">
        <v>3</v>
      </c>
      <c r="H150" s="8" t="s">
        <v>287</v>
      </c>
      <c r="I150" s="8">
        <v>1</v>
      </c>
      <c r="J150" s="1">
        <v>17159</v>
      </c>
      <c r="K150" s="1">
        <v>0</v>
      </c>
      <c r="L150" s="8">
        <v>-17159</v>
      </c>
      <c r="M150" t="s">
        <v>70</v>
      </c>
      <c r="N150" t="s">
        <v>74</v>
      </c>
      <c r="O150" t="s">
        <v>75</v>
      </c>
      <c r="P150">
        <v>6020</v>
      </c>
      <c r="Q150" t="s">
        <v>76</v>
      </c>
      <c r="R150" s="8" t="s">
        <v>697</v>
      </c>
    </row>
    <row r="151" spans="1:18" x14ac:dyDescent="0.25">
      <c r="A151" s="8" t="s">
        <v>159</v>
      </c>
      <c r="B151" t="s">
        <v>457</v>
      </c>
      <c r="C151" t="s">
        <v>459</v>
      </c>
      <c r="D151" t="s">
        <v>593</v>
      </c>
      <c r="E151" t="s">
        <v>329</v>
      </c>
      <c r="F151">
        <v>2019</v>
      </c>
      <c r="G151">
        <v>3</v>
      </c>
      <c r="H151" s="8" t="s">
        <v>287</v>
      </c>
      <c r="I151" s="8">
        <v>1</v>
      </c>
      <c r="J151" s="1">
        <v>7000</v>
      </c>
      <c r="K151" s="1">
        <v>0</v>
      </c>
      <c r="L151" s="8">
        <v>-7000</v>
      </c>
      <c r="M151" t="s">
        <v>70</v>
      </c>
      <c r="N151" t="s">
        <v>74</v>
      </c>
      <c r="O151" t="s">
        <v>75</v>
      </c>
      <c r="P151">
        <v>6024</v>
      </c>
      <c r="Q151" t="s">
        <v>77</v>
      </c>
      <c r="R151" s="8" t="s">
        <v>697</v>
      </c>
    </row>
    <row r="152" spans="1:18" x14ac:dyDescent="0.25">
      <c r="A152" s="8" t="s">
        <v>159</v>
      </c>
      <c r="B152" t="s">
        <v>457</v>
      </c>
      <c r="C152" t="s">
        <v>459</v>
      </c>
      <c r="D152" t="s">
        <v>594</v>
      </c>
      <c r="E152" t="s">
        <v>330</v>
      </c>
      <c r="F152">
        <v>2019</v>
      </c>
      <c r="G152">
        <v>3</v>
      </c>
      <c r="H152" s="8" t="s">
        <v>287</v>
      </c>
      <c r="I152" s="8">
        <v>1</v>
      </c>
      <c r="J152" s="1">
        <v>4266.91</v>
      </c>
      <c r="K152" s="1">
        <v>0</v>
      </c>
      <c r="L152" s="8">
        <v>-4266.91</v>
      </c>
      <c r="M152" t="s">
        <v>70</v>
      </c>
      <c r="N152" t="s">
        <v>74</v>
      </c>
      <c r="O152" t="s">
        <v>78</v>
      </c>
      <c r="P152">
        <v>6110</v>
      </c>
      <c r="Q152" t="s">
        <v>79</v>
      </c>
      <c r="R152" s="8" t="s">
        <v>697</v>
      </c>
    </row>
    <row r="153" spans="1:18" x14ac:dyDescent="0.25">
      <c r="A153" s="8" t="s">
        <v>159</v>
      </c>
      <c r="B153" t="s">
        <v>457</v>
      </c>
      <c r="C153" t="s">
        <v>459</v>
      </c>
      <c r="D153" t="s">
        <v>594</v>
      </c>
      <c r="E153" t="s">
        <v>331</v>
      </c>
      <c r="F153">
        <v>2019</v>
      </c>
      <c r="G153">
        <v>3</v>
      </c>
      <c r="H153" s="8" t="s">
        <v>287</v>
      </c>
      <c r="I153" s="8">
        <v>1</v>
      </c>
      <c r="J153" s="1">
        <v>176.21</v>
      </c>
      <c r="K153" s="1">
        <v>0</v>
      </c>
      <c r="L153" s="8">
        <v>-176.21</v>
      </c>
      <c r="M153" t="s">
        <v>70</v>
      </c>
      <c r="N153" t="s">
        <v>74</v>
      </c>
      <c r="O153" t="s">
        <v>78</v>
      </c>
      <c r="P153">
        <v>6111</v>
      </c>
      <c r="Q153" t="s">
        <v>80</v>
      </c>
      <c r="R153" s="8" t="s">
        <v>697</v>
      </c>
    </row>
    <row r="154" spans="1:18" x14ac:dyDescent="0.25">
      <c r="A154" s="8" t="s">
        <v>159</v>
      </c>
      <c r="B154" t="s">
        <v>457</v>
      </c>
      <c r="C154" t="s">
        <v>460</v>
      </c>
      <c r="D154" t="s">
        <v>595</v>
      </c>
      <c r="E154" t="s">
        <v>333</v>
      </c>
      <c r="F154">
        <v>2019</v>
      </c>
      <c r="G154">
        <v>3</v>
      </c>
      <c r="H154" s="8" t="s">
        <v>287</v>
      </c>
      <c r="I154" s="8">
        <v>1</v>
      </c>
      <c r="J154" s="1">
        <v>80.69</v>
      </c>
      <c r="K154" s="1">
        <v>0</v>
      </c>
      <c r="L154" s="8">
        <v>-80.69</v>
      </c>
      <c r="M154" t="s">
        <v>70</v>
      </c>
      <c r="N154" t="s">
        <v>82</v>
      </c>
      <c r="O154" t="s">
        <v>83</v>
      </c>
      <c r="P154">
        <v>6300</v>
      </c>
      <c r="Q154" t="s">
        <v>82</v>
      </c>
      <c r="R154" s="8" t="s">
        <v>697</v>
      </c>
    </row>
    <row r="155" spans="1:18" x14ac:dyDescent="0.25">
      <c r="A155" s="8" t="s">
        <v>159</v>
      </c>
      <c r="B155" t="s">
        <v>457</v>
      </c>
      <c r="C155" t="s">
        <v>460</v>
      </c>
      <c r="D155" t="s">
        <v>596</v>
      </c>
      <c r="E155" t="s">
        <v>334</v>
      </c>
      <c r="F155">
        <v>2019</v>
      </c>
      <c r="G155">
        <v>3</v>
      </c>
      <c r="H155" s="8" t="s">
        <v>287</v>
      </c>
      <c r="I155" s="8">
        <v>1</v>
      </c>
      <c r="J155" s="1">
        <v>5000</v>
      </c>
      <c r="K155" s="1">
        <v>0</v>
      </c>
      <c r="L155" s="8">
        <v>-5000</v>
      </c>
      <c r="M155" t="s">
        <v>70</v>
      </c>
      <c r="N155" t="s">
        <v>82</v>
      </c>
      <c r="O155" t="s">
        <v>84</v>
      </c>
      <c r="P155">
        <v>6310</v>
      </c>
      <c r="Q155" t="s">
        <v>85</v>
      </c>
      <c r="R155" s="8" t="s">
        <v>697</v>
      </c>
    </row>
    <row r="156" spans="1:18" x14ac:dyDescent="0.25">
      <c r="A156" s="8" t="s">
        <v>159</v>
      </c>
      <c r="B156" t="s">
        <v>457</v>
      </c>
      <c r="C156" t="s">
        <v>460</v>
      </c>
      <c r="D156" t="s">
        <v>596</v>
      </c>
      <c r="E156" t="s">
        <v>335</v>
      </c>
      <c r="F156">
        <v>2019</v>
      </c>
      <c r="G156">
        <v>3</v>
      </c>
      <c r="H156" s="8" t="s">
        <v>287</v>
      </c>
      <c r="I156" s="8">
        <v>1</v>
      </c>
      <c r="J156" s="1">
        <v>1000</v>
      </c>
      <c r="K156" s="1">
        <v>0</v>
      </c>
      <c r="L156" s="8">
        <v>-1000</v>
      </c>
      <c r="M156" t="s">
        <v>70</v>
      </c>
      <c r="N156" t="s">
        <v>82</v>
      </c>
      <c r="O156" t="s">
        <v>84</v>
      </c>
      <c r="P156">
        <v>6325</v>
      </c>
      <c r="Q156" t="s">
        <v>86</v>
      </c>
      <c r="R156" s="8" t="s">
        <v>697</v>
      </c>
    </row>
    <row r="157" spans="1:18" x14ac:dyDescent="0.25">
      <c r="A157" s="8" t="s">
        <v>159</v>
      </c>
      <c r="B157" t="s">
        <v>457</v>
      </c>
      <c r="C157" t="s">
        <v>460</v>
      </c>
      <c r="D157" t="s">
        <v>596</v>
      </c>
      <c r="E157" t="s">
        <v>336</v>
      </c>
      <c r="F157">
        <v>2019</v>
      </c>
      <c r="G157">
        <v>3</v>
      </c>
      <c r="H157" s="8" t="s">
        <v>287</v>
      </c>
      <c r="I157" s="8">
        <v>1</v>
      </c>
      <c r="J157" s="1">
        <v>414.68</v>
      </c>
      <c r="K157" s="1">
        <v>0</v>
      </c>
      <c r="L157" s="8">
        <v>-414.68</v>
      </c>
      <c r="M157" t="s">
        <v>70</v>
      </c>
      <c r="N157" t="s">
        <v>82</v>
      </c>
      <c r="O157" t="s">
        <v>84</v>
      </c>
      <c r="P157">
        <v>6330</v>
      </c>
      <c r="Q157" t="s">
        <v>87</v>
      </c>
      <c r="R157" s="8" t="s">
        <v>697</v>
      </c>
    </row>
    <row r="158" spans="1:18" x14ac:dyDescent="0.25">
      <c r="A158" s="8" t="s">
        <v>159</v>
      </c>
      <c r="B158" t="s">
        <v>457</v>
      </c>
      <c r="C158" t="s">
        <v>460</v>
      </c>
      <c r="D158" t="s">
        <v>598</v>
      </c>
      <c r="E158" t="s">
        <v>339</v>
      </c>
      <c r="F158">
        <v>2019</v>
      </c>
      <c r="G158">
        <v>3</v>
      </c>
      <c r="H158" s="8" t="s">
        <v>287</v>
      </c>
      <c r="I158" s="8">
        <v>1</v>
      </c>
      <c r="J158" s="1">
        <v>446.27</v>
      </c>
      <c r="K158" s="1">
        <v>0</v>
      </c>
      <c r="L158" s="8">
        <v>-446.27</v>
      </c>
      <c r="M158" t="s">
        <v>70</v>
      </c>
      <c r="N158" t="s">
        <v>82</v>
      </c>
      <c r="O158" t="s">
        <v>91</v>
      </c>
      <c r="P158">
        <v>6470</v>
      </c>
      <c r="Q158" t="s">
        <v>92</v>
      </c>
      <c r="R158" s="8" t="s">
        <v>697</v>
      </c>
    </row>
    <row r="159" spans="1:18" x14ac:dyDescent="0.25">
      <c r="A159" s="8" t="s">
        <v>159</v>
      </c>
      <c r="B159" t="s">
        <v>457</v>
      </c>
      <c r="C159" t="s">
        <v>460</v>
      </c>
      <c r="D159" t="s">
        <v>598</v>
      </c>
      <c r="E159" t="s">
        <v>340</v>
      </c>
      <c r="F159">
        <v>2019</v>
      </c>
      <c r="G159">
        <v>3</v>
      </c>
      <c r="H159" s="8" t="s">
        <v>287</v>
      </c>
      <c r="I159" s="8">
        <v>1</v>
      </c>
      <c r="J159" s="1">
        <v>918.75</v>
      </c>
      <c r="K159" s="1">
        <v>0</v>
      </c>
      <c r="L159" s="8">
        <v>-918.75</v>
      </c>
      <c r="M159" t="s">
        <v>70</v>
      </c>
      <c r="N159" t="s">
        <v>82</v>
      </c>
      <c r="O159" t="s">
        <v>91</v>
      </c>
      <c r="P159">
        <v>6495</v>
      </c>
      <c r="Q159" t="s">
        <v>93</v>
      </c>
      <c r="R159" s="8" t="s">
        <v>697</v>
      </c>
    </row>
    <row r="160" spans="1:18" x14ac:dyDescent="0.25">
      <c r="A160" s="8" t="s">
        <v>159</v>
      </c>
      <c r="B160" t="s">
        <v>457</v>
      </c>
      <c r="C160" t="s">
        <v>460</v>
      </c>
      <c r="D160" t="s">
        <v>599</v>
      </c>
      <c r="E160" t="s">
        <v>341</v>
      </c>
      <c r="F160">
        <v>2019</v>
      </c>
      <c r="G160">
        <v>3</v>
      </c>
      <c r="H160" s="8" t="s">
        <v>287</v>
      </c>
      <c r="I160" s="8">
        <v>1</v>
      </c>
      <c r="J160" s="1">
        <v>30.59</v>
      </c>
      <c r="K160" s="1">
        <v>0</v>
      </c>
      <c r="L160" s="8">
        <v>-30.59</v>
      </c>
      <c r="M160" t="s">
        <v>70</v>
      </c>
      <c r="N160" t="s">
        <v>82</v>
      </c>
      <c r="O160" t="s">
        <v>94</v>
      </c>
      <c r="P160">
        <v>6640</v>
      </c>
      <c r="Q160" t="s">
        <v>95</v>
      </c>
      <c r="R160" s="8" t="s">
        <v>697</v>
      </c>
    </row>
    <row r="161" spans="1:18" x14ac:dyDescent="0.25">
      <c r="A161" s="8" t="s">
        <v>159</v>
      </c>
      <c r="B161" t="s">
        <v>457</v>
      </c>
      <c r="C161" t="s">
        <v>460</v>
      </c>
      <c r="D161" t="s">
        <v>599</v>
      </c>
      <c r="E161" t="s">
        <v>342</v>
      </c>
      <c r="F161">
        <v>2019</v>
      </c>
      <c r="G161">
        <v>3</v>
      </c>
      <c r="H161" s="8" t="s">
        <v>287</v>
      </c>
      <c r="I161" s="8">
        <v>1</v>
      </c>
      <c r="J161" s="1">
        <v>116.57</v>
      </c>
      <c r="K161" s="1">
        <v>0</v>
      </c>
      <c r="L161" s="8">
        <v>-116.57</v>
      </c>
      <c r="M161" t="s">
        <v>70</v>
      </c>
      <c r="N161" t="s">
        <v>82</v>
      </c>
      <c r="O161" t="s">
        <v>94</v>
      </c>
      <c r="P161">
        <v>6650</v>
      </c>
      <c r="Q161" t="s">
        <v>96</v>
      </c>
      <c r="R161" s="8" t="s">
        <v>697</v>
      </c>
    </row>
    <row r="162" spans="1:18" x14ac:dyDescent="0.25">
      <c r="A162" s="8" t="s">
        <v>159</v>
      </c>
      <c r="B162" t="s">
        <v>457</v>
      </c>
      <c r="C162" t="s">
        <v>460</v>
      </c>
      <c r="D162" t="s">
        <v>599</v>
      </c>
      <c r="E162" t="s">
        <v>344</v>
      </c>
      <c r="F162">
        <v>2019</v>
      </c>
      <c r="G162">
        <v>3</v>
      </c>
      <c r="H162" s="8" t="s">
        <v>287</v>
      </c>
      <c r="I162" s="8">
        <v>1</v>
      </c>
      <c r="J162" s="1">
        <v>12</v>
      </c>
      <c r="K162" s="1">
        <v>0</v>
      </c>
      <c r="L162" s="8">
        <v>-12</v>
      </c>
      <c r="M162" t="s">
        <v>70</v>
      </c>
      <c r="N162" t="s">
        <v>82</v>
      </c>
      <c r="O162" t="s">
        <v>94</v>
      </c>
      <c r="P162">
        <v>6664</v>
      </c>
      <c r="Q162" t="s">
        <v>98</v>
      </c>
      <c r="R162" s="8" t="s">
        <v>697</v>
      </c>
    </row>
    <row r="163" spans="1:18" x14ac:dyDescent="0.25">
      <c r="A163" s="8" t="s">
        <v>159</v>
      </c>
      <c r="B163" t="s">
        <v>457</v>
      </c>
      <c r="C163" t="s">
        <v>460</v>
      </c>
      <c r="D163" t="s">
        <v>600</v>
      </c>
      <c r="E163" t="s">
        <v>345</v>
      </c>
      <c r="F163">
        <v>2019</v>
      </c>
      <c r="G163">
        <v>3</v>
      </c>
      <c r="H163" s="8" t="s">
        <v>287</v>
      </c>
      <c r="I163" s="8">
        <v>1</v>
      </c>
      <c r="J163" s="1">
        <v>227.99</v>
      </c>
      <c r="K163" s="1">
        <v>8.1</v>
      </c>
      <c r="L163" s="8">
        <v>-219.89</v>
      </c>
      <c r="M163" t="s">
        <v>70</v>
      </c>
      <c r="N163" t="s">
        <v>82</v>
      </c>
      <c r="O163" t="s">
        <v>99</v>
      </c>
      <c r="P163">
        <v>6805</v>
      </c>
      <c r="Q163" t="s">
        <v>100</v>
      </c>
      <c r="R163" s="8" t="s">
        <v>697</v>
      </c>
    </row>
    <row r="164" spans="1:18" x14ac:dyDescent="0.25">
      <c r="A164" s="8" t="s">
        <v>159</v>
      </c>
      <c r="B164" t="s">
        <v>457</v>
      </c>
      <c r="C164" t="s">
        <v>460</v>
      </c>
      <c r="D164" t="s">
        <v>600</v>
      </c>
      <c r="E164" t="s">
        <v>360</v>
      </c>
      <c r="F164">
        <v>2019</v>
      </c>
      <c r="G164">
        <v>3</v>
      </c>
      <c r="H164" s="8" t="s">
        <v>287</v>
      </c>
      <c r="I164" s="8">
        <v>1</v>
      </c>
      <c r="J164" s="1">
        <v>62</v>
      </c>
      <c r="K164" s="1">
        <v>0</v>
      </c>
      <c r="L164" s="8">
        <v>-62</v>
      </c>
      <c r="M164" t="s">
        <v>70</v>
      </c>
      <c r="N164" t="s">
        <v>82</v>
      </c>
      <c r="O164" t="s">
        <v>99</v>
      </c>
      <c r="P164">
        <v>6815</v>
      </c>
      <c r="Q164" t="s">
        <v>99</v>
      </c>
      <c r="R164" s="8" t="s">
        <v>697</v>
      </c>
    </row>
    <row r="165" spans="1:18" x14ac:dyDescent="0.25">
      <c r="A165" s="8" t="s">
        <v>159</v>
      </c>
      <c r="B165" t="s">
        <v>457</v>
      </c>
      <c r="C165" t="s">
        <v>459</v>
      </c>
      <c r="D165" t="s">
        <v>594</v>
      </c>
      <c r="E165" t="s">
        <v>361</v>
      </c>
      <c r="F165">
        <v>2019</v>
      </c>
      <c r="G165">
        <v>3</v>
      </c>
      <c r="H165" s="8" t="s">
        <v>287</v>
      </c>
      <c r="I165" s="8">
        <v>1</v>
      </c>
      <c r="J165" s="1">
        <v>792</v>
      </c>
      <c r="K165" s="1">
        <v>0</v>
      </c>
      <c r="L165" s="8">
        <v>-792</v>
      </c>
      <c r="M165" t="s">
        <v>70</v>
      </c>
      <c r="N165" t="s">
        <v>74</v>
      </c>
      <c r="O165" t="s">
        <v>78</v>
      </c>
      <c r="P165">
        <v>6821</v>
      </c>
      <c r="Q165" t="s">
        <v>118</v>
      </c>
      <c r="R165" s="8" t="s">
        <v>697</v>
      </c>
    </row>
    <row r="166" spans="1:18" x14ac:dyDescent="0.25">
      <c r="A166" s="8" t="s">
        <v>159</v>
      </c>
      <c r="B166" t="s">
        <v>457</v>
      </c>
      <c r="C166" t="s">
        <v>460</v>
      </c>
      <c r="D166" t="s">
        <v>601</v>
      </c>
      <c r="E166" t="s">
        <v>346</v>
      </c>
      <c r="F166">
        <v>2019</v>
      </c>
      <c r="G166">
        <v>3</v>
      </c>
      <c r="H166" s="8" t="s">
        <v>287</v>
      </c>
      <c r="I166" s="8">
        <v>1</v>
      </c>
      <c r="J166" s="1">
        <v>1728.6</v>
      </c>
      <c r="K166" s="1">
        <v>0</v>
      </c>
      <c r="L166" s="8">
        <v>-1728.6</v>
      </c>
      <c r="M166" t="s">
        <v>70</v>
      </c>
      <c r="N166" t="s">
        <v>82</v>
      </c>
      <c r="O166" t="s">
        <v>101</v>
      </c>
      <c r="P166">
        <v>6825</v>
      </c>
      <c r="Q166" t="s">
        <v>102</v>
      </c>
      <c r="R166" s="8" t="s">
        <v>697</v>
      </c>
    </row>
    <row r="167" spans="1:18" x14ac:dyDescent="0.25">
      <c r="A167" s="8" t="s">
        <v>159</v>
      </c>
      <c r="B167" t="s">
        <v>457</v>
      </c>
      <c r="C167" t="s">
        <v>460</v>
      </c>
      <c r="D167" t="s">
        <v>602</v>
      </c>
      <c r="E167" t="s">
        <v>347</v>
      </c>
      <c r="F167">
        <v>2019</v>
      </c>
      <c r="G167">
        <v>3</v>
      </c>
      <c r="H167" s="8" t="s">
        <v>287</v>
      </c>
      <c r="I167" s="8">
        <v>1</v>
      </c>
      <c r="J167" s="1">
        <v>841.51</v>
      </c>
      <c r="K167" s="1">
        <v>0</v>
      </c>
      <c r="L167" s="8">
        <v>-841.51</v>
      </c>
      <c r="M167" t="s">
        <v>70</v>
      </c>
      <c r="N167" t="s">
        <v>82</v>
      </c>
      <c r="O167" t="s">
        <v>103</v>
      </c>
      <c r="P167">
        <v>6850</v>
      </c>
      <c r="Q167" t="s">
        <v>103</v>
      </c>
      <c r="R167" s="8" t="s">
        <v>697</v>
      </c>
    </row>
    <row r="168" spans="1:18" x14ac:dyDescent="0.25">
      <c r="A168" s="8" t="s">
        <v>159</v>
      </c>
      <c r="B168" t="s">
        <v>457</v>
      </c>
      <c r="C168" t="s">
        <v>460</v>
      </c>
      <c r="D168" t="s">
        <v>602</v>
      </c>
      <c r="E168" t="s">
        <v>348</v>
      </c>
      <c r="F168">
        <v>2019</v>
      </c>
      <c r="G168">
        <v>3</v>
      </c>
      <c r="H168" s="8" t="s">
        <v>287</v>
      </c>
      <c r="I168" s="8">
        <v>1</v>
      </c>
      <c r="J168" s="1">
        <v>66.5</v>
      </c>
      <c r="K168" s="1">
        <v>0</v>
      </c>
      <c r="L168" s="8">
        <v>-66.5</v>
      </c>
      <c r="M168" t="s">
        <v>70</v>
      </c>
      <c r="N168" t="s">
        <v>82</v>
      </c>
      <c r="O168" t="s">
        <v>103</v>
      </c>
      <c r="P168">
        <v>6855</v>
      </c>
      <c r="Q168" t="s">
        <v>104</v>
      </c>
      <c r="R168" s="8" t="s">
        <v>697</v>
      </c>
    </row>
    <row r="169" spans="1:18" x14ac:dyDescent="0.25">
      <c r="A169" s="8" t="s">
        <v>159</v>
      </c>
      <c r="B169" t="s">
        <v>457</v>
      </c>
      <c r="C169" t="s">
        <v>460</v>
      </c>
      <c r="D169" t="s">
        <v>602</v>
      </c>
      <c r="E169" t="s">
        <v>349</v>
      </c>
      <c r="F169">
        <v>2019</v>
      </c>
      <c r="G169">
        <v>3</v>
      </c>
      <c r="H169" s="8" t="s">
        <v>287</v>
      </c>
      <c r="I169" s="8">
        <v>1</v>
      </c>
      <c r="J169" s="1">
        <v>1490.65</v>
      </c>
      <c r="K169" s="1">
        <v>0</v>
      </c>
      <c r="L169" s="8">
        <v>-1490.65</v>
      </c>
      <c r="M169" t="s">
        <v>70</v>
      </c>
      <c r="N169" t="s">
        <v>82</v>
      </c>
      <c r="O169" t="s">
        <v>103</v>
      </c>
      <c r="P169">
        <v>6859</v>
      </c>
      <c r="Q169" t="s">
        <v>105</v>
      </c>
      <c r="R169" s="8" t="s">
        <v>697</v>
      </c>
    </row>
    <row r="170" spans="1:18" x14ac:dyDescent="0.25">
      <c r="A170" s="8" t="s">
        <v>159</v>
      </c>
      <c r="B170" t="s">
        <v>457</v>
      </c>
      <c r="C170" t="s">
        <v>460</v>
      </c>
      <c r="D170" t="s">
        <v>603</v>
      </c>
      <c r="E170" t="s">
        <v>350</v>
      </c>
      <c r="F170">
        <v>2019</v>
      </c>
      <c r="G170">
        <v>3</v>
      </c>
      <c r="H170" s="8" t="s">
        <v>287</v>
      </c>
      <c r="I170" s="8">
        <v>1</v>
      </c>
      <c r="J170" s="1">
        <v>15000</v>
      </c>
      <c r="K170" s="1">
        <v>0</v>
      </c>
      <c r="L170" s="8">
        <v>-15000</v>
      </c>
      <c r="M170" t="s">
        <v>70</v>
      </c>
      <c r="N170" t="s">
        <v>82</v>
      </c>
      <c r="O170" t="s">
        <v>106</v>
      </c>
      <c r="P170">
        <v>6974</v>
      </c>
      <c r="Q170" t="s">
        <v>107</v>
      </c>
      <c r="R170" s="8" t="s">
        <v>697</v>
      </c>
    </row>
    <row r="171" spans="1:18" x14ac:dyDescent="0.25">
      <c r="A171" s="8" t="s">
        <v>159</v>
      </c>
      <c r="B171" t="s">
        <v>457</v>
      </c>
      <c r="C171" t="s">
        <v>460</v>
      </c>
      <c r="D171" t="s">
        <v>603</v>
      </c>
      <c r="E171" t="s">
        <v>351</v>
      </c>
      <c r="F171">
        <v>2019</v>
      </c>
      <c r="G171">
        <v>3</v>
      </c>
      <c r="H171" s="8" t="s">
        <v>287</v>
      </c>
      <c r="I171" s="8">
        <v>1</v>
      </c>
      <c r="J171" s="1">
        <v>3500</v>
      </c>
      <c r="K171" s="1">
        <v>0</v>
      </c>
      <c r="L171" s="8">
        <v>-3500</v>
      </c>
      <c r="M171" t="s">
        <v>70</v>
      </c>
      <c r="N171" t="s">
        <v>82</v>
      </c>
      <c r="O171" t="s">
        <v>106</v>
      </c>
      <c r="P171">
        <v>6976</v>
      </c>
      <c r="Q171" t="s">
        <v>108</v>
      </c>
      <c r="R171" s="8" t="s">
        <v>697</v>
      </c>
    </row>
    <row r="172" spans="1:18" x14ac:dyDescent="0.25">
      <c r="A172" s="8" t="s">
        <v>159</v>
      </c>
      <c r="B172" t="s">
        <v>457</v>
      </c>
      <c r="C172" t="s">
        <v>460</v>
      </c>
      <c r="D172" t="s">
        <v>603</v>
      </c>
      <c r="E172" t="s">
        <v>352</v>
      </c>
      <c r="F172">
        <v>2019</v>
      </c>
      <c r="G172">
        <v>3</v>
      </c>
      <c r="H172" s="8" t="s">
        <v>287</v>
      </c>
      <c r="I172" s="8">
        <v>1</v>
      </c>
      <c r="J172" s="1">
        <v>0</v>
      </c>
      <c r="K172" s="1">
        <v>15000</v>
      </c>
      <c r="L172" s="8">
        <v>15000</v>
      </c>
      <c r="M172" t="s">
        <v>70</v>
      </c>
      <c r="N172" t="s">
        <v>82</v>
      </c>
      <c r="O172" t="s">
        <v>106</v>
      </c>
      <c r="P172">
        <v>6984</v>
      </c>
      <c r="Q172" t="s">
        <v>109</v>
      </c>
      <c r="R172" s="8" t="s">
        <v>697</v>
      </c>
    </row>
    <row r="173" spans="1:18" x14ac:dyDescent="0.25">
      <c r="A173" s="8" t="s">
        <v>159</v>
      </c>
      <c r="B173" t="s">
        <v>457</v>
      </c>
      <c r="C173" t="s">
        <v>460</v>
      </c>
      <c r="D173" t="s">
        <v>603</v>
      </c>
      <c r="E173" t="s">
        <v>353</v>
      </c>
      <c r="F173">
        <v>2019</v>
      </c>
      <c r="G173">
        <v>3</v>
      </c>
      <c r="H173" s="8" t="s">
        <v>287</v>
      </c>
      <c r="I173" s="8">
        <v>1</v>
      </c>
      <c r="J173" s="1">
        <v>0</v>
      </c>
      <c r="K173" s="1">
        <v>3500</v>
      </c>
      <c r="L173" s="8">
        <v>3500</v>
      </c>
      <c r="M173" t="s">
        <v>70</v>
      </c>
      <c r="N173" t="s">
        <v>82</v>
      </c>
      <c r="O173" t="s">
        <v>106</v>
      </c>
      <c r="P173">
        <v>6986</v>
      </c>
      <c r="Q173" t="s">
        <v>110</v>
      </c>
      <c r="R173" s="8" t="s">
        <v>697</v>
      </c>
    </row>
    <row r="174" spans="1:18" x14ac:dyDescent="0.25">
      <c r="A174" s="8" t="s">
        <v>160</v>
      </c>
      <c r="B174" t="s">
        <v>437</v>
      </c>
      <c r="C174" t="s">
        <v>438</v>
      </c>
      <c r="D174" t="s">
        <v>568</v>
      </c>
      <c r="E174" t="s">
        <v>286</v>
      </c>
      <c r="F174">
        <v>2019</v>
      </c>
      <c r="G174">
        <v>4</v>
      </c>
      <c r="H174" s="8" t="s">
        <v>287</v>
      </c>
      <c r="I174" s="8">
        <v>1</v>
      </c>
      <c r="J174" s="1">
        <v>8819.5400000000009</v>
      </c>
      <c r="K174" s="1">
        <v>0</v>
      </c>
      <c r="L174" s="8">
        <v>-8819.5400000000009</v>
      </c>
      <c r="M174" t="s">
        <v>9</v>
      </c>
      <c r="N174" t="s">
        <v>10</v>
      </c>
      <c r="O174" t="s">
        <v>11</v>
      </c>
      <c r="P174">
        <v>143</v>
      </c>
      <c r="Q174" t="s">
        <v>12</v>
      </c>
      <c r="R174" s="8" t="s">
        <v>697</v>
      </c>
    </row>
    <row r="175" spans="1:18" x14ac:dyDescent="0.25">
      <c r="A175" s="8" t="s">
        <v>160</v>
      </c>
      <c r="B175" t="s">
        <v>440</v>
      </c>
      <c r="C175" t="s">
        <v>571</v>
      </c>
      <c r="D175" t="s">
        <v>573</v>
      </c>
      <c r="E175" t="s">
        <v>364</v>
      </c>
      <c r="F175">
        <v>2019</v>
      </c>
      <c r="G175">
        <v>4</v>
      </c>
      <c r="H175" s="8" t="s">
        <v>287</v>
      </c>
      <c r="I175" s="8">
        <v>1</v>
      </c>
      <c r="J175" s="1">
        <v>9.64</v>
      </c>
      <c r="K175" s="1">
        <v>9.64</v>
      </c>
      <c r="L175" s="8">
        <v>0</v>
      </c>
      <c r="M175" t="s">
        <v>19</v>
      </c>
      <c r="N175" t="s">
        <v>23</v>
      </c>
      <c r="O175" t="s">
        <v>24</v>
      </c>
      <c r="P175">
        <v>1371</v>
      </c>
      <c r="Q175" t="s">
        <v>121</v>
      </c>
      <c r="R175" s="8" t="s">
        <v>697</v>
      </c>
    </row>
    <row r="176" spans="1:18" x14ac:dyDescent="0.25">
      <c r="A176" s="8" t="s">
        <v>160</v>
      </c>
      <c r="B176" t="s">
        <v>440</v>
      </c>
      <c r="C176" t="s">
        <v>571</v>
      </c>
      <c r="D176" t="s">
        <v>573</v>
      </c>
      <c r="E176" t="s">
        <v>295</v>
      </c>
      <c r="F176">
        <v>2019</v>
      </c>
      <c r="G176">
        <v>4</v>
      </c>
      <c r="H176" s="8" t="s">
        <v>287</v>
      </c>
      <c r="I176" s="8">
        <v>1</v>
      </c>
      <c r="J176" s="1">
        <v>12.48</v>
      </c>
      <c r="K176" s="1">
        <v>0</v>
      </c>
      <c r="L176" s="8">
        <v>-12.48</v>
      </c>
      <c r="M176" t="s">
        <v>19</v>
      </c>
      <c r="N176" t="s">
        <v>23</v>
      </c>
      <c r="O176" t="s">
        <v>24</v>
      </c>
      <c r="P176">
        <v>1401</v>
      </c>
      <c r="Q176" t="s">
        <v>26</v>
      </c>
      <c r="R176" s="8" t="s">
        <v>697</v>
      </c>
    </row>
    <row r="177" spans="1:18" x14ac:dyDescent="0.25">
      <c r="A177" s="8" t="s">
        <v>160</v>
      </c>
      <c r="B177" t="s">
        <v>440</v>
      </c>
      <c r="C177" t="s">
        <v>571</v>
      </c>
      <c r="D177" t="s">
        <v>573</v>
      </c>
      <c r="E177" t="s">
        <v>296</v>
      </c>
      <c r="F177">
        <v>2019</v>
      </c>
      <c r="G177">
        <v>4</v>
      </c>
      <c r="H177" s="8" t="s">
        <v>287</v>
      </c>
      <c r="I177" s="8">
        <v>1</v>
      </c>
      <c r="J177" s="1">
        <v>8673.48</v>
      </c>
      <c r="K177" s="1">
        <v>113.19</v>
      </c>
      <c r="L177" s="8">
        <v>-8560.2900000000009</v>
      </c>
      <c r="M177" t="s">
        <v>19</v>
      </c>
      <c r="N177" t="s">
        <v>23</v>
      </c>
      <c r="O177" t="s">
        <v>24</v>
      </c>
      <c r="P177">
        <v>1406</v>
      </c>
      <c r="Q177" t="s">
        <v>27</v>
      </c>
      <c r="R177" s="8" t="s">
        <v>697</v>
      </c>
    </row>
    <row r="178" spans="1:18" x14ac:dyDescent="0.25">
      <c r="A178" s="8" t="s">
        <v>160</v>
      </c>
      <c r="B178" t="s">
        <v>440</v>
      </c>
      <c r="C178" t="s">
        <v>571</v>
      </c>
      <c r="D178" t="s">
        <v>573</v>
      </c>
      <c r="E178" t="s">
        <v>297</v>
      </c>
      <c r="F178">
        <v>2019</v>
      </c>
      <c r="G178">
        <v>4</v>
      </c>
      <c r="H178" s="8" t="s">
        <v>287</v>
      </c>
      <c r="I178" s="8">
        <v>1</v>
      </c>
      <c r="J178" s="1">
        <v>76.680000000000007</v>
      </c>
      <c r="K178" s="1">
        <v>5753.25</v>
      </c>
      <c r="L178" s="8">
        <v>5676.57</v>
      </c>
      <c r="M178" t="s">
        <v>19</v>
      </c>
      <c r="N178" t="s">
        <v>23</v>
      </c>
      <c r="O178" t="s">
        <v>24</v>
      </c>
      <c r="P178">
        <v>1434</v>
      </c>
      <c r="Q178" t="s">
        <v>28</v>
      </c>
      <c r="R178" s="8" t="s">
        <v>697</v>
      </c>
    </row>
    <row r="179" spans="1:18" x14ac:dyDescent="0.25">
      <c r="A179" s="8" t="s">
        <v>160</v>
      </c>
      <c r="B179" t="s">
        <v>440</v>
      </c>
      <c r="C179" t="s">
        <v>571</v>
      </c>
      <c r="D179" t="s">
        <v>573</v>
      </c>
      <c r="E179" t="s">
        <v>298</v>
      </c>
      <c r="F179">
        <v>2019</v>
      </c>
      <c r="G179">
        <v>4</v>
      </c>
      <c r="H179" s="8" t="s">
        <v>287</v>
      </c>
      <c r="I179" s="8">
        <v>1</v>
      </c>
      <c r="J179" s="1">
        <v>88.9</v>
      </c>
      <c r="K179" s="1">
        <v>558.89</v>
      </c>
      <c r="L179" s="8">
        <v>469.99</v>
      </c>
      <c r="M179" t="s">
        <v>19</v>
      </c>
      <c r="N179" t="s">
        <v>23</v>
      </c>
      <c r="O179" t="s">
        <v>24</v>
      </c>
      <c r="P179">
        <v>1437</v>
      </c>
      <c r="Q179" t="s">
        <v>29</v>
      </c>
      <c r="R179" s="8" t="s">
        <v>697</v>
      </c>
    </row>
    <row r="180" spans="1:18" x14ac:dyDescent="0.25">
      <c r="A180" s="8" t="s">
        <v>160</v>
      </c>
      <c r="B180" t="s">
        <v>440</v>
      </c>
      <c r="C180" t="s">
        <v>574</v>
      </c>
      <c r="D180" t="s">
        <v>575</v>
      </c>
      <c r="E180" t="s">
        <v>299</v>
      </c>
      <c r="F180">
        <v>2019</v>
      </c>
      <c r="G180">
        <v>4</v>
      </c>
      <c r="H180" s="8" t="s">
        <v>287</v>
      </c>
      <c r="I180" s="8">
        <v>1</v>
      </c>
      <c r="J180" s="1">
        <v>0</v>
      </c>
      <c r="K180" s="1">
        <v>33.1</v>
      </c>
      <c r="L180" s="8">
        <v>33.1</v>
      </c>
      <c r="M180" t="s">
        <v>19</v>
      </c>
      <c r="N180" t="s">
        <v>30</v>
      </c>
      <c r="O180" t="s">
        <v>31</v>
      </c>
      <c r="P180">
        <v>1600</v>
      </c>
      <c r="Q180" t="s">
        <v>32</v>
      </c>
      <c r="R180" s="8" t="s">
        <v>697</v>
      </c>
    </row>
    <row r="181" spans="1:18" x14ac:dyDescent="0.25">
      <c r="A181" s="8" t="s">
        <v>160</v>
      </c>
      <c r="B181" t="s">
        <v>440</v>
      </c>
      <c r="C181" t="s">
        <v>574</v>
      </c>
      <c r="D181" t="s">
        <v>575</v>
      </c>
      <c r="E181" t="s">
        <v>300</v>
      </c>
      <c r="F181">
        <v>2019</v>
      </c>
      <c r="G181">
        <v>4</v>
      </c>
      <c r="H181" s="8" t="s">
        <v>287</v>
      </c>
      <c r="I181" s="8">
        <v>1</v>
      </c>
      <c r="J181" s="1">
        <v>12404.2</v>
      </c>
      <c r="K181" s="1">
        <v>82339.48</v>
      </c>
      <c r="L181" s="8">
        <v>69935.28</v>
      </c>
      <c r="M181" t="s">
        <v>19</v>
      </c>
      <c r="N181" t="s">
        <v>30</v>
      </c>
      <c r="O181" t="s">
        <v>31</v>
      </c>
      <c r="P181">
        <v>1803</v>
      </c>
      <c r="Q181" t="s">
        <v>33</v>
      </c>
      <c r="R181" s="8" t="s">
        <v>697</v>
      </c>
    </row>
    <row r="182" spans="1:18" x14ac:dyDescent="0.25">
      <c r="A182" s="8" t="s">
        <v>160</v>
      </c>
      <c r="B182" t="s">
        <v>442</v>
      </c>
      <c r="C182" t="s">
        <v>443</v>
      </c>
      <c r="D182" t="s">
        <v>576</v>
      </c>
      <c r="E182" t="s">
        <v>302</v>
      </c>
      <c r="F182">
        <v>2019</v>
      </c>
      <c r="G182">
        <v>4</v>
      </c>
      <c r="H182" s="8" t="s">
        <v>287</v>
      </c>
      <c r="I182" s="8">
        <v>1</v>
      </c>
      <c r="J182" s="1">
        <v>1710.62</v>
      </c>
      <c r="K182" s="1">
        <v>0</v>
      </c>
      <c r="L182" s="8">
        <v>-1710.62</v>
      </c>
      <c r="M182" t="s">
        <v>34</v>
      </c>
      <c r="N182" t="s">
        <v>34</v>
      </c>
      <c r="O182" t="s">
        <v>34</v>
      </c>
      <c r="P182">
        <v>1900</v>
      </c>
      <c r="Q182" t="s">
        <v>35</v>
      </c>
      <c r="R182" s="8" t="s">
        <v>697</v>
      </c>
    </row>
    <row r="183" spans="1:18" x14ac:dyDescent="0.25">
      <c r="A183" s="8" t="s">
        <v>161</v>
      </c>
      <c r="B183" t="s">
        <v>583</v>
      </c>
      <c r="C183" t="s">
        <v>584</v>
      </c>
      <c r="D183" t="s">
        <v>585</v>
      </c>
      <c r="E183" t="s">
        <v>312</v>
      </c>
      <c r="F183">
        <v>2019</v>
      </c>
      <c r="G183">
        <v>4</v>
      </c>
      <c r="H183" s="8" t="s">
        <v>287</v>
      </c>
      <c r="I183" s="8">
        <v>1</v>
      </c>
      <c r="J183" s="1">
        <v>45500.51</v>
      </c>
      <c r="K183" s="1">
        <v>12921.88</v>
      </c>
      <c r="L183" s="8">
        <v>-32578.63</v>
      </c>
      <c r="M183" t="s">
        <v>51</v>
      </c>
      <c r="N183" t="s">
        <v>149</v>
      </c>
      <c r="O183" t="s">
        <v>149</v>
      </c>
      <c r="P183">
        <v>3300</v>
      </c>
      <c r="Q183" t="s">
        <v>150</v>
      </c>
      <c r="R183" s="8" t="s">
        <v>697</v>
      </c>
    </row>
    <row r="184" spans="1:18" x14ac:dyDescent="0.25">
      <c r="A184" s="8" t="s">
        <v>161</v>
      </c>
      <c r="B184" t="s">
        <v>583</v>
      </c>
      <c r="C184" t="s">
        <v>586</v>
      </c>
      <c r="D184" t="s">
        <v>587</v>
      </c>
      <c r="E184" t="s">
        <v>315</v>
      </c>
      <c r="F184">
        <v>2019</v>
      </c>
      <c r="G184">
        <v>4</v>
      </c>
      <c r="H184" s="8" t="s">
        <v>287</v>
      </c>
      <c r="I184" s="8">
        <v>1</v>
      </c>
      <c r="J184" s="1">
        <v>16119.64</v>
      </c>
      <c r="K184" s="1">
        <v>16119.64</v>
      </c>
      <c r="L184" s="8">
        <v>0</v>
      </c>
      <c r="M184" t="s">
        <v>51</v>
      </c>
      <c r="N184" t="s">
        <v>52</v>
      </c>
      <c r="O184" t="s">
        <v>52</v>
      </c>
      <c r="P184">
        <v>3720</v>
      </c>
      <c r="Q184" t="s">
        <v>55</v>
      </c>
      <c r="R184" s="8" t="s">
        <v>697</v>
      </c>
    </row>
    <row r="185" spans="1:18" x14ac:dyDescent="0.25">
      <c r="A185" s="8" t="s">
        <v>161</v>
      </c>
      <c r="B185" t="s">
        <v>583</v>
      </c>
      <c r="C185" t="s">
        <v>586</v>
      </c>
      <c r="D185" t="s">
        <v>587</v>
      </c>
      <c r="E185" t="s">
        <v>316</v>
      </c>
      <c r="F185">
        <v>2019</v>
      </c>
      <c r="G185">
        <v>4</v>
      </c>
      <c r="H185" s="8" t="s">
        <v>287</v>
      </c>
      <c r="I185" s="8">
        <v>1</v>
      </c>
      <c r="J185" s="1">
        <v>4418.79</v>
      </c>
      <c r="K185" s="1">
        <v>4418.79</v>
      </c>
      <c r="L185" s="8">
        <v>0</v>
      </c>
      <c r="M185" t="s">
        <v>51</v>
      </c>
      <c r="N185" t="s">
        <v>52</v>
      </c>
      <c r="O185" t="s">
        <v>52</v>
      </c>
      <c r="P185">
        <v>3730</v>
      </c>
      <c r="Q185" t="s">
        <v>56</v>
      </c>
      <c r="R185" s="8" t="s">
        <v>697</v>
      </c>
    </row>
    <row r="186" spans="1:18" x14ac:dyDescent="0.25">
      <c r="A186" s="8" t="s">
        <v>161</v>
      </c>
      <c r="B186" t="s">
        <v>583</v>
      </c>
      <c r="C186" t="s">
        <v>586</v>
      </c>
      <c r="D186" t="s">
        <v>587</v>
      </c>
      <c r="E186" t="s">
        <v>317</v>
      </c>
      <c r="F186">
        <v>2019</v>
      </c>
      <c r="G186">
        <v>4</v>
      </c>
      <c r="H186" s="8" t="s">
        <v>287</v>
      </c>
      <c r="I186" s="8">
        <v>1</v>
      </c>
      <c r="J186" s="1">
        <v>9790.3700000000008</v>
      </c>
      <c r="K186" s="1">
        <v>9790.3700000000008</v>
      </c>
      <c r="L186" s="8">
        <v>0</v>
      </c>
      <c r="M186" t="s">
        <v>51</v>
      </c>
      <c r="N186" t="s">
        <v>52</v>
      </c>
      <c r="O186" t="s">
        <v>52</v>
      </c>
      <c r="P186">
        <v>3740</v>
      </c>
      <c r="Q186" t="s">
        <v>57</v>
      </c>
      <c r="R186" s="8" t="s">
        <v>697</v>
      </c>
    </row>
    <row r="187" spans="1:18" x14ac:dyDescent="0.25">
      <c r="A187" s="8" t="s">
        <v>161</v>
      </c>
      <c r="B187" t="s">
        <v>583</v>
      </c>
      <c r="C187" t="s">
        <v>586</v>
      </c>
      <c r="D187" t="s">
        <v>587</v>
      </c>
      <c r="E187" t="s">
        <v>318</v>
      </c>
      <c r="F187">
        <v>2019</v>
      </c>
      <c r="G187">
        <v>4</v>
      </c>
      <c r="H187" s="8" t="s">
        <v>287</v>
      </c>
      <c r="I187" s="8">
        <v>1</v>
      </c>
      <c r="J187" s="1">
        <v>60</v>
      </c>
      <c r="K187" s="1">
        <v>60</v>
      </c>
      <c r="L187" s="8">
        <v>0</v>
      </c>
      <c r="M187" t="s">
        <v>51</v>
      </c>
      <c r="N187" t="s">
        <v>52</v>
      </c>
      <c r="O187" t="s">
        <v>52</v>
      </c>
      <c r="P187">
        <v>3770</v>
      </c>
      <c r="Q187" t="s">
        <v>58</v>
      </c>
      <c r="R187" s="8" t="s">
        <v>697</v>
      </c>
    </row>
    <row r="188" spans="1:18" x14ac:dyDescent="0.25">
      <c r="A188" s="8" t="s">
        <v>161</v>
      </c>
      <c r="B188" t="s">
        <v>583</v>
      </c>
      <c r="C188" t="s">
        <v>586</v>
      </c>
      <c r="D188" t="s">
        <v>587</v>
      </c>
      <c r="E188" t="s">
        <v>319</v>
      </c>
      <c r="F188">
        <v>2019</v>
      </c>
      <c r="G188">
        <v>4</v>
      </c>
      <c r="H188" s="8" t="s">
        <v>287</v>
      </c>
      <c r="I188" s="8">
        <v>1</v>
      </c>
      <c r="J188" s="1">
        <v>30388.799999999999</v>
      </c>
      <c r="K188" s="1">
        <v>30388.799999999999</v>
      </c>
      <c r="L188" s="8">
        <v>0</v>
      </c>
      <c r="M188" t="s">
        <v>51</v>
      </c>
      <c r="N188" t="s">
        <v>52</v>
      </c>
      <c r="O188" t="s">
        <v>52</v>
      </c>
      <c r="P188">
        <v>3790</v>
      </c>
      <c r="Q188" t="s">
        <v>59</v>
      </c>
      <c r="R188" s="8" t="s">
        <v>697</v>
      </c>
    </row>
    <row r="189" spans="1:18" x14ac:dyDescent="0.25">
      <c r="A189" s="8" t="s">
        <v>161</v>
      </c>
      <c r="B189" t="s">
        <v>583</v>
      </c>
      <c r="C189" t="s">
        <v>586</v>
      </c>
      <c r="D189" t="s">
        <v>587</v>
      </c>
      <c r="E189" t="s">
        <v>362</v>
      </c>
      <c r="F189">
        <v>2019</v>
      </c>
      <c r="G189">
        <v>4</v>
      </c>
      <c r="H189" s="8" t="s">
        <v>287</v>
      </c>
      <c r="I189" s="8">
        <v>1</v>
      </c>
      <c r="J189" s="1">
        <v>0</v>
      </c>
      <c r="K189" s="1">
        <v>10465.4</v>
      </c>
      <c r="L189" s="8">
        <v>10465.4</v>
      </c>
      <c r="M189" t="s">
        <v>51</v>
      </c>
      <c r="N189" t="s">
        <v>52</v>
      </c>
      <c r="O189" t="s">
        <v>52</v>
      </c>
      <c r="P189">
        <v>3820</v>
      </c>
      <c r="Q189" t="s">
        <v>119</v>
      </c>
      <c r="R189" s="8" t="s">
        <v>697</v>
      </c>
    </row>
    <row r="190" spans="1:18" x14ac:dyDescent="0.25">
      <c r="A190" s="8" t="s">
        <v>161</v>
      </c>
      <c r="B190" t="s">
        <v>451</v>
      </c>
      <c r="C190" t="s">
        <v>452</v>
      </c>
      <c r="D190" t="s">
        <v>588</v>
      </c>
      <c r="E190" t="s">
        <v>322</v>
      </c>
      <c r="F190">
        <v>2019</v>
      </c>
      <c r="G190">
        <v>4</v>
      </c>
      <c r="H190" s="8" t="s">
        <v>287</v>
      </c>
      <c r="I190" s="8">
        <v>1</v>
      </c>
      <c r="J190" s="1">
        <v>17042.669999999998</v>
      </c>
      <c r="K190" s="1">
        <v>0</v>
      </c>
      <c r="L190" s="8">
        <v>-17042.669999999998</v>
      </c>
      <c r="M190" t="s">
        <v>226</v>
      </c>
      <c r="N190" t="s">
        <v>226</v>
      </c>
      <c r="O190" t="s">
        <v>226</v>
      </c>
      <c r="P190">
        <v>3900</v>
      </c>
      <c r="Q190" t="s">
        <v>62</v>
      </c>
      <c r="R190" s="8" t="s">
        <v>697</v>
      </c>
    </row>
    <row r="191" spans="1:18" x14ac:dyDescent="0.25">
      <c r="A191" s="8" t="s">
        <v>159</v>
      </c>
      <c r="B191" t="s">
        <v>453</v>
      </c>
      <c r="C191" t="s">
        <v>455</v>
      </c>
      <c r="D191" t="s">
        <v>590</v>
      </c>
      <c r="E191" t="s">
        <v>325</v>
      </c>
      <c r="F191">
        <v>2019</v>
      </c>
      <c r="G191">
        <v>4</v>
      </c>
      <c r="H191" s="8" t="s">
        <v>287</v>
      </c>
      <c r="I191" s="8">
        <v>1</v>
      </c>
      <c r="J191" s="1">
        <v>0</v>
      </c>
      <c r="K191" s="1">
        <v>8819.5400000000009</v>
      </c>
      <c r="L191" s="8">
        <v>8819.5400000000009</v>
      </c>
      <c r="M191" t="s">
        <v>63</v>
      </c>
      <c r="N191" t="s">
        <v>67</v>
      </c>
      <c r="O191" t="s">
        <v>68</v>
      </c>
      <c r="P191">
        <v>4820</v>
      </c>
      <c r="Q191" t="s">
        <v>68</v>
      </c>
      <c r="R191" s="8" t="s">
        <v>697</v>
      </c>
    </row>
    <row r="192" spans="1:18" x14ac:dyDescent="0.25">
      <c r="A192" s="8" t="s">
        <v>159</v>
      </c>
      <c r="B192" t="s">
        <v>453</v>
      </c>
      <c r="C192" t="s">
        <v>456</v>
      </c>
      <c r="D192" t="s">
        <v>591</v>
      </c>
      <c r="E192" t="s">
        <v>326</v>
      </c>
      <c r="F192">
        <v>2019</v>
      </c>
      <c r="G192">
        <v>4</v>
      </c>
      <c r="H192" s="8" t="s">
        <v>287</v>
      </c>
      <c r="I192" s="8">
        <v>1</v>
      </c>
      <c r="J192" s="1">
        <v>0</v>
      </c>
      <c r="K192" s="1">
        <v>17042.669999999998</v>
      </c>
      <c r="L192" s="8">
        <v>17042.669999999998</v>
      </c>
      <c r="M192" t="s">
        <v>63</v>
      </c>
      <c r="N192" t="s">
        <v>69</v>
      </c>
      <c r="O192" t="s">
        <v>69</v>
      </c>
      <c r="P192">
        <v>4830</v>
      </c>
      <c r="Q192" t="s">
        <v>69</v>
      </c>
      <c r="R192" s="8" t="s">
        <v>697</v>
      </c>
    </row>
    <row r="193" spans="1:18" x14ac:dyDescent="0.25">
      <c r="A193" s="8" t="s">
        <v>159</v>
      </c>
      <c r="B193" t="s">
        <v>457</v>
      </c>
      <c r="C193" t="s">
        <v>459</v>
      </c>
      <c r="D193" t="s">
        <v>593</v>
      </c>
      <c r="E193" t="s">
        <v>328</v>
      </c>
      <c r="F193">
        <v>2019</v>
      </c>
      <c r="G193">
        <v>4</v>
      </c>
      <c r="H193" s="8" t="s">
        <v>287</v>
      </c>
      <c r="I193" s="8">
        <v>1</v>
      </c>
      <c r="J193" s="1">
        <v>17159</v>
      </c>
      <c r="K193" s="1">
        <v>1786.68</v>
      </c>
      <c r="L193" s="8">
        <v>-15372.32</v>
      </c>
      <c r="M193" t="s">
        <v>70</v>
      </c>
      <c r="N193" t="s">
        <v>74</v>
      </c>
      <c r="O193" t="s">
        <v>75</v>
      </c>
      <c r="P193">
        <v>6020</v>
      </c>
      <c r="Q193" t="s">
        <v>76</v>
      </c>
      <c r="R193" s="8" t="s">
        <v>697</v>
      </c>
    </row>
    <row r="194" spans="1:18" x14ac:dyDescent="0.25">
      <c r="A194" s="8" t="s">
        <v>159</v>
      </c>
      <c r="B194" t="s">
        <v>457</v>
      </c>
      <c r="C194" t="s">
        <v>459</v>
      </c>
      <c r="D194" t="s">
        <v>593</v>
      </c>
      <c r="E194" t="s">
        <v>329</v>
      </c>
      <c r="F194">
        <v>2019</v>
      </c>
      <c r="G194">
        <v>4</v>
      </c>
      <c r="H194" s="8" t="s">
        <v>287</v>
      </c>
      <c r="I194" s="8">
        <v>1</v>
      </c>
      <c r="J194" s="1">
        <v>7000</v>
      </c>
      <c r="K194" s="1">
        <v>0</v>
      </c>
      <c r="L194" s="8">
        <v>-7000</v>
      </c>
      <c r="M194" t="s">
        <v>70</v>
      </c>
      <c r="N194" t="s">
        <v>74</v>
      </c>
      <c r="O194" t="s">
        <v>75</v>
      </c>
      <c r="P194">
        <v>6024</v>
      </c>
      <c r="Q194" t="s">
        <v>77</v>
      </c>
      <c r="R194" s="8" t="s">
        <v>697</v>
      </c>
    </row>
    <row r="195" spans="1:18" x14ac:dyDescent="0.25">
      <c r="A195" s="8" t="s">
        <v>159</v>
      </c>
      <c r="B195" t="s">
        <v>457</v>
      </c>
      <c r="C195" t="s">
        <v>459</v>
      </c>
      <c r="D195" t="s">
        <v>594</v>
      </c>
      <c r="E195" t="s">
        <v>330</v>
      </c>
      <c r="F195">
        <v>2019</v>
      </c>
      <c r="G195">
        <v>4</v>
      </c>
      <c r="H195" s="8" t="s">
        <v>287</v>
      </c>
      <c r="I195" s="8">
        <v>1</v>
      </c>
      <c r="J195" s="1">
        <v>4266.91</v>
      </c>
      <c r="K195" s="1">
        <v>0</v>
      </c>
      <c r="L195" s="8">
        <v>-4266.91</v>
      </c>
      <c r="M195" t="s">
        <v>70</v>
      </c>
      <c r="N195" t="s">
        <v>74</v>
      </c>
      <c r="O195" t="s">
        <v>78</v>
      </c>
      <c r="P195">
        <v>6110</v>
      </c>
      <c r="Q195" t="s">
        <v>79</v>
      </c>
      <c r="R195" s="8" t="s">
        <v>697</v>
      </c>
    </row>
    <row r="196" spans="1:18" x14ac:dyDescent="0.25">
      <c r="A196" s="8" t="s">
        <v>159</v>
      </c>
      <c r="B196" t="s">
        <v>457</v>
      </c>
      <c r="C196" t="s">
        <v>459</v>
      </c>
      <c r="D196" t="s">
        <v>594</v>
      </c>
      <c r="E196" t="s">
        <v>331</v>
      </c>
      <c r="F196">
        <v>2019</v>
      </c>
      <c r="G196">
        <v>4</v>
      </c>
      <c r="H196" s="8" t="s">
        <v>287</v>
      </c>
      <c r="I196" s="8">
        <v>1</v>
      </c>
      <c r="J196" s="1">
        <v>176.21</v>
      </c>
      <c r="K196" s="1">
        <v>0</v>
      </c>
      <c r="L196" s="8">
        <v>-176.21</v>
      </c>
      <c r="M196" t="s">
        <v>70</v>
      </c>
      <c r="N196" t="s">
        <v>74</v>
      </c>
      <c r="O196" t="s">
        <v>78</v>
      </c>
      <c r="P196">
        <v>6111</v>
      </c>
      <c r="Q196" t="s">
        <v>80</v>
      </c>
      <c r="R196" s="8" t="s">
        <v>697</v>
      </c>
    </row>
    <row r="197" spans="1:18" x14ac:dyDescent="0.25">
      <c r="A197" s="8" t="s">
        <v>159</v>
      </c>
      <c r="B197" t="s">
        <v>457</v>
      </c>
      <c r="C197" t="s">
        <v>459</v>
      </c>
      <c r="D197" t="s">
        <v>594</v>
      </c>
      <c r="E197" t="s">
        <v>332</v>
      </c>
      <c r="F197">
        <v>2019</v>
      </c>
      <c r="G197">
        <v>4</v>
      </c>
      <c r="H197" s="8" t="s">
        <v>287</v>
      </c>
      <c r="I197" s="8">
        <v>1</v>
      </c>
      <c r="J197" s="1">
        <v>1093.3699999999999</v>
      </c>
      <c r="K197" s="1">
        <v>0</v>
      </c>
      <c r="L197" s="8">
        <v>-1093.3699999999999</v>
      </c>
      <c r="M197" t="s">
        <v>70</v>
      </c>
      <c r="N197" t="s">
        <v>74</v>
      </c>
      <c r="O197" t="s">
        <v>78</v>
      </c>
      <c r="P197">
        <v>6120</v>
      </c>
      <c r="Q197" t="s">
        <v>81</v>
      </c>
      <c r="R197" s="8" t="s">
        <v>697</v>
      </c>
    </row>
    <row r="198" spans="1:18" x14ac:dyDescent="0.25">
      <c r="A198" s="8" t="s">
        <v>159</v>
      </c>
      <c r="B198" t="s">
        <v>457</v>
      </c>
      <c r="C198" t="s">
        <v>460</v>
      </c>
      <c r="D198" t="s">
        <v>595</v>
      </c>
      <c r="E198" t="s">
        <v>333</v>
      </c>
      <c r="F198">
        <v>2019</v>
      </c>
      <c r="G198">
        <v>4</v>
      </c>
      <c r="H198" s="8" t="s">
        <v>287</v>
      </c>
      <c r="I198" s="8">
        <v>1</v>
      </c>
      <c r="J198" s="1">
        <v>441.49</v>
      </c>
      <c r="K198" s="1">
        <v>0</v>
      </c>
      <c r="L198" s="8">
        <v>-441.49</v>
      </c>
      <c r="M198" t="s">
        <v>70</v>
      </c>
      <c r="N198" t="s">
        <v>82</v>
      </c>
      <c r="O198" t="s">
        <v>83</v>
      </c>
      <c r="P198">
        <v>6300</v>
      </c>
      <c r="Q198" t="s">
        <v>82</v>
      </c>
      <c r="R198" s="8" t="s">
        <v>697</v>
      </c>
    </row>
    <row r="199" spans="1:18" x14ac:dyDescent="0.25">
      <c r="A199" s="8" t="s">
        <v>159</v>
      </c>
      <c r="B199" t="s">
        <v>457</v>
      </c>
      <c r="C199" t="s">
        <v>460</v>
      </c>
      <c r="D199" t="s">
        <v>595</v>
      </c>
      <c r="E199" t="s">
        <v>365</v>
      </c>
      <c r="F199">
        <v>2019</v>
      </c>
      <c r="G199">
        <v>4</v>
      </c>
      <c r="H199" s="8" t="s">
        <v>287</v>
      </c>
      <c r="I199" s="8">
        <v>1</v>
      </c>
      <c r="J199" s="1">
        <v>350</v>
      </c>
      <c r="K199" s="1">
        <v>0</v>
      </c>
      <c r="L199" s="8">
        <v>-350</v>
      </c>
      <c r="M199" t="s">
        <v>70</v>
      </c>
      <c r="N199" t="s">
        <v>82</v>
      </c>
      <c r="O199" t="s">
        <v>83</v>
      </c>
      <c r="P199">
        <v>6301</v>
      </c>
      <c r="Q199" t="s">
        <v>122</v>
      </c>
      <c r="R199" s="8" t="s">
        <v>697</v>
      </c>
    </row>
    <row r="200" spans="1:18" x14ac:dyDescent="0.25">
      <c r="A200" s="8" t="s">
        <v>159</v>
      </c>
      <c r="B200" t="s">
        <v>457</v>
      </c>
      <c r="C200" t="s">
        <v>460</v>
      </c>
      <c r="D200" t="s">
        <v>596</v>
      </c>
      <c r="E200" t="s">
        <v>334</v>
      </c>
      <c r="F200">
        <v>2019</v>
      </c>
      <c r="G200">
        <v>4</v>
      </c>
      <c r="H200" s="8" t="s">
        <v>287</v>
      </c>
      <c r="I200" s="8">
        <v>1</v>
      </c>
      <c r="J200" s="1">
        <v>5000</v>
      </c>
      <c r="K200" s="1">
        <v>0</v>
      </c>
      <c r="L200" s="8">
        <v>-5000</v>
      </c>
      <c r="M200" t="s">
        <v>70</v>
      </c>
      <c r="N200" t="s">
        <v>82</v>
      </c>
      <c r="O200" t="s">
        <v>84</v>
      </c>
      <c r="P200">
        <v>6310</v>
      </c>
      <c r="Q200" t="s">
        <v>85</v>
      </c>
      <c r="R200" s="8" t="s">
        <v>697</v>
      </c>
    </row>
    <row r="201" spans="1:18" x14ac:dyDescent="0.25">
      <c r="A201" s="8" t="s">
        <v>159</v>
      </c>
      <c r="B201" t="s">
        <v>457</v>
      </c>
      <c r="C201" t="s">
        <v>460</v>
      </c>
      <c r="D201" t="s">
        <v>596</v>
      </c>
      <c r="E201" t="s">
        <v>335</v>
      </c>
      <c r="F201">
        <v>2019</v>
      </c>
      <c r="G201">
        <v>4</v>
      </c>
      <c r="H201" s="8" t="s">
        <v>287</v>
      </c>
      <c r="I201" s="8">
        <v>1</v>
      </c>
      <c r="J201" s="1">
        <v>1000</v>
      </c>
      <c r="K201" s="1">
        <v>0</v>
      </c>
      <c r="L201" s="8">
        <v>-1000</v>
      </c>
      <c r="M201" t="s">
        <v>70</v>
      </c>
      <c r="N201" t="s">
        <v>82</v>
      </c>
      <c r="O201" t="s">
        <v>84</v>
      </c>
      <c r="P201">
        <v>6325</v>
      </c>
      <c r="Q201" t="s">
        <v>86</v>
      </c>
      <c r="R201" s="8" t="s">
        <v>697</v>
      </c>
    </row>
    <row r="202" spans="1:18" x14ac:dyDescent="0.25">
      <c r="A202" s="8" t="s">
        <v>159</v>
      </c>
      <c r="B202" t="s">
        <v>457</v>
      </c>
      <c r="C202" t="s">
        <v>460</v>
      </c>
      <c r="D202" t="s">
        <v>596</v>
      </c>
      <c r="E202" t="s">
        <v>336</v>
      </c>
      <c r="F202">
        <v>2019</v>
      </c>
      <c r="G202">
        <v>4</v>
      </c>
      <c r="H202" s="8" t="s">
        <v>287</v>
      </c>
      <c r="I202" s="8">
        <v>1</v>
      </c>
      <c r="J202" s="1">
        <v>414.68</v>
      </c>
      <c r="K202" s="1">
        <v>0</v>
      </c>
      <c r="L202" s="8">
        <v>-414.68</v>
      </c>
      <c r="M202" t="s">
        <v>70</v>
      </c>
      <c r="N202" t="s">
        <v>82</v>
      </c>
      <c r="O202" t="s">
        <v>84</v>
      </c>
      <c r="P202">
        <v>6330</v>
      </c>
      <c r="Q202" t="s">
        <v>87</v>
      </c>
      <c r="R202" s="8" t="s">
        <v>697</v>
      </c>
    </row>
    <row r="203" spans="1:18" x14ac:dyDescent="0.25">
      <c r="A203" s="8" t="s">
        <v>159</v>
      </c>
      <c r="B203" t="s">
        <v>457</v>
      </c>
      <c r="C203" t="s">
        <v>460</v>
      </c>
      <c r="D203" t="s">
        <v>597</v>
      </c>
      <c r="E203" t="s">
        <v>337</v>
      </c>
      <c r="F203">
        <v>2019</v>
      </c>
      <c r="G203">
        <v>4</v>
      </c>
      <c r="H203" s="8" t="s">
        <v>287</v>
      </c>
      <c r="I203" s="8">
        <v>1</v>
      </c>
      <c r="J203" s="1">
        <v>2617.36</v>
      </c>
      <c r="K203" s="1">
        <v>0</v>
      </c>
      <c r="L203" s="8">
        <v>-2617.36</v>
      </c>
      <c r="M203" t="s">
        <v>70</v>
      </c>
      <c r="N203" t="s">
        <v>82</v>
      </c>
      <c r="O203" t="s">
        <v>88</v>
      </c>
      <c r="P203">
        <v>6400</v>
      </c>
      <c r="Q203" t="s">
        <v>89</v>
      </c>
      <c r="R203" s="8" t="s">
        <v>697</v>
      </c>
    </row>
    <row r="204" spans="1:18" x14ac:dyDescent="0.25">
      <c r="A204" s="8" t="s">
        <v>159</v>
      </c>
      <c r="B204" t="s">
        <v>457</v>
      </c>
      <c r="C204" t="s">
        <v>460</v>
      </c>
      <c r="D204" t="s">
        <v>598</v>
      </c>
      <c r="E204" t="s">
        <v>339</v>
      </c>
      <c r="F204">
        <v>2019</v>
      </c>
      <c r="G204">
        <v>4</v>
      </c>
      <c r="H204" s="8" t="s">
        <v>287</v>
      </c>
      <c r="I204" s="8">
        <v>1</v>
      </c>
      <c r="J204" s="1">
        <v>1313.1</v>
      </c>
      <c r="K204" s="1">
        <v>0</v>
      </c>
      <c r="L204" s="8">
        <v>-1313.1</v>
      </c>
      <c r="M204" t="s">
        <v>70</v>
      </c>
      <c r="N204" t="s">
        <v>82</v>
      </c>
      <c r="O204" t="s">
        <v>91</v>
      </c>
      <c r="P204">
        <v>6470</v>
      </c>
      <c r="Q204" t="s">
        <v>92</v>
      </c>
      <c r="R204" s="8" t="s">
        <v>697</v>
      </c>
    </row>
    <row r="205" spans="1:18" x14ac:dyDescent="0.25">
      <c r="A205" s="8" t="s">
        <v>159</v>
      </c>
      <c r="B205" t="s">
        <v>457</v>
      </c>
      <c r="C205" t="s">
        <v>460</v>
      </c>
      <c r="D205" t="s">
        <v>598</v>
      </c>
      <c r="E205" t="s">
        <v>340</v>
      </c>
      <c r="F205">
        <v>2019</v>
      </c>
      <c r="G205">
        <v>4</v>
      </c>
      <c r="H205" s="8" t="s">
        <v>287</v>
      </c>
      <c r="I205" s="8">
        <v>1</v>
      </c>
      <c r="J205" s="1">
        <v>531.19000000000005</v>
      </c>
      <c r="K205" s="1">
        <v>0</v>
      </c>
      <c r="L205" s="8">
        <v>-531.19000000000005</v>
      </c>
      <c r="M205" t="s">
        <v>70</v>
      </c>
      <c r="N205" t="s">
        <v>82</v>
      </c>
      <c r="O205" t="s">
        <v>91</v>
      </c>
      <c r="P205">
        <v>6495</v>
      </c>
      <c r="Q205" t="s">
        <v>93</v>
      </c>
      <c r="R205" s="8" t="s">
        <v>697</v>
      </c>
    </row>
    <row r="206" spans="1:18" x14ac:dyDescent="0.25">
      <c r="A206" s="8" t="s">
        <v>159</v>
      </c>
      <c r="B206" t="s">
        <v>457</v>
      </c>
      <c r="C206" t="s">
        <v>460</v>
      </c>
      <c r="D206" t="s">
        <v>599</v>
      </c>
      <c r="E206" t="s">
        <v>341</v>
      </c>
      <c r="F206">
        <v>2019</v>
      </c>
      <c r="G206">
        <v>4</v>
      </c>
      <c r="H206" s="8" t="s">
        <v>287</v>
      </c>
      <c r="I206" s="8">
        <v>1</v>
      </c>
      <c r="J206" s="1">
        <v>20.8</v>
      </c>
      <c r="K206" s="1">
        <v>0</v>
      </c>
      <c r="L206" s="8">
        <v>-20.8</v>
      </c>
      <c r="M206" t="s">
        <v>70</v>
      </c>
      <c r="N206" t="s">
        <v>82</v>
      </c>
      <c r="O206" t="s">
        <v>94</v>
      </c>
      <c r="P206">
        <v>6640</v>
      </c>
      <c r="Q206" t="s">
        <v>95</v>
      </c>
      <c r="R206" s="8" t="s">
        <v>697</v>
      </c>
    </row>
    <row r="207" spans="1:18" x14ac:dyDescent="0.25">
      <c r="A207" s="8" t="s">
        <v>159</v>
      </c>
      <c r="B207" t="s">
        <v>457</v>
      </c>
      <c r="C207" t="s">
        <v>460</v>
      </c>
      <c r="D207" t="s">
        <v>599</v>
      </c>
      <c r="E207" t="s">
        <v>342</v>
      </c>
      <c r="F207">
        <v>2019</v>
      </c>
      <c r="G207">
        <v>4</v>
      </c>
      <c r="H207" s="8" t="s">
        <v>287</v>
      </c>
      <c r="I207" s="8">
        <v>1</v>
      </c>
      <c r="J207" s="1">
        <v>483.05</v>
      </c>
      <c r="K207" s="1">
        <v>0</v>
      </c>
      <c r="L207" s="8">
        <v>-483.05</v>
      </c>
      <c r="M207" t="s">
        <v>70</v>
      </c>
      <c r="N207" t="s">
        <v>82</v>
      </c>
      <c r="O207" t="s">
        <v>94</v>
      </c>
      <c r="P207">
        <v>6650</v>
      </c>
      <c r="Q207" t="s">
        <v>96</v>
      </c>
      <c r="R207" s="8" t="s">
        <v>697</v>
      </c>
    </row>
    <row r="208" spans="1:18" x14ac:dyDescent="0.25">
      <c r="A208" s="8" t="s">
        <v>159</v>
      </c>
      <c r="B208" t="s">
        <v>457</v>
      </c>
      <c r="C208" t="s">
        <v>460</v>
      </c>
      <c r="D208" t="s">
        <v>599</v>
      </c>
      <c r="E208" t="s">
        <v>359</v>
      </c>
      <c r="F208">
        <v>2019</v>
      </c>
      <c r="G208">
        <v>4</v>
      </c>
      <c r="H208" s="8" t="s">
        <v>287</v>
      </c>
      <c r="I208" s="8">
        <v>1</v>
      </c>
      <c r="J208" s="1">
        <v>115.8</v>
      </c>
      <c r="K208" s="1">
        <v>0</v>
      </c>
      <c r="L208" s="8">
        <v>-115.8</v>
      </c>
      <c r="M208" t="s">
        <v>70</v>
      </c>
      <c r="N208" t="s">
        <v>82</v>
      </c>
      <c r="O208" t="s">
        <v>94</v>
      </c>
      <c r="P208">
        <v>6651</v>
      </c>
      <c r="Q208" t="s">
        <v>117</v>
      </c>
      <c r="R208" s="8" t="s">
        <v>697</v>
      </c>
    </row>
    <row r="209" spans="1:18" x14ac:dyDescent="0.25">
      <c r="A209" s="8" t="s">
        <v>159</v>
      </c>
      <c r="B209" t="s">
        <v>457</v>
      </c>
      <c r="C209" t="s">
        <v>460</v>
      </c>
      <c r="D209" t="s">
        <v>599</v>
      </c>
      <c r="E209" t="s">
        <v>343</v>
      </c>
      <c r="F209">
        <v>2019</v>
      </c>
      <c r="G209">
        <v>4</v>
      </c>
      <c r="H209" s="8" t="s">
        <v>287</v>
      </c>
      <c r="I209" s="8">
        <v>1</v>
      </c>
      <c r="J209" s="1">
        <v>75</v>
      </c>
      <c r="K209" s="1">
        <v>0</v>
      </c>
      <c r="L209" s="8">
        <v>-75</v>
      </c>
      <c r="M209" t="s">
        <v>70</v>
      </c>
      <c r="N209" t="s">
        <v>82</v>
      </c>
      <c r="O209" t="s">
        <v>94</v>
      </c>
      <c r="P209">
        <v>6663</v>
      </c>
      <c r="Q209" t="s">
        <v>97</v>
      </c>
      <c r="R209" s="8" t="s">
        <v>697</v>
      </c>
    </row>
    <row r="210" spans="1:18" x14ac:dyDescent="0.25">
      <c r="A210" s="8" t="s">
        <v>159</v>
      </c>
      <c r="B210" t="s">
        <v>457</v>
      </c>
      <c r="C210" t="s">
        <v>460</v>
      </c>
      <c r="D210" t="s">
        <v>599</v>
      </c>
      <c r="E210" t="s">
        <v>344</v>
      </c>
      <c r="F210">
        <v>2019</v>
      </c>
      <c r="G210">
        <v>4</v>
      </c>
      <c r="H210" s="8" t="s">
        <v>287</v>
      </c>
      <c r="I210" s="8">
        <v>1</v>
      </c>
      <c r="J210" s="1">
        <v>48</v>
      </c>
      <c r="K210" s="1">
        <v>0</v>
      </c>
      <c r="L210" s="8">
        <v>-48</v>
      </c>
      <c r="M210" t="s">
        <v>70</v>
      </c>
      <c r="N210" t="s">
        <v>82</v>
      </c>
      <c r="O210" t="s">
        <v>94</v>
      </c>
      <c r="P210">
        <v>6664</v>
      </c>
      <c r="Q210" t="s">
        <v>98</v>
      </c>
      <c r="R210" s="8" t="s">
        <v>697</v>
      </c>
    </row>
    <row r="211" spans="1:18" x14ac:dyDescent="0.25">
      <c r="A211" s="8" t="s">
        <v>159</v>
      </c>
      <c r="B211" t="s">
        <v>457</v>
      </c>
      <c r="C211" t="s">
        <v>460</v>
      </c>
      <c r="D211" t="s">
        <v>600</v>
      </c>
      <c r="E211" t="s">
        <v>366</v>
      </c>
      <c r="F211">
        <v>2019</v>
      </c>
      <c r="G211">
        <v>4</v>
      </c>
      <c r="H211" s="8" t="s">
        <v>287</v>
      </c>
      <c r="I211" s="8">
        <v>1</v>
      </c>
      <c r="J211" s="1">
        <v>8.35</v>
      </c>
      <c r="K211" s="1">
        <v>0</v>
      </c>
      <c r="L211" s="8">
        <v>-8.35</v>
      </c>
      <c r="M211" t="s">
        <v>70</v>
      </c>
      <c r="N211" t="s">
        <v>82</v>
      </c>
      <c r="O211" t="s">
        <v>99</v>
      </c>
      <c r="P211">
        <v>6800</v>
      </c>
      <c r="Q211" t="s">
        <v>123</v>
      </c>
      <c r="R211" s="8" t="s">
        <v>697</v>
      </c>
    </row>
    <row r="212" spans="1:18" x14ac:dyDescent="0.25">
      <c r="A212" s="8" t="s">
        <v>159</v>
      </c>
      <c r="B212" t="s">
        <v>457</v>
      </c>
      <c r="C212" t="s">
        <v>460</v>
      </c>
      <c r="D212" t="s">
        <v>600</v>
      </c>
      <c r="E212" t="s">
        <v>345</v>
      </c>
      <c r="F212">
        <v>2019</v>
      </c>
      <c r="G212">
        <v>4</v>
      </c>
      <c r="H212" s="8" t="s">
        <v>287</v>
      </c>
      <c r="I212" s="8">
        <v>1</v>
      </c>
      <c r="J212" s="1">
        <v>217.07</v>
      </c>
      <c r="K212" s="1">
        <v>14.31</v>
      </c>
      <c r="L212" s="8">
        <v>-202.76</v>
      </c>
      <c r="M212" t="s">
        <v>70</v>
      </c>
      <c r="N212" t="s">
        <v>82</v>
      </c>
      <c r="O212" t="s">
        <v>99</v>
      </c>
      <c r="P212">
        <v>6805</v>
      </c>
      <c r="Q212" t="s">
        <v>100</v>
      </c>
      <c r="R212" s="8" t="s">
        <v>697</v>
      </c>
    </row>
    <row r="213" spans="1:18" x14ac:dyDescent="0.25">
      <c r="A213" s="8" t="s">
        <v>159</v>
      </c>
      <c r="B213" t="s">
        <v>457</v>
      </c>
      <c r="C213" t="s">
        <v>460</v>
      </c>
      <c r="D213" t="s">
        <v>601</v>
      </c>
      <c r="E213" t="s">
        <v>346</v>
      </c>
      <c r="F213">
        <v>2019</v>
      </c>
      <c r="G213">
        <v>4</v>
      </c>
      <c r="H213" s="8" t="s">
        <v>287</v>
      </c>
      <c r="I213" s="8">
        <v>1</v>
      </c>
      <c r="J213" s="1">
        <v>787.2</v>
      </c>
      <c r="K213" s="1">
        <v>0</v>
      </c>
      <c r="L213" s="8">
        <v>-787.2</v>
      </c>
      <c r="M213" t="s">
        <v>70</v>
      </c>
      <c r="N213" t="s">
        <v>82</v>
      </c>
      <c r="O213" t="s">
        <v>101</v>
      </c>
      <c r="P213">
        <v>6825</v>
      </c>
      <c r="Q213" t="s">
        <v>102</v>
      </c>
      <c r="R213" s="8" t="s">
        <v>697</v>
      </c>
    </row>
    <row r="214" spans="1:18" x14ac:dyDescent="0.25">
      <c r="A214" s="8" t="s">
        <v>159</v>
      </c>
      <c r="B214" t="s">
        <v>457</v>
      </c>
      <c r="C214" t="s">
        <v>460</v>
      </c>
      <c r="D214" t="s">
        <v>602</v>
      </c>
      <c r="E214" t="s">
        <v>347</v>
      </c>
      <c r="F214">
        <v>2019</v>
      </c>
      <c r="G214">
        <v>4</v>
      </c>
      <c r="H214" s="8" t="s">
        <v>287</v>
      </c>
      <c r="I214" s="8">
        <v>1</v>
      </c>
      <c r="J214" s="1">
        <v>865.72</v>
      </c>
      <c r="K214" s="1">
        <v>127.83</v>
      </c>
      <c r="L214" s="8">
        <v>-737.89</v>
      </c>
      <c r="M214" t="s">
        <v>70</v>
      </c>
      <c r="N214" t="s">
        <v>82</v>
      </c>
      <c r="O214" t="s">
        <v>103</v>
      </c>
      <c r="P214">
        <v>6850</v>
      </c>
      <c r="Q214" t="s">
        <v>103</v>
      </c>
      <c r="R214" s="8" t="s">
        <v>697</v>
      </c>
    </row>
    <row r="215" spans="1:18" x14ac:dyDescent="0.25">
      <c r="A215" s="8" t="s">
        <v>159</v>
      </c>
      <c r="B215" t="s">
        <v>457</v>
      </c>
      <c r="C215" t="s">
        <v>460</v>
      </c>
      <c r="D215" t="s">
        <v>602</v>
      </c>
      <c r="E215" t="s">
        <v>348</v>
      </c>
      <c r="F215">
        <v>2019</v>
      </c>
      <c r="G215">
        <v>4</v>
      </c>
      <c r="H215" s="8" t="s">
        <v>287</v>
      </c>
      <c r="I215" s="8">
        <v>1</v>
      </c>
      <c r="J215" s="1">
        <v>33</v>
      </c>
      <c r="K215" s="1">
        <v>0</v>
      </c>
      <c r="L215" s="8">
        <v>-33</v>
      </c>
      <c r="M215" t="s">
        <v>70</v>
      </c>
      <c r="N215" t="s">
        <v>82</v>
      </c>
      <c r="O215" t="s">
        <v>103</v>
      </c>
      <c r="P215">
        <v>6855</v>
      </c>
      <c r="Q215" t="s">
        <v>104</v>
      </c>
      <c r="R215" s="8" t="s">
        <v>697</v>
      </c>
    </row>
    <row r="216" spans="1:18" x14ac:dyDescent="0.25">
      <c r="A216" s="8" t="s">
        <v>159</v>
      </c>
      <c r="B216" t="s">
        <v>457</v>
      </c>
      <c r="C216" t="s">
        <v>460</v>
      </c>
      <c r="D216" t="s">
        <v>602</v>
      </c>
      <c r="E216" t="s">
        <v>349</v>
      </c>
      <c r="F216">
        <v>2019</v>
      </c>
      <c r="G216">
        <v>4</v>
      </c>
      <c r="H216" s="8" t="s">
        <v>287</v>
      </c>
      <c r="I216" s="8">
        <v>1</v>
      </c>
      <c r="J216" s="1">
        <v>1629.84</v>
      </c>
      <c r="K216" s="1">
        <v>0</v>
      </c>
      <c r="L216" s="8">
        <v>-1629.84</v>
      </c>
      <c r="M216" t="s">
        <v>70</v>
      </c>
      <c r="N216" t="s">
        <v>82</v>
      </c>
      <c r="O216" t="s">
        <v>103</v>
      </c>
      <c r="P216">
        <v>6859</v>
      </c>
      <c r="Q216" t="s">
        <v>105</v>
      </c>
      <c r="R216" s="8" t="s">
        <v>697</v>
      </c>
    </row>
    <row r="217" spans="1:18" x14ac:dyDescent="0.25">
      <c r="A217" s="8" t="s">
        <v>159</v>
      </c>
      <c r="B217" t="s">
        <v>457</v>
      </c>
      <c r="C217" t="s">
        <v>460</v>
      </c>
      <c r="D217" t="s">
        <v>603</v>
      </c>
      <c r="E217" t="s">
        <v>350</v>
      </c>
      <c r="F217">
        <v>2019</v>
      </c>
      <c r="G217">
        <v>4</v>
      </c>
      <c r="H217" s="8" t="s">
        <v>287</v>
      </c>
      <c r="I217" s="8">
        <v>1</v>
      </c>
      <c r="J217" s="1">
        <v>15000</v>
      </c>
      <c r="K217" s="1">
        <v>0</v>
      </c>
      <c r="L217" s="8">
        <v>-15000</v>
      </c>
      <c r="M217" t="s">
        <v>70</v>
      </c>
      <c r="N217" t="s">
        <v>82</v>
      </c>
      <c r="O217" t="s">
        <v>106</v>
      </c>
      <c r="P217">
        <v>6974</v>
      </c>
      <c r="Q217" t="s">
        <v>107</v>
      </c>
      <c r="R217" s="8" t="s">
        <v>697</v>
      </c>
    </row>
    <row r="218" spans="1:18" x14ac:dyDescent="0.25">
      <c r="A218" s="8" t="s">
        <v>159</v>
      </c>
      <c r="B218" t="s">
        <v>457</v>
      </c>
      <c r="C218" t="s">
        <v>460</v>
      </c>
      <c r="D218" t="s">
        <v>603</v>
      </c>
      <c r="E218" t="s">
        <v>351</v>
      </c>
      <c r="F218">
        <v>2019</v>
      </c>
      <c r="G218">
        <v>4</v>
      </c>
      <c r="H218" s="8" t="s">
        <v>287</v>
      </c>
      <c r="I218" s="8">
        <v>1</v>
      </c>
      <c r="J218" s="1">
        <v>3500</v>
      </c>
      <c r="K218" s="1">
        <v>0</v>
      </c>
      <c r="L218" s="8">
        <v>-3500</v>
      </c>
      <c r="M218" t="s">
        <v>70</v>
      </c>
      <c r="N218" t="s">
        <v>82</v>
      </c>
      <c r="O218" t="s">
        <v>106</v>
      </c>
      <c r="P218">
        <v>6976</v>
      </c>
      <c r="Q218" t="s">
        <v>108</v>
      </c>
      <c r="R218" s="8" t="s">
        <v>697</v>
      </c>
    </row>
    <row r="219" spans="1:18" x14ac:dyDescent="0.25">
      <c r="A219" s="8" t="s">
        <v>159</v>
      </c>
      <c r="B219" t="s">
        <v>457</v>
      </c>
      <c r="C219" t="s">
        <v>460</v>
      </c>
      <c r="D219" t="s">
        <v>603</v>
      </c>
      <c r="E219" t="s">
        <v>352</v>
      </c>
      <c r="F219">
        <v>2019</v>
      </c>
      <c r="G219">
        <v>4</v>
      </c>
      <c r="H219" s="8" t="s">
        <v>287</v>
      </c>
      <c r="I219" s="8">
        <v>1</v>
      </c>
      <c r="J219" s="1">
        <v>0</v>
      </c>
      <c r="K219" s="1">
        <v>15000</v>
      </c>
      <c r="L219" s="8">
        <v>15000</v>
      </c>
      <c r="M219" t="s">
        <v>70</v>
      </c>
      <c r="N219" t="s">
        <v>82</v>
      </c>
      <c r="O219" t="s">
        <v>106</v>
      </c>
      <c r="P219">
        <v>6984</v>
      </c>
      <c r="Q219" t="s">
        <v>109</v>
      </c>
      <c r="R219" s="8" t="s">
        <v>697</v>
      </c>
    </row>
    <row r="220" spans="1:18" x14ac:dyDescent="0.25">
      <c r="A220" s="8" t="s">
        <v>159</v>
      </c>
      <c r="B220" t="s">
        <v>457</v>
      </c>
      <c r="C220" t="s">
        <v>460</v>
      </c>
      <c r="D220" t="s">
        <v>603</v>
      </c>
      <c r="E220" t="s">
        <v>353</v>
      </c>
      <c r="F220">
        <v>2019</v>
      </c>
      <c r="G220">
        <v>4</v>
      </c>
      <c r="H220" s="8" t="s">
        <v>287</v>
      </c>
      <c r="I220" s="8">
        <v>1</v>
      </c>
      <c r="J220" s="1">
        <v>0</v>
      </c>
      <c r="K220" s="1">
        <v>3500</v>
      </c>
      <c r="L220" s="8">
        <v>3500</v>
      </c>
      <c r="M220" t="s">
        <v>70</v>
      </c>
      <c r="N220" t="s">
        <v>82</v>
      </c>
      <c r="O220" t="s">
        <v>106</v>
      </c>
      <c r="P220">
        <v>6986</v>
      </c>
      <c r="Q220" t="s">
        <v>110</v>
      </c>
      <c r="R220" s="8" t="s">
        <v>697</v>
      </c>
    </row>
    <row r="221" spans="1:18" x14ac:dyDescent="0.25">
      <c r="A221" s="8" t="s">
        <v>160</v>
      </c>
      <c r="B221" t="s">
        <v>437</v>
      </c>
      <c r="C221" t="s">
        <v>438</v>
      </c>
      <c r="D221" t="s">
        <v>568</v>
      </c>
      <c r="E221" t="s">
        <v>286</v>
      </c>
      <c r="F221">
        <v>2019</v>
      </c>
      <c r="G221">
        <v>5</v>
      </c>
      <c r="H221" s="8" t="s">
        <v>287</v>
      </c>
      <c r="I221" s="8">
        <v>1</v>
      </c>
      <c r="J221" s="1">
        <v>13507.78</v>
      </c>
      <c r="K221" s="1">
        <v>0</v>
      </c>
      <c r="L221" s="8">
        <v>-13507.78</v>
      </c>
      <c r="M221" t="s">
        <v>9</v>
      </c>
      <c r="N221" t="s">
        <v>10</v>
      </c>
      <c r="O221" t="s">
        <v>11</v>
      </c>
      <c r="P221">
        <v>143</v>
      </c>
      <c r="Q221" t="s">
        <v>12</v>
      </c>
      <c r="R221" s="8" t="s">
        <v>697</v>
      </c>
    </row>
    <row r="222" spans="1:18" x14ac:dyDescent="0.25">
      <c r="A222" s="8" t="s">
        <v>160</v>
      </c>
      <c r="B222" t="s">
        <v>440</v>
      </c>
      <c r="C222" t="s">
        <v>571</v>
      </c>
      <c r="D222" t="s">
        <v>572</v>
      </c>
      <c r="E222" t="s">
        <v>293</v>
      </c>
      <c r="F222">
        <v>2019</v>
      </c>
      <c r="G222">
        <v>5</v>
      </c>
      <c r="H222" s="8" t="s">
        <v>287</v>
      </c>
      <c r="I222" s="8">
        <v>1</v>
      </c>
      <c r="J222" s="1">
        <v>3469.73</v>
      </c>
      <c r="K222" s="1">
        <v>0</v>
      </c>
      <c r="L222" s="8">
        <v>-3469.73</v>
      </c>
      <c r="M222" t="s">
        <v>19</v>
      </c>
      <c r="N222" t="s">
        <v>23</v>
      </c>
      <c r="O222" t="s">
        <v>148</v>
      </c>
      <c r="P222">
        <v>1200</v>
      </c>
      <c r="Q222" t="s">
        <v>148</v>
      </c>
      <c r="R222" s="8" t="s">
        <v>697</v>
      </c>
    </row>
    <row r="223" spans="1:18" x14ac:dyDescent="0.25">
      <c r="A223" s="8" t="s">
        <v>160</v>
      </c>
      <c r="B223" t="s">
        <v>440</v>
      </c>
      <c r="C223" t="s">
        <v>571</v>
      </c>
      <c r="D223" t="s">
        <v>573</v>
      </c>
      <c r="E223" t="s">
        <v>364</v>
      </c>
      <c r="F223">
        <v>2019</v>
      </c>
      <c r="G223">
        <v>5</v>
      </c>
      <c r="H223" s="8" t="s">
        <v>287</v>
      </c>
      <c r="I223" s="8">
        <v>1</v>
      </c>
      <c r="J223" s="1">
        <v>7.39</v>
      </c>
      <c r="K223" s="1">
        <v>7.39</v>
      </c>
      <c r="L223" s="8">
        <v>0</v>
      </c>
      <c r="M223" t="s">
        <v>19</v>
      </c>
      <c r="N223" t="s">
        <v>23</v>
      </c>
      <c r="O223" t="s">
        <v>24</v>
      </c>
      <c r="P223">
        <v>1371</v>
      </c>
      <c r="Q223" t="s">
        <v>121</v>
      </c>
      <c r="R223" s="8" t="s">
        <v>697</v>
      </c>
    </row>
    <row r="224" spans="1:18" x14ac:dyDescent="0.25">
      <c r="A224" s="8" t="s">
        <v>160</v>
      </c>
      <c r="B224" t="s">
        <v>440</v>
      </c>
      <c r="C224" t="s">
        <v>571</v>
      </c>
      <c r="D224" t="s">
        <v>573</v>
      </c>
      <c r="E224" t="s">
        <v>295</v>
      </c>
      <c r="F224">
        <v>2019</v>
      </c>
      <c r="G224">
        <v>5</v>
      </c>
      <c r="H224" s="8" t="s">
        <v>287</v>
      </c>
      <c r="I224" s="8">
        <v>1</v>
      </c>
      <c r="J224" s="1">
        <v>8.6199999999999992</v>
      </c>
      <c r="K224" s="1">
        <v>0</v>
      </c>
      <c r="L224" s="8">
        <v>-8.6199999999999992</v>
      </c>
      <c r="M224" t="s">
        <v>19</v>
      </c>
      <c r="N224" t="s">
        <v>23</v>
      </c>
      <c r="O224" t="s">
        <v>24</v>
      </c>
      <c r="P224">
        <v>1401</v>
      </c>
      <c r="Q224" t="s">
        <v>26</v>
      </c>
      <c r="R224" s="8" t="s">
        <v>697</v>
      </c>
    </row>
    <row r="225" spans="1:18" x14ac:dyDescent="0.25">
      <c r="A225" s="8" t="s">
        <v>160</v>
      </c>
      <c r="B225" t="s">
        <v>440</v>
      </c>
      <c r="C225" t="s">
        <v>571</v>
      </c>
      <c r="D225" t="s">
        <v>573</v>
      </c>
      <c r="E225" t="s">
        <v>296</v>
      </c>
      <c r="F225">
        <v>2019</v>
      </c>
      <c r="G225">
        <v>5</v>
      </c>
      <c r="H225" s="8" t="s">
        <v>287</v>
      </c>
      <c r="I225" s="8">
        <v>1</v>
      </c>
      <c r="J225" s="1">
        <v>10433.24</v>
      </c>
      <c r="K225" s="1">
        <v>220.91</v>
      </c>
      <c r="L225" s="8">
        <v>-10212.33</v>
      </c>
      <c r="M225" t="s">
        <v>19</v>
      </c>
      <c r="N225" t="s">
        <v>23</v>
      </c>
      <c r="O225" t="s">
        <v>24</v>
      </c>
      <c r="P225">
        <v>1406</v>
      </c>
      <c r="Q225" t="s">
        <v>27</v>
      </c>
      <c r="R225" s="8" t="s">
        <v>697</v>
      </c>
    </row>
    <row r="226" spans="1:18" x14ac:dyDescent="0.25">
      <c r="A226" s="8" t="s">
        <v>160</v>
      </c>
      <c r="B226" t="s">
        <v>440</v>
      </c>
      <c r="C226" t="s">
        <v>571</v>
      </c>
      <c r="D226" t="s">
        <v>573</v>
      </c>
      <c r="E226" t="s">
        <v>297</v>
      </c>
      <c r="F226">
        <v>2019</v>
      </c>
      <c r="G226">
        <v>5</v>
      </c>
      <c r="H226" s="8" t="s">
        <v>287</v>
      </c>
      <c r="I226" s="8">
        <v>1</v>
      </c>
      <c r="J226" s="1">
        <v>2.72</v>
      </c>
      <c r="K226" s="1">
        <v>76.680000000000007</v>
      </c>
      <c r="L226" s="8">
        <v>73.959999999999994</v>
      </c>
      <c r="M226" t="s">
        <v>19</v>
      </c>
      <c r="N226" t="s">
        <v>23</v>
      </c>
      <c r="O226" t="s">
        <v>24</v>
      </c>
      <c r="P226">
        <v>1434</v>
      </c>
      <c r="Q226" t="s">
        <v>28</v>
      </c>
      <c r="R226" s="8" t="s">
        <v>697</v>
      </c>
    </row>
    <row r="227" spans="1:18" x14ac:dyDescent="0.25">
      <c r="A227" s="8" t="s">
        <v>160</v>
      </c>
      <c r="B227" t="s">
        <v>440</v>
      </c>
      <c r="C227" t="s">
        <v>571</v>
      </c>
      <c r="D227" t="s">
        <v>573</v>
      </c>
      <c r="E227" t="s">
        <v>298</v>
      </c>
      <c r="F227">
        <v>2019</v>
      </c>
      <c r="G227">
        <v>5</v>
      </c>
      <c r="H227" s="8" t="s">
        <v>287</v>
      </c>
      <c r="I227" s="8">
        <v>1</v>
      </c>
      <c r="J227" s="1">
        <v>218.19</v>
      </c>
      <c r="K227" s="1">
        <v>88.9</v>
      </c>
      <c r="L227" s="8">
        <v>-129.29</v>
      </c>
      <c r="M227" t="s">
        <v>19</v>
      </c>
      <c r="N227" t="s">
        <v>23</v>
      </c>
      <c r="O227" t="s">
        <v>24</v>
      </c>
      <c r="P227">
        <v>1437</v>
      </c>
      <c r="Q227" t="s">
        <v>29</v>
      </c>
      <c r="R227" s="8" t="s">
        <v>697</v>
      </c>
    </row>
    <row r="228" spans="1:18" x14ac:dyDescent="0.25">
      <c r="A228" s="8" t="s">
        <v>160</v>
      </c>
      <c r="B228" t="s">
        <v>440</v>
      </c>
      <c r="C228" t="s">
        <v>574</v>
      </c>
      <c r="D228" t="s">
        <v>575</v>
      </c>
      <c r="E228" t="s">
        <v>299</v>
      </c>
      <c r="F228">
        <v>2019</v>
      </c>
      <c r="G228">
        <v>5</v>
      </c>
      <c r="H228" s="8" t="s">
        <v>287</v>
      </c>
      <c r="I228" s="8">
        <v>1</v>
      </c>
      <c r="J228" s="1">
        <v>0</v>
      </c>
      <c r="K228" s="1">
        <v>18.579999999999998</v>
      </c>
      <c r="L228" s="8">
        <v>18.579999999999998</v>
      </c>
      <c r="M228" t="s">
        <v>19</v>
      </c>
      <c r="N228" t="s">
        <v>30</v>
      </c>
      <c r="O228" t="s">
        <v>31</v>
      </c>
      <c r="P228">
        <v>1600</v>
      </c>
      <c r="Q228" t="s">
        <v>32</v>
      </c>
      <c r="R228" s="8" t="s">
        <v>697</v>
      </c>
    </row>
    <row r="229" spans="1:18" x14ac:dyDescent="0.25">
      <c r="A229" s="8" t="s">
        <v>160</v>
      </c>
      <c r="B229" t="s">
        <v>440</v>
      </c>
      <c r="C229" t="s">
        <v>574</v>
      </c>
      <c r="D229" t="s">
        <v>575</v>
      </c>
      <c r="E229" t="s">
        <v>300</v>
      </c>
      <c r="F229">
        <v>2019</v>
      </c>
      <c r="G229">
        <v>5</v>
      </c>
      <c r="H229" s="8" t="s">
        <v>287</v>
      </c>
      <c r="I229" s="8">
        <v>1</v>
      </c>
      <c r="J229" s="1">
        <v>203119.65</v>
      </c>
      <c r="K229" s="1">
        <v>91233.62</v>
      </c>
      <c r="L229" s="8">
        <v>-111886.03</v>
      </c>
      <c r="M229" t="s">
        <v>19</v>
      </c>
      <c r="N229" t="s">
        <v>30</v>
      </c>
      <c r="O229" t="s">
        <v>31</v>
      </c>
      <c r="P229">
        <v>1803</v>
      </c>
      <c r="Q229" t="s">
        <v>33</v>
      </c>
      <c r="R229" s="8" t="s">
        <v>697</v>
      </c>
    </row>
    <row r="230" spans="1:18" x14ac:dyDescent="0.25">
      <c r="A230" s="8" t="s">
        <v>160</v>
      </c>
      <c r="B230" t="s">
        <v>442</v>
      </c>
      <c r="C230" t="s">
        <v>443</v>
      </c>
      <c r="D230" t="s">
        <v>576</v>
      </c>
      <c r="E230" t="s">
        <v>302</v>
      </c>
      <c r="F230">
        <v>2019</v>
      </c>
      <c r="G230">
        <v>5</v>
      </c>
      <c r="H230" s="8" t="s">
        <v>287</v>
      </c>
      <c r="I230" s="8">
        <v>1</v>
      </c>
      <c r="J230" s="1">
        <v>4477</v>
      </c>
      <c r="K230" s="1">
        <v>0</v>
      </c>
      <c r="L230" s="8">
        <v>-4477</v>
      </c>
      <c r="M230" t="s">
        <v>34</v>
      </c>
      <c r="N230" t="s">
        <v>34</v>
      </c>
      <c r="O230" t="s">
        <v>34</v>
      </c>
      <c r="P230">
        <v>1900</v>
      </c>
      <c r="Q230" t="s">
        <v>35</v>
      </c>
      <c r="R230" s="8" t="s">
        <v>697</v>
      </c>
    </row>
    <row r="231" spans="1:18" x14ac:dyDescent="0.25">
      <c r="A231" s="8" t="s">
        <v>161</v>
      </c>
      <c r="B231" t="s">
        <v>444</v>
      </c>
      <c r="C231" t="s">
        <v>446</v>
      </c>
      <c r="D231" t="s">
        <v>579</v>
      </c>
      <c r="E231" t="s">
        <v>305</v>
      </c>
      <c r="F231">
        <v>2019</v>
      </c>
      <c r="G231">
        <v>5</v>
      </c>
      <c r="H231" s="8" t="s">
        <v>287</v>
      </c>
      <c r="I231" s="8">
        <v>1</v>
      </c>
      <c r="J231" s="1">
        <v>0</v>
      </c>
      <c r="K231" s="1">
        <v>376444.44</v>
      </c>
      <c r="L231" s="8">
        <v>376444.44</v>
      </c>
      <c r="M231" t="s">
        <v>36</v>
      </c>
      <c r="N231" t="s">
        <v>40</v>
      </c>
      <c r="O231" t="s">
        <v>40</v>
      </c>
      <c r="P231">
        <v>2920</v>
      </c>
      <c r="Q231" t="s">
        <v>40</v>
      </c>
      <c r="R231" s="8" t="s">
        <v>697</v>
      </c>
    </row>
    <row r="232" spans="1:18" x14ac:dyDescent="0.25">
      <c r="A232" s="8" t="s">
        <v>161</v>
      </c>
      <c r="B232" t="s">
        <v>449</v>
      </c>
      <c r="C232" t="s">
        <v>450</v>
      </c>
      <c r="D232" t="s">
        <v>582</v>
      </c>
      <c r="E232" t="s">
        <v>308</v>
      </c>
      <c r="F232">
        <v>2019</v>
      </c>
      <c r="G232">
        <v>5</v>
      </c>
      <c r="H232" s="8" t="s">
        <v>287</v>
      </c>
      <c r="I232" s="8">
        <v>1</v>
      </c>
      <c r="J232" s="1">
        <v>6000</v>
      </c>
      <c r="K232" s="1">
        <v>0</v>
      </c>
      <c r="L232" s="8">
        <v>-6000</v>
      </c>
      <c r="M232" t="s">
        <v>46</v>
      </c>
      <c r="N232" t="s">
        <v>47</v>
      </c>
      <c r="O232" t="s">
        <v>47</v>
      </c>
      <c r="P232">
        <v>3070</v>
      </c>
      <c r="Q232" t="s">
        <v>47</v>
      </c>
      <c r="R232" s="8" t="s">
        <v>697</v>
      </c>
    </row>
    <row r="233" spans="1:18" x14ac:dyDescent="0.25">
      <c r="A233" s="8" t="s">
        <v>161</v>
      </c>
      <c r="B233" t="s">
        <v>583</v>
      </c>
      <c r="C233" t="s">
        <v>584</v>
      </c>
      <c r="D233" t="s">
        <v>585</v>
      </c>
      <c r="E233" t="s">
        <v>312</v>
      </c>
      <c r="F233">
        <v>2019</v>
      </c>
      <c r="G233">
        <v>5</v>
      </c>
      <c r="H233" s="8" t="s">
        <v>287</v>
      </c>
      <c r="I233" s="8">
        <v>1</v>
      </c>
      <c r="J233" s="1">
        <v>55453.34</v>
      </c>
      <c r="K233" s="1">
        <v>58323.59</v>
      </c>
      <c r="L233" s="8">
        <v>2870.25</v>
      </c>
      <c r="M233" t="s">
        <v>51</v>
      </c>
      <c r="N233" t="s">
        <v>149</v>
      </c>
      <c r="O233" t="s">
        <v>149</v>
      </c>
      <c r="P233">
        <v>3300</v>
      </c>
      <c r="Q233" t="s">
        <v>150</v>
      </c>
      <c r="R233" s="8" t="s">
        <v>697</v>
      </c>
    </row>
    <row r="234" spans="1:18" x14ac:dyDescent="0.25">
      <c r="A234" s="8" t="s">
        <v>161</v>
      </c>
      <c r="B234" t="s">
        <v>583</v>
      </c>
      <c r="C234" t="s">
        <v>586</v>
      </c>
      <c r="D234" t="s">
        <v>587</v>
      </c>
      <c r="E234" t="s">
        <v>313</v>
      </c>
      <c r="F234">
        <v>2019</v>
      </c>
      <c r="G234">
        <v>5</v>
      </c>
      <c r="H234" s="8" t="s">
        <v>287</v>
      </c>
      <c r="I234" s="8">
        <v>1</v>
      </c>
      <c r="J234" s="1">
        <v>376444.44</v>
      </c>
      <c r="K234" s="1">
        <v>200000</v>
      </c>
      <c r="L234" s="8">
        <v>-176444.44</v>
      </c>
      <c r="M234" t="s">
        <v>51</v>
      </c>
      <c r="N234" t="s">
        <v>52</v>
      </c>
      <c r="O234" t="s">
        <v>52</v>
      </c>
      <c r="P234">
        <v>3512</v>
      </c>
      <c r="Q234" t="s">
        <v>53</v>
      </c>
      <c r="R234" s="8" t="s">
        <v>697</v>
      </c>
    </row>
    <row r="235" spans="1:18" x14ac:dyDescent="0.25">
      <c r="A235" s="8" t="s">
        <v>161</v>
      </c>
      <c r="B235" t="s">
        <v>583</v>
      </c>
      <c r="C235" t="s">
        <v>586</v>
      </c>
      <c r="D235" t="s">
        <v>587</v>
      </c>
      <c r="E235" t="s">
        <v>315</v>
      </c>
      <c r="F235">
        <v>2019</v>
      </c>
      <c r="G235">
        <v>5</v>
      </c>
      <c r="H235" s="8" t="s">
        <v>287</v>
      </c>
      <c r="I235" s="8">
        <v>1</v>
      </c>
      <c r="J235" s="1">
        <v>16119.64</v>
      </c>
      <c r="K235" s="1">
        <v>16119.64</v>
      </c>
      <c r="L235" s="8">
        <v>0</v>
      </c>
      <c r="M235" t="s">
        <v>51</v>
      </c>
      <c r="N235" t="s">
        <v>52</v>
      </c>
      <c r="O235" t="s">
        <v>52</v>
      </c>
      <c r="P235">
        <v>3720</v>
      </c>
      <c r="Q235" t="s">
        <v>55</v>
      </c>
      <c r="R235" s="8" t="s">
        <v>697</v>
      </c>
    </row>
    <row r="236" spans="1:18" x14ac:dyDescent="0.25">
      <c r="A236" s="8" t="s">
        <v>161</v>
      </c>
      <c r="B236" t="s">
        <v>583</v>
      </c>
      <c r="C236" t="s">
        <v>586</v>
      </c>
      <c r="D236" t="s">
        <v>587</v>
      </c>
      <c r="E236" t="s">
        <v>316</v>
      </c>
      <c r="F236">
        <v>2019</v>
      </c>
      <c r="G236">
        <v>5</v>
      </c>
      <c r="H236" s="8" t="s">
        <v>287</v>
      </c>
      <c r="I236" s="8">
        <v>1</v>
      </c>
      <c r="J236" s="1">
        <v>4418.79</v>
      </c>
      <c r="K236" s="1">
        <v>4418.79</v>
      </c>
      <c r="L236" s="8">
        <v>0</v>
      </c>
      <c r="M236" t="s">
        <v>51</v>
      </c>
      <c r="N236" t="s">
        <v>52</v>
      </c>
      <c r="O236" t="s">
        <v>52</v>
      </c>
      <c r="P236">
        <v>3730</v>
      </c>
      <c r="Q236" t="s">
        <v>56</v>
      </c>
      <c r="R236" s="8" t="s">
        <v>697</v>
      </c>
    </row>
    <row r="237" spans="1:18" x14ac:dyDescent="0.25">
      <c r="A237" s="8" t="s">
        <v>161</v>
      </c>
      <c r="B237" t="s">
        <v>583</v>
      </c>
      <c r="C237" t="s">
        <v>586</v>
      </c>
      <c r="D237" t="s">
        <v>587</v>
      </c>
      <c r="E237" t="s">
        <v>317</v>
      </c>
      <c r="F237">
        <v>2019</v>
      </c>
      <c r="G237">
        <v>5</v>
      </c>
      <c r="H237" s="8" t="s">
        <v>287</v>
      </c>
      <c r="I237" s="8">
        <v>1</v>
      </c>
      <c r="J237" s="1">
        <v>8003.69</v>
      </c>
      <c r="K237" s="1">
        <v>8003.69</v>
      </c>
      <c r="L237" s="8">
        <v>0</v>
      </c>
      <c r="M237" t="s">
        <v>51</v>
      </c>
      <c r="N237" t="s">
        <v>52</v>
      </c>
      <c r="O237" t="s">
        <v>52</v>
      </c>
      <c r="P237">
        <v>3740</v>
      </c>
      <c r="Q237" t="s">
        <v>57</v>
      </c>
      <c r="R237" s="8" t="s">
        <v>697</v>
      </c>
    </row>
    <row r="238" spans="1:18" x14ac:dyDescent="0.25">
      <c r="A238" s="8" t="s">
        <v>161</v>
      </c>
      <c r="B238" t="s">
        <v>583</v>
      </c>
      <c r="C238" t="s">
        <v>586</v>
      </c>
      <c r="D238" t="s">
        <v>587</v>
      </c>
      <c r="E238" t="s">
        <v>318</v>
      </c>
      <c r="F238">
        <v>2019</v>
      </c>
      <c r="G238">
        <v>5</v>
      </c>
      <c r="H238" s="8" t="s">
        <v>287</v>
      </c>
      <c r="I238" s="8">
        <v>1</v>
      </c>
      <c r="J238" s="1">
        <v>60</v>
      </c>
      <c r="K238" s="1">
        <v>60</v>
      </c>
      <c r="L238" s="8">
        <v>0</v>
      </c>
      <c r="M238" t="s">
        <v>51</v>
      </c>
      <c r="N238" t="s">
        <v>52</v>
      </c>
      <c r="O238" t="s">
        <v>52</v>
      </c>
      <c r="P238">
        <v>3770</v>
      </c>
      <c r="Q238" t="s">
        <v>58</v>
      </c>
      <c r="R238" s="8" t="s">
        <v>697</v>
      </c>
    </row>
    <row r="239" spans="1:18" x14ac:dyDescent="0.25">
      <c r="A239" s="8" t="s">
        <v>161</v>
      </c>
      <c r="B239" t="s">
        <v>583</v>
      </c>
      <c r="C239" t="s">
        <v>586</v>
      </c>
      <c r="D239" t="s">
        <v>587</v>
      </c>
      <c r="E239" t="s">
        <v>319</v>
      </c>
      <c r="F239">
        <v>2019</v>
      </c>
      <c r="G239">
        <v>5</v>
      </c>
      <c r="H239" s="8" t="s">
        <v>287</v>
      </c>
      <c r="I239" s="8">
        <v>1</v>
      </c>
      <c r="J239" s="1">
        <v>28602.12</v>
      </c>
      <c r="K239" s="1">
        <v>28602.12</v>
      </c>
      <c r="L239" s="8">
        <v>0</v>
      </c>
      <c r="M239" t="s">
        <v>51</v>
      </c>
      <c r="N239" t="s">
        <v>52</v>
      </c>
      <c r="O239" t="s">
        <v>52</v>
      </c>
      <c r="P239">
        <v>3790</v>
      </c>
      <c r="Q239" t="s">
        <v>59</v>
      </c>
      <c r="R239" s="8" t="s">
        <v>697</v>
      </c>
    </row>
    <row r="240" spans="1:18" x14ac:dyDescent="0.25">
      <c r="A240" s="8" t="s">
        <v>161</v>
      </c>
      <c r="B240" t="s">
        <v>583</v>
      </c>
      <c r="C240" t="s">
        <v>586</v>
      </c>
      <c r="D240" t="s">
        <v>587</v>
      </c>
      <c r="E240" t="s">
        <v>320</v>
      </c>
      <c r="F240">
        <v>2019</v>
      </c>
      <c r="G240">
        <v>5</v>
      </c>
      <c r="H240" s="8" t="s">
        <v>287</v>
      </c>
      <c r="I240" s="8">
        <v>1</v>
      </c>
      <c r="J240" s="1">
        <v>0</v>
      </c>
      <c r="K240" s="1">
        <v>106.93</v>
      </c>
      <c r="L240" s="8">
        <v>106.93</v>
      </c>
      <c r="M240" t="s">
        <v>51</v>
      </c>
      <c r="N240" t="s">
        <v>52</v>
      </c>
      <c r="O240" t="s">
        <v>52</v>
      </c>
      <c r="P240">
        <v>3806</v>
      </c>
      <c r="Q240" t="s">
        <v>60</v>
      </c>
      <c r="R240" s="8" t="s">
        <v>697</v>
      </c>
    </row>
    <row r="241" spans="1:18" x14ac:dyDescent="0.25">
      <c r="A241" s="8" t="s">
        <v>161</v>
      </c>
      <c r="B241" t="s">
        <v>583</v>
      </c>
      <c r="C241" t="s">
        <v>586</v>
      </c>
      <c r="D241" t="s">
        <v>587</v>
      </c>
      <c r="E241" t="s">
        <v>362</v>
      </c>
      <c r="F241">
        <v>2019</v>
      </c>
      <c r="G241">
        <v>5</v>
      </c>
      <c r="H241" s="8" t="s">
        <v>287</v>
      </c>
      <c r="I241" s="8">
        <v>1</v>
      </c>
      <c r="J241" s="1">
        <v>0</v>
      </c>
      <c r="K241" s="1">
        <v>3119.65</v>
      </c>
      <c r="L241" s="8">
        <v>3119.65</v>
      </c>
      <c r="M241" t="s">
        <v>51</v>
      </c>
      <c r="N241" t="s">
        <v>52</v>
      </c>
      <c r="O241" t="s">
        <v>52</v>
      </c>
      <c r="P241">
        <v>3820</v>
      </c>
      <c r="Q241" t="s">
        <v>119</v>
      </c>
      <c r="R241" s="8" t="s">
        <v>697</v>
      </c>
    </row>
    <row r="242" spans="1:18" x14ac:dyDescent="0.25">
      <c r="A242" s="8" t="s">
        <v>161</v>
      </c>
      <c r="B242" t="s">
        <v>451</v>
      </c>
      <c r="C242" t="s">
        <v>452</v>
      </c>
      <c r="D242" t="s">
        <v>588</v>
      </c>
      <c r="E242" t="s">
        <v>322</v>
      </c>
      <c r="F242">
        <v>2019</v>
      </c>
      <c r="G242">
        <v>5</v>
      </c>
      <c r="H242" s="8" t="s">
        <v>287</v>
      </c>
      <c r="I242" s="8">
        <v>1</v>
      </c>
      <c r="J242" s="1">
        <v>24022.73</v>
      </c>
      <c r="K242" s="1">
        <v>0</v>
      </c>
      <c r="L242" s="8">
        <v>-24022.73</v>
      </c>
      <c r="M242" t="s">
        <v>226</v>
      </c>
      <c r="N242" t="s">
        <v>226</v>
      </c>
      <c r="O242" t="s">
        <v>226</v>
      </c>
      <c r="P242">
        <v>3900</v>
      </c>
      <c r="Q242" t="s">
        <v>62</v>
      </c>
      <c r="R242" s="8" t="s">
        <v>697</v>
      </c>
    </row>
    <row r="243" spans="1:18" x14ac:dyDescent="0.25">
      <c r="A243" s="8" t="s">
        <v>159</v>
      </c>
      <c r="B243" t="s">
        <v>453</v>
      </c>
      <c r="C243" t="s">
        <v>454</v>
      </c>
      <c r="D243" t="s">
        <v>589</v>
      </c>
      <c r="E243" t="s">
        <v>367</v>
      </c>
      <c r="F243">
        <v>2019</v>
      </c>
      <c r="G243">
        <v>5</v>
      </c>
      <c r="H243" s="8" t="s">
        <v>287</v>
      </c>
      <c r="I243" s="8">
        <v>1</v>
      </c>
      <c r="J243" s="1">
        <v>0</v>
      </c>
      <c r="K243" s="1">
        <v>2800</v>
      </c>
      <c r="L243" s="8">
        <v>2800</v>
      </c>
      <c r="M243" t="s">
        <v>63</v>
      </c>
      <c r="N243" t="s">
        <v>64</v>
      </c>
      <c r="O243" t="s">
        <v>64</v>
      </c>
      <c r="P243">
        <v>4336</v>
      </c>
      <c r="Q243" t="s">
        <v>124</v>
      </c>
      <c r="R243" s="8" t="s">
        <v>697</v>
      </c>
    </row>
    <row r="244" spans="1:18" x14ac:dyDescent="0.25">
      <c r="A244" s="8" t="s">
        <v>159</v>
      </c>
      <c r="B244" t="s">
        <v>453</v>
      </c>
      <c r="C244" t="s">
        <v>454</v>
      </c>
      <c r="D244" t="s">
        <v>589</v>
      </c>
      <c r="E244" t="s">
        <v>323</v>
      </c>
      <c r="F244">
        <v>2019</v>
      </c>
      <c r="G244">
        <v>5</v>
      </c>
      <c r="H244" s="8" t="s">
        <v>287</v>
      </c>
      <c r="I244" s="8">
        <v>1</v>
      </c>
      <c r="J244" s="1">
        <v>0</v>
      </c>
      <c r="K244" s="1">
        <v>562.79999999999995</v>
      </c>
      <c r="L244" s="8">
        <v>562.79999999999995</v>
      </c>
      <c r="M244" t="s">
        <v>63</v>
      </c>
      <c r="N244" t="s">
        <v>64</v>
      </c>
      <c r="O244" t="s">
        <v>64</v>
      </c>
      <c r="P244">
        <v>4400</v>
      </c>
      <c r="Q244" t="s">
        <v>65</v>
      </c>
      <c r="R244" s="8" t="s">
        <v>697</v>
      </c>
    </row>
    <row r="245" spans="1:18" x14ac:dyDescent="0.25">
      <c r="A245" s="8" t="s">
        <v>159</v>
      </c>
      <c r="B245" t="s">
        <v>453</v>
      </c>
      <c r="C245" t="s">
        <v>455</v>
      </c>
      <c r="D245" t="s">
        <v>590</v>
      </c>
      <c r="E245" t="s">
        <v>325</v>
      </c>
      <c r="F245">
        <v>2019</v>
      </c>
      <c r="G245">
        <v>5</v>
      </c>
      <c r="H245" s="8" t="s">
        <v>287</v>
      </c>
      <c r="I245" s="8">
        <v>1</v>
      </c>
      <c r="J245" s="1">
        <v>0</v>
      </c>
      <c r="K245" s="1">
        <v>10206.15</v>
      </c>
      <c r="L245" s="8">
        <v>10206.15</v>
      </c>
      <c r="M245" t="s">
        <v>63</v>
      </c>
      <c r="N245" t="s">
        <v>67</v>
      </c>
      <c r="O245" t="s">
        <v>68</v>
      </c>
      <c r="P245">
        <v>4820</v>
      </c>
      <c r="Q245" t="s">
        <v>68</v>
      </c>
      <c r="R245" s="8" t="s">
        <v>697</v>
      </c>
    </row>
    <row r="246" spans="1:18" x14ac:dyDescent="0.25">
      <c r="A246" s="8" t="s">
        <v>159</v>
      </c>
      <c r="B246" t="s">
        <v>453</v>
      </c>
      <c r="C246" t="s">
        <v>456</v>
      </c>
      <c r="D246" t="s">
        <v>591</v>
      </c>
      <c r="E246" t="s">
        <v>326</v>
      </c>
      <c r="F246">
        <v>2019</v>
      </c>
      <c r="G246">
        <v>5</v>
      </c>
      <c r="H246" s="8" t="s">
        <v>287</v>
      </c>
      <c r="I246" s="8">
        <v>1</v>
      </c>
      <c r="J246" s="1">
        <v>0</v>
      </c>
      <c r="K246" s="1">
        <v>24022.73</v>
      </c>
      <c r="L246" s="8">
        <v>24022.73</v>
      </c>
      <c r="M246" t="s">
        <v>63</v>
      </c>
      <c r="N246" t="s">
        <v>69</v>
      </c>
      <c r="O246" t="s">
        <v>69</v>
      </c>
      <c r="P246">
        <v>4830</v>
      </c>
      <c r="Q246" t="s">
        <v>69</v>
      </c>
      <c r="R246" s="8" t="s">
        <v>697</v>
      </c>
    </row>
    <row r="247" spans="1:18" x14ac:dyDescent="0.25">
      <c r="A247" s="8" t="s">
        <v>159</v>
      </c>
      <c r="B247" t="s">
        <v>457</v>
      </c>
      <c r="C247" t="s">
        <v>459</v>
      </c>
      <c r="D247" t="s">
        <v>593</v>
      </c>
      <c r="E247" t="s">
        <v>328</v>
      </c>
      <c r="F247">
        <v>2019</v>
      </c>
      <c r="G247">
        <v>5</v>
      </c>
      <c r="H247" s="8" t="s">
        <v>287</v>
      </c>
      <c r="I247" s="8">
        <v>1</v>
      </c>
      <c r="J247" s="1">
        <v>17159</v>
      </c>
      <c r="K247" s="1">
        <v>0</v>
      </c>
      <c r="L247" s="8">
        <v>-17159</v>
      </c>
      <c r="M247" t="s">
        <v>70</v>
      </c>
      <c r="N247" t="s">
        <v>74</v>
      </c>
      <c r="O247" t="s">
        <v>75</v>
      </c>
      <c r="P247">
        <v>6020</v>
      </c>
      <c r="Q247" t="s">
        <v>76</v>
      </c>
      <c r="R247" s="8" t="s">
        <v>697</v>
      </c>
    </row>
    <row r="248" spans="1:18" x14ac:dyDescent="0.25">
      <c r="A248" s="8" t="s">
        <v>159</v>
      </c>
      <c r="B248" t="s">
        <v>457</v>
      </c>
      <c r="C248" t="s">
        <v>459</v>
      </c>
      <c r="D248" t="s">
        <v>593</v>
      </c>
      <c r="E248" t="s">
        <v>329</v>
      </c>
      <c r="F248">
        <v>2019</v>
      </c>
      <c r="G248">
        <v>5</v>
      </c>
      <c r="H248" s="8" t="s">
        <v>287</v>
      </c>
      <c r="I248" s="8">
        <v>1</v>
      </c>
      <c r="J248" s="1">
        <v>7000</v>
      </c>
      <c r="K248" s="1">
        <v>0</v>
      </c>
      <c r="L248" s="8">
        <v>-7000</v>
      </c>
      <c r="M248" t="s">
        <v>70</v>
      </c>
      <c r="N248" t="s">
        <v>74</v>
      </c>
      <c r="O248" t="s">
        <v>75</v>
      </c>
      <c r="P248">
        <v>6024</v>
      </c>
      <c r="Q248" t="s">
        <v>77</v>
      </c>
      <c r="R248" s="8" t="s">
        <v>697</v>
      </c>
    </row>
    <row r="249" spans="1:18" x14ac:dyDescent="0.25">
      <c r="A249" s="8" t="s">
        <v>159</v>
      </c>
      <c r="B249" t="s">
        <v>457</v>
      </c>
      <c r="C249" t="s">
        <v>459</v>
      </c>
      <c r="D249" t="s">
        <v>594</v>
      </c>
      <c r="E249" t="s">
        <v>330</v>
      </c>
      <c r="F249">
        <v>2019</v>
      </c>
      <c r="G249">
        <v>5</v>
      </c>
      <c r="H249" s="8" t="s">
        <v>287</v>
      </c>
      <c r="I249" s="8">
        <v>1</v>
      </c>
      <c r="J249" s="1">
        <v>4266.91</v>
      </c>
      <c r="K249" s="1">
        <v>0</v>
      </c>
      <c r="L249" s="8">
        <v>-4266.91</v>
      </c>
      <c r="M249" t="s">
        <v>70</v>
      </c>
      <c r="N249" t="s">
        <v>74</v>
      </c>
      <c r="O249" t="s">
        <v>78</v>
      </c>
      <c r="P249">
        <v>6110</v>
      </c>
      <c r="Q249" t="s">
        <v>79</v>
      </c>
      <c r="R249" s="8" t="s">
        <v>697</v>
      </c>
    </row>
    <row r="250" spans="1:18" x14ac:dyDescent="0.25">
      <c r="A250" s="8" t="s">
        <v>159</v>
      </c>
      <c r="B250" t="s">
        <v>457</v>
      </c>
      <c r="C250" t="s">
        <v>459</v>
      </c>
      <c r="D250" t="s">
        <v>594</v>
      </c>
      <c r="E250" t="s">
        <v>331</v>
      </c>
      <c r="F250">
        <v>2019</v>
      </c>
      <c r="G250">
        <v>5</v>
      </c>
      <c r="H250" s="8" t="s">
        <v>287</v>
      </c>
      <c r="I250" s="8">
        <v>1</v>
      </c>
      <c r="J250" s="1">
        <v>176.21</v>
      </c>
      <c r="K250" s="1">
        <v>0</v>
      </c>
      <c r="L250" s="8">
        <v>-176.21</v>
      </c>
      <c r="M250" t="s">
        <v>70</v>
      </c>
      <c r="N250" t="s">
        <v>74</v>
      </c>
      <c r="O250" t="s">
        <v>78</v>
      </c>
      <c r="P250">
        <v>6111</v>
      </c>
      <c r="Q250" t="s">
        <v>80</v>
      </c>
      <c r="R250" s="8" t="s">
        <v>697</v>
      </c>
    </row>
    <row r="251" spans="1:18" x14ac:dyDescent="0.25">
      <c r="A251" s="8" t="s">
        <v>159</v>
      </c>
      <c r="B251" t="s">
        <v>457</v>
      </c>
      <c r="C251" t="s">
        <v>460</v>
      </c>
      <c r="D251" t="s">
        <v>595</v>
      </c>
      <c r="E251" t="s">
        <v>333</v>
      </c>
      <c r="F251">
        <v>2019</v>
      </c>
      <c r="G251">
        <v>5</v>
      </c>
      <c r="H251" s="8" t="s">
        <v>287</v>
      </c>
      <c r="I251" s="8">
        <v>1</v>
      </c>
      <c r="J251" s="1">
        <v>17.489999999999998</v>
      </c>
      <c r="K251" s="1">
        <v>0</v>
      </c>
      <c r="L251" s="8">
        <v>-17.489999999999998</v>
      </c>
      <c r="M251" t="s">
        <v>70</v>
      </c>
      <c r="N251" t="s">
        <v>82</v>
      </c>
      <c r="O251" t="s">
        <v>83</v>
      </c>
      <c r="P251">
        <v>6300</v>
      </c>
      <c r="Q251" t="s">
        <v>82</v>
      </c>
      <c r="R251" s="8" t="s">
        <v>697</v>
      </c>
    </row>
    <row r="252" spans="1:18" x14ac:dyDescent="0.25">
      <c r="A252" s="8" t="s">
        <v>159</v>
      </c>
      <c r="B252" t="s">
        <v>457</v>
      </c>
      <c r="C252" t="s">
        <v>460</v>
      </c>
      <c r="D252" t="s">
        <v>595</v>
      </c>
      <c r="E252" t="s">
        <v>365</v>
      </c>
      <c r="F252">
        <v>2019</v>
      </c>
      <c r="G252">
        <v>5</v>
      </c>
      <c r="H252" s="8" t="s">
        <v>287</v>
      </c>
      <c r="I252" s="8">
        <v>1</v>
      </c>
      <c r="J252" s="1">
        <v>1186.7</v>
      </c>
      <c r="K252" s="1">
        <v>38.44</v>
      </c>
      <c r="L252" s="8">
        <v>-1148.26</v>
      </c>
      <c r="M252" t="s">
        <v>70</v>
      </c>
      <c r="N252" t="s">
        <v>82</v>
      </c>
      <c r="O252" t="s">
        <v>83</v>
      </c>
      <c r="P252">
        <v>6301</v>
      </c>
      <c r="Q252" t="s">
        <v>122</v>
      </c>
      <c r="R252" s="8" t="s">
        <v>697</v>
      </c>
    </row>
    <row r="253" spans="1:18" x14ac:dyDescent="0.25">
      <c r="A253" s="8" t="s">
        <v>159</v>
      </c>
      <c r="B253" t="s">
        <v>457</v>
      </c>
      <c r="C253" t="s">
        <v>460</v>
      </c>
      <c r="D253" t="s">
        <v>596</v>
      </c>
      <c r="E253" t="s">
        <v>334</v>
      </c>
      <c r="F253">
        <v>2019</v>
      </c>
      <c r="G253">
        <v>5</v>
      </c>
      <c r="H253" s="8" t="s">
        <v>287</v>
      </c>
      <c r="I253" s="8">
        <v>1</v>
      </c>
      <c r="J253" s="1">
        <v>5000</v>
      </c>
      <c r="K253" s="1">
        <v>0</v>
      </c>
      <c r="L253" s="8">
        <v>-5000</v>
      </c>
      <c r="M253" t="s">
        <v>70</v>
      </c>
      <c r="N253" t="s">
        <v>82</v>
      </c>
      <c r="O253" t="s">
        <v>84</v>
      </c>
      <c r="P253">
        <v>6310</v>
      </c>
      <c r="Q253" t="s">
        <v>85</v>
      </c>
      <c r="R253" s="8" t="s">
        <v>697</v>
      </c>
    </row>
    <row r="254" spans="1:18" x14ac:dyDescent="0.25">
      <c r="A254" s="8" t="s">
        <v>159</v>
      </c>
      <c r="B254" t="s">
        <v>457</v>
      </c>
      <c r="C254" t="s">
        <v>460</v>
      </c>
      <c r="D254" t="s">
        <v>596</v>
      </c>
      <c r="E254" t="s">
        <v>335</v>
      </c>
      <c r="F254">
        <v>2019</v>
      </c>
      <c r="G254">
        <v>5</v>
      </c>
      <c r="H254" s="8" t="s">
        <v>287</v>
      </c>
      <c r="I254" s="8">
        <v>1</v>
      </c>
      <c r="J254" s="1">
        <v>1000</v>
      </c>
      <c r="K254" s="1">
        <v>0</v>
      </c>
      <c r="L254" s="8">
        <v>-1000</v>
      </c>
      <c r="M254" t="s">
        <v>70</v>
      </c>
      <c r="N254" t="s">
        <v>82</v>
      </c>
      <c r="O254" t="s">
        <v>84</v>
      </c>
      <c r="P254">
        <v>6325</v>
      </c>
      <c r="Q254" t="s">
        <v>86</v>
      </c>
      <c r="R254" s="8" t="s">
        <v>697</v>
      </c>
    </row>
    <row r="255" spans="1:18" x14ac:dyDescent="0.25">
      <c r="A255" s="8" t="s">
        <v>159</v>
      </c>
      <c r="B255" t="s">
        <v>457</v>
      </c>
      <c r="C255" t="s">
        <v>460</v>
      </c>
      <c r="D255" t="s">
        <v>596</v>
      </c>
      <c r="E255" t="s">
        <v>336</v>
      </c>
      <c r="F255">
        <v>2019</v>
      </c>
      <c r="G255">
        <v>5</v>
      </c>
      <c r="H255" s="8" t="s">
        <v>287</v>
      </c>
      <c r="I255" s="8">
        <v>1</v>
      </c>
      <c r="J255" s="1">
        <v>414.68</v>
      </c>
      <c r="K255" s="1">
        <v>0</v>
      </c>
      <c r="L255" s="8">
        <v>-414.68</v>
      </c>
      <c r="M255" t="s">
        <v>70</v>
      </c>
      <c r="N255" t="s">
        <v>82</v>
      </c>
      <c r="O255" t="s">
        <v>84</v>
      </c>
      <c r="P255">
        <v>6330</v>
      </c>
      <c r="Q255" t="s">
        <v>87</v>
      </c>
      <c r="R255" s="8" t="s">
        <v>697</v>
      </c>
    </row>
    <row r="256" spans="1:18" x14ac:dyDescent="0.25">
      <c r="A256" s="8" t="s">
        <v>159</v>
      </c>
      <c r="B256" t="s">
        <v>457</v>
      </c>
      <c r="C256" t="s">
        <v>460</v>
      </c>
      <c r="D256" t="s">
        <v>599</v>
      </c>
      <c r="E256" t="s">
        <v>368</v>
      </c>
      <c r="F256">
        <v>2019</v>
      </c>
      <c r="G256">
        <v>5</v>
      </c>
      <c r="H256" s="8" t="s">
        <v>287</v>
      </c>
      <c r="I256" s="8">
        <v>1</v>
      </c>
      <c r="J256" s="1">
        <v>2500</v>
      </c>
      <c r="K256" s="1">
        <v>0</v>
      </c>
      <c r="L256" s="8">
        <v>-2500</v>
      </c>
      <c r="M256" t="s">
        <v>70</v>
      </c>
      <c r="N256" t="s">
        <v>82</v>
      </c>
      <c r="O256" t="s">
        <v>94</v>
      </c>
      <c r="P256">
        <v>6601</v>
      </c>
      <c r="Q256" t="s">
        <v>125</v>
      </c>
      <c r="R256" s="8" t="s">
        <v>697</v>
      </c>
    </row>
    <row r="257" spans="1:18" x14ac:dyDescent="0.25">
      <c r="A257" s="8" t="s">
        <v>159</v>
      </c>
      <c r="B257" t="s">
        <v>457</v>
      </c>
      <c r="C257" t="s">
        <v>460</v>
      </c>
      <c r="D257" t="s">
        <v>599</v>
      </c>
      <c r="E257" t="s">
        <v>342</v>
      </c>
      <c r="F257">
        <v>2019</v>
      </c>
      <c r="G257">
        <v>5</v>
      </c>
      <c r="H257" s="8" t="s">
        <v>287</v>
      </c>
      <c r="I257" s="8">
        <v>1</v>
      </c>
      <c r="J257" s="1">
        <v>578.29999999999995</v>
      </c>
      <c r="K257" s="1">
        <v>0</v>
      </c>
      <c r="L257" s="8">
        <v>-578.29999999999995</v>
      </c>
      <c r="M257" t="s">
        <v>70</v>
      </c>
      <c r="N257" t="s">
        <v>82</v>
      </c>
      <c r="O257" t="s">
        <v>94</v>
      </c>
      <c r="P257">
        <v>6650</v>
      </c>
      <c r="Q257" t="s">
        <v>96</v>
      </c>
      <c r="R257" s="8" t="s">
        <v>697</v>
      </c>
    </row>
    <row r="258" spans="1:18" x14ac:dyDescent="0.25">
      <c r="A258" s="8" t="s">
        <v>159</v>
      </c>
      <c r="B258" t="s">
        <v>457</v>
      </c>
      <c r="C258" t="s">
        <v>460</v>
      </c>
      <c r="D258" t="s">
        <v>599</v>
      </c>
      <c r="E258" t="s">
        <v>359</v>
      </c>
      <c r="F258">
        <v>2019</v>
      </c>
      <c r="G258">
        <v>5</v>
      </c>
      <c r="H258" s="8" t="s">
        <v>287</v>
      </c>
      <c r="I258" s="8">
        <v>1</v>
      </c>
      <c r="J258" s="1">
        <v>528.98</v>
      </c>
      <c r="K258" s="1">
        <v>0</v>
      </c>
      <c r="L258" s="8">
        <v>-528.98</v>
      </c>
      <c r="M258" t="s">
        <v>70</v>
      </c>
      <c r="N258" t="s">
        <v>82</v>
      </c>
      <c r="O258" t="s">
        <v>94</v>
      </c>
      <c r="P258">
        <v>6651</v>
      </c>
      <c r="Q258" t="s">
        <v>117</v>
      </c>
      <c r="R258" s="8" t="s">
        <v>697</v>
      </c>
    </row>
    <row r="259" spans="1:18" x14ac:dyDescent="0.25">
      <c r="A259" s="8" t="s">
        <v>159</v>
      </c>
      <c r="B259" t="s">
        <v>457</v>
      </c>
      <c r="C259" t="s">
        <v>460</v>
      </c>
      <c r="D259" t="s">
        <v>599</v>
      </c>
      <c r="E259" t="s">
        <v>343</v>
      </c>
      <c r="F259">
        <v>2019</v>
      </c>
      <c r="G259">
        <v>5</v>
      </c>
      <c r="H259" s="8" t="s">
        <v>287</v>
      </c>
      <c r="I259" s="8">
        <v>1</v>
      </c>
      <c r="J259" s="1">
        <v>332.7</v>
      </c>
      <c r="K259" s="1">
        <v>0</v>
      </c>
      <c r="L259" s="8">
        <v>-332.7</v>
      </c>
      <c r="M259" t="s">
        <v>70</v>
      </c>
      <c r="N259" t="s">
        <v>82</v>
      </c>
      <c r="O259" t="s">
        <v>94</v>
      </c>
      <c r="P259">
        <v>6663</v>
      </c>
      <c r="Q259" t="s">
        <v>97</v>
      </c>
      <c r="R259" s="8" t="s">
        <v>697</v>
      </c>
    </row>
    <row r="260" spans="1:18" x14ac:dyDescent="0.25">
      <c r="A260" s="8" t="s">
        <v>159</v>
      </c>
      <c r="B260" t="s">
        <v>457</v>
      </c>
      <c r="C260" t="s">
        <v>460</v>
      </c>
      <c r="D260" t="s">
        <v>599</v>
      </c>
      <c r="E260" t="s">
        <v>344</v>
      </c>
      <c r="F260">
        <v>2019</v>
      </c>
      <c r="G260">
        <v>5</v>
      </c>
      <c r="H260" s="8" t="s">
        <v>287</v>
      </c>
      <c r="I260" s="8">
        <v>1</v>
      </c>
      <c r="J260" s="1">
        <v>156.4</v>
      </c>
      <c r="K260" s="1">
        <v>0</v>
      </c>
      <c r="L260" s="8">
        <v>-156.4</v>
      </c>
      <c r="M260" t="s">
        <v>70</v>
      </c>
      <c r="N260" t="s">
        <v>82</v>
      </c>
      <c r="O260" t="s">
        <v>94</v>
      </c>
      <c r="P260">
        <v>6664</v>
      </c>
      <c r="Q260" t="s">
        <v>98</v>
      </c>
      <c r="R260" s="8" t="s">
        <v>697</v>
      </c>
    </row>
    <row r="261" spans="1:18" x14ac:dyDescent="0.25">
      <c r="A261" s="8" t="s">
        <v>159</v>
      </c>
      <c r="B261" t="s">
        <v>457</v>
      </c>
      <c r="C261" t="s">
        <v>460</v>
      </c>
      <c r="D261" t="s">
        <v>600</v>
      </c>
      <c r="E261" t="s">
        <v>366</v>
      </c>
      <c r="F261">
        <v>2019</v>
      </c>
      <c r="G261">
        <v>5</v>
      </c>
      <c r="H261" s="8" t="s">
        <v>287</v>
      </c>
      <c r="I261" s="8">
        <v>1</v>
      </c>
      <c r="J261" s="1">
        <v>18.579999999999998</v>
      </c>
      <c r="K261" s="1">
        <v>0</v>
      </c>
      <c r="L261" s="8">
        <v>-18.579999999999998</v>
      </c>
      <c r="M261" t="s">
        <v>70</v>
      </c>
      <c r="N261" t="s">
        <v>82</v>
      </c>
      <c r="O261" t="s">
        <v>99</v>
      </c>
      <c r="P261">
        <v>6800</v>
      </c>
      <c r="Q261" t="s">
        <v>123</v>
      </c>
      <c r="R261" s="8" t="s">
        <v>697</v>
      </c>
    </row>
    <row r="262" spans="1:18" x14ac:dyDescent="0.25">
      <c r="A262" s="8" t="s">
        <v>159</v>
      </c>
      <c r="B262" t="s">
        <v>457</v>
      </c>
      <c r="C262" t="s">
        <v>460</v>
      </c>
      <c r="D262" t="s">
        <v>600</v>
      </c>
      <c r="E262" t="s">
        <v>345</v>
      </c>
      <c r="F262">
        <v>2019</v>
      </c>
      <c r="G262">
        <v>5</v>
      </c>
      <c r="H262" s="8" t="s">
        <v>287</v>
      </c>
      <c r="I262" s="8">
        <v>1</v>
      </c>
      <c r="J262" s="1">
        <v>213.33</v>
      </c>
      <c r="K262" s="1">
        <v>0</v>
      </c>
      <c r="L262" s="8">
        <v>-213.33</v>
      </c>
      <c r="M262" t="s">
        <v>70</v>
      </c>
      <c r="N262" t="s">
        <v>82</v>
      </c>
      <c r="O262" t="s">
        <v>99</v>
      </c>
      <c r="P262">
        <v>6805</v>
      </c>
      <c r="Q262" t="s">
        <v>100</v>
      </c>
      <c r="R262" s="8" t="s">
        <v>697</v>
      </c>
    </row>
    <row r="263" spans="1:18" x14ac:dyDescent="0.25">
      <c r="A263" s="8" t="s">
        <v>159</v>
      </c>
      <c r="B263" t="s">
        <v>457</v>
      </c>
      <c r="C263" t="s">
        <v>460</v>
      </c>
      <c r="D263" t="s">
        <v>601</v>
      </c>
      <c r="E263" t="s">
        <v>346</v>
      </c>
      <c r="F263">
        <v>2019</v>
      </c>
      <c r="G263">
        <v>5</v>
      </c>
      <c r="H263" s="8" t="s">
        <v>287</v>
      </c>
      <c r="I263" s="8">
        <v>1</v>
      </c>
      <c r="J263" s="1">
        <v>4359.7</v>
      </c>
      <c r="K263" s="1">
        <v>0</v>
      </c>
      <c r="L263" s="8">
        <v>-4359.7</v>
      </c>
      <c r="M263" t="s">
        <v>70</v>
      </c>
      <c r="N263" t="s">
        <v>82</v>
      </c>
      <c r="O263" t="s">
        <v>101</v>
      </c>
      <c r="P263">
        <v>6825</v>
      </c>
      <c r="Q263" t="s">
        <v>102</v>
      </c>
      <c r="R263" s="8" t="s">
        <v>697</v>
      </c>
    </row>
    <row r="264" spans="1:18" x14ac:dyDescent="0.25">
      <c r="A264" s="8" t="s">
        <v>159</v>
      </c>
      <c r="B264" t="s">
        <v>457</v>
      </c>
      <c r="C264" t="s">
        <v>460</v>
      </c>
      <c r="D264" t="s">
        <v>602</v>
      </c>
      <c r="E264" t="s">
        <v>347</v>
      </c>
      <c r="F264">
        <v>2019</v>
      </c>
      <c r="G264">
        <v>5</v>
      </c>
      <c r="H264" s="8" t="s">
        <v>287</v>
      </c>
      <c r="I264" s="8">
        <v>1</v>
      </c>
      <c r="J264" s="1">
        <v>97</v>
      </c>
      <c r="K264" s="1">
        <v>0</v>
      </c>
      <c r="L264" s="8">
        <v>-97</v>
      </c>
      <c r="M264" t="s">
        <v>70</v>
      </c>
      <c r="N264" t="s">
        <v>82</v>
      </c>
      <c r="O264" t="s">
        <v>103</v>
      </c>
      <c r="P264">
        <v>6850</v>
      </c>
      <c r="Q264" t="s">
        <v>103</v>
      </c>
      <c r="R264" s="8" t="s">
        <v>697</v>
      </c>
    </row>
    <row r="265" spans="1:18" x14ac:dyDescent="0.25">
      <c r="A265" s="8" t="s">
        <v>159</v>
      </c>
      <c r="B265" t="s">
        <v>457</v>
      </c>
      <c r="C265" t="s">
        <v>460</v>
      </c>
      <c r="D265" t="s">
        <v>602</v>
      </c>
      <c r="E265" t="s">
        <v>348</v>
      </c>
      <c r="F265">
        <v>2019</v>
      </c>
      <c r="G265">
        <v>5</v>
      </c>
      <c r="H265" s="8" t="s">
        <v>287</v>
      </c>
      <c r="I265" s="8">
        <v>1</v>
      </c>
      <c r="J265" s="1">
        <v>25100</v>
      </c>
      <c r="K265" s="1">
        <v>0</v>
      </c>
      <c r="L265" s="8">
        <v>-25100</v>
      </c>
      <c r="M265" t="s">
        <v>70</v>
      </c>
      <c r="N265" t="s">
        <v>82</v>
      </c>
      <c r="O265" t="s">
        <v>103</v>
      </c>
      <c r="P265">
        <v>6855</v>
      </c>
      <c r="Q265" t="s">
        <v>104</v>
      </c>
      <c r="R265" s="8" t="s">
        <v>697</v>
      </c>
    </row>
    <row r="266" spans="1:18" x14ac:dyDescent="0.25">
      <c r="A266" s="8" t="s">
        <v>159</v>
      </c>
      <c r="B266" t="s">
        <v>457</v>
      </c>
      <c r="C266" t="s">
        <v>460</v>
      </c>
      <c r="D266" t="s">
        <v>603</v>
      </c>
      <c r="E266" t="s">
        <v>350</v>
      </c>
      <c r="F266">
        <v>2019</v>
      </c>
      <c r="G266">
        <v>5</v>
      </c>
      <c r="H266" s="8" t="s">
        <v>287</v>
      </c>
      <c r="I266" s="8">
        <v>1</v>
      </c>
      <c r="J266" s="1">
        <v>15000</v>
      </c>
      <c r="K266" s="1">
        <v>120000</v>
      </c>
      <c r="L266" s="8">
        <v>105000</v>
      </c>
      <c r="M266" t="s">
        <v>70</v>
      </c>
      <c r="N266" t="s">
        <v>82</v>
      </c>
      <c r="O266" t="s">
        <v>106</v>
      </c>
      <c r="P266">
        <v>6974</v>
      </c>
      <c r="Q266" t="s">
        <v>107</v>
      </c>
      <c r="R266" s="8" t="s">
        <v>697</v>
      </c>
    </row>
    <row r="267" spans="1:18" x14ac:dyDescent="0.25">
      <c r="A267" s="8" t="s">
        <v>159</v>
      </c>
      <c r="B267" t="s">
        <v>457</v>
      </c>
      <c r="C267" t="s">
        <v>460</v>
      </c>
      <c r="D267" t="s">
        <v>603</v>
      </c>
      <c r="E267" t="s">
        <v>351</v>
      </c>
      <c r="F267">
        <v>2019</v>
      </c>
      <c r="G267">
        <v>5</v>
      </c>
      <c r="H267" s="8" t="s">
        <v>287</v>
      </c>
      <c r="I267" s="8">
        <v>1</v>
      </c>
      <c r="J267" s="1">
        <v>3500</v>
      </c>
      <c r="K267" s="1">
        <v>0</v>
      </c>
      <c r="L267" s="8">
        <v>-3500</v>
      </c>
      <c r="M267" t="s">
        <v>70</v>
      </c>
      <c r="N267" t="s">
        <v>82</v>
      </c>
      <c r="O267" t="s">
        <v>106</v>
      </c>
      <c r="P267">
        <v>6976</v>
      </c>
      <c r="Q267" t="s">
        <v>108</v>
      </c>
      <c r="R267" s="8" t="s">
        <v>697</v>
      </c>
    </row>
    <row r="268" spans="1:18" x14ac:dyDescent="0.25">
      <c r="A268" s="8" t="s">
        <v>159</v>
      </c>
      <c r="B268" t="s">
        <v>457</v>
      </c>
      <c r="C268" t="s">
        <v>460</v>
      </c>
      <c r="D268" t="s">
        <v>603</v>
      </c>
      <c r="E268" t="s">
        <v>352</v>
      </c>
      <c r="F268">
        <v>2019</v>
      </c>
      <c r="G268">
        <v>5</v>
      </c>
      <c r="H268" s="8" t="s">
        <v>287</v>
      </c>
      <c r="I268" s="8">
        <v>1</v>
      </c>
      <c r="J268" s="1">
        <v>120000</v>
      </c>
      <c r="K268" s="1">
        <v>15000</v>
      </c>
      <c r="L268" s="8">
        <v>-105000</v>
      </c>
      <c r="M268" t="s">
        <v>70</v>
      </c>
      <c r="N268" t="s">
        <v>82</v>
      </c>
      <c r="O268" t="s">
        <v>106</v>
      </c>
      <c r="P268">
        <v>6984</v>
      </c>
      <c r="Q268" t="s">
        <v>109</v>
      </c>
      <c r="R268" s="8" t="s">
        <v>697</v>
      </c>
    </row>
    <row r="269" spans="1:18" x14ac:dyDescent="0.25">
      <c r="A269" s="8" t="s">
        <v>159</v>
      </c>
      <c r="B269" t="s">
        <v>457</v>
      </c>
      <c r="C269" t="s">
        <v>460</v>
      </c>
      <c r="D269" t="s">
        <v>603</v>
      </c>
      <c r="E269" t="s">
        <v>353</v>
      </c>
      <c r="F269">
        <v>2019</v>
      </c>
      <c r="G269">
        <v>5</v>
      </c>
      <c r="H269" s="8" t="s">
        <v>287</v>
      </c>
      <c r="I269" s="8">
        <v>1</v>
      </c>
      <c r="J269" s="1">
        <v>0</v>
      </c>
      <c r="K269" s="1">
        <v>3500</v>
      </c>
      <c r="L269" s="8">
        <v>3500</v>
      </c>
      <c r="M269" t="s">
        <v>70</v>
      </c>
      <c r="N269" t="s">
        <v>82</v>
      </c>
      <c r="O269" t="s">
        <v>106</v>
      </c>
      <c r="P269">
        <v>6986</v>
      </c>
      <c r="Q269" t="s">
        <v>110</v>
      </c>
      <c r="R269" s="8" t="s">
        <v>697</v>
      </c>
    </row>
    <row r="270" spans="1:18" x14ac:dyDescent="0.25">
      <c r="A270" s="8" t="s">
        <v>160</v>
      </c>
      <c r="B270" t="s">
        <v>437</v>
      </c>
      <c r="C270" t="s">
        <v>438</v>
      </c>
      <c r="D270" t="s">
        <v>568</v>
      </c>
      <c r="E270" t="s">
        <v>286</v>
      </c>
      <c r="F270">
        <v>2019</v>
      </c>
      <c r="G270">
        <v>6</v>
      </c>
      <c r="H270" s="8" t="s">
        <v>287</v>
      </c>
      <c r="I270" s="8">
        <v>1</v>
      </c>
      <c r="J270" s="1">
        <v>33130.89</v>
      </c>
      <c r="K270" s="1">
        <v>0</v>
      </c>
      <c r="L270" s="8">
        <v>-33130.89</v>
      </c>
      <c r="M270" t="s">
        <v>9</v>
      </c>
      <c r="N270" t="s">
        <v>10</v>
      </c>
      <c r="O270" t="s">
        <v>11</v>
      </c>
      <c r="P270">
        <v>143</v>
      </c>
      <c r="Q270" t="s">
        <v>12</v>
      </c>
      <c r="R270" s="8" t="s">
        <v>697</v>
      </c>
    </row>
    <row r="271" spans="1:18" x14ac:dyDescent="0.25">
      <c r="A271" s="8" t="s">
        <v>160</v>
      </c>
      <c r="B271" t="s">
        <v>440</v>
      </c>
      <c r="C271" t="s">
        <v>571</v>
      </c>
      <c r="D271" t="s">
        <v>572</v>
      </c>
      <c r="E271" t="s">
        <v>293</v>
      </c>
      <c r="F271">
        <v>2019</v>
      </c>
      <c r="G271">
        <v>6</v>
      </c>
      <c r="H271" s="8" t="s">
        <v>287</v>
      </c>
      <c r="I271" s="8">
        <v>1</v>
      </c>
      <c r="J271" s="1">
        <v>0</v>
      </c>
      <c r="K271" s="1">
        <v>669.73</v>
      </c>
      <c r="L271" s="8">
        <v>669.73</v>
      </c>
      <c r="M271" t="s">
        <v>19</v>
      </c>
      <c r="N271" t="s">
        <v>23</v>
      </c>
      <c r="O271" t="s">
        <v>148</v>
      </c>
      <c r="P271">
        <v>1200</v>
      </c>
      <c r="Q271" t="s">
        <v>148</v>
      </c>
      <c r="R271" s="8" t="s">
        <v>697</v>
      </c>
    </row>
    <row r="272" spans="1:18" x14ac:dyDescent="0.25">
      <c r="A272" s="8" t="s">
        <v>160</v>
      </c>
      <c r="B272" t="s">
        <v>440</v>
      </c>
      <c r="C272" t="s">
        <v>571</v>
      </c>
      <c r="D272" t="s">
        <v>573</v>
      </c>
      <c r="E272" t="s">
        <v>364</v>
      </c>
      <c r="F272">
        <v>2019</v>
      </c>
      <c r="G272">
        <v>6</v>
      </c>
      <c r="H272" s="8" t="s">
        <v>287</v>
      </c>
      <c r="I272" s="8">
        <v>1</v>
      </c>
      <c r="J272" s="1">
        <v>110.8</v>
      </c>
      <c r="K272" s="1">
        <v>110.8</v>
      </c>
      <c r="L272" s="8">
        <v>0</v>
      </c>
      <c r="M272" t="s">
        <v>19</v>
      </c>
      <c r="N272" t="s">
        <v>23</v>
      </c>
      <c r="O272" t="s">
        <v>24</v>
      </c>
      <c r="P272">
        <v>1371</v>
      </c>
      <c r="Q272" t="s">
        <v>121</v>
      </c>
      <c r="R272" s="8" t="s">
        <v>697</v>
      </c>
    </row>
    <row r="273" spans="1:18" x14ac:dyDescent="0.25">
      <c r="A273" s="8" t="s">
        <v>160</v>
      </c>
      <c r="B273" t="s">
        <v>440</v>
      </c>
      <c r="C273" t="s">
        <v>571</v>
      </c>
      <c r="D273" t="s">
        <v>573</v>
      </c>
      <c r="E273" t="s">
        <v>295</v>
      </c>
      <c r="F273">
        <v>2019</v>
      </c>
      <c r="G273">
        <v>6</v>
      </c>
      <c r="H273" s="8" t="s">
        <v>287</v>
      </c>
      <c r="I273" s="8">
        <v>1</v>
      </c>
      <c r="J273" s="1">
        <v>5.17</v>
      </c>
      <c r="K273" s="1">
        <v>0</v>
      </c>
      <c r="L273" s="8">
        <v>-5.17</v>
      </c>
      <c r="M273" t="s">
        <v>19</v>
      </c>
      <c r="N273" t="s">
        <v>23</v>
      </c>
      <c r="O273" t="s">
        <v>24</v>
      </c>
      <c r="P273">
        <v>1401</v>
      </c>
      <c r="Q273" t="s">
        <v>26</v>
      </c>
      <c r="R273" s="8" t="s">
        <v>697</v>
      </c>
    </row>
    <row r="274" spans="1:18" x14ac:dyDescent="0.25">
      <c r="A274" s="8" t="s">
        <v>160</v>
      </c>
      <c r="B274" t="s">
        <v>440</v>
      </c>
      <c r="C274" t="s">
        <v>571</v>
      </c>
      <c r="D274" t="s">
        <v>573</v>
      </c>
      <c r="E274" t="s">
        <v>296</v>
      </c>
      <c r="F274">
        <v>2019</v>
      </c>
      <c r="G274">
        <v>6</v>
      </c>
      <c r="H274" s="8" t="s">
        <v>287</v>
      </c>
      <c r="I274" s="8">
        <v>1</v>
      </c>
      <c r="J274" s="1">
        <v>20574.419999999998</v>
      </c>
      <c r="K274" s="1">
        <v>14600.72</v>
      </c>
      <c r="L274" s="8">
        <v>-5973.7</v>
      </c>
      <c r="M274" t="s">
        <v>19</v>
      </c>
      <c r="N274" t="s">
        <v>23</v>
      </c>
      <c r="O274" t="s">
        <v>24</v>
      </c>
      <c r="P274">
        <v>1406</v>
      </c>
      <c r="Q274" t="s">
        <v>27</v>
      </c>
      <c r="R274" s="8" t="s">
        <v>697</v>
      </c>
    </row>
    <row r="275" spans="1:18" x14ac:dyDescent="0.25">
      <c r="A275" s="8" t="s">
        <v>160</v>
      </c>
      <c r="B275" t="s">
        <v>440</v>
      </c>
      <c r="C275" t="s">
        <v>571</v>
      </c>
      <c r="D275" t="s">
        <v>573</v>
      </c>
      <c r="E275" t="s">
        <v>297</v>
      </c>
      <c r="F275">
        <v>2019</v>
      </c>
      <c r="G275">
        <v>6</v>
      </c>
      <c r="H275" s="8" t="s">
        <v>287</v>
      </c>
      <c r="I275" s="8">
        <v>1</v>
      </c>
      <c r="J275" s="1">
        <v>430.3</v>
      </c>
      <c r="K275" s="1">
        <v>0</v>
      </c>
      <c r="L275" s="8">
        <v>-430.3</v>
      </c>
      <c r="M275" t="s">
        <v>19</v>
      </c>
      <c r="N275" t="s">
        <v>23</v>
      </c>
      <c r="O275" t="s">
        <v>24</v>
      </c>
      <c r="P275">
        <v>1434</v>
      </c>
      <c r="Q275" t="s">
        <v>28</v>
      </c>
      <c r="R275" s="8" t="s">
        <v>697</v>
      </c>
    </row>
    <row r="276" spans="1:18" x14ac:dyDescent="0.25">
      <c r="A276" s="8" t="s">
        <v>160</v>
      </c>
      <c r="B276" t="s">
        <v>440</v>
      </c>
      <c r="C276" t="s">
        <v>571</v>
      </c>
      <c r="D276" t="s">
        <v>573</v>
      </c>
      <c r="E276" t="s">
        <v>298</v>
      </c>
      <c r="F276">
        <v>2019</v>
      </c>
      <c r="G276">
        <v>6</v>
      </c>
      <c r="H276" s="8" t="s">
        <v>287</v>
      </c>
      <c r="I276" s="8">
        <v>1</v>
      </c>
      <c r="J276" s="1">
        <v>14575.13</v>
      </c>
      <c r="K276" s="1">
        <v>162.31</v>
      </c>
      <c r="L276" s="8">
        <v>-14412.82</v>
      </c>
      <c r="M276" t="s">
        <v>19</v>
      </c>
      <c r="N276" t="s">
        <v>23</v>
      </c>
      <c r="O276" t="s">
        <v>24</v>
      </c>
      <c r="P276">
        <v>1437</v>
      </c>
      <c r="Q276" t="s">
        <v>29</v>
      </c>
      <c r="R276" s="8" t="s">
        <v>697</v>
      </c>
    </row>
    <row r="277" spans="1:18" x14ac:dyDescent="0.25">
      <c r="A277" s="8" t="s">
        <v>160</v>
      </c>
      <c r="B277" t="s">
        <v>440</v>
      </c>
      <c r="C277" t="s">
        <v>574</v>
      </c>
      <c r="D277" t="s">
        <v>575</v>
      </c>
      <c r="E277" t="s">
        <v>299</v>
      </c>
      <c r="F277">
        <v>2019</v>
      </c>
      <c r="G277">
        <v>6</v>
      </c>
      <c r="H277" s="8" t="s">
        <v>287</v>
      </c>
      <c r="I277" s="8">
        <v>1</v>
      </c>
      <c r="J277" s="1">
        <v>0</v>
      </c>
      <c r="K277" s="1">
        <v>7.49</v>
      </c>
      <c r="L277" s="8">
        <v>7.49</v>
      </c>
      <c r="M277" t="s">
        <v>19</v>
      </c>
      <c r="N277" t="s">
        <v>30</v>
      </c>
      <c r="O277" t="s">
        <v>31</v>
      </c>
      <c r="P277">
        <v>1600</v>
      </c>
      <c r="Q277" t="s">
        <v>32</v>
      </c>
      <c r="R277" s="8" t="s">
        <v>697</v>
      </c>
    </row>
    <row r="278" spans="1:18" x14ac:dyDescent="0.25">
      <c r="A278" s="8" t="s">
        <v>160</v>
      </c>
      <c r="B278" t="s">
        <v>440</v>
      </c>
      <c r="C278" t="s">
        <v>574</v>
      </c>
      <c r="D278" t="s">
        <v>575</v>
      </c>
      <c r="E278" t="s">
        <v>300</v>
      </c>
      <c r="F278">
        <v>2019</v>
      </c>
      <c r="G278">
        <v>6</v>
      </c>
      <c r="H278" s="8" t="s">
        <v>287</v>
      </c>
      <c r="I278" s="8">
        <v>1</v>
      </c>
      <c r="J278" s="1">
        <v>10000.74</v>
      </c>
      <c r="K278" s="1">
        <v>56544.23</v>
      </c>
      <c r="L278" s="8">
        <v>46543.49</v>
      </c>
      <c r="M278" t="s">
        <v>19</v>
      </c>
      <c r="N278" t="s">
        <v>30</v>
      </c>
      <c r="O278" t="s">
        <v>31</v>
      </c>
      <c r="P278">
        <v>1803</v>
      </c>
      <c r="Q278" t="s">
        <v>33</v>
      </c>
      <c r="R278" s="8" t="s">
        <v>697</v>
      </c>
    </row>
    <row r="279" spans="1:18" x14ac:dyDescent="0.25">
      <c r="A279" s="8" t="s">
        <v>161</v>
      </c>
      <c r="B279" t="s">
        <v>449</v>
      </c>
      <c r="C279" t="s">
        <v>450</v>
      </c>
      <c r="D279" t="s">
        <v>582</v>
      </c>
      <c r="E279" t="s">
        <v>308</v>
      </c>
      <c r="F279">
        <v>2019</v>
      </c>
      <c r="G279">
        <v>6</v>
      </c>
      <c r="H279" s="8" t="s">
        <v>287</v>
      </c>
      <c r="I279" s="8">
        <v>1</v>
      </c>
      <c r="J279" s="1">
        <v>3000</v>
      </c>
      <c r="K279" s="1">
        <v>0</v>
      </c>
      <c r="L279" s="8">
        <v>-3000</v>
      </c>
      <c r="M279" t="s">
        <v>46</v>
      </c>
      <c r="N279" t="s">
        <v>47</v>
      </c>
      <c r="O279" t="s">
        <v>47</v>
      </c>
      <c r="P279">
        <v>3070</v>
      </c>
      <c r="Q279" t="s">
        <v>47</v>
      </c>
      <c r="R279" s="8" t="s">
        <v>697</v>
      </c>
    </row>
    <row r="280" spans="1:18" x14ac:dyDescent="0.25">
      <c r="A280" s="8" t="s">
        <v>161</v>
      </c>
      <c r="B280" t="s">
        <v>583</v>
      </c>
      <c r="C280" t="s">
        <v>584</v>
      </c>
      <c r="D280" t="s">
        <v>585</v>
      </c>
      <c r="E280" t="s">
        <v>312</v>
      </c>
      <c r="F280">
        <v>2019</v>
      </c>
      <c r="G280">
        <v>6</v>
      </c>
      <c r="H280" s="8" t="s">
        <v>287</v>
      </c>
      <c r="I280" s="8">
        <v>1</v>
      </c>
      <c r="J280" s="1">
        <v>21156.76</v>
      </c>
      <c r="K280" s="1">
        <v>127578.71</v>
      </c>
      <c r="L280" s="8">
        <v>106421.95</v>
      </c>
      <c r="M280" t="s">
        <v>51</v>
      </c>
      <c r="N280" t="s">
        <v>149</v>
      </c>
      <c r="O280" t="s">
        <v>149</v>
      </c>
      <c r="P280">
        <v>3300</v>
      </c>
      <c r="Q280" t="s">
        <v>150</v>
      </c>
      <c r="R280" s="8" t="s">
        <v>697</v>
      </c>
    </row>
    <row r="281" spans="1:18" x14ac:dyDescent="0.25">
      <c r="A281" s="8" t="s">
        <v>161</v>
      </c>
      <c r="B281" t="s">
        <v>583</v>
      </c>
      <c r="C281" t="s">
        <v>586</v>
      </c>
      <c r="D281" t="s">
        <v>587</v>
      </c>
      <c r="E281" t="s">
        <v>315</v>
      </c>
      <c r="F281">
        <v>2019</v>
      </c>
      <c r="G281">
        <v>6</v>
      </c>
      <c r="H281" s="8" t="s">
        <v>287</v>
      </c>
      <c r="I281" s="8">
        <v>1</v>
      </c>
      <c r="J281" s="1">
        <v>16119.64</v>
      </c>
      <c r="K281" s="1">
        <v>16119.64</v>
      </c>
      <c r="L281" s="8">
        <v>0</v>
      </c>
      <c r="M281" t="s">
        <v>51</v>
      </c>
      <c r="N281" t="s">
        <v>52</v>
      </c>
      <c r="O281" t="s">
        <v>52</v>
      </c>
      <c r="P281">
        <v>3720</v>
      </c>
      <c r="Q281" t="s">
        <v>55</v>
      </c>
      <c r="R281" s="8" t="s">
        <v>697</v>
      </c>
    </row>
    <row r="282" spans="1:18" x14ac:dyDescent="0.25">
      <c r="A282" s="8" t="s">
        <v>161</v>
      </c>
      <c r="B282" t="s">
        <v>583</v>
      </c>
      <c r="C282" t="s">
        <v>586</v>
      </c>
      <c r="D282" t="s">
        <v>587</v>
      </c>
      <c r="E282" t="s">
        <v>316</v>
      </c>
      <c r="F282">
        <v>2019</v>
      </c>
      <c r="G282">
        <v>6</v>
      </c>
      <c r="H282" s="8" t="s">
        <v>287</v>
      </c>
      <c r="I282" s="8">
        <v>1</v>
      </c>
      <c r="J282" s="1">
        <v>4418.79</v>
      </c>
      <c r="K282" s="1">
        <v>4418.79</v>
      </c>
      <c r="L282" s="8">
        <v>0</v>
      </c>
      <c r="M282" t="s">
        <v>51</v>
      </c>
      <c r="N282" t="s">
        <v>52</v>
      </c>
      <c r="O282" t="s">
        <v>52</v>
      </c>
      <c r="P282">
        <v>3730</v>
      </c>
      <c r="Q282" t="s">
        <v>56</v>
      </c>
      <c r="R282" s="8" t="s">
        <v>697</v>
      </c>
    </row>
    <row r="283" spans="1:18" x14ac:dyDescent="0.25">
      <c r="A283" s="8" t="s">
        <v>161</v>
      </c>
      <c r="B283" t="s">
        <v>583</v>
      </c>
      <c r="C283" t="s">
        <v>586</v>
      </c>
      <c r="D283" t="s">
        <v>587</v>
      </c>
      <c r="E283" t="s">
        <v>317</v>
      </c>
      <c r="F283">
        <v>2019</v>
      </c>
      <c r="G283">
        <v>6</v>
      </c>
      <c r="H283" s="8" t="s">
        <v>287</v>
      </c>
      <c r="I283" s="8">
        <v>1</v>
      </c>
      <c r="J283" s="1">
        <v>7997.92</v>
      </c>
      <c r="K283" s="1">
        <v>7997.92</v>
      </c>
      <c r="L283" s="8">
        <v>0</v>
      </c>
      <c r="M283" t="s">
        <v>51</v>
      </c>
      <c r="N283" t="s">
        <v>52</v>
      </c>
      <c r="O283" t="s">
        <v>52</v>
      </c>
      <c r="P283">
        <v>3740</v>
      </c>
      <c r="Q283" t="s">
        <v>57</v>
      </c>
      <c r="R283" s="8" t="s">
        <v>697</v>
      </c>
    </row>
    <row r="284" spans="1:18" x14ac:dyDescent="0.25">
      <c r="A284" s="8" t="s">
        <v>161</v>
      </c>
      <c r="B284" t="s">
        <v>583</v>
      </c>
      <c r="C284" t="s">
        <v>586</v>
      </c>
      <c r="D284" t="s">
        <v>587</v>
      </c>
      <c r="E284" t="s">
        <v>318</v>
      </c>
      <c r="F284">
        <v>2019</v>
      </c>
      <c r="G284">
        <v>6</v>
      </c>
      <c r="H284" s="8" t="s">
        <v>287</v>
      </c>
      <c r="I284" s="8">
        <v>1</v>
      </c>
      <c r="J284" s="1">
        <v>60</v>
      </c>
      <c r="K284" s="1">
        <v>60</v>
      </c>
      <c r="L284" s="8">
        <v>0</v>
      </c>
      <c r="M284" t="s">
        <v>51</v>
      </c>
      <c r="N284" t="s">
        <v>52</v>
      </c>
      <c r="O284" t="s">
        <v>52</v>
      </c>
      <c r="P284">
        <v>3770</v>
      </c>
      <c r="Q284" t="s">
        <v>58</v>
      </c>
      <c r="R284" s="8" t="s">
        <v>697</v>
      </c>
    </row>
    <row r="285" spans="1:18" x14ac:dyDescent="0.25">
      <c r="A285" s="8" t="s">
        <v>161</v>
      </c>
      <c r="B285" t="s">
        <v>583</v>
      </c>
      <c r="C285" t="s">
        <v>586</v>
      </c>
      <c r="D285" t="s">
        <v>587</v>
      </c>
      <c r="E285" t="s">
        <v>319</v>
      </c>
      <c r="F285">
        <v>2019</v>
      </c>
      <c r="G285">
        <v>6</v>
      </c>
      <c r="H285" s="8" t="s">
        <v>287</v>
      </c>
      <c r="I285" s="8">
        <v>1</v>
      </c>
      <c r="J285" s="1">
        <v>28596.35</v>
      </c>
      <c r="K285" s="1">
        <v>28596.35</v>
      </c>
      <c r="L285" s="8">
        <v>0</v>
      </c>
      <c r="M285" t="s">
        <v>51</v>
      </c>
      <c r="N285" t="s">
        <v>52</v>
      </c>
      <c r="O285" t="s">
        <v>52</v>
      </c>
      <c r="P285">
        <v>3790</v>
      </c>
      <c r="Q285" t="s">
        <v>59</v>
      </c>
      <c r="R285" s="8" t="s">
        <v>697</v>
      </c>
    </row>
    <row r="286" spans="1:18" x14ac:dyDescent="0.25">
      <c r="A286" s="8" t="s">
        <v>161</v>
      </c>
      <c r="B286" t="s">
        <v>583</v>
      </c>
      <c r="C286" t="s">
        <v>586</v>
      </c>
      <c r="D286" t="s">
        <v>587</v>
      </c>
      <c r="E286" t="s">
        <v>362</v>
      </c>
      <c r="F286">
        <v>2019</v>
      </c>
      <c r="G286">
        <v>6</v>
      </c>
      <c r="H286" s="8" t="s">
        <v>287</v>
      </c>
      <c r="I286" s="8">
        <v>1</v>
      </c>
      <c r="J286" s="1">
        <v>0</v>
      </c>
      <c r="K286" s="1">
        <v>8469.48</v>
      </c>
      <c r="L286" s="8">
        <v>8469.48</v>
      </c>
      <c r="M286" t="s">
        <v>51</v>
      </c>
      <c r="N286" t="s">
        <v>52</v>
      </c>
      <c r="O286" t="s">
        <v>52</v>
      </c>
      <c r="P286">
        <v>3820</v>
      </c>
      <c r="Q286" t="s">
        <v>119</v>
      </c>
      <c r="R286" s="8" t="s">
        <v>697</v>
      </c>
    </row>
    <row r="287" spans="1:18" x14ac:dyDescent="0.25">
      <c r="A287" s="8" t="s">
        <v>161</v>
      </c>
      <c r="B287" t="s">
        <v>451</v>
      </c>
      <c r="C287" t="s">
        <v>452</v>
      </c>
      <c r="D287" t="s">
        <v>588</v>
      </c>
      <c r="E287" t="s">
        <v>322</v>
      </c>
      <c r="F287">
        <v>2019</v>
      </c>
      <c r="G287">
        <v>6</v>
      </c>
      <c r="H287" s="8" t="s">
        <v>287</v>
      </c>
      <c r="I287" s="8">
        <v>1</v>
      </c>
      <c r="J287" s="1">
        <v>18518.439999999999</v>
      </c>
      <c r="K287" s="1">
        <v>0</v>
      </c>
      <c r="L287" s="8">
        <v>-18518.439999999999</v>
      </c>
      <c r="M287" t="s">
        <v>226</v>
      </c>
      <c r="N287" t="s">
        <v>226</v>
      </c>
      <c r="O287" t="s">
        <v>226</v>
      </c>
      <c r="P287">
        <v>3900</v>
      </c>
      <c r="Q287" t="s">
        <v>62</v>
      </c>
      <c r="R287" s="8" t="s">
        <v>697</v>
      </c>
    </row>
    <row r="288" spans="1:18" x14ac:dyDescent="0.25">
      <c r="A288" s="8" t="s">
        <v>159</v>
      </c>
      <c r="B288" t="s">
        <v>453</v>
      </c>
      <c r="C288" t="s">
        <v>455</v>
      </c>
      <c r="D288" t="s">
        <v>590</v>
      </c>
      <c r="E288" t="s">
        <v>325</v>
      </c>
      <c r="F288">
        <v>2019</v>
      </c>
      <c r="G288">
        <v>6</v>
      </c>
      <c r="H288" s="8" t="s">
        <v>287</v>
      </c>
      <c r="I288" s="8">
        <v>1</v>
      </c>
      <c r="J288" s="1">
        <v>0</v>
      </c>
      <c r="K288" s="1">
        <v>11630.28</v>
      </c>
      <c r="L288" s="8">
        <v>11630.28</v>
      </c>
      <c r="M288" t="s">
        <v>63</v>
      </c>
      <c r="N288" t="s">
        <v>67</v>
      </c>
      <c r="O288" t="s">
        <v>68</v>
      </c>
      <c r="P288">
        <v>4820</v>
      </c>
      <c r="Q288" t="s">
        <v>68</v>
      </c>
      <c r="R288" s="8" t="s">
        <v>697</v>
      </c>
    </row>
    <row r="289" spans="1:18" x14ac:dyDescent="0.25">
      <c r="A289" s="8" t="s">
        <v>159</v>
      </c>
      <c r="B289" t="s">
        <v>453</v>
      </c>
      <c r="C289" t="s">
        <v>456</v>
      </c>
      <c r="D289" t="s">
        <v>591</v>
      </c>
      <c r="E289" t="s">
        <v>326</v>
      </c>
      <c r="F289">
        <v>2019</v>
      </c>
      <c r="G289">
        <v>6</v>
      </c>
      <c r="H289" s="8" t="s">
        <v>287</v>
      </c>
      <c r="I289" s="8">
        <v>1</v>
      </c>
      <c r="J289" s="1">
        <v>0</v>
      </c>
      <c r="K289" s="1">
        <v>18518.439999999999</v>
      </c>
      <c r="L289" s="8">
        <v>18518.439999999999</v>
      </c>
      <c r="M289" t="s">
        <v>63</v>
      </c>
      <c r="N289" t="s">
        <v>69</v>
      </c>
      <c r="O289" t="s">
        <v>69</v>
      </c>
      <c r="P289">
        <v>4830</v>
      </c>
      <c r="Q289" t="s">
        <v>69</v>
      </c>
      <c r="R289" s="8" t="s">
        <v>697</v>
      </c>
    </row>
    <row r="290" spans="1:18" x14ac:dyDescent="0.25">
      <c r="A290" s="8" t="s">
        <v>159</v>
      </c>
      <c r="B290" t="s">
        <v>457</v>
      </c>
      <c r="C290" t="s">
        <v>459</v>
      </c>
      <c r="D290" t="s">
        <v>593</v>
      </c>
      <c r="E290" t="s">
        <v>328</v>
      </c>
      <c r="F290">
        <v>2019</v>
      </c>
      <c r="G290">
        <v>6</v>
      </c>
      <c r="H290" s="8" t="s">
        <v>287</v>
      </c>
      <c r="I290" s="8">
        <v>1</v>
      </c>
      <c r="J290" s="1">
        <v>17159</v>
      </c>
      <c r="K290" s="1">
        <v>0</v>
      </c>
      <c r="L290" s="8">
        <v>-17159</v>
      </c>
      <c r="M290" t="s">
        <v>70</v>
      </c>
      <c r="N290" t="s">
        <v>74</v>
      </c>
      <c r="O290" t="s">
        <v>75</v>
      </c>
      <c r="P290">
        <v>6020</v>
      </c>
      <c r="Q290" t="s">
        <v>76</v>
      </c>
      <c r="R290" s="8" t="s">
        <v>697</v>
      </c>
    </row>
    <row r="291" spans="1:18" x14ac:dyDescent="0.25">
      <c r="A291" s="8" t="s">
        <v>159</v>
      </c>
      <c r="B291" t="s">
        <v>457</v>
      </c>
      <c r="C291" t="s">
        <v>459</v>
      </c>
      <c r="D291" t="s">
        <v>593</v>
      </c>
      <c r="E291" t="s">
        <v>329</v>
      </c>
      <c r="F291">
        <v>2019</v>
      </c>
      <c r="G291">
        <v>6</v>
      </c>
      <c r="H291" s="8" t="s">
        <v>287</v>
      </c>
      <c r="I291" s="8">
        <v>1</v>
      </c>
      <c r="J291" s="1">
        <v>7000</v>
      </c>
      <c r="K291" s="1">
        <v>0</v>
      </c>
      <c r="L291" s="8">
        <v>-7000</v>
      </c>
      <c r="M291" t="s">
        <v>70</v>
      </c>
      <c r="N291" t="s">
        <v>74</v>
      </c>
      <c r="O291" t="s">
        <v>75</v>
      </c>
      <c r="P291">
        <v>6024</v>
      </c>
      <c r="Q291" t="s">
        <v>77</v>
      </c>
      <c r="R291" s="8" t="s">
        <v>697</v>
      </c>
    </row>
    <row r="292" spans="1:18" x14ac:dyDescent="0.25">
      <c r="A292" s="8" t="s">
        <v>159</v>
      </c>
      <c r="B292" t="s">
        <v>457</v>
      </c>
      <c r="C292" t="s">
        <v>459</v>
      </c>
      <c r="D292" t="s">
        <v>594</v>
      </c>
      <c r="E292" t="s">
        <v>330</v>
      </c>
      <c r="F292">
        <v>2019</v>
      </c>
      <c r="G292">
        <v>6</v>
      </c>
      <c r="H292" s="8" t="s">
        <v>287</v>
      </c>
      <c r="I292" s="8">
        <v>1</v>
      </c>
      <c r="J292" s="1">
        <v>4261.1400000000003</v>
      </c>
      <c r="K292" s="1">
        <v>0</v>
      </c>
      <c r="L292" s="8">
        <v>-4261.1400000000003</v>
      </c>
      <c r="M292" t="s">
        <v>70</v>
      </c>
      <c r="N292" t="s">
        <v>74</v>
      </c>
      <c r="O292" t="s">
        <v>78</v>
      </c>
      <c r="P292">
        <v>6110</v>
      </c>
      <c r="Q292" t="s">
        <v>79</v>
      </c>
      <c r="R292" s="8" t="s">
        <v>697</v>
      </c>
    </row>
    <row r="293" spans="1:18" x14ac:dyDescent="0.25">
      <c r="A293" s="8" t="s">
        <v>159</v>
      </c>
      <c r="B293" t="s">
        <v>457</v>
      </c>
      <c r="C293" t="s">
        <v>459</v>
      </c>
      <c r="D293" t="s">
        <v>594</v>
      </c>
      <c r="E293" t="s">
        <v>331</v>
      </c>
      <c r="F293">
        <v>2019</v>
      </c>
      <c r="G293">
        <v>6</v>
      </c>
      <c r="H293" s="8" t="s">
        <v>287</v>
      </c>
      <c r="I293" s="8">
        <v>1</v>
      </c>
      <c r="J293" s="1">
        <v>176.21</v>
      </c>
      <c r="K293" s="1">
        <v>0</v>
      </c>
      <c r="L293" s="8">
        <v>-176.21</v>
      </c>
      <c r="M293" t="s">
        <v>70</v>
      </c>
      <c r="N293" t="s">
        <v>74</v>
      </c>
      <c r="O293" t="s">
        <v>78</v>
      </c>
      <c r="P293">
        <v>6111</v>
      </c>
      <c r="Q293" t="s">
        <v>80</v>
      </c>
      <c r="R293" s="8" t="s">
        <v>697</v>
      </c>
    </row>
    <row r="294" spans="1:18" x14ac:dyDescent="0.25">
      <c r="A294" s="8" t="s">
        <v>159</v>
      </c>
      <c r="B294" t="s">
        <v>457</v>
      </c>
      <c r="C294" t="s">
        <v>459</v>
      </c>
      <c r="D294" t="s">
        <v>594</v>
      </c>
      <c r="E294" t="s">
        <v>332</v>
      </c>
      <c r="F294">
        <v>2019</v>
      </c>
      <c r="G294">
        <v>6</v>
      </c>
      <c r="H294" s="8" t="s">
        <v>287</v>
      </c>
      <c r="I294" s="8">
        <v>1</v>
      </c>
      <c r="J294" s="1">
        <v>0</v>
      </c>
      <c r="K294" s="1">
        <v>861.53</v>
      </c>
      <c r="L294" s="8">
        <v>861.53</v>
      </c>
      <c r="M294" t="s">
        <v>70</v>
      </c>
      <c r="N294" t="s">
        <v>74</v>
      </c>
      <c r="O294" t="s">
        <v>78</v>
      </c>
      <c r="P294">
        <v>6120</v>
      </c>
      <c r="Q294" t="s">
        <v>81</v>
      </c>
      <c r="R294" s="8" t="s">
        <v>697</v>
      </c>
    </row>
    <row r="295" spans="1:18" x14ac:dyDescent="0.25">
      <c r="A295" s="8" t="s">
        <v>159</v>
      </c>
      <c r="B295" t="s">
        <v>457</v>
      </c>
      <c r="C295" t="s">
        <v>460</v>
      </c>
      <c r="D295" t="s">
        <v>595</v>
      </c>
      <c r="E295" t="s">
        <v>333</v>
      </c>
      <c r="F295">
        <v>2019</v>
      </c>
      <c r="G295">
        <v>6</v>
      </c>
      <c r="H295" s="8" t="s">
        <v>287</v>
      </c>
      <c r="I295" s="8">
        <v>1</v>
      </c>
      <c r="J295" s="1">
        <v>36.049999999999997</v>
      </c>
      <c r="K295" s="1">
        <v>0</v>
      </c>
      <c r="L295" s="8">
        <v>-36.049999999999997</v>
      </c>
      <c r="M295" t="s">
        <v>70</v>
      </c>
      <c r="N295" t="s">
        <v>82</v>
      </c>
      <c r="O295" t="s">
        <v>83</v>
      </c>
      <c r="P295">
        <v>6300</v>
      </c>
      <c r="Q295" t="s">
        <v>82</v>
      </c>
      <c r="R295" s="8" t="s">
        <v>697</v>
      </c>
    </row>
    <row r="296" spans="1:18" x14ac:dyDescent="0.25">
      <c r="A296" s="8" t="s">
        <v>159</v>
      </c>
      <c r="B296" t="s">
        <v>457</v>
      </c>
      <c r="C296" t="s">
        <v>460</v>
      </c>
      <c r="D296" t="s">
        <v>595</v>
      </c>
      <c r="E296" t="s">
        <v>365</v>
      </c>
      <c r="F296">
        <v>2019</v>
      </c>
      <c r="G296">
        <v>6</v>
      </c>
      <c r="H296" s="8" t="s">
        <v>287</v>
      </c>
      <c r="I296" s="8">
        <v>1</v>
      </c>
      <c r="J296" s="1">
        <v>660</v>
      </c>
      <c r="K296" s="1">
        <v>0</v>
      </c>
      <c r="L296" s="8">
        <v>-660</v>
      </c>
      <c r="M296" t="s">
        <v>70</v>
      </c>
      <c r="N296" t="s">
        <v>82</v>
      </c>
      <c r="O296" t="s">
        <v>83</v>
      </c>
      <c r="P296">
        <v>6301</v>
      </c>
      <c r="Q296" t="s">
        <v>122</v>
      </c>
      <c r="R296" s="8" t="s">
        <v>697</v>
      </c>
    </row>
    <row r="297" spans="1:18" x14ac:dyDescent="0.25">
      <c r="A297" s="8" t="s">
        <v>159</v>
      </c>
      <c r="B297" t="s">
        <v>457</v>
      </c>
      <c r="C297" t="s">
        <v>460</v>
      </c>
      <c r="D297" t="s">
        <v>596</v>
      </c>
      <c r="E297" t="s">
        <v>334</v>
      </c>
      <c r="F297">
        <v>2019</v>
      </c>
      <c r="G297">
        <v>6</v>
      </c>
      <c r="H297" s="8" t="s">
        <v>287</v>
      </c>
      <c r="I297" s="8">
        <v>1</v>
      </c>
      <c r="J297" s="1">
        <v>5000</v>
      </c>
      <c r="K297" s="1">
        <v>0</v>
      </c>
      <c r="L297" s="8">
        <v>-5000</v>
      </c>
      <c r="M297" t="s">
        <v>70</v>
      </c>
      <c r="N297" t="s">
        <v>82</v>
      </c>
      <c r="O297" t="s">
        <v>84</v>
      </c>
      <c r="P297">
        <v>6310</v>
      </c>
      <c r="Q297" t="s">
        <v>85</v>
      </c>
      <c r="R297" s="8" t="s">
        <v>697</v>
      </c>
    </row>
    <row r="298" spans="1:18" x14ac:dyDescent="0.25">
      <c r="A298" s="8" t="s">
        <v>159</v>
      </c>
      <c r="B298" t="s">
        <v>457</v>
      </c>
      <c r="C298" t="s">
        <v>460</v>
      </c>
      <c r="D298" t="s">
        <v>596</v>
      </c>
      <c r="E298" t="s">
        <v>335</v>
      </c>
      <c r="F298">
        <v>2019</v>
      </c>
      <c r="G298">
        <v>6</v>
      </c>
      <c r="H298" s="8" t="s">
        <v>287</v>
      </c>
      <c r="I298" s="8">
        <v>1</v>
      </c>
      <c r="J298" s="1">
        <v>1000</v>
      </c>
      <c r="K298" s="1">
        <v>0</v>
      </c>
      <c r="L298" s="8">
        <v>-1000</v>
      </c>
      <c r="M298" t="s">
        <v>70</v>
      </c>
      <c r="N298" t="s">
        <v>82</v>
      </c>
      <c r="O298" t="s">
        <v>84</v>
      </c>
      <c r="P298">
        <v>6325</v>
      </c>
      <c r="Q298" t="s">
        <v>86</v>
      </c>
      <c r="R298" s="8" t="s">
        <v>697</v>
      </c>
    </row>
    <row r="299" spans="1:18" x14ac:dyDescent="0.25">
      <c r="A299" s="8" t="s">
        <v>159</v>
      </c>
      <c r="B299" t="s">
        <v>457</v>
      </c>
      <c r="C299" t="s">
        <v>460</v>
      </c>
      <c r="D299" t="s">
        <v>596</v>
      </c>
      <c r="E299" t="s">
        <v>336</v>
      </c>
      <c r="F299">
        <v>2019</v>
      </c>
      <c r="G299">
        <v>6</v>
      </c>
      <c r="H299" s="8" t="s">
        <v>287</v>
      </c>
      <c r="I299" s="8">
        <v>1</v>
      </c>
      <c r="J299" s="1">
        <v>414.68</v>
      </c>
      <c r="K299" s="1">
        <v>0</v>
      </c>
      <c r="L299" s="8">
        <v>-414.68</v>
      </c>
      <c r="M299" t="s">
        <v>70</v>
      </c>
      <c r="N299" t="s">
        <v>82</v>
      </c>
      <c r="O299" t="s">
        <v>84</v>
      </c>
      <c r="P299">
        <v>6330</v>
      </c>
      <c r="Q299" t="s">
        <v>87</v>
      </c>
      <c r="R299" s="8" t="s">
        <v>697</v>
      </c>
    </row>
    <row r="300" spans="1:18" x14ac:dyDescent="0.25">
      <c r="A300" s="8" t="s">
        <v>159</v>
      </c>
      <c r="B300" t="s">
        <v>457</v>
      </c>
      <c r="C300" t="s">
        <v>460</v>
      </c>
      <c r="D300" t="s">
        <v>598</v>
      </c>
      <c r="E300" t="s">
        <v>339</v>
      </c>
      <c r="F300">
        <v>2019</v>
      </c>
      <c r="G300">
        <v>6</v>
      </c>
      <c r="H300" s="8" t="s">
        <v>287</v>
      </c>
      <c r="I300" s="8">
        <v>1</v>
      </c>
      <c r="J300" s="1">
        <v>2183.6</v>
      </c>
      <c r="K300" s="1">
        <v>0</v>
      </c>
      <c r="L300" s="8">
        <v>-2183.6</v>
      </c>
      <c r="M300" t="s">
        <v>70</v>
      </c>
      <c r="N300" t="s">
        <v>82</v>
      </c>
      <c r="O300" t="s">
        <v>91</v>
      </c>
      <c r="P300">
        <v>6470</v>
      </c>
      <c r="Q300" t="s">
        <v>92</v>
      </c>
      <c r="R300" s="8" t="s">
        <v>697</v>
      </c>
    </row>
    <row r="301" spans="1:18" x14ac:dyDescent="0.25">
      <c r="A301" s="8" t="s">
        <v>159</v>
      </c>
      <c r="B301" t="s">
        <v>457</v>
      </c>
      <c r="C301" t="s">
        <v>460</v>
      </c>
      <c r="D301" t="s">
        <v>598</v>
      </c>
      <c r="E301" t="s">
        <v>340</v>
      </c>
      <c r="F301">
        <v>2019</v>
      </c>
      <c r="G301">
        <v>6</v>
      </c>
      <c r="H301" s="8" t="s">
        <v>287</v>
      </c>
      <c r="I301" s="8">
        <v>1</v>
      </c>
      <c r="J301" s="1">
        <v>918.75</v>
      </c>
      <c r="K301" s="1">
        <v>0</v>
      </c>
      <c r="L301" s="8">
        <v>-918.75</v>
      </c>
      <c r="M301" t="s">
        <v>70</v>
      </c>
      <c r="N301" t="s">
        <v>82</v>
      </c>
      <c r="O301" t="s">
        <v>91</v>
      </c>
      <c r="P301">
        <v>6495</v>
      </c>
      <c r="Q301" t="s">
        <v>93</v>
      </c>
      <c r="R301" s="8" t="s">
        <v>697</v>
      </c>
    </row>
    <row r="302" spans="1:18" x14ac:dyDescent="0.25">
      <c r="A302" s="8" t="s">
        <v>159</v>
      </c>
      <c r="B302" t="s">
        <v>457</v>
      </c>
      <c r="C302" t="s">
        <v>460</v>
      </c>
      <c r="D302" t="s">
        <v>599</v>
      </c>
      <c r="E302" t="s">
        <v>342</v>
      </c>
      <c r="F302">
        <v>2019</v>
      </c>
      <c r="G302">
        <v>6</v>
      </c>
      <c r="H302" s="8" t="s">
        <v>287</v>
      </c>
      <c r="I302" s="8">
        <v>1</v>
      </c>
      <c r="J302" s="1">
        <v>516.16999999999996</v>
      </c>
      <c r="K302" s="1">
        <v>0</v>
      </c>
      <c r="L302" s="8">
        <v>-516.16999999999996</v>
      </c>
      <c r="M302" t="s">
        <v>70</v>
      </c>
      <c r="N302" t="s">
        <v>82</v>
      </c>
      <c r="O302" t="s">
        <v>94</v>
      </c>
      <c r="P302">
        <v>6650</v>
      </c>
      <c r="Q302" t="s">
        <v>96</v>
      </c>
      <c r="R302" s="8" t="s">
        <v>697</v>
      </c>
    </row>
    <row r="303" spans="1:18" x14ac:dyDescent="0.25">
      <c r="A303" s="8" t="s">
        <v>159</v>
      </c>
      <c r="B303" t="s">
        <v>457</v>
      </c>
      <c r="C303" t="s">
        <v>460</v>
      </c>
      <c r="D303" t="s">
        <v>599</v>
      </c>
      <c r="E303" t="s">
        <v>359</v>
      </c>
      <c r="F303">
        <v>2019</v>
      </c>
      <c r="G303">
        <v>6</v>
      </c>
      <c r="H303" s="8" t="s">
        <v>287</v>
      </c>
      <c r="I303" s="8">
        <v>1</v>
      </c>
      <c r="J303" s="1">
        <v>169.8</v>
      </c>
      <c r="K303" s="1">
        <v>110.8</v>
      </c>
      <c r="L303" s="8">
        <v>-59</v>
      </c>
      <c r="M303" t="s">
        <v>70</v>
      </c>
      <c r="N303" t="s">
        <v>82</v>
      </c>
      <c r="O303" t="s">
        <v>94</v>
      </c>
      <c r="P303">
        <v>6651</v>
      </c>
      <c r="Q303" t="s">
        <v>117</v>
      </c>
      <c r="R303" s="8" t="s">
        <v>697</v>
      </c>
    </row>
    <row r="304" spans="1:18" x14ac:dyDescent="0.25">
      <c r="A304" s="8" t="s">
        <v>159</v>
      </c>
      <c r="B304" t="s">
        <v>457</v>
      </c>
      <c r="C304" t="s">
        <v>460</v>
      </c>
      <c r="D304" t="s">
        <v>599</v>
      </c>
      <c r="E304" t="s">
        <v>343</v>
      </c>
      <c r="F304">
        <v>2019</v>
      </c>
      <c r="G304">
        <v>6</v>
      </c>
      <c r="H304" s="8" t="s">
        <v>287</v>
      </c>
      <c r="I304" s="8">
        <v>1</v>
      </c>
      <c r="J304" s="1">
        <v>341.08</v>
      </c>
      <c r="K304" s="1">
        <v>0</v>
      </c>
      <c r="L304" s="8">
        <v>-341.08</v>
      </c>
      <c r="M304" t="s">
        <v>70</v>
      </c>
      <c r="N304" t="s">
        <v>82</v>
      </c>
      <c r="O304" t="s">
        <v>94</v>
      </c>
      <c r="P304">
        <v>6663</v>
      </c>
      <c r="Q304" t="s">
        <v>97</v>
      </c>
      <c r="R304" s="8" t="s">
        <v>697</v>
      </c>
    </row>
    <row r="305" spans="1:18" x14ac:dyDescent="0.25">
      <c r="A305" s="8" t="s">
        <v>159</v>
      </c>
      <c r="B305" t="s">
        <v>457</v>
      </c>
      <c r="C305" t="s">
        <v>460</v>
      </c>
      <c r="D305" t="s">
        <v>599</v>
      </c>
      <c r="E305" t="s">
        <v>344</v>
      </c>
      <c r="F305">
        <v>2019</v>
      </c>
      <c r="G305">
        <v>6</v>
      </c>
      <c r="H305" s="8" t="s">
        <v>287</v>
      </c>
      <c r="I305" s="8">
        <v>1</v>
      </c>
      <c r="J305" s="1">
        <v>156</v>
      </c>
      <c r="K305" s="1">
        <v>0</v>
      </c>
      <c r="L305" s="8">
        <v>-156</v>
      </c>
      <c r="M305" t="s">
        <v>70</v>
      </c>
      <c r="N305" t="s">
        <v>82</v>
      </c>
      <c r="O305" t="s">
        <v>94</v>
      </c>
      <c r="P305">
        <v>6664</v>
      </c>
      <c r="Q305" t="s">
        <v>98</v>
      </c>
      <c r="R305" s="8" t="s">
        <v>697</v>
      </c>
    </row>
    <row r="306" spans="1:18" x14ac:dyDescent="0.25">
      <c r="A306" s="8" t="s">
        <v>159</v>
      </c>
      <c r="B306" t="s">
        <v>457</v>
      </c>
      <c r="C306" t="s">
        <v>460</v>
      </c>
      <c r="D306" t="s">
        <v>600</v>
      </c>
      <c r="E306" t="s">
        <v>366</v>
      </c>
      <c r="F306">
        <v>2019</v>
      </c>
      <c r="G306">
        <v>6</v>
      </c>
      <c r="H306" s="8" t="s">
        <v>287</v>
      </c>
      <c r="I306" s="8">
        <v>1</v>
      </c>
      <c r="J306" s="1">
        <v>7.49</v>
      </c>
      <c r="K306" s="1">
        <v>0</v>
      </c>
      <c r="L306" s="8">
        <v>-7.49</v>
      </c>
      <c r="M306" t="s">
        <v>70</v>
      </c>
      <c r="N306" t="s">
        <v>82</v>
      </c>
      <c r="O306" t="s">
        <v>99</v>
      </c>
      <c r="P306">
        <v>6800</v>
      </c>
      <c r="Q306" t="s">
        <v>123</v>
      </c>
      <c r="R306" s="8" t="s">
        <v>697</v>
      </c>
    </row>
    <row r="307" spans="1:18" x14ac:dyDescent="0.25">
      <c r="A307" s="8" t="s">
        <v>159</v>
      </c>
      <c r="B307" t="s">
        <v>457</v>
      </c>
      <c r="C307" t="s">
        <v>460</v>
      </c>
      <c r="D307" t="s">
        <v>600</v>
      </c>
      <c r="E307" t="s">
        <v>345</v>
      </c>
      <c r="F307">
        <v>2019</v>
      </c>
      <c r="G307">
        <v>6</v>
      </c>
      <c r="H307" s="8" t="s">
        <v>287</v>
      </c>
      <c r="I307" s="8">
        <v>1</v>
      </c>
      <c r="J307" s="1">
        <v>204.11</v>
      </c>
      <c r="K307" s="1">
        <v>0</v>
      </c>
      <c r="L307" s="8">
        <v>-204.11</v>
      </c>
      <c r="M307" t="s">
        <v>70</v>
      </c>
      <c r="N307" t="s">
        <v>82</v>
      </c>
      <c r="O307" t="s">
        <v>99</v>
      </c>
      <c r="P307">
        <v>6805</v>
      </c>
      <c r="Q307" t="s">
        <v>100</v>
      </c>
      <c r="R307" s="8" t="s">
        <v>697</v>
      </c>
    </row>
    <row r="308" spans="1:18" x14ac:dyDescent="0.25">
      <c r="A308" s="8" t="s">
        <v>159</v>
      </c>
      <c r="B308" t="s">
        <v>457</v>
      </c>
      <c r="C308" t="s">
        <v>460</v>
      </c>
      <c r="D308" t="s">
        <v>601</v>
      </c>
      <c r="E308" t="s">
        <v>346</v>
      </c>
      <c r="F308">
        <v>2019</v>
      </c>
      <c r="G308">
        <v>6</v>
      </c>
      <c r="H308" s="8" t="s">
        <v>287</v>
      </c>
      <c r="I308" s="8">
        <v>1</v>
      </c>
      <c r="J308" s="1">
        <v>77116.800000000003</v>
      </c>
      <c r="K308" s="1">
        <v>0</v>
      </c>
      <c r="L308" s="8">
        <v>-77116.800000000003</v>
      </c>
      <c r="M308" t="s">
        <v>70</v>
      </c>
      <c r="N308" t="s">
        <v>82</v>
      </c>
      <c r="O308" t="s">
        <v>101</v>
      </c>
      <c r="P308">
        <v>6825</v>
      </c>
      <c r="Q308" t="s">
        <v>102</v>
      </c>
      <c r="R308" s="8" t="s">
        <v>697</v>
      </c>
    </row>
    <row r="309" spans="1:18" x14ac:dyDescent="0.25">
      <c r="A309" s="8" t="s">
        <v>159</v>
      </c>
      <c r="B309" t="s">
        <v>457</v>
      </c>
      <c r="C309" t="s">
        <v>460</v>
      </c>
      <c r="D309" t="s">
        <v>602</v>
      </c>
      <c r="E309" t="s">
        <v>347</v>
      </c>
      <c r="F309">
        <v>2019</v>
      </c>
      <c r="G309">
        <v>6</v>
      </c>
      <c r="H309" s="8" t="s">
        <v>287</v>
      </c>
      <c r="I309" s="8">
        <v>1</v>
      </c>
      <c r="J309" s="1">
        <v>381.68</v>
      </c>
      <c r="K309" s="1">
        <v>134.69</v>
      </c>
      <c r="L309" s="8">
        <v>-246.99</v>
      </c>
      <c r="M309" t="s">
        <v>70</v>
      </c>
      <c r="N309" t="s">
        <v>82</v>
      </c>
      <c r="O309" t="s">
        <v>103</v>
      </c>
      <c r="P309">
        <v>6850</v>
      </c>
      <c r="Q309" t="s">
        <v>103</v>
      </c>
      <c r="R309" s="8" t="s">
        <v>697</v>
      </c>
    </row>
    <row r="310" spans="1:18" x14ac:dyDescent="0.25">
      <c r="A310" s="8" t="s">
        <v>159</v>
      </c>
      <c r="B310" t="s">
        <v>457</v>
      </c>
      <c r="C310" t="s">
        <v>460</v>
      </c>
      <c r="D310" t="s">
        <v>602</v>
      </c>
      <c r="E310" t="s">
        <v>348</v>
      </c>
      <c r="F310">
        <v>2019</v>
      </c>
      <c r="G310">
        <v>6</v>
      </c>
      <c r="H310" s="8" t="s">
        <v>287</v>
      </c>
      <c r="I310" s="8">
        <v>1</v>
      </c>
      <c r="J310" s="1">
        <v>100</v>
      </c>
      <c r="K310" s="1">
        <v>0</v>
      </c>
      <c r="L310" s="8">
        <v>-100</v>
      </c>
      <c r="M310" t="s">
        <v>70</v>
      </c>
      <c r="N310" t="s">
        <v>82</v>
      </c>
      <c r="O310" t="s">
        <v>103</v>
      </c>
      <c r="P310">
        <v>6855</v>
      </c>
      <c r="Q310" t="s">
        <v>104</v>
      </c>
      <c r="R310" s="8" t="s">
        <v>697</v>
      </c>
    </row>
    <row r="311" spans="1:18" x14ac:dyDescent="0.25">
      <c r="A311" s="8" t="s">
        <v>159</v>
      </c>
      <c r="B311" t="s">
        <v>457</v>
      </c>
      <c r="C311" t="s">
        <v>460</v>
      </c>
      <c r="D311" t="s">
        <v>602</v>
      </c>
      <c r="E311" t="s">
        <v>349</v>
      </c>
      <c r="F311">
        <v>2019</v>
      </c>
      <c r="G311">
        <v>6</v>
      </c>
      <c r="H311" s="8" t="s">
        <v>287</v>
      </c>
      <c r="I311" s="8">
        <v>1</v>
      </c>
      <c r="J311" s="1">
        <v>94</v>
      </c>
      <c r="K311" s="1">
        <v>0</v>
      </c>
      <c r="L311" s="8">
        <v>-94</v>
      </c>
      <c r="M311" t="s">
        <v>70</v>
      </c>
      <c r="N311" t="s">
        <v>82</v>
      </c>
      <c r="O311" t="s">
        <v>103</v>
      </c>
      <c r="P311">
        <v>6859</v>
      </c>
      <c r="Q311" t="s">
        <v>105</v>
      </c>
      <c r="R311" s="8" t="s">
        <v>697</v>
      </c>
    </row>
    <row r="312" spans="1:18" x14ac:dyDescent="0.25">
      <c r="A312" s="8" t="s">
        <v>159</v>
      </c>
      <c r="B312" t="s">
        <v>457</v>
      </c>
      <c r="C312" t="s">
        <v>460</v>
      </c>
      <c r="D312" t="s">
        <v>603</v>
      </c>
      <c r="E312" t="s">
        <v>350</v>
      </c>
      <c r="F312">
        <v>2019</v>
      </c>
      <c r="G312">
        <v>6</v>
      </c>
      <c r="H312" s="8" t="s">
        <v>287</v>
      </c>
      <c r="I312" s="8">
        <v>1</v>
      </c>
      <c r="J312" s="1">
        <v>15000</v>
      </c>
      <c r="K312" s="1">
        <v>0</v>
      </c>
      <c r="L312" s="8">
        <v>-15000</v>
      </c>
      <c r="M312" t="s">
        <v>70</v>
      </c>
      <c r="N312" t="s">
        <v>82</v>
      </c>
      <c r="O312" t="s">
        <v>106</v>
      </c>
      <c r="P312">
        <v>6974</v>
      </c>
      <c r="Q312" t="s">
        <v>107</v>
      </c>
      <c r="R312" s="8" t="s">
        <v>697</v>
      </c>
    </row>
    <row r="313" spans="1:18" x14ac:dyDescent="0.25">
      <c r="A313" s="8" t="s">
        <v>159</v>
      </c>
      <c r="B313" t="s">
        <v>457</v>
      </c>
      <c r="C313" t="s">
        <v>460</v>
      </c>
      <c r="D313" t="s">
        <v>603</v>
      </c>
      <c r="E313" t="s">
        <v>351</v>
      </c>
      <c r="F313">
        <v>2019</v>
      </c>
      <c r="G313">
        <v>6</v>
      </c>
      <c r="H313" s="8" t="s">
        <v>287</v>
      </c>
      <c r="I313" s="8">
        <v>1</v>
      </c>
      <c r="J313" s="1">
        <v>3500</v>
      </c>
      <c r="K313" s="1">
        <v>0</v>
      </c>
      <c r="L313" s="8">
        <v>-3500</v>
      </c>
      <c r="M313" t="s">
        <v>70</v>
      </c>
      <c r="N313" t="s">
        <v>82</v>
      </c>
      <c r="O313" t="s">
        <v>106</v>
      </c>
      <c r="P313">
        <v>6976</v>
      </c>
      <c r="Q313" t="s">
        <v>108</v>
      </c>
      <c r="R313" s="8" t="s">
        <v>697</v>
      </c>
    </row>
    <row r="314" spans="1:18" x14ac:dyDescent="0.25">
      <c r="A314" s="8" t="s">
        <v>159</v>
      </c>
      <c r="B314" t="s">
        <v>457</v>
      </c>
      <c r="C314" t="s">
        <v>460</v>
      </c>
      <c r="D314" t="s">
        <v>603</v>
      </c>
      <c r="E314" t="s">
        <v>352</v>
      </c>
      <c r="F314">
        <v>2019</v>
      </c>
      <c r="G314">
        <v>6</v>
      </c>
      <c r="H314" s="8" t="s">
        <v>287</v>
      </c>
      <c r="I314" s="8">
        <v>1</v>
      </c>
      <c r="J314" s="1">
        <v>0</v>
      </c>
      <c r="K314" s="1">
        <v>15000</v>
      </c>
      <c r="L314" s="8">
        <v>15000</v>
      </c>
      <c r="M314" t="s">
        <v>70</v>
      </c>
      <c r="N314" t="s">
        <v>82</v>
      </c>
      <c r="O314" t="s">
        <v>106</v>
      </c>
      <c r="P314">
        <v>6984</v>
      </c>
      <c r="Q314" t="s">
        <v>109</v>
      </c>
      <c r="R314" s="8" t="s">
        <v>697</v>
      </c>
    </row>
    <row r="315" spans="1:18" x14ac:dyDescent="0.25">
      <c r="A315" s="8" t="s">
        <v>159</v>
      </c>
      <c r="B315" t="s">
        <v>457</v>
      </c>
      <c r="C315" t="s">
        <v>460</v>
      </c>
      <c r="D315" t="s">
        <v>603</v>
      </c>
      <c r="E315" t="s">
        <v>353</v>
      </c>
      <c r="F315">
        <v>2019</v>
      </c>
      <c r="G315">
        <v>6</v>
      </c>
      <c r="H315" s="8" t="s">
        <v>287</v>
      </c>
      <c r="I315" s="8">
        <v>1</v>
      </c>
      <c r="J315" s="1">
        <v>0</v>
      </c>
      <c r="K315" s="1">
        <v>3500</v>
      </c>
      <c r="L315" s="8">
        <v>3500</v>
      </c>
      <c r="M315" t="s">
        <v>70</v>
      </c>
      <c r="N315" t="s">
        <v>82</v>
      </c>
      <c r="O315" t="s">
        <v>106</v>
      </c>
      <c r="P315">
        <v>6986</v>
      </c>
      <c r="Q315" t="s">
        <v>110</v>
      </c>
      <c r="R315" s="8" t="s">
        <v>697</v>
      </c>
    </row>
    <row r="316" spans="1:18" x14ac:dyDescent="0.25">
      <c r="A316" s="8" t="s">
        <v>160</v>
      </c>
      <c r="B316" t="s">
        <v>437</v>
      </c>
      <c r="C316" t="s">
        <v>438</v>
      </c>
      <c r="D316" t="s">
        <v>568</v>
      </c>
      <c r="E316" t="s">
        <v>286</v>
      </c>
      <c r="F316">
        <v>2019</v>
      </c>
      <c r="G316">
        <v>7</v>
      </c>
      <c r="H316" s="8" t="s">
        <v>287</v>
      </c>
      <c r="I316" s="8">
        <v>1</v>
      </c>
      <c r="J316" s="1">
        <v>38425.56</v>
      </c>
      <c r="K316" s="1">
        <v>0</v>
      </c>
      <c r="L316" s="8">
        <v>-38425.56</v>
      </c>
      <c r="M316" t="s">
        <v>9</v>
      </c>
      <c r="N316" t="s">
        <v>10</v>
      </c>
      <c r="O316" t="s">
        <v>11</v>
      </c>
      <c r="P316">
        <v>143</v>
      </c>
      <c r="Q316" t="s">
        <v>12</v>
      </c>
      <c r="R316" s="8" t="s">
        <v>697</v>
      </c>
    </row>
    <row r="317" spans="1:18" x14ac:dyDescent="0.25">
      <c r="A317" s="8" t="s">
        <v>160</v>
      </c>
      <c r="B317" t="s">
        <v>440</v>
      </c>
      <c r="C317" t="s">
        <v>571</v>
      </c>
      <c r="D317" t="s">
        <v>573</v>
      </c>
      <c r="E317" t="s">
        <v>369</v>
      </c>
      <c r="F317">
        <v>2019</v>
      </c>
      <c r="G317">
        <v>7</v>
      </c>
      <c r="H317" s="8" t="s">
        <v>287</v>
      </c>
      <c r="I317" s="8">
        <v>1</v>
      </c>
      <c r="J317" s="1">
        <v>22</v>
      </c>
      <c r="K317" s="1">
        <v>22</v>
      </c>
      <c r="L317" s="8">
        <v>0</v>
      </c>
      <c r="M317" t="s">
        <v>19</v>
      </c>
      <c r="N317" t="s">
        <v>23</v>
      </c>
      <c r="O317" t="s">
        <v>24</v>
      </c>
      <c r="P317">
        <v>1370</v>
      </c>
      <c r="Q317" t="s">
        <v>121</v>
      </c>
      <c r="R317" s="8" t="s">
        <v>697</v>
      </c>
    </row>
    <row r="318" spans="1:18" x14ac:dyDescent="0.25">
      <c r="A318" s="8" t="s">
        <v>160</v>
      </c>
      <c r="B318" t="s">
        <v>440</v>
      </c>
      <c r="C318" t="s">
        <v>571</v>
      </c>
      <c r="D318" t="s">
        <v>573</v>
      </c>
      <c r="E318" t="s">
        <v>295</v>
      </c>
      <c r="F318">
        <v>2019</v>
      </c>
      <c r="G318">
        <v>7</v>
      </c>
      <c r="H318" s="8" t="s">
        <v>287</v>
      </c>
      <c r="I318" s="8">
        <v>1</v>
      </c>
      <c r="J318" s="1">
        <v>0.9</v>
      </c>
      <c r="K318" s="1">
        <v>0</v>
      </c>
      <c r="L318" s="8">
        <v>-0.9</v>
      </c>
      <c r="M318" t="s">
        <v>19</v>
      </c>
      <c r="N318" t="s">
        <v>23</v>
      </c>
      <c r="O318" t="s">
        <v>24</v>
      </c>
      <c r="P318">
        <v>1401</v>
      </c>
      <c r="Q318" t="s">
        <v>26</v>
      </c>
      <c r="R318" s="8" t="s">
        <v>697</v>
      </c>
    </row>
    <row r="319" spans="1:18" x14ac:dyDescent="0.25">
      <c r="A319" s="8" t="s">
        <v>160</v>
      </c>
      <c r="B319" t="s">
        <v>440</v>
      </c>
      <c r="C319" t="s">
        <v>571</v>
      </c>
      <c r="D319" t="s">
        <v>573</v>
      </c>
      <c r="E319" t="s">
        <v>296</v>
      </c>
      <c r="F319">
        <v>2019</v>
      </c>
      <c r="G319">
        <v>7</v>
      </c>
      <c r="H319" s="8" t="s">
        <v>287</v>
      </c>
      <c r="I319" s="8">
        <v>1</v>
      </c>
      <c r="J319" s="1">
        <v>22726.57</v>
      </c>
      <c r="K319" s="1">
        <v>78.94</v>
      </c>
      <c r="L319" s="8">
        <v>-22647.63</v>
      </c>
      <c r="M319" t="s">
        <v>19</v>
      </c>
      <c r="N319" t="s">
        <v>23</v>
      </c>
      <c r="O319" t="s">
        <v>24</v>
      </c>
      <c r="P319">
        <v>1406</v>
      </c>
      <c r="Q319" t="s">
        <v>27</v>
      </c>
      <c r="R319" s="8" t="s">
        <v>697</v>
      </c>
    </row>
    <row r="320" spans="1:18" x14ac:dyDescent="0.25">
      <c r="A320" s="8" t="s">
        <v>160</v>
      </c>
      <c r="B320" t="s">
        <v>440</v>
      </c>
      <c r="C320" t="s">
        <v>571</v>
      </c>
      <c r="D320" t="s">
        <v>573</v>
      </c>
      <c r="E320" t="s">
        <v>297</v>
      </c>
      <c r="F320">
        <v>2019</v>
      </c>
      <c r="G320">
        <v>7</v>
      </c>
      <c r="H320" s="8" t="s">
        <v>287</v>
      </c>
      <c r="I320" s="8">
        <v>1</v>
      </c>
      <c r="J320" s="1">
        <v>113.98</v>
      </c>
      <c r="K320" s="1">
        <v>430.3</v>
      </c>
      <c r="L320" s="8">
        <v>316.32</v>
      </c>
      <c r="M320" t="s">
        <v>19</v>
      </c>
      <c r="N320" t="s">
        <v>23</v>
      </c>
      <c r="O320" t="s">
        <v>24</v>
      </c>
      <c r="P320">
        <v>1434</v>
      </c>
      <c r="Q320" t="s">
        <v>28</v>
      </c>
      <c r="R320" s="8" t="s">
        <v>697</v>
      </c>
    </row>
    <row r="321" spans="1:18" x14ac:dyDescent="0.25">
      <c r="A321" s="8" t="s">
        <v>160</v>
      </c>
      <c r="B321" t="s">
        <v>440</v>
      </c>
      <c r="C321" t="s">
        <v>571</v>
      </c>
      <c r="D321" t="s">
        <v>573</v>
      </c>
      <c r="E321" t="s">
        <v>298</v>
      </c>
      <c r="F321">
        <v>2019</v>
      </c>
      <c r="G321">
        <v>7</v>
      </c>
      <c r="H321" s="8" t="s">
        <v>287</v>
      </c>
      <c r="I321" s="8">
        <v>1</v>
      </c>
      <c r="J321" s="1">
        <v>78.790000000000006</v>
      </c>
      <c r="K321" s="1">
        <v>14575.13</v>
      </c>
      <c r="L321" s="8">
        <v>14496.34</v>
      </c>
      <c r="M321" t="s">
        <v>19</v>
      </c>
      <c r="N321" t="s">
        <v>23</v>
      </c>
      <c r="O321" t="s">
        <v>24</v>
      </c>
      <c r="P321">
        <v>1437</v>
      </c>
      <c r="Q321" t="s">
        <v>29</v>
      </c>
      <c r="R321" s="8" t="s">
        <v>697</v>
      </c>
    </row>
    <row r="322" spans="1:18" x14ac:dyDescent="0.25">
      <c r="A322" s="8" t="s">
        <v>160</v>
      </c>
      <c r="B322" t="s">
        <v>440</v>
      </c>
      <c r="C322" t="s">
        <v>574</v>
      </c>
      <c r="D322" t="s">
        <v>575</v>
      </c>
      <c r="E322" t="s">
        <v>299</v>
      </c>
      <c r="F322">
        <v>2019</v>
      </c>
      <c r="G322">
        <v>7</v>
      </c>
      <c r="H322" s="8" t="s">
        <v>287</v>
      </c>
      <c r="I322" s="8">
        <v>1</v>
      </c>
      <c r="J322" s="1">
        <v>0</v>
      </c>
      <c r="K322" s="1">
        <v>37.78</v>
      </c>
      <c r="L322" s="8">
        <v>37.78</v>
      </c>
      <c r="M322" t="s">
        <v>19</v>
      </c>
      <c r="N322" t="s">
        <v>30</v>
      </c>
      <c r="O322" t="s">
        <v>31</v>
      </c>
      <c r="P322">
        <v>1600</v>
      </c>
      <c r="Q322" t="s">
        <v>32</v>
      </c>
      <c r="R322" s="8" t="s">
        <v>697</v>
      </c>
    </row>
    <row r="323" spans="1:18" x14ac:dyDescent="0.25">
      <c r="A323" s="8" t="s">
        <v>160</v>
      </c>
      <c r="B323" t="s">
        <v>440</v>
      </c>
      <c r="C323" t="s">
        <v>574</v>
      </c>
      <c r="D323" t="s">
        <v>575</v>
      </c>
      <c r="E323" t="s">
        <v>300</v>
      </c>
      <c r="F323">
        <v>2019</v>
      </c>
      <c r="G323">
        <v>7</v>
      </c>
      <c r="H323" s="8" t="s">
        <v>287</v>
      </c>
      <c r="I323" s="8">
        <v>1</v>
      </c>
      <c r="J323" s="1">
        <v>16048.73</v>
      </c>
      <c r="K323" s="1">
        <v>70083.69</v>
      </c>
      <c r="L323" s="8">
        <v>54034.96</v>
      </c>
      <c r="M323" t="s">
        <v>19</v>
      </c>
      <c r="N323" t="s">
        <v>30</v>
      </c>
      <c r="O323" t="s">
        <v>31</v>
      </c>
      <c r="P323">
        <v>1803</v>
      </c>
      <c r="Q323" t="s">
        <v>33</v>
      </c>
      <c r="R323" s="8" t="s">
        <v>697</v>
      </c>
    </row>
    <row r="324" spans="1:18" x14ac:dyDescent="0.25">
      <c r="A324" s="8" t="s">
        <v>161</v>
      </c>
      <c r="B324" t="s">
        <v>449</v>
      </c>
      <c r="C324" t="s">
        <v>450</v>
      </c>
      <c r="D324" t="s">
        <v>582</v>
      </c>
      <c r="E324" t="s">
        <v>308</v>
      </c>
      <c r="F324">
        <v>2019</v>
      </c>
      <c r="G324">
        <v>7</v>
      </c>
      <c r="H324" s="8" t="s">
        <v>287</v>
      </c>
      <c r="I324" s="8">
        <v>1</v>
      </c>
      <c r="J324" s="1">
        <v>3000</v>
      </c>
      <c r="K324" s="1">
        <v>0</v>
      </c>
      <c r="L324" s="8">
        <v>-3000</v>
      </c>
      <c r="M324" t="s">
        <v>46</v>
      </c>
      <c r="N324" t="s">
        <v>47</v>
      </c>
      <c r="O324" t="s">
        <v>47</v>
      </c>
      <c r="P324">
        <v>3070</v>
      </c>
      <c r="Q324" t="s">
        <v>47</v>
      </c>
      <c r="R324" s="8" t="s">
        <v>697</v>
      </c>
    </row>
    <row r="325" spans="1:18" x14ac:dyDescent="0.25">
      <c r="A325" s="8" t="s">
        <v>161</v>
      </c>
      <c r="B325" t="s">
        <v>583</v>
      </c>
      <c r="C325" t="s">
        <v>584</v>
      </c>
      <c r="D325" t="s">
        <v>585</v>
      </c>
      <c r="E325" t="s">
        <v>312</v>
      </c>
      <c r="F325">
        <v>2019</v>
      </c>
      <c r="G325">
        <v>7</v>
      </c>
      <c r="H325" s="8" t="s">
        <v>287</v>
      </c>
      <c r="I325" s="8">
        <v>1</v>
      </c>
      <c r="J325" s="1">
        <v>31469.75</v>
      </c>
      <c r="K325" s="1">
        <v>43575.59</v>
      </c>
      <c r="L325" s="8">
        <v>12105.84</v>
      </c>
      <c r="M325" t="s">
        <v>51</v>
      </c>
      <c r="N325" t="s">
        <v>149</v>
      </c>
      <c r="O325" t="s">
        <v>149</v>
      </c>
      <c r="P325">
        <v>3300</v>
      </c>
      <c r="Q325" t="s">
        <v>150</v>
      </c>
      <c r="R325" s="8" t="s">
        <v>697</v>
      </c>
    </row>
    <row r="326" spans="1:18" x14ac:dyDescent="0.25">
      <c r="A326" s="8" t="s">
        <v>161</v>
      </c>
      <c r="B326" t="s">
        <v>583</v>
      </c>
      <c r="C326" t="s">
        <v>586</v>
      </c>
      <c r="D326" t="s">
        <v>587</v>
      </c>
      <c r="E326" t="s">
        <v>315</v>
      </c>
      <c r="F326">
        <v>2019</v>
      </c>
      <c r="G326">
        <v>7</v>
      </c>
      <c r="H326" s="8" t="s">
        <v>287</v>
      </c>
      <c r="I326" s="8">
        <v>1</v>
      </c>
      <c r="J326" s="1">
        <v>16119.64</v>
      </c>
      <c r="K326" s="1">
        <v>16119.64</v>
      </c>
      <c r="L326" s="8">
        <v>0</v>
      </c>
      <c r="M326" t="s">
        <v>51</v>
      </c>
      <c r="N326" t="s">
        <v>52</v>
      </c>
      <c r="O326" t="s">
        <v>52</v>
      </c>
      <c r="P326">
        <v>3720</v>
      </c>
      <c r="Q326" t="s">
        <v>55</v>
      </c>
      <c r="R326" s="8" t="s">
        <v>697</v>
      </c>
    </row>
    <row r="327" spans="1:18" x14ac:dyDescent="0.25">
      <c r="A327" s="8" t="s">
        <v>161</v>
      </c>
      <c r="B327" t="s">
        <v>583</v>
      </c>
      <c r="C327" t="s">
        <v>586</v>
      </c>
      <c r="D327" t="s">
        <v>587</v>
      </c>
      <c r="E327" t="s">
        <v>316</v>
      </c>
      <c r="F327">
        <v>2019</v>
      </c>
      <c r="G327">
        <v>7</v>
      </c>
      <c r="H327" s="8" t="s">
        <v>287</v>
      </c>
      <c r="I327" s="8">
        <v>1</v>
      </c>
      <c r="J327" s="1">
        <v>4418.79</v>
      </c>
      <c r="K327" s="1">
        <v>4418.79</v>
      </c>
      <c r="L327" s="8">
        <v>0</v>
      </c>
      <c r="M327" t="s">
        <v>51</v>
      </c>
      <c r="N327" t="s">
        <v>52</v>
      </c>
      <c r="O327" t="s">
        <v>52</v>
      </c>
      <c r="P327">
        <v>3730</v>
      </c>
      <c r="Q327" t="s">
        <v>56</v>
      </c>
      <c r="R327" s="8" t="s">
        <v>697</v>
      </c>
    </row>
    <row r="328" spans="1:18" x14ac:dyDescent="0.25">
      <c r="A328" s="8" t="s">
        <v>161</v>
      </c>
      <c r="B328" t="s">
        <v>583</v>
      </c>
      <c r="C328" t="s">
        <v>586</v>
      </c>
      <c r="D328" t="s">
        <v>587</v>
      </c>
      <c r="E328" t="s">
        <v>317</v>
      </c>
      <c r="F328">
        <v>2019</v>
      </c>
      <c r="G328">
        <v>7</v>
      </c>
      <c r="H328" s="8" t="s">
        <v>287</v>
      </c>
      <c r="I328" s="8">
        <v>1</v>
      </c>
      <c r="J328" s="1">
        <v>7997.92</v>
      </c>
      <c r="K328" s="1">
        <v>7997.92</v>
      </c>
      <c r="L328" s="8">
        <v>0</v>
      </c>
      <c r="M328" t="s">
        <v>51</v>
      </c>
      <c r="N328" t="s">
        <v>52</v>
      </c>
      <c r="O328" t="s">
        <v>52</v>
      </c>
      <c r="P328">
        <v>3740</v>
      </c>
      <c r="Q328" t="s">
        <v>57</v>
      </c>
      <c r="R328" s="8" t="s">
        <v>697</v>
      </c>
    </row>
    <row r="329" spans="1:18" x14ac:dyDescent="0.25">
      <c r="A329" s="8" t="s">
        <v>161</v>
      </c>
      <c r="B329" t="s">
        <v>583</v>
      </c>
      <c r="C329" t="s">
        <v>586</v>
      </c>
      <c r="D329" t="s">
        <v>587</v>
      </c>
      <c r="E329" t="s">
        <v>318</v>
      </c>
      <c r="F329">
        <v>2019</v>
      </c>
      <c r="G329">
        <v>7</v>
      </c>
      <c r="H329" s="8" t="s">
        <v>287</v>
      </c>
      <c r="I329" s="8">
        <v>1</v>
      </c>
      <c r="J329" s="1">
        <v>60</v>
      </c>
      <c r="K329" s="1">
        <v>60</v>
      </c>
      <c r="L329" s="8">
        <v>0</v>
      </c>
      <c r="M329" t="s">
        <v>51</v>
      </c>
      <c r="N329" t="s">
        <v>52</v>
      </c>
      <c r="O329" t="s">
        <v>52</v>
      </c>
      <c r="P329">
        <v>3770</v>
      </c>
      <c r="Q329" t="s">
        <v>58</v>
      </c>
      <c r="R329" s="8" t="s">
        <v>697</v>
      </c>
    </row>
    <row r="330" spans="1:18" x14ac:dyDescent="0.25">
      <c r="A330" s="8" t="s">
        <v>161</v>
      </c>
      <c r="B330" t="s">
        <v>583</v>
      </c>
      <c r="C330" t="s">
        <v>586</v>
      </c>
      <c r="D330" t="s">
        <v>587</v>
      </c>
      <c r="E330" t="s">
        <v>319</v>
      </c>
      <c r="F330">
        <v>2019</v>
      </c>
      <c r="G330">
        <v>7</v>
      </c>
      <c r="H330" s="8" t="s">
        <v>287</v>
      </c>
      <c r="I330" s="8">
        <v>1</v>
      </c>
      <c r="J330" s="1">
        <v>28596.35</v>
      </c>
      <c r="K330" s="1">
        <v>28596.35</v>
      </c>
      <c r="L330" s="8">
        <v>0</v>
      </c>
      <c r="M330" t="s">
        <v>51</v>
      </c>
      <c r="N330" t="s">
        <v>52</v>
      </c>
      <c r="O330" t="s">
        <v>52</v>
      </c>
      <c r="P330">
        <v>3790</v>
      </c>
      <c r="Q330" t="s">
        <v>59</v>
      </c>
      <c r="R330" s="8" t="s">
        <v>697</v>
      </c>
    </row>
    <row r="331" spans="1:18" x14ac:dyDescent="0.25">
      <c r="A331" s="8" t="s">
        <v>161</v>
      </c>
      <c r="B331" t="s">
        <v>583</v>
      </c>
      <c r="C331" t="s">
        <v>586</v>
      </c>
      <c r="D331" t="s">
        <v>587</v>
      </c>
      <c r="E331" t="s">
        <v>362</v>
      </c>
      <c r="F331">
        <v>2019</v>
      </c>
      <c r="G331">
        <v>7</v>
      </c>
      <c r="H331" s="8" t="s">
        <v>287</v>
      </c>
      <c r="I331" s="8">
        <v>1</v>
      </c>
      <c r="J331" s="1">
        <v>0</v>
      </c>
      <c r="K331" s="1">
        <v>15547.44</v>
      </c>
      <c r="L331" s="8">
        <v>15547.44</v>
      </c>
      <c r="M331" t="s">
        <v>51</v>
      </c>
      <c r="N331" t="s">
        <v>52</v>
      </c>
      <c r="O331" t="s">
        <v>52</v>
      </c>
      <c r="P331">
        <v>3820</v>
      </c>
      <c r="Q331" t="s">
        <v>119</v>
      </c>
      <c r="R331" s="8" t="s">
        <v>697</v>
      </c>
    </row>
    <row r="332" spans="1:18" x14ac:dyDescent="0.25">
      <c r="A332" s="8" t="s">
        <v>161</v>
      </c>
      <c r="B332" t="s">
        <v>451</v>
      </c>
      <c r="C332" t="s">
        <v>452</v>
      </c>
      <c r="D332" t="s">
        <v>588</v>
      </c>
      <c r="E332" t="s">
        <v>322</v>
      </c>
      <c r="F332">
        <v>2019</v>
      </c>
      <c r="G332">
        <v>7</v>
      </c>
      <c r="H332" s="8" t="s">
        <v>287</v>
      </c>
      <c r="I332" s="8">
        <v>1</v>
      </c>
      <c r="J332" s="1">
        <v>103748.48</v>
      </c>
      <c r="K332" s="1">
        <v>0</v>
      </c>
      <c r="L332" s="8">
        <v>-103748.48</v>
      </c>
      <c r="M332" t="s">
        <v>226</v>
      </c>
      <c r="N332" t="s">
        <v>226</v>
      </c>
      <c r="O332" t="s">
        <v>226</v>
      </c>
      <c r="P332">
        <v>3900</v>
      </c>
      <c r="Q332" t="s">
        <v>62</v>
      </c>
      <c r="R332" s="8" t="s">
        <v>697</v>
      </c>
    </row>
    <row r="333" spans="1:18" x14ac:dyDescent="0.25">
      <c r="A333" s="8" t="s">
        <v>159</v>
      </c>
      <c r="B333" t="s">
        <v>453</v>
      </c>
      <c r="C333" t="s">
        <v>455</v>
      </c>
      <c r="D333" t="s">
        <v>590</v>
      </c>
      <c r="E333" t="s">
        <v>325</v>
      </c>
      <c r="F333">
        <v>2019</v>
      </c>
      <c r="G333">
        <v>7</v>
      </c>
      <c r="H333" s="8" t="s">
        <v>287</v>
      </c>
      <c r="I333" s="8">
        <v>1</v>
      </c>
      <c r="J333" s="1">
        <v>0</v>
      </c>
      <c r="K333" s="1">
        <v>9941.93</v>
      </c>
      <c r="L333" s="8">
        <v>9941.93</v>
      </c>
      <c r="M333" t="s">
        <v>63</v>
      </c>
      <c r="N333" t="s">
        <v>67</v>
      </c>
      <c r="O333" t="s">
        <v>68</v>
      </c>
      <c r="P333">
        <v>4820</v>
      </c>
      <c r="Q333" t="s">
        <v>68</v>
      </c>
      <c r="R333" s="8" t="s">
        <v>697</v>
      </c>
    </row>
    <row r="334" spans="1:18" x14ac:dyDescent="0.25">
      <c r="A334" s="8" t="s">
        <v>159</v>
      </c>
      <c r="B334" t="s">
        <v>453</v>
      </c>
      <c r="C334" t="s">
        <v>456</v>
      </c>
      <c r="D334" t="s">
        <v>591</v>
      </c>
      <c r="E334" t="s">
        <v>326</v>
      </c>
      <c r="F334">
        <v>2019</v>
      </c>
      <c r="G334">
        <v>7</v>
      </c>
      <c r="H334" s="8" t="s">
        <v>287</v>
      </c>
      <c r="I334" s="8">
        <v>1</v>
      </c>
      <c r="J334" s="1">
        <v>0</v>
      </c>
      <c r="K334" s="1">
        <v>103748.48</v>
      </c>
      <c r="L334" s="8">
        <v>103748.48</v>
      </c>
      <c r="M334" t="s">
        <v>63</v>
      </c>
      <c r="N334" t="s">
        <v>69</v>
      </c>
      <c r="O334" t="s">
        <v>69</v>
      </c>
      <c r="P334">
        <v>4830</v>
      </c>
      <c r="Q334" t="s">
        <v>69</v>
      </c>
      <c r="R334" s="8" t="s">
        <v>697</v>
      </c>
    </row>
    <row r="335" spans="1:18" x14ac:dyDescent="0.25">
      <c r="A335" s="8" t="s">
        <v>159</v>
      </c>
      <c r="B335" t="s">
        <v>457</v>
      </c>
      <c r="C335" t="s">
        <v>458</v>
      </c>
      <c r="D335" t="s">
        <v>592</v>
      </c>
      <c r="E335" t="s">
        <v>327</v>
      </c>
      <c r="F335">
        <v>2019</v>
      </c>
      <c r="G335">
        <v>7</v>
      </c>
      <c r="H335" s="8" t="s">
        <v>287</v>
      </c>
      <c r="I335" s="8">
        <v>1</v>
      </c>
      <c r="J335" s="1">
        <v>0</v>
      </c>
      <c r="K335" s="1">
        <v>0.78</v>
      </c>
      <c r="L335" s="8">
        <v>0.78</v>
      </c>
      <c r="M335" t="s">
        <v>70</v>
      </c>
      <c r="N335" t="s">
        <v>71</v>
      </c>
      <c r="O335" t="s">
        <v>72</v>
      </c>
      <c r="P335">
        <v>5736</v>
      </c>
      <c r="Q335" t="s">
        <v>73</v>
      </c>
      <c r="R335" s="8" t="s">
        <v>697</v>
      </c>
    </row>
    <row r="336" spans="1:18" x14ac:dyDescent="0.25">
      <c r="A336" s="8" t="s">
        <v>159</v>
      </c>
      <c r="B336" t="s">
        <v>457</v>
      </c>
      <c r="C336" t="s">
        <v>459</v>
      </c>
      <c r="D336" t="s">
        <v>593</v>
      </c>
      <c r="E336" t="s">
        <v>328</v>
      </c>
      <c r="F336">
        <v>2019</v>
      </c>
      <c r="G336">
        <v>7</v>
      </c>
      <c r="H336" s="8" t="s">
        <v>287</v>
      </c>
      <c r="I336" s="8">
        <v>1</v>
      </c>
      <c r="J336" s="1">
        <v>17159</v>
      </c>
      <c r="K336" s="1">
        <v>0</v>
      </c>
      <c r="L336" s="8">
        <v>-17159</v>
      </c>
      <c r="M336" t="s">
        <v>70</v>
      </c>
      <c r="N336" t="s">
        <v>74</v>
      </c>
      <c r="O336" t="s">
        <v>75</v>
      </c>
      <c r="P336">
        <v>6020</v>
      </c>
      <c r="Q336" t="s">
        <v>76</v>
      </c>
      <c r="R336" s="8" t="s">
        <v>697</v>
      </c>
    </row>
    <row r="337" spans="1:18" x14ac:dyDescent="0.25">
      <c r="A337" s="8" t="s">
        <v>159</v>
      </c>
      <c r="B337" t="s">
        <v>457</v>
      </c>
      <c r="C337" t="s">
        <v>459</v>
      </c>
      <c r="D337" t="s">
        <v>593</v>
      </c>
      <c r="E337" t="s">
        <v>329</v>
      </c>
      <c r="F337">
        <v>2019</v>
      </c>
      <c r="G337">
        <v>7</v>
      </c>
      <c r="H337" s="8" t="s">
        <v>287</v>
      </c>
      <c r="I337" s="8">
        <v>1</v>
      </c>
      <c r="J337" s="1">
        <v>7000</v>
      </c>
      <c r="K337" s="1">
        <v>0</v>
      </c>
      <c r="L337" s="8">
        <v>-7000</v>
      </c>
      <c r="M337" t="s">
        <v>70</v>
      </c>
      <c r="N337" t="s">
        <v>74</v>
      </c>
      <c r="O337" t="s">
        <v>75</v>
      </c>
      <c r="P337">
        <v>6024</v>
      </c>
      <c r="Q337" t="s">
        <v>77</v>
      </c>
      <c r="R337" s="8" t="s">
        <v>697</v>
      </c>
    </row>
    <row r="338" spans="1:18" x14ac:dyDescent="0.25">
      <c r="A338" s="8" t="s">
        <v>159</v>
      </c>
      <c r="B338" t="s">
        <v>457</v>
      </c>
      <c r="C338" t="s">
        <v>459</v>
      </c>
      <c r="D338" t="s">
        <v>593</v>
      </c>
      <c r="E338" t="s">
        <v>357</v>
      </c>
      <c r="F338">
        <v>2019</v>
      </c>
      <c r="G338">
        <v>7</v>
      </c>
      <c r="H338" s="8" t="s">
        <v>287</v>
      </c>
      <c r="I338" s="8">
        <v>1</v>
      </c>
      <c r="J338" s="1">
        <v>13.29</v>
      </c>
      <c r="K338" s="1">
        <v>0</v>
      </c>
      <c r="L338" s="8">
        <v>-13.29</v>
      </c>
      <c r="M338" t="s">
        <v>70</v>
      </c>
      <c r="N338" t="s">
        <v>74</v>
      </c>
      <c r="O338" t="s">
        <v>75</v>
      </c>
      <c r="P338">
        <v>6095</v>
      </c>
      <c r="Q338" t="s">
        <v>115</v>
      </c>
      <c r="R338" s="8" t="s">
        <v>697</v>
      </c>
    </row>
    <row r="339" spans="1:18" x14ac:dyDescent="0.25">
      <c r="A339" s="8" t="s">
        <v>159</v>
      </c>
      <c r="B339" t="s">
        <v>457</v>
      </c>
      <c r="C339" t="s">
        <v>459</v>
      </c>
      <c r="D339" t="s">
        <v>594</v>
      </c>
      <c r="E339" t="s">
        <v>330</v>
      </c>
      <c r="F339">
        <v>2019</v>
      </c>
      <c r="G339">
        <v>7</v>
      </c>
      <c r="H339" s="8" t="s">
        <v>287</v>
      </c>
      <c r="I339" s="8">
        <v>1</v>
      </c>
      <c r="J339" s="1">
        <v>4261.1400000000003</v>
      </c>
      <c r="K339" s="1">
        <v>0</v>
      </c>
      <c r="L339" s="8">
        <v>-4261.1400000000003</v>
      </c>
      <c r="M339" t="s">
        <v>70</v>
      </c>
      <c r="N339" t="s">
        <v>74</v>
      </c>
      <c r="O339" t="s">
        <v>78</v>
      </c>
      <c r="P339">
        <v>6110</v>
      </c>
      <c r="Q339" t="s">
        <v>79</v>
      </c>
      <c r="R339" s="8" t="s">
        <v>697</v>
      </c>
    </row>
    <row r="340" spans="1:18" x14ac:dyDescent="0.25">
      <c r="A340" s="8" t="s">
        <v>159</v>
      </c>
      <c r="B340" t="s">
        <v>457</v>
      </c>
      <c r="C340" t="s">
        <v>459</v>
      </c>
      <c r="D340" t="s">
        <v>594</v>
      </c>
      <c r="E340" t="s">
        <v>331</v>
      </c>
      <c r="F340">
        <v>2019</v>
      </c>
      <c r="G340">
        <v>7</v>
      </c>
      <c r="H340" s="8" t="s">
        <v>287</v>
      </c>
      <c r="I340" s="8">
        <v>1</v>
      </c>
      <c r="J340" s="1">
        <v>176.21</v>
      </c>
      <c r="K340" s="1">
        <v>0</v>
      </c>
      <c r="L340" s="8">
        <v>-176.21</v>
      </c>
      <c r="M340" t="s">
        <v>70</v>
      </c>
      <c r="N340" t="s">
        <v>74</v>
      </c>
      <c r="O340" t="s">
        <v>78</v>
      </c>
      <c r="P340">
        <v>6111</v>
      </c>
      <c r="Q340" t="s">
        <v>80</v>
      </c>
      <c r="R340" s="8" t="s">
        <v>697</v>
      </c>
    </row>
    <row r="341" spans="1:18" x14ac:dyDescent="0.25">
      <c r="A341" s="8" t="s">
        <v>159</v>
      </c>
      <c r="B341" t="s">
        <v>457</v>
      </c>
      <c r="C341" t="s">
        <v>459</v>
      </c>
      <c r="D341" t="s">
        <v>594</v>
      </c>
      <c r="E341" t="s">
        <v>332</v>
      </c>
      <c r="F341">
        <v>2019</v>
      </c>
      <c r="G341">
        <v>7</v>
      </c>
      <c r="H341" s="8" t="s">
        <v>287</v>
      </c>
      <c r="I341" s="8">
        <v>1</v>
      </c>
      <c r="J341" s="1">
        <v>500.86</v>
      </c>
      <c r="K341" s="1">
        <v>0</v>
      </c>
      <c r="L341" s="8">
        <v>-500.86</v>
      </c>
      <c r="M341" t="s">
        <v>70</v>
      </c>
      <c r="N341" t="s">
        <v>74</v>
      </c>
      <c r="O341" t="s">
        <v>78</v>
      </c>
      <c r="P341">
        <v>6120</v>
      </c>
      <c r="Q341" t="s">
        <v>81</v>
      </c>
      <c r="R341" s="8" t="s">
        <v>697</v>
      </c>
    </row>
    <row r="342" spans="1:18" x14ac:dyDescent="0.25">
      <c r="A342" s="8" t="s">
        <v>159</v>
      </c>
      <c r="B342" t="s">
        <v>457</v>
      </c>
      <c r="C342" t="s">
        <v>460</v>
      </c>
      <c r="D342" t="s">
        <v>595</v>
      </c>
      <c r="E342" t="s">
        <v>333</v>
      </c>
      <c r="F342">
        <v>2019</v>
      </c>
      <c r="G342">
        <v>7</v>
      </c>
      <c r="H342" s="8" t="s">
        <v>287</v>
      </c>
      <c r="I342" s="8">
        <v>1</v>
      </c>
      <c r="J342" s="1">
        <v>161.49</v>
      </c>
      <c r="K342" s="1">
        <v>0</v>
      </c>
      <c r="L342" s="8">
        <v>-161.49</v>
      </c>
      <c r="M342" t="s">
        <v>70</v>
      </c>
      <c r="N342" t="s">
        <v>82</v>
      </c>
      <c r="O342" t="s">
        <v>83</v>
      </c>
      <c r="P342">
        <v>6300</v>
      </c>
      <c r="Q342" t="s">
        <v>82</v>
      </c>
      <c r="R342" s="8" t="s">
        <v>697</v>
      </c>
    </row>
    <row r="343" spans="1:18" x14ac:dyDescent="0.25">
      <c r="A343" s="8" t="s">
        <v>159</v>
      </c>
      <c r="B343" t="s">
        <v>457</v>
      </c>
      <c r="C343" t="s">
        <v>460</v>
      </c>
      <c r="D343" t="s">
        <v>596</v>
      </c>
      <c r="E343" t="s">
        <v>334</v>
      </c>
      <c r="F343">
        <v>2019</v>
      </c>
      <c r="G343">
        <v>7</v>
      </c>
      <c r="H343" s="8" t="s">
        <v>287</v>
      </c>
      <c r="I343" s="8">
        <v>1</v>
      </c>
      <c r="J343" s="1">
        <v>5000</v>
      </c>
      <c r="K343" s="1">
        <v>0</v>
      </c>
      <c r="L343" s="8">
        <v>-5000</v>
      </c>
      <c r="M343" t="s">
        <v>70</v>
      </c>
      <c r="N343" t="s">
        <v>82</v>
      </c>
      <c r="O343" t="s">
        <v>84</v>
      </c>
      <c r="P343">
        <v>6310</v>
      </c>
      <c r="Q343" t="s">
        <v>85</v>
      </c>
      <c r="R343" s="8" t="s">
        <v>697</v>
      </c>
    </row>
    <row r="344" spans="1:18" x14ac:dyDescent="0.25">
      <c r="A344" s="8" t="s">
        <v>159</v>
      </c>
      <c r="B344" t="s">
        <v>457</v>
      </c>
      <c r="C344" t="s">
        <v>460</v>
      </c>
      <c r="D344" t="s">
        <v>596</v>
      </c>
      <c r="E344" t="s">
        <v>335</v>
      </c>
      <c r="F344">
        <v>2019</v>
      </c>
      <c r="G344">
        <v>7</v>
      </c>
      <c r="H344" s="8" t="s">
        <v>287</v>
      </c>
      <c r="I344" s="8">
        <v>1</v>
      </c>
      <c r="J344" s="1">
        <v>1000</v>
      </c>
      <c r="K344" s="1">
        <v>0</v>
      </c>
      <c r="L344" s="8">
        <v>-1000</v>
      </c>
      <c r="M344" t="s">
        <v>70</v>
      </c>
      <c r="N344" t="s">
        <v>82</v>
      </c>
      <c r="O344" t="s">
        <v>84</v>
      </c>
      <c r="P344">
        <v>6325</v>
      </c>
      <c r="Q344" t="s">
        <v>86</v>
      </c>
      <c r="R344" s="8" t="s">
        <v>697</v>
      </c>
    </row>
    <row r="345" spans="1:18" x14ac:dyDescent="0.25">
      <c r="A345" s="8" t="s">
        <v>159</v>
      </c>
      <c r="B345" t="s">
        <v>457</v>
      </c>
      <c r="C345" t="s">
        <v>460</v>
      </c>
      <c r="D345" t="s">
        <v>596</v>
      </c>
      <c r="E345" t="s">
        <v>336</v>
      </c>
      <c r="F345">
        <v>2019</v>
      </c>
      <c r="G345">
        <v>7</v>
      </c>
      <c r="H345" s="8" t="s">
        <v>287</v>
      </c>
      <c r="I345" s="8">
        <v>1</v>
      </c>
      <c r="J345" s="1">
        <v>414.68</v>
      </c>
      <c r="K345" s="1">
        <v>0</v>
      </c>
      <c r="L345" s="8">
        <v>-414.68</v>
      </c>
      <c r="M345" t="s">
        <v>70</v>
      </c>
      <c r="N345" t="s">
        <v>82</v>
      </c>
      <c r="O345" t="s">
        <v>84</v>
      </c>
      <c r="P345">
        <v>6330</v>
      </c>
      <c r="Q345" t="s">
        <v>87</v>
      </c>
      <c r="R345" s="8" t="s">
        <v>697</v>
      </c>
    </row>
    <row r="346" spans="1:18" x14ac:dyDescent="0.25">
      <c r="A346" s="8" t="s">
        <v>159</v>
      </c>
      <c r="B346" t="s">
        <v>457</v>
      </c>
      <c r="C346" t="s">
        <v>460</v>
      </c>
      <c r="D346" t="s">
        <v>597</v>
      </c>
      <c r="E346" t="s">
        <v>337</v>
      </c>
      <c r="F346">
        <v>2019</v>
      </c>
      <c r="G346">
        <v>7</v>
      </c>
      <c r="H346" s="8" t="s">
        <v>287</v>
      </c>
      <c r="I346" s="8">
        <v>1</v>
      </c>
      <c r="J346" s="1">
        <v>115.68</v>
      </c>
      <c r="K346" s="1">
        <v>474.29</v>
      </c>
      <c r="L346" s="8">
        <v>358.61</v>
      </c>
      <c r="M346" t="s">
        <v>70</v>
      </c>
      <c r="N346" t="s">
        <v>82</v>
      </c>
      <c r="O346" t="s">
        <v>88</v>
      </c>
      <c r="P346">
        <v>6400</v>
      </c>
      <c r="Q346" t="s">
        <v>89</v>
      </c>
      <c r="R346" s="8" t="s">
        <v>697</v>
      </c>
    </row>
    <row r="347" spans="1:18" x14ac:dyDescent="0.25">
      <c r="A347" s="8" t="s">
        <v>159</v>
      </c>
      <c r="B347" t="s">
        <v>457</v>
      </c>
      <c r="C347" t="s">
        <v>460</v>
      </c>
      <c r="D347" t="s">
        <v>598</v>
      </c>
      <c r="E347" t="s">
        <v>339</v>
      </c>
      <c r="F347">
        <v>2019</v>
      </c>
      <c r="G347">
        <v>7</v>
      </c>
      <c r="H347" s="8" t="s">
        <v>287</v>
      </c>
      <c r="I347" s="8">
        <v>1</v>
      </c>
      <c r="J347" s="1">
        <v>839.5</v>
      </c>
      <c r="K347" s="1">
        <v>0</v>
      </c>
      <c r="L347" s="8">
        <v>-839.5</v>
      </c>
      <c r="M347" t="s">
        <v>70</v>
      </c>
      <c r="N347" t="s">
        <v>82</v>
      </c>
      <c r="O347" t="s">
        <v>91</v>
      </c>
      <c r="P347">
        <v>6470</v>
      </c>
      <c r="Q347" t="s">
        <v>92</v>
      </c>
      <c r="R347" s="8" t="s">
        <v>697</v>
      </c>
    </row>
    <row r="348" spans="1:18" x14ac:dyDescent="0.25">
      <c r="A348" s="8" t="s">
        <v>159</v>
      </c>
      <c r="B348" t="s">
        <v>457</v>
      </c>
      <c r="C348" t="s">
        <v>460</v>
      </c>
      <c r="D348" t="s">
        <v>598</v>
      </c>
      <c r="E348" t="s">
        <v>340</v>
      </c>
      <c r="F348">
        <v>2019</v>
      </c>
      <c r="G348">
        <v>7</v>
      </c>
      <c r="H348" s="8" t="s">
        <v>287</v>
      </c>
      <c r="I348" s="8">
        <v>1</v>
      </c>
      <c r="J348" s="1">
        <v>1148.1500000000001</v>
      </c>
      <c r="K348" s="1">
        <v>0</v>
      </c>
      <c r="L348" s="8">
        <v>-1148.1500000000001</v>
      </c>
      <c r="M348" t="s">
        <v>70</v>
      </c>
      <c r="N348" t="s">
        <v>82</v>
      </c>
      <c r="O348" t="s">
        <v>91</v>
      </c>
      <c r="P348">
        <v>6495</v>
      </c>
      <c r="Q348" t="s">
        <v>93</v>
      </c>
      <c r="R348" s="8" t="s">
        <v>697</v>
      </c>
    </row>
    <row r="349" spans="1:18" x14ac:dyDescent="0.25">
      <c r="A349" s="8" t="s">
        <v>159</v>
      </c>
      <c r="B349" t="s">
        <v>457</v>
      </c>
      <c r="C349" t="s">
        <v>460</v>
      </c>
      <c r="D349" t="s">
        <v>599</v>
      </c>
      <c r="E349" t="s">
        <v>342</v>
      </c>
      <c r="F349">
        <v>2019</v>
      </c>
      <c r="G349">
        <v>7</v>
      </c>
      <c r="H349" s="8" t="s">
        <v>287</v>
      </c>
      <c r="I349" s="8">
        <v>1</v>
      </c>
      <c r="J349" s="1">
        <v>232.6</v>
      </c>
      <c r="K349" s="1">
        <v>0</v>
      </c>
      <c r="L349" s="8">
        <v>-232.6</v>
      </c>
      <c r="M349" t="s">
        <v>70</v>
      </c>
      <c r="N349" t="s">
        <v>82</v>
      </c>
      <c r="O349" t="s">
        <v>94</v>
      </c>
      <c r="P349">
        <v>6650</v>
      </c>
      <c r="Q349" t="s">
        <v>96</v>
      </c>
      <c r="R349" s="8" t="s">
        <v>697</v>
      </c>
    </row>
    <row r="350" spans="1:18" x14ac:dyDescent="0.25">
      <c r="A350" s="8" t="s">
        <v>159</v>
      </c>
      <c r="B350" t="s">
        <v>457</v>
      </c>
      <c r="C350" t="s">
        <v>460</v>
      </c>
      <c r="D350" t="s">
        <v>599</v>
      </c>
      <c r="E350" t="s">
        <v>359</v>
      </c>
      <c r="F350">
        <v>2019</v>
      </c>
      <c r="G350">
        <v>7</v>
      </c>
      <c r="H350" s="8" t="s">
        <v>287</v>
      </c>
      <c r="I350" s="8">
        <v>1</v>
      </c>
      <c r="J350" s="1">
        <v>0</v>
      </c>
      <c r="K350" s="1">
        <v>5</v>
      </c>
      <c r="L350" s="8">
        <v>5</v>
      </c>
      <c r="M350" t="s">
        <v>70</v>
      </c>
      <c r="N350" t="s">
        <v>82</v>
      </c>
      <c r="O350" t="s">
        <v>94</v>
      </c>
      <c r="P350">
        <v>6651</v>
      </c>
      <c r="Q350" t="s">
        <v>117</v>
      </c>
      <c r="R350" s="8" t="s">
        <v>697</v>
      </c>
    </row>
    <row r="351" spans="1:18" x14ac:dyDescent="0.25">
      <c r="A351" s="8" t="s">
        <v>159</v>
      </c>
      <c r="B351" t="s">
        <v>457</v>
      </c>
      <c r="C351" t="s">
        <v>460</v>
      </c>
      <c r="D351" t="s">
        <v>599</v>
      </c>
      <c r="E351" t="s">
        <v>343</v>
      </c>
      <c r="F351">
        <v>2019</v>
      </c>
      <c r="G351">
        <v>7</v>
      </c>
      <c r="H351" s="8" t="s">
        <v>287</v>
      </c>
      <c r="I351" s="8">
        <v>1</v>
      </c>
      <c r="J351" s="1">
        <v>48.6</v>
      </c>
      <c r="K351" s="1">
        <v>0</v>
      </c>
      <c r="L351" s="8">
        <v>-48.6</v>
      </c>
      <c r="M351" t="s">
        <v>70</v>
      </c>
      <c r="N351" t="s">
        <v>82</v>
      </c>
      <c r="O351" t="s">
        <v>94</v>
      </c>
      <c r="P351">
        <v>6663</v>
      </c>
      <c r="Q351" t="s">
        <v>97</v>
      </c>
      <c r="R351" s="8" t="s">
        <v>697</v>
      </c>
    </row>
    <row r="352" spans="1:18" x14ac:dyDescent="0.25">
      <c r="A352" s="8" t="s">
        <v>159</v>
      </c>
      <c r="B352" t="s">
        <v>457</v>
      </c>
      <c r="C352" t="s">
        <v>460</v>
      </c>
      <c r="D352" t="s">
        <v>599</v>
      </c>
      <c r="E352" t="s">
        <v>344</v>
      </c>
      <c r="F352">
        <v>2019</v>
      </c>
      <c r="G352">
        <v>7</v>
      </c>
      <c r="H352" s="8" t="s">
        <v>287</v>
      </c>
      <c r="I352" s="8">
        <v>1</v>
      </c>
      <c r="J352" s="1">
        <v>31.2</v>
      </c>
      <c r="K352" s="1">
        <v>0</v>
      </c>
      <c r="L352" s="8">
        <v>-31.2</v>
      </c>
      <c r="M352" t="s">
        <v>70</v>
      </c>
      <c r="N352" t="s">
        <v>82</v>
      </c>
      <c r="O352" t="s">
        <v>94</v>
      </c>
      <c r="P352">
        <v>6664</v>
      </c>
      <c r="Q352" t="s">
        <v>98</v>
      </c>
      <c r="R352" s="8" t="s">
        <v>697</v>
      </c>
    </row>
    <row r="353" spans="1:18" x14ac:dyDescent="0.25">
      <c r="A353" s="8" t="s">
        <v>159</v>
      </c>
      <c r="B353" t="s">
        <v>457</v>
      </c>
      <c r="C353" t="s">
        <v>460</v>
      </c>
      <c r="D353" t="s">
        <v>600</v>
      </c>
      <c r="E353" t="s">
        <v>366</v>
      </c>
      <c r="F353">
        <v>2019</v>
      </c>
      <c r="G353">
        <v>7</v>
      </c>
      <c r="H353" s="8" t="s">
        <v>287</v>
      </c>
      <c r="I353" s="8">
        <v>1</v>
      </c>
      <c r="J353" s="1">
        <v>23.5</v>
      </c>
      <c r="K353" s="1">
        <v>0</v>
      </c>
      <c r="L353" s="8">
        <v>-23.5</v>
      </c>
      <c r="M353" t="s">
        <v>70</v>
      </c>
      <c r="N353" t="s">
        <v>82</v>
      </c>
      <c r="O353" t="s">
        <v>99</v>
      </c>
      <c r="P353">
        <v>6800</v>
      </c>
      <c r="Q353" t="s">
        <v>123</v>
      </c>
      <c r="R353" s="8" t="s">
        <v>697</v>
      </c>
    </row>
    <row r="354" spans="1:18" x14ac:dyDescent="0.25">
      <c r="A354" s="8" t="s">
        <v>159</v>
      </c>
      <c r="B354" t="s">
        <v>457</v>
      </c>
      <c r="C354" t="s">
        <v>460</v>
      </c>
      <c r="D354" t="s">
        <v>600</v>
      </c>
      <c r="E354" t="s">
        <v>345</v>
      </c>
      <c r="F354">
        <v>2019</v>
      </c>
      <c r="G354">
        <v>7</v>
      </c>
      <c r="H354" s="8" t="s">
        <v>287</v>
      </c>
      <c r="I354" s="8">
        <v>1</v>
      </c>
      <c r="J354" s="1">
        <v>195.05</v>
      </c>
      <c r="K354" s="1">
        <v>0</v>
      </c>
      <c r="L354" s="8">
        <v>-195.05</v>
      </c>
      <c r="M354" t="s">
        <v>70</v>
      </c>
      <c r="N354" t="s">
        <v>82</v>
      </c>
      <c r="O354" t="s">
        <v>99</v>
      </c>
      <c r="P354">
        <v>6805</v>
      </c>
      <c r="Q354" t="s">
        <v>100</v>
      </c>
      <c r="R354" s="8" t="s">
        <v>697</v>
      </c>
    </row>
    <row r="355" spans="1:18" x14ac:dyDescent="0.25">
      <c r="A355" s="8" t="s">
        <v>159</v>
      </c>
      <c r="B355" t="s">
        <v>457</v>
      </c>
      <c r="C355" t="s">
        <v>460</v>
      </c>
      <c r="D355" t="s">
        <v>601</v>
      </c>
      <c r="E355" t="s">
        <v>346</v>
      </c>
      <c r="F355">
        <v>2019</v>
      </c>
      <c r="G355">
        <v>7</v>
      </c>
      <c r="H355" s="8" t="s">
        <v>287</v>
      </c>
      <c r="I355" s="8">
        <v>1</v>
      </c>
      <c r="J355" s="1">
        <v>2537.5</v>
      </c>
      <c r="K355" s="1">
        <v>0</v>
      </c>
      <c r="L355" s="8">
        <v>-2537.5</v>
      </c>
      <c r="M355" t="s">
        <v>70</v>
      </c>
      <c r="N355" t="s">
        <v>82</v>
      </c>
      <c r="O355" t="s">
        <v>101</v>
      </c>
      <c r="P355">
        <v>6825</v>
      </c>
      <c r="Q355" t="s">
        <v>102</v>
      </c>
      <c r="R355" s="8" t="s">
        <v>697</v>
      </c>
    </row>
    <row r="356" spans="1:18" x14ac:dyDescent="0.25">
      <c r="A356" s="8" t="s">
        <v>159</v>
      </c>
      <c r="B356" t="s">
        <v>457</v>
      </c>
      <c r="C356" t="s">
        <v>460</v>
      </c>
      <c r="D356" t="s">
        <v>602</v>
      </c>
      <c r="E356" t="s">
        <v>347</v>
      </c>
      <c r="F356">
        <v>2019</v>
      </c>
      <c r="G356">
        <v>7</v>
      </c>
      <c r="H356" s="8" t="s">
        <v>287</v>
      </c>
      <c r="I356" s="8">
        <v>1</v>
      </c>
      <c r="J356" s="1">
        <v>281.45</v>
      </c>
      <c r="K356" s="1">
        <v>0</v>
      </c>
      <c r="L356" s="8">
        <v>-281.45</v>
      </c>
      <c r="M356" t="s">
        <v>70</v>
      </c>
      <c r="N356" t="s">
        <v>82</v>
      </c>
      <c r="O356" t="s">
        <v>103</v>
      </c>
      <c r="P356">
        <v>6850</v>
      </c>
      <c r="Q356" t="s">
        <v>103</v>
      </c>
      <c r="R356" s="8" t="s">
        <v>697</v>
      </c>
    </row>
    <row r="357" spans="1:18" x14ac:dyDescent="0.25">
      <c r="A357" s="8" t="s">
        <v>159</v>
      </c>
      <c r="B357" t="s">
        <v>457</v>
      </c>
      <c r="C357" t="s">
        <v>460</v>
      </c>
      <c r="D357" t="s">
        <v>602</v>
      </c>
      <c r="E357" t="s">
        <v>348</v>
      </c>
      <c r="F357">
        <v>2019</v>
      </c>
      <c r="G357">
        <v>7</v>
      </c>
      <c r="H357" s="8" t="s">
        <v>287</v>
      </c>
      <c r="I357" s="8">
        <v>1</v>
      </c>
      <c r="J357" s="1">
        <v>33</v>
      </c>
      <c r="K357" s="1">
        <v>0</v>
      </c>
      <c r="L357" s="8">
        <v>-33</v>
      </c>
      <c r="M357" t="s">
        <v>70</v>
      </c>
      <c r="N357" t="s">
        <v>82</v>
      </c>
      <c r="O357" t="s">
        <v>103</v>
      </c>
      <c r="P357">
        <v>6855</v>
      </c>
      <c r="Q357" t="s">
        <v>104</v>
      </c>
      <c r="R357" s="8" t="s">
        <v>697</v>
      </c>
    </row>
    <row r="358" spans="1:18" x14ac:dyDescent="0.25">
      <c r="A358" s="8" t="s">
        <v>159</v>
      </c>
      <c r="B358" t="s">
        <v>457</v>
      </c>
      <c r="C358" t="s">
        <v>460</v>
      </c>
      <c r="D358" t="s">
        <v>603</v>
      </c>
      <c r="E358" t="s">
        <v>350</v>
      </c>
      <c r="F358">
        <v>2019</v>
      </c>
      <c r="G358">
        <v>7</v>
      </c>
      <c r="H358" s="8" t="s">
        <v>287</v>
      </c>
      <c r="I358" s="8">
        <v>1</v>
      </c>
      <c r="J358" s="1">
        <v>15000</v>
      </c>
      <c r="K358" s="1">
        <v>0</v>
      </c>
      <c r="L358" s="8">
        <v>-15000</v>
      </c>
      <c r="M358" t="s">
        <v>70</v>
      </c>
      <c r="N358" t="s">
        <v>82</v>
      </c>
      <c r="O358" t="s">
        <v>106</v>
      </c>
      <c r="P358">
        <v>6974</v>
      </c>
      <c r="Q358" t="s">
        <v>107</v>
      </c>
      <c r="R358" s="8" t="s">
        <v>697</v>
      </c>
    </row>
    <row r="359" spans="1:18" x14ac:dyDescent="0.25">
      <c r="A359" s="8" t="s">
        <v>159</v>
      </c>
      <c r="B359" t="s">
        <v>457</v>
      </c>
      <c r="C359" t="s">
        <v>460</v>
      </c>
      <c r="D359" t="s">
        <v>603</v>
      </c>
      <c r="E359" t="s">
        <v>351</v>
      </c>
      <c r="F359">
        <v>2019</v>
      </c>
      <c r="G359">
        <v>7</v>
      </c>
      <c r="H359" s="8" t="s">
        <v>287</v>
      </c>
      <c r="I359" s="8">
        <v>1</v>
      </c>
      <c r="J359" s="1">
        <v>6000</v>
      </c>
      <c r="K359" s="1">
        <v>0</v>
      </c>
      <c r="L359" s="8">
        <v>-6000</v>
      </c>
      <c r="M359" t="s">
        <v>70</v>
      </c>
      <c r="N359" t="s">
        <v>82</v>
      </c>
      <c r="O359" t="s">
        <v>106</v>
      </c>
      <c r="P359">
        <v>6976</v>
      </c>
      <c r="Q359" t="s">
        <v>108</v>
      </c>
      <c r="R359" s="8" t="s">
        <v>697</v>
      </c>
    </row>
    <row r="360" spans="1:18" x14ac:dyDescent="0.25">
      <c r="A360" s="8" t="s">
        <v>159</v>
      </c>
      <c r="B360" t="s">
        <v>457</v>
      </c>
      <c r="C360" t="s">
        <v>460</v>
      </c>
      <c r="D360" t="s">
        <v>603</v>
      </c>
      <c r="E360" t="s">
        <v>352</v>
      </c>
      <c r="F360">
        <v>2019</v>
      </c>
      <c r="G360">
        <v>7</v>
      </c>
      <c r="H360" s="8" t="s">
        <v>287</v>
      </c>
      <c r="I360" s="8">
        <v>1</v>
      </c>
      <c r="J360" s="1">
        <v>0</v>
      </c>
      <c r="K360" s="1">
        <v>15000</v>
      </c>
      <c r="L360" s="8">
        <v>15000</v>
      </c>
      <c r="M360" t="s">
        <v>70</v>
      </c>
      <c r="N360" t="s">
        <v>82</v>
      </c>
      <c r="O360" t="s">
        <v>106</v>
      </c>
      <c r="P360">
        <v>6984</v>
      </c>
      <c r="Q360" t="s">
        <v>109</v>
      </c>
      <c r="R360" s="8" t="s">
        <v>697</v>
      </c>
    </row>
    <row r="361" spans="1:18" x14ac:dyDescent="0.25">
      <c r="A361" s="8" t="s">
        <v>159</v>
      </c>
      <c r="B361" t="s">
        <v>457</v>
      </c>
      <c r="C361" t="s">
        <v>460</v>
      </c>
      <c r="D361" t="s">
        <v>603</v>
      </c>
      <c r="E361" t="s">
        <v>353</v>
      </c>
      <c r="F361">
        <v>2019</v>
      </c>
      <c r="G361">
        <v>7</v>
      </c>
      <c r="H361" s="8" t="s">
        <v>287</v>
      </c>
      <c r="I361" s="8">
        <v>1</v>
      </c>
      <c r="J361" s="1">
        <v>0</v>
      </c>
      <c r="K361" s="1">
        <v>6000</v>
      </c>
      <c r="L361" s="8">
        <v>6000</v>
      </c>
      <c r="M361" t="s">
        <v>70</v>
      </c>
      <c r="N361" t="s">
        <v>82</v>
      </c>
      <c r="O361" t="s">
        <v>106</v>
      </c>
      <c r="P361">
        <v>6986</v>
      </c>
      <c r="Q361" t="s">
        <v>110</v>
      </c>
      <c r="R361" s="8" t="s">
        <v>697</v>
      </c>
    </row>
    <row r="362" spans="1:18" x14ac:dyDescent="0.25">
      <c r="A362" s="8" t="s">
        <v>159</v>
      </c>
      <c r="B362" t="s">
        <v>462</v>
      </c>
      <c r="C362" t="s">
        <v>463</v>
      </c>
      <c r="D362" t="s">
        <v>605</v>
      </c>
      <c r="E362" t="s">
        <v>370</v>
      </c>
      <c r="F362">
        <v>2019</v>
      </c>
      <c r="G362">
        <v>7</v>
      </c>
      <c r="H362" s="8" t="s">
        <v>287</v>
      </c>
      <c r="I362" s="8">
        <v>1</v>
      </c>
      <c r="J362" s="1">
        <v>1713.69</v>
      </c>
      <c r="K362" s="1">
        <v>0</v>
      </c>
      <c r="L362" s="8">
        <v>-1713.69</v>
      </c>
      <c r="M362" t="s">
        <v>126</v>
      </c>
      <c r="N362" t="s">
        <v>127</v>
      </c>
      <c r="O362" t="s">
        <v>127</v>
      </c>
      <c r="P362">
        <v>7320</v>
      </c>
      <c r="Q362" t="s">
        <v>128</v>
      </c>
      <c r="R362" s="8" t="s">
        <v>697</v>
      </c>
    </row>
    <row r="363" spans="1:18" x14ac:dyDescent="0.25">
      <c r="A363" s="8" t="s">
        <v>160</v>
      </c>
      <c r="B363" t="s">
        <v>437</v>
      </c>
      <c r="C363" t="s">
        <v>438</v>
      </c>
      <c r="D363" t="s">
        <v>568</v>
      </c>
      <c r="E363" t="s">
        <v>286</v>
      </c>
      <c r="F363">
        <v>2019</v>
      </c>
      <c r="G363">
        <v>8</v>
      </c>
      <c r="H363" s="8" t="s">
        <v>287</v>
      </c>
      <c r="I363" s="8">
        <v>1</v>
      </c>
      <c r="J363" s="1">
        <v>26563.78</v>
      </c>
      <c r="K363" s="1">
        <v>0</v>
      </c>
      <c r="L363" s="8">
        <v>-26563.78</v>
      </c>
      <c r="M363" t="s">
        <v>9</v>
      </c>
      <c r="N363" t="s">
        <v>10</v>
      </c>
      <c r="O363" t="s">
        <v>11</v>
      </c>
      <c r="P363">
        <v>143</v>
      </c>
      <c r="Q363" t="s">
        <v>12</v>
      </c>
      <c r="R363" s="8" t="s">
        <v>697</v>
      </c>
    </row>
    <row r="364" spans="1:18" x14ac:dyDescent="0.25">
      <c r="A364" s="8" t="s">
        <v>160</v>
      </c>
      <c r="B364" t="s">
        <v>440</v>
      </c>
      <c r="C364" t="s">
        <v>571</v>
      </c>
      <c r="D364" t="s">
        <v>572</v>
      </c>
      <c r="E364" t="s">
        <v>293</v>
      </c>
      <c r="F364">
        <v>2019</v>
      </c>
      <c r="G364">
        <v>8</v>
      </c>
      <c r="H364" s="8" t="s">
        <v>287</v>
      </c>
      <c r="I364" s="8">
        <v>1</v>
      </c>
      <c r="J364" s="1">
        <v>0</v>
      </c>
      <c r="K364" s="1">
        <v>9814.81</v>
      </c>
      <c r="L364" s="8">
        <v>9814.81</v>
      </c>
      <c r="M364" t="s">
        <v>19</v>
      </c>
      <c r="N364" t="s">
        <v>23</v>
      </c>
      <c r="O364" t="s">
        <v>148</v>
      </c>
      <c r="P364">
        <v>1200</v>
      </c>
      <c r="Q364" t="s">
        <v>148</v>
      </c>
      <c r="R364" s="8" t="s">
        <v>697</v>
      </c>
    </row>
    <row r="365" spans="1:18" x14ac:dyDescent="0.25">
      <c r="A365" s="8" t="s">
        <v>160</v>
      </c>
      <c r="B365" t="s">
        <v>440</v>
      </c>
      <c r="C365" t="s">
        <v>571</v>
      </c>
      <c r="D365" t="s">
        <v>573</v>
      </c>
      <c r="E365" t="s">
        <v>295</v>
      </c>
      <c r="F365">
        <v>2019</v>
      </c>
      <c r="G365">
        <v>8</v>
      </c>
      <c r="H365" s="8" t="s">
        <v>287</v>
      </c>
      <c r="I365" s="8">
        <v>1</v>
      </c>
      <c r="J365" s="1">
        <v>5.23</v>
      </c>
      <c r="K365" s="1">
        <v>0</v>
      </c>
      <c r="L365" s="8">
        <v>-5.23</v>
      </c>
      <c r="M365" t="s">
        <v>19</v>
      </c>
      <c r="N365" t="s">
        <v>23</v>
      </c>
      <c r="O365" t="s">
        <v>24</v>
      </c>
      <c r="P365">
        <v>1401</v>
      </c>
      <c r="Q365" t="s">
        <v>26</v>
      </c>
      <c r="R365" s="8" t="s">
        <v>697</v>
      </c>
    </row>
    <row r="366" spans="1:18" x14ac:dyDescent="0.25">
      <c r="A366" s="8" t="s">
        <v>160</v>
      </c>
      <c r="B366" t="s">
        <v>440</v>
      </c>
      <c r="C366" t="s">
        <v>571</v>
      </c>
      <c r="D366" t="s">
        <v>573</v>
      </c>
      <c r="E366" t="s">
        <v>296</v>
      </c>
      <c r="F366">
        <v>2019</v>
      </c>
      <c r="G366">
        <v>8</v>
      </c>
      <c r="H366" s="8" t="s">
        <v>287</v>
      </c>
      <c r="I366" s="8">
        <v>1</v>
      </c>
      <c r="J366" s="1">
        <v>14498.01</v>
      </c>
      <c r="K366" s="1">
        <v>308.74</v>
      </c>
      <c r="L366" s="8">
        <v>-14189.27</v>
      </c>
      <c r="M366" t="s">
        <v>19</v>
      </c>
      <c r="N366" t="s">
        <v>23</v>
      </c>
      <c r="O366" t="s">
        <v>24</v>
      </c>
      <c r="P366">
        <v>1406</v>
      </c>
      <c r="Q366" t="s">
        <v>27</v>
      </c>
      <c r="R366" s="8" t="s">
        <v>697</v>
      </c>
    </row>
    <row r="367" spans="1:18" x14ac:dyDescent="0.25">
      <c r="A367" s="8" t="s">
        <v>160</v>
      </c>
      <c r="B367" t="s">
        <v>440</v>
      </c>
      <c r="C367" t="s">
        <v>571</v>
      </c>
      <c r="D367" t="s">
        <v>573</v>
      </c>
      <c r="E367" t="s">
        <v>297</v>
      </c>
      <c r="F367">
        <v>2019</v>
      </c>
      <c r="G367">
        <v>8</v>
      </c>
      <c r="H367" s="8" t="s">
        <v>287</v>
      </c>
      <c r="I367" s="8">
        <v>1</v>
      </c>
      <c r="J367" s="1">
        <v>76.680000000000007</v>
      </c>
      <c r="K367" s="1">
        <v>113.98</v>
      </c>
      <c r="L367" s="8">
        <v>37.299999999999997</v>
      </c>
      <c r="M367" t="s">
        <v>19</v>
      </c>
      <c r="N367" t="s">
        <v>23</v>
      </c>
      <c r="O367" t="s">
        <v>24</v>
      </c>
      <c r="P367">
        <v>1434</v>
      </c>
      <c r="Q367" t="s">
        <v>28</v>
      </c>
      <c r="R367" s="8" t="s">
        <v>697</v>
      </c>
    </row>
    <row r="368" spans="1:18" x14ac:dyDescent="0.25">
      <c r="A368" s="8" t="s">
        <v>160</v>
      </c>
      <c r="B368" t="s">
        <v>440</v>
      </c>
      <c r="C368" t="s">
        <v>571</v>
      </c>
      <c r="D368" t="s">
        <v>573</v>
      </c>
      <c r="E368" t="s">
        <v>298</v>
      </c>
      <c r="F368">
        <v>2019</v>
      </c>
      <c r="G368">
        <v>8</v>
      </c>
      <c r="H368" s="8" t="s">
        <v>287</v>
      </c>
      <c r="I368" s="8">
        <v>1</v>
      </c>
      <c r="J368" s="1">
        <v>296.08999999999997</v>
      </c>
      <c r="K368" s="1">
        <v>78.790000000000006</v>
      </c>
      <c r="L368" s="8">
        <v>-217.3</v>
      </c>
      <c r="M368" t="s">
        <v>19</v>
      </c>
      <c r="N368" t="s">
        <v>23</v>
      </c>
      <c r="O368" t="s">
        <v>24</v>
      </c>
      <c r="P368">
        <v>1437</v>
      </c>
      <c r="Q368" t="s">
        <v>29</v>
      </c>
      <c r="R368" s="8" t="s">
        <v>697</v>
      </c>
    </row>
    <row r="369" spans="1:18" x14ac:dyDescent="0.25">
      <c r="A369" s="8" t="s">
        <v>160</v>
      </c>
      <c r="B369" t="s">
        <v>440</v>
      </c>
      <c r="C369" t="s">
        <v>571</v>
      </c>
      <c r="D369" t="s">
        <v>573</v>
      </c>
      <c r="E369" t="s">
        <v>371</v>
      </c>
      <c r="F369">
        <v>2019</v>
      </c>
      <c r="G369">
        <v>8</v>
      </c>
      <c r="H369" s="8" t="s">
        <v>287</v>
      </c>
      <c r="I369" s="8">
        <v>1</v>
      </c>
      <c r="J369" s="1">
        <v>300</v>
      </c>
      <c r="K369" s="1">
        <v>300</v>
      </c>
      <c r="L369" s="8">
        <v>0</v>
      </c>
      <c r="M369" t="s">
        <v>19</v>
      </c>
      <c r="N369" t="s">
        <v>23</v>
      </c>
      <c r="O369" t="s">
        <v>24</v>
      </c>
      <c r="P369">
        <v>1460</v>
      </c>
      <c r="Q369" t="s">
        <v>129</v>
      </c>
      <c r="R369" s="8" t="s">
        <v>697</v>
      </c>
    </row>
    <row r="370" spans="1:18" x14ac:dyDescent="0.25">
      <c r="A370" s="8" t="s">
        <v>160</v>
      </c>
      <c r="B370" t="s">
        <v>440</v>
      </c>
      <c r="C370" t="s">
        <v>574</v>
      </c>
      <c r="D370" t="s">
        <v>575</v>
      </c>
      <c r="E370" t="s">
        <v>299</v>
      </c>
      <c r="F370">
        <v>2019</v>
      </c>
      <c r="G370">
        <v>8</v>
      </c>
      <c r="H370" s="8" t="s">
        <v>287</v>
      </c>
      <c r="I370" s="8">
        <v>1</v>
      </c>
      <c r="J370" s="1">
        <v>300</v>
      </c>
      <c r="K370" s="1">
        <v>20.190000000000001</v>
      </c>
      <c r="L370" s="8">
        <v>-279.81</v>
      </c>
      <c r="M370" t="s">
        <v>19</v>
      </c>
      <c r="N370" t="s">
        <v>30</v>
      </c>
      <c r="O370" t="s">
        <v>31</v>
      </c>
      <c r="P370">
        <v>1600</v>
      </c>
      <c r="Q370" t="s">
        <v>32</v>
      </c>
      <c r="R370" s="8" t="s">
        <v>697</v>
      </c>
    </row>
    <row r="371" spans="1:18" x14ac:dyDescent="0.25">
      <c r="A371" s="8" t="s">
        <v>160</v>
      </c>
      <c r="B371" t="s">
        <v>440</v>
      </c>
      <c r="C371" t="s">
        <v>574</v>
      </c>
      <c r="D371" t="s">
        <v>575</v>
      </c>
      <c r="E371" t="s">
        <v>300</v>
      </c>
      <c r="F371">
        <v>2019</v>
      </c>
      <c r="G371">
        <v>8</v>
      </c>
      <c r="H371" s="8" t="s">
        <v>287</v>
      </c>
      <c r="I371" s="8">
        <v>1</v>
      </c>
      <c r="J371" s="1">
        <v>9814.81</v>
      </c>
      <c r="K371" s="1">
        <v>116621.85</v>
      </c>
      <c r="L371" s="8">
        <v>106807.03999999999</v>
      </c>
      <c r="M371" t="s">
        <v>19</v>
      </c>
      <c r="N371" t="s">
        <v>30</v>
      </c>
      <c r="O371" t="s">
        <v>31</v>
      </c>
      <c r="P371">
        <v>1803</v>
      </c>
      <c r="Q371" t="s">
        <v>33</v>
      </c>
      <c r="R371" s="8" t="s">
        <v>697</v>
      </c>
    </row>
    <row r="372" spans="1:18" x14ac:dyDescent="0.25">
      <c r="A372" s="8" t="s">
        <v>161</v>
      </c>
      <c r="B372" t="s">
        <v>444</v>
      </c>
      <c r="C372" t="s">
        <v>446</v>
      </c>
      <c r="D372" t="s">
        <v>579</v>
      </c>
      <c r="E372" t="s">
        <v>305</v>
      </c>
      <c r="F372">
        <v>2019</v>
      </c>
      <c r="G372">
        <v>8</v>
      </c>
      <c r="H372" s="8" t="s">
        <v>287</v>
      </c>
      <c r="I372" s="8">
        <v>1</v>
      </c>
      <c r="J372" s="1">
        <v>0</v>
      </c>
      <c r="K372" s="1">
        <v>344804.44</v>
      </c>
      <c r="L372" s="8">
        <v>344804.44</v>
      </c>
      <c r="M372" t="s">
        <v>36</v>
      </c>
      <c r="N372" t="s">
        <v>40</v>
      </c>
      <c r="O372" t="s">
        <v>40</v>
      </c>
      <c r="P372">
        <v>2920</v>
      </c>
      <c r="Q372" t="s">
        <v>40</v>
      </c>
      <c r="R372" s="8" t="s">
        <v>697</v>
      </c>
    </row>
    <row r="373" spans="1:18" x14ac:dyDescent="0.25">
      <c r="A373" s="8" t="s">
        <v>161</v>
      </c>
      <c r="B373" t="s">
        <v>449</v>
      </c>
      <c r="C373" t="s">
        <v>450</v>
      </c>
      <c r="D373" t="s">
        <v>582</v>
      </c>
      <c r="E373" t="s">
        <v>308</v>
      </c>
      <c r="F373">
        <v>2019</v>
      </c>
      <c r="G373">
        <v>8</v>
      </c>
      <c r="H373" s="8" t="s">
        <v>287</v>
      </c>
      <c r="I373" s="8">
        <v>1</v>
      </c>
      <c r="J373" s="1">
        <v>3000</v>
      </c>
      <c r="K373" s="1">
        <v>0</v>
      </c>
      <c r="L373" s="8">
        <v>-3000</v>
      </c>
      <c r="M373" t="s">
        <v>46</v>
      </c>
      <c r="N373" t="s">
        <v>47</v>
      </c>
      <c r="O373" t="s">
        <v>47</v>
      </c>
      <c r="P373">
        <v>3070</v>
      </c>
      <c r="Q373" t="s">
        <v>47</v>
      </c>
      <c r="R373" s="8" t="s">
        <v>697</v>
      </c>
    </row>
    <row r="374" spans="1:18" x14ac:dyDescent="0.25">
      <c r="A374" s="8" t="s">
        <v>161</v>
      </c>
      <c r="B374" t="s">
        <v>583</v>
      </c>
      <c r="C374" t="s">
        <v>584</v>
      </c>
      <c r="D374" t="s">
        <v>585</v>
      </c>
      <c r="E374" t="s">
        <v>312</v>
      </c>
      <c r="F374">
        <v>2019</v>
      </c>
      <c r="G374">
        <v>8</v>
      </c>
      <c r="H374" s="8" t="s">
        <v>287</v>
      </c>
      <c r="I374" s="8">
        <v>1</v>
      </c>
      <c r="J374" s="1">
        <v>80614.25</v>
      </c>
      <c r="K374" s="1">
        <v>84039.82</v>
      </c>
      <c r="L374" s="8">
        <v>3425.57</v>
      </c>
      <c r="M374" t="s">
        <v>51</v>
      </c>
      <c r="N374" t="s">
        <v>149</v>
      </c>
      <c r="O374" t="s">
        <v>149</v>
      </c>
      <c r="P374">
        <v>3300</v>
      </c>
      <c r="Q374" t="s">
        <v>150</v>
      </c>
      <c r="R374" s="8" t="s">
        <v>697</v>
      </c>
    </row>
    <row r="375" spans="1:18" x14ac:dyDescent="0.25">
      <c r="A375" s="8" t="s">
        <v>161</v>
      </c>
      <c r="B375" t="s">
        <v>583</v>
      </c>
      <c r="C375" t="s">
        <v>586</v>
      </c>
      <c r="D375" t="s">
        <v>587</v>
      </c>
      <c r="E375" t="s">
        <v>313</v>
      </c>
      <c r="F375">
        <v>2019</v>
      </c>
      <c r="G375">
        <v>8</v>
      </c>
      <c r="H375" s="8" t="s">
        <v>287</v>
      </c>
      <c r="I375" s="8">
        <v>1</v>
      </c>
      <c r="J375" s="1">
        <v>344804.44</v>
      </c>
      <c r="K375" s="1">
        <v>16377.76</v>
      </c>
      <c r="L375" s="8">
        <v>-328426.68</v>
      </c>
      <c r="M375" t="s">
        <v>51</v>
      </c>
      <c r="N375" t="s">
        <v>52</v>
      </c>
      <c r="O375" t="s">
        <v>52</v>
      </c>
      <c r="P375">
        <v>3512</v>
      </c>
      <c r="Q375" t="s">
        <v>53</v>
      </c>
      <c r="R375" s="8" t="s">
        <v>697</v>
      </c>
    </row>
    <row r="376" spans="1:18" x14ac:dyDescent="0.25">
      <c r="A376" s="8" t="s">
        <v>161</v>
      </c>
      <c r="B376" t="s">
        <v>583</v>
      </c>
      <c r="C376" t="s">
        <v>586</v>
      </c>
      <c r="D376" t="s">
        <v>587</v>
      </c>
      <c r="E376" t="s">
        <v>315</v>
      </c>
      <c r="F376">
        <v>2019</v>
      </c>
      <c r="G376">
        <v>8</v>
      </c>
      <c r="H376" s="8" t="s">
        <v>287</v>
      </c>
      <c r="I376" s="8">
        <v>1</v>
      </c>
      <c r="J376" s="1">
        <v>16119.64</v>
      </c>
      <c r="K376" s="1">
        <v>16119.64</v>
      </c>
      <c r="L376" s="8">
        <v>0</v>
      </c>
      <c r="M376" t="s">
        <v>51</v>
      </c>
      <c r="N376" t="s">
        <v>52</v>
      </c>
      <c r="O376" t="s">
        <v>52</v>
      </c>
      <c r="P376">
        <v>3720</v>
      </c>
      <c r="Q376" t="s">
        <v>55</v>
      </c>
      <c r="R376" s="8" t="s">
        <v>697</v>
      </c>
    </row>
    <row r="377" spans="1:18" x14ac:dyDescent="0.25">
      <c r="A377" s="8" t="s">
        <v>161</v>
      </c>
      <c r="B377" t="s">
        <v>583</v>
      </c>
      <c r="C377" t="s">
        <v>586</v>
      </c>
      <c r="D377" t="s">
        <v>587</v>
      </c>
      <c r="E377" t="s">
        <v>316</v>
      </c>
      <c r="F377">
        <v>2019</v>
      </c>
      <c r="G377">
        <v>8</v>
      </c>
      <c r="H377" s="8" t="s">
        <v>287</v>
      </c>
      <c r="I377" s="8">
        <v>1</v>
      </c>
      <c r="J377" s="1">
        <v>4418.79</v>
      </c>
      <c r="K377" s="1">
        <v>4418.79</v>
      </c>
      <c r="L377" s="8">
        <v>0</v>
      </c>
      <c r="M377" t="s">
        <v>51</v>
      </c>
      <c r="N377" t="s">
        <v>52</v>
      </c>
      <c r="O377" t="s">
        <v>52</v>
      </c>
      <c r="P377">
        <v>3730</v>
      </c>
      <c r="Q377" t="s">
        <v>56</v>
      </c>
      <c r="R377" s="8" t="s">
        <v>697</v>
      </c>
    </row>
    <row r="378" spans="1:18" x14ac:dyDescent="0.25">
      <c r="A378" s="8" t="s">
        <v>161</v>
      </c>
      <c r="B378" t="s">
        <v>583</v>
      </c>
      <c r="C378" t="s">
        <v>586</v>
      </c>
      <c r="D378" t="s">
        <v>587</v>
      </c>
      <c r="E378" t="s">
        <v>317</v>
      </c>
      <c r="F378">
        <v>2019</v>
      </c>
      <c r="G378">
        <v>8</v>
      </c>
      <c r="H378" s="8" t="s">
        <v>287</v>
      </c>
      <c r="I378" s="8">
        <v>1</v>
      </c>
      <c r="J378" s="1">
        <v>7997.92</v>
      </c>
      <c r="K378" s="1">
        <v>7997.92</v>
      </c>
      <c r="L378" s="8">
        <v>0</v>
      </c>
      <c r="M378" t="s">
        <v>51</v>
      </c>
      <c r="N378" t="s">
        <v>52</v>
      </c>
      <c r="O378" t="s">
        <v>52</v>
      </c>
      <c r="P378">
        <v>3740</v>
      </c>
      <c r="Q378" t="s">
        <v>57</v>
      </c>
      <c r="R378" s="8" t="s">
        <v>697</v>
      </c>
    </row>
    <row r="379" spans="1:18" x14ac:dyDescent="0.25">
      <c r="A379" s="8" t="s">
        <v>161</v>
      </c>
      <c r="B379" t="s">
        <v>583</v>
      </c>
      <c r="C379" t="s">
        <v>586</v>
      </c>
      <c r="D379" t="s">
        <v>587</v>
      </c>
      <c r="E379" t="s">
        <v>318</v>
      </c>
      <c r="F379">
        <v>2019</v>
      </c>
      <c r="G379">
        <v>8</v>
      </c>
      <c r="H379" s="8" t="s">
        <v>287</v>
      </c>
      <c r="I379" s="8">
        <v>1</v>
      </c>
      <c r="J379" s="1">
        <v>60</v>
      </c>
      <c r="K379" s="1">
        <v>60</v>
      </c>
      <c r="L379" s="8">
        <v>0</v>
      </c>
      <c r="M379" t="s">
        <v>51</v>
      </c>
      <c r="N379" t="s">
        <v>52</v>
      </c>
      <c r="O379" t="s">
        <v>52</v>
      </c>
      <c r="P379">
        <v>3770</v>
      </c>
      <c r="Q379" t="s">
        <v>58</v>
      </c>
      <c r="R379" s="8" t="s">
        <v>697</v>
      </c>
    </row>
    <row r="380" spans="1:18" x14ac:dyDescent="0.25">
      <c r="A380" s="8" t="s">
        <v>161</v>
      </c>
      <c r="B380" t="s">
        <v>583</v>
      </c>
      <c r="C380" t="s">
        <v>586</v>
      </c>
      <c r="D380" t="s">
        <v>587</v>
      </c>
      <c r="E380" t="s">
        <v>319</v>
      </c>
      <c r="F380">
        <v>2019</v>
      </c>
      <c r="G380">
        <v>8</v>
      </c>
      <c r="H380" s="8" t="s">
        <v>287</v>
      </c>
      <c r="I380" s="8">
        <v>1</v>
      </c>
      <c r="J380" s="1">
        <v>28596.35</v>
      </c>
      <c r="K380" s="1">
        <v>28596.35</v>
      </c>
      <c r="L380" s="8">
        <v>0</v>
      </c>
      <c r="M380" t="s">
        <v>51</v>
      </c>
      <c r="N380" t="s">
        <v>52</v>
      </c>
      <c r="O380" t="s">
        <v>52</v>
      </c>
      <c r="P380">
        <v>3790</v>
      </c>
      <c r="Q380" t="s">
        <v>59</v>
      </c>
      <c r="R380" s="8" t="s">
        <v>697</v>
      </c>
    </row>
    <row r="381" spans="1:18" x14ac:dyDescent="0.25">
      <c r="A381" s="8" t="s">
        <v>161</v>
      </c>
      <c r="B381" t="s">
        <v>451</v>
      </c>
      <c r="C381" t="s">
        <v>452</v>
      </c>
      <c r="D381" t="s">
        <v>588</v>
      </c>
      <c r="E381" t="s">
        <v>322</v>
      </c>
      <c r="F381">
        <v>2019</v>
      </c>
      <c r="G381">
        <v>8</v>
      </c>
      <c r="H381" s="8" t="s">
        <v>287</v>
      </c>
      <c r="I381" s="8">
        <v>1</v>
      </c>
      <c r="J381" s="1">
        <v>31702.11</v>
      </c>
      <c r="K381" s="1">
        <v>0</v>
      </c>
      <c r="L381" s="8">
        <v>-31702.11</v>
      </c>
      <c r="M381" t="s">
        <v>226</v>
      </c>
      <c r="N381" t="s">
        <v>226</v>
      </c>
      <c r="O381" t="s">
        <v>226</v>
      </c>
      <c r="P381">
        <v>3900</v>
      </c>
      <c r="Q381" t="s">
        <v>62</v>
      </c>
      <c r="R381" s="8" t="s">
        <v>697</v>
      </c>
    </row>
    <row r="382" spans="1:18" x14ac:dyDescent="0.25">
      <c r="A382" s="8" t="s">
        <v>159</v>
      </c>
      <c r="B382" t="s">
        <v>453</v>
      </c>
      <c r="C382" t="s">
        <v>455</v>
      </c>
      <c r="D382" t="s">
        <v>590</v>
      </c>
      <c r="E382" t="s">
        <v>325</v>
      </c>
      <c r="F382">
        <v>2019</v>
      </c>
      <c r="G382">
        <v>8</v>
      </c>
      <c r="H382" s="8" t="s">
        <v>287</v>
      </c>
      <c r="I382" s="8">
        <v>1</v>
      </c>
      <c r="J382" s="1">
        <v>0</v>
      </c>
      <c r="K382" s="1">
        <v>7570.53</v>
      </c>
      <c r="L382" s="8">
        <v>7570.53</v>
      </c>
      <c r="M382" t="s">
        <v>63</v>
      </c>
      <c r="N382" t="s">
        <v>67</v>
      </c>
      <c r="O382" t="s">
        <v>68</v>
      </c>
      <c r="P382">
        <v>4820</v>
      </c>
      <c r="Q382" t="s">
        <v>68</v>
      </c>
      <c r="R382" s="8" t="s">
        <v>697</v>
      </c>
    </row>
    <row r="383" spans="1:18" x14ac:dyDescent="0.25">
      <c r="A383" s="8" t="s">
        <v>159</v>
      </c>
      <c r="B383" t="s">
        <v>453</v>
      </c>
      <c r="C383" t="s">
        <v>456</v>
      </c>
      <c r="D383" t="s">
        <v>591</v>
      </c>
      <c r="E383" t="s">
        <v>326</v>
      </c>
      <c r="F383">
        <v>2019</v>
      </c>
      <c r="G383">
        <v>8</v>
      </c>
      <c r="H383" s="8" t="s">
        <v>287</v>
      </c>
      <c r="I383" s="8">
        <v>1</v>
      </c>
      <c r="J383" s="1">
        <v>0</v>
      </c>
      <c r="K383" s="1">
        <v>31702.11</v>
      </c>
      <c r="L383" s="8">
        <v>31702.11</v>
      </c>
      <c r="M383" t="s">
        <v>63</v>
      </c>
      <c r="N383" t="s">
        <v>69</v>
      </c>
      <c r="O383" t="s">
        <v>69</v>
      </c>
      <c r="P383">
        <v>4830</v>
      </c>
      <c r="Q383" t="s">
        <v>69</v>
      </c>
      <c r="R383" s="8" t="s">
        <v>697</v>
      </c>
    </row>
    <row r="384" spans="1:18" x14ac:dyDescent="0.25">
      <c r="A384" s="8" t="s">
        <v>159</v>
      </c>
      <c r="B384" t="s">
        <v>457</v>
      </c>
      <c r="C384" t="s">
        <v>459</v>
      </c>
      <c r="D384" t="s">
        <v>593</v>
      </c>
      <c r="E384" t="s">
        <v>328</v>
      </c>
      <c r="F384">
        <v>2019</v>
      </c>
      <c r="G384">
        <v>8</v>
      </c>
      <c r="H384" s="8" t="s">
        <v>287</v>
      </c>
      <c r="I384" s="8">
        <v>1</v>
      </c>
      <c r="J384" s="1">
        <v>17159</v>
      </c>
      <c r="K384" s="1">
        <v>0</v>
      </c>
      <c r="L384" s="8">
        <v>-17159</v>
      </c>
      <c r="M384" t="s">
        <v>70</v>
      </c>
      <c r="N384" t="s">
        <v>74</v>
      </c>
      <c r="O384" t="s">
        <v>75</v>
      </c>
      <c r="P384">
        <v>6020</v>
      </c>
      <c r="Q384" t="s">
        <v>76</v>
      </c>
      <c r="R384" s="8" t="s">
        <v>697</v>
      </c>
    </row>
    <row r="385" spans="1:18" x14ac:dyDescent="0.25">
      <c r="A385" s="8" t="s">
        <v>159</v>
      </c>
      <c r="B385" t="s">
        <v>457</v>
      </c>
      <c r="C385" t="s">
        <v>459</v>
      </c>
      <c r="D385" t="s">
        <v>593</v>
      </c>
      <c r="E385" t="s">
        <v>329</v>
      </c>
      <c r="F385">
        <v>2019</v>
      </c>
      <c r="G385">
        <v>8</v>
      </c>
      <c r="H385" s="8" t="s">
        <v>287</v>
      </c>
      <c r="I385" s="8">
        <v>1</v>
      </c>
      <c r="J385" s="1">
        <v>7000</v>
      </c>
      <c r="K385" s="1">
        <v>0</v>
      </c>
      <c r="L385" s="8">
        <v>-7000</v>
      </c>
      <c r="M385" t="s">
        <v>70</v>
      </c>
      <c r="N385" t="s">
        <v>74</v>
      </c>
      <c r="O385" t="s">
        <v>75</v>
      </c>
      <c r="P385">
        <v>6024</v>
      </c>
      <c r="Q385" t="s">
        <v>77</v>
      </c>
      <c r="R385" s="8" t="s">
        <v>697</v>
      </c>
    </row>
    <row r="386" spans="1:18" x14ac:dyDescent="0.25">
      <c r="A386" s="8" t="s">
        <v>159</v>
      </c>
      <c r="B386" t="s">
        <v>457</v>
      </c>
      <c r="C386" t="s">
        <v>459</v>
      </c>
      <c r="D386" t="s">
        <v>593</v>
      </c>
      <c r="E386" t="s">
        <v>357</v>
      </c>
      <c r="F386">
        <v>2019</v>
      </c>
      <c r="G386">
        <v>8</v>
      </c>
      <c r="H386" s="8" t="s">
        <v>287</v>
      </c>
      <c r="I386" s="8">
        <v>1</v>
      </c>
      <c r="J386" s="1">
        <v>73.400000000000006</v>
      </c>
      <c r="K386" s="1">
        <v>0</v>
      </c>
      <c r="L386" s="8">
        <v>-73.400000000000006</v>
      </c>
      <c r="M386" t="s">
        <v>70</v>
      </c>
      <c r="N386" t="s">
        <v>74</v>
      </c>
      <c r="O386" t="s">
        <v>75</v>
      </c>
      <c r="P386">
        <v>6095</v>
      </c>
      <c r="Q386" t="s">
        <v>115</v>
      </c>
      <c r="R386" s="8" t="s">
        <v>697</v>
      </c>
    </row>
    <row r="387" spans="1:18" x14ac:dyDescent="0.25">
      <c r="A387" s="8" t="s">
        <v>159</v>
      </c>
      <c r="B387" t="s">
        <v>457</v>
      </c>
      <c r="C387" t="s">
        <v>459</v>
      </c>
      <c r="D387" t="s">
        <v>594</v>
      </c>
      <c r="E387" t="s">
        <v>330</v>
      </c>
      <c r="F387">
        <v>2019</v>
      </c>
      <c r="G387">
        <v>8</v>
      </c>
      <c r="H387" s="8" t="s">
        <v>287</v>
      </c>
      <c r="I387" s="8">
        <v>1</v>
      </c>
      <c r="J387" s="1">
        <v>4261.1400000000003</v>
      </c>
      <c r="K387" s="1">
        <v>0</v>
      </c>
      <c r="L387" s="8">
        <v>-4261.1400000000003</v>
      </c>
      <c r="M387" t="s">
        <v>70</v>
      </c>
      <c r="N387" t="s">
        <v>74</v>
      </c>
      <c r="O387" t="s">
        <v>78</v>
      </c>
      <c r="P387">
        <v>6110</v>
      </c>
      <c r="Q387" t="s">
        <v>79</v>
      </c>
      <c r="R387" s="8" t="s">
        <v>697</v>
      </c>
    </row>
    <row r="388" spans="1:18" x14ac:dyDescent="0.25">
      <c r="A388" s="8" t="s">
        <v>159</v>
      </c>
      <c r="B388" t="s">
        <v>457</v>
      </c>
      <c r="C388" t="s">
        <v>459</v>
      </c>
      <c r="D388" t="s">
        <v>594</v>
      </c>
      <c r="E388" t="s">
        <v>331</v>
      </c>
      <c r="F388">
        <v>2019</v>
      </c>
      <c r="G388">
        <v>8</v>
      </c>
      <c r="H388" s="8" t="s">
        <v>287</v>
      </c>
      <c r="I388" s="8">
        <v>1</v>
      </c>
      <c r="J388" s="1">
        <v>176.21</v>
      </c>
      <c r="K388" s="1">
        <v>0</v>
      </c>
      <c r="L388" s="8">
        <v>-176.21</v>
      </c>
      <c r="M388" t="s">
        <v>70</v>
      </c>
      <c r="N388" t="s">
        <v>74</v>
      </c>
      <c r="O388" t="s">
        <v>78</v>
      </c>
      <c r="P388">
        <v>6111</v>
      </c>
      <c r="Q388" t="s">
        <v>80</v>
      </c>
      <c r="R388" s="8" t="s">
        <v>697</v>
      </c>
    </row>
    <row r="389" spans="1:18" x14ac:dyDescent="0.25">
      <c r="A389" s="8" t="s">
        <v>159</v>
      </c>
      <c r="B389" t="s">
        <v>457</v>
      </c>
      <c r="C389" t="s">
        <v>460</v>
      </c>
      <c r="D389" t="s">
        <v>595</v>
      </c>
      <c r="E389" t="s">
        <v>333</v>
      </c>
      <c r="F389">
        <v>2019</v>
      </c>
      <c r="G389">
        <v>8</v>
      </c>
      <c r="H389" s="8" t="s">
        <v>287</v>
      </c>
      <c r="I389" s="8">
        <v>1</v>
      </c>
      <c r="J389" s="1">
        <v>384.87</v>
      </c>
      <c r="K389" s="1">
        <v>0</v>
      </c>
      <c r="L389" s="8">
        <v>-384.87</v>
      </c>
      <c r="M389" t="s">
        <v>70</v>
      </c>
      <c r="N389" t="s">
        <v>82</v>
      </c>
      <c r="O389" t="s">
        <v>83</v>
      </c>
      <c r="P389">
        <v>6300</v>
      </c>
      <c r="Q389" t="s">
        <v>82</v>
      </c>
      <c r="R389" s="8" t="s">
        <v>697</v>
      </c>
    </row>
    <row r="390" spans="1:18" x14ac:dyDescent="0.25">
      <c r="A390" s="8" t="s">
        <v>159</v>
      </c>
      <c r="B390" t="s">
        <v>457</v>
      </c>
      <c r="C390" t="s">
        <v>460</v>
      </c>
      <c r="D390" t="s">
        <v>596</v>
      </c>
      <c r="E390" t="s">
        <v>334</v>
      </c>
      <c r="F390">
        <v>2019</v>
      </c>
      <c r="G390">
        <v>8</v>
      </c>
      <c r="H390" s="8" t="s">
        <v>287</v>
      </c>
      <c r="I390" s="8">
        <v>1</v>
      </c>
      <c r="J390" s="1">
        <v>5000</v>
      </c>
      <c r="K390" s="1">
        <v>0</v>
      </c>
      <c r="L390" s="8">
        <v>-5000</v>
      </c>
      <c r="M390" t="s">
        <v>70</v>
      </c>
      <c r="N390" t="s">
        <v>82</v>
      </c>
      <c r="O390" t="s">
        <v>84</v>
      </c>
      <c r="P390">
        <v>6310</v>
      </c>
      <c r="Q390" t="s">
        <v>85</v>
      </c>
      <c r="R390" s="8" t="s">
        <v>697</v>
      </c>
    </row>
    <row r="391" spans="1:18" x14ac:dyDescent="0.25">
      <c r="A391" s="8" t="s">
        <v>159</v>
      </c>
      <c r="B391" t="s">
        <v>457</v>
      </c>
      <c r="C391" t="s">
        <v>460</v>
      </c>
      <c r="D391" t="s">
        <v>596</v>
      </c>
      <c r="E391" t="s">
        <v>335</v>
      </c>
      <c r="F391">
        <v>2019</v>
      </c>
      <c r="G391">
        <v>8</v>
      </c>
      <c r="H391" s="8" t="s">
        <v>287</v>
      </c>
      <c r="I391" s="8">
        <v>1</v>
      </c>
      <c r="J391" s="1">
        <v>1000</v>
      </c>
      <c r="K391" s="1">
        <v>0</v>
      </c>
      <c r="L391" s="8">
        <v>-1000</v>
      </c>
      <c r="M391" t="s">
        <v>70</v>
      </c>
      <c r="N391" t="s">
        <v>82</v>
      </c>
      <c r="O391" t="s">
        <v>84</v>
      </c>
      <c r="P391">
        <v>6325</v>
      </c>
      <c r="Q391" t="s">
        <v>86</v>
      </c>
      <c r="R391" s="8" t="s">
        <v>697</v>
      </c>
    </row>
    <row r="392" spans="1:18" x14ac:dyDescent="0.25">
      <c r="A392" s="8" t="s">
        <v>159</v>
      </c>
      <c r="B392" t="s">
        <v>457</v>
      </c>
      <c r="C392" t="s">
        <v>460</v>
      </c>
      <c r="D392" t="s">
        <v>596</v>
      </c>
      <c r="E392" t="s">
        <v>336</v>
      </c>
      <c r="F392">
        <v>2019</v>
      </c>
      <c r="G392">
        <v>8</v>
      </c>
      <c r="H392" s="8" t="s">
        <v>287</v>
      </c>
      <c r="I392" s="8">
        <v>1</v>
      </c>
      <c r="J392" s="1">
        <v>414.68</v>
      </c>
      <c r="K392" s="1">
        <v>0</v>
      </c>
      <c r="L392" s="8">
        <v>-414.68</v>
      </c>
      <c r="M392" t="s">
        <v>70</v>
      </c>
      <c r="N392" t="s">
        <v>82</v>
      </c>
      <c r="O392" t="s">
        <v>84</v>
      </c>
      <c r="P392">
        <v>6330</v>
      </c>
      <c r="Q392" t="s">
        <v>87</v>
      </c>
      <c r="R392" s="8" t="s">
        <v>697</v>
      </c>
    </row>
    <row r="393" spans="1:18" x14ac:dyDescent="0.25">
      <c r="A393" s="8" t="s">
        <v>159</v>
      </c>
      <c r="B393" t="s">
        <v>457</v>
      </c>
      <c r="C393" t="s">
        <v>460</v>
      </c>
      <c r="D393" t="s">
        <v>598</v>
      </c>
      <c r="E393" t="s">
        <v>339</v>
      </c>
      <c r="F393">
        <v>2019</v>
      </c>
      <c r="G393">
        <v>8</v>
      </c>
      <c r="H393" s="8" t="s">
        <v>287</v>
      </c>
      <c r="I393" s="8">
        <v>1</v>
      </c>
      <c r="J393" s="1">
        <v>318</v>
      </c>
      <c r="K393" s="1">
        <v>0</v>
      </c>
      <c r="L393" s="8">
        <v>-318</v>
      </c>
      <c r="M393" t="s">
        <v>70</v>
      </c>
      <c r="N393" t="s">
        <v>82</v>
      </c>
      <c r="O393" t="s">
        <v>91</v>
      </c>
      <c r="P393">
        <v>6470</v>
      </c>
      <c r="Q393" t="s">
        <v>92</v>
      </c>
      <c r="R393" s="8" t="s">
        <v>697</v>
      </c>
    </row>
    <row r="394" spans="1:18" x14ac:dyDescent="0.25">
      <c r="A394" s="8" t="s">
        <v>159</v>
      </c>
      <c r="B394" t="s">
        <v>457</v>
      </c>
      <c r="C394" t="s">
        <v>460</v>
      </c>
      <c r="D394" t="s">
        <v>598</v>
      </c>
      <c r="E394" t="s">
        <v>340</v>
      </c>
      <c r="F394">
        <v>2019</v>
      </c>
      <c r="G394">
        <v>8</v>
      </c>
      <c r="H394" s="8" t="s">
        <v>287</v>
      </c>
      <c r="I394" s="8">
        <v>1</v>
      </c>
      <c r="J394" s="1">
        <v>367.5</v>
      </c>
      <c r="K394" s="1">
        <v>0</v>
      </c>
      <c r="L394" s="8">
        <v>-367.5</v>
      </c>
      <c r="M394" t="s">
        <v>70</v>
      </c>
      <c r="N394" t="s">
        <v>82</v>
      </c>
      <c r="O394" t="s">
        <v>91</v>
      </c>
      <c r="P394">
        <v>6495</v>
      </c>
      <c r="Q394" t="s">
        <v>93</v>
      </c>
      <c r="R394" s="8" t="s">
        <v>697</v>
      </c>
    </row>
    <row r="395" spans="1:18" x14ac:dyDescent="0.25">
      <c r="A395" s="8" t="s">
        <v>159</v>
      </c>
      <c r="B395" t="s">
        <v>457</v>
      </c>
      <c r="C395" t="s">
        <v>460</v>
      </c>
      <c r="D395" t="s">
        <v>599</v>
      </c>
      <c r="E395" t="s">
        <v>358</v>
      </c>
      <c r="F395">
        <v>2019</v>
      </c>
      <c r="G395">
        <v>8</v>
      </c>
      <c r="H395" s="8" t="s">
        <v>287</v>
      </c>
      <c r="I395" s="8">
        <v>1</v>
      </c>
      <c r="J395" s="1">
        <v>32.17</v>
      </c>
      <c r="K395" s="1">
        <v>0</v>
      </c>
      <c r="L395" s="8">
        <v>-32.17</v>
      </c>
      <c r="M395" t="s">
        <v>70</v>
      </c>
      <c r="N395" t="s">
        <v>82</v>
      </c>
      <c r="O395" t="s">
        <v>94</v>
      </c>
      <c r="P395">
        <v>6600</v>
      </c>
      <c r="Q395" t="s">
        <v>116</v>
      </c>
      <c r="R395" s="8" t="s">
        <v>697</v>
      </c>
    </row>
    <row r="396" spans="1:18" x14ac:dyDescent="0.25">
      <c r="A396" s="8" t="s">
        <v>159</v>
      </c>
      <c r="B396" t="s">
        <v>457</v>
      </c>
      <c r="C396" t="s">
        <v>460</v>
      </c>
      <c r="D396" t="s">
        <v>599</v>
      </c>
      <c r="E396" t="s">
        <v>368</v>
      </c>
      <c r="F396">
        <v>2019</v>
      </c>
      <c r="G396">
        <v>8</v>
      </c>
      <c r="H396" s="8" t="s">
        <v>287</v>
      </c>
      <c r="I396" s="8">
        <v>1</v>
      </c>
      <c r="J396" s="1">
        <v>888.06</v>
      </c>
      <c r="K396" s="1">
        <v>0</v>
      </c>
      <c r="L396" s="8">
        <v>-888.06</v>
      </c>
      <c r="M396" t="s">
        <v>70</v>
      </c>
      <c r="N396" t="s">
        <v>82</v>
      </c>
      <c r="O396" t="s">
        <v>94</v>
      </c>
      <c r="P396">
        <v>6601</v>
      </c>
      <c r="Q396" t="s">
        <v>125</v>
      </c>
      <c r="R396" s="8" t="s">
        <v>697</v>
      </c>
    </row>
    <row r="397" spans="1:18" x14ac:dyDescent="0.25">
      <c r="A397" s="8" t="s">
        <v>159</v>
      </c>
      <c r="B397" t="s">
        <v>457</v>
      </c>
      <c r="C397" t="s">
        <v>460</v>
      </c>
      <c r="D397" t="s">
        <v>599</v>
      </c>
      <c r="E397" t="s">
        <v>342</v>
      </c>
      <c r="F397">
        <v>2019</v>
      </c>
      <c r="G397">
        <v>8</v>
      </c>
      <c r="H397" s="8" t="s">
        <v>287</v>
      </c>
      <c r="I397" s="8">
        <v>1</v>
      </c>
      <c r="J397" s="1">
        <v>166.9</v>
      </c>
      <c r="K397" s="1">
        <v>66.59</v>
      </c>
      <c r="L397" s="8">
        <v>-100.31</v>
      </c>
      <c r="M397" t="s">
        <v>70</v>
      </c>
      <c r="N397" t="s">
        <v>82</v>
      </c>
      <c r="O397" t="s">
        <v>94</v>
      </c>
      <c r="P397">
        <v>6650</v>
      </c>
      <c r="Q397" t="s">
        <v>96</v>
      </c>
      <c r="R397" s="8" t="s">
        <v>697</v>
      </c>
    </row>
    <row r="398" spans="1:18" x14ac:dyDescent="0.25">
      <c r="A398" s="8" t="s">
        <v>159</v>
      </c>
      <c r="B398" t="s">
        <v>457</v>
      </c>
      <c r="C398" t="s">
        <v>460</v>
      </c>
      <c r="D398" t="s">
        <v>599</v>
      </c>
      <c r="E398" t="s">
        <v>343</v>
      </c>
      <c r="F398">
        <v>2019</v>
      </c>
      <c r="G398">
        <v>8</v>
      </c>
      <c r="H398" s="8" t="s">
        <v>287</v>
      </c>
      <c r="I398" s="8">
        <v>1</v>
      </c>
      <c r="J398" s="1">
        <v>119.4</v>
      </c>
      <c r="K398" s="1">
        <v>0</v>
      </c>
      <c r="L398" s="8">
        <v>-119.4</v>
      </c>
      <c r="M398" t="s">
        <v>70</v>
      </c>
      <c r="N398" t="s">
        <v>82</v>
      </c>
      <c r="O398" t="s">
        <v>94</v>
      </c>
      <c r="P398">
        <v>6663</v>
      </c>
      <c r="Q398" t="s">
        <v>97</v>
      </c>
      <c r="R398" s="8" t="s">
        <v>697</v>
      </c>
    </row>
    <row r="399" spans="1:18" x14ac:dyDescent="0.25">
      <c r="A399" s="8" t="s">
        <v>159</v>
      </c>
      <c r="B399" t="s">
        <v>457</v>
      </c>
      <c r="C399" t="s">
        <v>460</v>
      </c>
      <c r="D399" t="s">
        <v>599</v>
      </c>
      <c r="E399" t="s">
        <v>344</v>
      </c>
      <c r="F399">
        <v>2019</v>
      </c>
      <c r="G399">
        <v>8</v>
      </c>
      <c r="H399" s="8" t="s">
        <v>287</v>
      </c>
      <c r="I399" s="8">
        <v>1</v>
      </c>
      <c r="J399" s="1">
        <v>12</v>
      </c>
      <c r="K399" s="1">
        <v>0</v>
      </c>
      <c r="L399" s="8">
        <v>-12</v>
      </c>
      <c r="M399" t="s">
        <v>70</v>
      </c>
      <c r="N399" t="s">
        <v>82</v>
      </c>
      <c r="O399" t="s">
        <v>94</v>
      </c>
      <c r="P399">
        <v>6664</v>
      </c>
      <c r="Q399" t="s">
        <v>98</v>
      </c>
      <c r="R399" s="8" t="s">
        <v>697</v>
      </c>
    </row>
    <row r="400" spans="1:18" x14ac:dyDescent="0.25">
      <c r="A400" s="8" t="s">
        <v>159</v>
      </c>
      <c r="B400" t="s">
        <v>457</v>
      </c>
      <c r="C400" t="s">
        <v>460</v>
      </c>
      <c r="D400" t="s">
        <v>600</v>
      </c>
      <c r="E400" t="s">
        <v>366</v>
      </c>
      <c r="F400">
        <v>2019</v>
      </c>
      <c r="G400">
        <v>8</v>
      </c>
      <c r="H400" s="8" t="s">
        <v>287</v>
      </c>
      <c r="I400" s="8">
        <v>1</v>
      </c>
      <c r="J400" s="1">
        <v>38.18</v>
      </c>
      <c r="K400" s="1">
        <v>0</v>
      </c>
      <c r="L400" s="8">
        <v>-38.18</v>
      </c>
      <c r="M400" t="s">
        <v>70</v>
      </c>
      <c r="N400" t="s">
        <v>82</v>
      </c>
      <c r="O400" t="s">
        <v>99</v>
      </c>
      <c r="P400">
        <v>6800</v>
      </c>
      <c r="Q400" t="s">
        <v>123</v>
      </c>
      <c r="R400" s="8" t="s">
        <v>697</v>
      </c>
    </row>
    <row r="401" spans="1:18" x14ac:dyDescent="0.25">
      <c r="A401" s="8" t="s">
        <v>159</v>
      </c>
      <c r="B401" t="s">
        <v>457</v>
      </c>
      <c r="C401" t="s">
        <v>460</v>
      </c>
      <c r="D401" t="s">
        <v>600</v>
      </c>
      <c r="E401" t="s">
        <v>345</v>
      </c>
      <c r="F401">
        <v>2019</v>
      </c>
      <c r="G401">
        <v>8</v>
      </c>
      <c r="H401" s="8" t="s">
        <v>287</v>
      </c>
      <c r="I401" s="8">
        <v>1</v>
      </c>
      <c r="J401" s="1">
        <v>216.76</v>
      </c>
      <c r="K401" s="1">
        <v>0</v>
      </c>
      <c r="L401" s="8">
        <v>-216.76</v>
      </c>
      <c r="M401" t="s">
        <v>70</v>
      </c>
      <c r="N401" t="s">
        <v>82</v>
      </c>
      <c r="O401" t="s">
        <v>99</v>
      </c>
      <c r="P401">
        <v>6805</v>
      </c>
      <c r="Q401" t="s">
        <v>100</v>
      </c>
      <c r="R401" s="8" t="s">
        <v>697</v>
      </c>
    </row>
    <row r="402" spans="1:18" x14ac:dyDescent="0.25">
      <c r="A402" s="8" t="s">
        <v>159</v>
      </c>
      <c r="B402" t="s">
        <v>457</v>
      </c>
      <c r="C402" t="s">
        <v>460</v>
      </c>
      <c r="D402" t="s">
        <v>601</v>
      </c>
      <c r="E402" t="s">
        <v>346</v>
      </c>
      <c r="F402">
        <v>2019</v>
      </c>
      <c r="G402">
        <v>8</v>
      </c>
      <c r="H402" s="8" t="s">
        <v>287</v>
      </c>
      <c r="I402" s="8">
        <v>1</v>
      </c>
      <c r="J402" s="1">
        <v>45370.91</v>
      </c>
      <c r="K402" s="1">
        <v>0</v>
      </c>
      <c r="L402" s="8">
        <v>-45370.91</v>
      </c>
      <c r="M402" t="s">
        <v>70</v>
      </c>
      <c r="N402" t="s">
        <v>82</v>
      </c>
      <c r="O402" t="s">
        <v>101</v>
      </c>
      <c r="P402">
        <v>6825</v>
      </c>
      <c r="Q402" t="s">
        <v>102</v>
      </c>
      <c r="R402" s="8" t="s">
        <v>697</v>
      </c>
    </row>
    <row r="403" spans="1:18" x14ac:dyDescent="0.25">
      <c r="A403" s="8" t="s">
        <v>159</v>
      </c>
      <c r="B403" t="s">
        <v>457</v>
      </c>
      <c r="C403" t="s">
        <v>460</v>
      </c>
      <c r="D403" t="s">
        <v>602</v>
      </c>
      <c r="E403" t="s">
        <v>347</v>
      </c>
      <c r="F403">
        <v>2019</v>
      </c>
      <c r="G403">
        <v>8</v>
      </c>
      <c r="H403" s="8" t="s">
        <v>287</v>
      </c>
      <c r="I403" s="8">
        <v>1</v>
      </c>
      <c r="J403" s="1">
        <v>400.77</v>
      </c>
      <c r="K403" s="1">
        <v>0</v>
      </c>
      <c r="L403" s="8">
        <v>-400.77</v>
      </c>
      <c r="M403" t="s">
        <v>70</v>
      </c>
      <c r="N403" t="s">
        <v>82</v>
      </c>
      <c r="O403" t="s">
        <v>103</v>
      </c>
      <c r="P403">
        <v>6850</v>
      </c>
      <c r="Q403" t="s">
        <v>103</v>
      </c>
      <c r="R403" s="8" t="s">
        <v>697</v>
      </c>
    </row>
    <row r="404" spans="1:18" x14ac:dyDescent="0.25">
      <c r="A404" s="8" t="s">
        <v>159</v>
      </c>
      <c r="B404" t="s">
        <v>457</v>
      </c>
      <c r="C404" t="s">
        <v>460</v>
      </c>
      <c r="D404" t="s">
        <v>602</v>
      </c>
      <c r="E404" t="s">
        <v>348</v>
      </c>
      <c r="F404">
        <v>2019</v>
      </c>
      <c r="G404">
        <v>8</v>
      </c>
      <c r="H404" s="8" t="s">
        <v>287</v>
      </c>
      <c r="I404" s="8">
        <v>1</v>
      </c>
      <c r="J404" s="1">
        <v>66.5</v>
      </c>
      <c r="K404" s="1">
        <v>0</v>
      </c>
      <c r="L404" s="8">
        <v>-66.5</v>
      </c>
      <c r="M404" t="s">
        <v>70</v>
      </c>
      <c r="N404" t="s">
        <v>82</v>
      </c>
      <c r="O404" t="s">
        <v>103</v>
      </c>
      <c r="P404">
        <v>6855</v>
      </c>
      <c r="Q404" t="s">
        <v>104</v>
      </c>
      <c r="R404" s="8" t="s">
        <v>697</v>
      </c>
    </row>
    <row r="405" spans="1:18" x14ac:dyDescent="0.25">
      <c r="A405" s="8" t="s">
        <v>159</v>
      </c>
      <c r="B405" t="s">
        <v>457</v>
      </c>
      <c r="C405" t="s">
        <v>460</v>
      </c>
      <c r="D405" t="s">
        <v>603</v>
      </c>
      <c r="E405" t="s">
        <v>350</v>
      </c>
      <c r="F405">
        <v>2019</v>
      </c>
      <c r="G405">
        <v>8</v>
      </c>
      <c r="H405" s="8" t="s">
        <v>287</v>
      </c>
      <c r="I405" s="8">
        <v>1</v>
      </c>
      <c r="J405" s="1">
        <v>15000</v>
      </c>
      <c r="K405" s="1">
        <v>0</v>
      </c>
      <c r="L405" s="8">
        <v>-15000</v>
      </c>
      <c r="M405" t="s">
        <v>70</v>
      </c>
      <c r="N405" t="s">
        <v>82</v>
      </c>
      <c r="O405" t="s">
        <v>106</v>
      </c>
      <c r="P405">
        <v>6974</v>
      </c>
      <c r="Q405" t="s">
        <v>107</v>
      </c>
      <c r="R405" s="8" t="s">
        <v>697</v>
      </c>
    </row>
    <row r="406" spans="1:18" x14ac:dyDescent="0.25">
      <c r="A406" s="8" t="s">
        <v>159</v>
      </c>
      <c r="B406" t="s">
        <v>457</v>
      </c>
      <c r="C406" t="s">
        <v>460</v>
      </c>
      <c r="D406" t="s">
        <v>603</v>
      </c>
      <c r="E406" t="s">
        <v>351</v>
      </c>
      <c r="F406">
        <v>2019</v>
      </c>
      <c r="G406">
        <v>8</v>
      </c>
      <c r="H406" s="8" t="s">
        <v>287</v>
      </c>
      <c r="I406" s="8">
        <v>1</v>
      </c>
      <c r="J406" s="1">
        <v>6000</v>
      </c>
      <c r="K406" s="1">
        <v>0</v>
      </c>
      <c r="L406" s="8">
        <v>-6000</v>
      </c>
      <c r="M406" t="s">
        <v>70</v>
      </c>
      <c r="N406" t="s">
        <v>82</v>
      </c>
      <c r="O406" t="s">
        <v>106</v>
      </c>
      <c r="P406">
        <v>6976</v>
      </c>
      <c r="Q406" t="s">
        <v>108</v>
      </c>
      <c r="R406" s="8" t="s">
        <v>697</v>
      </c>
    </row>
    <row r="407" spans="1:18" x14ac:dyDescent="0.25">
      <c r="A407" s="8" t="s">
        <v>159</v>
      </c>
      <c r="B407" t="s">
        <v>457</v>
      </c>
      <c r="C407" t="s">
        <v>460</v>
      </c>
      <c r="D407" t="s">
        <v>603</v>
      </c>
      <c r="E407" t="s">
        <v>352</v>
      </c>
      <c r="F407">
        <v>2019</v>
      </c>
      <c r="G407">
        <v>8</v>
      </c>
      <c r="H407" s="8" t="s">
        <v>287</v>
      </c>
      <c r="I407" s="8">
        <v>1</v>
      </c>
      <c r="J407" s="1">
        <v>0</v>
      </c>
      <c r="K407" s="1">
        <v>15000</v>
      </c>
      <c r="L407" s="8">
        <v>15000</v>
      </c>
      <c r="M407" t="s">
        <v>70</v>
      </c>
      <c r="N407" t="s">
        <v>82</v>
      </c>
      <c r="O407" t="s">
        <v>106</v>
      </c>
      <c r="P407">
        <v>6984</v>
      </c>
      <c r="Q407" t="s">
        <v>109</v>
      </c>
      <c r="R407" s="8" t="s">
        <v>697</v>
      </c>
    </row>
    <row r="408" spans="1:18" x14ac:dyDescent="0.25">
      <c r="A408" s="8" t="s">
        <v>159</v>
      </c>
      <c r="B408" t="s">
        <v>457</v>
      </c>
      <c r="C408" t="s">
        <v>460</v>
      </c>
      <c r="D408" t="s">
        <v>603</v>
      </c>
      <c r="E408" t="s">
        <v>353</v>
      </c>
      <c r="F408">
        <v>2019</v>
      </c>
      <c r="G408">
        <v>8</v>
      </c>
      <c r="H408" s="8" t="s">
        <v>287</v>
      </c>
      <c r="I408" s="8">
        <v>1</v>
      </c>
      <c r="J408" s="1">
        <v>0</v>
      </c>
      <c r="K408" s="1">
        <v>6000</v>
      </c>
      <c r="L408" s="8">
        <v>6000</v>
      </c>
      <c r="M408" t="s">
        <v>70</v>
      </c>
      <c r="N408" t="s">
        <v>82</v>
      </c>
      <c r="O408" t="s">
        <v>106</v>
      </c>
      <c r="P408">
        <v>6986</v>
      </c>
      <c r="Q408" t="s">
        <v>110</v>
      </c>
      <c r="R408" s="8" t="s">
        <v>697</v>
      </c>
    </row>
    <row r="409" spans="1:18" x14ac:dyDescent="0.25">
      <c r="A409" s="8" t="s">
        <v>159</v>
      </c>
      <c r="B409" t="s">
        <v>462</v>
      </c>
      <c r="C409" t="s">
        <v>463</v>
      </c>
      <c r="D409" t="s">
        <v>605</v>
      </c>
      <c r="E409" t="s">
        <v>370</v>
      </c>
      <c r="F409">
        <v>2019</v>
      </c>
      <c r="G409">
        <v>8</v>
      </c>
      <c r="H409" s="8" t="s">
        <v>287</v>
      </c>
      <c r="I409" s="8">
        <v>1</v>
      </c>
      <c r="J409" s="1">
        <v>16377.76</v>
      </c>
      <c r="K409" s="1">
        <v>0</v>
      </c>
      <c r="L409" s="8">
        <v>-16377.76</v>
      </c>
      <c r="M409" t="s">
        <v>126</v>
      </c>
      <c r="N409" t="s">
        <v>127</v>
      </c>
      <c r="O409" t="s">
        <v>127</v>
      </c>
      <c r="P409">
        <v>7320</v>
      </c>
      <c r="Q409" t="s">
        <v>128</v>
      </c>
      <c r="R409" s="8" t="s">
        <v>697</v>
      </c>
    </row>
    <row r="410" spans="1:18" x14ac:dyDescent="0.25">
      <c r="A410" s="8" t="s">
        <v>160</v>
      </c>
      <c r="B410" t="s">
        <v>437</v>
      </c>
      <c r="C410" t="s">
        <v>438</v>
      </c>
      <c r="D410" t="s">
        <v>568</v>
      </c>
      <c r="E410" t="s">
        <v>286</v>
      </c>
      <c r="F410">
        <v>2019</v>
      </c>
      <c r="G410">
        <v>9</v>
      </c>
      <c r="H410" s="8" t="s">
        <v>287</v>
      </c>
      <c r="I410" s="8">
        <v>1</v>
      </c>
      <c r="J410" s="1">
        <v>13562.58</v>
      </c>
      <c r="K410" s="1">
        <v>0</v>
      </c>
      <c r="L410" s="8">
        <v>-13562.58</v>
      </c>
      <c r="M410" t="s">
        <v>9</v>
      </c>
      <c r="N410" t="s">
        <v>10</v>
      </c>
      <c r="O410" t="s">
        <v>11</v>
      </c>
      <c r="P410">
        <v>143</v>
      </c>
      <c r="Q410" t="s">
        <v>12</v>
      </c>
      <c r="R410" s="8" t="s">
        <v>697</v>
      </c>
    </row>
    <row r="411" spans="1:18" x14ac:dyDescent="0.25">
      <c r="A411" s="8" t="s">
        <v>160</v>
      </c>
      <c r="B411" t="s">
        <v>440</v>
      </c>
      <c r="C411" t="s">
        <v>571</v>
      </c>
      <c r="D411" t="s">
        <v>572</v>
      </c>
      <c r="E411" t="s">
        <v>293</v>
      </c>
      <c r="F411">
        <v>2019</v>
      </c>
      <c r="G411">
        <v>9</v>
      </c>
      <c r="H411" s="8" t="s">
        <v>287</v>
      </c>
      <c r="I411" s="8">
        <v>1</v>
      </c>
      <c r="J411" s="1">
        <v>126.4</v>
      </c>
      <c r="K411" s="1">
        <v>1200</v>
      </c>
      <c r="L411" s="8">
        <v>1073.5999999999999</v>
      </c>
      <c r="M411" t="s">
        <v>19</v>
      </c>
      <c r="N411" t="s">
        <v>23</v>
      </c>
      <c r="O411" t="s">
        <v>148</v>
      </c>
      <c r="P411">
        <v>1200</v>
      </c>
      <c r="Q411" t="s">
        <v>148</v>
      </c>
      <c r="R411" s="8" t="s">
        <v>697</v>
      </c>
    </row>
    <row r="412" spans="1:18" x14ac:dyDescent="0.25">
      <c r="A412" s="8" t="s">
        <v>160</v>
      </c>
      <c r="B412" t="s">
        <v>440</v>
      </c>
      <c r="C412" t="s">
        <v>571</v>
      </c>
      <c r="D412" t="s">
        <v>573</v>
      </c>
      <c r="E412" t="s">
        <v>295</v>
      </c>
      <c r="F412">
        <v>2019</v>
      </c>
      <c r="G412">
        <v>9</v>
      </c>
      <c r="H412" s="8" t="s">
        <v>287</v>
      </c>
      <c r="I412" s="8">
        <v>1</v>
      </c>
      <c r="J412" s="1">
        <v>3.97</v>
      </c>
      <c r="K412" s="1">
        <v>0</v>
      </c>
      <c r="L412" s="8">
        <v>-3.97</v>
      </c>
      <c r="M412" t="s">
        <v>19</v>
      </c>
      <c r="N412" t="s">
        <v>23</v>
      </c>
      <c r="O412" t="s">
        <v>24</v>
      </c>
      <c r="P412">
        <v>1401</v>
      </c>
      <c r="Q412" t="s">
        <v>26</v>
      </c>
      <c r="R412" s="8" t="s">
        <v>697</v>
      </c>
    </row>
    <row r="413" spans="1:18" x14ac:dyDescent="0.25">
      <c r="A413" s="8" t="s">
        <v>160</v>
      </c>
      <c r="B413" t="s">
        <v>440</v>
      </c>
      <c r="C413" t="s">
        <v>571</v>
      </c>
      <c r="D413" t="s">
        <v>573</v>
      </c>
      <c r="E413" t="s">
        <v>296</v>
      </c>
      <c r="F413">
        <v>2019</v>
      </c>
      <c r="G413">
        <v>9</v>
      </c>
      <c r="H413" s="8" t="s">
        <v>287</v>
      </c>
      <c r="I413" s="8">
        <v>1</v>
      </c>
      <c r="J413" s="1">
        <v>4732.99</v>
      </c>
      <c r="K413" s="1">
        <v>1214.22</v>
      </c>
      <c r="L413" s="8">
        <v>-3518.77</v>
      </c>
      <c r="M413" t="s">
        <v>19</v>
      </c>
      <c r="N413" t="s">
        <v>23</v>
      </c>
      <c r="O413" t="s">
        <v>24</v>
      </c>
      <c r="P413">
        <v>1406</v>
      </c>
      <c r="Q413" t="s">
        <v>27</v>
      </c>
      <c r="R413" s="8" t="s">
        <v>697</v>
      </c>
    </row>
    <row r="414" spans="1:18" x14ac:dyDescent="0.25">
      <c r="A414" s="8" t="s">
        <v>160</v>
      </c>
      <c r="B414" t="s">
        <v>440</v>
      </c>
      <c r="C414" t="s">
        <v>571</v>
      </c>
      <c r="D414" t="s">
        <v>573</v>
      </c>
      <c r="E414" t="s">
        <v>297</v>
      </c>
      <c r="F414">
        <v>2019</v>
      </c>
      <c r="G414">
        <v>9</v>
      </c>
      <c r="H414" s="8" t="s">
        <v>287</v>
      </c>
      <c r="I414" s="8">
        <v>1</v>
      </c>
      <c r="J414" s="1">
        <v>353.65</v>
      </c>
      <c r="K414" s="1">
        <v>76.680000000000007</v>
      </c>
      <c r="L414" s="8">
        <v>-276.97000000000003</v>
      </c>
      <c r="M414" t="s">
        <v>19</v>
      </c>
      <c r="N414" t="s">
        <v>23</v>
      </c>
      <c r="O414" t="s">
        <v>24</v>
      </c>
      <c r="P414">
        <v>1434</v>
      </c>
      <c r="Q414" t="s">
        <v>28</v>
      </c>
      <c r="R414" s="8" t="s">
        <v>697</v>
      </c>
    </row>
    <row r="415" spans="1:18" x14ac:dyDescent="0.25">
      <c r="A415" s="8" t="s">
        <v>160</v>
      </c>
      <c r="B415" t="s">
        <v>440</v>
      </c>
      <c r="C415" t="s">
        <v>571</v>
      </c>
      <c r="D415" t="s">
        <v>573</v>
      </c>
      <c r="E415" t="s">
        <v>298</v>
      </c>
      <c r="F415">
        <v>2019</v>
      </c>
      <c r="G415">
        <v>9</v>
      </c>
      <c r="H415" s="8" t="s">
        <v>287</v>
      </c>
      <c r="I415" s="8">
        <v>1</v>
      </c>
      <c r="J415" s="1">
        <v>78.790000000000006</v>
      </c>
      <c r="K415" s="1">
        <v>296.08999999999997</v>
      </c>
      <c r="L415" s="8">
        <v>217.3</v>
      </c>
      <c r="M415" t="s">
        <v>19</v>
      </c>
      <c r="N415" t="s">
        <v>23</v>
      </c>
      <c r="O415" t="s">
        <v>24</v>
      </c>
      <c r="P415">
        <v>1437</v>
      </c>
      <c r="Q415" t="s">
        <v>29</v>
      </c>
      <c r="R415" s="8" t="s">
        <v>697</v>
      </c>
    </row>
    <row r="416" spans="1:18" x14ac:dyDescent="0.25">
      <c r="A416" s="8" t="s">
        <v>160</v>
      </c>
      <c r="B416" t="s">
        <v>440</v>
      </c>
      <c r="C416" t="s">
        <v>574</v>
      </c>
      <c r="D416" t="s">
        <v>575</v>
      </c>
      <c r="E416" t="s">
        <v>299</v>
      </c>
      <c r="F416">
        <v>2019</v>
      </c>
      <c r="G416">
        <v>9</v>
      </c>
      <c r="H416" s="8" t="s">
        <v>287</v>
      </c>
      <c r="I416" s="8">
        <v>1</v>
      </c>
      <c r="J416" s="1">
        <v>0</v>
      </c>
      <c r="K416" s="1">
        <v>102.44</v>
      </c>
      <c r="L416" s="8">
        <v>102.44</v>
      </c>
      <c r="M416" t="s">
        <v>19</v>
      </c>
      <c r="N416" t="s">
        <v>30</v>
      </c>
      <c r="O416" t="s">
        <v>31</v>
      </c>
      <c r="P416">
        <v>1600</v>
      </c>
      <c r="Q416" t="s">
        <v>32</v>
      </c>
      <c r="R416" s="8" t="s">
        <v>697</v>
      </c>
    </row>
    <row r="417" spans="1:18" x14ac:dyDescent="0.25">
      <c r="A417" s="8" t="s">
        <v>160</v>
      </c>
      <c r="B417" t="s">
        <v>440</v>
      </c>
      <c r="C417" t="s">
        <v>574</v>
      </c>
      <c r="D417" t="s">
        <v>575</v>
      </c>
      <c r="E417" t="s">
        <v>300</v>
      </c>
      <c r="F417">
        <v>2019</v>
      </c>
      <c r="G417">
        <v>9</v>
      </c>
      <c r="H417" s="8" t="s">
        <v>287</v>
      </c>
      <c r="I417" s="8">
        <v>1</v>
      </c>
      <c r="J417" s="1">
        <v>8500.61</v>
      </c>
      <c r="K417" s="1">
        <v>63985.32</v>
      </c>
      <c r="L417" s="8">
        <v>55484.71</v>
      </c>
      <c r="M417" t="s">
        <v>19</v>
      </c>
      <c r="N417" t="s">
        <v>30</v>
      </c>
      <c r="O417" t="s">
        <v>31</v>
      </c>
      <c r="P417">
        <v>1803</v>
      </c>
      <c r="Q417" t="s">
        <v>33</v>
      </c>
      <c r="R417" s="8" t="s">
        <v>697</v>
      </c>
    </row>
    <row r="418" spans="1:18" x14ac:dyDescent="0.25">
      <c r="A418" s="8" t="s">
        <v>161</v>
      </c>
      <c r="B418" t="s">
        <v>449</v>
      </c>
      <c r="C418" t="s">
        <v>450</v>
      </c>
      <c r="D418" t="s">
        <v>582</v>
      </c>
      <c r="E418" t="s">
        <v>311</v>
      </c>
      <c r="F418">
        <v>2019</v>
      </c>
      <c r="G418">
        <v>9</v>
      </c>
      <c r="H418" s="8" t="s">
        <v>287</v>
      </c>
      <c r="I418" s="8">
        <v>1</v>
      </c>
      <c r="J418" s="1">
        <v>1500</v>
      </c>
      <c r="K418" s="1">
        <v>0</v>
      </c>
      <c r="L418" s="8">
        <v>-1500</v>
      </c>
      <c r="M418" t="s">
        <v>46</v>
      </c>
      <c r="N418" t="s">
        <v>47</v>
      </c>
      <c r="O418" t="s">
        <v>47</v>
      </c>
      <c r="P418">
        <v>3095</v>
      </c>
      <c r="Q418" t="s">
        <v>50</v>
      </c>
      <c r="R418" s="8" t="s">
        <v>697</v>
      </c>
    </row>
    <row r="419" spans="1:18" x14ac:dyDescent="0.25">
      <c r="A419" s="8" t="s">
        <v>161</v>
      </c>
      <c r="B419" t="s">
        <v>583</v>
      </c>
      <c r="C419" t="s">
        <v>584</v>
      </c>
      <c r="D419" t="s">
        <v>585</v>
      </c>
      <c r="E419" t="s">
        <v>312</v>
      </c>
      <c r="F419">
        <v>2019</v>
      </c>
      <c r="G419">
        <v>9</v>
      </c>
      <c r="H419" s="8" t="s">
        <v>287</v>
      </c>
      <c r="I419" s="8">
        <v>1</v>
      </c>
      <c r="J419" s="1">
        <v>35614.36</v>
      </c>
      <c r="K419" s="1">
        <v>32957.919999999998</v>
      </c>
      <c r="L419" s="8">
        <v>-2656.44</v>
      </c>
      <c r="M419" t="s">
        <v>51</v>
      </c>
      <c r="N419" t="s">
        <v>149</v>
      </c>
      <c r="O419" t="s">
        <v>149</v>
      </c>
      <c r="P419">
        <v>3300</v>
      </c>
      <c r="Q419" t="s">
        <v>150</v>
      </c>
      <c r="R419" s="8" t="s">
        <v>697</v>
      </c>
    </row>
    <row r="420" spans="1:18" x14ac:dyDescent="0.25">
      <c r="A420" s="8" t="s">
        <v>161</v>
      </c>
      <c r="B420" t="s">
        <v>583</v>
      </c>
      <c r="C420" t="s">
        <v>586</v>
      </c>
      <c r="D420" t="s">
        <v>587</v>
      </c>
      <c r="E420" t="s">
        <v>315</v>
      </c>
      <c r="F420">
        <v>2019</v>
      </c>
      <c r="G420">
        <v>9</v>
      </c>
      <c r="H420" s="8" t="s">
        <v>287</v>
      </c>
      <c r="I420" s="8">
        <v>1</v>
      </c>
      <c r="J420" s="1">
        <v>16119.64</v>
      </c>
      <c r="K420" s="1">
        <v>16119.64</v>
      </c>
      <c r="L420" s="8">
        <v>0</v>
      </c>
      <c r="M420" t="s">
        <v>51</v>
      </c>
      <c r="N420" t="s">
        <v>52</v>
      </c>
      <c r="O420" t="s">
        <v>52</v>
      </c>
      <c r="P420">
        <v>3720</v>
      </c>
      <c r="Q420" t="s">
        <v>55</v>
      </c>
      <c r="R420" s="8" t="s">
        <v>697</v>
      </c>
    </row>
    <row r="421" spans="1:18" x14ac:dyDescent="0.25">
      <c r="A421" s="8" t="s">
        <v>161</v>
      </c>
      <c r="B421" t="s">
        <v>583</v>
      </c>
      <c r="C421" t="s">
        <v>586</v>
      </c>
      <c r="D421" t="s">
        <v>587</v>
      </c>
      <c r="E421" t="s">
        <v>316</v>
      </c>
      <c r="F421">
        <v>2019</v>
      </c>
      <c r="G421">
        <v>9</v>
      </c>
      <c r="H421" s="8" t="s">
        <v>287</v>
      </c>
      <c r="I421" s="8">
        <v>1</v>
      </c>
      <c r="J421" s="1">
        <v>4418.79</v>
      </c>
      <c r="K421" s="1">
        <v>4418.79</v>
      </c>
      <c r="L421" s="8">
        <v>0</v>
      </c>
      <c r="M421" t="s">
        <v>51</v>
      </c>
      <c r="N421" t="s">
        <v>52</v>
      </c>
      <c r="O421" t="s">
        <v>52</v>
      </c>
      <c r="P421">
        <v>3730</v>
      </c>
      <c r="Q421" t="s">
        <v>56</v>
      </c>
      <c r="R421" s="8" t="s">
        <v>697</v>
      </c>
    </row>
    <row r="422" spans="1:18" x14ac:dyDescent="0.25">
      <c r="A422" s="8" t="s">
        <v>161</v>
      </c>
      <c r="B422" t="s">
        <v>583</v>
      </c>
      <c r="C422" t="s">
        <v>586</v>
      </c>
      <c r="D422" t="s">
        <v>587</v>
      </c>
      <c r="E422" t="s">
        <v>317</v>
      </c>
      <c r="F422">
        <v>2019</v>
      </c>
      <c r="G422">
        <v>9</v>
      </c>
      <c r="H422" s="8" t="s">
        <v>287</v>
      </c>
      <c r="I422" s="8">
        <v>1</v>
      </c>
      <c r="J422" s="1">
        <v>7997.92</v>
      </c>
      <c r="K422" s="1">
        <v>7997.92</v>
      </c>
      <c r="L422" s="8">
        <v>0</v>
      </c>
      <c r="M422" t="s">
        <v>51</v>
      </c>
      <c r="N422" t="s">
        <v>52</v>
      </c>
      <c r="O422" t="s">
        <v>52</v>
      </c>
      <c r="P422">
        <v>3740</v>
      </c>
      <c r="Q422" t="s">
        <v>57</v>
      </c>
      <c r="R422" s="8" t="s">
        <v>697</v>
      </c>
    </row>
    <row r="423" spans="1:18" x14ac:dyDescent="0.25">
      <c r="A423" s="8" t="s">
        <v>161</v>
      </c>
      <c r="B423" t="s">
        <v>583</v>
      </c>
      <c r="C423" t="s">
        <v>586</v>
      </c>
      <c r="D423" t="s">
        <v>587</v>
      </c>
      <c r="E423" t="s">
        <v>318</v>
      </c>
      <c r="F423">
        <v>2019</v>
      </c>
      <c r="G423">
        <v>9</v>
      </c>
      <c r="H423" s="8" t="s">
        <v>287</v>
      </c>
      <c r="I423" s="8">
        <v>1</v>
      </c>
      <c r="J423" s="1">
        <v>60</v>
      </c>
      <c r="K423" s="1">
        <v>60</v>
      </c>
      <c r="L423" s="8">
        <v>0</v>
      </c>
      <c r="M423" t="s">
        <v>51</v>
      </c>
      <c r="N423" t="s">
        <v>52</v>
      </c>
      <c r="O423" t="s">
        <v>52</v>
      </c>
      <c r="P423">
        <v>3770</v>
      </c>
      <c r="Q423" t="s">
        <v>58</v>
      </c>
      <c r="R423" s="8" t="s">
        <v>697</v>
      </c>
    </row>
    <row r="424" spans="1:18" x14ac:dyDescent="0.25">
      <c r="A424" s="8" t="s">
        <v>161</v>
      </c>
      <c r="B424" t="s">
        <v>583</v>
      </c>
      <c r="C424" t="s">
        <v>586</v>
      </c>
      <c r="D424" t="s">
        <v>587</v>
      </c>
      <c r="E424" t="s">
        <v>319</v>
      </c>
      <c r="F424">
        <v>2019</v>
      </c>
      <c r="G424">
        <v>9</v>
      </c>
      <c r="H424" s="8" t="s">
        <v>287</v>
      </c>
      <c r="I424" s="8">
        <v>1</v>
      </c>
      <c r="J424" s="1">
        <v>28596.35</v>
      </c>
      <c r="K424" s="1">
        <v>28596.35</v>
      </c>
      <c r="L424" s="8">
        <v>0</v>
      </c>
      <c r="M424" t="s">
        <v>51</v>
      </c>
      <c r="N424" t="s">
        <v>52</v>
      </c>
      <c r="O424" t="s">
        <v>52</v>
      </c>
      <c r="P424">
        <v>3790</v>
      </c>
      <c r="Q424" t="s">
        <v>59</v>
      </c>
      <c r="R424" s="8" t="s">
        <v>697</v>
      </c>
    </row>
    <row r="425" spans="1:18" x14ac:dyDescent="0.25">
      <c r="A425" s="8" t="s">
        <v>161</v>
      </c>
      <c r="B425" t="s">
        <v>451</v>
      </c>
      <c r="C425" t="s">
        <v>452</v>
      </c>
      <c r="D425" t="s">
        <v>588</v>
      </c>
      <c r="E425" t="s">
        <v>322</v>
      </c>
      <c r="F425">
        <v>2019</v>
      </c>
      <c r="G425">
        <v>9</v>
      </c>
      <c r="H425" s="8" t="s">
        <v>287</v>
      </c>
      <c r="I425" s="8">
        <v>1</v>
      </c>
      <c r="J425" s="1">
        <v>27775.67</v>
      </c>
      <c r="K425" s="1">
        <v>0</v>
      </c>
      <c r="L425" s="8">
        <v>-27775.67</v>
      </c>
      <c r="M425" t="s">
        <v>226</v>
      </c>
      <c r="N425" t="s">
        <v>226</v>
      </c>
      <c r="O425" t="s">
        <v>226</v>
      </c>
      <c r="P425">
        <v>3900</v>
      </c>
      <c r="Q425" t="s">
        <v>62</v>
      </c>
      <c r="R425" s="8" t="s">
        <v>697</v>
      </c>
    </row>
    <row r="426" spans="1:18" x14ac:dyDescent="0.25">
      <c r="A426" s="8" t="s">
        <v>159</v>
      </c>
      <c r="B426" t="s">
        <v>453</v>
      </c>
      <c r="C426" t="s">
        <v>454</v>
      </c>
      <c r="D426" t="s">
        <v>589</v>
      </c>
      <c r="E426" t="s">
        <v>367</v>
      </c>
      <c r="F426">
        <v>2019</v>
      </c>
      <c r="G426">
        <v>9</v>
      </c>
      <c r="H426" s="8" t="s">
        <v>287</v>
      </c>
      <c r="I426" s="8">
        <v>1</v>
      </c>
      <c r="J426" s="1">
        <v>0</v>
      </c>
      <c r="K426" s="1">
        <v>0</v>
      </c>
      <c r="L426" s="8">
        <v>0</v>
      </c>
      <c r="M426" t="s">
        <v>63</v>
      </c>
      <c r="N426" t="s">
        <v>64</v>
      </c>
      <c r="O426" t="s">
        <v>64</v>
      </c>
      <c r="P426">
        <v>4336</v>
      </c>
      <c r="Q426" t="s">
        <v>124</v>
      </c>
      <c r="R426" s="8" t="s">
        <v>697</v>
      </c>
    </row>
    <row r="427" spans="1:18" x14ac:dyDescent="0.25">
      <c r="A427" s="8" t="s">
        <v>159</v>
      </c>
      <c r="B427" t="s">
        <v>453</v>
      </c>
      <c r="C427" t="s">
        <v>455</v>
      </c>
      <c r="D427" t="s">
        <v>590</v>
      </c>
      <c r="E427" t="s">
        <v>325</v>
      </c>
      <c r="F427">
        <v>2019</v>
      </c>
      <c r="G427">
        <v>9</v>
      </c>
      <c r="H427" s="8" t="s">
        <v>287</v>
      </c>
      <c r="I427" s="8">
        <v>1</v>
      </c>
      <c r="J427" s="1">
        <v>0</v>
      </c>
      <c r="K427" s="1">
        <v>7193.35</v>
      </c>
      <c r="L427" s="8">
        <v>7193.35</v>
      </c>
      <c r="M427" t="s">
        <v>63</v>
      </c>
      <c r="N427" t="s">
        <v>67</v>
      </c>
      <c r="O427" t="s">
        <v>68</v>
      </c>
      <c r="P427">
        <v>4820</v>
      </c>
      <c r="Q427" t="s">
        <v>68</v>
      </c>
      <c r="R427" s="8" t="s">
        <v>697</v>
      </c>
    </row>
    <row r="428" spans="1:18" x14ac:dyDescent="0.25">
      <c r="A428" s="8" t="s">
        <v>159</v>
      </c>
      <c r="B428" t="s">
        <v>453</v>
      </c>
      <c r="C428" t="s">
        <v>456</v>
      </c>
      <c r="D428" t="s">
        <v>591</v>
      </c>
      <c r="E428" t="s">
        <v>326</v>
      </c>
      <c r="F428">
        <v>2019</v>
      </c>
      <c r="G428">
        <v>9</v>
      </c>
      <c r="H428" s="8" t="s">
        <v>287</v>
      </c>
      <c r="I428" s="8">
        <v>1</v>
      </c>
      <c r="J428" s="1">
        <v>0</v>
      </c>
      <c r="K428" s="1">
        <v>27902.07</v>
      </c>
      <c r="L428" s="8">
        <v>27902.07</v>
      </c>
      <c r="M428" t="s">
        <v>63</v>
      </c>
      <c r="N428" t="s">
        <v>69</v>
      </c>
      <c r="O428" t="s">
        <v>69</v>
      </c>
      <c r="P428">
        <v>4830</v>
      </c>
      <c r="Q428" t="s">
        <v>69</v>
      </c>
      <c r="R428" s="8" t="s">
        <v>697</v>
      </c>
    </row>
    <row r="429" spans="1:18" x14ac:dyDescent="0.25">
      <c r="A429" s="8" t="s">
        <v>159</v>
      </c>
      <c r="B429" t="s">
        <v>457</v>
      </c>
      <c r="C429" t="s">
        <v>459</v>
      </c>
      <c r="D429" t="s">
        <v>593</v>
      </c>
      <c r="E429" t="s">
        <v>328</v>
      </c>
      <c r="F429">
        <v>2019</v>
      </c>
      <c r="G429">
        <v>9</v>
      </c>
      <c r="H429" s="8" t="s">
        <v>287</v>
      </c>
      <c r="I429" s="8">
        <v>1</v>
      </c>
      <c r="J429" s="1">
        <v>17159</v>
      </c>
      <c r="K429" s="1">
        <v>0</v>
      </c>
      <c r="L429" s="8">
        <v>-17159</v>
      </c>
      <c r="M429" t="s">
        <v>70</v>
      </c>
      <c r="N429" t="s">
        <v>74</v>
      </c>
      <c r="O429" t="s">
        <v>75</v>
      </c>
      <c r="P429">
        <v>6020</v>
      </c>
      <c r="Q429" t="s">
        <v>76</v>
      </c>
      <c r="R429" s="8" t="s">
        <v>697</v>
      </c>
    </row>
    <row r="430" spans="1:18" x14ac:dyDescent="0.25">
      <c r="A430" s="8" t="s">
        <v>159</v>
      </c>
      <c r="B430" t="s">
        <v>457</v>
      </c>
      <c r="C430" t="s">
        <v>459</v>
      </c>
      <c r="D430" t="s">
        <v>593</v>
      </c>
      <c r="E430" t="s">
        <v>329</v>
      </c>
      <c r="F430">
        <v>2019</v>
      </c>
      <c r="G430">
        <v>9</v>
      </c>
      <c r="H430" s="8" t="s">
        <v>287</v>
      </c>
      <c r="I430" s="8">
        <v>1</v>
      </c>
      <c r="J430" s="1">
        <v>7000</v>
      </c>
      <c r="K430" s="1">
        <v>0</v>
      </c>
      <c r="L430" s="8">
        <v>-7000</v>
      </c>
      <c r="M430" t="s">
        <v>70</v>
      </c>
      <c r="N430" t="s">
        <v>74</v>
      </c>
      <c r="O430" t="s">
        <v>75</v>
      </c>
      <c r="P430">
        <v>6024</v>
      </c>
      <c r="Q430" t="s">
        <v>77</v>
      </c>
      <c r="R430" s="8" t="s">
        <v>697</v>
      </c>
    </row>
    <row r="431" spans="1:18" x14ac:dyDescent="0.25">
      <c r="A431" s="8" t="s">
        <v>159</v>
      </c>
      <c r="B431" t="s">
        <v>457</v>
      </c>
      <c r="C431" t="s">
        <v>459</v>
      </c>
      <c r="D431" t="s">
        <v>593</v>
      </c>
      <c r="E431" t="s">
        <v>357</v>
      </c>
      <c r="F431">
        <v>2019</v>
      </c>
      <c r="G431">
        <v>9</v>
      </c>
      <c r="H431" s="8" t="s">
        <v>287</v>
      </c>
      <c r="I431" s="8">
        <v>1</v>
      </c>
      <c r="J431" s="1">
        <v>62.58</v>
      </c>
      <c r="K431" s="1">
        <v>0</v>
      </c>
      <c r="L431" s="8">
        <v>-62.58</v>
      </c>
      <c r="M431" t="s">
        <v>70</v>
      </c>
      <c r="N431" t="s">
        <v>74</v>
      </c>
      <c r="O431" t="s">
        <v>75</v>
      </c>
      <c r="P431">
        <v>6095</v>
      </c>
      <c r="Q431" t="s">
        <v>115</v>
      </c>
      <c r="R431" s="8" t="s">
        <v>697</v>
      </c>
    </row>
    <row r="432" spans="1:18" x14ac:dyDescent="0.25">
      <c r="A432" s="8" t="s">
        <v>159</v>
      </c>
      <c r="B432" t="s">
        <v>457</v>
      </c>
      <c r="C432" t="s">
        <v>459</v>
      </c>
      <c r="D432" t="s">
        <v>594</v>
      </c>
      <c r="E432" t="s">
        <v>330</v>
      </c>
      <c r="F432">
        <v>2019</v>
      </c>
      <c r="G432">
        <v>9</v>
      </c>
      <c r="H432" s="8" t="s">
        <v>287</v>
      </c>
      <c r="I432" s="8">
        <v>1</v>
      </c>
      <c r="J432" s="1">
        <v>4261.1400000000003</v>
      </c>
      <c r="K432" s="1">
        <v>0</v>
      </c>
      <c r="L432" s="8">
        <v>-4261.1400000000003</v>
      </c>
      <c r="M432" t="s">
        <v>70</v>
      </c>
      <c r="N432" t="s">
        <v>74</v>
      </c>
      <c r="O432" t="s">
        <v>78</v>
      </c>
      <c r="P432">
        <v>6110</v>
      </c>
      <c r="Q432" t="s">
        <v>79</v>
      </c>
      <c r="R432" s="8" t="s">
        <v>697</v>
      </c>
    </row>
    <row r="433" spans="1:18" x14ac:dyDescent="0.25">
      <c r="A433" s="8" t="s">
        <v>159</v>
      </c>
      <c r="B433" t="s">
        <v>457</v>
      </c>
      <c r="C433" t="s">
        <v>459</v>
      </c>
      <c r="D433" t="s">
        <v>594</v>
      </c>
      <c r="E433" t="s">
        <v>331</v>
      </c>
      <c r="F433">
        <v>2019</v>
      </c>
      <c r="G433">
        <v>9</v>
      </c>
      <c r="H433" s="8" t="s">
        <v>287</v>
      </c>
      <c r="I433" s="8">
        <v>1</v>
      </c>
      <c r="J433" s="1">
        <v>176.21</v>
      </c>
      <c r="K433" s="1">
        <v>0</v>
      </c>
      <c r="L433" s="8">
        <v>-176.21</v>
      </c>
      <c r="M433" t="s">
        <v>70</v>
      </c>
      <c r="N433" t="s">
        <v>74</v>
      </c>
      <c r="O433" t="s">
        <v>78</v>
      </c>
      <c r="P433">
        <v>6111</v>
      </c>
      <c r="Q433" t="s">
        <v>80</v>
      </c>
      <c r="R433" s="8" t="s">
        <v>697</v>
      </c>
    </row>
    <row r="434" spans="1:18" x14ac:dyDescent="0.25">
      <c r="A434" s="8" t="s">
        <v>159</v>
      </c>
      <c r="B434" t="s">
        <v>457</v>
      </c>
      <c r="C434" t="s">
        <v>460</v>
      </c>
      <c r="D434" t="s">
        <v>595</v>
      </c>
      <c r="E434" t="s">
        <v>333</v>
      </c>
      <c r="F434">
        <v>2019</v>
      </c>
      <c r="G434">
        <v>9</v>
      </c>
      <c r="H434" s="8" t="s">
        <v>287</v>
      </c>
      <c r="I434" s="8">
        <v>1</v>
      </c>
      <c r="J434" s="1">
        <v>2316.12</v>
      </c>
      <c r="K434" s="1">
        <v>0</v>
      </c>
      <c r="L434" s="8">
        <v>-2316.12</v>
      </c>
      <c r="M434" t="s">
        <v>70</v>
      </c>
      <c r="N434" t="s">
        <v>82</v>
      </c>
      <c r="O434" t="s">
        <v>83</v>
      </c>
      <c r="P434">
        <v>6300</v>
      </c>
      <c r="Q434" t="s">
        <v>82</v>
      </c>
      <c r="R434" s="8" t="s">
        <v>697</v>
      </c>
    </row>
    <row r="435" spans="1:18" x14ac:dyDescent="0.25">
      <c r="A435" s="8" t="s">
        <v>159</v>
      </c>
      <c r="B435" t="s">
        <v>457</v>
      </c>
      <c r="C435" t="s">
        <v>460</v>
      </c>
      <c r="D435" t="s">
        <v>595</v>
      </c>
      <c r="E435" t="s">
        <v>365</v>
      </c>
      <c r="F435">
        <v>2019</v>
      </c>
      <c r="G435">
        <v>9</v>
      </c>
      <c r="H435" s="8" t="s">
        <v>287</v>
      </c>
      <c r="I435" s="8">
        <v>1</v>
      </c>
      <c r="J435" s="1">
        <v>4110.5</v>
      </c>
      <c r="K435" s="1">
        <v>12.5</v>
      </c>
      <c r="L435" s="8">
        <v>-4098</v>
      </c>
      <c r="M435" t="s">
        <v>70</v>
      </c>
      <c r="N435" t="s">
        <v>82</v>
      </c>
      <c r="O435" t="s">
        <v>83</v>
      </c>
      <c r="P435">
        <v>6301</v>
      </c>
      <c r="Q435" t="s">
        <v>122</v>
      </c>
      <c r="R435" s="8" t="s">
        <v>697</v>
      </c>
    </row>
    <row r="436" spans="1:18" x14ac:dyDescent="0.25">
      <c r="A436" s="8" t="s">
        <v>159</v>
      </c>
      <c r="B436" t="s">
        <v>457</v>
      </c>
      <c r="C436" t="s">
        <v>460</v>
      </c>
      <c r="D436" t="s">
        <v>596</v>
      </c>
      <c r="E436" t="s">
        <v>334</v>
      </c>
      <c r="F436">
        <v>2019</v>
      </c>
      <c r="G436">
        <v>9</v>
      </c>
      <c r="H436" s="8" t="s">
        <v>287</v>
      </c>
      <c r="I436" s="8">
        <v>1</v>
      </c>
      <c r="J436" s="1">
        <v>5000</v>
      </c>
      <c r="K436" s="1">
        <v>0</v>
      </c>
      <c r="L436" s="8">
        <v>-5000</v>
      </c>
      <c r="M436" t="s">
        <v>70</v>
      </c>
      <c r="N436" t="s">
        <v>82</v>
      </c>
      <c r="O436" t="s">
        <v>84</v>
      </c>
      <c r="P436">
        <v>6310</v>
      </c>
      <c r="Q436" t="s">
        <v>85</v>
      </c>
      <c r="R436" s="8" t="s">
        <v>697</v>
      </c>
    </row>
    <row r="437" spans="1:18" x14ac:dyDescent="0.25">
      <c r="A437" s="8" t="s">
        <v>159</v>
      </c>
      <c r="B437" t="s">
        <v>457</v>
      </c>
      <c r="C437" t="s">
        <v>460</v>
      </c>
      <c r="D437" t="s">
        <v>596</v>
      </c>
      <c r="E437" t="s">
        <v>335</v>
      </c>
      <c r="F437">
        <v>2019</v>
      </c>
      <c r="G437">
        <v>9</v>
      </c>
      <c r="H437" s="8" t="s">
        <v>287</v>
      </c>
      <c r="I437" s="8">
        <v>1</v>
      </c>
      <c r="J437" s="1">
        <v>1000</v>
      </c>
      <c r="K437" s="1">
        <v>5787.16</v>
      </c>
      <c r="L437" s="8">
        <v>4787.16</v>
      </c>
      <c r="M437" t="s">
        <v>70</v>
      </c>
      <c r="N437" t="s">
        <v>82</v>
      </c>
      <c r="O437" t="s">
        <v>84</v>
      </c>
      <c r="P437">
        <v>6325</v>
      </c>
      <c r="Q437" t="s">
        <v>86</v>
      </c>
      <c r="R437" s="8" t="s">
        <v>697</v>
      </c>
    </row>
    <row r="438" spans="1:18" x14ac:dyDescent="0.25">
      <c r="A438" s="8" t="s">
        <v>159</v>
      </c>
      <c r="B438" t="s">
        <v>457</v>
      </c>
      <c r="C438" t="s">
        <v>460</v>
      </c>
      <c r="D438" t="s">
        <v>596</v>
      </c>
      <c r="E438" t="s">
        <v>336</v>
      </c>
      <c r="F438">
        <v>2019</v>
      </c>
      <c r="G438">
        <v>9</v>
      </c>
      <c r="H438" s="8" t="s">
        <v>287</v>
      </c>
      <c r="I438" s="8">
        <v>1</v>
      </c>
      <c r="J438" s="1">
        <v>414.68</v>
      </c>
      <c r="K438" s="1">
        <v>0</v>
      </c>
      <c r="L438" s="8">
        <v>-414.68</v>
      </c>
      <c r="M438" t="s">
        <v>70</v>
      </c>
      <c r="N438" t="s">
        <v>82</v>
      </c>
      <c r="O438" t="s">
        <v>84</v>
      </c>
      <c r="P438">
        <v>6330</v>
      </c>
      <c r="Q438" t="s">
        <v>87</v>
      </c>
      <c r="R438" s="8" t="s">
        <v>697</v>
      </c>
    </row>
    <row r="439" spans="1:18" x14ac:dyDescent="0.25">
      <c r="A439" s="8" t="s">
        <v>159</v>
      </c>
      <c r="B439" t="s">
        <v>457</v>
      </c>
      <c r="C439" t="s">
        <v>460</v>
      </c>
      <c r="D439" t="s">
        <v>598</v>
      </c>
      <c r="E439" t="s">
        <v>340</v>
      </c>
      <c r="F439">
        <v>2019</v>
      </c>
      <c r="G439">
        <v>9</v>
      </c>
      <c r="H439" s="8" t="s">
        <v>287</v>
      </c>
      <c r="I439" s="8">
        <v>1</v>
      </c>
      <c r="J439" s="1">
        <v>490</v>
      </c>
      <c r="K439" s="1">
        <v>0</v>
      </c>
      <c r="L439" s="8">
        <v>-490</v>
      </c>
      <c r="M439" t="s">
        <v>70</v>
      </c>
      <c r="N439" t="s">
        <v>82</v>
      </c>
      <c r="O439" t="s">
        <v>91</v>
      </c>
      <c r="P439">
        <v>6495</v>
      </c>
      <c r="Q439" t="s">
        <v>93</v>
      </c>
      <c r="R439" s="8" t="s">
        <v>697</v>
      </c>
    </row>
    <row r="440" spans="1:18" x14ac:dyDescent="0.25">
      <c r="A440" s="8" t="s">
        <v>159</v>
      </c>
      <c r="B440" t="s">
        <v>457</v>
      </c>
      <c r="C440" t="s">
        <v>460</v>
      </c>
      <c r="D440" t="s">
        <v>599</v>
      </c>
      <c r="E440" t="s">
        <v>358</v>
      </c>
      <c r="F440">
        <v>2019</v>
      </c>
      <c r="G440">
        <v>9</v>
      </c>
      <c r="H440" s="8" t="s">
        <v>287</v>
      </c>
      <c r="I440" s="8">
        <v>1</v>
      </c>
      <c r="J440" s="1">
        <v>350</v>
      </c>
      <c r="K440" s="1">
        <v>0</v>
      </c>
      <c r="L440" s="8">
        <v>-350</v>
      </c>
      <c r="M440" t="s">
        <v>70</v>
      </c>
      <c r="N440" t="s">
        <v>82</v>
      </c>
      <c r="O440" t="s">
        <v>94</v>
      </c>
      <c r="P440">
        <v>6600</v>
      </c>
      <c r="Q440" t="s">
        <v>116</v>
      </c>
      <c r="R440" s="8" t="s">
        <v>697</v>
      </c>
    </row>
    <row r="441" spans="1:18" x14ac:dyDescent="0.25">
      <c r="A441" s="8" t="s">
        <v>159</v>
      </c>
      <c r="B441" t="s">
        <v>457</v>
      </c>
      <c r="C441" t="s">
        <v>460</v>
      </c>
      <c r="D441" t="s">
        <v>599</v>
      </c>
      <c r="E441" t="s">
        <v>368</v>
      </c>
      <c r="F441">
        <v>2019</v>
      </c>
      <c r="G441">
        <v>9</v>
      </c>
      <c r="H441" s="8" t="s">
        <v>287</v>
      </c>
      <c r="I441" s="8">
        <v>1</v>
      </c>
      <c r="J441" s="1">
        <v>116</v>
      </c>
      <c r="K441" s="1">
        <v>0</v>
      </c>
      <c r="L441" s="8">
        <v>-116</v>
      </c>
      <c r="M441" t="s">
        <v>70</v>
      </c>
      <c r="N441" t="s">
        <v>82</v>
      </c>
      <c r="O441" t="s">
        <v>94</v>
      </c>
      <c r="P441">
        <v>6601</v>
      </c>
      <c r="Q441" t="s">
        <v>125</v>
      </c>
      <c r="R441" s="8" t="s">
        <v>697</v>
      </c>
    </row>
    <row r="442" spans="1:18" x14ac:dyDescent="0.25">
      <c r="A442" s="8" t="s">
        <v>159</v>
      </c>
      <c r="B442" t="s">
        <v>457</v>
      </c>
      <c r="C442" t="s">
        <v>460</v>
      </c>
      <c r="D442" t="s">
        <v>599</v>
      </c>
      <c r="E442" t="s">
        <v>341</v>
      </c>
      <c r="F442">
        <v>2019</v>
      </c>
      <c r="G442">
        <v>9</v>
      </c>
      <c r="H442" s="8" t="s">
        <v>287</v>
      </c>
      <c r="I442" s="8">
        <v>1</v>
      </c>
      <c r="J442" s="1">
        <v>54.62</v>
      </c>
      <c r="K442" s="1">
        <v>0</v>
      </c>
      <c r="L442" s="8">
        <v>-54.62</v>
      </c>
      <c r="M442" t="s">
        <v>70</v>
      </c>
      <c r="N442" t="s">
        <v>82</v>
      </c>
      <c r="O442" t="s">
        <v>94</v>
      </c>
      <c r="P442">
        <v>6640</v>
      </c>
      <c r="Q442" t="s">
        <v>95</v>
      </c>
      <c r="R442" s="8" t="s">
        <v>697</v>
      </c>
    </row>
    <row r="443" spans="1:18" x14ac:dyDescent="0.25">
      <c r="A443" s="8" t="s">
        <v>159</v>
      </c>
      <c r="B443" t="s">
        <v>457</v>
      </c>
      <c r="C443" t="s">
        <v>460</v>
      </c>
      <c r="D443" t="s">
        <v>599</v>
      </c>
      <c r="E443" t="s">
        <v>342</v>
      </c>
      <c r="F443">
        <v>2019</v>
      </c>
      <c r="G443">
        <v>9</v>
      </c>
      <c r="H443" s="8" t="s">
        <v>287</v>
      </c>
      <c r="I443" s="8">
        <v>1</v>
      </c>
      <c r="J443" s="1">
        <v>1018.05</v>
      </c>
      <c r="K443" s="1">
        <v>309.91000000000003</v>
      </c>
      <c r="L443" s="8">
        <v>-708.14</v>
      </c>
      <c r="M443" t="s">
        <v>70</v>
      </c>
      <c r="N443" t="s">
        <v>82</v>
      </c>
      <c r="O443" t="s">
        <v>94</v>
      </c>
      <c r="P443">
        <v>6650</v>
      </c>
      <c r="Q443" t="s">
        <v>96</v>
      </c>
      <c r="R443" s="8" t="s">
        <v>697</v>
      </c>
    </row>
    <row r="444" spans="1:18" x14ac:dyDescent="0.25">
      <c r="A444" s="8" t="s">
        <v>159</v>
      </c>
      <c r="B444" t="s">
        <v>457</v>
      </c>
      <c r="C444" t="s">
        <v>460</v>
      </c>
      <c r="D444" t="s">
        <v>599</v>
      </c>
      <c r="E444" t="s">
        <v>359</v>
      </c>
      <c r="F444">
        <v>2019</v>
      </c>
      <c r="G444">
        <v>9</v>
      </c>
      <c r="H444" s="8" t="s">
        <v>287</v>
      </c>
      <c r="I444" s="8">
        <v>1</v>
      </c>
      <c r="J444" s="1">
        <v>464.92</v>
      </c>
      <c r="K444" s="1">
        <v>0</v>
      </c>
      <c r="L444" s="8">
        <v>-464.92</v>
      </c>
      <c r="M444" t="s">
        <v>70</v>
      </c>
      <c r="N444" t="s">
        <v>82</v>
      </c>
      <c r="O444" t="s">
        <v>94</v>
      </c>
      <c r="P444">
        <v>6651</v>
      </c>
      <c r="Q444" t="s">
        <v>117</v>
      </c>
      <c r="R444" s="8" t="s">
        <v>697</v>
      </c>
    </row>
    <row r="445" spans="1:18" x14ac:dyDescent="0.25">
      <c r="A445" s="8" t="s">
        <v>159</v>
      </c>
      <c r="B445" t="s">
        <v>457</v>
      </c>
      <c r="C445" t="s">
        <v>460</v>
      </c>
      <c r="D445" t="s">
        <v>599</v>
      </c>
      <c r="E445" t="s">
        <v>343</v>
      </c>
      <c r="F445">
        <v>2019</v>
      </c>
      <c r="G445">
        <v>9</v>
      </c>
      <c r="H445" s="8" t="s">
        <v>287</v>
      </c>
      <c r="I445" s="8">
        <v>1</v>
      </c>
      <c r="J445" s="1">
        <v>366</v>
      </c>
      <c r="K445" s="1">
        <v>0</v>
      </c>
      <c r="L445" s="8">
        <v>-366</v>
      </c>
      <c r="M445" t="s">
        <v>70</v>
      </c>
      <c r="N445" t="s">
        <v>82</v>
      </c>
      <c r="O445" t="s">
        <v>94</v>
      </c>
      <c r="P445">
        <v>6663</v>
      </c>
      <c r="Q445" t="s">
        <v>97</v>
      </c>
      <c r="R445" s="8" t="s">
        <v>697</v>
      </c>
    </row>
    <row r="446" spans="1:18" x14ac:dyDescent="0.25">
      <c r="A446" s="8" t="s">
        <v>159</v>
      </c>
      <c r="B446" t="s">
        <v>457</v>
      </c>
      <c r="C446" t="s">
        <v>460</v>
      </c>
      <c r="D446" t="s">
        <v>599</v>
      </c>
      <c r="E446" t="s">
        <v>344</v>
      </c>
      <c r="F446">
        <v>2019</v>
      </c>
      <c r="G446">
        <v>9</v>
      </c>
      <c r="H446" s="8" t="s">
        <v>287</v>
      </c>
      <c r="I446" s="8">
        <v>1</v>
      </c>
      <c r="J446" s="1">
        <v>79</v>
      </c>
      <c r="K446" s="1">
        <v>0</v>
      </c>
      <c r="L446" s="8">
        <v>-79</v>
      </c>
      <c r="M446" t="s">
        <v>70</v>
      </c>
      <c r="N446" t="s">
        <v>82</v>
      </c>
      <c r="O446" t="s">
        <v>94</v>
      </c>
      <c r="P446">
        <v>6664</v>
      </c>
      <c r="Q446" t="s">
        <v>98</v>
      </c>
      <c r="R446" s="8" t="s">
        <v>697</v>
      </c>
    </row>
    <row r="447" spans="1:18" x14ac:dyDescent="0.25">
      <c r="A447" s="8" t="s">
        <v>159</v>
      </c>
      <c r="B447" t="s">
        <v>457</v>
      </c>
      <c r="C447" t="s">
        <v>460</v>
      </c>
      <c r="D447" t="s">
        <v>600</v>
      </c>
      <c r="E447" t="s">
        <v>366</v>
      </c>
      <c r="F447">
        <v>2019</v>
      </c>
      <c r="G447">
        <v>9</v>
      </c>
      <c r="H447" s="8" t="s">
        <v>287</v>
      </c>
      <c r="I447" s="8">
        <v>1</v>
      </c>
      <c r="J447" s="1">
        <v>33.86</v>
      </c>
      <c r="K447" s="1">
        <v>0</v>
      </c>
      <c r="L447" s="8">
        <v>-33.86</v>
      </c>
      <c r="M447" t="s">
        <v>70</v>
      </c>
      <c r="N447" t="s">
        <v>82</v>
      </c>
      <c r="O447" t="s">
        <v>99</v>
      </c>
      <c r="P447">
        <v>6800</v>
      </c>
      <c r="Q447" t="s">
        <v>123</v>
      </c>
      <c r="R447" s="8" t="s">
        <v>697</v>
      </c>
    </row>
    <row r="448" spans="1:18" x14ac:dyDescent="0.25">
      <c r="A448" s="8" t="s">
        <v>159</v>
      </c>
      <c r="B448" t="s">
        <v>457</v>
      </c>
      <c r="C448" t="s">
        <v>460</v>
      </c>
      <c r="D448" t="s">
        <v>600</v>
      </c>
      <c r="E448" t="s">
        <v>345</v>
      </c>
      <c r="F448">
        <v>2019</v>
      </c>
      <c r="G448">
        <v>9</v>
      </c>
      <c r="H448" s="8" t="s">
        <v>287</v>
      </c>
      <c r="I448" s="8">
        <v>1</v>
      </c>
      <c r="J448" s="1">
        <v>198.16</v>
      </c>
      <c r="K448" s="1">
        <v>0</v>
      </c>
      <c r="L448" s="8">
        <v>-198.16</v>
      </c>
      <c r="M448" t="s">
        <v>70</v>
      </c>
      <c r="N448" t="s">
        <v>82</v>
      </c>
      <c r="O448" t="s">
        <v>99</v>
      </c>
      <c r="P448">
        <v>6805</v>
      </c>
      <c r="Q448" t="s">
        <v>100</v>
      </c>
      <c r="R448" s="8" t="s">
        <v>697</v>
      </c>
    </row>
    <row r="449" spans="1:18" x14ac:dyDescent="0.25">
      <c r="A449" s="8" t="s">
        <v>159</v>
      </c>
      <c r="B449" t="s">
        <v>457</v>
      </c>
      <c r="C449" t="s">
        <v>460</v>
      </c>
      <c r="D449" t="s">
        <v>601</v>
      </c>
      <c r="E449" t="s">
        <v>346</v>
      </c>
      <c r="F449">
        <v>2019</v>
      </c>
      <c r="G449">
        <v>9</v>
      </c>
      <c r="H449" s="8" t="s">
        <v>287</v>
      </c>
      <c r="I449" s="8">
        <v>1</v>
      </c>
      <c r="J449" s="1">
        <v>1353.7</v>
      </c>
      <c r="K449" s="1">
        <v>0</v>
      </c>
      <c r="L449" s="8">
        <v>-1353.7</v>
      </c>
      <c r="M449" t="s">
        <v>70</v>
      </c>
      <c r="N449" t="s">
        <v>82</v>
      </c>
      <c r="O449" t="s">
        <v>101</v>
      </c>
      <c r="P449">
        <v>6825</v>
      </c>
      <c r="Q449" t="s">
        <v>102</v>
      </c>
      <c r="R449" s="8" t="s">
        <v>697</v>
      </c>
    </row>
    <row r="450" spans="1:18" x14ac:dyDescent="0.25">
      <c r="A450" s="8" t="s">
        <v>159</v>
      </c>
      <c r="B450" t="s">
        <v>457</v>
      </c>
      <c r="C450" t="s">
        <v>460</v>
      </c>
      <c r="D450" t="s">
        <v>602</v>
      </c>
      <c r="E450" t="s">
        <v>347</v>
      </c>
      <c r="F450">
        <v>2019</v>
      </c>
      <c r="G450">
        <v>9</v>
      </c>
      <c r="H450" s="8" t="s">
        <v>287</v>
      </c>
      <c r="I450" s="8">
        <v>1</v>
      </c>
      <c r="J450" s="1">
        <v>867.99</v>
      </c>
      <c r="K450" s="1">
        <v>153.38999999999999</v>
      </c>
      <c r="L450" s="8">
        <v>-714.6</v>
      </c>
      <c r="M450" t="s">
        <v>70</v>
      </c>
      <c r="N450" t="s">
        <v>82</v>
      </c>
      <c r="O450" t="s">
        <v>103</v>
      </c>
      <c r="P450">
        <v>6850</v>
      </c>
      <c r="Q450" t="s">
        <v>103</v>
      </c>
      <c r="R450" s="8" t="s">
        <v>697</v>
      </c>
    </row>
    <row r="451" spans="1:18" x14ac:dyDescent="0.25">
      <c r="A451" s="8" t="s">
        <v>159</v>
      </c>
      <c r="B451" t="s">
        <v>457</v>
      </c>
      <c r="C451" t="s">
        <v>460</v>
      </c>
      <c r="D451" t="s">
        <v>602</v>
      </c>
      <c r="E451" t="s">
        <v>348</v>
      </c>
      <c r="F451">
        <v>2019</v>
      </c>
      <c r="G451">
        <v>9</v>
      </c>
      <c r="H451" s="8" t="s">
        <v>287</v>
      </c>
      <c r="I451" s="8">
        <v>1</v>
      </c>
      <c r="J451" s="1">
        <v>66.5</v>
      </c>
      <c r="K451" s="1">
        <v>0</v>
      </c>
      <c r="L451" s="8">
        <v>-66.5</v>
      </c>
      <c r="M451" t="s">
        <v>70</v>
      </c>
      <c r="N451" t="s">
        <v>82</v>
      </c>
      <c r="O451" t="s">
        <v>103</v>
      </c>
      <c r="P451">
        <v>6855</v>
      </c>
      <c r="Q451" t="s">
        <v>104</v>
      </c>
      <c r="R451" s="8" t="s">
        <v>697</v>
      </c>
    </row>
    <row r="452" spans="1:18" x14ac:dyDescent="0.25">
      <c r="A452" s="8" t="s">
        <v>159</v>
      </c>
      <c r="B452" t="s">
        <v>457</v>
      </c>
      <c r="C452" t="s">
        <v>460</v>
      </c>
      <c r="D452" t="s">
        <v>602</v>
      </c>
      <c r="E452" t="s">
        <v>349</v>
      </c>
      <c r="F452">
        <v>2019</v>
      </c>
      <c r="G452">
        <v>9</v>
      </c>
      <c r="H452" s="8" t="s">
        <v>287</v>
      </c>
      <c r="I452" s="8">
        <v>1</v>
      </c>
      <c r="J452" s="1">
        <v>1983</v>
      </c>
      <c r="K452" s="1">
        <v>0</v>
      </c>
      <c r="L452" s="8">
        <v>-1983</v>
      </c>
      <c r="M452" t="s">
        <v>70</v>
      </c>
      <c r="N452" t="s">
        <v>82</v>
      </c>
      <c r="O452" t="s">
        <v>103</v>
      </c>
      <c r="P452">
        <v>6859</v>
      </c>
      <c r="Q452" t="s">
        <v>105</v>
      </c>
      <c r="R452" s="8" t="s">
        <v>697</v>
      </c>
    </row>
    <row r="453" spans="1:18" x14ac:dyDescent="0.25">
      <c r="A453" s="8" t="s">
        <v>159</v>
      </c>
      <c r="B453" t="s">
        <v>457</v>
      </c>
      <c r="C453" t="s">
        <v>460</v>
      </c>
      <c r="D453" t="s">
        <v>603</v>
      </c>
      <c r="E453" t="s">
        <v>351</v>
      </c>
      <c r="F453">
        <v>2019</v>
      </c>
      <c r="G453">
        <v>9</v>
      </c>
      <c r="H453" s="8" t="s">
        <v>287</v>
      </c>
      <c r="I453" s="8">
        <v>1</v>
      </c>
      <c r="J453" s="1">
        <v>6000</v>
      </c>
      <c r="K453" s="1">
        <v>0</v>
      </c>
      <c r="L453" s="8">
        <v>-6000</v>
      </c>
      <c r="M453" t="s">
        <v>70</v>
      </c>
      <c r="N453" t="s">
        <v>82</v>
      </c>
      <c r="O453" t="s">
        <v>106</v>
      </c>
      <c r="P453">
        <v>6976</v>
      </c>
      <c r="Q453" t="s">
        <v>108</v>
      </c>
      <c r="R453" s="8" t="s">
        <v>697</v>
      </c>
    </row>
    <row r="454" spans="1:18" x14ac:dyDescent="0.25">
      <c r="A454" s="8" t="s">
        <v>159</v>
      </c>
      <c r="B454" t="s">
        <v>457</v>
      </c>
      <c r="C454" t="s">
        <v>460</v>
      </c>
      <c r="D454" t="s">
        <v>603</v>
      </c>
      <c r="E454" t="s">
        <v>353</v>
      </c>
      <c r="F454">
        <v>2019</v>
      </c>
      <c r="G454">
        <v>9</v>
      </c>
      <c r="H454" s="8" t="s">
        <v>287</v>
      </c>
      <c r="I454" s="8">
        <v>1</v>
      </c>
      <c r="J454" s="1">
        <v>0</v>
      </c>
      <c r="K454" s="1">
        <v>6000</v>
      </c>
      <c r="L454" s="8">
        <v>6000</v>
      </c>
      <c r="M454" t="s">
        <v>70</v>
      </c>
      <c r="N454" t="s">
        <v>82</v>
      </c>
      <c r="O454" t="s">
        <v>106</v>
      </c>
      <c r="P454">
        <v>6986</v>
      </c>
      <c r="Q454" t="s">
        <v>110</v>
      </c>
      <c r="R454" s="8" t="s">
        <v>697</v>
      </c>
    </row>
    <row r="455" spans="1:18" x14ac:dyDescent="0.25">
      <c r="A455" s="8" t="s">
        <v>160</v>
      </c>
      <c r="B455" t="s">
        <v>437</v>
      </c>
      <c r="C455" t="s">
        <v>438</v>
      </c>
      <c r="D455" t="s">
        <v>568</v>
      </c>
      <c r="E455" t="s">
        <v>286</v>
      </c>
      <c r="F455">
        <v>2019</v>
      </c>
      <c r="G455">
        <v>10</v>
      </c>
      <c r="H455" s="8" t="s">
        <v>287</v>
      </c>
      <c r="I455" s="8">
        <v>1</v>
      </c>
      <c r="J455" s="1">
        <v>7735.02</v>
      </c>
      <c r="K455" s="1">
        <v>0</v>
      </c>
      <c r="L455" s="8">
        <v>-7735.02</v>
      </c>
      <c r="M455" t="s">
        <v>9</v>
      </c>
      <c r="N455" t="s">
        <v>10</v>
      </c>
      <c r="O455" t="s">
        <v>11</v>
      </c>
      <c r="P455">
        <v>143</v>
      </c>
      <c r="Q455" t="s">
        <v>12</v>
      </c>
      <c r="R455" s="8" t="s">
        <v>697</v>
      </c>
    </row>
    <row r="456" spans="1:18" x14ac:dyDescent="0.25">
      <c r="A456" s="8" t="s">
        <v>160</v>
      </c>
      <c r="B456" t="s">
        <v>440</v>
      </c>
      <c r="C456" t="s">
        <v>571</v>
      </c>
      <c r="D456" t="s">
        <v>572</v>
      </c>
      <c r="E456" t="s">
        <v>293</v>
      </c>
      <c r="F456">
        <v>2019</v>
      </c>
      <c r="G456">
        <v>10</v>
      </c>
      <c r="H456" s="8" t="s">
        <v>287</v>
      </c>
      <c r="I456" s="8">
        <v>1</v>
      </c>
      <c r="J456" s="1">
        <v>5706.05</v>
      </c>
      <c r="K456" s="1">
        <v>126.4</v>
      </c>
      <c r="L456" s="8">
        <v>-5579.65</v>
      </c>
      <c r="M456" t="s">
        <v>19</v>
      </c>
      <c r="N456" t="s">
        <v>23</v>
      </c>
      <c r="O456" t="s">
        <v>148</v>
      </c>
      <c r="P456">
        <v>1200</v>
      </c>
      <c r="Q456" t="s">
        <v>148</v>
      </c>
      <c r="R456" s="8" t="s">
        <v>697</v>
      </c>
    </row>
    <row r="457" spans="1:18" x14ac:dyDescent="0.25">
      <c r="A457" s="8" t="s">
        <v>160</v>
      </c>
      <c r="B457" t="s">
        <v>440</v>
      </c>
      <c r="C457" t="s">
        <v>571</v>
      </c>
      <c r="D457" t="s">
        <v>573</v>
      </c>
      <c r="E457" t="s">
        <v>294</v>
      </c>
      <c r="F457">
        <v>2019</v>
      </c>
      <c r="G457">
        <v>10</v>
      </c>
      <c r="H457" s="8" t="s">
        <v>287</v>
      </c>
      <c r="I457" s="8">
        <v>1</v>
      </c>
      <c r="J457" s="1">
        <v>1380</v>
      </c>
      <c r="K457" s="1">
        <v>0</v>
      </c>
      <c r="L457" s="8">
        <v>-1380</v>
      </c>
      <c r="M457" t="s">
        <v>19</v>
      </c>
      <c r="N457" t="s">
        <v>23</v>
      </c>
      <c r="O457" t="s">
        <v>24</v>
      </c>
      <c r="P457">
        <v>1350</v>
      </c>
      <c r="Q457" t="s">
        <v>25</v>
      </c>
      <c r="R457" s="8" t="s">
        <v>697</v>
      </c>
    </row>
    <row r="458" spans="1:18" x14ac:dyDescent="0.25">
      <c r="A458" s="8" t="s">
        <v>160</v>
      </c>
      <c r="B458" t="s">
        <v>440</v>
      </c>
      <c r="C458" t="s">
        <v>571</v>
      </c>
      <c r="D458" t="s">
        <v>573</v>
      </c>
      <c r="E458" t="s">
        <v>295</v>
      </c>
      <c r="F458">
        <v>2019</v>
      </c>
      <c r="G458">
        <v>10</v>
      </c>
      <c r="H458" s="8" t="s">
        <v>287</v>
      </c>
      <c r="I458" s="8">
        <v>1</v>
      </c>
      <c r="J458" s="1">
        <v>27.5</v>
      </c>
      <c r="K458" s="1">
        <v>0</v>
      </c>
      <c r="L458" s="8">
        <v>-27.5</v>
      </c>
      <c r="M458" t="s">
        <v>19</v>
      </c>
      <c r="N458" t="s">
        <v>23</v>
      </c>
      <c r="O458" t="s">
        <v>24</v>
      </c>
      <c r="P458">
        <v>1401</v>
      </c>
      <c r="Q458" t="s">
        <v>26</v>
      </c>
      <c r="R458" s="8" t="s">
        <v>697</v>
      </c>
    </row>
    <row r="459" spans="1:18" x14ac:dyDescent="0.25">
      <c r="A459" s="8" t="s">
        <v>160</v>
      </c>
      <c r="B459" t="s">
        <v>440</v>
      </c>
      <c r="C459" t="s">
        <v>571</v>
      </c>
      <c r="D459" t="s">
        <v>573</v>
      </c>
      <c r="E459" t="s">
        <v>296</v>
      </c>
      <c r="F459">
        <v>2019</v>
      </c>
      <c r="G459">
        <v>10</v>
      </c>
      <c r="H459" s="8" t="s">
        <v>287</v>
      </c>
      <c r="I459" s="8">
        <v>1</v>
      </c>
      <c r="J459" s="1">
        <v>4981.79</v>
      </c>
      <c r="K459" s="1">
        <v>78.790000000000006</v>
      </c>
      <c r="L459" s="8">
        <v>-4903</v>
      </c>
      <c r="M459" t="s">
        <v>19</v>
      </c>
      <c r="N459" t="s">
        <v>23</v>
      </c>
      <c r="O459" t="s">
        <v>24</v>
      </c>
      <c r="P459">
        <v>1406</v>
      </c>
      <c r="Q459" t="s">
        <v>27</v>
      </c>
      <c r="R459" s="8" t="s">
        <v>697</v>
      </c>
    </row>
    <row r="460" spans="1:18" x14ac:dyDescent="0.25">
      <c r="A460" s="8" t="s">
        <v>160</v>
      </c>
      <c r="B460" t="s">
        <v>440</v>
      </c>
      <c r="C460" t="s">
        <v>571</v>
      </c>
      <c r="D460" t="s">
        <v>573</v>
      </c>
      <c r="E460" t="s">
        <v>297</v>
      </c>
      <c r="F460">
        <v>2019</v>
      </c>
      <c r="G460">
        <v>10</v>
      </c>
      <c r="H460" s="8" t="s">
        <v>287</v>
      </c>
      <c r="I460" s="8">
        <v>1</v>
      </c>
      <c r="J460" s="1">
        <v>6.85</v>
      </c>
      <c r="K460" s="1">
        <v>420.15</v>
      </c>
      <c r="L460" s="8">
        <v>413.3</v>
      </c>
      <c r="M460" t="s">
        <v>19</v>
      </c>
      <c r="N460" t="s">
        <v>23</v>
      </c>
      <c r="O460" t="s">
        <v>24</v>
      </c>
      <c r="P460">
        <v>1434</v>
      </c>
      <c r="Q460" t="s">
        <v>28</v>
      </c>
      <c r="R460" s="8" t="s">
        <v>697</v>
      </c>
    </row>
    <row r="461" spans="1:18" x14ac:dyDescent="0.25">
      <c r="A461" s="8" t="s">
        <v>160</v>
      </c>
      <c r="B461" t="s">
        <v>440</v>
      </c>
      <c r="C461" t="s">
        <v>571</v>
      </c>
      <c r="D461" t="s">
        <v>573</v>
      </c>
      <c r="E461" t="s">
        <v>298</v>
      </c>
      <c r="F461">
        <v>2019</v>
      </c>
      <c r="G461">
        <v>10</v>
      </c>
      <c r="H461" s="8" t="s">
        <v>287</v>
      </c>
      <c r="I461" s="8">
        <v>1</v>
      </c>
      <c r="J461" s="1">
        <v>78.790000000000006</v>
      </c>
      <c r="K461" s="1">
        <v>78.790000000000006</v>
      </c>
      <c r="L461" s="8">
        <v>0</v>
      </c>
      <c r="M461" t="s">
        <v>19</v>
      </c>
      <c r="N461" t="s">
        <v>23</v>
      </c>
      <c r="O461" t="s">
        <v>24</v>
      </c>
      <c r="P461">
        <v>1437</v>
      </c>
      <c r="Q461" t="s">
        <v>29</v>
      </c>
      <c r="R461" s="8" t="s">
        <v>697</v>
      </c>
    </row>
    <row r="462" spans="1:18" x14ac:dyDescent="0.25">
      <c r="A462" s="8" t="s">
        <v>160</v>
      </c>
      <c r="B462" t="s">
        <v>440</v>
      </c>
      <c r="C462" t="s">
        <v>574</v>
      </c>
      <c r="D462" t="s">
        <v>575</v>
      </c>
      <c r="E462" t="s">
        <v>299</v>
      </c>
      <c r="F462">
        <v>2019</v>
      </c>
      <c r="G462">
        <v>10</v>
      </c>
      <c r="H462" s="8" t="s">
        <v>287</v>
      </c>
      <c r="I462" s="8">
        <v>1</v>
      </c>
      <c r="J462" s="1">
        <v>0</v>
      </c>
      <c r="K462" s="1">
        <v>59.57</v>
      </c>
      <c r="L462" s="8">
        <v>59.57</v>
      </c>
      <c r="M462" t="s">
        <v>19</v>
      </c>
      <c r="N462" t="s">
        <v>30</v>
      </c>
      <c r="O462" t="s">
        <v>31</v>
      </c>
      <c r="P462">
        <v>1600</v>
      </c>
      <c r="Q462" t="s">
        <v>32</v>
      </c>
      <c r="R462" s="8" t="s">
        <v>697</v>
      </c>
    </row>
    <row r="463" spans="1:18" x14ac:dyDescent="0.25">
      <c r="A463" s="8" t="s">
        <v>160</v>
      </c>
      <c r="B463" t="s">
        <v>440</v>
      </c>
      <c r="C463" t="s">
        <v>574</v>
      </c>
      <c r="D463" t="s">
        <v>575</v>
      </c>
      <c r="E463" t="s">
        <v>300</v>
      </c>
      <c r="F463">
        <v>2019</v>
      </c>
      <c r="G463">
        <v>10</v>
      </c>
      <c r="H463" s="8" t="s">
        <v>287</v>
      </c>
      <c r="I463" s="8">
        <v>1</v>
      </c>
      <c r="J463" s="1">
        <v>240655.58</v>
      </c>
      <c r="K463" s="1">
        <v>394100.75</v>
      </c>
      <c r="L463" s="8">
        <v>153445.17000000001</v>
      </c>
      <c r="M463" t="s">
        <v>19</v>
      </c>
      <c r="N463" t="s">
        <v>30</v>
      </c>
      <c r="O463" t="s">
        <v>31</v>
      </c>
      <c r="P463">
        <v>1803</v>
      </c>
      <c r="Q463" t="s">
        <v>33</v>
      </c>
      <c r="R463" s="8" t="s">
        <v>697</v>
      </c>
    </row>
    <row r="464" spans="1:18" x14ac:dyDescent="0.25">
      <c r="A464" s="8" t="s">
        <v>160</v>
      </c>
      <c r="B464" t="s">
        <v>442</v>
      </c>
      <c r="C464" t="s">
        <v>443</v>
      </c>
      <c r="D464" t="s">
        <v>576</v>
      </c>
      <c r="E464" t="s">
        <v>302</v>
      </c>
      <c r="F464">
        <v>2019</v>
      </c>
      <c r="G464">
        <v>10</v>
      </c>
      <c r="H464" s="8" t="s">
        <v>287</v>
      </c>
      <c r="I464" s="8">
        <v>1</v>
      </c>
      <c r="J464" s="1">
        <v>0</v>
      </c>
      <c r="K464" s="1">
        <v>4477</v>
      </c>
      <c r="L464" s="8">
        <v>4477</v>
      </c>
      <c r="M464" t="s">
        <v>34</v>
      </c>
      <c r="N464" t="s">
        <v>34</v>
      </c>
      <c r="O464" t="s">
        <v>34</v>
      </c>
      <c r="P464">
        <v>1900</v>
      </c>
      <c r="Q464" t="s">
        <v>35</v>
      </c>
      <c r="R464" s="8" t="s">
        <v>697</v>
      </c>
    </row>
    <row r="465" spans="1:18" x14ac:dyDescent="0.25">
      <c r="A465" s="8" t="s">
        <v>161</v>
      </c>
      <c r="B465" t="s">
        <v>444</v>
      </c>
      <c r="C465" t="s">
        <v>445</v>
      </c>
      <c r="D465" t="s">
        <v>577</v>
      </c>
      <c r="E465" t="s">
        <v>303</v>
      </c>
      <c r="F465">
        <v>2019</v>
      </c>
      <c r="G465">
        <v>10</v>
      </c>
      <c r="H465" s="8" t="s">
        <v>287</v>
      </c>
      <c r="I465" s="8">
        <v>1</v>
      </c>
      <c r="J465" s="1">
        <v>0</v>
      </c>
      <c r="K465" s="1">
        <v>204367</v>
      </c>
      <c r="L465" s="8">
        <v>204367</v>
      </c>
      <c r="M465" t="s">
        <v>36</v>
      </c>
      <c r="N465" t="s">
        <v>37</v>
      </c>
      <c r="O465" t="s">
        <v>37</v>
      </c>
      <c r="P465">
        <v>2900</v>
      </c>
      <c r="Q465" t="s">
        <v>37</v>
      </c>
      <c r="R465" s="8" t="s">
        <v>697</v>
      </c>
    </row>
    <row r="466" spans="1:18" x14ac:dyDescent="0.25">
      <c r="A466" s="8" t="s">
        <v>161</v>
      </c>
      <c r="B466" t="s">
        <v>444</v>
      </c>
      <c r="C466" t="s">
        <v>445</v>
      </c>
      <c r="D466" t="s">
        <v>578</v>
      </c>
      <c r="E466" t="s">
        <v>304</v>
      </c>
      <c r="F466">
        <v>2019</v>
      </c>
      <c r="G466">
        <v>10</v>
      </c>
      <c r="H466" s="8" t="s">
        <v>287</v>
      </c>
      <c r="I466" s="8">
        <v>1</v>
      </c>
      <c r="J466" s="1">
        <v>7401</v>
      </c>
      <c r="K466" s="1">
        <v>0</v>
      </c>
      <c r="L466" s="8">
        <v>-7401</v>
      </c>
      <c r="M466" t="s">
        <v>36</v>
      </c>
      <c r="N466" t="s">
        <v>37</v>
      </c>
      <c r="O466" t="s">
        <v>38</v>
      </c>
      <c r="P466">
        <v>2909</v>
      </c>
      <c r="Q466" t="s">
        <v>39</v>
      </c>
      <c r="R466" s="8" t="s">
        <v>697</v>
      </c>
    </row>
    <row r="467" spans="1:18" x14ac:dyDescent="0.25">
      <c r="A467" s="8" t="s">
        <v>161</v>
      </c>
      <c r="B467" t="s">
        <v>444</v>
      </c>
      <c r="C467" t="s">
        <v>447</v>
      </c>
      <c r="D467" t="s">
        <v>580</v>
      </c>
      <c r="E467" t="s">
        <v>306</v>
      </c>
      <c r="F467">
        <v>2019</v>
      </c>
      <c r="G467">
        <v>10</v>
      </c>
      <c r="H467" s="8" t="s">
        <v>287</v>
      </c>
      <c r="I467" s="8">
        <v>1</v>
      </c>
      <c r="J467" s="1">
        <v>186540</v>
      </c>
      <c r="K467" s="1">
        <v>0</v>
      </c>
      <c r="L467" s="8">
        <v>-186540</v>
      </c>
      <c r="M467" t="s">
        <v>36</v>
      </c>
      <c r="N467" t="s">
        <v>41</v>
      </c>
      <c r="O467" t="s">
        <v>42</v>
      </c>
      <c r="P467">
        <v>2961</v>
      </c>
      <c r="Q467" t="s">
        <v>43</v>
      </c>
      <c r="R467" s="8" t="s">
        <v>697</v>
      </c>
    </row>
    <row r="468" spans="1:18" x14ac:dyDescent="0.25">
      <c r="A468" s="8" t="s">
        <v>161</v>
      </c>
      <c r="B468" t="s">
        <v>449</v>
      </c>
      <c r="C468" t="s">
        <v>450</v>
      </c>
      <c r="D468" t="s">
        <v>582</v>
      </c>
      <c r="E468" t="s">
        <v>308</v>
      </c>
      <c r="F468">
        <v>2019</v>
      </c>
      <c r="G468">
        <v>10</v>
      </c>
      <c r="H468" s="8" t="s">
        <v>287</v>
      </c>
      <c r="I468" s="8">
        <v>1</v>
      </c>
      <c r="J468" s="1">
        <v>3000</v>
      </c>
      <c r="K468" s="1">
        <v>0</v>
      </c>
      <c r="L468" s="8">
        <v>-3000</v>
      </c>
      <c r="M468" t="s">
        <v>46</v>
      </c>
      <c r="N468" t="s">
        <v>47</v>
      </c>
      <c r="O468" t="s">
        <v>47</v>
      </c>
      <c r="P468">
        <v>3070</v>
      </c>
      <c r="Q468" t="s">
        <v>47</v>
      </c>
      <c r="R468" s="8" t="s">
        <v>697</v>
      </c>
    </row>
    <row r="469" spans="1:18" x14ac:dyDescent="0.25">
      <c r="A469" s="8" t="s">
        <v>161</v>
      </c>
      <c r="B469" t="s">
        <v>583</v>
      </c>
      <c r="C469" t="s">
        <v>584</v>
      </c>
      <c r="D469" t="s">
        <v>585</v>
      </c>
      <c r="E469" t="s">
        <v>312</v>
      </c>
      <c r="F469">
        <v>2019</v>
      </c>
      <c r="G469">
        <v>10</v>
      </c>
      <c r="H469" s="8" t="s">
        <v>287</v>
      </c>
      <c r="I469" s="8">
        <v>1</v>
      </c>
      <c r="J469" s="1">
        <v>157574.07</v>
      </c>
      <c r="K469" s="1">
        <v>18377</v>
      </c>
      <c r="L469" s="8">
        <v>-139197.07</v>
      </c>
      <c r="M469" t="s">
        <v>51</v>
      </c>
      <c r="N469" t="s">
        <v>149</v>
      </c>
      <c r="O469" t="s">
        <v>149</v>
      </c>
      <c r="P469">
        <v>3300</v>
      </c>
      <c r="Q469" t="s">
        <v>150</v>
      </c>
      <c r="R469" s="8" t="s">
        <v>697</v>
      </c>
    </row>
    <row r="470" spans="1:18" x14ac:dyDescent="0.25">
      <c r="A470" s="8" t="s">
        <v>161</v>
      </c>
      <c r="B470" t="s">
        <v>583</v>
      </c>
      <c r="C470" t="s">
        <v>586</v>
      </c>
      <c r="D470" t="s">
        <v>587</v>
      </c>
      <c r="E470" t="s">
        <v>315</v>
      </c>
      <c r="F470">
        <v>2019</v>
      </c>
      <c r="G470">
        <v>10</v>
      </c>
      <c r="H470" s="8" t="s">
        <v>287</v>
      </c>
      <c r="I470" s="8">
        <v>1</v>
      </c>
      <c r="J470" s="1">
        <v>16119.64</v>
      </c>
      <c r="K470" s="1">
        <v>16119.64</v>
      </c>
      <c r="L470" s="8">
        <v>0</v>
      </c>
      <c r="M470" t="s">
        <v>51</v>
      </c>
      <c r="N470" t="s">
        <v>52</v>
      </c>
      <c r="O470" t="s">
        <v>52</v>
      </c>
      <c r="P470">
        <v>3720</v>
      </c>
      <c r="Q470" t="s">
        <v>55</v>
      </c>
      <c r="R470" s="8" t="s">
        <v>697</v>
      </c>
    </row>
    <row r="471" spans="1:18" x14ac:dyDescent="0.25">
      <c r="A471" s="8" t="s">
        <v>161</v>
      </c>
      <c r="B471" t="s">
        <v>583</v>
      </c>
      <c r="C471" t="s">
        <v>586</v>
      </c>
      <c r="D471" t="s">
        <v>587</v>
      </c>
      <c r="E471" t="s">
        <v>316</v>
      </c>
      <c r="F471">
        <v>2019</v>
      </c>
      <c r="G471">
        <v>10</v>
      </c>
      <c r="H471" s="8" t="s">
        <v>287</v>
      </c>
      <c r="I471" s="8">
        <v>1</v>
      </c>
      <c r="J471" s="1">
        <v>4418.79</v>
      </c>
      <c r="K471" s="1">
        <v>4418.79</v>
      </c>
      <c r="L471" s="8">
        <v>0</v>
      </c>
      <c r="M471" t="s">
        <v>51</v>
      </c>
      <c r="N471" t="s">
        <v>52</v>
      </c>
      <c r="O471" t="s">
        <v>52</v>
      </c>
      <c r="P471">
        <v>3730</v>
      </c>
      <c r="Q471" t="s">
        <v>56</v>
      </c>
      <c r="R471" s="8" t="s">
        <v>697</v>
      </c>
    </row>
    <row r="472" spans="1:18" x14ac:dyDescent="0.25">
      <c r="A472" s="8" t="s">
        <v>161</v>
      </c>
      <c r="B472" t="s">
        <v>583</v>
      </c>
      <c r="C472" t="s">
        <v>586</v>
      </c>
      <c r="D472" t="s">
        <v>587</v>
      </c>
      <c r="E472" t="s">
        <v>317</v>
      </c>
      <c r="F472">
        <v>2019</v>
      </c>
      <c r="G472">
        <v>10</v>
      </c>
      <c r="H472" s="8" t="s">
        <v>287</v>
      </c>
      <c r="I472" s="8">
        <v>1</v>
      </c>
      <c r="J472" s="1">
        <v>7997.92</v>
      </c>
      <c r="K472" s="1">
        <v>7997.92</v>
      </c>
      <c r="L472" s="8">
        <v>0</v>
      </c>
      <c r="M472" t="s">
        <v>51</v>
      </c>
      <c r="N472" t="s">
        <v>52</v>
      </c>
      <c r="O472" t="s">
        <v>52</v>
      </c>
      <c r="P472">
        <v>3740</v>
      </c>
      <c r="Q472" t="s">
        <v>57</v>
      </c>
      <c r="R472" s="8" t="s">
        <v>697</v>
      </c>
    </row>
    <row r="473" spans="1:18" x14ac:dyDescent="0.25">
      <c r="A473" s="8" t="s">
        <v>161</v>
      </c>
      <c r="B473" t="s">
        <v>583</v>
      </c>
      <c r="C473" t="s">
        <v>586</v>
      </c>
      <c r="D473" t="s">
        <v>587</v>
      </c>
      <c r="E473" t="s">
        <v>318</v>
      </c>
      <c r="F473">
        <v>2019</v>
      </c>
      <c r="G473">
        <v>10</v>
      </c>
      <c r="H473" s="8" t="s">
        <v>287</v>
      </c>
      <c r="I473" s="8">
        <v>1</v>
      </c>
      <c r="J473" s="1">
        <v>60</v>
      </c>
      <c r="K473" s="1">
        <v>60</v>
      </c>
      <c r="L473" s="8">
        <v>0</v>
      </c>
      <c r="M473" t="s">
        <v>51</v>
      </c>
      <c r="N473" t="s">
        <v>52</v>
      </c>
      <c r="O473" t="s">
        <v>52</v>
      </c>
      <c r="P473">
        <v>3770</v>
      </c>
      <c r="Q473" t="s">
        <v>58</v>
      </c>
      <c r="R473" s="8" t="s">
        <v>697</v>
      </c>
    </row>
    <row r="474" spans="1:18" x14ac:dyDescent="0.25">
      <c r="A474" s="8" t="s">
        <v>161</v>
      </c>
      <c r="B474" t="s">
        <v>583</v>
      </c>
      <c r="C474" t="s">
        <v>586</v>
      </c>
      <c r="D474" t="s">
        <v>587</v>
      </c>
      <c r="E474" t="s">
        <v>319</v>
      </c>
      <c r="F474">
        <v>2019</v>
      </c>
      <c r="G474">
        <v>10</v>
      </c>
      <c r="H474" s="8" t="s">
        <v>287</v>
      </c>
      <c r="I474" s="8">
        <v>1</v>
      </c>
      <c r="J474" s="1">
        <v>28596.35</v>
      </c>
      <c r="K474" s="1">
        <v>28596.35</v>
      </c>
      <c r="L474" s="8">
        <v>0</v>
      </c>
      <c r="M474" t="s">
        <v>51</v>
      </c>
      <c r="N474" t="s">
        <v>52</v>
      </c>
      <c r="O474" t="s">
        <v>52</v>
      </c>
      <c r="P474">
        <v>3790</v>
      </c>
      <c r="Q474" t="s">
        <v>59</v>
      </c>
      <c r="R474" s="8" t="s">
        <v>697</v>
      </c>
    </row>
    <row r="475" spans="1:18" x14ac:dyDescent="0.25">
      <c r="A475" s="8" t="s">
        <v>161</v>
      </c>
      <c r="B475" t="s">
        <v>583</v>
      </c>
      <c r="C475" t="s">
        <v>586</v>
      </c>
      <c r="D475" t="s">
        <v>587</v>
      </c>
      <c r="E475" t="s">
        <v>320</v>
      </c>
      <c r="F475">
        <v>2019</v>
      </c>
      <c r="G475">
        <v>10</v>
      </c>
      <c r="H475" s="8" t="s">
        <v>287</v>
      </c>
      <c r="I475" s="8">
        <v>1</v>
      </c>
      <c r="J475" s="1">
        <v>0</v>
      </c>
      <c r="K475" s="1">
        <v>911.05</v>
      </c>
      <c r="L475" s="8">
        <v>911.05</v>
      </c>
      <c r="M475" t="s">
        <v>51</v>
      </c>
      <c r="N475" t="s">
        <v>52</v>
      </c>
      <c r="O475" t="s">
        <v>52</v>
      </c>
      <c r="P475">
        <v>3806</v>
      </c>
      <c r="Q475" t="s">
        <v>60</v>
      </c>
      <c r="R475" s="8" t="s">
        <v>697</v>
      </c>
    </row>
    <row r="476" spans="1:18" x14ac:dyDescent="0.25">
      <c r="A476" s="8" t="s">
        <v>161</v>
      </c>
      <c r="B476" t="s">
        <v>583</v>
      </c>
      <c r="C476" t="s">
        <v>586</v>
      </c>
      <c r="D476" t="s">
        <v>587</v>
      </c>
      <c r="E476" t="s">
        <v>362</v>
      </c>
      <c r="F476">
        <v>2019</v>
      </c>
      <c r="G476">
        <v>10</v>
      </c>
      <c r="H476" s="8" t="s">
        <v>287</v>
      </c>
      <c r="I476" s="8">
        <v>1</v>
      </c>
      <c r="J476" s="1">
        <v>0</v>
      </c>
      <c r="K476" s="1">
        <v>36162.18</v>
      </c>
      <c r="L476" s="8">
        <v>36162.18</v>
      </c>
      <c r="M476" t="s">
        <v>51</v>
      </c>
      <c r="N476" t="s">
        <v>52</v>
      </c>
      <c r="O476" t="s">
        <v>52</v>
      </c>
      <c r="P476">
        <v>3820</v>
      </c>
      <c r="Q476" t="s">
        <v>119</v>
      </c>
      <c r="R476" s="8" t="s">
        <v>697</v>
      </c>
    </row>
    <row r="477" spans="1:18" x14ac:dyDescent="0.25">
      <c r="A477" s="8" t="s">
        <v>161</v>
      </c>
      <c r="B477" t="s">
        <v>451</v>
      </c>
      <c r="C477" t="s">
        <v>452</v>
      </c>
      <c r="D477" t="s">
        <v>588</v>
      </c>
      <c r="E477" t="s">
        <v>322</v>
      </c>
      <c r="F477">
        <v>2019</v>
      </c>
      <c r="G477">
        <v>10</v>
      </c>
      <c r="H477" s="8" t="s">
        <v>287</v>
      </c>
      <c r="I477" s="8">
        <v>1</v>
      </c>
      <c r="J477" s="1">
        <v>36134.69</v>
      </c>
      <c r="K477" s="1">
        <v>0</v>
      </c>
      <c r="L477" s="8">
        <v>-36134.69</v>
      </c>
      <c r="M477" t="s">
        <v>226</v>
      </c>
      <c r="N477" t="s">
        <v>226</v>
      </c>
      <c r="O477" t="s">
        <v>226</v>
      </c>
      <c r="P477">
        <v>3900</v>
      </c>
      <c r="Q477" t="s">
        <v>62</v>
      </c>
      <c r="R477" s="8" t="s">
        <v>697</v>
      </c>
    </row>
    <row r="478" spans="1:18" x14ac:dyDescent="0.25">
      <c r="A478" s="8" t="s">
        <v>159</v>
      </c>
      <c r="B478" t="s">
        <v>453</v>
      </c>
      <c r="C478" t="s">
        <v>454</v>
      </c>
      <c r="D478" t="s">
        <v>589</v>
      </c>
      <c r="E478" t="s">
        <v>323</v>
      </c>
      <c r="F478">
        <v>2019</v>
      </c>
      <c r="G478">
        <v>10</v>
      </c>
      <c r="H478" s="8" t="s">
        <v>287</v>
      </c>
      <c r="I478" s="8">
        <v>1</v>
      </c>
      <c r="J478" s="1">
        <v>0</v>
      </c>
      <c r="K478" s="1">
        <v>4795</v>
      </c>
      <c r="L478" s="8">
        <v>4795</v>
      </c>
      <c r="M478" t="s">
        <v>63</v>
      </c>
      <c r="N478" t="s">
        <v>64</v>
      </c>
      <c r="O478" t="s">
        <v>64</v>
      </c>
      <c r="P478">
        <v>4400</v>
      </c>
      <c r="Q478" t="s">
        <v>65</v>
      </c>
      <c r="R478" s="8" t="s">
        <v>697</v>
      </c>
    </row>
    <row r="479" spans="1:18" x14ac:dyDescent="0.25">
      <c r="A479" s="8" t="s">
        <v>159</v>
      </c>
      <c r="B479" t="s">
        <v>453</v>
      </c>
      <c r="C479" t="s">
        <v>455</v>
      </c>
      <c r="D479" t="s">
        <v>590</v>
      </c>
      <c r="E479" t="s">
        <v>325</v>
      </c>
      <c r="F479">
        <v>2019</v>
      </c>
      <c r="G479">
        <v>10</v>
      </c>
      <c r="H479" s="8" t="s">
        <v>287</v>
      </c>
      <c r="I479" s="8">
        <v>1</v>
      </c>
      <c r="J479" s="1">
        <v>0</v>
      </c>
      <c r="K479" s="1">
        <v>5854.52</v>
      </c>
      <c r="L479" s="8">
        <v>5854.52</v>
      </c>
      <c r="M479" t="s">
        <v>63</v>
      </c>
      <c r="N479" t="s">
        <v>67</v>
      </c>
      <c r="O479" t="s">
        <v>68</v>
      </c>
      <c r="P479">
        <v>4820</v>
      </c>
      <c r="Q479" t="s">
        <v>68</v>
      </c>
      <c r="R479" s="8" t="s">
        <v>697</v>
      </c>
    </row>
    <row r="480" spans="1:18" x14ac:dyDescent="0.25">
      <c r="A480" s="8" t="s">
        <v>159</v>
      </c>
      <c r="B480" t="s">
        <v>453</v>
      </c>
      <c r="C480" t="s">
        <v>456</v>
      </c>
      <c r="D480" t="s">
        <v>591</v>
      </c>
      <c r="E480" t="s">
        <v>326</v>
      </c>
      <c r="F480">
        <v>2019</v>
      </c>
      <c r="G480">
        <v>10</v>
      </c>
      <c r="H480" s="8" t="s">
        <v>287</v>
      </c>
      <c r="I480" s="8">
        <v>1</v>
      </c>
      <c r="J480" s="1">
        <v>0</v>
      </c>
      <c r="K480" s="1">
        <v>36134.69</v>
      </c>
      <c r="L480" s="8">
        <v>36134.69</v>
      </c>
      <c r="M480" t="s">
        <v>63</v>
      </c>
      <c r="N480" t="s">
        <v>69</v>
      </c>
      <c r="O480" t="s">
        <v>69</v>
      </c>
      <c r="P480">
        <v>4830</v>
      </c>
      <c r="Q480" t="s">
        <v>69</v>
      </c>
      <c r="R480" s="8" t="s">
        <v>697</v>
      </c>
    </row>
    <row r="481" spans="1:18" x14ac:dyDescent="0.25">
      <c r="A481" s="8" t="s">
        <v>159</v>
      </c>
      <c r="B481" t="s">
        <v>457</v>
      </c>
      <c r="C481" t="s">
        <v>459</v>
      </c>
      <c r="D481" t="s">
        <v>593</v>
      </c>
      <c r="E481" t="s">
        <v>328</v>
      </c>
      <c r="F481">
        <v>2019</v>
      </c>
      <c r="G481">
        <v>10</v>
      </c>
      <c r="H481" s="8" t="s">
        <v>287</v>
      </c>
      <c r="I481" s="8">
        <v>1</v>
      </c>
      <c r="J481" s="1">
        <v>17159</v>
      </c>
      <c r="K481" s="1">
        <v>0</v>
      </c>
      <c r="L481" s="8">
        <v>-17159</v>
      </c>
      <c r="M481" t="s">
        <v>70</v>
      </c>
      <c r="N481" t="s">
        <v>74</v>
      </c>
      <c r="O481" t="s">
        <v>75</v>
      </c>
      <c r="P481">
        <v>6020</v>
      </c>
      <c r="Q481" t="s">
        <v>76</v>
      </c>
      <c r="R481" s="8" t="s">
        <v>697</v>
      </c>
    </row>
    <row r="482" spans="1:18" x14ac:dyDescent="0.25">
      <c r="A482" s="8" t="s">
        <v>159</v>
      </c>
      <c r="B482" t="s">
        <v>457</v>
      </c>
      <c r="C482" t="s">
        <v>459</v>
      </c>
      <c r="D482" t="s">
        <v>593</v>
      </c>
      <c r="E482" t="s">
        <v>329</v>
      </c>
      <c r="F482">
        <v>2019</v>
      </c>
      <c r="G482">
        <v>10</v>
      </c>
      <c r="H482" s="8" t="s">
        <v>287</v>
      </c>
      <c r="I482" s="8">
        <v>1</v>
      </c>
      <c r="J482" s="1">
        <v>7000</v>
      </c>
      <c r="K482" s="1">
        <v>0</v>
      </c>
      <c r="L482" s="8">
        <v>-7000</v>
      </c>
      <c r="M482" t="s">
        <v>70</v>
      </c>
      <c r="N482" t="s">
        <v>74</v>
      </c>
      <c r="O482" t="s">
        <v>75</v>
      </c>
      <c r="P482">
        <v>6024</v>
      </c>
      <c r="Q482" t="s">
        <v>77</v>
      </c>
      <c r="R482" s="8" t="s">
        <v>697</v>
      </c>
    </row>
    <row r="483" spans="1:18" x14ac:dyDescent="0.25">
      <c r="A483" s="8" t="s">
        <v>159</v>
      </c>
      <c r="B483" t="s">
        <v>457</v>
      </c>
      <c r="C483" t="s">
        <v>459</v>
      </c>
      <c r="D483" t="s">
        <v>593</v>
      </c>
      <c r="E483" t="s">
        <v>357</v>
      </c>
      <c r="F483">
        <v>2019</v>
      </c>
      <c r="G483">
        <v>10</v>
      </c>
      <c r="H483" s="8" t="s">
        <v>287</v>
      </c>
      <c r="I483" s="8">
        <v>1</v>
      </c>
      <c r="J483" s="1">
        <v>22.8</v>
      </c>
      <c r="K483" s="1">
        <v>0</v>
      </c>
      <c r="L483" s="8">
        <v>-22.8</v>
      </c>
      <c r="M483" t="s">
        <v>70</v>
      </c>
      <c r="N483" t="s">
        <v>74</v>
      </c>
      <c r="O483" t="s">
        <v>75</v>
      </c>
      <c r="P483">
        <v>6095</v>
      </c>
      <c r="Q483" t="s">
        <v>115</v>
      </c>
      <c r="R483" s="8" t="s">
        <v>697</v>
      </c>
    </row>
    <row r="484" spans="1:18" x14ac:dyDescent="0.25">
      <c r="A484" s="8" t="s">
        <v>159</v>
      </c>
      <c r="B484" t="s">
        <v>457</v>
      </c>
      <c r="C484" t="s">
        <v>459</v>
      </c>
      <c r="D484" t="s">
        <v>594</v>
      </c>
      <c r="E484" t="s">
        <v>330</v>
      </c>
      <c r="F484">
        <v>2019</v>
      </c>
      <c r="G484">
        <v>10</v>
      </c>
      <c r="H484" s="8" t="s">
        <v>287</v>
      </c>
      <c r="I484" s="8">
        <v>1</v>
      </c>
      <c r="J484" s="1">
        <v>4261.1400000000003</v>
      </c>
      <c r="K484" s="1">
        <v>0</v>
      </c>
      <c r="L484" s="8">
        <v>-4261.1400000000003</v>
      </c>
      <c r="M484" t="s">
        <v>70</v>
      </c>
      <c r="N484" t="s">
        <v>74</v>
      </c>
      <c r="O484" t="s">
        <v>78</v>
      </c>
      <c r="P484">
        <v>6110</v>
      </c>
      <c r="Q484" t="s">
        <v>79</v>
      </c>
      <c r="R484" s="8" t="s">
        <v>697</v>
      </c>
    </row>
    <row r="485" spans="1:18" x14ac:dyDescent="0.25">
      <c r="A485" s="8" t="s">
        <v>159</v>
      </c>
      <c r="B485" t="s">
        <v>457</v>
      </c>
      <c r="C485" t="s">
        <v>459</v>
      </c>
      <c r="D485" t="s">
        <v>594</v>
      </c>
      <c r="E485" t="s">
        <v>331</v>
      </c>
      <c r="F485">
        <v>2019</v>
      </c>
      <c r="G485">
        <v>10</v>
      </c>
      <c r="H485" s="8" t="s">
        <v>287</v>
      </c>
      <c r="I485" s="8">
        <v>1</v>
      </c>
      <c r="J485" s="1">
        <v>176.21</v>
      </c>
      <c r="K485" s="1">
        <v>0</v>
      </c>
      <c r="L485" s="8">
        <v>-176.21</v>
      </c>
      <c r="M485" t="s">
        <v>70</v>
      </c>
      <c r="N485" t="s">
        <v>74</v>
      </c>
      <c r="O485" t="s">
        <v>78</v>
      </c>
      <c r="P485">
        <v>6111</v>
      </c>
      <c r="Q485" t="s">
        <v>80</v>
      </c>
      <c r="R485" s="8" t="s">
        <v>697</v>
      </c>
    </row>
    <row r="486" spans="1:18" x14ac:dyDescent="0.25">
      <c r="A486" s="8" t="s">
        <v>159</v>
      </c>
      <c r="B486" t="s">
        <v>457</v>
      </c>
      <c r="C486" t="s">
        <v>459</v>
      </c>
      <c r="D486" t="s">
        <v>594</v>
      </c>
      <c r="E486" t="s">
        <v>332</v>
      </c>
      <c r="F486">
        <v>2019</v>
      </c>
      <c r="G486">
        <v>10</v>
      </c>
      <c r="H486" s="8" t="s">
        <v>287</v>
      </c>
      <c r="I486" s="8">
        <v>1</v>
      </c>
      <c r="J486" s="1">
        <v>500.85</v>
      </c>
      <c r="K486" s="1">
        <v>0</v>
      </c>
      <c r="L486" s="8">
        <v>-500.85</v>
      </c>
      <c r="M486" t="s">
        <v>70</v>
      </c>
      <c r="N486" t="s">
        <v>74</v>
      </c>
      <c r="O486" t="s">
        <v>78</v>
      </c>
      <c r="P486">
        <v>6120</v>
      </c>
      <c r="Q486" t="s">
        <v>81</v>
      </c>
      <c r="R486" s="8" t="s">
        <v>697</v>
      </c>
    </row>
    <row r="487" spans="1:18" x14ac:dyDescent="0.25">
      <c r="A487" s="8" t="s">
        <v>159</v>
      </c>
      <c r="B487" t="s">
        <v>457</v>
      </c>
      <c r="C487" t="s">
        <v>460</v>
      </c>
      <c r="D487" t="s">
        <v>595</v>
      </c>
      <c r="E487" t="s">
        <v>333</v>
      </c>
      <c r="F487">
        <v>2019</v>
      </c>
      <c r="G487">
        <v>10</v>
      </c>
      <c r="H487" s="8" t="s">
        <v>287</v>
      </c>
      <c r="I487" s="8">
        <v>1</v>
      </c>
      <c r="J487" s="1">
        <v>441.47</v>
      </c>
      <c r="K487" s="1">
        <v>0</v>
      </c>
      <c r="L487" s="8">
        <v>-441.47</v>
      </c>
      <c r="M487" t="s">
        <v>70</v>
      </c>
      <c r="N487" t="s">
        <v>82</v>
      </c>
      <c r="O487" t="s">
        <v>83</v>
      </c>
      <c r="P487">
        <v>6300</v>
      </c>
      <c r="Q487" t="s">
        <v>82</v>
      </c>
      <c r="R487" s="8" t="s">
        <v>697</v>
      </c>
    </row>
    <row r="488" spans="1:18" x14ac:dyDescent="0.25">
      <c r="A488" s="8" t="s">
        <v>159</v>
      </c>
      <c r="B488" t="s">
        <v>457</v>
      </c>
      <c r="C488" t="s">
        <v>460</v>
      </c>
      <c r="D488" t="s">
        <v>596</v>
      </c>
      <c r="E488" t="s">
        <v>334</v>
      </c>
      <c r="F488">
        <v>2019</v>
      </c>
      <c r="G488">
        <v>10</v>
      </c>
      <c r="H488" s="8" t="s">
        <v>287</v>
      </c>
      <c r="I488" s="8">
        <v>1</v>
      </c>
      <c r="J488" s="1">
        <v>5138.13</v>
      </c>
      <c r="K488" s="1">
        <v>0</v>
      </c>
      <c r="L488" s="8">
        <v>-5138.13</v>
      </c>
      <c r="M488" t="s">
        <v>70</v>
      </c>
      <c r="N488" t="s">
        <v>82</v>
      </c>
      <c r="O488" t="s">
        <v>84</v>
      </c>
      <c r="P488">
        <v>6310</v>
      </c>
      <c r="Q488" t="s">
        <v>85</v>
      </c>
      <c r="R488" s="8" t="s">
        <v>697</v>
      </c>
    </row>
    <row r="489" spans="1:18" x14ac:dyDescent="0.25">
      <c r="A489" s="8" t="s">
        <v>159</v>
      </c>
      <c r="B489" t="s">
        <v>457</v>
      </c>
      <c r="C489" t="s">
        <v>460</v>
      </c>
      <c r="D489" t="s">
        <v>596</v>
      </c>
      <c r="E489" t="s">
        <v>335</v>
      </c>
      <c r="F489">
        <v>2019</v>
      </c>
      <c r="G489">
        <v>10</v>
      </c>
      <c r="H489" s="8" t="s">
        <v>287</v>
      </c>
      <c r="I489" s="8">
        <v>1</v>
      </c>
      <c r="J489" s="1">
        <v>1055.26</v>
      </c>
      <c r="K489" s="1">
        <v>0</v>
      </c>
      <c r="L489" s="8">
        <v>-1055.26</v>
      </c>
      <c r="M489" t="s">
        <v>70</v>
      </c>
      <c r="N489" t="s">
        <v>82</v>
      </c>
      <c r="O489" t="s">
        <v>84</v>
      </c>
      <c r="P489">
        <v>6325</v>
      </c>
      <c r="Q489" t="s">
        <v>86</v>
      </c>
      <c r="R489" s="8" t="s">
        <v>697</v>
      </c>
    </row>
    <row r="490" spans="1:18" x14ac:dyDescent="0.25">
      <c r="A490" s="8" t="s">
        <v>159</v>
      </c>
      <c r="B490" t="s">
        <v>457</v>
      </c>
      <c r="C490" t="s">
        <v>460</v>
      </c>
      <c r="D490" t="s">
        <v>596</v>
      </c>
      <c r="E490" t="s">
        <v>336</v>
      </c>
      <c r="F490">
        <v>2019</v>
      </c>
      <c r="G490">
        <v>10</v>
      </c>
      <c r="H490" s="8" t="s">
        <v>287</v>
      </c>
      <c r="I490" s="8">
        <v>1</v>
      </c>
      <c r="J490" s="1">
        <v>414.68</v>
      </c>
      <c r="K490" s="1">
        <v>0</v>
      </c>
      <c r="L490" s="8">
        <v>-414.68</v>
      </c>
      <c r="M490" t="s">
        <v>70</v>
      </c>
      <c r="N490" t="s">
        <v>82</v>
      </c>
      <c r="O490" t="s">
        <v>84</v>
      </c>
      <c r="P490">
        <v>6330</v>
      </c>
      <c r="Q490" t="s">
        <v>87</v>
      </c>
      <c r="R490" s="8" t="s">
        <v>697</v>
      </c>
    </row>
    <row r="491" spans="1:18" x14ac:dyDescent="0.25">
      <c r="A491" s="8" t="s">
        <v>159</v>
      </c>
      <c r="B491" t="s">
        <v>457</v>
      </c>
      <c r="C491" t="s">
        <v>460</v>
      </c>
      <c r="D491" t="s">
        <v>599</v>
      </c>
      <c r="E491" t="s">
        <v>368</v>
      </c>
      <c r="F491">
        <v>2019</v>
      </c>
      <c r="G491">
        <v>10</v>
      </c>
      <c r="H491" s="8" t="s">
        <v>287</v>
      </c>
      <c r="I491" s="8">
        <v>1</v>
      </c>
      <c r="J491" s="1">
        <v>11990.75</v>
      </c>
      <c r="K491" s="1">
        <v>350</v>
      </c>
      <c r="L491" s="8">
        <v>-11640.75</v>
      </c>
      <c r="M491" t="s">
        <v>70</v>
      </c>
      <c r="N491" t="s">
        <v>82</v>
      </c>
      <c r="O491" t="s">
        <v>94</v>
      </c>
      <c r="P491">
        <v>6601</v>
      </c>
      <c r="Q491" t="s">
        <v>125</v>
      </c>
      <c r="R491" s="8" t="s">
        <v>697</v>
      </c>
    </row>
    <row r="492" spans="1:18" x14ac:dyDescent="0.25">
      <c r="A492" s="8" t="s">
        <v>159</v>
      </c>
      <c r="B492" t="s">
        <v>457</v>
      </c>
      <c r="C492" t="s">
        <v>460</v>
      </c>
      <c r="D492" t="s">
        <v>599</v>
      </c>
      <c r="E492" t="s">
        <v>341</v>
      </c>
      <c r="F492">
        <v>2019</v>
      </c>
      <c r="G492">
        <v>10</v>
      </c>
      <c r="H492" s="8" t="s">
        <v>287</v>
      </c>
      <c r="I492" s="8">
        <v>1</v>
      </c>
      <c r="J492" s="1">
        <v>172.27</v>
      </c>
      <c r="K492" s="1">
        <v>0</v>
      </c>
      <c r="L492" s="8">
        <v>-172.27</v>
      </c>
      <c r="M492" t="s">
        <v>70</v>
      </c>
      <c r="N492" t="s">
        <v>82</v>
      </c>
      <c r="O492" t="s">
        <v>94</v>
      </c>
      <c r="P492">
        <v>6640</v>
      </c>
      <c r="Q492" t="s">
        <v>95</v>
      </c>
      <c r="R492" s="8" t="s">
        <v>697</v>
      </c>
    </row>
    <row r="493" spans="1:18" x14ac:dyDescent="0.25">
      <c r="A493" s="8" t="s">
        <v>159</v>
      </c>
      <c r="B493" t="s">
        <v>457</v>
      </c>
      <c r="C493" t="s">
        <v>460</v>
      </c>
      <c r="D493" t="s">
        <v>599</v>
      </c>
      <c r="E493" t="s">
        <v>342</v>
      </c>
      <c r="F493">
        <v>2019</v>
      </c>
      <c r="G493">
        <v>10</v>
      </c>
      <c r="H493" s="8" t="s">
        <v>287</v>
      </c>
      <c r="I493" s="8">
        <v>1</v>
      </c>
      <c r="J493" s="1">
        <v>544.77</v>
      </c>
      <c r="K493" s="1">
        <v>0</v>
      </c>
      <c r="L493" s="8">
        <v>-544.77</v>
      </c>
      <c r="M493" t="s">
        <v>70</v>
      </c>
      <c r="N493" t="s">
        <v>82</v>
      </c>
      <c r="O493" t="s">
        <v>94</v>
      </c>
      <c r="P493">
        <v>6650</v>
      </c>
      <c r="Q493" t="s">
        <v>96</v>
      </c>
      <c r="R493" s="8" t="s">
        <v>697</v>
      </c>
    </row>
    <row r="494" spans="1:18" x14ac:dyDescent="0.25">
      <c r="A494" s="8" t="s">
        <v>159</v>
      </c>
      <c r="B494" t="s">
        <v>457</v>
      </c>
      <c r="C494" t="s">
        <v>460</v>
      </c>
      <c r="D494" t="s">
        <v>599</v>
      </c>
      <c r="E494" t="s">
        <v>359</v>
      </c>
      <c r="F494">
        <v>2019</v>
      </c>
      <c r="G494">
        <v>10</v>
      </c>
      <c r="H494" s="8" t="s">
        <v>287</v>
      </c>
      <c r="I494" s="8">
        <v>1</v>
      </c>
      <c r="J494" s="1">
        <v>92.02</v>
      </c>
      <c r="K494" s="1">
        <v>0</v>
      </c>
      <c r="L494" s="8">
        <v>-92.02</v>
      </c>
      <c r="M494" t="s">
        <v>70</v>
      </c>
      <c r="N494" t="s">
        <v>82</v>
      </c>
      <c r="O494" t="s">
        <v>94</v>
      </c>
      <c r="P494">
        <v>6651</v>
      </c>
      <c r="Q494" t="s">
        <v>117</v>
      </c>
      <c r="R494" s="8" t="s">
        <v>697</v>
      </c>
    </row>
    <row r="495" spans="1:18" x14ac:dyDescent="0.25">
      <c r="A495" s="8" t="s">
        <v>159</v>
      </c>
      <c r="B495" t="s">
        <v>457</v>
      </c>
      <c r="C495" t="s">
        <v>460</v>
      </c>
      <c r="D495" t="s">
        <v>599</v>
      </c>
      <c r="E495" t="s">
        <v>343</v>
      </c>
      <c r="F495">
        <v>2019</v>
      </c>
      <c r="G495">
        <v>10</v>
      </c>
      <c r="H495" s="8" t="s">
        <v>287</v>
      </c>
      <c r="I495" s="8">
        <v>1</v>
      </c>
      <c r="J495" s="1">
        <v>258.39999999999998</v>
      </c>
      <c r="K495" s="1">
        <v>0</v>
      </c>
      <c r="L495" s="8">
        <v>-258.39999999999998</v>
      </c>
      <c r="M495" t="s">
        <v>70</v>
      </c>
      <c r="N495" t="s">
        <v>82</v>
      </c>
      <c r="O495" t="s">
        <v>94</v>
      </c>
      <c r="P495">
        <v>6663</v>
      </c>
      <c r="Q495" t="s">
        <v>97</v>
      </c>
      <c r="R495" s="8" t="s">
        <v>697</v>
      </c>
    </row>
    <row r="496" spans="1:18" x14ac:dyDescent="0.25">
      <c r="A496" s="8" t="s">
        <v>159</v>
      </c>
      <c r="B496" t="s">
        <v>457</v>
      </c>
      <c r="C496" t="s">
        <v>460</v>
      </c>
      <c r="D496" t="s">
        <v>599</v>
      </c>
      <c r="E496" t="s">
        <v>344</v>
      </c>
      <c r="F496">
        <v>2019</v>
      </c>
      <c r="G496">
        <v>10</v>
      </c>
      <c r="H496" s="8" t="s">
        <v>287</v>
      </c>
      <c r="I496" s="8">
        <v>1</v>
      </c>
      <c r="J496" s="1">
        <v>326.39999999999998</v>
      </c>
      <c r="K496" s="1">
        <v>0</v>
      </c>
      <c r="L496" s="8">
        <v>-326.39999999999998</v>
      </c>
      <c r="M496" t="s">
        <v>70</v>
      </c>
      <c r="N496" t="s">
        <v>82</v>
      </c>
      <c r="O496" t="s">
        <v>94</v>
      </c>
      <c r="P496">
        <v>6664</v>
      </c>
      <c r="Q496" t="s">
        <v>98</v>
      </c>
      <c r="R496" s="8" t="s">
        <v>697</v>
      </c>
    </row>
    <row r="497" spans="1:18" x14ac:dyDescent="0.25">
      <c r="A497" s="8" t="s">
        <v>159</v>
      </c>
      <c r="B497" t="s">
        <v>457</v>
      </c>
      <c r="C497" t="s">
        <v>460</v>
      </c>
      <c r="D497" t="s">
        <v>600</v>
      </c>
      <c r="E497" t="s">
        <v>345</v>
      </c>
      <c r="F497">
        <v>2019</v>
      </c>
      <c r="G497">
        <v>10</v>
      </c>
      <c r="H497" s="8" t="s">
        <v>287</v>
      </c>
      <c r="I497" s="8">
        <v>1</v>
      </c>
      <c r="J497" s="1">
        <v>214.11</v>
      </c>
      <c r="K497" s="1">
        <v>0</v>
      </c>
      <c r="L497" s="8">
        <v>-214.11</v>
      </c>
      <c r="M497" t="s">
        <v>70</v>
      </c>
      <c r="N497" t="s">
        <v>82</v>
      </c>
      <c r="O497" t="s">
        <v>99</v>
      </c>
      <c r="P497">
        <v>6805</v>
      </c>
      <c r="Q497" t="s">
        <v>100</v>
      </c>
      <c r="R497" s="8" t="s">
        <v>697</v>
      </c>
    </row>
    <row r="498" spans="1:18" x14ac:dyDescent="0.25">
      <c r="A498" s="8" t="s">
        <v>159</v>
      </c>
      <c r="B498" t="s">
        <v>457</v>
      </c>
      <c r="C498" t="s">
        <v>460</v>
      </c>
      <c r="D498" t="s">
        <v>600</v>
      </c>
      <c r="E498" t="s">
        <v>360</v>
      </c>
      <c r="F498">
        <v>2019</v>
      </c>
      <c r="G498">
        <v>10</v>
      </c>
      <c r="H498" s="8" t="s">
        <v>287</v>
      </c>
      <c r="I498" s="8">
        <v>1</v>
      </c>
      <c r="J498" s="1">
        <v>167.95</v>
      </c>
      <c r="K498" s="1">
        <v>0</v>
      </c>
      <c r="L498" s="8">
        <v>-167.95</v>
      </c>
      <c r="M498" t="s">
        <v>70</v>
      </c>
      <c r="N498" t="s">
        <v>82</v>
      </c>
      <c r="O498" t="s">
        <v>99</v>
      </c>
      <c r="P498">
        <v>6815</v>
      </c>
      <c r="Q498" t="s">
        <v>99</v>
      </c>
      <c r="R498" s="8" t="s">
        <v>697</v>
      </c>
    </row>
    <row r="499" spans="1:18" x14ac:dyDescent="0.25">
      <c r="A499" s="8" t="s">
        <v>159</v>
      </c>
      <c r="B499" t="s">
        <v>457</v>
      </c>
      <c r="C499" t="s">
        <v>460</v>
      </c>
      <c r="D499" t="s">
        <v>601</v>
      </c>
      <c r="E499" t="s">
        <v>346</v>
      </c>
      <c r="F499">
        <v>2019</v>
      </c>
      <c r="G499">
        <v>10</v>
      </c>
      <c r="H499" s="8" t="s">
        <v>287</v>
      </c>
      <c r="I499" s="8">
        <v>1</v>
      </c>
      <c r="J499" s="1">
        <v>843.7</v>
      </c>
      <c r="K499" s="1">
        <v>0</v>
      </c>
      <c r="L499" s="8">
        <v>-843.7</v>
      </c>
      <c r="M499" t="s">
        <v>70</v>
      </c>
      <c r="N499" t="s">
        <v>82</v>
      </c>
      <c r="O499" t="s">
        <v>101</v>
      </c>
      <c r="P499">
        <v>6825</v>
      </c>
      <c r="Q499" t="s">
        <v>102</v>
      </c>
      <c r="R499" s="8" t="s">
        <v>697</v>
      </c>
    </row>
    <row r="500" spans="1:18" x14ac:dyDescent="0.25">
      <c r="A500" s="8" t="s">
        <v>159</v>
      </c>
      <c r="B500" t="s">
        <v>457</v>
      </c>
      <c r="C500" t="s">
        <v>460</v>
      </c>
      <c r="D500" t="s">
        <v>602</v>
      </c>
      <c r="E500" t="s">
        <v>347</v>
      </c>
      <c r="F500">
        <v>2019</v>
      </c>
      <c r="G500">
        <v>10</v>
      </c>
      <c r="H500" s="8" t="s">
        <v>287</v>
      </c>
      <c r="I500" s="8">
        <v>1</v>
      </c>
      <c r="J500" s="1">
        <v>40.85</v>
      </c>
      <c r="K500" s="1">
        <v>0</v>
      </c>
      <c r="L500" s="8">
        <v>-40.85</v>
      </c>
      <c r="M500" t="s">
        <v>70</v>
      </c>
      <c r="N500" t="s">
        <v>82</v>
      </c>
      <c r="O500" t="s">
        <v>103</v>
      </c>
      <c r="P500">
        <v>6850</v>
      </c>
      <c r="Q500" t="s">
        <v>103</v>
      </c>
      <c r="R500" s="8" t="s">
        <v>697</v>
      </c>
    </row>
    <row r="501" spans="1:18" x14ac:dyDescent="0.25">
      <c r="A501" s="8" t="s">
        <v>159</v>
      </c>
      <c r="B501" t="s">
        <v>457</v>
      </c>
      <c r="C501" t="s">
        <v>460</v>
      </c>
      <c r="D501" t="s">
        <v>602</v>
      </c>
      <c r="E501" t="s">
        <v>348</v>
      </c>
      <c r="F501">
        <v>2019</v>
      </c>
      <c r="G501">
        <v>10</v>
      </c>
      <c r="H501" s="8" t="s">
        <v>287</v>
      </c>
      <c r="I501" s="8">
        <v>1</v>
      </c>
      <c r="J501" s="1">
        <v>101.85</v>
      </c>
      <c r="K501" s="1">
        <v>0</v>
      </c>
      <c r="L501" s="8">
        <v>-101.85</v>
      </c>
      <c r="M501" t="s">
        <v>70</v>
      </c>
      <c r="N501" t="s">
        <v>82</v>
      </c>
      <c r="O501" t="s">
        <v>103</v>
      </c>
      <c r="P501">
        <v>6855</v>
      </c>
      <c r="Q501" t="s">
        <v>104</v>
      </c>
      <c r="R501" s="8" t="s">
        <v>697</v>
      </c>
    </row>
    <row r="502" spans="1:18" x14ac:dyDescent="0.25">
      <c r="A502" s="8" t="s">
        <v>159</v>
      </c>
      <c r="B502" t="s">
        <v>457</v>
      </c>
      <c r="C502" t="s">
        <v>460</v>
      </c>
      <c r="D502" t="s">
        <v>603</v>
      </c>
      <c r="E502" t="s">
        <v>351</v>
      </c>
      <c r="F502">
        <v>2019</v>
      </c>
      <c r="G502">
        <v>10</v>
      </c>
      <c r="H502" s="8" t="s">
        <v>287</v>
      </c>
      <c r="I502" s="8">
        <v>1</v>
      </c>
      <c r="J502" s="1">
        <v>7500</v>
      </c>
      <c r="K502" s="1">
        <v>0</v>
      </c>
      <c r="L502" s="8">
        <v>-7500</v>
      </c>
      <c r="M502" t="s">
        <v>70</v>
      </c>
      <c r="N502" t="s">
        <v>82</v>
      </c>
      <c r="O502" t="s">
        <v>106</v>
      </c>
      <c r="P502">
        <v>6976</v>
      </c>
      <c r="Q502" t="s">
        <v>108</v>
      </c>
      <c r="R502" s="8" t="s">
        <v>697</v>
      </c>
    </row>
    <row r="503" spans="1:18" x14ac:dyDescent="0.25">
      <c r="A503" s="8" t="s">
        <v>159</v>
      </c>
      <c r="B503" t="s">
        <v>457</v>
      </c>
      <c r="C503" t="s">
        <v>460</v>
      </c>
      <c r="D503" t="s">
        <v>603</v>
      </c>
      <c r="E503" t="s">
        <v>353</v>
      </c>
      <c r="F503">
        <v>2019</v>
      </c>
      <c r="G503">
        <v>10</v>
      </c>
      <c r="H503" s="8" t="s">
        <v>287</v>
      </c>
      <c r="I503" s="8">
        <v>1</v>
      </c>
      <c r="J503" s="1">
        <v>0</v>
      </c>
      <c r="K503" s="1">
        <v>7500</v>
      </c>
      <c r="L503" s="8">
        <v>7500</v>
      </c>
      <c r="M503" t="s">
        <v>70</v>
      </c>
      <c r="N503" t="s">
        <v>82</v>
      </c>
      <c r="O503" t="s">
        <v>106</v>
      </c>
      <c r="P503">
        <v>6986</v>
      </c>
      <c r="Q503" t="s">
        <v>110</v>
      </c>
      <c r="R503" s="8" t="s">
        <v>697</v>
      </c>
    </row>
    <row r="504" spans="1:18" x14ac:dyDescent="0.25">
      <c r="A504" s="8" t="s">
        <v>159</v>
      </c>
      <c r="B504" t="s">
        <v>462</v>
      </c>
      <c r="C504" t="s">
        <v>463</v>
      </c>
      <c r="D504" t="s">
        <v>605</v>
      </c>
      <c r="E504" t="s">
        <v>370</v>
      </c>
      <c r="F504">
        <v>2019</v>
      </c>
      <c r="G504">
        <v>10</v>
      </c>
      <c r="H504" s="8" t="s">
        <v>287</v>
      </c>
      <c r="I504" s="8">
        <v>1</v>
      </c>
      <c r="J504" s="1">
        <v>4148.9399999999996</v>
      </c>
      <c r="K504" s="1">
        <v>0</v>
      </c>
      <c r="L504" s="8">
        <v>-4148.9399999999996</v>
      </c>
      <c r="M504" t="s">
        <v>126</v>
      </c>
      <c r="N504" t="s">
        <v>127</v>
      </c>
      <c r="O504" t="s">
        <v>127</v>
      </c>
      <c r="P504">
        <v>7320</v>
      </c>
      <c r="Q504" t="s">
        <v>128</v>
      </c>
      <c r="R504" s="8" t="s">
        <v>697</v>
      </c>
    </row>
    <row r="505" spans="1:18" x14ac:dyDescent="0.25">
      <c r="A505" s="8" t="s">
        <v>160</v>
      </c>
      <c r="B505" t="s">
        <v>437</v>
      </c>
      <c r="C505" t="s">
        <v>438</v>
      </c>
      <c r="D505" t="s">
        <v>568</v>
      </c>
      <c r="E505" t="s">
        <v>286</v>
      </c>
      <c r="F505">
        <v>2019</v>
      </c>
      <c r="G505">
        <v>11</v>
      </c>
      <c r="H505" s="8" t="s">
        <v>287</v>
      </c>
      <c r="I505" s="8">
        <v>1</v>
      </c>
      <c r="J505" s="1">
        <v>37698.25</v>
      </c>
      <c r="K505" s="1">
        <v>0</v>
      </c>
      <c r="L505" s="8">
        <v>-37698.25</v>
      </c>
      <c r="M505" t="s">
        <v>9</v>
      </c>
      <c r="N505" t="s">
        <v>10</v>
      </c>
      <c r="O505" t="s">
        <v>11</v>
      </c>
      <c r="P505">
        <v>143</v>
      </c>
      <c r="Q505" t="s">
        <v>12</v>
      </c>
      <c r="R505" s="8" t="s">
        <v>697</v>
      </c>
    </row>
    <row r="506" spans="1:18" x14ac:dyDescent="0.25">
      <c r="A506" s="8" t="s">
        <v>160</v>
      </c>
      <c r="B506" t="s">
        <v>440</v>
      </c>
      <c r="C506" t="s">
        <v>571</v>
      </c>
      <c r="D506" t="s">
        <v>572</v>
      </c>
      <c r="E506" t="s">
        <v>293</v>
      </c>
      <c r="F506">
        <v>2019</v>
      </c>
      <c r="G506">
        <v>11</v>
      </c>
      <c r="H506" s="8" t="s">
        <v>287</v>
      </c>
      <c r="I506" s="8">
        <v>1</v>
      </c>
      <c r="J506" s="1">
        <v>0</v>
      </c>
      <c r="K506" s="1">
        <v>5706.05</v>
      </c>
      <c r="L506" s="8">
        <v>5706.05</v>
      </c>
      <c r="M506" t="s">
        <v>19</v>
      </c>
      <c r="N506" t="s">
        <v>23</v>
      </c>
      <c r="O506" t="s">
        <v>148</v>
      </c>
      <c r="P506">
        <v>1200</v>
      </c>
      <c r="Q506" t="s">
        <v>148</v>
      </c>
      <c r="R506" s="8" t="s">
        <v>697</v>
      </c>
    </row>
    <row r="507" spans="1:18" x14ac:dyDescent="0.25">
      <c r="A507" s="8" t="s">
        <v>160</v>
      </c>
      <c r="B507" t="s">
        <v>440</v>
      </c>
      <c r="C507" t="s">
        <v>571</v>
      </c>
      <c r="D507" t="s">
        <v>573</v>
      </c>
      <c r="E507" t="s">
        <v>295</v>
      </c>
      <c r="F507">
        <v>2019</v>
      </c>
      <c r="G507">
        <v>11</v>
      </c>
      <c r="H507" s="8" t="s">
        <v>287</v>
      </c>
      <c r="I507" s="8">
        <v>1</v>
      </c>
      <c r="J507" s="1">
        <v>9.51</v>
      </c>
      <c r="K507" s="1">
        <v>0</v>
      </c>
      <c r="L507" s="8">
        <v>-9.51</v>
      </c>
      <c r="M507" t="s">
        <v>19</v>
      </c>
      <c r="N507" t="s">
        <v>23</v>
      </c>
      <c r="O507" t="s">
        <v>24</v>
      </c>
      <c r="P507">
        <v>1401</v>
      </c>
      <c r="Q507" t="s">
        <v>26</v>
      </c>
      <c r="R507" s="8" t="s">
        <v>697</v>
      </c>
    </row>
    <row r="508" spans="1:18" x14ac:dyDescent="0.25">
      <c r="A508" s="8" t="s">
        <v>160</v>
      </c>
      <c r="B508" t="s">
        <v>440</v>
      </c>
      <c r="C508" t="s">
        <v>571</v>
      </c>
      <c r="D508" t="s">
        <v>573</v>
      </c>
      <c r="E508" t="s">
        <v>296</v>
      </c>
      <c r="F508">
        <v>2019</v>
      </c>
      <c r="G508">
        <v>11</v>
      </c>
      <c r="H508" s="8" t="s">
        <v>287</v>
      </c>
      <c r="I508" s="8">
        <v>1</v>
      </c>
      <c r="J508" s="1">
        <v>108485.38</v>
      </c>
      <c r="K508" s="1">
        <v>19154.93</v>
      </c>
      <c r="L508" s="8">
        <v>-89330.45</v>
      </c>
      <c r="M508" t="s">
        <v>19</v>
      </c>
      <c r="N508" t="s">
        <v>23</v>
      </c>
      <c r="O508" t="s">
        <v>24</v>
      </c>
      <c r="P508">
        <v>1406</v>
      </c>
      <c r="Q508" t="s">
        <v>27</v>
      </c>
      <c r="R508" s="8" t="s">
        <v>697</v>
      </c>
    </row>
    <row r="509" spans="1:18" x14ac:dyDescent="0.25">
      <c r="A509" s="8" t="s">
        <v>160</v>
      </c>
      <c r="B509" t="s">
        <v>440</v>
      </c>
      <c r="C509" t="s">
        <v>571</v>
      </c>
      <c r="D509" t="s">
        <v>573</v>
      </c>
      <c r="E509" t="s">
        <v>297</v>
      </c>
      <c r="F509">
        <v>2019</v>
      </c>
      <c r="G509">
        <v>11</v>
      </c>
      <c r="H509" s="8" t="s">
        <v>287</v>
      </c>
      <c r="I509" s="8">
        <v>1</v>
      </c>
      <c r="J509" s="1">
        <v>212.92</v>
      </c>
      <c r="K509" s="1">
        <v>6.85</v>
      </c>
      <c r="L509" s="8">
        <v>-206.07</v>
      </c>
      <c r="M509" t="s">
        <v>19</v>
      </c>
      <c r="N509" t="s">
        <v>23</v>
      </c>
      <c r="O509" t="s">
        <v>24</v>
      </c>
      <c r="P509">
        <v>1434</v>
      </c>
      <c r="Q509" t="s">
        <v>28</v>
      </c>
      <c r="R509" s="8" t="s">
        <v>697</v>
      </c>
    </row>
    <row r="510" spans="1:18" x14ac:dyDescent="0.25">
      <c r="A510" s="8" t="s">
        <v>160</v>
      </c>
      <c r="B510" t="s">
        <v>440</v>
      </c>
      <c r="C510" t="s">
        <v>571</v>
      </c>
      <c r="D510" t="s">
        <v>573</v>
      </c>
      <c r="E510" t="s">
        <v>298</v>
      </c>
      <c r="F510">
        <v>2019</v>
      </c>
      <c r="G510">
        <v>11</v>
      </c>
      <c r="H510" s="8" t="s">
        <v>287</v>
      </c>
      <c r="I510" s="8">
        <v>1</v>
      </c>
      <c r="J510" s="1">
        <v>19087.34</v>
      </c>
      <c r="K510" s="1">
        <v>78.790000000000006</v>
      </c>
      <c r="L510" s="8">
        <v>-19008.55</v>
      </c>
      <c r="M510" t="s">
        <v>19</v>
      </c>
      <c r="N510" t="s">
        <v>23</v>
      </c>
      <c r="O510" t="s">
        <v>24</v>
      </c>
      <c r="P510">
        <v>1437</v>
      </c>
      <c r="Q510" t="s">
        <v>29</v>
      </c>
      <c r="R510" s="8" t="s">
        <v>697</v>
      </c>
    </row>
    <row r="511" spans="1:18" x14ac:dyDescent="0.25">
      <c r="A511" s="8" t="s">
        <v>160</v>
      </c>
      <c r="B511" t="s">
        <v>440</v>
      </c>
      <c r="C511" t="s">
        <v>571</v>
      </c>
      <c r="D511" t="s">
        <v>573</v>
      </c>
      <c r="E511" t="s">
        <v>371</v>
      </c>
      <c r="F511">
        <v>2019</v>
      </c>
      <c r="G511">
        <v>11</v>
      </c>
      <c r="H511" s="8" t="s">
        <v>287</v>
      </c>
      <c r="I511" s="8">
        <v>1</v>
      </c>
      <c r="J511" s="1">
        <v>200</v>
      </c>
      <c r="K511" s="1">
        <v>200</v>
      </c>
      <c r="L511" s="8">
        <v>0</v>
      </c>
      <c r="M511" t="s">
        <v>19</v>
      </c>
      <c r="N511" t="s">
        <v>23</v>
      </c>
      <c r="O511" t="s">
        <v>24</v>
      </c>
      <c r="P511">
        <v>1460</v>
      </c>
      <c r="Q511" t="s">
        <v>129</v>
      </c>
      <c r="R511" s="8" t="s">
        <v>697</v>
      </c>
    </row>
    <row r="512" spans="1:18" x14ac:dyDescent="0.25">
      <c r="A512" s="8" t="s">
        <v>160</v>
      </c>
      <c r="B512" t="s">
        <v>440</v>
      </c>
      <c r="C512" t="s">
        <v>574</v>
      </c>
      <c r="D512" t="s">
        <v>575</v>
      </c>
      <c r="E512" t="s">
        <v>299</v>
      </c>
      <c r="F512">
        <v>2019</v>
      </c>
      <c r="G512">
        <v>11</v>
      </c>
      <c r="H512" s="8" t="s">
        <v>287</v>
      </c>
      <c r="I512" s="8">
        <v>1</v>
      </c>
      <c r="J512" s="1">
        <v>200</v>
      </c>
      <c r="K512" s="1">
        <v>32</v>
      </c>
      <c r="L512" s="8">
        <v>-168</v>
      </c>
      <c r="M512" t="s">
        <v>19</v>
      </c>
      <c r="N512" t="s">
        <v>30</v>
      </c>
      <c r="O512" t="s">
        <v>31</v>
      </c>
      <c r="P512">
        <v>1600</v>
      </c>
      <c r="Q512" t="s">
        <v>32</v>
      </c>
      <c r="R512" s="8" t="s">
        <v>697</v>
      </c>
    </row>
    <row r="513" spans="1:18" x14ac:dyDescent="0.25">
      <c r="A513" s="8" t="s">
        <v>160</v>
      </c>
      <c r="B513" t="s">
        <v>440</v>
      </c>
      <c r="C513" t="s">
        <v>574</v>
      </c>
      <c r="D513" t="s">
        <v>575</v>
      </c>
      <c r="E513" t="s">
        <v>300</v>
      </c>
      <c r="F513">
        <v>2019</v>
      </c>
      <c r="G513">
        <v>11</v>
      </c>
      <c r="H513" s="8" t="s">
        <v>287</v>
      </c>
      <c r="I513" s="8">
        <v>1</v>
      </c>
      <c r="J513" s="1">
        <v>3844720.53</v>
      </c>
      <c r="K513" s="1">
        <v>614454.02</v>
      </c>
      <c r="L513" s="8">
        <v>-3230266.51</v>
      </c>
      <c r="M513" t="s">
        <v>19</v>
      </c>
      <c r="N513" t="s">
        <v>30</v>
      </c>
      <c r="O513" t="s">
        <v>31</v>
      </c>
      <c r="P513">
        <v>1803</v>
      </c>
      <c r="Q513" t="s">
        <v>33</v>
      </c>
      <c r="R513" s="8" t="s">
        <v>697</v>
      </c>
    </row>
    <row r="514" spans="1:18" x14ac:dyDescent="0.25">
      <c r="A514" s="8" t="s">
        <v>161</v>
      </c>
      <c r="B514" t="s">
        <v>444</v>
      </c>
      <c r="C514" t="s">
        <v>446</v>
      </c>
      <c r="D514" t="s">
        <v>579</v>
      </c>
      <c r="E514" t="s">
        <v>305</v>
      </c>
      <c r="F514">
        <v>2019</v>
      </c>
      <c r="G514">
        <v>11</v>
      </c>
      <c r="H514" s="8" t="s">
        <v>287</v>
      </c>
      <c r="I514" s="8">
        <v>1</v>
      </c>
      <c r="J514" s="1">
        <v>0</v>
      </c>
      <c r="K514" s="1">
        <v>3838597.98</v>
      </c>
      <c r="L514" s="8">
        <v>3838597.98</v>
      </c>
      <c r="M514" t="s">
        <v>36</v>
      </c>
      <c r="N514" t="s">
        <v>40</v>
      </c>
      <c r="O514" t="s">
        <v>40</v>
      </c>
      <c r="P514">
        <v>2920</v>
      </c>
      <c r="Q514" t="s">
        <v>40</v>
      </c>
      <c r="R514" s="8" t="s">
        <v>697</v>
      </c>
    </row>
    <row r="515" spans="1:18" x14ac:dyDescent="0.25">
      <c r="A515" s="8" t="s">
        <v>161</v>
      </c>
      <c r="B515" t="s">
        <v>583</v>
      </c>
      <c r="C515" t="s">
        <v>584</v>
      </c>
      <c r="D515" t="s">
        <v>585</v>
      </c>
      <c r="E515" t="s">
        <v>312</v>
      </c>
      <c r="F515">
        <v>2019</v>
      </c>
      <c r="G515">
        <v>11</v>
      </c>
      <c r="H515" s="8" t="s">
        <v>287</v>
      </c>
      <c r="I515" s="8">
        <v>1</v>
      </c>
      <c r="J515" s="1">
        <v>547572.03</v>
      </c>
      <c r="K515" s="1">
        <v>674089.13</v>
      </c>
      <c r="L515" s="8">
        <v>126517.1</v>
      </c>
      <c r="M515" t="s">
        <v>51</v>
      </c>
      <c r="N515" t="s">
        <v>149</v>
      </c>
      <c r="O515" t="s">
        <v>149</v>
      </c>
      <c r="P515">
        <v>3300</v>
      </c>
      <c r="Q515" t="s">
        <v>150</v>
      </c>
      <c r="R515" s="8" t="s">
        <v>697</v>
      </c>
    </row>
    <row r="516" spans="1:18" x14ac:dyDescent="0.25">
      <c r="A516" s="8" t="s">
        <v>161</v>
      </c>
      <c r="B516" t="s">
        <v>583</v>
      </c>
      <c r="C516" t="s">
        <v>586</v>
      </c>
      <c r="D516" t="s">
        <v>587</v>
      </c>
      <c r="E516" t="s">
        <v>315</v>
      </c>
      <c r="F516">
        <v>2019</v>
      </c>
      <c r="G516">
        <v>11</v>
      </c>
      <c r="H516" s="8" t="s">
        <v>287</v>
      </c>
      <c r="I516" s="8">
        <v>1</v>
      </c>
      <c r="J516" s="1">
        <v>16456.77</v>
      </c>
      <c r="K516" s="1">
        <v>16456.77</v>
      </c>
      <c r="L516" s="8">
        <v>0</v>
      </c>
      <c r="M516" t="s">
        <v>51</v>
      </c>
      <c r="N516" t="s">
        <v>52</v>
      </c>
      <c r="O516" t="s">
        <v>52</v>
      </c>
      <c r="P516">
        <v>3720</v>
      </c>
      <c r="Q516" t="s">
        <v>55</v>
      </c>
      <c r="R516" s="8" t="s">
        <v>697</v>
      </c>
    </row>
    <row r="517" spans="1:18" x14ac:dyDescent="0.25">
      <c r="A517" s="8" t="s">
        <v>161</v>
      </c>
      <c r="B517" t="s">
        <v>583</v>
      </c>
      <c r="C517" t="s">
        <v>586</v>
      </c>
      <c r="D517" t="s">
        <v>587</v>
      </c>
      <c r="E517" t="s">
        <v>316</v>
      </c>
      <c r="F517">
        <v>2019</v>
      </c>
      <c r="G517">
        <v>11</v>
      </c>
      <c r="H517" s="8" t="s">
        <v>287</v>
      </c>
      <c r="I517" s="8">
        <v>1</v>
      </c>
      <c r="J517" s="1">
        <v>4590.2700000000004</v>
      </c>
      <c r="K517" s="1">
        <v>4590.2700000000004</v>
      </c>
      <c r="L517" s="8">
        <v>0</v>
      </c>
      <c r="M517" t="s">
        <v>51</v>
      </c>
      <c r="N517" t="s">
        <v>52</v>
      </c>
      <c r="O517" t="s">
        <v>52</v>
      </c>
      <c r="P517">
        <v>3730</v>
      </c>
      <c r="Q517" t="s">
        <v>56</v>
      </c>
      <c r="R517" s="8" t="s">
        <v>697</v>
      </c>
    </row>
    <row r="518" spans="1:18" x14ac:dyDescent="0.25">
      <c r="A518" s="8" t="s">
        <v>161</v>
      </c>
      <c r="B518" t="s">
        <v>583</v>
      </c>
      <c r="C518" t="s">
        <v>586</v>
      </c>
      <c r="D518" t="s">
        <v>587</v>
      </c>
      <c r="E518" t="s">
        <v>317</v>
      </c>
      <c r="F518">
        <v>2019</v>
      </c>
      <c r="G518">
        <v>11</v>
      </c>
      <c r="H518" s="8" t="s">
        <v>287</v>
      </c>
      <c r="I518" s="8">
        <v>1</v>
      </c>
      <c r="J518" s="1">
        <v>8079.98</v>
      </c>
      <c r="K518" s="1">
        <v>8079.98</v>
      </c>
      <c r="L518" s="8">
        <v>0</v>
      </c>
      <c r="M518" t="s">
        <v>51</v>
      </c>
      <c r="N518" t="s">
        <v>52</v>
      </c>
      <c r="O518" t="s">
        <v>52</v>
      </c>
      <c r="P518">
        <v>3740</v>
      </c>
      <c r="Q518" t="s">
        <v>57</v>
      </c>
      <c r="R518" s="8" t="s">
        <v>697</v>
      </c>
    </row>
    <row r="519" spans="1:18" x14ac:dyDescent="0.25">
      <c r="A519" s="8" t="s">
        <v>161</v>
      </c>
      <c r="B519" t="s">
        <v>583</v>
      </c>
      <c r="C519" t="s">
        <v>586</v>
      </c>
      <c r="D519" t="s">
        <v>587</v>
      </c>
      <c r="E519" t="s">
        <v>318</v>
      </c>
      <c r="F519">
        <v>2019</v>
      </c>
      <c r="G519">
        <v>11</v>
      </c>
      <c r="H519" s="8" t="s">
        <v>287</v>
      </c>
      <c r="I519" s="8">
        <v>1</v>
      </c>
      <c r="J519" s="1">
        <v>60</v>
      </c>
      <c r="K519" s="1">
        <v>60</v>
      </c>
      <c r="L519" s="8">
        <v>0</v>
      </c>
      <c r="M519" t="s">
        <v>51</v>
      </c>
      <c r="N519" t="s">
        <v>52</v>
      </c>
      <c r="O519" t="s">
        <v>52</v>
      </c>
      <c r="P519">
        <v>3770</v>
      </c>
      <c r="Q519" t="s">
        <v>58</v>
      </c>
      <c r="R519" s="8" t="s">
        <v>697</v>
      </c>
    </row>
    <row r="520" spans="1:18" x14ac:dyDescent="0.25">
      <c r="A520" s="8" t="s">
        <v>161</v>
      </c>
      <c r="B520" t="s">
        <v>583</v>
      </c>
      <c r="C520" t="s">
        <v>586</v>
      </c>
      <c r="D520" t="s">
        <v>587</v>
      </c>
      <c r="E520" t="s">
        <v>319</v>
      </c>
      <c r="F520">
        <v>2019</v>
      </c>
      <c r="G520">
        <v>11</v>
      </c>
      <c r="H520" s="8" t="s">
        <v>287</v>
      </c>
      <c r="I520" s="8">
        <v>1</v>
      </c>
      <c r="J520" s="1">
        <v>29187.02</v>
      </c>
      <c r="K520" s="1">
        <v>29187.02</v>
      </c>
      <c r="L520" s="8">
        <v>0</v>
      </c>
      <c r="M520" t="s">
        <v>51</v>
      </c>
      <c r="N520" t="s">
        <v>52</v>
      </c>
      <c r="O520" t="s">
        <v>52</v>
      </c>
      <c r="P520">
        <v>3790</v>
      </c>
      <c r="Q520" t="s">
        <v>59</v>
      </c>
      <c r="R520" s="8" t="s">
        <v>697</v>
      </c>
    </row>
    <row r="521" spans="1:18" x14ac:dyDescent="0.25">
      <c r="A521" s="8" t="s">
        <v>161</v>
      </c>
      <c r="B521" t="s">
        <v>451</v>
      </c>
      <c r="C521" t="s">
        <v>452</v>
      </c>
      <c r="D521" t="s">
        <v>588</v>
      </c>
      <c r="E521" t="s">
        <v>322</v>
      </c>
      <c r="F521">
        <v>2019</v>
      </c>
      <c r="G521">
        <v>11</v>
      </c>
      <c r="H521" s="8" t="s">
        <v>287</v>
      </c>
      <c r="I521" s="8">
        <v>1</v>
      </c>
      <c r="J521" s="1">
        <v>33998.949999999997</v>
      </c>
      <c r="K521" s="1">
        <v>0</v>
      </c>
      <c r="L521" s="8">
        <v>-33998.949999999997</v>
      </c>
      <c r="M521" t="s">
        <v>226</v>
      </c>
      <c r="N521" t="s">
        <v>226</v>
      </c>
      <c r="O521" t="s">
        <v>226</v>
      </c>
      <c r="P521">
        <v>3900</v>
      </c>
      <c r="Q521" t="s">
        <v>62</v>
      </c>
      <c r="R521" s="8" t="s">
        <v>697</v>
      </c>
    </row>
    <row r="522" spans="1:18" x14ac:dyDescent="0.25">
      <c r="A522" s="8" t="s">
        <v>159</v>
      </c>
      <c r="B522" t="s">
        <v>453</v>
      </c>
      <c r="C522" t="s">
        <v>455</v>
      </c>
      <c r="D522" t="s">
        <v>590</v>
      </c>
      <c r="E522" t="s">
        <v>325</v>
      </c>
      <c r="F522">
        <v>2019</v>
      </c>
      <c r="G522">
        <v>11</v>
      </c>
      <c r="H522" s="8" t="s">
        <v>287</v>
      </c>
      <c r="I522" s="8">
        <v>1</v>
      </c>
      <c r="J522" s="1">
        <v>0</v>
      </c>
      <c r="K522" s="1">
        <v>37065.1</v>
      </c>
      <c r="L522" s="8">
        <v>37065.1</v>
      </c>
      <c r="M522" t="s">
        <v>63</v>
      </c>
      <c r="N522" t="s">
        <v>67</v>
      </c>
      <c r="O522" t="s">
        <v>68</v>
      </c>
      <c r="P522">
        <v>4820</v>
      </c>
      <c r="Q522" t="s">
        <v>68</v>
      </c>
      <c r="R522" s="8" t="s">
        <v>697</v>
      </c>
    </row>
    <row r="523" spans="1:18" x14ac:dyDescent="0.25">
      <c r="A523" s="8" t="s">
        <v>159</v>
      </c>
      <c r="B523" t="s">
        <v>453</v>
      </c>
      <c r="C523" t="s">
        <v>456</v>
      </c>
      <c r="D523" t="s">
        <v>591</v>
      </c>
      <c r="E523" t="s">
        <v>326</v>
      </c>
      <c r="F523">
        <v>2019</v>
      </c>
      <c r="G523">
        <v>11</v>
      </c>
      <c r="H523" s="8" t="s">
        <v>287</v>
      </c>
      <c r="I523" s="8">
        <v>1</v>
      </c>
      <c r="J523" s="1">
        <v>0</v>
      </c>
      <c r="K523" s="1">
        <v>33998.949999999997</v>
      </c>
      <c r="L523" s="8">
        <v>33998.949999999997</v>
      </c>
      <c r="M523" t="s">
        <v>63</v>
      </c>
      <c r="N523" t="s">
        <v>69</v>
      </c>
      <c r="O523" t="s">
        <v>69</v>
      </c>
      <c r="P523">
        <v>4830</v>
      </c>
      <c r="Q523" t="s">
        <v>69</v>
      </c>
      <c r="R523" s="8" t="s">
        <v>697</v>
      </c>
    </row>
    <row r="524" spans="1:18" x14ac:dyDescent="0.25">
      <c r="A524" s="8" t="s">
        <v>159</v>
      </c>
      <c r="B524" t="s">
        <v>457</v>
      </c>
      <c r="C524" t="s">
        <v>458</v>
      </c>
      <c r="D524" t="s">
        <v>592</v>
      </c>
      <c r="E524" t="s">
        <v>327</v>
      </c>
      <c r="F524">
        <v>2019</v>
      </c>
      <c r="G524">
        <v>11</v>
      </c>
      <c r="H524" s="8" t="s">
        <v>287</v>
      </c>
      <c r="I524" s="8">
        <v>1</v>
      </c>
      <c r="J524" s="1">
        <v>5.7</v>
      </c>
      <c r="K524" s="1">
        <v>5.7</v>
      </c>
      <c r="L524" s="8">
        <v>0</v>
      </c>
      <c r="M524" t="s">
        <v>70</v>
      </c>
      <c r="N524" t="s">
        <v>71</v>
      </c>
      <c r="O524" t="s">
        <v>72</v>
      </c>
      <c r="P524">
        <v>5736</v>
      </c>
      <c r="Q524" t="s">
        <v>73</v>
      </c>
      <c r="R524" s="8" t="s">
        <v>697</v>
      </c>
    </row>
    <row r="525" spans="1:18" x14ac:dyDescent="0.25">
      <c r="A525" s="8" t="s">
        <v>159</v>
      </c>
      <c r="B525" t="s">
        <v>457</v>
      </c>
      <c r="C525" t="s">
        <v>459</v>
      </c>
      <c r="D525" t="s">
        <v>593</v>
      </c>
      <c r="E525" t="s">
        <v>328</v>
      </c>
      <c r="F525">
        <v>2019</v>
      </c>
      <c r="G525">
        <v>11</v>
      </c>
      <c r="H525" s="8" t="s">
        <v>287</v>
      </c>
      <c r="I525" s="8">
        <v>1</v>
      </c>
      <c r="J525" s="1">
        <v>17704</v>
      </c>
      <c r="K525" s="1">
        <v>0</v>
      </c>
      <c r="L525" s="8">
        <v>-17704</v>
      </c>
      <c r="M525" t="s">
        <v>70</v>
      </c>
      <c r="N525" t="s">
        <v>74</v>
      </c>
      <c r="O525" t="s">
        <v>75</v>
      </c>
      <c r="P525">
        <v>6020</v>
      </c>
      <c r="Q525" t="s">
        <v>76</v>
      </c>
      <c r="R525" s="8" t="s">
        <v>697</v>
      </c>
    </row>
    <row r="526" spans="1:18" x14ac:dyDescent="0.25">
      <c r="A526" s="8" t="s">
        <v>159</v>
      </c>
      <c r="B526" t="s">
        <v>457</v>
      </c>
      <c r="C526" t="s">
        <v>459</v>
      </c>
      <c r="D526" t="s">
        <v>593</v>
      </c>
      <c r="E526" t="s">
        <v>329</v>
      </c>
      <c r="F526">
        <v>2019</v>
      </c>
      <c r="G526">
        <v>11</v>
      </c>
      <c r="H526" s="8" t="s">
        <v>287</v>
      </c>
      <c r="I526" s="8">
        <v>1</v>
      </c>
      <c r="J526" s="1">
        <v>7000</v>
      </c>
      <c r="K526" s="1">
        <v>0</v>
      </c>
      <c r="L526" s="8">
        <v>-7000</v>
      </c>
      <c r="M526" t="s">
        <v>70</v>
      </c>
      <c r="N526" t="s">
        <v>74</v>
      </c>
      <c r="O526" t="s">
        <v>75</v>
      </c>
      <c r="P526">
        <v>6024</v>
      </c>
      <c r="Q526" t="s">
        <v>77</v>
      </c>
      <c r="R526" s="8" t="s">
        <v>697</v>
      </c>
    </row>
    <row r="527" spans="1:18" x14ac:dyDescent="0.25">
      <c r="A527" s="8" t="s">
        <v>159</v>
      </c>
      <c r="B527" t="s">
        <v>457</v>
      </c>
      <c r="C527" t="s">
        <v>459</v>
      </c>
      <c r="D527" t="s">
        <v>594</v>
      </c>
      <c r="E527" t="s">
        <v>330</v>
      </c>
      <c r="F527">
        <v>2019</v>
      </c>
      <c r="G527">
        <v>11</v>
      </c>
      <c r="H527" s="8" t="s">
        <v>287</v>
      </c>
      <c r="I527" s="8">
        <v>1</v>
      </c>
      <c r="J527" s="1">
        <v>4306.8100000000004</v>
      </c>
      <c r="K527" s="1">
        <v>0</v>
      </c>
      <c r="L527" s="8">
        <v>-4306.8100000000004</v>
      </c>
      <c r="M527" t="s">
        <v>70</v>
      </c>
      <c r="N527" t="s">
        <v>74</v>
      </c>
      <c r="O527" t="s">
        <v>78</v>
      </c>
      <c r="P527">
        <v>6110</v>
      </c>
      <c r="Q527" t="s">
        <v>79</v>
      </c>
      <c r="R527" s="8" t="s">
        <v>697</v>
      </c>
    </row>
    <row r="528" spans="1:18" x14ac:dyDescent="0.25">
      <c r="A528" s="8" t="s">
        <v>159</v>
      </c>
      <c r="B528" t="s">
        <v>457</v>
      </c>
      <c r="C528" t="s">
        <v>459</v>
      </c>
      <c r="D528" t="s">
        <v>594</v>
      </c>
      <c r="E528" t="s">
        <v>331</v>
      </c>
      <c r="F528">
        <v>2019</v>
      </c>
      <c r="G528">
        <v>11</v>
      </c>
      <c r="H528" s="8" t="s">
        <v>287</v>
      </c>
      <c r="I528" s="8">
        <v>1</v>
      </c>
      <c r="J528" s="1">
        <v>176.21</v>
      </c>
      <c r="K528" s="1">
        <v>0</v>
      </c>
      <c r="L528" s="8">
        <v>-176.21</v>
      </c>
      <c r="M528" t="s">
        <v>70</v>
      </c>
      <c r="N528" t="s">
        <v>74</v>
      </c>
      <c r="O528" t="s">
        <v>78</v>
      </c>
      <c r="P528">
        <v>6111</v>
      </c>
      <c r="Q528" t="s">
        <v>80</v>
      </c>
      <c r="R528" s="8" t="s">
        <v>697</v>
      </c>
    </row>
    <row r="529" spans="1:18" x14ac:dyDescent="0.25">
      <c r="A529" s="8" t="s">
        <v>159</v>
      </c>
      <c r="B529" t="s">
        <v>457</v>
      </c>
      <c r="C529" t="s">
        <v>460</v>
      </c>
      <c r="D529" t="s">
        <v>595</v>
      </c>
      <c r="E529" t="s">
        <v>333</v>
      </c>
      <c r="F529">
        <v>2019</v>
      </c>
      <c r="G529">
        <v>11</v>
      </c>
      <c r="H529" s="8" t="s">
        <v>287</v>
      </c>
      <c r="I529" s="8">
        <v>1</v>
      </c>
      <c r="J529" s="1">
        <v>219.39</v>
      </c>
      <c r="K529" s="1">
        <v>0</v>
      </c>
      <c r="L529" s="8">
        <v>-219.39</v>
      </c>
      <c r="M529" t="s">
        <v>70</v>
      </c>
      <c r="N529" t="s">
        <v>82</v>
      </c>
      <c r="O529" t="s">
        <v>83</v>
      </c>
      <c r="P529">
        <v>6300</v>
      </c>
      <c r="Q529" t="s">
        <v>82</v>
      </c>
      <c r="R529" s="8" t="s">
        <v>697</v>
      </c>
    </row>
    <row r="530" spans="1:18" x14ac:dyDescent="0.25">
      <c r="A530" s="8" t="s">
        <v>159</v>
      </c>
      <c r="B530" t="s">
        <v>457</v>
      </c>
      <c r="C530" t="s">
        <v>460</v>
      </c>
      <c r="D530" t="s">
        <v>595</v>
      </c>
      <c r="E530" t="s">
        <v>365</v>
      </c>
      <c r="F530">
        <v>2019</v>
      </c>
      <c r="G530">
        <v>11</v>
      </c>
      <c r="H530" s="8" t="s">
        <v>287</v>
      </c>
      <c r="I530" s="8">
        <v>1</v>
      </c>
      <c r="J530" s="1">
        <v>35685</v>
      </c>
      <c r="K530" s="1">
        <v>0</v>
      </c>
      <c r="L530" s="8">
        <v>-35685</v>
      </c>
      <c r="M530" t="s">
        <v>70</v>
      </c>
      <c r="N530" t="s">
        <v>82</v>
      </c>
      <c r="O530" t="s">
        <v>83</v>
      </c>
      <c r="P530">
        <v>6301</v>
      </c>
      <c r="Q530" t="s">
        <v>122</v>
      </c>
      <c r="R530" s="8" t="s">
        <v>697</v>
      </c>
    </row>
    <row r="531" spans="1:18" x14ac:dyDescent="0.25">
      <c r="A531" s="8" t="s">
        <v>159</v>
      </c>
      <c r="B531" t="s">
        <v>457</v>
      </c>
      <c r="C531" t="s">
        <v>460</v>
      </c>
      <c r="D531" t="s">
        <v>596</v>
      </c>
      <c r="E531" t="s">
        <v>334</v>
      </c>
      <c r="F531">
        <v>2019</v>
      </c>
      <c r="G531">
        <v>11</v>
      </c>
      <c r="H531" s="8" t="s">
        <v>287</v>
      </c>
      <c r="I531" s="8">
        <v>1</v>
      </c>
      <c r="J531" s="1">
        <v>5276.27</v>
      </c>
      <c r="K531" s="1">
        <v>0</v>
      </c>
      <c r="L531" s="8">
        <v>-5276.27</v>
      </c>
      <c r="M531" t="s">
        <v>70</v>
      </c>
      <c r="N531" t="s">
        <v>82</v>
      </c>
      <c r="O531" t="s">
        <v>84</v>
      </c>
      <c r="P531">
        <v>6310</v>
      </c>
      <c r="Q531" t="s">
        <v>85</v>
      </c>
      <c r="R531" s="8" t="s">
        <v>697</v>
      </c>
    </row>
    <row r="532" spans="1:18" x14ac:dyDescent="0.25">
      <c r="A532" s="8" t="s">
        <v>159</v>
      </c>
      <c r="B532" t="s">
        <v>457</v>
      </c>
      <c r="C532" t="s">
        <v>460</v>
      </c>
      <c r="D532" t="s">
        <v>596</v>
      </c>
      <c r="E532" t="s">
        <v>335</v>
      </c>
      <c r="F532">
        <v>2019</v>
      </c>
      <c r="G532">
        <v>11</v>
      </c>
      <c r="H532" s="8" t="s">
        <v>287</v>
      </c>
      <c r="I532" s="8">
        <v>1</v>
      </c>
      <c r="J532" s="1">
        <v>1000</v>
      </c>
      <c r="K532" s="1">
        <v>0</v>
      </c>
      <c r="L532" s="8">
        <v>-1000</v>
      </c>
      <c r="M532" t="s">
        <v>70</v>
      </c>
      <c r="N532" t="s">
        <v>82</v>
      </c>
      <c r="O532" t="s">
        <v>84</v>
      </c>
      <c r="P532">
        <v>6325</v>
      </c>
      <c r="Q532" t="s">
        <v>86</v>
      </c>
      <c r="R532" s="8" t="s">
        <v>697</v>
      </c>
    </row>
    <row r="533" spans="1:18" x14ac:dyDescent="0.25">
      <c r="A533" s="8" t="s">
        <v>159</v>
      </c>
      <c r="B533" t="s">
        <v>457</v>
      </c>
      <c r="C533" t="s">
        <v>460</v>
      </c>
      <c r="D533" t="s">
        <v>596</v>
      </c>
      <c r="E533" t="s">
        <v>336</v>
      </c>
      <c r="F533">
        <v>2019</v>
      </c>
      <c r="G533">
        <v>11</v>
      </c>
      <c r="H533" s="8" t="s">
        <v>287</v>
      </c>
      <c r="I533" s="8">
        <v>1</v>
      </c>
      <c r="J533" s="1">
        <v>414.68</v>
      </c>
      <c r="K533" s="1">
        <v>0</v>
      </c>
      <c r="L533" s="8">
        <v>-414.68</v>
      </c>
      <c r="M533" t="s">
        <v>70</v>
      </c>
      <c r="N533" t="s">
        <v>82</v>
      </c>
      <c r="O533" t="s">
        <v>84</v>
      </c>
      <c r="P533">
        <v>6330</v>
      </c>
      <c r="Q533" t="s">
        <v>87</v>
      </c>
      <c r="R533" s="8" t="s">
        <v>697</v>
      </c>
    </row>
    <row r="534" spans="1:18" x14ac:dyDescent="0.25">
      <c r="A534" s="8" t="s">
        <v>159</v>
      </c>
      <c r="B534" t="s">
        <v>457</v>
      </c>
      <c r="C534" t="s">
        <v>460</v>
      </c>
      <c r="D534" t="s">
        <v>598</v>
      </c>
      <c r="E534" t="s">
        <v>339</v>
      </c>
      <c r="F534">
        <v>2019</v>
      </c>
      <c r="G534">
        <v>11</v>
      </c>
      <c r="H534" s="8" t="s">
        <v>287</v>
      </c>
      <c r="I534" s="8">
        <v>1</v>
      </c>
      <c r="J534" s="1">
        <v>45</v>
      </c>
      <c r="K534" s="1">
        <v>0</v>
      </c>
      <c r="L534" s="8">
        <v>-45</v>
      </c>
      <c r="M534" t="s">
        <v>70</v>
      </c>
      <c r="N534" t="s">
        <v>82</v>
      </c>
      <c r="O534" t="s">
        <v>91</v>
      </c>
      <c r="P534">
        <v>6470</v>
      </c>
      <c r="Q534" t="s">
        <v>92</v>
      </c>
      <c r="R534" s="8" t="s">
        <v>697</v>
      </c>
    </row>
    <row r="535" spans="1:18" x14ac:dyDescent="0.25">
      <c r="A535" s="8" t="s">
        <v>159</v>
      </c>
      <c r="B535" t="s">
        <v>457</v>
      </c>
      <c r="C535" t="s">
        <v>460</v>
      </c>
      <c r="D535" t="s">
        <v>598</v>
      </c>
      <c r="E535" t="s">
        <v>340</v>
      </c>
      <c r="F535">
        <v>2019</v>
      </c>
      <c r="G535">
        <v>11</v>
      </c>
      <c r="H535" s="8" t="s">
        <v>287</v>
      </c>
      <c r="I535" s="8">
        <v>1</v>
      </c>
      <c r="J535" s="1">
        <v>1158.8499999999999</v>
      </c>
      <c r="K535" s="1">
        <v>0</v>
      </c>
      <c r="L535" s="8">
        <v>-1158.8499999999999</v>
      </c>
      <c r="M535" t="s">
        <v>70</v>
      </c>
      <c r="N535" t="s">
        <v>82</v>
      </c>
      <c r="O535" t="s">
        <v>91</v>
      </c>
      <c r="P535">
        <v>6495</v>
      </c>
      <c r="Q535" t="s">
        <v>93</v>
      </c>
      <c r="R535" s="8" t="s">
        <v>697</v>
      </c>
    </row>
    <row r="536" spans="1:18" x14ac:dyDescent="0.25">
      <c r="A536" s="8" t="s">
        <v>159</v>
      </c>
      <c r="B536" t="s">
        <v>457</v>
      </c>
      <c r="C536" t="s">
        <v>460</v>
      </c>
      <c r="D536" t="s">
        <v>599</v>
      </c>
      <c r="E536" t="s">
        <v>368</v>
      </c>
      <c r="F536">
        <v>2019</v>
      </c>
      <c r="G536">
        <v>11</v>
      </c>
      <c r="H536" s="8" t="s">
        <v>287</v>
      </c>
      <c r="I536" s="8">
        <v>1</v>
      </c>
      <c r="J536" s="1">
        <v>9903.99</v>
      </c>
      <c r="K536" s="1">
        <v>0</v>
      </c>
      <c r="L536" s="8">
        <v>-9903.99</v>
      </c>
      <c r="M536" t="s">
        <v>70</v>
      </c>
      <c r="N536" t="s">
        <v>82</v>
      </c>
      <c r="O536" t="s">
        <v>94</v>
      </c>
      <c r="P536">
        <v>6601</v>
      </c>
      <c r="Q536" t="s">
        <v>125</v>
      </c>
      <c r="R536" s="8" t="s">
        <v>697</v>
      </c>
    </row>
    <row r="537" spans="1:18" x14ac:dyDescent="0.25">
      <c r="A537" s="8" t="s">
        <v>159</v>
      </c>
      <c r="B537" t="s">
        <v>457</v>
      </c>
      <c r="C537" t="s">
        <v>460</v>
      </c>
      <c r="D537" t="s">
        <v>599</v>
      </c>
      <c r="E537" t="s">
        <v>341</v>
      </c>
      <c r="F537">
        <v>2019</v>
      </c>
      <c r="G537">
        <v>11</v>
      </c>
      <c r="H537" s="8" t="s">
        <v>287</v>
      </c>
      <c r="I537" s="8">
        <v>1</v>
      </c>
      <c r="J537" s="1">
        <v>33.090000000000003</v>
      </c>
      <c r="K537" s="1">
        <v>0</v>
      </c>
      <c r="L537" s="8">
        <v>-33.090000000000003</v>
      </c>
      <c r="M537" t="s">
        <v>70</v>
      </c>
      <c r="N537" t="s">
        <v>82</v>
      </c>
      <c r="O537" t="s">
        <v>94</v>
      </c>
      <c r="P537">
        <v>6640</v>
      </c>
      <c r="Q537" t="s">
        <v>95</v>
      </c>
      <c r="R537" s="8" t="s">
        <v>697</v>
      </c>
    </row>
    <row r="538" spans="1:18" x14ac:dyDescent="0.25">
      <c r="A538" s="8" t="s">
        <v>159</v>
      </c>
      <c r="B538" t="s">
        <v>457</v>
      </c>
      <c r="C538" t="s">
        <v>460</v>
      </c>
      <c r="D538" t="s">
        <v>599</v>
      </c>
      <c r="E538" t="s">
        <v>342</v>
      </c>
      <c r="F538">
        <v>2019</v>
      </c>
      <c r="G538">
        <v>11</v>
      </c>
      <c r="H538" s="8" t="s">
        <v>287</v>
      </c>
      <c r="I538" s="8">
        <v>1</v>
      </c>
      <c r="J538" s="1">
        <v>1083.57</v>
      </c>
      <c r="K538" s="1">
        <v>0</v>
      </c>
      <c r="L538" s="8">
        <v>-1083.57</v>
      </c>
      <c r="M538" t="s">
        <v>70</v>
      </c>
      <c r="N538" t="s">
        <v>82</v>
      </c>
      <c r="O538" t="s">
        <v>94</v>
      </c>
      <c r="P538">
        <v>6650</v>
      </c>
      <c r="Q538" t="s">
        <v>96</v>
      </c>
      <c r="R538" s="8" t="s">
        <v>697</v>
      </c>
    </row>
    <row r="539" spans="1:18" x14ac:dyDescent="0.25">
      <c r="A539" s="8" t="s">
        <v>159</v>
      </c>
      <c r="B539" t="s">
        <v>457</v>
      </c>
      <c r="C539" t="s">
        <v>460</v>
      </c>
      <c r="D539" t="s">
        <v>599</v>
      </c>
      <c r="E539" t="s">
        <v>359</v>
      </c>
      <c r="F539">
        <v>2019</v>
      </c>
      <c r="G539">
        <v>11</v>
      </c>
      <c r="H539" s="8" t="s">
        <v>287</v>
      </c>
      <c r="I539" s="8">
        <v>1</v>
      </c>
      <c r="J539" s="1">
        <v>372.47</v>
      </c>
      <c r="K539" s="1">
        <v>0</v>
      </c>
      <c r="L539" s="8">
        <v>-372.47</v>
      </c>
      <c r="M539" t="s">
        <v>70</v>
      </c>
      <c r="N539" t="s">
        <v>82</v>
      </c>
      <c r="O539" t="s">
        <v>94</v>
      </c>
      <c r="P539">
        <v>6651</v>
      </c>
      <c r="Q539" t="s">
        <v>117</v>
      </c>
      <c r="R539" s="8" t="s">
        <v>697</v>
      </c>
    </row>
    <row r="540" spans="1:18" x14ac:dyDescent="0.25">
      <c r="A540" s="8" t="s">
        <v>159</v>
      </c>
      <c r="B540" t="s">
        <v>457</v>
      </c>
      <c r="C540" t="s">
        <v>460</v>
      </c>
      <c r="D540" t="s">
        <v>599</v>
      </c>
      <c r="E540" t="s">
        <v>343</v>
      </c>
      <c r="F540">
        <v>2019</v>
      </c>
      <c r="G540">
        <v>11</v>
      </c>
      <c r="H540" s="8" t="s">
        <v>287</v>
      </c>
      <c r="I540" s="8">
        <v>1</v>
      </c>
      <c r="J540" s="1">
        <v>30</v>
      </c>
      <c r="K540" s="1">
        <v>0</v>
      </c>
      <c r="L540" s="8">
        <v>-30</v>
      </c>
      <c r="M540" t="s">
        <v>70</v>
      </c>
      <c r="N540" t="s">
        <v>82</v>
      </c>
      <c r="O540" t="s">
        <v>94</v>
      </c>
      <c r="P540">
        <v>6663</v>
      </c>
      <c r="Q540" t="s">
        <v>97</v>
      </c>
      <c r="R540" s="8" t="s">
        <v>697</v>
      </c>
    </row>
    <row r="541" spans="1:18" x14ac:dyDescent="0.25">
      <c r="A541" s="8" t="s">
        <v>159</v>
      </c>
      <c r="B541" t="s">
        <v>457</v>
      </c>
      <c r="C541" t="s">
        <v>460</v>
      </c>
      <c r="D541" t="s">
        <v>599</v>
      </c>
      <c r="E541" t="s">
        <v>344</v>
      </c>
      <c r="F541">
        <v>2019</v>
      </c>
      <c r="G541">
        <v>11</v>
      </c>
      <c r="H541" s="8" t="s">
        <v>287</v>
      </c>
      <c r="I541" s="8">
        <v>1</v>
      </c>
      <c r="J541" s="1">
        <v>190.6</v>
      </c>
      <c r="K541" s="1">
        <v>0</v>
      </c>
      <c r="L541" s="8">
        <v>-190.6</v>
      </c>
      <c r="M541" t="s">
        <v>70</v>
      </c>
      <c r="N541" t="s">
        <v>82</v>
      </c>
      <c r="O541" t="s">
        <v>94</v>
      </c>
      <c r="P541">
        <v>6664</v>
      </c>
      <c r="Q541" t="s">
        <v>98</v>
      </c>
      <c r="R541" s="8" t="s">
        <v>697</v>
      </c>
    </row>
    <row r="542" spans="1:18" x14ac:dyDescent="0.25">
      <c r="A542" s="8" t="s">
        <v>159</v>
      </c>
      <c r="B542" t="s">
        <v>457</v>
      </c>
      <c r="C542" t="s">
        <v>460</v>
      </c>
      <c r="D542" t="s">
        <v>599</v>
      </c>
      <c r="E542" t="s">
        <v>372</v>
      </c>
      <c r="F542">
        <v>2019</v>
      </c>
      <c r="G542">
        <v>11</v>
      </c>
      <c r="H542" s="8" t="s">
        <v>287</v>
      </c>
      <c r="I542" s="8">
        <v>1</v>
      </c>
      <c r="J542" s="1">
        <v>0</v>
      </c>
      <c r="K542" s="1">
        <v>0</v>
      </c>
      <c r="L542" s="8">
        <v>0</v>
      </c>
      <c r="M542" t="s">
        <v>70</v>
      </c>
      <c r="N542" t="s">
        <v>82</v>
      </c>
      <c r="O542" t="s">
        <v>94</v>
      </c>
      <c r="P542">
        <v>6674</v>
      </c>
      <c r="Q542" t="s">
        <v>130</v>
      </c>
      <c r="R542" s="8" t="s">
        <v>697</v>
      </c>
    </row>
    <row r="543" spans="1:18" x14ac:dyDescent="0.25">
      <c r="A543" s="8" t="s">
        <v>159</v>
      </c>
      <c r="B543" t="s">
        <v>457</v>
      </c>
      <c r="C543" t="s">
        <v>460</v>
      </c>
      <c r="D543" t="s">
        <v>600</v>
      </c>
      <c r="E543" t="s">
        <v>345</v>
      </c>
      <c r="F543">
        <v>2019</v>
      </c>
      <c r="G543">
        <v>11</v>
      </c>
      <c r="H543" s="8" t="s">
        <v>287</v>
      </c>
      <c r="I543" s="8">
        <v>1</v>
      </c>
      <c r="J543" s="1">
        <v>220.69</v>
      </c>
      <c r="K543" s="1">
        <v>0</v>
      </c>
      <c r="L543" s="8">
        <v>-220.69</v>
      </c>
      <c r="M543" t="s">
        <v>70</v>
      </c>
      <c r="N543" t="s">
        <v>82</v>
      </c>
      <c r="O543" t="s">
        <v>99</v>
      </c>
      <c r="P543">
        <v>6805</v>
      </c>
      <c r="Q543" t="s">
        <v>100</v>
      </c>
      <c r="R543" s="8" t="s">
        <v>697</v>
      </c>
    </row>
    <row r="544" spans="1:18" x14ac:dyDescent="0.25">
      <c r="A544" s="8" t="s">
        <v>159</v>
      </c>
      <c r="B544" t="s">
        <v>457</v>
      </c>
      <c r="C544" t="s">
        <v>460</v>
      </c>
      <c r="D544" t="s">
        <v>601</v>
      </c>
      <c r="E544" t="s">
        <v>346</v>
      </c>
      <c r="F544">
        <v>2019</v>
      </c>
      <c r="G544">
        <v>11</v>
      </c>
      <c r="H544" s="8" t="s">
        <v>287</v>
      </c>
      <c r="I544" s="8">
        <v>1</v>
      </c>
      <c r="J544" s="1">
        <v>545943.69999999995</v>
      </c>
      <c r="K544" s="1">
        <v>0</v>
      </c>
      <c r="L544" s="8">
        <v>-545943.69999999995</v>
      </c>
      <c r="M544" t="s">
        <v>70</v>
      </c>
      <c r="N544" t="s">
        <v>82</v>
      </c>
      <c r="O544" t="s">
        <v>101</v>
      </c>
      <c r="P544">
        <v>6825</v>
      </c>
      <c r="Q544" t="s">
        <v>102</v>
      </c>
      <c r="R544" s="8" t="s">
        <v>697</v>
      </c>
    </row>
    <row r="545" spans="1:18" x14ac:dyDescent="0.25">
      <c r="A545" s="8" t="s">
        <v>159</v>
      </c>
      <c r="B545" t="s">
        <v>457</v>
      </c>
      <c r="C545" t="s">
        <v>460</v>
      </c>
      <c r="D545" t="s">
        <v>602</v>
      </c>
      <c r="E545" t="s">
        <v>347</v>
      </c>
      <c r="F545">
        <v>2019</v>
      </c>
      <c r="G545">
        <v>11</v>
      </c>
      <c r="H545" s="8" t="s">
        <v>287</v>
      </c>
      <c r="I545" s="8">
        <v>1</v>
      </c>
      <c r="J545" s="1">
        <v>324.85000000000002</v>
      </c>
      <c r="K545" s="1">
        <v>6.78</v>
      </c>
      <c r="L545" s="8">
        <v>-318.07</v>
      </c>
      <c r="M545" t="s">
        <v>70</v>
      </c>
      <c r="N545" t="s">
        <v>82</v>
      </c>
      <c r="O545" t="s">
        <v>103</v>
      </c>
      <c r="P545">
        <v>6850</v>
      </c>
      <c r="Q545" t="s">
        <v>103</v>
      </c>
      <c r="R545" s="8" t="s">
        <v>697</v>
      </c>
    </row>
    <row r="546" spans="1:18" x14ac:dyDescent="0.25">
      <c r="A546" s="8" t="s">
        <v>159</v>
      </c>
      <c r="B546" t="s">
        <v>457</v>
      </c>
      <c r="C546" t="s">
        <v>460</v>
      </c>
      <c r="D546" t="s">
        <v>602</v>
      </c>
      <c r="E546" t="s">
        <v>348</v>
      </c>
      <c r="F546">
        <v>2019</v>
      </c>
      <c r="G546">
        <v>11</v>
      </c>
      <c r="H546" s="8" t="s">
        <v>287</v>
      </c>
      <c r="I546" s="8">
        <v>1</v>
      </c>
      <c r="J546" s="1">
        <v>116.5</v>
      </c>
      <c r="K546" s="1">
        <v>0</v>
      </c>
      <c r="L546" s="8">
        <v>-116.5</v>
      </c>
      <c r="M546" t="s">
        <v>70</v>
      </c>
      <c r="N546" t="s">
        <v>82</v>
      </c>
      <c r="O546" t="s">
        <v>103</v>
      </c>
      <c r="P546">
        <v>6855</v>
      </c>
      <c r="Q546" t="s">
        <v>104</v>
      </c>
      <c r="R546" s="8" t="s">
        <v>697</v>
      </c>
    </row>
    <row r="547" spans="1:18" x14ac:dyDescent="0.25">
      <c r="A547" s="8" t="s">
        <v>159</v>
      </c>
      <c r="B547" t="s">
        <v>457</v>
      </c>
      <c r="C547" t="s">
        <v>460</v>
      </c>
      <c r="D547" t="s">
        <v>603</v>
      </c>
      <c r="E547" t="s">
        <v>351</v>
      </c>
      <c r="F547">
        <v>2019</v>
      </c>
      <c r="G547">
        <v>11</v>
      </c>
      <c r="H547" s="8" t="s">
        <v>287</v>
      </c>
      <c r="I547" s="8">
        <v>1</v>
      </c>
      <c r="J547" s="1">
        <v>7500</v>
      </c>
      <c r="K547" s="1">
        <v>0</v>
      </c>
      <c r="L547" s="8">
        <v>-7500</v>
      </c>
      <c r="M547" t="s">
        <v>70</v>
      </c>
      <c r="N547" t="s">
        <v>82</v>
      </c>
      <c r="O547" t="s">
        <v>106</v>
      </c>
      <c r="P547">
        <v>6976</v>
      </c>
      <c r="Q547" t="s">
        <v>108</v>
      </c>
      <c r="R547" s="8" t="s">
        <v>697</v>
      </c>
    </row>
    <row r="548" spans="1:18" x14ac:dyDescent="0.25">
      <c r="A548" s="8" t="s">
        <v>159</v>
      </c>
      <c r="B548" t="s">
        <v>457</v>
      </c>
      <c r="C548" t="s">
        <v>460</v>
      </c>
      <c r="D548" t="s">
        <v>603</v>
      </c>
      <c r="E548" t="s">
        <v>353</v>
      </c>
      <c r="F548">
        <v>2019</v>
      </c>
      <c r="G548">
        <v>11</v>
      </c>
      <c r="H548" s="8" t="s">
        <v>287</v>
      </c>
      <c r="I548" s="8">
        <v>1</v>
      </c>
      <c r="J548" s="1">
        <v>0</v>
      </c>
      <c r="K548" s="1">
        <v>7500</v>
      </c>
      <c r="L548" s="8">
        <v>7500</v>
      </c>
      <c r="M548" t="s">
        <v>70</v>
      </c>
      <c r="N548" t="s">
        <v>82</v>
      </c>
      <c r="O548" t="s">
        <v>106</v>
      </c>
      <c r="P548">
        <v>6986</v>
      </c>
      <c r="Q548" t="s">
        <v>110</v>
      </c>
      <c r="R548" s="8" t="s">
        <v>697</v>
      </c>
    </row>
    <row r="549" spans="1:18" x14ac:dyDescent="0.25">
      <c r="A549" s="8" t="s">
        <v>160</v>
      </c>
      <c r="B549" t="s">
        <v>437</v>
      </c>
      <c r="C549" t="s">
        <v>438</v>
      </c>
      <c r="D549" t="s">
        <v>568</v>
      </c>
      <c r="E549" t="s">
        <v>286</v>
      </c>
      <c r="F549">
        <v>2019</v>
      </c>
      <c r="G549">
        <v>12</v>
      </c>
      <c r="H549" s="8" t="s">
        <v>287</v>
      </c>
      <c r="I549" s="8">
        <v>1</v>
      </c>
      <c r="J549" s="1">
        <v>55863.68</v>
      </c>
      <c r="K549" s="1">
        <v>54577.29</v>
      </c>
      <c r="L549" s="8">
        <v>-1286.3900000000001</v>
      </c>
      <c r="M549" t="s">
        <v>9</v>
      </c>
      <c r="N549" t="s">
        <v>10</v>
      </c>
      <c r="O549" t="s">
        <v>11</v>
      </c>
      <c r="P549">
        <v>143</v>
      </c>
      <c r="Q549" t="s">
        <v>12</v>
      </c>
      <c r="R549" s="8" t="s">
        <v>697</v>
      </c>
    </row>
    <row r="550" spans="1:18" x14ac:dyDescent="0.25">
      <c r="A550" s="8" t="s">
        <v>160</v>
      </c>
      <c r="B550" t="s">
        <v>437</v>
      </c>
      <c r="C550" t="s">
        <v>439</v>
      </c>
      <c r="D550" t="s">
        <v>569</v>
      </c>
      <c r="E550" t="s">
        <v>289</v>
      </c>
      <c r="F550">
        <v>2019</v>
      </c>
      <c r="G550">
        <v>12</v>
      </c>
      <c r="H550" s="8" t="s">
        <v>287</v>
      </c>
      <c r="I550" s="8">
        <v>1</v>
      </c>
      <c r="J550" s="1">
        <v>0</v>
      </c>
      <c r="K550" s="1">
        <v>5623</v>
      </c>
      <c r="L550" s="8">
        <v>5623</v>
      </c>
      <c r="M550" t="s">
        <v>9</v>
      </c>
      <c r="N550" t="s">
        <v>13</v>
      </c>
      <c r="O550" t="s">
        <v>14</v>
      </c>
      <c r="P550">
        <v>630</v>
      </c>
      <c r="Q550" t="s">
        <v>16</v>
      </c>
      <c r="R550" s="8" t="s">
        <v>697</v>
      </c>
    </row>
    <row r="551" spans="1:18" x14ac:dyDescent="0.25">
      <c r="A551" s="8" t="s">
        <v>160</v>
      </c>
      <c r="B551" t="s">
        <v>437</v>
      </c>
      <c r="C551" t="s">
        <v>439</v>
      </c>
      <c r="D551" t="s">
        <v>569</v>
      </c>
      <c r="E551" t="s">
        <v>290</v>
      </c>
      <c r="F551">
        <v>2019</v>
      </c>
      <c r="G551">
        <v>12</v>
      </c>
      <c r="H551" s="8" t="s">
        <v>287</v>
      </c>
      <c r="I551" s="8">
        <v>1</v>
      </c>
      <c r="J551" s="1">
        <v>0</v>
      </c>
      <c r="K551" s="1">
        <v>1729</v>
      </c>
      <c r="L551" s="8">
        <v>1729</v>
      </c>
      <c r="M551" t="s">
        <v>9</v>
      </c>
      <c r="N551" t="s">
        <v>13</v>
      </c>
      <c r="O551" t="s">
        <v>14</v>
      </c>
      <c r="P551">
        <v>650</v>
      </c>
      <c r="Q551" t="s">
        <v>17</v>
      </c>
      <c r="R551" s="8" t="s">
        <v>697</v>
      </c>
    </row>
    <row r="552" spans="1:18" x14ac:dyDescent="0.25">
      <c r="A552" s="8" t="s">
        <v>160</v>
      </c>
      <c r="B552" t="s">
        <v>437</v>
      </c>
      <c r="C552" t="s">
        <v>439</v>
      </c>
      <c r="D552" t="s">
        <v>569</v>
      </c>
      <c r="E552" t="s">
        <v>291</v>
      </c>
      <c r="F552">
        <v>2019</v>
      </c>
      <c r="G552">
        <v>12</v>
      </c>
      <c r="H552" s="8" t="s">
        <v>287</v>
      </c>
      <c r="I552" s="8">
        <v>1</v>
      </c>
      <c r="J552" s="1">
        <v>0</v>
      </c>
      <c r="K552" s="1">
        <v>365.75</v>
      </c>
      <c r="L552" s="8">
        <v>365.75</v>
      </c>
      <c r="M552" t="s">
        <v>9</v>
      </c>
      <c r="N552" t="s">
        <v>13</v>
      </c>
      <c r="O552" t="s">
        <v>14</v>
      </c>
      <c r="P552">
        <v>670</v>
      </c>
      <c r="Q552" t="s">
        <v>18</v>
      </c>
      <c r="R552" s="8" t="s">
        <v>697</v>
      </c>
    </row>
    <row r="553" spans="1:18" x14ac:dyDescent="0.25">
      <c r="A553" s="8" t="s">
        <v>160</v>
      </c>
      <c r="B553" t="s">
        <v>440</v>
      </c>
      <c r="C553" t="s">
        <v>441</v>
      </c>
      <c r="D553" t="s">
        <v>570</v>
      </c>
      <c r="E553" t="s">
        <v>292</v>
      </c>
      <c r="F553">
        <v>2019</v>
      </c>
      <c r="G553">
        <v>12</v>
      </c>
      <c r="H553" s="8" t="s">
        <v>287</v>
      </c>
      <c r="I553" s="8">
        <v>1</v>
      </c>
      <c r="J553" s="1">
        <v>0</v>
      </c>
      <c r="K553" s="1">
        <v>233.01</v>
      </c>
      <c r="L553" s="8">
        <v>233.01</v>
      </c>
      <c r="M553" t="s">
        <v>19</v>
      </c>
      <c r="N553" t="s">
        <v>20</v>
      </c>
      <c r="O553" t="s">
        <v>21</v>
      </c>
      <c r="P553">
        <v>1000</v>
      </c>
      <c r="Q553" t="s">
        <v>22</v>
      </c>
      <c r="R553" s="8" t="s">
        <v>697</v>
      </c>
    </row>
    <row r="554" spans="1:18" x14ac:dyDescent="0.25">
      <c r="A554" s="8" t="s">
        <v>160</v>
      </c>
      <c r="B554" t="s">
        <v>440</v>
      </c>
      <c r="C554" t="s">
        <v>571</v>
      </c>
      <c r="D554" t="s">
        <v>572</v>
      </c>
      <c r="E554" t="s">
        <v>293</v>
      </c>
      <c r="F554">
        <v>2019</v>
      </c>
      <c r="G554">
        <v>12</v>
      </c>
      <c r="H554" s="8" t="s">
        <v>287</v>
      </c>
      <c r="I554" s="8">
        <v>1</v>
      </c>
      <c r="J554" s="1">
        <v>4412.3999999999996</v>
      </c>
      <c r="K554" s="1">
        <v>4284</v>
      </c>
      <c r="L554" s="8">
        <v>-128.4</v>
      </c>
      <c r="M554" t="s">
        <v>19</v>
      </c>
      <c r="N554" t="s">
        <v>23</v>
      </c>
      <c r="O554" t="s">
        <v>148</v>
      </c>
      <c r="P554">
        <v>1200</v>
      </c>
      <c r="Q554" t="s">
        <v>148</v>
      </c>
      <c r="R554" s="8" t="s">
        <v>697</v>
      </c>
    </row>
    <row r="555" spans="1:18" x14ac:dyDescent="0.25">
      <c r="A555" s="8" t="s">
        <v>160</v>
      </c>
      <c r="B555" t="s">
        <v>440</v>
      </c>
      <c r="C555" t="s">
        <v>571</v>
      </c>
      <c r="D555" t="s">
        <v>573</v>
      </c>
      <c r="E555" t="s">
        <v>296</v>
      </c>
      <c r="F555">
        <v>2019</v>
      </c>
      <c r="G555">
        <v>12</v>
      </c>
      <c r="H555" s="8" t="s">
        <v>287</v>
      </c>
      <c r="I555" s="8">
        <v>1</v>
      </c>
      <c r="J555" s="1">
        <v>29002.05</v>
      </c>
      <c r="K555" s="1">
        <v>1455.73</v>
      </c>
      <c r="L555" s="8">
        <v>-27546.32</v>
      </c>
      <c r="M555" t="s">
        <v>19</v>
      </c>
      <c r="N555" t="s">
        <v>23</v>
      </c>
      <c r="O555" t="s">
        <v>24</v>
      </c>
      <c r="P555">
        <v>1406</v>
      </c>
      <c r="Q555" t="s">
        <v>27</v>
      </c>
      <c r="R555" s="8" t="s">
        <v>697</v>
      </c>
    </row>
    <row r="556" spans="1:18" x14ac:dyDescent="0.25">
      <c r="A556" s="8" t="s">
        <v>160</v>
      </c>
      <c r="B556" t="s">
        <v>440</v>
      </c>
      <c r="C556" t="s">
        <v>571</v>
      </c>
      <c r="D556" t="s">
        <v>573</v>
      </c>
      <c r="E556" t="s">
        <v>297</v>
      </c>
      <c r="F556">
        <v>2019</v>
      </c>
      <c r="G556">
        <v>12</v>
      </c>
      <c r="H556" s="8" t="s">
        <v>287</v>
      </c>
      <c r="I556" s="8">
        <v>1</v>
      </c>
      <c r="J556" s="1">
        <v>17547.5</v>
      </c>
      <c r="K556" s="1">
        <v>1.9</v>
      </c>
      <c r="L556" s="8">
        <v>-17545.599999999999</v>
      </c>
      <c r="M556" t="s">
        <v>19</v>
      </c>
      <c r="N556" t="s">
        <v>23</v>
      </c>
      <c r="O556" t="s">
        <v>24</v>
      </c>
      <c r="P556">
        <v>1434</v>
      </c>
      <c r="Q556" t="s">
        <v>28</v>
      </c>
      <c r="R556" s="8" t="s">
        <v>697</v>
      </c>
    </row>
    <row r="557" spans="1:18" x14ac:dyDescent="0.25">
      <c r="A557" s="8" t="s">
        <v>160</v>
      </c>
      <c r="B557" t="s">
        <v>440</v>
      </c>
      <c r="C557" t="s">
        <v>571</v>
      </c>
      <c r="D557" t="s">
        <v>573</v>
      </c>
      <c r="E557" t="s">
        <v>298</v>
      </c>
      <c r="F557">
        <v>2019</v>
      </c>
      <c r="G557">
        <v>12</v>
      </c>
      <c r="H557" s="8" t="s">
        <v>287</v>
      </c>
      <c r="I557" s="8">
        <v>1</v>
      </c>
      <c r="J557" s="1">
        <v>1454.02</v>
      </c>
      <c r="K557" s="1">
        <v>20541.36</v>
      </c>
      <c r="L557" s="8">
        <v>19087.34</v>
      </c>
      <c r="M557" t="s">
        <v>19</v>
      </c>
      <c r="N557" t="s">
        <v>23</v>
      </c>
      <c r="O557" t="s">
        <v>24</v>
      </c>
      <c r="P557">
        <v>1437</v>
      </c>
      <c r="Q557" t="s">
        <v>29</v>
      </c>
      <c r="R557" s="8" t="s">
        <v>697</v>
      </c>
    </row>
    <row r="558" spans="1:18" x14ac:dyDescent="0.25">
      <c r="A558" s="8" t="s">
        <v>160</v>
      </c>
      <c r="B558" t="s">
        <v>440</v>
      </c>
      <c r="C558" t="s">
        <v>574</v>
      </c>
      <c r="D558" t="s">
        <v>575</v>
      </c>
      <c r="E558" t="s">
        <v>299</v>
      </c>
      <c r="F558">
        <v>2019</v>
      </c>
      <c r="G558">
        <v>12</v>
      </c>
      <c r="H558" s="8" t="s">
        <v>287</v>
      </c>
      <c r="I558" s="8">
        <v>1</v>
      </c>
      <c r="J558" s="1">
        <v>0</v>
      </c>
      <c r="K558" s="1">
        <v>58.49</v>
      </c>
      <c r="L558" s="8">
        <v>58.49</v>
      </c>
      <c r="M558" t="s">
        <v>19</v>
      </c>
      <c r="N558" t="s">
        <v>30</v>
      </c>
      <c r="O558" t="s">
        <v>31</v>
      </c>
      <c r="P558">
        <v>1600</v>
      </c>
      <c r="Q558" t="s">
        <v>32</v>
      </c>
      <c r="R558" s="8" t="s">
        <v>697</v>
      </c>
    </row>
    <row r="559" spans="1:18" x14ac:dyDescent="0.25">
      <c r="A559" s="8" t="s">
        <v>160</v>
      </c>
      <c r="B559" t="s">
        <v>440</v>
      </c>
      <c r="C559" t="s">
        <v>574</v>
      </c>
      <c r="D559" t="s">
        <v>575</v>
      </c>
      <c r="E559" t="s">
        <v>300</v>
      </c>
      <c r="F559">
        <v>2019</v>
      </c>
      <c r="G559">
        <v>12</v>
      </c>
      <c r="H559" s="8" t="s">
        <v>287</v>
      </c>
      <c r="I559" s="8">
        <v>1</v>
      </c>
      <c r="J559" s="1">
        <v>11828.69</v>
      </c>
      <c r="K559" s="1">
        <v>213257.46</v>
      </c>
      <c r="L559" s="8">
        <v>201428.77</v>
      </c>
      <c r="M559" t="s">
        <v>19</v>
      </c>
      <c r="N559" t="s">
        <v>30</v>
      </c>
      <c r="O559" t="s">
        <v>31</v>
      </c>
      <c r="P559">
        <v>1803</v>
      </c>
      <c r="Q559" t="s">
        <v>33</v>
      </c>
      <c r="R559" s="8" t="s">
        <v>697</v>
      </c>
    </row>
    <row r="560" spans="1:18" x14ac:dyDescent="0.25">
      <c r="A560" s="8" t="s">
        <v>160</v>
      </c>
      <c r="B560" t="s">
        <v>442</v>
      </c>
      <c r="C560" t="s">
        <v>443</v>
      </c>
      <c r="D560" t="s">
        <v>576</v>
      </c>
      <c r="E560" t="s">
        <v>302</v>
      </c>
      <c r="F560">
        <v>2019</v>
      </c>
      <c r="G560">
        <v>12</v>
      </c>
      <c r="H560" s="8" t="s">
        <v>287</v>
      </c>
      <c r="I560" s="8">
        <v>1</v>
      </c>
      <c r="J560" s="1">
        <v>6150.58</v>
      </c>
      <c r="K560" s="1">
        <v>0</v>
      </c>
      <c r="L560" s="8">
        <v>-6150.58</v>
      </c>
      <c r="M560" t="s">
        <v>34</v>
      </c>
      <c r="N560" t="s">
        <v>34</v>
      </c>
      <c r="O560" t="s">
        <v>34</v>
      </c>
      <c r="P560">
        <v>1900</v>
      </c>
      <c r="Q560" t="s">
        <v>35</v>
      </c>
      <c r="R560" s="8" t="s">
        <v>697</v>
      </c>
    </row>
    <row r="561" spans="1:18" x14ac:dyDescent="0.25">
      <c r="A561" s="8" t="s">
        <v>161</v>
      </c>
      <c r="B561" t="s">
        <v>449</v>
      </c>
      <c r="C561" t="s">
        <v>450</v>
      </c>
      <c r="D561" t="s">
        <v>582</v>
      </c>
      <c r="E561" t="s">
        <v>308</v>
      </c>
      <c r="F561">
        <v>2019</v>
      </c>
      <c r="G561">
        <v>12</v>
      </c>
      <c r="H561" s="8" t="s">
        <v>287</v>
      </c>
      <c r="I561" s="8">
        <v>1</v>
      </c>
      <c r="J561" s="1">
        <v>3500</v>
      </c>
      <c r="K561" s="1">
        <v>57538.22</v>
      </c>
      <c r="L561" s="8">
        <v>54038.22</v>
      </c>
      <c r="M561" t="s">
        <v>46</v>
      </c>
      <c r="N561" t="s">
        <v>47</v>
      </c>
      <c r="O561" t="s">
        <v>47</v>
      </c>
      <c r="P561">
        <v>3070</v>
      </c>
      <c r="Q561" t="s">
        <v>47</v>
      </c>
      <c r="R561" s="8" t="s">
        <v>697</v>
      </c>
    </row>
    <row r="562" spans="1:18" x14ac:dyDescent="0.25">
      <c r="A562" s="8" t="s">
        <v>161</v>
      </c>
      <c r="B562" t="s">
        <v>449</v>
      </c>
      <c r="C562" t="s">
        <v>450</v>
      </c>
      <c r="D562" t="s">
        <v>582</v>
      </c>
      <c r="E562" t="s">
        <v>309</v>
      </c>
      <c r="F562">
        <v>2019</v>
      </c>
      <c r="G562">
        <v>12</v>
      </c>
      <c r="H562" s="8" t="s">
        <v>287</v>
      </c>
      <c r="I562" s="8">
        <v>1</v>
      </c>
      <c r="J562" s="1">
        <v>4620</v>
      </c>
      <c r="K562" s="1">
        <v>5160</v>
      </c>
      <c r="L562" s="8">
        <v>540</v>
      </c>
      <c r="M562" t="s">
        <v>46</v>
      </c>
      <c r="N562" t="s">
        <v>47</v>
      </c>
      <c r="O562" t="s">
        <v>47</v>
      </c>
      <c r="P562">
        <v>3072</v>
      </c>
      <c r="Q562" t="s">
        <v>48</v>
      </c>
      <c r="R562" s="8" t="s">
        <v>697</v>
      </c>
    </row>
    <row r="563" spans="1:18" x14ac:dyDescent="0.25">
      <c r="A563" s="8" t="s">
        <v>161</v>
      </c>
      <c r="B563" t="s">
        <v>449</v>
      </c>
      <c r="C563" t="s">
        <v>450</v>
      </c>
      <c r="D563" t="s">
        <v>582</v>
      </c>
      <c r="E563" t="s">
        <v>310</v>
      </c>
      <c r="F563">
        <v>2019</v>
      </c>
      <c r="G563">
        <v>12</v>
      </c>
      <c r="H563" s="8" t="s">
        <v>287</v>
      </c>
      <c r="I563" s="8">
        <v>1</v>
      </c>
      <c r="J563" s="1">
        <v>0</v>
      </c>
      <c r="K563" s="1">
        <v>850</v>
      </c>
      <c r="L563" s="8">
        <v>850</v>
      </c>
      <c r="M563" t="s">
        <v>46</v>
      </c>
      <c r="N563" t="s">
        <v>47</v>
      </c>
      <c r="O563" t="s">
        <v>47</v>
      </c>
      <c r="P563">
        <v>3085</v>
      </c>
      <c r="Q563" t="s">
        <v>49</v>
      </c>
      <c r="R563" s="8" t="s">
        <v>697</v>
      </c>
    </row>
    <row r="564" spans="1:18" x14ac:dyDescent="0.25">
      <c r="A564" s="8" t="s">
        <v>161</v>
      </c>
      <c r="B564" t="s">
        <v>449</v>
      </c>
      <c r="C564" t="s">
        <v>450</v>
      </c>
      <c r="D564" t="s">
        <v>582</v>
      </c>
      <c r="E564" t="s">
        <v>311</v>
      </c>
      <c r="F564">
        <v>2019</v>
      </c>
      <c r="G564">
        <v>12</v>
      </c>
      <c r="H564" s="8" t="s">
        <v>287</v>
      </c>
      <c r="I564" s="8">
        <v>1</v>
      </c>
      <c r="J564" s="1">
        <v>9462.75</v>
      </c>
      <c r="K564" s="1">
        <v>11000</v>
      </c>
      <c r="L564" s="8">
        <v>1537.25</v>
      </c>
      <c r="M564" t="s">
        <v>46</v>
      </c>
      <c r="N564" t="s">
        <v>47</v>
      </c>
      <c r="O564" t="s">
        <v>47</v>
      </c>
      <c r="P564">
        <v>3095</v>
      </c>
      <c r="Q564" t="s">
        <v>50</v>
      </c>
      <c r="R564" s="8" t="s">
        <v>697</v>
      </c>
    </row>
    <row r="565" spans="1:18" x14ac:dyDescent="0.25">
      <c r="A565" s="8" t="s">
        <v>161</v>
      </c>
      <c r="B565" t="s">
        <v>583</v>
      </c>
      <c r="C565" t="s">
        <v>584</v>
      </c>
      <c r="D565" t="s">
        <v>585</v>
      </c>
      <c r="E565" t="s">
        <v>312</v>
      </c>
      <c r="F565">
        <v>2019</v>
      </c>
      <c r="G565">
        <v>12</v>
      </c>
      <c r="H565" s="8" t="s">
        <v>287</v>
      </c>
      <c r="I565" s="8">
        <v>1</v>
      </c>
      <c r="J565" s="1">
        <v>171146.67</v>
      </c>
      <c r="K565" s="1">
        <v>161625.57</v>
      </c>
      <c r="L565" s="8">
        <v>-9521.1</v>
      </c>
      <c r="M565" t="s">
        <v>51</v>
      </c>
      <c r="N565" t="s">
        <v>149</v>
      </c>
      <c r="O565" t="s">
        <v>149</v>
      </c>
      <c r="P565">
        <v>3300</v>
      </c>
      <c r="Q565" t="s">
        <v>150</v>
      </c>
      <c r="R565" s="8" t="s">
        <v>697</v>
      </c>
    </row>
    <row r="566" spans="1:18" x14ac:dyDescent="0.25">
      <c r="A566" s="8" t="s">
        <v>161</v>
      </c>
      <c r="B566" t="s">
        <v>583</v>
      </c>
      <c r="C566" t="s">
        <v>586</v>
      </c>
      <c r="D566" t="s">
        <v>587</v>
      </c>
      <c r="E566" t="s">
        <v>315</v>
      </c>
      <c r="F566">
        <v>2019</v>
      </c>
      <c r="G566">
        <v>12</v>
      </c>
      <c r="H566" s="8" t="s">
        <v>287</v>
      </c>
      <c r="I566" s="8">
        <v>1</v>
      </c>
      <c r="J566" s="1">
        <v>20275.55</v>
      </c>
      <c r="K566" s="1">
        <v>65275.55</v>
      </c>
      <c r="L566" s="8">
        <v>45000</v>
      </c>
      <c r="M566" t="s">
        <v>51</v>
      </c>
      <c r="N566" t="s">
        <v>52</v>
      </c>
      <c r="O566" t="s">
        <v>52</v>
      </c>
      <c r="P566">
        <v>3720</v>
      </c>
      <c r="Q566" t="s">
        <v>55</v>
      </c>
      <c r="R566" s="8" t="s">
        <v>697</v>
      </c>
    </row>
    <row r="567" spans="1:18" x14ac:dyDescent="0.25">
      <c r="A567" s="8" t="s">
        <v>161</v>
      </c>
      <c r="B567" t="s">
        <v>583</v>
      </c>
      <c r="C567" t="s">
        <v>586</v>
      </c>
      <c r="D567" t="s">
        <v>587</v>
      </c>
      <c r="E567" t="s">
        <v>316</v>
      </c>
      <c r="F567">
        <v>2019</v>
      </c>
      <c r="G567">
        <v>12</v>
      </c>
      <c r="H567" s="8" t="s">
        <v>287</v>
      </c>
      <c r="I567" s="8">
        <v>1</v>
      </c>
      <c r="J567" s="1">
        <v>6189.63</v>
      </c>
      <c r="K567" s="1">
        <v>6189.63</v>
      </c>
      <c r="L567" s="8">
        <v>0</v>
      </c>
      <c r="M567" t="s">
        <v>51</v>
      </c>
      <c r="N567" t="s">
        <v>52</v>
      </c>
      <c r="O567" t="s">
        <v>52</v>
      </c>
      <c r="P567">
        <v>3730</v>
      </c>
      <c r="Q567" t="s">
        <v>56</v>
      </c>
      <c r="R567" s="8" t="s">
        <v>697</v>
      </c>
    </row>
    <row r="568" spans="1:18" x14ac:dyDescent="0.25">
      <c r="A568" s="8" t="s">
        <v>161</v>
      </c>
      <c r="B568" t="s">
        <v>583</v>
      </c>
      <c r="C568" t="s">
        <v>586</v>
      </c>
      <c r="D568" t="s">
        <v>587</v>
      </c>
      <c r="E568" t="s">
        <v>317</v>
      </c>
      <c r="F568">
        <v>2019</v>
      </c>
      <c r="G568">
        <v>12</v>
      </c>
      <c r="H568" s="8" t="s">
        <v>287</v>
      </c>
      <c r="I568" s="8">
        <v>1</v>
      </c>
      <c r="J568" s="1">
        <v>8450.8799999999992</v>
      </c>
      <c r="K568" s="1">
        <v>8450.8799999999992</v>
      </c>
      <c r="L568" s="8">
        <v>0</v>
      </c>
      <c r="M568" t="s">
        <v>51</v>
      </c>
      <c r="N568" t="s">
        <v>52</v>
      </c>
      <c r="O568" t="s">
        <v>52</v>
      </c>
      <c r="P568">
        <v>3740</v>
      </c>
      <c r="Q568" t="s">
        <v>57</v>
      </c>
      <c r="R568" s="8" t="s">
        <v>697</v>
      </c>
    </row>
    <row r="569" spans="1:18" x14ac:dyDescent="0.25">
      <c r="A569" s="8" t="s">
        <v>161</v>
      </c>
      <c r="B569" t="s">
        <v>583</v>
      </c>
      <c r="C569" t="s">
        <v>586</v>
      </c>
      <c r="D569" t="s">
        <v>587</v>
      </c>
      <c r="E569" t="s">
        <v>318</v>
      </c>
      <c r="F569">
        <v>2019</v>
      </c>
      <c r="G569">
        <v>12</v>
      </c>
      <c r="H569" s="8" t="s">
        <v>287</v>
      </c>
      <c r="I569" s="8">
        <v>1</v>
      </c>
      <c r="J569" s="1">
        <v>60</v>
      </c>
      <c r="K569" s="1">
        <v>60</v>
      </c>
      <c r="L569" s="8">
        <v>0</v>
      </c>
      <c r="M569" t="s">
        <v>51</v>
      </c>
      <c r="N569" t="s">
        <v>52</v>
      </c>
      <c r="O569" t="s">
        <v>52</v>
      </c>
      <c r="P569">
        <v>3770</v>
      </c>
      <c r="Q569" t="s">
        <v>58</v>
      </c>
      <c r="R569" s="8" t="s">
        <v>697</v>
      </c>
    </row>
    <row r="570" spans="1:18" x14ac:dyDescent="0.25">
      <c r="A570" s="8" t="s">
        <v>161</v>
      </c>
      <c r="B570" t="s">
        <v>583</v>
      </c>
      <c r="C570" t="s">
        <v>586</v>
      </c>
      <c r="D570" t="s">
        <v>587</v>
      </c>
      <c r="E570" t="s">
        <v>319</v>
      </c>
      <c r="F570">
        <v>2019</v>
      </c>
      <c r="G570">
        <v>12</v>
      </c>
      <c r="H570" s="8" t="s">
        <v>287</v>
      </c>
      <c r="I570" s="8">
        <v>1</v>
      </c>
      <c r="J570" s="1">
        <v>34976.06</v>
      </c>
      <c r="K570" s="1">
        <v>34976.06</v>
      </c>
      <c r="L570" s="8">
        <v>0</v>
      </c>
      <c r="M570" t="s">
        <v>51</v>
      </c>
      <c r="N570" t="s">
        <v>52</v>
      </c>
      <c r="O570" t="s">
        <v>52</v>
      </c>
      <c r="P570">
        <v>3790</v>
      </c>
      <c r="Q570" t="s">
        <v>59</v>
      </c>
      <c r="R570" s="8" t="s">
        <v>697</v>
      </c>
    </row>
    <row r="571" spans="1:18" x14ac:dyDescent="0.25">
      <c r="A571" s="8" t="s">
        <v>161</v>
      </c>
      <c r="B571" t="s">
        <v>583</v>
      </c>
      <c r="C571" t="s">
        <v>586</v>
      </c>
      <c r="D571" t="s">
        <v>587</v>
      </c>
      <c r="E571" t="s">
        <v>320</v>
      </c>
      <c r="F571">
        <v>2019</v>
      </c>
      <c r="G571">
        <v>12</v>
      </c>
      <c r="H571" s="8" t="s">
        <v>287</v>
      </c>
      <c r="I571" s="8">
        <v>1</v>
      </c>
      <c r="J571" s="1">
        <v>0</v>
      </c>
      <c r="K571" s="1">
        <v>684</v>
      </c>
      <c r="L571" s="8">
        <v>684</v>
      </c>
      <c r="M571" t="s">
        <v>51</v>
      </c>
      <c r="N571" t="s">
        <v>52</v>
      </c>
      <c r="O571" t="s">
        <v>52</v>
      </c>
      <c r="P571">
        <v>3806</v>
      </c>
      <c r="Q571" t="s">
        <v>60</v>
      </c>
      <c r="R571" s="8" t="s">
        <v>697</v>
      </c>
    </row>
    <row r="572" spans="1:18" x14ac:dyDescent="0.25">
      <c r="A572" s="8" t="s">
        <v>161</v>
      </c>
      <c r="B572" t="s">
        <v>583</v>
      </c>
      <c r="C572" t="s">
        <v>586</v>
      </c>
      <c r="D572" t="s">
        <v>587</v>
      </c>
      <c r="E572" t="s">
        <v>362</v>
      </c>
      <c r="F572">
        <v>2019</v>
      </c>
      <c r="G572">
        <v>12</v>
      </c>
      <c r="H572" s="8" t="s">
        <v>287</v>
      </c>
      <c r="I572" s="8">
        <v>1</v>
      </c>
      <c r="J572" s="1">
        <v>0</v>
      </c>
      <c r="K572" s="1">
        <v>123122.01</v>
      </c>
      <c r="L572" s="8">
        <v>123122.01</v>
      </c>
      <c r="M572" t="s">
        <v>51</v>
      </c>
      <c r="N572" t="s">
        <v>52</v>
      </c>
      <c r="O572" t="s">
        <v>52</v>
      </c>
      <c r="P572">
        <v>3820</v>
      </c>
      <c r="Q572" t="s">
        <v>119</v>
      </c>
      <c r="R572" s="8" t="s">
        <v>697</v>
      </c>
    </row>
    <row r="573" spans="1:18" x14ac:dyDescent="0.25">
      <c r="A573" s="8" t="s">
        <v>161</v>
      </c>
      <c r="B573" t="s">
        <v>583</v>
      </c>
      <c r="C573" t="s">
        <v>586</v>
      </c>
      <c r="D573" t="s">
        <v>587</v>
      </c>
      <c r="E573" t="s">
        <v>373</v>
      </c>
      <c r="F573">
        <v>2019</v>
      </c>
      <c r="G573">
        <v>12</v>
      </c>
      <c r="H573" s="8" t="s">
        <v>287</v>
      </c>
      <c r="I573" s="8">
        <v>1</v>
      </c>
      <c r="J573" s="1">
        <v>115586.96</v>
      </c>
      <c r="K573" s="1">
        <v>0</v>
      </c>
      <c r="L573" s="8">
        <v>-115586.96</v>
      </c>
      <c r="M573" t="s">
        <v>51</v>
      </c>
      <c r="N573" t="s">
        <v>52</v>
      </c>
      <c r="O573" t="s">
        <v>52</v>
      </c>
      <c r="P573">
        <v>3840</v>
      </c>
      <c r="Q573" t="s">
        <v>131</v>
      </c>
      <c r="R573" s="8" t="s">
        <v>697</v>
      </c>
    </row>
    <row r="574" spans="1:18" x14ac:dyDescent="0.25">
      <c r="A574" s="8" t="s">
        <v>161</v>
      </c>
      <c r="B574" t="s">
        <v>451</v>
      </c>
      <c r="C574" t="s">
        <v>452</v>
      </c>
      <c r="D574" t="s">
        <v>588</v>
      </c>
      <c r="E574" t="s">
        <v>322</v>
      </c>
      <c r="F574">
        <v>2019</v>
      </c>
      <c r="G574">
        <v>12</v>
      </c>
      <c r="H574" s="8" t="s">
        <v>287</v>
      </c>
      <c r="I574" s="8">
        <v>1</v>
      </c>
      <c r="J574" s="1">
        <v>26819.38</v>
      </c>
      <c r="K574" s="1">
        <v>6603.2</v>
      </c>
      <c r="L574" s="8">
        <v>-20216.18</v>
      </c>
      <c r="M574" t="s">
        <v>226</v>
      </c>
      <c r="N574" t="s">
        <v>226</v>
      </c>
      <c r="O574" t="s">
        <v>226</v>
      </c>
      <c r="P574">
        <v>3900</v>
      </c>
      <c r="Q574" t="s">
        <v>62</v>
      </c>
      <c r="R574" s="8" t="s">
        <v>697</v>
      </c>
    </row>
    <row r="575" spans="1:18" x14ac:dyDescent="0.25">
      <c r="A575" s="8" t="s">
        <v>159</v>
      </c>
      <c r="B575" t="s">
        <v>453</v>
      </c>
      <c r="C575" t="s">
        <v>454</v>
      </c>
      <c r="D575" t="s">
        <v>589</v>
      </c>
      <c r="E575" t="s">
        <v>323</v>
      </c>
      <c r="F575">
        <v>2019</v>
      </c>
      <c r="G575">
        <v>12</v>
      </c>
      <c r="H575" s="8" t="s">
        <v>287</v>
      </c>
      <c r="I575" s="8">
        <v>1</v>
      </c>
      <c r="J575" s="1">
        <v>0</v>
      </c>
      <c r="K575" s="1">
        <v>3600</v>
      </c>
      <c r="L575" s="8">
        <v>3600</v>
      </c>
      <c r="M575" t="s">
        <v>63</v>
      </c>
      <c r="N575" t="s">
        <v>64</v>
      </c>
      <c r="O575" t="s">
        <v>64</v>
      </c>
      <c r="P575">
        <v>4400</v>
      </c>
      <c r="Q575" t="s">
        <v>65</v>
      </c>
      <c r="R575" s="8" t="s">
        <v>697</v>
      </c>
    </row>
    <row r="576" spans="1:18" x14ac:dyDescent="0.25">
      <c r="A576" s="8" t="s">
        <v>159</v>
      </c>
      <c r="B576" t="s">
        <v>453</v>
      </c>
      <c r="C576" t="s">
        <v>455</v>
      </c>
      <c r="D576" t="s">
        <v>590</v>
      </c>
      <c r="E576" t="s">
        <v>325</v>
      </c>
      <c r="F576">
        <v>2019</v>
      </c>
      <c r="G576">
        <v>12</v>
      </c>
      <c r="H576" s="8" t="s">
        <v>287</v>
      </c>
      <c r="I576" s="8">
        <v>1</v>
      </c>
      <c r="J576" s="1">
        <v>0</v>
      </c>
      <c r="K576" s="1">
        <v>47955.06</v>
      </c>
      <c r="L576" s="8">
        <v>47955.06</v>
      </c>
      <c r="M576" t="s">
        <v>63</v>
      </c>
      <c r="N576" t="s">
        <v>67</v>
      </c>
      <c r="O576" t="s">
        <v>68</v>
      </c>
      <c r="P576">
        <v>4820</v>
      </c>
      <c r="Q576" t="s">
        <v>68</v>
      </c>
      <c r="R576" s="8" t="s">
        <v>697</v>
      </c>
    </row>
    <row r="577" spans="1:18" x14ac:dyDescent="0.25">
      <c r="A577" s="8" t="s">
        <v>159</v>
      </c>
      <c r="B577" t="s">
        <v>453</v>
      </c>
      <c r="C577" t="s">
        <v>456</v>
      </c>
      <c r="D577" t="s">
        <v>591</v>
      </c>
      <c r="E577" t="s">
        <v>326</v>
      </c>
      <c r="F577">
        <v>2019</v>
      </c>
      <c r="G577">
        <v>12</v>
      </c>
      <c r="H577" s="8" t="s">
        <v>287</v>
      </c>
      <c r="I577" s="8">
        <v>1</v>
      </c>
      <c r="J577" s="1">
        <v>6603.2</v>
      </c>
      <c r="K577" s="1">
        <v>26947.78</v>
      </c>
      <c r="L577" s="8">
        <v>20344.580000000002</v>
      </c>
      <c r="M577" t="s">
        <v>63</v>
      </c>
      <c r="N577" t="s">
        <v>69</v>
      </c>
      <c r="O577" t="s">
        <v>69</v>
      </c>
      <c r="P577">
        <v>4830</v>
      </c>
      <c r="Q577" t="s">
        <v>69</v>
      </c>
      <c r="R577" s="8" t="s">
        <v>697</v>
      </c>
    </row>
    <row r="578" spans="1:18" x14ac:dyDescent="0.25">
      <c r="A578" s="8" t="s">
        <v>159</v>
      </c>
      <c r="B578" t="s">
        <v>453</v>
      </c>
      <c r="C578" t="s">
        <v>456</v>
      </c>
      <c r="D578" t="s">
        <v>591</v>
      </c>
      <c r="E578" t="s">
        <v>363</v>
      </c>
      <c r="F578">
        <v>2019</v>
      </c>
      <c r="G578">
        <v>12</v>
      </c>
      <c r="H578" s="8" t="s">
        <v>287</v>
      </c>
      <c r="I578" s="8">
        <v>1</v>
      </c>
      <c r="J578" s="1">
        <v>0</v>
      </c>
      <c r="K578" s="1">
        <v>670.41</v>
      </c>
      <c r="L578" s="8">
        <v>670.41</v>
      </c>
      <c r="M578" t="s">
        <v>63</v>
      </c>
      <c r="N578" t="s">
        <v>69</v>
      </c>
      <c r="O578" t="s">
        <v>69</v>
      </c>
      <c r="P578">
        <v>4930</v>
      </c>
      <c r="Q578" t="s">
        <v>120</v>
      </c>
      <c r="R578" s="8" t="s">
        <v>697</v>
      </c>
    </row>
    <row r="579" spans="1:18" x14ac:dyDescent="0.25">
      <c r="A579" s="8" t="s">
        <v>159</v>
      </c>
      <c r="B579" t="s">
        <v>457</v>
      </c>
      <c r="C579" t="s">
        <v>458</v>
      </c>
      <c r="D579" t="s">
        <v>592</v>
      </c>
      <c r="E579" t="s">
        <v>327</v>
      </c>
      <c r="F579">
        <v>2019</v>
      </c>
      <c r="G579">
        <v>12</v>
      </c>
      <c r="H579" s="8" t="s">
        <v>287</v>
      </c>
      <c r="I579" s="8">
        <v>1</v>
      </c>
      <c r="J579" s="1">
        <v>0.78</v>
      </c>
      <c r="K579" s="1">
        <v>0</v>
      </c>
      <c r="L579" s="8">
        <v>-0.78</v>
      </c>
      <c r="M579" t="s">
        <v>70</v>
      </c>
      <c r="N579" t="s">
        <v>71</v>
      </c>
      <c r="O579" t="s">
        <v>72</v>
      </c>
      <c r="P579">
        <v>5736</v>
      </c>
      <c r="Q579" t="s">
        <v>73</v>
      </c>
      <c r="R579" s="8" t="s">
        <v>697</v>
      </c>
    </row>
    <row r="580" spans="1:18" x14ac:dyDescent="0.25">
      <c r="A580" s="8" t="s">
        <v>159</v>
      </c>
      <c r="B580" t="s">
        <v>457</v>
      </c>
      <c r="C580" t="s">
        <v>458</v>
      </c>
      <c r="D580" t="s">
        <v>592</v>
      </c>
      <c r="E580" t="s">
        <v>374</v>
      </c>
      <c r="F580">
        <v>2019</v>
      </c>
      <c r="G580">
        <v>12</v>
      </c>
      <c r="H580" s="8" t="s">
        <v>287</v>
      </c>
      <c r="I580" s="8">
        <v>1</v>
      </c>
      <c r="J580" s="1">
        <v>233.01</v>
      </c>
      <c r="K580" s="1">
        <v>0</v>
      </c>
      <c r="L580" s="8">
        <v>-233.01</v>
      </c>
      <c r="M580" t="s">
        <v>70</v>
      </c>
      <c r="N580" t="s">
        <v>71</v>
      </c>
      <c r="O580" t="s">
        <v>72</v>
      </c>
      <c r="P580">
        <v>5885</v>
      </c>
      <c r="Q580" t="s">
        <v>132</v>
      </c>
      <c r="R580" s="8" t="s">
        <v>697</v>
      </c>
    </row>
    <row r="581" spans="1:18" x14ac:dyDescent="0.25">
      <c r="A581" s="8" t="s">
        <v>159</v>
      </c>
      <c r="B581" t="s">
        <v>457</v>
      </c>
      <c r="C581" t="s">
        <v>459</v>
      </c>
      <c r="D581" t="s">
        <v>593</v>
      </c>
      <c r="E581" t="s">
        <v>328</v>
      </c>
      <c r="F581">
        <v>2019</v>
      </c>
      <c r="G581">
        <v>12</v>
      </c>
      <c r="H581" s="8" t="s">
        <v>287</v>
      </c>
      <c r="I581" s="8">
        <v>1</v>
      </c>
      <c r="J581" s="1">
        <v>24455</v>
      </c>
      <c r="K581" s="1">
        <v>4620</v>
      </c>
      <c r="L581" s="8">
        <v>-19835</v>
      </c>
      <c r="M581" t="s">
        <v>70</v>
      </c>
      <c r="N581" t="s">
        <v>74</v>
      </c>
      <c r="O581" t="s">
        <v>75</v>
      </c>
      <c r="P581">
        <v>6020</v>
      </c>
      <c r="Q581" t="s">
        <v>76</v>
      </c>
      <c r="R581" s="8" t="s">
        <v>697</v>
      </c>
    </row>
    <row r="582" spans="1:18" x14ac:dyDescent="0.25">
      <c r="A582" s="8" t="s">
        <v>159</v>
      </c>
      <c r="B582" t="s">
        <v>457</v>
      </c>
      <c r="C582" t="s">
        <v>459</v>
      </c>
      <c r="D582" t="s">
        <v>593</v>
      </c>
      <c r="E582" t="s">
        <v>329</v>
      </c>
      <c r="F582">
        <v>2019</v>
      </c>
      <c r="G582">
        <v>12</v>
      </c>
      <c r="H582" s="8" t="s">
        <v>287</v>
      </c>
      <c r="I582" s="8">
        <v>1</v>
      </c>
      <c r="J582" s="1">
        <v>10000</v>
      </c>
      <c r="K582" s="1">
        <v>0</v>
      </c>
      <c r="L582" s="8">
        <v>-10000</v>
      </c>
      <c r="M582" t="s">
        <v>70</v>
      </c>
      <c r="N582" t="s">
        <v>74</v>
      </c>
      <c r="O582" t="s">
        <v>75</v>
      </c>
      <c r="P582">
        <v>6024</v>
      </c>
      <c r="Q582" t="s">
        <v>77</v>
      </c>
      <c r="R582" s="8" t="s">
        <v>697</v>
      </c>
    </row>
    <row r="583" spans="1:18" x14ac:dyDescent="0.25">
      <c r="A583" s="8" t="s">
        <v>159</v>
      </c>
      <c r="B583" t="s">
        <v>457</v>
      </c>
      <c r="C583" t="s">
        <v>459</v>
      </c>
      <c r="D583" t="s">
        <v>593</v>
      </c>
      <c r="E583" t="s">
        <v>375</v>
      </c>
      <c r="F583">
        <v>2019</v>
      </c>
      <c r="G583">
        <v>12</v>
      </c>
      <c r="H583" s="8" t="s">
        <v>287</v>
      </c>
      <c r="I583" s="8">
        <v>1</v>
      </c>
      <c r="J583" s="1">
        <v>45000</v>
      </c>
      <c r="K583" s="1">
        <v>0</v>
      </c>
      <c r="L583" s="8">
        <v>-45000</v>
      </c>
      <c r="M583" t="s">
        <v>70</v>
      </c>
      <c r="N583" t="s">
        <v>74</v>
      </c>
      <c r="O583" t="s">
        <v>75</v>
      </c>
      <c r="P583">
        <v>6026</v>
      </c>
      <c r="Q583" t="s">
        <v>133</v>
      </c>
      <c r="R583" s="8" t="s">
        <v>697</v>
      </c>
    </row>
    <row r="584" spans="1:18" x14ac:dyDescent="0.25">
      <c r="A584" s="8" t="s">
        <v>159</v>
      </c>
      <c r="B584" t="s">
        <v>457</v>
      </c>
      <c r="C584" t="s">
        <v>459</v>
      </c>
      <c r="D584" t="s">
        <v>593</v>
      </c>
      <c r="E584" t="s">
        <v>357</v>
      </c>
      <c r="F584">
        <v>2019</v>
      </c>
      <c r="G584">
        <v>12</v>
      </c>
      <c r="H584" s="8" t="s">
        <v>287</v>
      </c>
      <c r="I584" s="8">
        <v>1</v>
      </c>
      <c r="J584" s="1">
        <v>13138.44</v>
      </c>
      <c r="K584" s="1">
        <v>0</v>
      </c>
      <c r="L584" s="8">
        <v>-13138.44</v>
      </c>
      <c r="M584" t="s">
        <v>70</v>
      </c>
      <c r="N584" t="s">
        <v>74</v>
      </c>
      <c r="O584" t="s">
        <v>75</v>
      </c>
      <c r="P584">
        <v>6095</v>
      </c>
      <c r="Q584" t="s">
        <v>115</v>
      </c>
      <c r="R584" s="8" t="s">
        <v>697</v>
      </c>
    </row>
    <row r="585" spans="1:18" x14ac:dyDescent="0.25">
      <c r="A585" s="8" t="s">
        <v>159</v>
      </c>
      <c r="B585" t="s">
        <v>457</v>
      </c>
      <c r="C585" t="s">
        <v>459</v>
      </c>
      <c r="D585" t="s">
        <v>594</v>
      </c>
      <c r="E585" t="s">
        <v>330</v>
      </c>
      <c r="F585">
        <v>2019</v>
      </c>
      <c r="G585">
        <v>12</v>
      </c>
      <c r="H585" s="8" t="s">
        <v>287</v>
      </c>
      <c r="I585" s="8">
        <v>1</v>
      </c>
      <c r="J585" s="1">
        <v>4509.8500000000004</v>
      </c>
      <c r="K585" s="1">
        <v>0</v>
      </c>
      <c r="L585" s="8">
        <v>-4509.8500000000004</v>
      </c>
      <c r="M585" t="s">
        <v>70</v>
      </c>
      <c r="N585" t="s">
        <v>74</v>
      </c>
      <c r="O585" t="s">
        <v>78</v>
      </c>
      <c r="P585">
        <v>6110</v>
      </c>
      <c r="Q585" t="s">
        <v>79</v>
      </c>
      <c r="R585" s="8" t="s">
        <v>697</v>
      </c>
    </row>
    <row r="586" spans="1:18" x14ac:dyDescent="0.25">
      <c r="A586" s="8" t="s">
        <v>159</v>
      </c>
      <c r="B586" t="s">
        <v>457</v>
      </c>
      <c r="C586" t="s">
        <v>459</v>
      </c>
      <c r="D586" t="s">
        <v>594</v>
      </c>
      <c r="E586" t="s">
        <v>331</v>
      </c>
      <c r="F586">
        <v>2019</v>
      </c>
      <c r="G586">
        <v>12</v>
      </c>
      <c r="H586" s="8" t="s">
        <v>287</v>
      </c>
      <c r="I586" s="8">
        <v>1</v>
      </c>
      <c r="J586" s="1">
        <v>176.21</v>
      </c>
      <c r="K586" s="1">
        <v>0</v>
      </c>
      <c r="L586" s="8">
        <v>-176.21</v>
      </c>
      <c r="M586" t="s">
        <v>70</v>
      </c>
      <c r="N586" t="s">
        <v>74</v>
      </c>
      <c r="O586" t="s">
        <v>78</v>
      </c>
      <c r="P586">
        <v>6111</v>
      </c>
      <c r="Q586" t="s">
        <v>80</v>
      </c>
      <c r="R586" s="8" t="s">
        <v>697</v>
      </c>
    </row>
    <row r="587" spans="1:18" x14ac:dyDescent="0.25">
      <c r="A587" s="8" t="s">
        <v>159</v>
      </c>
      <c r="B587" t="s">
        <v>457</v>
      </c>
      <c r="C587" t="s">
        <v>464</v>
      </c>
      <c r="D587" t="s">
        <v>606</v>
      </c>
      <c r="E587" t="s">
        <v>376</v>
      </c>
      <c r="F587">
        <v>2019</v>
      </c>
      <c r="G587">
        <v>12</v>
      </c>
      <c r="H587" s="8" t="s">
        <v>287</v>
      </c>
      <c r="I587" s="8">
        <v>1</v>
      </c>
      <c r="J587" s="1">
        <v>0</v>
      </c>
      <c r="K587" s="1">
        <v>0</v>
      </c>
      <c r="L587" s="8">
        <v>0</v>
      </c>
      <c r="M587" t="s">
        <v>70</v>
      </c>
      <c r="N587" t="s">
        <v>134</v>
      </c>
      <c r="O587" t="s">
        <v>135</v>
      </c>
      <c r="P587">
        <v>6201</v>
      </c>
      <c r="Q587" t="s">
        <v>136</v>
      </c>
      <c r="R587" s="8" t="s">
        <v>697</v>
      </c>
    </row>
    <row r="588" spans="1:18" x14ac:dyDescent="0.25">
      <c r="A588" s="8" t="s">
        <v>159</v>
      </c>
      <c r="B588" t="s">
        <v>457</v>
      </c>
      <c r="C588" t="s">
        <v>464</v>
      </c>
      <c r="D588" t="s">
        <v>607</v>
      </c>
      <c r="E588" t="s">
        <v>377</v>
      </c>
      <c r="F588">
        <v>2019</v>
      </c>
      <c r="G588">
        <v>12</v>
      </c>
      <c r="H588" s="8" t="s">
        <v>287</v>
      </c>
      <c r="I588" s="8">
        <v>1</v>
      </c>
      <c r="J588" s="1">
        <v>61929.29</v>
      </c>
      <c r="K588" s="1">
        <v>0</v>
      </c>
      <c r="L588" s="8">
        <v>-61929.29</v>
      </c>
      <c r="M588" t="s">
        <v>70</v>
      </c>
      <c r="N588" t="s">
        <v>134</v>
      </c>
      <c r="O588" t="s">
        <v>137</v>
      </c>
      <c r="P588">
        <v>6220</v>
      </c>
      <c r="Q588" t="s">
        <v>138</v>
      </c>
      <c r="R588" s="8" t="s">
        <v>697</v>
      </c>
    </row>
    <row r="589" spans="1:18" x14ac:dyDescent="0.25">
      <c r="A589" s="8" t="s">
        <v>159</v>
      </c>
      <c r="B589" t="s">
        <v>457</v>
      </c>
      <c r="C589" t="s">
        <v>464</v>
      </c>
      <c r="D589" t="s">
        <v>607</v>
      </c>
      <c r="E589" t="s">
        <v>378</v>
      </c>
      <c r="F589">
        <v>2019</v>
      </c>
      <c r="G589">
        <v>12</v>
      </c>
      <c r="H589" s="8" t="s">
        <v>287</v>
      </c>
      <c r="I589" s="8">
        <v>1</v>
      </c>
      <c r="J589" s="1">
        <v>365.75</v>
      </c>
      <c r="K589" s="1">
        <v>0</v>
      </c>
      <c r="L589" s="8">
        <v>-365.75</v>
      </c>
      <c r="M589" t="s">
        <v>70</v>
      </c>
      <c r="N589" t="s">
        <v>134</v>
      </c>
      <c r="O589" t="s">
        <v>137</v>
      </c>
      <c r="P589">
        <v>6260</v>
      </c>
      <c r="Q589" t="s">
        <v>139</v>
      </c>
      <c r="R589" s="8" t="s">
        <v>697</v>
      </c>
    </row>
    <row r="590" spans="1:18" x14ac:dyDescent="0.25">
      <c r="A590" s="8" t="s">
        <v>159</v>
      </c>
      <c r="B590" t="s">
        <v>457</v>
      </c>
      <c r="C590" t="s">
        <v>460</v>
      </c>
      <c r="D590" t="s">
        <v>595</v>
      </c>
      <c r="E590" t="s">
        <v>333</v>
      </c>
      <c r="F590">
        <v>2019</v>
      </c>
      <c r="G590">
        <v>12</v>
      </c>
      <c r="H590" s="8" t="s">
        <v>287</v>
      </c>
      <c r="I590" s="8">
        <v>1</v>
      </c>
      <c r="J590" s="1">
        <v>380.48</v>
      </c>
      <c r="K590" s="1">
        <v>0</v>
      </c>
      <c r="L590" s="8">
        <v>-380.48</v>
      </c>
      <c r="M590" t="s">
        <v>70</v>
      </c>
      <c r="N590" t="s">
        <v>82</v>
      </c>
      <c r="O590" t="s">
        <v>83</v>
      </c>
      <c r="P590">
        <v>6300</v>
      </c>
      <c r="Q590" t="s">
        <v>82</v>
      </c>
      <c r="R590" s="8" t="s">
        <v>697</v>
      </c>
    </row>
    <row r="591" spans="1:18" x14ac:dyDescent="0.25">
      <c r="A591" s="8" t="s">
        <v>159</v>
      </c>
      <c r="B591" t="s">
        <v>457</v>
      </c>
      <c r="C591" t="s">
        <v>460</v>
      </c>
      <c r="D591" t="s">
        <v>595</v>
      </c>
      <c r="E591" t="s">
        <v>365</v>
      </c>
      <c r="F591">
        <v>2019</v>
      </c>
      <c r="G591">
        <v>12</v>
      </c>
      <c r="H591" s="8" t="s">
        <v>287</v>
      </c>
      <c r="I591" s="8">
        <v>1</v>
      </c>
      <c r="J591" s="1">
        <v>40394.1</v>
      </c>
      <c r="K591" s="1">
        <v>0</v>
      </c>
      <c r="L591" s="8">
        <v>-40394.1</v>
      </c>
      <c r="M591" t="s">
        <v>70</v>
      </c>
      <c r="N591" t="s">
        <v>82</v>
      </c>
      <c r="O591" t="s">
        <v>83</v>
      </c>
      <c r="P591">
        <v>6301</v>
      </c>
      <c r="Q591" t="s">
        <v>122</v>
      </c>
      <c r="R591" s="8" t="s">
        <v>697</v>
      </c>
    </row>
    <row r="592" spans="1:18" x14ac:dyDescent="0.25">
      <c r="A592" s="8" t="s">
        <v>159</v>
      </c>
      <c r="B592" t="s">
        <v>457</v>
      </c>
      <c r="C592" t="s">
        <v>460</v>
      </c>
      <c r="D592" t="s">
        <v>595</v>
      </c>
      <c r="E592" t="s">
        <v>379</v>
      </c>
      <c r="F592">
        <v>2019</v>
      </c>
      <c r="G592">
        <v>12</v>
      </c>
      <c r="H592" s="8" t="s">
        <v>287</v>
      </c>
      <c r="I592" s="8">
        <v>1</v>
      </c>
      <c r="J592" s="1">
        <v>500</v>
      </c>
      <c r="K592" s="1">
        <v>0</v>
      </c>
      <c r="L592" s="8">
        <v>-500</v>
      </c>
      <c r="M592" t="s">
        <v>70</v>
      </c>
      <c r="N592" t="s">
        <v>82</v>
      </c>
      <c r="O592" t="s">
        <v>83</v>
      </c>
      <c r="P592">
        <v>6303</v>
      </c>
      <c r="Q592" t="s">
        <v>140</v>
      </c>
      <c r="R592" s="8" t="s">
        <v>697</v>
      </c>
    </row>
    <row r="593" spans="1:18" x14ac:dyDescent="0.25">
      <c r="A593" s="8" t="s">
        <v>159</v>
      </c>
      <c r="B593" t="s">
        <v>457</v>
      </c>
      <c r="C593" t="s">
        <v>460</v>
      </c>
      <c r="D593" t="s">
        <v>596</v>
      </c>
      <c r="E593" t="s">
        <v>334</v>
      </c>
      <c r="F593">
        <v>2019</v>
      </c>
      <c r="G593">
        <v>12</v>
      </c>
      <c r="H593" s="8" t="s">
        <v>287</v>
      </c>
      <c r="I593" s="8">
        <v>1</v>
      </c>
      <c r="J593" s="1">
        <v>5276.27</v>
      </c>
      <c r="K593" s="1">
        <v>0</v>
      </c>
      <c r="L593" s="8">
        <v>-5276.27</v>
      </c>
      <c r="M593" t="s">
        <v>70</v>
      </c>
      <c r="N593" t="s">
        <v>82</v>
      </c>
      <c r="O593" t="s">
        <v>84</v>
      </c>
      <c r="P593">
        <v>6310</v>
      </c>
      <c r="Q593" t="s">
        <v>85</v>
      </c>
      <c r="R593" s="8" t="s">
        <v>697</v>
      </c>
    </row>
    <row r="594" spans="1:18" x14ac:dyDescent="0.25">
      <c r="A594" s="8" t="s">
        <v>159</v>
      </c>
      <c r="B594" t="s">
        <v>457</v>
      </c>
      <c r="C594" t="s">
        <v>460</v>
      </c>
      <c r="D594" t="s">
        <v>596</v>
      </c>
      <c r="E594" t="s">
        <v>335</v>
      </c>
      <c r="F594">
        <v>2019</v>
      </c>
      <c r="G594">
        <v>12</v>
      </c>
      <c r="H594" s="8" t="s">
        <v>287</v>
      </c>
      <c r="I594" s="8">
        <v>1</v>
      </c>
      <c r="J594" s="1">
        <v>1221.03</v>
      </c>
      <c r="K594" s="1">
        <v>0</v>
      </c>
      <c r="L594" s="8">
        <v>-1221.03</v>
      </c>
      <c r="M594" t="s">
        <v>70</v>
      </c>
      <c r="N594" t="s">
        <v>82</v>
      </c>
      <c r="O594" t="s">
        <v>84</v>
      </c>
      <c r="P594">
        <v>6325</v>
      </c>
      <c r="Q594" t="s">
        <v>86</v>
      </c>
      <c r="R594" s="8" t="s">
        <v>697</v>
      </c>
    </row>
    <row r="595" spans="1:18" x14ac:dyDescent="0.25">
      <c r="A595" s="8" t="s">
        <v>159</v>
      </c>
      <c r="B595" t="s">
        <v>457</v>
      </c>
      <c r="C595" t="s">
        <v>460</v>
      </c>
      <c r="D595" t="s">
        <v>596</v>
      </c>
      <c r="E595" t="s">
        <v>336</v>
      </c>
      <c r="F595">
        <v>2019</v>
      </c>
      <c r="G595">
        <v>12</v>
      </c>
      <c r="H595" s="8" t="s">
        <v>287</v>
      </c>
      <c r="I595" s="8">
        <v>1</v>
      </c>
      <c r="J595" s="1">
        <v>460.76</v>
      </c>
      <c r="K595" s="1">
        <v>0</v>
      </c>
      <c r="L595" s="8">
        <v>-460.76</v>
      </c>
      <c r="M595" t="s">
        <v>70</v>
      </c>
      <c r="N595" t="s">
        <v>82</v>
      </c>
      <c r="O595" t="s">
        <v>84</v>
      </c>
      <c r="P595">
        <v>6330</v>
      </c>
      <c r="Q595" t="s">
        <v>87</v>
      </c>
      <c r="R595" s="8" t="s">
        <v>697</v>
      </c>
    </row>
    <row r="596" spans="1:18" x14ac:dyDescent="0.25">
      <c r="A596" s="8" t="s">
        <v>159</v>
      </c>
      <c r="B596" t="s">
        <v>457</v>
      </c>
      <c r="C596" t="s">
        <v>460</v>
      </c>
      <c r="D596" t="s">
        <v>598</v>
      </c>
      <c r="E596" t="s">
        <v>339</v>
      </c>
      <c r="F596">
        <v>2019</v>
      </c>
      <c r="G596">
        <v>12</v>
      </c>
      <c r="H596" s="8" t="s">
        <v>287</v>
      </c>
      <c r="I596" s="8">
        <v>1</v>
      </c>
      <c r="J596" s="1">
        <v>0</v>
      </c>
      <c r="K596" s="1">
        <v>0.9</v>
      </c>
      <c r="L596" s="8">
        <v>0.9</v>
      </c>
      <c r="M596" t="s">
        <v>70</v>
      </c>
      <c r="N596" t="s">
        <v>82</v>
      </c>
      <c r="O596" t="s">
        <v>91</v>
      </c>
      <c r="P596">
        <v>6470</v>
      </c>
      <c r="Q596" t="s">
        <v>92</v>
      </c>
      <c r="R596" s="8" t="s">
        <v>697</v>
      </c>
    </row>
    <row r="597" spans="1:18" x14ac:dyDescent="0.25">
      <c r="A597" s="8" t="s">
        <v>159</v>
      </c>
      <c r="B597" t="s">
        <v>457</v>
      </c>
      <c r="C597" t="s">
        <v>460</v>
      </c>
      <c r="D597" t="s">
        <v>598</v>
      </c>
      <c r="E597" t="s">
        <v>340</v>
      </c>
      <c r="F597">
        <v>2019</v>
      </c>
      <c r="G597">
        <v>12</v>
      </c>
      <c r="H597" s="8" t="s">
        <v>287</v>
      </c>
      <c r="I597" s="8">
        <v>1</v>
      </c>
      <c r="J597" s="1">
        <v>336.88</v>
      </c>
      <c r="K597" s="1">
        <v>0</v>
      </c>
      <c r="L597" s="8">
        <v>-336.88</v>
      </c>
      <c r="M597" t="s">
        <v>70</v>
      </c>
      <c r="N597" t="s">
        <v>82</v>
      </c>
      <c r="O597" t="s">
        <v>91</v>
      </c>
      <c r="P597">
        <v>6495</v>
      </c>
      <c r="Q597" t="s">
        <v>93</v>
      </c>
      <c r="R597" s="8" t="s">
        <v>697</v>
      </c>
    </row>
    <row r="598" spans="1:18" x14ac:dyDescent="0.25">
      <c r="A598" s="8" t="s">
        <v>159</v>
      </c>
      <c r="B598" t="s">
        <v>457</v>
      </c>
      <c r="C598" t="s">
        <v>460</v>
      </c>
      <c r="D598" t="s">
        <v>599</v>
      </c>
      <c r="E598" t="s">
        <v>341</v>
      </c>
      <c r="F598">
        <v>2019</v>
      </c>
      <c r="G598">
        <v>12</v>
      </c>
      <c r="H598" s="8" t="s">
        <v>287</v>
      </c>
      <c r="I598" s="8">
        <v>1</v>
      </c>
      <c r="J598" s="1">
        <v>71.430000000000007</v>
      </c>
      <c r="K598" s="1">
        <v>174.12</v>
      </c>
      <c r="L598" s="8">
        <v>102.69</v>
      </c>
      <c r="M598" t="s">
        <v>70</v>
      </c>
      <c r="N598" t="s">
        <v>82</v>
      </c>
      <c r="O598" t="s">
        <v>94</v>
      </c>
      <c r="P598">
        <v>6640</v>
      </c>
      <c r="Q598" t="s">
        <v>95</v>
      </c>
      <c r="R598" s="8" t="s">
        <v>697</v>
      </c>
    </row>
    <row r="599" spans="1:18" x14ac:dyDescent="0.25">
      <c r="A599" s="8" t="s">
        <v>159</v>
      </c>
      <c r="B599" t="s">
        <v>457</v>
      </c>
      <c r="C599" t="s">
        <v>460</v>
      </c>
      <c r="D599" t="s">
        <v>599</v>
      </c>
      <c r="E599" t="s">
        <v>380</v>
      </c>
      <c r="F599">
        <v>2019</v>
      </c>
      <c r="G599">
        <v>12</v>
      </c>
      <c r="H599" s="8" t="s">
        <v>287</v>
      </c>
      <c r="I599" s="8">
        <v>1</v>
      </c>
      <c r="J599" s="1">
        <v>174.12</v>
      </c>
      <c r="K599" s="1">
        <v>0</v>
      </c>
      <c r="L599" s="8">
        <v>-174.12</v>
      </c>
      <c r="M599" t="s">
        <v>70</v>
      </c>
      <c r="N599" t="s">
        <v>82</v>
      </c>
      <c r="O599" t="s">
        <v>94</v>
      </c>
      <c r="P599">
        <v>6644</v>
      </c>
      <c r="Q599" t="s">
        <v>141</v>
      </c>
      <c r="R599" s="8" t="s">
        <v>697</v>
      </c>
    </row>
    <row r="600" spans="1:18" x14ac:dyDescent="0.25">
      <c r="A600" s="8" t="s">
        <v>159</v>
      </c>
      <c r="B600" t="s">
        <v>457</v>
      </c>
      <c r="C600" t="s">
        <v>460</v>
      </c>
      <c r="D600" t="s">
        <v>599</v>
      </c>
      <c r="E600" t="s">
        <v>342</v>
      </c>
      <c r="F600">
        <v>2019</v>
      </c>
      <c r="G600">
        <v>12</v>
      </c>
      <c r="H600" s="8" t="s">
        <v>287</v>
      </c>
      <c r="I600" s="8">
        <v>1</v>
      </c>
      <c r="J600" s="1">
        <v>9.5299999999999994</v>
      </c>
      <c r="K600" s="1">
        <v>0</v>
      </c>
      <c r="L600" s="8">
        <v>-9.5299999999999994</v>
      </c>
      <c r="M600" t="s">
        <v>70</v>
      </c>
      <c r="N600" t="s">
        <v>82</v>
      </c>
      <c r="O600" t="s">
        <v>94</v>
      </c>
      <c r="P600">
        <v>6650</v>
      </c>
      <c r="Q600" t="s">
        <v>96</v>
      </c>
      <c r="R600" s="8" t="s">
        <v>697</v>
      </c>
    </row>
    <row r="601" spans="1:18" x14ac:dyDescent="0.25">
      <c r="A601" s="8" t="s">
        <v>159</v>
      </c>
      <c r="B601" t="s">
        <v>457</v>
      </c>
      <c r="C601" t="s">
        <v>460</v>
      </c>
      <c r="D601" t="s">
        <v>599</v>
      </c>
      <c r="E601" t="s">
        <v>359</v>
      </c>
      <c r="F601">
        <v>2019</v>
      </c>
      <c r="G601">
        <v>12</v>
      </c>
      <c r="H601" s="8" t="s">
        <v>287</v>
      </c>
      <c r="I601" s="8">
        <v>1</v>
      </c>
      <c r="J601" s="1">
        <v>178.67</v>
      </c>
      <c r="K601" s="1">
        <v>0</v>
      </c>
      <c r="L601" s="8">
        <v>-178.67</v>
      </c>
      <c r="M601" t="s">
        <v>70</v>
      </c>
      <c r="N601" t="s">
        <v>82</v>
      </c>
      <c r="O601" t="s">
        <v>94</v>
      </c>
      <c r="P601">
        <v>6651</v>
      </c>
      <c r="Q601" t="s">
        <v>117</v>
      </c>
      <c r="R601" s="8" t="s">
        <v>697</v>
      </c>
    </row>
    <row r="602" spans="1:18" x14ac:dyDescent="0.25">
      <c r="A602" s="8" t="s">
        <v>159</v>
      </c>
      <c r="B602" t="s">
        <v>457</v>
      </c>
      <c r="C602" t="s">
        <v>460</v>
      </c>
      <c r="D602" t="s">
        <v>599</v>
      </c>
      <c r="E602" t="s">
        <v>343</v>
      </c>
      <c r="F602">
        <v>2019</v>
      </c>
      <c r="G602">
        <v>12</v>
      </c>
      <c r="H602" s="8" t="s">
        <v>287</v>
      </c>
      <c r="I602" s="8">
        <v>1</v>
      </c>
      <c r="J602" s="1">
        <v>248.4</v>
      </c>
      <c r="K602" s="1">
        <v>0</v>
      </c>
      <c r="L602" s="8">
        <v>-248.4</v>
      </c>
      <c r="M602" t="s">
        <v>70</v>
      </c>
      <c r="N602" t="s">
        <v>82</v>
      </c>
      <c r="O602" t="s">
        <v>94</v>
      </c>
      <c r="P602">
        <v>6663</v>
      </c>
      <c r="Q602" t="s">
        <v>97</v>
      </c>
      <c r="R602" s="8" t="s">
        <v>697</v>
      </c>
    </row>
    <row r="603" spans="1:18" x14ac:dyDescent="0.25">
      <c r="A603" s="8" t="s">
        <v>159</v>
      </c>
      <c r="B603" t="s">
        <v>457</v>
      </c>
      <c r="C603" t="s">
        <v>460</v>
      </c>
      <c r="D603" t="s">
        <v>599</v>
      </c>
      <c r="E603" t="s">
        <v>344</v>
      </c>
      <c r="F603">
        <v>2019</v>
      </c>
      <c r="G603">
        <v>12</v>
      </c>
      <c r="H603" s="8" t="s">
        <v>287</v>
      </c>
      <c r="I603" s="8">
        <v>1</v>
      </c>
      <c r="J603" s="1">
        <v>24</v>
      </c>
      <c r="K603" s="1">
        <v>0</v>
      </c>
      <c r="L603" s="8">
        <v>-24</v>
      </c>
      <c r="M603" t="s">
        <v>70</v>
      </c>
      <c r="N603" t="s">
        <v>82</v>
      </c>
      <c r="O603" t="s">
        <v>94</v>
      </c>
      <c r="P603">
        <v>6664</v>
      </c>
      <c r="Q603" t="s">
        <v>98</v>
      </c>
      <c r="R603" s="8" t="s">
        <v>697</v>
      </c>
    </row>
    <row r="604" spans="1:18" x14ac:dyDescent="0.25">
      <c r="A604" s="8" t="s">
        <v>159</v>
      </c>
      <c r="B604" t="s">
        <v>457</v>
      </c>
      <c r="C604" t="s">
        <v>460</v>
      </c>
      <c r="D604" t="s">
        <v>600</v>
      </c>
      <c r="E604" t="s">
        <v>366</v>
      </c>
      <c r="F604">
        <v>2019</v>
      </c>
      <c r="G604">
        <v>12</v>
      </c>
      <c r="H604" s="8" t="s">
        <v>287</v>
      </c>
      <c r="I604" s="8">
        <v>1</v>
      </c>
      <c r="J604" s="1">
        <v>12.49</v>
      </c>
      <c r="K604" s="1">
        <v>0</v>
      </c>
      <c r="L604" s="8">
        <v>-12.49</v>
      </c>
      <c r="M604" t="s">
        <v>70</v>
      </c>
      <c r="N604" t="s">
        <v>82</v>
      </c>
      <c r="O604" t="s">
        <v>99</v>
      </c>
      <c r="P604">
        <v>6800</v>
      </c>
      <c r="Q604" t="s">
        <v>123</v>
      </c>
      <c r="R604" s="8" t="s">
        <v>697</v>
      </c>
    </row>
    <row r="605" spans="1:18" x14ac:dyDescent="0.25">
      <c r="A605" s="8" t="s">
        <v>159</v>
      </c>
      <c r="B605" t="s">
        <v>457</v>
      </c>
      <c r="C605" t="s">
        <v>460</v>
      </c>
      <c r="D605" t="s">
        <v>600</v>
      </c>
      <c r="E605" t="s">
        <v>345</v>
      </c>
      <c r="F605">
        <v>2019</v>
      </c>
      <c r="G605">
        <v>12</v>
      </c>
      <c r="H605" s="8" t="s">
        <v>287</v>
      </c>
      <c r="I605" s="8">
        <v>1</v>
      </c>
      <c r="J605" s="1">
        <v>210.58</v>
      </c>
      <c r="K605" s="1">
        <v>18.100000000000001</v>
      </c>
      <c r="L605" s="8">
        <v>-192.48</v>
      </c>
      <c r="M605" t="s">
        <v>70</v>
      </c>
      <c r="N605" t="s">
        <v>82</v>
      </c>
      <c r="O605" t="s">
        <v>99</v>
      </c>
      <c r="P605">
        <v>6805</v>
      </c>
      <c r="Q605" t="s">
        <v>100</v>
      </c>
      <c r="R605" s="8" t="s">
        <v>697</v>
      </c>
    </row>
    <row r="606" spans="1:18" x14ac:dyDescent="0.25">
      <c r="A606" s="8" t="s">
        <v>159</v>
      </c>
      <c r="B606" t="s">
        <v>457</v>
      </c>
      <c r="C606" t="s">
        <v>460</v>
      </c>
      <c r="D606" t="s">
        <v>600</v>
      </c>
      <c r="E606" t="s">
        <v>360</v>
      </c>
      <c r="F606">
        <v>2019</v>
      </c>
      <c r="G606">
        <v>12</v>
      </c>
      <c r="H606" s="8" t="s">
        <v>287</v>
      </c>
      <c r="I606" s="8">
        <v>1</v>
      </c>
      <c r="J606" s="1">
        <v>21.7</v>
      </c>
      <c r="K606" s="1">
        <v>0</v>
      </c>
      <c r="L606" s="8">
        <v>-21.7</v>
      </c>
      <c r="M606" t="s">
        <v>70</v>
      </c>
      <c r="N606" t="s">
        <v>82</v>
      </c>
      <c r="O606" t="s">
        <v>99</v>
      </c>
      <c r="P606">
        <v>6815</v>
      </c>
      <c r="Q606" t="s">
        <v>99</v>
      </c>
      <c r="R606" s="8" t="s">
        <v>697</v>
      </c>
    </row>
    <row r="607" spans="1:18" x14ac:dyDescent="0.25">
      <c r="A607" s="8" t="s">
        <v>159</v>
      </c>
      <c r="B607" t="s">
        <v>457</v>
      </c>
      <c r="C607" t="s">
        <v>460</v>
      </c>
      <c r="D607" t="s">
        <v>601</v>
      </c>
      <c r="E607" t="s">
        <v>346</v>
      </c>
      <c r="F607">
        <v>2019</v>
      </c>
      <c r="G607">
        <v>12</v>
      </c>
      <c r="H607" s="8" t="s">
        <v>287</v>
      </c>
      <c r="I607" s="8">
        <v>1</v>
      </c>
      <c r="J607" s="1">
        <v>113855.13</v>
      </c>
      <c r="K607" s="1">
        <v>0</v>
      </c>
      <c r="L607" s="8">
        <v>-113855.13</v>
      </c>
      <c r="M607" t="s">
        <v>70</v>
      </c>
      <c r="N607" t="s">
        <v>82</v>
      </c>
      <c r="O607" t="s">
        <v>101</v>
      </c>
      <c r="P607">
        <v>6825</v>
      </c>
      <c r="Q607" t="s">
        <v>102</v>
      </c>
      <c r="R607" s="8" t="s">
        <v>697</v>
      </c>
    </row>
    <row r="608" spans="1:18" x14ac:dyDescent="0.25">
      <c r="A608" s="8" t="s">
        <v>159</v>
      </c>
      <c r="B608" t="s">
        <v>457</v>
      </c>
      <c r="C608" t="s">
        <v>460</v>
      </c>
      <c r="D608" t="s">
        <v>602</v>
      </c>
      <c r="E608" t="s">
        <v>347</v>
      </c>
      <c r="F608">
        <v>2019</v>
      </c>
      <c r="G608">
        <v>12</v>
      </c>
      <c r="H608" s="8" t="s">
        <v>287</v>
      </c>
      <c r="I608" s="8">
        <v>1</v>
      </c>
      <c r="J608" s="1">
        <v>0</v>
      </c>
      <c r="K608" s="1">
        <v>0.78</v>
      </c>
      <c r="L608" s="8">
        <v>0.78</v>
      </c>
      <c r="M608" t="s">
        <v>70</v>
      </c>
      <c r="N608" t="s">
        <v>82</v>
      </c>
      <c r="O608" t="s">
        <v>103</v>
      </c>
      <c r="P608">
        <v>6850</v>
      </c>
      <c r="Q608" t="s">
        <v>103</v>
      </c>
      <c r="R608" s="8" t="s">
        <v>697</v>
      </c>
    </row>
    <row r="609" spans="1:18" x14ac:dyDescent="0.25">
      <c r="A609" s="8" t="s">
        <v>159</v>
      </c>
      <c r="B609" t="s">
        <v>457</v>
      </c>
      <c r="C609" t="s">
        <v>460</v>
      </c>
      <c r="D609" t="s">
        <v>602</v>
      </c>
      <c r="E609" t="s">
        <v>348</v>
      </c>
      <c r="F609">
        <v>2019</v>
      </c>
      <c r="G609">
        <v>12</v>
      </c>
      <c r="H609" s="8" t="s">
        <v>287</v>
      </c>
      <c r="I609" s="8">
        <v>1</v>
      </c>
      <c r="J609" s="1">
        <v>5208.1000000000004</v>
      </c>
      <c r="K609" s="1">
        <v>0</v>
      </c>
      <c r="L609" s="8">
        <v>-5208.1000000000004</v>
      </c>
      <c r="M609" t="s">
        <v>70</v>
      </c>
      <c r="N609" t="s">
        <v>82</v>
      </c>
      <c r="O609" t="s">
        <v>103</v>
      </c>
      <c r="P609">
        <v>6855</v>
      </c>
      <c r="Q609" t="s">
        <v>104</v>
      </c>
      <c r="R609" s="8" t="s">
        <v>697</v>
      </c>
    </row>
    <row r="610" spans="1:18" x14ac:dyDescent="0.25">
      <c r="A610" s="8" t="s">
        <v>159</v>
      </c>
      <c r="B610" t="s">
        <v>457</v>
      </c>
      <c r="C610" t="s">
        <v>460</v>
      </c>
      <c r="D610" t="s">
        <v>602</v>
      </c>
      <c r="E610" t="s">
        <v>349</v>
      </c>
      <c r="F610">
        <v>2019</v>
      </c>
      <c r="G610">
        <v>12</v>
      </c>
      <c r="H610" s="8" t="s">
        <v>287</v>
      </c>
      <c r="I610" s="8">
        <v>1</v>
      </c>
      <c r="J610" s="1">
        <v>920.5</v>
      </c>
      <c r="K610" s="1">
        <v>0</v>
      </c>
      <c r="L610" s="8">
        <v>-920.5</v>
      </c>
      <c r="M610" t="s">
        <v>70</v>
      </c>
      <c r="N610" t="s">
        <v>82</v>
      </c>
      <c r="O610" t="s">
        <v>103</v>
      </c>
      <c r="P610">
        <v>6859</v>
      </c>
      <c r="Q610" t="s">
        <v>105</v>
      </c>
      <c r="R610" s="8" t="s">
        <v>697</v>
      </c>
    </row>
    <row r="611" spans="1:18" x14ac:dyDescent="0.25">
      <c r="A611" s="8" t="s">
        <v>159</v>
      </c>
      <c r="B611" t="s">
        <v>457</v>
      </c>
      <c r="C611" t="s">
        <v>460</v>
      </c>
      <c r="D611" t="s">
        <v>603</v>
      </c>
      <c r="E611" t="s">
        <v>351</v>
      </c>
      <c r="F611">
        <v>2019</v>
      </c>
      <c r="G611">
        <v>12</v>
      </c>
      <c r="H611" s="8" t="s">
        <v>287</v>
      </c>
      <c r="I611" s="8">
        <v>1</v>
      </c>
      <c r="J611" s="1">
        <v>-54000</v>
      </c>
      <c r="K611" s="1">
        <v>0</v>
      </c>
      <c r="L611" s="8">
        <v>54000</v>
      </c>
      <c r="M611" t="s">
        <v>70</v>
      </c>
      <c r="N611" t="s">
        <v>82</v>
      </c>
      <c r="O611" t="s">
        <v>106</v>
      </c>
      <c r="P611">
        <v>6976</v>
      </c>
      <c r="Q611" t="s">
        <v>108</v>
      </c>
      <c r="R611" s="8" t="s">
        <v>697</v>
      </c>
    </row>
    <row r="612" spans="1:18" x14ac:dyDescent="0.25">
      <c r="A612" s="8" t="s">
        <v>159</v>
      </c>
      <c r="B612" t="s">
        <v>457</v>
      </c>
      <c r="C612" t="s">
        <v>460</v>
      </c>
      <c r="D612" t="s">
        <v>603</v>
      </c>
      <c r="E612" t="s">
        <v>353</v>
      </c>
      <c r="F612">
        <v>2019</v>
      </c>
      <c r="G612">
        <v>12</v>
      </c>
      <c r="H612" s="8" t="s">
        <v>287</v>
      </c>
      <c r="I612" s="8">
        <v>1</v>
      </c>
      <c r="J612" s="1">
        <v>0</v>
      </c>
      <c r="K612" s="1">
        <v>-54000</v>
      </c>
      <c r="L612" s="8">
        <v>-54000</v>
      </c>
      <c r="M612" t="s">
        <v>70</v>
      </c>
      <c r="N612" t="s">
        <v>82</v>
      </c>
      <c r="O612" t="s">
        <v>106</v>
      </c>
      <c r="P612">
        <v>6986</v>
      </c>
      <c r="Q612" t="s">
        <v>110</v>
      </c>
      <c r="R612" s="8" t="s">
        <v>697</v>
      </c>
    </row>
    <row r="613" spans="1:18" x14ac:dyDescent="0.25">
      <c r="A613" s="8" t="s">
        <v>159</v>
      </c>
      <c r="B613" t="s">
        <v>462</v>
      </c>
      <c r="C613" t="s">
        <v>463</v>
      </c>
      <c r="D613" t="s">
        <v>605</v>
      </c>
      <c r="E613" t="s">
        <v>370</v>
      </c>
      <c r="F613">
        <v>2019</v>
      </c>
      <c r="G613">
        <v>12</v>
      </c>
      <c r="H613" s="8" t="s">
        <v>287</v>
      </c>
      <c r="I613" s="8">
        <v>1</v>
      </c>
      <c r="J613" s="1">
        <v>4386.76</v>
      </c>
      <c r="K613" s="1">
        <v>0</v>
      </c>
      <c r="L613" s="8">
        <v>-4386.76</v>
      </c>
      <c r="M613" t="s">
        <v>126</v>
      </c>
      <c r="N613" t="s">
        <v>127</v>
      </c>
      <c r="O613" t="s">
        <v>127</v>
      </c>
      <c r="P613">
        <v>7320</v>
      </c>
      <c r="Q613" t="s">
        <v>128</v>
      </c>
      <c r="R613" s="8" t="s">
        <v>697</v>
      </c>
    </row>
    <row r="614" spans="1:18" x14ac:dyDescent="0.25">
      <c r="A614" s="8" t="s">
        <v>160</v>
      </c>
      <c r="B614" t="s">
        <v>437</v>
      </c>
      <c r="C614" t="s">
        <v>438</v>
      </c>
      <c r="D614" t="s">
        <v>568</v>
      </c>
      <c r="E614" t="s">
        <v>286</v>
      </c>
      <c r="F614">
        <v>2020</v>
      </c>
      <c r="G614">
        <v>1</v>
      </c>
      <c r="H614" s="8" t="s">
        <v>287</v>
      </c>
      <c r="I614" s="8">
        <v>1</v>
      </c>
      <c r="J614" s="1">
        <v>4333.6400000000003</v>
      </c>
      <c r="K614" s="1">
        <v>4640.05</v>
      </c>
      <c r="L614" s="8">
        <v>306.41000000000003</v>
      </c>
      <c r="M614" t="s">
        <v>9</v>
      </c>
      <c r="N614" t="s">
        <v>10</v>
      </c>
      <c r="O614" t="s">
        <v>11</v>
      </c>
      <c r="P614">
        <v>143</v>
      </c>
      <c r="Q614" t="s">
        <v>12</v>
      </c>
      <c r="R614" s="8" t="s">
        <v>697</v>
      </c>
    </row>
    <row r="615" spans="1:18" x14ac:dyDescent="0.25">
      <c r="A615" s="8" t="s">
        <v>160</v>
      </c>
      <c r="B615" t="s">
        <v>437</v>
      </c>
      <c r="C615" t="s">
        <v>438</v>
      </c>
      <c r="D615" t="s">
        <v>568</v>
      </c>
      <c r="E615" t="s">
        <v>286</v>
      </c>
      <c r="F615">
        <v>2020</v>
      </c>
      <c r="G615">
        <v>0</v>
      </c>
      <c r="H615" s="8" t="s">
        <v>287</v>
      </c>
      <c r="I615" s="8">
        <v>1</v>
      </c>
      <c r="J615" s="1">
        <v>1120587</v>
      </c>
      <c r="K615" s="1">
        <v>0</v>
      </c>
      <c r="L615" s="8">
        <v>-1120587</v>
      </c>
      <c r="M615" t="s">
        <v>9</v>
      </c>
      <c r="N615" t="s">
        <v>10</v>
      </c>
      <c r="O615" t="s">
        <v>11</v>
      </c>
      <c r="P615">
        <v>143</v>
      </c>
      <c r="Q615" t="s">
        <v>12</v>
      </c>
      <c r="R615" s="8" t="s">
        <v>697</v>
      </c>
    </row>
    <row r="616" spans="1:18" x14ac:dyDescent="0.25">
      <c r="A616" s="8" t="s">
        <v>160</v>
      </c>
      <c r="B616" t="s">
        <v>437</v>
      </c>
      <c r="C616" t="s">
        <v>439</v>
      </c>
      <c r="D616" t="s">
        <v>569</v>
      </c>
      <c r="E616" t="s">
        <v>289</v>
      </c>
      <c r="F616">
        <v>2020</v>
      </c>
      <c r="G616">
        <v>1</v>
      </c>
      <c r="H616" s="8" t="s">
        <v>287</v>
      </c>
      <c r="I616" s="8">
        <v>1</v>
      </c>
      <c r="J616" s="1">
        <v>0</v>
      </c>
      <c r="K616" s="1">
        <v>329.65</v>
      </c>
      <c r="L616" s="8">
        <v>329.65</v>
      </c>
      <c r="M616" t="s">
        <v>9</v>
      </c>
      <c r="N616" t="s">
        <v>13</v>
      </c>
      <c r="O616" t="s">
        <v>14</v>
      </c>
      <c r="P616">
        <v>630</v>
      </c>
      <c r="Q616" t="s">
        <v>16</v>
      </c>
      <c r="R616" s="8" t="s">
        <v>697</v>
      </c>
    </row>
    <row r="617" spans="1:18" x14ac:dyDescent="0.25">
      <c r="A617" s="8" t="s">
        <v>160</v>
      </c>
      <c r="B617" t="s">
        <v>437</v>
      </c>
      <c r="C617" t="s">
        <v>439</v>
      </c>
      <c r="D617" t="s">
        <v>569</v>
      </c>
      <c r="E617" t="s">
        <v>289</v>
      </c>
      <c r="F617">
        <v>2020</v>
      </c>
      <c r="G617">
        <v>0</v>
      </c>
      <c r="H617" s="8" t="s">
        <v>287</v>
      </c>
      <c r="I617" s="8">
        <v>1</v>
      </c>
      <c r="J617" s="1">
        <v>6157</v>
      </c>
      <c r="K617" s="1">
        <v>0</v>
      </c>
      <c r="L617" s="8">
        <v>-6157</v>
      </c>
      <c r="M617" t="s">
        <v>9</v>
      </c>
      <c r="N617" t="s">
        <v>13</v>
      </c>
      <c r="O617" t="s">
        <v>14</v>
      </c>
      <c r="P617">
        <v>630</v>
      </c>
      <c r="Q617" t="s">
        <v>16</v>
      </c>
      <c r="R617" s="8" t="s">
        <v>697</v>
      </c>
    </row>
    <row r="618" spans="1:18" x14ac:dyDescent="0.25">
      <c r="A618" s="8" t="s">
        <v>160</v>
      </c>
      <c r="B618" t="s">
        <v>437</v>
      </c>
      <c r="C618" t="s">
        <v>439</v>
      </c>
      <c r="D618" t="s">
        <v>569</v>
      </c>
      <c r="E618" t="s">
        <v>290</v>
      </c>
      <c r="F618">
        <v>2020</v>
      </c>
      <c r="G618">
        <v>1</v>
      </c>
      <c r="H618" s="8" t="s">
        <v>287</v>
      </c>
      <c r="I618" s="8">
        <v>1</v>
      </c>
      <c r="J618" s="1">
        <v>0</v>
      </c>
      <c r="K618" s="1">
        <v>144.08000000000001</v>
      </c>
      <c r="L618" s="8">
        <v>144.08000000000001</v>
      </c>
      <c r="M618" t="s">
        <v>9</v>
      </c>
      <c r="N618" t="s">
        <v>13</v>
      </c>
      <c r="O618" t="s">
        <v>14</v>
      </c>
      <c r="P618">
        <v>650</v>
      </c>
      <c r="Q618" t="s">
        <v>17</v>
      </c>
      <c r="R618" s="8" t="s">
        <v>697</v>
      </c>
    </row>
    <row r="619" spans="1:18" x14ac:dyDescent="0.25">
      <c r="A619" s="8" t="s">
        <v>160</v>
      </c>
      <c r="B619" t="s">
        <v>437</v>
      </c>
      <c r="C619" t="s">
        <v>439</v>
      </c>
      <c r="D619" t="s">
        <v>569</v>
      </c>
      <c r="E619" t="s">
        <v>290</v>
      </c>
      <c r="F619">
        <v>2020</v>
      </c>
      <c r="G619">
        <v>0</v>
      </c>
      <c r="H619" s="8" t="s">
        <v>287</v>
      </c>
      <c r="I619" s="8">
        <v>1</v>
      </c>
      <c r="J619" s="1">
        <v>8935</v>
      </c>
      <c r="K619" s="1">
        <v>0</v>
      </c>
      <c r="L619" s="8">
        <v>-8935</v>
      </c>
      <c r="M619" t="s">
        <v>9</v>
      </c>
      <c r="N619" t="s">
        <v>13</v>
      </c>
      <c r="O619" t="s">
        <v>14</v>
      </c>
      <c r="P619">
        <v>650</v>
      </c>
      <c r="Q619" t="s">
        <v>17</v>
      </c>
      <c r="R619" s="8" t="s">
        <v>697</v>
      </c>
    </row>
    <row r="620" spans="1:18" x14ac:dyDescent="0.25">
      <c r="A620" s="8" t="s">
        <v>160</v>
      </c>
      <c r="B620" t="s">
        <v>437</v>
      </c>
      <c r="C620" t="s">
        <v>439</v>
      </c>
      <c r="D620" t="s">
        <v>569</v>
      </c>
      <c r="E620" t="s">
        <v>291</v>
      </c>
      <c r="F620">
        <v>2020</v>
      </c>
      <c r="G620">
        <v>1</v>
      </c>
      <c r="H620" s="8" t="s">
        <v>287</v>
      </c>
      <c r="I620" s="8">
        <v>1</v>
      </c>
      <c r="J620" s="1">
        <v>420.08</v>
      </c>
      <c r="K620" s="1">
        <v>420.08</v>
      </c>
      <c r="L620" s="8">
        <v>0</v>
      </c>
      <c r="M620" t="s">
        <v>9</v>
      </c>
      <c r="N620" t="s">
        <v>13</v>
      </c>
      <c r="O620" t="s">
        <v>14</v>
      </c>
      <c r="P620">
        <v>670</v>
      </c>
      <c r="Q620" t="s">
        <v>18</v>
      </c>
      <c r="R620" s="8" t="s">
        <v>697</v>
      </c>
    </row>
    <row r="621" spans="1:18" x14ac:dyDescent="0.25">
      <c r="A621" s="8" t="s">
        <v>160</v>
      </c>
      <c r="B621" t="s">
        <v>437</v>
      </c>
      <c r="C621" t="s">
        <v>439</v>
      </c>
      <c r="D621" t="s">
        <v>662</v>
      </c>
      <c r="E621" t="s">
        <v>663</v>
      </c>
      <c r="F621">
        <v>2020</v>
      </c>
      <c r="G621">
        <v>1</v>
      </c>
      <c r="H621" s="8" t="s">
        <v>287</v>
      </c>
      <c r="I621" s="8">
        <v>1</v>
      </c>
      <c r="J621" s="1">
        <v>13685.77</v>
      </c>
      <c r="K621" s="1">
        <v>0</v>
      </c>
      <c r="L621" s="8">
        <v>-13685.77</v>
      </c>
      <c r="M621" t="s">
        <v>9</v>
      </c>
      <c r="N621" t="s">
        <v>13</v>
      </c>
      <c r="O621" t="s">
        <v>664</v>
      </c>
      <c r="P621">
        <v>770</v>
      </c>
      <c r="Q621" t="s">
        <v>665</v>
      </c>
      <c r="R621" s="8" t="s">
        <v>697</v>
      </c>
    </row>
    <row r="622" spans="1:18" x14ac:dyDescent="0.25">
      <c r="A622" s="8" t="s">
        <v>160</v>
      </c>
      <c r="B622" t="s">
        <v>440</v>
      </c>
      <c r="C622" t="s">
        <v>441</v>
      </c>
      <c r="D622" t="s">
        <v>570</v>
      </c>
      <c r="E622" t="s">
        <v>292</v>
      </c>
      <c r="F622">
        <v>2020</v>
      </c>
      <c r="G622">
        <v>0</v>
      </c>
      <c r="H622" s="8" t="s">
        <v>287</v>
      </c>
      <c r="I622" s="8">
        <v>1</v>
      </c>
      <c r="J622" s="1">
        <v>4465.62</v>
      </c>
      <c r="K622" s="1">
        <v>0</v>
      </c>
      <c r="L622" s="8">
        <v>-4465.62</v>
      </c>
      <c r="M622" t="s">
        <v>19</v>
      </c>
      <c r="N622" t="s">
        <v>20</v>
      </c>
      <c r="O622" t="s">
        <v>21</v>
      </c>
      <c r="P622">
        <v>1000</v>
      </c>
      <c r="Q622" t="s">
        <v>22</v>
      </c>
      <c r="R622" s="8" t="s">
        <v>697</v>
      </c>
    </row>
    <row r="623" spans="1:18" x14ac:dyDescent="0.25">
      <c r="A623" s="8" t="s">
        <v>160</v>
      </c>
      <c r="B623" t="s">
        <v>440</v>
      </c>
      <c r="C623" t="s">
        <v>571</v>
      </c>
      <c r="D623" t="s">
        <v>572</v>
      </c>
      <c r="E623" t="s">
        <v>293</v>
      </c>
      <c r="F623">
        <v>2020</v>
      </c>
      <c r="G623">
        <v>0</v>
      </c>
      <c r="H623" s="8" t="s">
        <v>287</v>
      </c>
      <c r="I623" s="8">
        <v>1</v>
      </c>
      <c r="J623" s="1">
        <v>128.4</v>
      </c>
      <c r="K623" s="1">
        <v>0</v>
      </c>
      <c r="L623" s="8">
        <v>-128.4</v>
      </c>
      <c r="M623" t="s">
        <v>19</v>
      </c>
      <c r="N623" t="s">
        <v>23</v>
      </c>
      <c r="O623" t="s">
        <v>148</v>
      </c>
      <c r="P623">
        <v>1200</v>
      </c>
      <c r="Q623" t="s">
        <v>148</v>
      </c>
      <c r="R623" s="8" t="s">
        <v>697</v>
      </c>
    </row>
    <row r="624" spans="1:18" x14ac:dyDescent="0.25">
      <c r="A624" s="8" t="s">
        <v>160</v>
      </c>
      <c r="B624" t="s">
        <v>440</v>
      </c>
      <c r="C624" t="s">
        <v>571</v>
      </c>
      <c r="D624" t="s">
        <v>573</v>
      </c>
      <c r="E624" t="s">
        <v>294</v>
      </c>
      <c r="F624">
        <v>2020</v>
      </c>
      <c r="G624">
        <v>0</v>
      </c>
      <c r="H624" s="8" t="s">
        <v>287</v>
      </c>
      <c r="I624" s="8">
        <v>1</v>
      </c>
      <c r="J624" s="1">
        <v>4380</v>
      </c>
      <c r="K624" s="1">
        <v>0</v>
      </c>
      <c r="L624" s="8">
        <v>-4380</v>
      </c>
      <c r="M624" t="s">
        <v>19</v>
      </c>
      <c r="N624" t="s">
        <v>23</v>
      </c>
      <c r="O624" t="s">
        <v>24</v>
      </c>
      <c r="P624">
        <v>1350</v>
      </c>
      <c r="Q624" t="s">
        <v>25</v>
      </c>
      <c r="R624" s="8" t="s">
        <v>697</v>
      </c>
    </row>
    <row r="625" spans="1:18" x14ac:dyDescent="0.25">
      <c r="A625" s="8" t="s">
        <v>160</v>
      </c>
      <c r="B625" t="s">
        <v>440</v>
      </c>
      <c r="C625" t="s">
        <v>571</v>
      </c>
      <c r="D625" t="s">
        <v>573</v>
      </c>
      <c r="E625" t="s">
        <v>295</v>
      </c>
      <c r="F625">
        <v>2020</v>
      </c>
      <c r="G625">
        <v>1</v>
      </c>
      <c r="H625" s="8" t="s">
        <v>287</v>
      </c>
      <c r="I625" s="8">
        <v>1</v>
      </c>
      <c r="J625" s="1">
        <v>7.33</v>
      </c>
      <c r="K625" s="1">
        <v>0</v>
      </c>
      <c r="L625" s="8">
        <v>-7.33</v>
      </c>
      <c r="M625" t="s">
        <v>19</v>
      </c>
      <c r="N625" t="s">
        <v>23</v>
      </c>
      <c r="O625" t="s">
        <v>24</v>
      </c>
      <c r="P625">
        <v>1401</v>
      </c>
      <c r="Q625" t="s">
        <v>26</v>
      </c>
      <c r="R625" s="8" t="s">
        <v>697</v>
      </c>
    </row>
    <row r="626" spans="1:18" x14ac:dyDescent="0.25">
      <c r="A626" s="8" t="s">
        <v>160</v>
      </c>
      <c r="B626" t="s">
        <v>440</v>
      </c>
      <c r="C626" t="s">
        <v>571</v>
      </c>
      <c r="D626" t="s">
        <v>573</v>
      </c>
      <c r="E626" t="s">
        <v>296</v>
      </c>
      <c r="F626">
        <v>2020</v>
      </c>
      <c r="G626">
        <v>1</v>
      </c>
      <c r="H626" s="8" t="s">
        <v>287</v>
      </c>
      <c r="I626" s="8">
        <v>1</v>
      </c>
      <c r="J626" s="1">
        <v>21966.86</v>
      </c>
      <c r="K626" s="1">
        <v>188.8</v>
      </c>
      <c r="L626" s="8">
        <v>-21778.06</v>
      </c>
      <c r="M626" t="s">
        <v>19</v>
      </c>
      <c r="N626" t="s">
        <v>23</v>
      </c>
      <c r="O626" t="s">
        <v>24</v>
      </c>
      <c r="P626">
        <v>1406</v>
      </c>
      <c r="Q626" t="s">
        <v>27</v>
      </c>
      <c r="R626" s="8" t="s">
        <v>697</v>
      </c>
    </row>
    <row r="627" spans="1:18" x14ac:dyDescent="0.25">
      <c r="A627" s="8" t="s">
        <v>160</v>
      </c>
      <c r="B627" t="s">
        <v>440</v>
      </c>
      <c r="C627" t="s">
        <v>571</v>
      </c>
      <c r="D627" t="s">
        <v>573</v>
      </c>
      <c r="E627" t="s">
        <v>297</v>
      </c>
      <c r="F627">
        <v>2020</v>
      </c>
      <c r="G627">
        <v>1</v>
      </c>
      <c r="H627" s="8" t="s">
        <v>287</v>
      </c>
      <c r="I627" s="8">
        <v>1</v>
      </c>
      <c r="J627" s="1">
        <v>65.67</v>
      </c>
      <c r="K627" s="1">
        <v>16093.48</v>
      </c>
      <c r="L627" s="8">
        <v>16027.81</v>
      </c>
      <c r="M627" t="s">
        <v>19</v>
      </c>
      <c r="N627" t="s">
        <v>23</v>
      </c>
      <c r="O627" t="s">
        <v>24</v>
      </c>
      <c r="P627">
        <v>1434</v>
      </c>
      <c r="Q627" t="s">
        <v>28</v>
      </c>
      <c r="R627" s="8" t="s">
        <v>697</v>
      </c>
    </row>
    <row r="628" spans="1:18" x14ac:dyDescent="0.25">
      <c r="A628" s="8" t="s">
        <v>160</v>
      </c>
      <c r="B628" t="s">
        <v>440</v>
      </c>
      <c r="C628" t="s">
        <v>571</v>
      </c>
      <c r="D628" t="s">
        <v>573</v>
      </c>
      <c r="E628" t="s">
        <v>297</v>
      </c>
      <c r="F628">
        <v>2020</v>
      </c>
      <c r="G628">
        <v>0</v>
      </c>
      <c r="H628" s="8" t="s">
        <v>287</v>
      </c>
      <c r="I628" s="8">
        <v>1</v>
      </c>
      <c r="J628" s="1">
        <v>17545.599999999999</v>
      </c>
      <c r="K628" s="1">
        <v>0</v>
      </c>
      <c r="L628" s="8">
        <v>-17545.599999999999</v>
      </c>
      <c r="M628" t="s">
        <v>19</v>
      </c>
      <c r="N628" t="s">
        <v>23</v>
      </c>
      <c r="O628" t="s">
        <v>24</v>
      </c>
      <c r="P628">
        <v>1434</v>
      </c>
      <c r="Q628" t="s">
        <v>28</v>
      </c>
      <c r="R628" s="8" t="s">
        <v>697</v>
      </c>
    </row>
    <row r="629" spans="1:18" x14ac:dyDescent="0.25">
      <c r="A629" s="8" t="s">
        <v>160</v>
      </c>
      <c r="B629" t="s">
        <v>440</v>
      </c>
      <c r="C629" t="s">
        <v>571</v>
      </c>
      <c r="D629" t="s">
        <v>573</v>
      </c>
      <c r="E629" t="s">
        <v>298</v>
      </c>
      <c r="F629">
        <v>2020</v>
      </c>
      <c r="G629">
        <v>1</v>
      </c>
      <c r="H629" s="8" t="s">
        <v>287</v>
      </c>
      <c r="I629" s="8">
        <v>1</v>
      </c>
      <c r="J629" s="1">
        <v>186.9</v>
      </c>
      <c r="K629" s="1">
        <v>1454.02</v>
      </c>
      <c r="L629" s="8">
        <v>1267.1199999999999</v>
      </c>
      <c r="M629" t="s">
        <v>19</v>
      </c>
      <c r="N629" t="s">
        <v>23</v>
      </c>
      <c r="O629" t="s">
        <v>24</v>
      </c>
      <c r="P629">
        <v>1437</v>
      </c>
      <c r="Q629" t="s">
        <v>29</v>
      </c>
      <c r="R629" s="8" t="s">
        <v>697</v>
      </c>
    </row>
    <row r="630" spans="1:18" x14ac:dyDescent="0.25">
      <c r="A630" s="8" t="s">
        <v>160</v>
      </c>
      <c r="B630" t="s">
        <v>440</v>
      </c>
      <c r="C630" t="s">
        <v>574</v>
      </c>
      <c r="D630" t="s">
        <v>575</v>
      </c>
      <c r="E630" t="s">
        <v>299</v>
      </c>
      <c r="F630">
        <v>2020</v>
      </c>
      <c r="G630">
        <v>0</v>
      </c>
      <c r="H630" s="8" t="s">
        <v>287</v>
      </c>
      <c r="I630" s="8">
        <v>1</v>
      </c>
      <c r="J630" s="1">
        <v>258.32</v>
      </c>
      <c r="K630" s="1">
        <v>0</v>
      </c>
      <c r="L630" s="8">
        <v>-258.32</v>
      </c>
      <c r="M630" t="s">
        <v>19</v>
      </c>
      <c r="N630" t="s">
        <v>30</v>
      </c>
      <c r="O630" t="s">
        <v>31</v>
      </c>
      <c r="P630">
        <v>1600</v>
      </c>
      <c r="Q630" t="s">
        <v>32</v>
      </c>
      <c r="R630" s="8" t="s">
        <v>697</v>
      </c>
    </row>
    <row r="631" spans="1:18" x14ac:dyDescent="0.25">
      <c r="A631" s="8" t="s">
        <v>160</v>
      </c>
      <c r="B631" t="s">
        <v>440</v>
      </c>
      <c r="C631" t="s">
        <v>574</v>
      </c>
      <c r="D631" t="s">
        <v>575</v>
      </c>
      <c r="E631" t="s">
        <v>300</v>
      </c>
      <c r="F631">
        <v>2020</v>
      </c>
      <c r="G631">
        <v>1</v>
      </c>
      <c r="H631" s="8" t="s">
        <v>287</v>
      </c>
      <c r="I631" s="8">
        <v>1</v>
      </c>
      <c r="J631" s="1">
        <v>90060.58</v>
      </c>
      <c r="K631" s="1">
        <v>131098</v>
      </c>
      <c r="L631" s="8">
        <v>41037.42</v>
      </c>
      <c r="M631" t="s">
        <v>19</v>
      </c>
      <c r="N631" t="s">
        <v>30</v>
      </c>
      <c r="O631" t="s">
        <v>31</v>
      </c>
      <c r="P631">
        <v>1803</v>
      </c>
      <c r="Q631" t="s">
        <v>33</v>
      </c>
      <c r="R631" s="8" t="s">
        <v>697</v>
      </c>
    </row>
    <row r="632" spans="1:18" x14ac:dyDescent="0.25">
      <c r="A632" s="8" t="s">
        <v>160</v>
      </c>
      <c r="B632" t="s">
        <v>440</v>
      </c>
      <c r="C632" t="s">
        <v>574</v>
      </c>
      <c r="D632" t="s">
        <v>575</v>
      </c>
      <c r="E632" t="s">
        <v>300</v>
      </c>
      <c r="F632">
        <v>2020</v>
      </c>
      <c r="G632">
        <v>0</v>
      </c>
      <c r="H632" s="8" t="s">
        <v>287</v>
      </c>
      <c r="I632" s="8">
        <v>1</v>
      </c>
      <c r="J632" s="1">
        <v>3519742.55</v>
      </c>
      <c r="K632" s="1">
        <v>0</v>
      </c>
      <c r="L632" s="8">
        <v>-3519742.55</v>
      </c>
      <c r="M632" t="s">
        <v>19</v>
      </c>
      <c r="N632" t="s">
        <v>30</v>
      </c>
      <c r="O632" t="s">
        <v>31</v>
      </c>
      <c r="P632">
        <v>1803</v>
      </c>
      <c r="Q632" t="s">
        <v>33</v>
      </c>
      <c r="R632" s="8" t="s">
        <v>697</v>
      </c>
    </row>
    <row r="633" spans="1:18" x14ac:dyDescent="0.25">
      <c r="A633" s="8" t="s">
        <v>160</v>
      </c>
      <c r="B633" t="s">
        <v>440</v>
      </c>
      <c r="C633" t="s">
        <v>574</v>
      </c>
      <c r="D633" t="s">
        <v>575</v>
      </c>
      <c r="E633" t="s">
        <v>301</v>
      </c>
      <c r="F633">
        <v>2020</v>
      </c>
      <c r="G633">
        <v>0</v>
      </c>
      <c r="H633" s="8" t="s">
        <v>287</v>
      </c>
      <c r="I633" s="8">
        <v>1</v>
      </c>
      <c r="J633" s="1">
        <v>8.77</v>
      </c>
      <c r="K633" s="1">
        <v>0</v>
      </c>
      <c r="L633" s="8">
        <v>-8.77</v>
      </c>
      <c r="M633" t="s">
        <v>19</v>
      </c>
      <c r="N633" t="s">
        <v>30</v>
      </c>
      <c r="O633" t="s">
        <v>31</v>
      </c>
      <c r="P633">
        <v>1804</v>
      </c>
      <c r="Q633" t="s">
        <v>33</v>
      </c>
      <c r="R633" s="8" t="s">
        <v>697</v>
      </c>
    </row>
    <row r="634" spans="1:18" x14ac:dyDescent="0.25">
      <c r="A634" s="8" t="s">
        <v>160</v>
      </c>
      <c r="B634" t="s">
        <v>442</v>
      </c>
      <c r="C634" t="s">
        <v>443</v>
      </c>
      <c r="D634" t="s">
        <v>576</v>
      </c>
      <c r="E634" t="s">
        <v>302</v>
      </c>
      <c r="F634">
        <v>2020</v>
      </c>
      <c r="G634">
        <v>1</v>
      </c>
      <c r="H634" s="8" t="s">
        <v>287</v>
      </c>
      <c r="I634" s="8">
        <v>1</v>
      </c>
      <c r="J634" s="1">
        <v>0</v>
      </c>
      <c r="K634" s="1">
        <v>7861.2</v>
      </c>
      <c r="L634" s="8">
        <v>7861.2</v>
      </c>
      <c r="M634" t="s">
        <v>34</v>
      </c>
      <c r="N634" t="s">
        <v>34</v>
      </c>
      <c r="O634" t="s">
        <v>34</v>
      </c>
      <c r="P634">
        <v>1900</v>
      </c>
      <c r="Q634" t="s">
        <v>35</v>
      </c>
      <c r="R634" s="8" t="s">
        <v>697</v>
      </c>
    </row>
    <row r="635" spans="1:18" x14ac:dyDescent="0.25">
      <c r="A635" s="8" t="s">
        <v>160</v>
      </c>
      <c r="B635" t="s">
        <v>442</v>
      </c>
      <c r="C635" t="s">
        <v>443</v>
      </c>
      <c r="D635" t="s">
        <v>576</v>
      </c>
      <c r="E635" t="s">
        <v>302</v>
      </c>
      <c r="F635">
        <v>2020</v>
      </c>
      <c r="G635">
        <v>0</v>
      </c>
      <c r="H635" s="8" t="s">
        <v>287</v>
      </c>
      <c r="I635" s="8">
        <v>1</v>
      </c>
      <c r="J635" s="1">
        <v>7861.2</v>
      </c>
      <c r="K635" s="1">
        <v>0</v>
      </c>
      <c r="L635" s="8">
        <v>-7861.2</v>
      </c>
      <c r="M635" t="s">
        <v>34</v>
      </c>
      <c r="N635" t="s">
        <v>34</v>
      </c>
      <c r="O635" t="s">
        <v>34</v>
      </c>
      <c r="P635">
        <v>1900</v>
      </c>
      <c r="Q635" t="s">
        <v>35</v>
      </c>
      <c r="R635" s="8" t="s">
        <v>697</v>
      </c>
    </row>
    <row r="636" spans="1:18" x14ac:dyDescent="0.25">
      <c r="A636" s="8" t="s">
        <v>161</v>
      </c>
      <c r="B636" t="s">
        <v>444</v>
      </c>
      <c r="C636" t="s">
        <v>445</v>
      </c>
      <c r="D636" t="s">
        <v>577</v>
      </c>
      <c r="E636" t="s">
        <v>303</v>
      </c>
      <c r="F636">
        <v>2020</v>
      </c>
      <c r="G636">
        <v>0</v>
      </c>
      <c r="H636" s="8" t="s">
        <v>287</v>
      </c>
      <c r="I636" s="8">
        <v>1</v>
      </c>
      <c r="J636" s="1">
        <v>0</v>
      </c>
      <c r="K636" s="1">
        <v>333583</v>
      </c>
      <c r="L636" s="8">
        <v>333583</v>
      </c>
      <c r="M636" t="s">
        <v>36</v>
      </c>
      <c r="N636" t="s">
        <v>37</v>
      </c>
      <c r="O636" t="s">
        <v>37</v>
      </c>
      <c r="P636">
        <v>2900</v>
      </c>
      <c r="Q636" t="s">
        <v>37</v>
      </c>
      <c r="R636" s="8" t="s">
        <v>697</v>
      </c>
    </row>
    <row r="637" spans="1:18" x14ac:dyDescent="0.25">
      <c r="A637" s="8" t="s">
        <v>161</v>
      </c>
      <c r="B637" t="s">
        <v>444</v>
      </c>
      <c r="C637" t="s">
        <v>445</v>
      </c>
      <c r="D637" t="s">
        <v>578</v>
      </c>
      <c r="E637" t="s">
        <v>304</v>
      </c>
      <c r="F637">
        <v>2020</v>
      </c>
      <c r="G637">
        <v>0</v>
      </c>
      <c r="H637" s="8" t="s">
        <v>287</v>
      </c>
      <c r="I637" s="8">
        <v>1</v>
      </c>
      <c r="J637" s="1">
        <v>13151</v>
      </c>
      <c r="K637" s="1">
        <v>0</v>
      </c>
      <c r="L637" s="8">
        <v>-13151</v>
      </c>
      <c r="M637" t="s">
        <v>36</v>
      </c>
      <c r="N637" t="s">
        <v>37</v>
      </c>
      <c r="O637" t="s">
        <v>38</v>
      </c>
      <c r="P637">
        <v>2909</v>
      </c>
      <c r="Q637" t="s">
        <v>39</v>
      </c>
      <c r="R637" s="8" t="s">
        <v>697</v>
      </c>
    </row>
    <row r="638" spans="1:18" x14ac:dyDescent="0.25">
      <c r="A638" s="8" t="s">
        <v>161</v>
      </c>
      <c r="B638" t="s">
        <v>444</v>
      </c>
      <c r="C638" t="s">
        <v>446</v>
      </c>
      <c r="D638" t="s">
        <v>579</v>
      </c>
      <c r="E638" t="s">
        <v>305</v>
      </c>
      <c r="F638">
        <v>2020</v>
      </c>
      <c r="G638">
        <v>0</v>
      </c>
      <c r="H638" s="8" t="s">
        <v>287</v>
      </c>
      <c r="I638" s="8">
        <v>1</v>
      </c>
      <c r="J638" s="1">
        <v>0</v>
      </c>
      <c r="K638" s="1">
        <v>12814178.26</v>
      </c>
      <c r="L638" s="8">
        <v>12814178.26</v>
      </c>
      <c r="M638" t="s">
        <v>36</v>
      </c>
      <c r="N638" t="s">
        <v>40</v>
      </c>
      <c r="O638" t="s">
        <v>40</v>
      </c>
      <c r="P638">
        <v>2920</v>
      </c>
      <c r="Q638" t="s">
        <v>40</v>
      </c>
      <c r="R638" s="8" t="s">
        <v>697</v>
      </c>
    </row>
    <row r="639" spans="1:18" x14ac:dyDescent="0.25">
      <c r="A639" s="8" t="s">
        <v>161</v>
      </c>
      <c r="B639" t="s">
        <v>444</v>
      </c>
      <c r="C639" t="s">
        <v>447</v>
      </c>
      <c r="D639" t="s">
        <v>580</v>
      </c>
      <c r="E639" t="s">
        <v>306</v>
      </c>
      <c r="F639">
        <v>2020</v>
      </c>
      <c r="G639">
        <v>0</v>
      </c>
      <c r="H639" s="8" t="s">
        <v>287</v>
      </c>
      <c r="I639" s="8">
        <v>1</v>
      </c>
      <c r="J639" s="1">
        <v>226303.17</v>
      </c>
      <c r="K639" s="1">
        <v>0</v>
      </c>
      <c r="L639" s="8">
        <v>-226303.17</v>
      </c>
      <c r="M639" t="s">
        <v>36</v>
      </c>
      <c r="N639" t="s">
        <v>41</v>
      </c>
      <c r="O639" t="s">
        <v>42</v>
      </c>
      <c r="P639">
        <v>2961</v>
      </c>
      <c r="Q639" t="s">
        <v>43</v>
      </c>
      <c r="R639" s="8" t="s">
        <v>697</v>
      </c>
    </row>
    <row r="640" spans="1:18" x14ac:dyDescent="0.25">
      <c r="A640" s="8" t="s">
        <v>161</v>
      </c>
      <c r="B640" t="s">
        <v>444</v>
      </c>
      <c r="C640" t="s">
        <v>448</v>
      </c>
      <c r="D640" t="s">
        <v>581</v>
      </c>
      <c r="E640" t="s">
        <v>307</v>
      </c>
      <c r="F640">
        <v>2020</v>
      </c>
      <c r="G640">
        <v>0</v>
      </c>
      <c r="H640" s="8" t="s">
        <v>287</v>
      </c>
      <c r="I640" s="8">
        <v>1</v>
      </c>
      <c r="J640" s="1">
        <v>8964079.2799999993</v>
      </c>
      <c r="K640" s="1">
        <v>0</v>
      </c>
      <c r="L640" s="8">
        <v>-8964079.2799999993</v>
      </c>
      <c r="M640" t="s">
        <v>36</v>
      </c>
      <c r="N640" t="s">
        <v>44</v>
      </c>
      <c r="O640" t="s">
        <v>44</v>
      </c>
      <c r="P640">
        <v>2978</v>
      </c>
      <c r="Q640" t="s">
        <v>45</v>
      </c>
      <c r="R640" s="8" t="s">
        <v>697</v>
      </c>
    </row>
    <row r="641" spans="1:18" x14ac:dyDescent="0.25">
      <c r="A641" s="8" t="s">
        <v>161</v>
      </c>
      <c r="B641" t="s">
        <v>449</v>
      </c>
      <c r="C641" t="s">
        <v>450</v>
      </c>
      <c r="D641" t="s">
        <v>582</v>
      </c>
      <c r="E641" t="s">
        <v>308</v>
      </c>
      <c r="F641">
        <v>2020</v>
      </c>
      <c r="G641">
        <v>1</v>
      </c>
      <c r="H641" s="8" t="s">
        <v>287</v>
      </c>
      <c r="I641" s="8">
        <v>1</v>
      </c>
      <c r="J641" s="1">
        <v>3000</v>
      </c>
      <c r="K641" s="1">
        <v>0</v>
      </c>
      <c r="L641" s="8">
        <v>-3000</v>
      </c>
      <c r="M641" t="s">
        <v>46</v>
      </c>
      <c r="N641" t="s">
        <v>47</v>
      </c>
      <c r="O641" t="s">
        <v>47</v>
      </c>
      <c r="P641">
        <v>3070</v>
      </c>
      <c r="Q641" t="s">
        <v>47</v>
      </c>
      <c r="R641" s="8" t="s">
        <v>697</v>
      </c>
    </row>
    <row r="642" spans="1:18" x14ac:dyDescent="0.25">
      <c r="A642" s="8" t="s">
        <v>161</v>
      </c>
      <c r="B642" t="s">
        <v>449</v>
      </c>
      <c r="C642" t="s">
        <v>450</v>
      </c>
      <c r="D642" t="s">
        <v>582</v>
      </c>
      <c r="E642" t="s">
        <v>308</v>
      </c>
      <c r="F642">
        <v>2020</v>
      </c>
      <c r="G642">
        <v>0</v>
      </c>
      <c r="H642" s="8" t="s">
        <v>287</v>
      </c>
      <c r="I642" s="8">
        <v>1</v>
      </c>
      <c r="J642" s="1">
        <v>0</v>
      </c>
      <c r="K642" s="1">
        <v>151778.66</v>
      </c>
      <c r="L642" s="8">
        <v>151778.66</v>
      </c>
      <c r="M642" t="s">
        <v>46</v>
      </c>
      <c r="N642" t="s">
        <v>47</v>
      </c>
      <c r="O642" t="s">
        <v>47</v>
      </c>
      <c r="P642">
        <v>3070</v>
      </c>
      <c r="Q642" t="s">
        <v>47</v>
      </c>
      <c r="R642" s="8" t="s">
        <v>697</v>
      </c>
    </row>
    <row r="643" spans="1:18" x14ac:dyDescent="0.25">
      <c r="A643" s="8" t="s">
        <v>161</v>
      </c>
      <c r="B643" t="s">
        <v>449</v>
      </c>
      <c r="C643" t="s">
        <v>450</v>
      </c>
      <c r="D643" t="s">
        <v>582</v>
      </c>
      <c r="E643" t="s">
        <v>309</v>
      </c>
      <c r="F643">
        <v>2020</v>
      </c>
      <c r="G643">
        <v>0</v>
      </c>
      <c r="H643" s="8" t="s">
        <v>287</v>
      </c>
      <c r="I643" s="8">
        <v>1</v>
      </c>
      <c r="J643" s="1">
        <v>0</v>
      </c>
      <c r="K643" s="1">
        <v>5160</v>
      </c>
      <c r="L643" s="8">
        <v>5160</v>
      </c>
      <c r="M643" t="s">
        <v>46</v>
      </c>
      <c r="N643" t="s">
        <v>47</v>
      </c>
      <c r="O643" t="s">
        <v>47</v>
      </c>
      <c r="P643">
        <v>3072</v>
      </c>
      <c r="Q643" t="s">
        <v>48</v>
      </c>
      <c r="R643" s="8" t="s">
        <v>697</v>
      </c>
    </row>
    <row r="644" spans="1:18" x14ac:dyDescent="0.25">
      <c r="A644" s="8" t="s">
        <v>161</v>
      </c>
      <c r="B644" t="s">
        <v>449</v>
      </c>
      <c r="C644" t="s">
        <v>450</v>
      </c>
      <c r="D644" t="s">
        <v>582</v>
      </c>
      <c r="E644" t="s">
        <v>381</v>
      </c>
      <c r="F644">
        <v>2020</v>
      </c>
      <c r="G644">
        <v>1</v>
      </c>
      <c r="H644" s="8" t="s">
        <v>287</v>
      </c>
      <c r="I644" s="8">
        <v>1</v>
      </c>
      <c r="J644" s="1">
        <v>0</v>
      </c>
      <c r="K644" s="1">
        <v>45000</v>
      </c>
      <c r="L644" s="8">
        <v>45000</v>
      </c>
      <c r="M644" t="s">
        <v>46</v>
      </c>
      <c r="N644" t="s">
        <v>47</v>
      </c>
      <c r="O644" t="s">
        <v>47</v>
      </c>
      <c r="P644">
        <v>3074</v>
      </c>
      <c r="Q644" t="s">
        <v>142</v>
      </c>
      <c r="R644" s="8" t="s">
        <v>697</v>
      </c>
    </row>
    <row r="645" spans="1:18" x14ac:dyDescent="0.25">
      <c r="A645" s="8" t="s">
        <v>161</v>
      </c>
      <c r="B645" t="s">
        <v>449</v>
      </c>
      <c r="C645" t="s">
        <v>450</v>
      </c>
      <c r="D645" t="s">
        <v>582</v>
      </c>
      <c r="E645" t="s">
        <v>310</v>
      </c>
      <c r="F645">
        <v>2020</v>
      </c>
      <c r="G645">
        <v>0</v>
      </c>
      <c r="H645" s="8" t="s">
        <v>287</v>
      </c>
      <c r="I645" s="8">
        <v>1</v>
      </c>
      <c r="J645" s="1">
        <v>0</v>
      </c>
      <c r="K645" s="1">
        <v>2250</v>
      </c>
      <c r="L645" s="8">
        <v>2250</v>
      </c>
      <c r="M645" t="s">
        <v>46</v>
      </c>
      <c r="N645" t="s">
        <v>47</v>
      </c>
      <c r="O645" t="s">
        <v>47</v>
      </c>
      <c r="P645">
        <v>3085</v>
      </c>
      <c r="Q645" t="s">
        <v>49</v>
      </c>
      <c r="R645" s="8" t="s">
        <v>697</v>
      </c>
    </row>
    <row r="646" spans="1:18" x14ac:dyDescent="0.25">
      <c r="A646" s="8" t="s">
        <v>161</v>
      </c>
      <c r="B646" t="s">
        <v>449</v>
      </c>
      <c r="C646" t="s">
        <v>450</v>
      </c>
      <c r="D646" t="s">
        <v>582</v>
      </c>
      <c r="E646" t="s">
        <v>311</v>
      </c>
      <c r="F646">
        <v>2020</v>
      </c>
      <c r="G646">
        <v>0</v>
      </c>
      <c r="H646" s="8" t="s">
        <v>287</v>
      </c>
      <c r="I646" s="8">
        <v>1</v>
      </c>
      <c r="J646" s="1">
        <v>0</v>
      </c>
      <c r="K646" s="1">
        <v>11000</v>
      </c>
      <c r="L646" s="8">
        <v>11000</v>
      </c>
      <c r="M646" t="s">
        <v>46</v>
      </c>
      <c r="N646" t="s">
        <v>47</v>
      </c>
      <c r="O646" t="s">
        <v>47</v>
      </c>
      <c r="P646">
        <v>3095</v>
      </c>
      <c r="Q646" t="s">
        <v>50</v>
      </c>
      <c r="R646" s="8" t="s">
        <v>697</v>
      </c>
    </row>
    <row r="647" spans="1:18" x14ac:dyDescent="0.25">
      <c r="A647" s="8" t="s">
        <v>161</v>
      </c>
      <c r="B647" t="s">
        <v>583</v>
      </c>
      <c r="C647" t="s">
        <v>584</v>
      </c>
      <c r="D647" t="s">
        <v>585</v>
      </c>
      <c r="E647" t="s">
        <v>312</v>
      </c>
      <c r="F647">
        <v>2020</v>
      </c>
      <c r="G647">
        <v>1</v>
      </c>
      <c r="H647" s="8" t="s">
        <v>287</v>
      </c>
      <c r="I647" s="8">
        <v>1</v>
      </c>
      <c r="J647" s="1">
        <v>89637.48</v>
      </c>
      <c r="K647" s="1">
        <v>20879.14</v>
      </c>
      <c r="L647" s="8">
        <v>-68758.34</v>
      </c>
      <c r="M647" t="s">
        <v>51</v>
      </c>
      <c r="N647" t="s">
        <v>149</v>
      </c>
      <c r="O647" t="s">
        <v>149</v>
      </c>
      <c r="P647">
        <v>3300</v>
      </c>
      <c r="Q647" t="s">
        <v>150</v>
      </c>
      <c r="R647" s="8" t="s">
        <v>697</v>
      </c>
    </row>
    <row r="648" spans="1:18" x14ac:dyDescent="0.25">
      <c r="A648" s="8" t="s">
        <v>161</v>
      </c>
      <c r="B648" t="s">
        <v>583</v>
      </c>
      <c r="C648" t="s">
        <v>584</v>
      </c>
      <c r="D648" t="s">
        <v>585</v>
      </c>
      <c r="E648" t="s">
        <v>312</v>
      </c>
      <c r="F648">
        <v>2020</v>
      </c>
      <c r="G648">
        <v>0</v>
      </c>
      <c r="H648" s="8" t="s">
        <v>287</v>
      </c>
      <c r="I648" s="8">
        <v>1</v>
      </c>
      <c r="J648" s="1">
        <v>0</v>
      </c>
      <c r="K648" s="1">
        <v>139016.25</v>
      </c>
      <c r="L648" s="8">
        <v>139016.25</v>
      </c>
      <c r="M648" t="s">
        <v>51</v>
      </c>
      <c r="N648" t="s">
        <v>149</v>
      </c>
      <c r="O648" t="s">
        <v>149</v>
      </c>
      <c r="P648">
        <v>3300</v>
      </c>
      <c r="Q648" t="s">
        <v>150</v>
      </c>
      <c r="R648" s="8" t="s">
        <v>697</v>
      </c>
    </row>
    <row r="649" spans="1:18" x14ac:dyDescent="0.25">
      <c r="A649" s="8" t="s">
        <v>161</v>
      </c>
      <c r="B649" t="s">
        <v>583</v>
      </c>
      <c r="C649" t="s">
        <v>586</v>
      </c>
      <c r="D649" t="s">
        <v>587</v>
      </c>
      <c r="E649" t="s">
        <v>315</v>
      </c>
      <c r="F649">
        <v>2020</v>
      </c>
      <c r="G649">
        <v>1</v>
      </c>
      <c r="H649" s="8" t="s">
        <v>287</v>
      </c>
      <c r="I649" s="8">
        <v>1</v>
      </c>
      <c r="J649" s="1">
        <v>63729.3</v>
      </c>
      <c r="K649" s="1">
        <v>18729.3</v>
      </c>
      <c r="L649" s="8">
        <v>-45000</v>
      </c>
      <c r="M649" t="s">
        <v>51</v>
      </c>
      <c r="N649" t="s">
        <v>52</v>
      </c>
      <c r="O649" t="s">
        <v>52</v>
      </c>
      <c r="P649">
        <v>3720</v>
      </c>
      <c r="Q649" t="s">
        <v>55</v>
      </c>
      <c r="R649" s="8" t="s">
        <v>697</v>
      </c>
    </row>
    <row r="650" spans="1:18" x14ac:dyDescent="0.25">
      <c r="A650" s="8" t="s">
        <v>161</v>
      </c>
      <c r="B650" t="s">
        <v>583</v>
      </c>
      <c r="C650" t="s">
        <v>586</v>
      </c>
      <c r="D650" t="s">
        <v>587</v>
      </c>
      <c r="E650" t="s">
        <v>315</v>
      </c>
      <c r="F650">
        <v>2020</v>
      </c>
      <c r="G650">
        <v>0</v>
      </c>
      <c r="H650" s="8" t="s">
        <v>287</v>
      </c>
      <c r="I650" s="8">
        <v>1</v>
      </c>
      <c r="J650" s="1">
        <v>0</v>
      </c>
      <c r="K650" s="1">
        <v>45000</v>
      </c>
      <c r="L650" s="8">
        <v>45000</v>
      </c>
      <c r="M650" t="s">
        <v>51</v>
      </c>
      <c r="N650" t="s">
        <v>52</v>
      </c>
      <c r="O650" t="s">
        <v>52</v>
      </c>
      <c r="P650">
        <v>3720</v>
      </c>
      <c r="Q650" t="s">
        <v>55</v>
      </c>
      <c r="R650" s="8" t="s">
        <v>697</v>
      </c>
    </row>
    <row r="651" spans="1:18" x14ac:dyDescent="0.25">
      <c r="A651" s="8" t="s">
        <v>161</v>
      </c>
      <c r="B651" t="s">
        <v>583</v>
      </c>
      <c r="C651" t="s">
        <v>586</v>
      </c>
      <c r="D651" t="s">
        <v>587</v>
      </c>
      <c r="E651" t="s">
        <v>316</v>
      </c>
      <c r="F651">
        <v>2020</v>
      </c>
      <c r="G651">
        <v>1</v>
      </c>
      <c r="H651" s="8" t="s">
        <v>287</v>
      </c>
      <c r="I651" s="8">
        <v>1</v>
      </c>
      <c r="J651" s="1">
        <v>5921</v>
      </c>
      <c r="K651" s="1">
        <v>5921</v>
      </c>
      <c r="L651" s="8">
        <v>0</v>
      </c>
      <c r="M651" t="s">
        <v>51</v>
      </c>
      <c r="N651" t="s">
        <v>52</v>
      </c>
      <c r="O651" t="s">
        <v>52</v>
      </c>
      <c r="P651">
        <v>3730</v>
      </c>
      <c r="Q651" t="s">
        <v>56</v>
      </c>
      <c r="R651" s="8" t="s">
        <v>697</v>
      </c>
    </row>
    <row r="652" spans="1:18" x14ac:dyDescent="0.25">
      <c r="A652" s="8" t="s">
        <v>161</v>
      </c>
      <c r="B652" t="s">
        <v>583</v>
      </c>
      <c r="C652" t="s">
        <v>586</v>
      </c>
      <c r="D652" t="s">
        <v>587</v>
      </c>
      <c r="E652" t="s">
        <v>317</v>
      </c>
      <c r="F652">
        <v>2020</v>
      </c>
      <c r="G652">
        <v>1</v>
      </c>
      <c r="H652" s="8" t="s">
        <v>287</v>
      </c>
      <c r="I652" s="8">
        <v>1</v>
      </c>
      <c r="J652" s="1">
        <v>9143.1299999999992</v>
      </c>
      <c r="K652" s="1">
        <v>9143.1299999999992</v>
      </c>
      <c r="L652" s="8">
        <v>0</v>
      </c>
      <c r="M652" t="s">
        <v>51</v>
      </c>
      <c r="N652" t="s">
        <v>52</v>
      </c>
      <c r="O652" t="s">
        <v>52</v>
      </c>
      <c r="P652">
        <v>3740</v>
      </c>
      <c r="Q652" t="s">
        <v>57</v>
      </c>
      <c r="R652" s="8" t="s">
        <v>697</v>
      </c>
    </row>
    <row r="653" spans="1:18" x14ac:dyDescent="0.25">
      <c r="A653" s="8" t="s">
        <v>161</v>
      </c>
      <c r="B653" t="s">
        <v>583</v>
      </c>
      <c r="C653" t="s">
        <v>586</v>
      </c>
      <c r="D653" t="s">
        <v>587</v>
      </c>
      <c r="E653" t="s">
        <v>318</v>
      </c>
      <c r="F653">
        <v>2020</v>
      </c>
      <c r="G653">
        <v>1</v>
      </c>
      <c r="H653" s="8" t="s">
        <v>287</v>
      </c>
      <c r="I653" s="8">
        <v>1</v>
      </c>
      <c r="J653" s="1">
        <v>60</v>
      </c>
      <c r="K653" s="1">
        <v>60</v>
      </c>
      <c r="L653" s="8">
        <v>0</v>
      </c>
      <c r="M653" t="s">
        <v>51</v>
      </c>
      <c r="N653" t="s">
        <v>52</v>
      </c>
      <c r="O653" t="s">
        <v>52</v>
      </c>
      <c r="P653">
        <v>3770</v>
      </c>
      <c r="Q653" t="s">
        <v>58</v>
      </c>
      <c r="R653" s="8" t="s">
        <v>697</v>
      </c>
    </row>
    <row r="654" spans="1:18" x14ac:dyDescent="0.25">
      <c r="A654" s="8" t="s">
        <v>161</v>
      </c>
      <c r="B654" t="s">
        <v>583</v>
      </c>
      <c r="C654" t="s">
        <v>586</v>
      </c>
      <c r="D654" t="s">
        <v>587</v>
      </c>
      <c r="E654" t="s">
        <v>319</v>
      </c>
      <c r="F654">
        <v>2020</v>
      </c>
      <c r="G654">
        <v>1</v>
      </c>
      <c r="H654" s="8" t="s">
        <v>287</v>
      </c>
      <c r="I654" s="8">
        <v>1</v>
      </c>
      <c r="J654" s="1">
        <v>33853.43</v>
      </c>
      <c r="K654" s="1">
        <v>33853.43</v>
      </c>
      <c r="L654" s="8">
        <v>0</v>
      </c>
      <c r="M654" t="s">
        <v>51</v>
      </c>
      <c r="N654" t="s">
        <v>52</v>
      </c>
      <c r="O654" t="s">
        <v>52</v>
      </c>
      <c r="P654">
        <v>3790</v>
      </c>
      <c r="Q654" t="s">
        <v>59</v>
      </c>
      <c r="R654" s="8" t="s">
        <v>697</v>
      </c>
    </row>
    <row r="655" spans="1:18" x14ac:dyDescent="0.25">
      <c r="A655" s="8" t="s">
        <v>161</v>
      </c>
      <c r="B655" t="s">
        <v>583</v>
      </c>
      <c r="C655" t="s">
        <v>586</v>
      </c>
      <c r="D655" t="s">
        <v>587</v>
      </c>
      <c r="E655" t="s">
        <v>321</v>
      </c>
      <c r="F655">
        <v>2020</v>
      </c>
      <c r="G655">
        <v>1</v>
      </c>
      <c r="H655" s="8" t="s">
        <v>287</v>
      </c>
      <c r="I655" s="8">
        <v>1</v>
      </c>
      <c r="J655" s="1">
        <v>0</v>
      </c>
      <c r="K655" s="1">
        <v>89307.11</v>
      </c>
      <c r="L655" s="8">
        <v>89307.11</v>
      </c>
      <c r="M655" t="s">
        <v>51</v>
      </c>
      <c r="N655" t="s">
        <v>52</v>
      </c>
      <c r="O655" t="s">
        <v>52</v>
      </c>
      <c r="P655">
        <v>3841</v>
      </c>
      <c r="Q655" t="s">
        <v>61</v>
      </c>
      <c r="R655" s="8" t="s">
        <v>697</v>
      </c>
    </row>
    <row r="656" spans="1:18" x14ac:dyDescent="0.25">
      <c r="A656" s="8" t="s">
        <v>161</v>
      </c>
      <c r="B656" t="s">
        <v>583</v>
      </c>
      <c r="C656" t="s">
        <v>586</v>
      </c>
      <c r="D656" t="s">
        <v>587</v>
      </c>
      <c r="E656" t="s">
        <v>321</v>
      </c>
      <c r="F656">
        <v>2020</v>
      </c>
      <c r="G656">
        <v>0</v>
      </c>
      <c r="H656" s="8" t="s">
        <v>287</v>
      </c>
      <c r="I656" s="8">
        <v>1</v>
      </c>
      <c r="J656" s="1">
        <v>116375.26</v>
      </c>
      <c r="K656" s="1">
        <v>0</v>
      </c>
      <c r="L656" s="8">
        <v>-116375.26</v>
      </c>
      <c r="M656" t="s">
        <v>51</v>
      </c>
      <c r="N656" t="s">
        <v>52</v>
      </c>
      <c r="O656" t="s">
        <v>52</v>
      </c>
      <c r="P656">
        <v>3841</v>
      </c>
      <c r="Q656" t="s">
        <v>61</v>
      </c>
      <c r="R656" s="8" t="s">
        <v>697</v>
      </c>
    </row>
    <row r="657" spans="1:18" x14ac:dyDescent="0.25">
      <c r="A657" s="8" t="s">
        <v>161</v>
      </c>
      <c r="B657" t="s">
        <v>451</v>
      </c>
      <c r="C657" t="s">
        <v>452</v>
      </c>
      <c r="D657" t="s">
        <v>588</v>
      </c>
      <c r="E657" t="s">
        <v>322</v>
      </c>
      <c r="F657">
        <v>2020</v>
      </c>
      <c r="G657">
        <v>1</v>
      </c>
      <c r="H657" s="8" t="s">
        <v>287</v>
      </c>
      <c r="I657" s="8">
        <v>1</v>
      </c>
      <c r="J657" s="1">
        <v>31067.91</v>
      </c>
      <c r="K657" s="1">
        <v>0</v>
      </c>
      <c r="L657" s="8">
        <v>-31067.91</v>
      </c>
      <c r="M657" t="s">
        <v>226</v>
      </c>
      <c r="N657" t="s">
        <v>226</v>
      </c>
      <c r="O657" t="s">
        <v>226</v>
      </c>
      <c r="P657">
        <v>3900</v>
      </c>
      <c r="Q657" t="s">
        <v>62</v>
      </c>
      <c r="R657" s="8" t="s">
        <v>697</v>
      </c>
    </row>
    <row r="658" spans="1:18" x14ac:dyDescent="0.25">
      <c r="A658" s="8" t="s">
        <v>161</v>
      </c>
      <c r="B658" t="s">
        <v>451</v>
      </c>
      <c r="C658" t="s">
        <v>452</v>
      </c>
      <c r="D658" t="s">
        <v>588</v>
      </c>
      <c r="E658" t="s">
        <v>322</v>
      </c>
      <c r="F658">
        <v>2020</v>
      </c>
      <c r="G658">
        <v>0</v>
      </c>
      <c r="H658" s="8" t="s">
        <v>287</v>
      </c>
      <c r="I658" s="8">
        <v>1</v>
      </c>
      <c r="J658" s="1">
        <v>0</v>
      </c>
      <c r="K658" s="1">
        <v>508012</v>
      </c>
      <c r="L658" s="8">
        <v>508012</v>
      </c>
      <c r="M658" t="s">
        <v>226</v>
      </c>
      <c r="N658" t="s">
        <v>226</v>
      </c>
      <c r="O658" t="s">
        <v>226</v>
      </c>
      <c r="P658">
        <v>3900</v>
      </c>
      <c r="Q658" t="s">
        <v>62</v>
      </c>
      <c r="R658" s="8" t="s">
        <v>697</v>
      </c>
    </row>
    <row r="659" spans="1:18" x14ac:dyDescent="0.25">
      <c r="A659" s="8" t="s">
        <v>159</v>
      </c>
      <c r="B659" t="s">
        <v>453</v>
      </c>
      <c r="C659" t="s">
        <v>455</v>
      </c>
      <c r="D659" t="s">
        <v>590</v>
      </c>
      <c r="E659" t="s">
        <v>325</v>
      </c>
      <c r="F659">
        <v>2020</v>
      </c>
      <c r="G659">
        <v>1</v>
      </c>
      <c r="H659" s="8" t="s">
        <v>287</v>
      </c>
      <c r="I659" s="8">
        <v>1</v>
      </c>
      <c r="J659" s="1">
        <v>0</v>
      </c>
      <c r="K659" s="1">
        <v>10399.120000000001</v>
      </c>
      <c r="L659" s="8">
        <v>10399.120000000001</v>
      </c>
      <c r="M659" t="s">
        <v>63</v>
      </c>
      <c r="N659" t="s">
        <v>67</v>
      </c>
      <c r="O659" t="s">
        <v>68</v>
      </c>
      <c r="P659">
        <v>4820</v>
      </c>
      <c r="Q659" t="s">
        <v>68</v>
      </c>
      <c r="R659" s="8" t="s">
        <v>697</v>
      </c>
    </row>
    <row r="660" spans="1:18" x14ac:dyDescent="0.25">
      <c r="A660" s="8" t="s">
        <v>159</v>
      </c>
      <c r="B660" t="s">
        <v>453</v>
      </c>
      <c r="C660" t="s">
        <v>456</v>
      </c>
      <c r="D660" t="s">
        <v>591</v>
      </c>
      <c r="E660" t="s">
        <v>326</v>
      </c>
      <c r="F660">
        <v>2020</v>
      </c>
      <c r="G660">
        <v>1</v>
      </c>
      <c r="H660" s="8" t="s">
        <v>287</v>
      </c>
      <c r="I660" s="8">
        <v>1</v>
      </c>
      <c r="J660" s="1">
        <v>0</v>
      </c>
      <c r="K660" s="1">
        <v>31067.91</v>
      </c>
      <c r="L660" s="8">
        <v>31067.91</v>
      </c>
      <c r="M660" t="s">
        <v>63</v>
      </c>
      <c r="N660" t="s">
        <v>69</v>
      </c>
      <c r="O660" t="s">
        <v>69</v>
      </c>
      <c r="P660">
        <v>4830</v>
      </c>
      <c r="Q660" t="s">
        <v>69</v>
      </c>
      <c r="R660" s="8" t="s">
        <v>697</v>
      </c>
    </row>
    <row r="661" spans="1:18" x14ac:dyDescent="0.25">
      <c r="A661" s="8" t="s">
        <v>159</v>
      </c>
      <c r="B661" t="s">
        <v>457</v>
      </c>
      <c r="C661" t="s">
        <v>459</v>
      </c>
      <c r="D661" t="s">
        <v>593</v>
      </c>
      <c r="E661" t="s">
        <v>328</v>
      </c>
      <c r="F661">
        <v>2020</v>
      </c>
      <c r="G661">
        <v>1</v>
      </c>
      <c r="H661" s="8" t="s">
        <v>287</v>
      </c>
      <c r="I661" s="8">
        <v>1</v>
      </c>
      <c r="J661" s="1">
        <v>18450</v>
      </c>
      <c r="K661" s="1">
        <v>741.57</v>
      </c>
      <c r="L661" s="8">
        <v>-17708.43</v>
      </c>
      <c r="M661" t="s">
        <v>70</v>
      </c>
      <c r="N661" t="s">
        <v>74</v>
      </c>
      <c r="O661" t="s">
        <v>75</v>
      </c>
      <c r="P661">
        <v>6020</v>
      </c>
      <c r="Q661" t="s">
        <v>76</v>
      </c>
      <c r="R661" s="8" t="s">
        <v>697</v>
      </c>
    </row>
    <row r="662" spans="1:18" x14ac:dyDescent="0.25">
      <c r="A662" s="8" t="s">
        <v>159</v>
      </c>
      <c r="B662" t="s">
        <v>457</v>
      </c>
      <c r="C662" t="s">
        <v>459</v>
      </c>
      <c r="D662" t="s">
        <v>593</v>
      </c>
      <c r="E662" t="s">
        <v>329</v>
      </c>
      <c r="F662">
        <v>2020</v>
      </c>
      <c r="G662">
        <v>1</v>
      </c>
      <c r="H662" s="8" t="s">
        <v>287</v>
      </c>
      <c r="I662" s="8">
        <v>1</v>
      </c>
      <c r="J662" s="1">
        <v>10000</v>
      </c>
      <c r="K662" s="1">
        <v>0</v>
      </c>
      <c r="L662" s="8">
        <v>-10000</v>
      </c>
      <c r="M662" t="s">
        <v>70</v>
      </c>
      <c r="N662" t="s">
        <v>74</v>
      </c>
      <c r="O662" t="s">
        <v>75</v>
      </c>
      <c r="P662">
        <v>6024</v>
      </c>
      <c r="Q662" t="s">
        <v>77</v>
      </c>
      <c r="R662" s="8" t="s">
        <v>697</v>
      </c>
    </row>
    <row r="663" spans="1:18" x14ac:dyDescent="0.25">
      <c r="A663" s="8" t="s">
        <v>159</v>
      </c>
      <c r="B663" t="s">
        <v>457</v>
      </c>
      <c r="C663" t="s">
        <v>459</v>
      </c>
      <c r="D663" t="s">
        <v>593</v>
      </c>
      <c r="E663" t="s">
        <v>357</v>
      </c>
      <c r="F663">
        <v>2020</v>
      </c>
      <c r="G663">
        <v>1</v>
      </c>
      <c r="H663" s="8" t="s">
        <v>287</v>
      </c>
      <c r="I663" s="8">
        <v>1</v>
      </c>
      <c r="J663" s="1">
        <v>3628.78</v>
      </c>
      <c r="K663" s="1">
        <v>0</v>
      </c>
      <c r="L663" s="8">
        <v>-3628.78</v>
      </c>
      <c r="M663" t="s">
        <v>70</v>
      </c>
      <c r="N663" t="s">
        <v>74</v>
      </c>
      <c r="O663" t="s">
        <v>75</v>
      </c>
      <c r="P663">
        <v>6095</v>
      </c>
      <c r="Q663" t="s">
        <v>115</v>
      </c>
      <c r="R663" s="8" t="s">
        <v>697</v>
      </c>
    </row>
    <row r="664" spans="1:18" x14ac:dyDescent="0.25">
      <c r="A664" s="8" t="s">
        <v>159</v>
      </c>
      <c r="B664" t="s">
        <v>457</v>
      </c>
      <c r="C664" t="s">
        <v>459</v>
      </c>
      <c r="D664" t="s">
        <v>594</v>
      </c>
      <c r="E664" t="s">
        <v>330</v>
      </c>
      <c r="F664">
        <v>2020</v>
      </c>
      <c r="G664">
        <v>1</v>
      </c>
      <c r="H664" s="8" t="s">
        <v>287</v>
      </c>
      <c r="I664" s="8">
        <v>1</v>
      </c>
      <c r="J664" s="1">
        <v>4480.3900000000003</v>
      </c>
      <c r="K664" s="1">
        <v>0</v>
      </c>
      <c r="L664" s="8">
        <v>-4480.3900000000003</v>
      </c>
      <c r="M664" t="s">
        <v>70</v>
      </c>
      <c r="N664" t="s">
        <v>74</v>
      </c>
      <c r="O664" t="s">
        <v>78</v>
      </c>
      <c r="P664">
        <v>6110</v>
      </c>
      <c r="Q664" t="s">
        <v>79</v>
      </c>
      <c r="R664" s="8" t="s">
        <v>697</v>
      </c>
    </row>
    <row r="665" spans="1:18" x14ac:dyDescent="0.25">
      <c r="A665" s="8" t="s">
        <v>159</v>
      </c>
      <c r="B665" t="s">
        <v>457</v>
      </c>
      <c r="C665" t="s">
        <v>459</v>
      </c>
      <c r="D665" t="s">
        <v>594</v>
      </c>
      <c r="E665" t="s">
        <v>331</v>
      </c>
      <c r="F665">
        <v>2020</v>
      </c>
      <c r="G665">
        <v>1</v>
      </c>
      <c r="H665" s="8" t="s">
        <v>287</v>
      </c>
      <c r="I665" s="8">
        <v>1</v>
      </c>
      <c r="J665" s="1">
        <v>181.47</v>
      </c>
      <c r="K665" s="1">
        <v>0</v>
      </c>
      <c r="L665" s="8">
        <v>-181.47</v>
      </c>
      <c r="M665" t="s">
        <v>70</v>
      </c>
      <c r="N665" t="s">
        <v>74</v>
      </c>
      <c r="O665" t="s">
        <v>78</v>
      </c>
      <c r="P665">
        <v>6111</v>
      </c>
      <c r="Q665" t="s">
        <v>80</v>
      </c>
      <c r="R665" s="8" t="s">
        <v>697</v>
      </c>
    </row>
    <row r="666" spans="1:18" x14ac:dyDescent="0.25">
      <c r="A666" s="8" t="s">
        <v>159</v>
      </c>
      <c r="B666" t="s">
        <v>457</v>
      </c>
      <c r="C666" t="s">
        <v>459</v>
      </c>
      <c r="D666" t="s">
        <v>594</v>
      </c>
      <c r="E666" t="s">
        <v>332</v>
      </c>
      <c r="F666">
        <v>2020</v>
      </c>
      <c r="G666">
        <v>1</v>
      </c>
      <c r="H666" s="8" t="s">
        <v>287</v>
      </c>
      <c r="I666" s="8">
        <v>1</v>
      </c>
      <c r="J666" s="1">
        <v>783.39</v>
      </c>
      <c r="K666" s="1">
        <v>0</v>
      </c>
      <c r="L666" s="8">
        <v>-783.39</v>
      </c>
      <c r="M666" t="s">
        <v>70</v>
      </c>
      <c r="N666" t="s">
        <v>74</v>
      </c>
      <c r="O666" t="s">
        <v>78</v>
      </c>
      <c r="P666">
        <v>6120</v>
      </c>
      <c r="Q666" t="s">
        <v>81</v>
      </c>
      <c r="R666" s="8" t="s">
        <v>697</v>
      </c>
    </row>
    <row r="667" spans="1:18" x14ac:dyDescent="0.25">
      <c r="A667" s="8" t="s">
        <v>159</v>
      </c>
      <c r="B667" t="s">
        <v>457</v>
      </c>
      <c r="C667" t="s">
        <v>464</v>
      </c>
      <c r="D667" t="s">
        <v>606</v>
      </c>
      <c r="E667" t="s">
        <v>376</v>
      </c>
      <c r="F667">
        <v>2020</v>
      </c>
      <c r="G667">
        <v>1</v>
      </c>
      <c r="H667" s="8" t="s">
        <v>287</v>
      </c>
      <c r="I667" s="8">
        <v>1</v>
      </c>
      <c r="J667" s="1">
        <v>4640.05</v>
      </c>
      <c r="K667" s="1">
        <v>0</v>
      </c>
      <c r="L667" s="8">
        <v>-4640.05</v>
      </c>
      <c r="M667" t="s">
        <v>70</v>
      </c>
      <c r="N667" t="s">
        <v>134</v>
      </c>
      <c r="O667" t="s">
        <v>135</v>
      </c>
      <c r="P667">
        <v>6201</v>
      </c>
      <c r="Q667" t="s">
        <v>136</v>
      </c>
      <c r="R667" s="8" t="s">
        <v>697</v>
      </c>
    </row>
    <row r="668" spans="1:18" x14ac:dyDescent="0.25">
      <c r="A668" s="8" t="s">
        <v>159</v>
      </c>
      <c r="B668" t="s">
        <v>457</v>
      </c>
      <c r="C668" t="s">
        <v>464</v>
      </c>
      <c r="D668" t="s">
        <v>607</v>
      </c>
      <c r="E668" t="s">
        <v>377</v>
      </c>
      <c r="F668">
        <v>2020</v>
      </c>
      <c r="G668">
        <v>1</v>
      </c>
      <c r="H668" s="8" t="s">
        <v>287</v>
      </c>
      <c r="I668" s="8">
        <v>1</v>
      </c>
      <c r="J668" s="1">
        <v>473.73</v>
      </c>
      <c r="K668" s="1">
        <v>0</v>
      </c>
      <c r="L668" s="8">
        <v>-473.73</v>
      </c>
      <c r="M668" t="s">
        <v>70</v>
      </c>
      <c r="N668" t="s">
        <v>134</v>
      </c>
      <c r="O668" t="s">
        <v>137</v>
      </c>
      <c r="P668">
        <v>6220</v>
      </c>
      <c r="Q668" t="s">
        <v>138</v>
      </c>
      <c r="R668" s="8" t="s">
        <v>697</v>
      </c>
    </row>
    <row r="669" spans="1:18" x14ac:dyDescent="0.25">
      <c r="A669" s="8" t="s">
        <v>159</v>
      </c>
      <c r="B669" t="s">
        <v>457</v>
      </c>
      <c r="C669" t="s">
        <v>464</v>
      </c>
      <c r="D669" t="s">
        <v>607</v>
      </c>
      <c r="E669" t="s">
        <v>378</v>
      </c>
      <c r="F669">
        <v>2020</v>
      </c>
      <c r="G669">
        <v>1</v>
      </c>
      <c r="H669" s="8" t="s">
        <v>287</v>
      </c>
      <c r="I669" s="8">
        <v>1</v>
      </c>
      <c r="J669" s="1">
        <v>420.08</v>
      </c>
      <c r="K669" s="1">
        <v>0</v>
      </c>
      <c r="L669" s="8">
        <v>-420.08</v>
      </c>
      <c r="M669" t="s">
        <v>70</v>
      </c>
      <c r="N669" t="s">
        <v>134</v>
      </c>
      <c r="O669" t="s">
        <v>137</v>
      </c>
      <c r="P669">
        <v>6260</v>
      </c>
      <c r="Q669" t="s">
        <v>139</v>
      </c>
      <c r="R669" s="8" t="s">
        <v>697</v>
      </c>
    </row>
    <row r="670" spans="1:18" x14ac:dyDescent="0.25">
      <c r="A670" s="8" t="s">
        <v>159</v>
      </c>
      <c r="B670" t="s">
        <v>457</v>
      </c>
      <c r="C670" t="s">
        <v>460</v>
      </c>
      <c r="D670" t="s">
        <v>595</v>
      </c>
      <c r="E670" t="s">
        <v>333</v>
      </c>
      <c r="F670">
        <v>2020</v>
      </c>
      <c r="G670">
        <v>1</v>
      </c>
      <c r="H670" s="8" t="s">
        <v>287</v>
      </c>
      <c r="I670" s="8">
        <v>1</v>
      </c>
      <c r="J670" s="1">
        <v>154.81</v>
      </c>
      <c r="K670" s="1">
        <v>0</v>
      </c>
      <c r="L670" s="8">
        <v>-154.81</v>
      </c>
      <c r="M670" t="s">
        <v>70</v>
      </c>
      <c r="N670" t="s">
        <v>82</v>
      </c>
      <c r="O670" t="s">
        <v>83</v>
      </c>
      <c r="P670">
        <v>6300</v>
      </c>
      <c r="Q670" t="s">
        <v>82</v>
      </c>
      <c r="R670" s="8" t="s">
        <v>697</v>
      </c>
    </row>
    <row r="671" spans="1:18" x14ac:dyDescent="0.25">
      <c r="A671" s="8" t="s">
        <v>159</v>
      </c>
      <c r="B671" t="s">
        <v>457</v>
      </c>
      <c r="C671" t="s">
        <v>460</v>
      </c>
      <c r="D671" t="s">
        <v>595</v>
      </c>
      <c r="E671" t="s">
        <v>365</v>
      </c>
      <c r="F671">
        <v>2020</v>
      </c>
      <c r="G671">
        <v>1</v>
      </c>
      <c r="H671" s="8" t="s">
        <v>287</v>
      </c>
      <c r="I671" s="8">
        <v>1</v>
      </c>
      <c r="J671" s="1">
        <v>3152.25</v>
      </c>
      <c r="K671" s="1">
        <v>3152.25</v>
      </c>
      <c r="L671" s="8">
        <v>0</v>
      </c>
      <c r="M671" t="s">
        <v>70</v>
      </c>
      <c r="N671" t="s">
        <v>82</v>
      </c>
      <c r="O671" t="s">
        <v>83</v>
      </c>
      <c r="P671">
        <v>6301</v>
      </c>
      <c r="Q671" t="s">
        <v>122</v>
      </c>
      <c r="R671" s="8" t="s">
        <v>697</v>
      </c>
    </row>
    <row r="672" spans="1:18" x14ac:dyDescent="0.25">
      <c r="A672" s="8" t="s">
        <v>159</v>
      </c>
      <c r="B672" t="s">
        <v>457</v>
      </c>
      <c r="C672" t="s">
        <v>460</v>
      </c>
      <c r="D672" t="s">
        <v>596</v>
      </c>
      <c r="E672" t="s">
        <v>334</v>
      </c>
      <c r="F672">
        <v>2020</v>
      </c>
      <c r="G672">
        <v>1</v>
      </c>
      <c r="H672" s="8" t="s">
        <v>287</v>
      </c>
      <c r="I672" s="8">
        <v>1</v>
      </c>
      <c r="J672" s="1">
        <v>5276.27</v>
      </c>
      <c r="K672" s="1">
        <v>0</v>
      </c>
      <c r="L672" s="8">
        <v>-5276.27</v>
      </c>
      <c r="M672" t="s">
        <v>70</v>
      </c>
      <c r="N672" t="s">
        <v>82</v>
      </c>
      <c r="O672" t="s">
        <v>84</v>
      </c>
      <c r="P672">
        <v>6310</v>
      </c>
      <c r="Q672" t="s">
        <v>85</v>
      </c>
      <c r="R672" s="8" t="s">
        <v>697</v>
      </c>
    </row>
    <row r="673" spans="1:18" x14ac:dyDescent="0.25">
      <c r="A673" s="8" t="s">
        <v>159</v>
      </c>
      <c r="B673" t="s">
        <v>457</v>
      </c>
      <c r="C673" t="s">
        <v>460</v>
      </c>
      <c r="D673" t="s">
        <v>596</v>
      </c>
      <c r="E673" t="s">
        <v>335</v>
      </c>
      <c r="F673">
        <v>2020</v>
      </c>
      <c r="G673">
        <v>1</v>
      </c>
      <c r="H673" s="8" t="s">
        <v>287</v>
      </c>
      <c r="I673" s="8">
        <v>1</v>
      </c>
      <c r="J673" s="1">
        <v>1110.51</v>
      </c>
      <c r="K673" s="1">
        <v>0</v>
      </c>
      <c r="L673" s="8">
        <v>-1110.51</v>
      </c>
      <c r="M673" t="s">
        <v>70</v>
      </c>
      <c r="N673" t="s">
        <v>82</v>
      </c>
      <c r="O673" t="s">
        <v>84</v>
      </c>
      <c r="P673">
        <v>6325</v>
      </c>
      <c r="Q673" t="s">
        <v>86</v>
      </c>
      <c r="R673" s="8" t="s">
        <v>697</v>
      </c>
    </row>
    <row r="674" spans="1:18" x14ac:dyDescent="0.25">
      <c r="A674" s="8" t="s">
        <v>159</v>
      </c>
      <c r="B674" t="s">
        <v>457</v>
      </c>
      <c r="C674" t="s">
        <v>460</v>
      </c>
      <c r="D674" t="s">
        <v>596</v>
      </c>
      <c r="E674" t="s">
        <v>336</v>
      </c>
      <c r="F674">
        <v>2020</v>
      </c>
      <c r="G674">
        <v>1</v>
      </c>
      <c r="H674" s="8" t="s">
        <v>287</v>
      </c>
      <c r="I674" s="8">
        <v>1</v>
      </c>
      <c r="J674" s="1">
        <v>424.59</v>
      </c>
      <c r="K674" s="1">
        <v>0</v>
      </c>
      <c r="L674" s="8">
        <v>-424.59</v>
      </c>
      <c r="M674" t="s">
        <v>70</v>
      </c>
      <c r="N674" t="s">
        <v>82</v>
      </c>
      <c r="O674" t="s">
        <v>84</v>
      </c>
      <c r="P674">
        <v>6330</v>
      </c>
      <c r="Q674" t="s">
        <v>87</v>
      </c>
      <c r="R674" s="8" t="s">
        <v>697</v>
      </c>
    </row>
    <row r="675" spans="1:18" x14ac:dyDescent="0.25">
      <c r="A675" s="8" t="s">
        <v>159</v>
      </c>
      <c r="B675" t="s">
        <v>457</v>
      </c>
      <c r="C675" t="s">
        <v>460</v>
      </c>
      <c r="D675" t="s">
        <v>597</v>
      </c>
      <c r="E675" t="s">
        <v>337</v>
      </c>
      <c r="F675">
        <v>2020</v>
      </c>
      <c r="G675">
        <v>1</v>
      </c>
      <c r="H675" s="8" t="s">
        <v>287</v>
      </c>
      <c r="I675" s="8">
        <v>1</v>
      </c>
      <c r="J675" s="1">
        <v>7861.2</v>
      </c>
      <c r="K675" s="1">
        <v>0</v>
      </c>
      <c r="L675" s="8">
        <v>-7861.2</v>
      </c>
      <c r="M675" t="s">
        <v>70</v>
      </c>
      <c r="N675" t="s">
        <v>82</v>
      </c>
      <c r="O675" t="s">
        <v>88</v>
      </c>
      <c r="P675">
        <v>6400</v>
      </c>
      <c r="Q675" t="s">
        <v>89</v>
      </c>
      <c r="R675" s="8" t="s">
        <v>697</v>
      </c>
    </row>
    <row r="676" spans="1:18" x14ac:dyDescent="0.25">
      <c r="A676" s="8" t="s">
        <v>159</v>
      </c>
      <c r="B676" t="s">
        <v>457</v>
      </c>
      <c r="C676" t="s">
        <v>460</v>
      </c>
      <c r="D676" t="s">
        <v>598</v>
      </c>
      <c r="E676" t="s">
        <v>339</v>
      </c>
      <c r="F676">
        <v>2020</v>
      </c>
      <c r="G676">
        <v>1</v>
      </c>
      <c r="H676" s="8" t="s">
        <v>287</v>
      </c>
      <c r="I676" s="8">
        <v>1</v>
      </c>
      <c r="J676" s="1">
        <v>146.33000000000001</v>
      </c>
      <c r="K676" s="1">
        <v>0</v>
      </c>
      <c r="L676" s="8">
        <v>-146.33000000000001</v>
      </c>
      <c r="M676" t="s">
        <v>70</v>
      </c>
      <c r="N676" t="s">
        <v>82</v>
      </c>
      <c r="O676" t="s">
        <v>91</v>
      </c>
      <c r="P676">
        <v>6470</v>
      </c>
      <c r="Q676" t="s">
        <v>92</v>
      </c>
      <c r="R676" s="8" t="s">
        <v>697</v>
      </c>
    </row>
    <row r="677" spans="1:18" x14ac:dyDescent="0.25">
      <c r="A677" s="8" t="s">
        <v>159</v>
      </c>
      <c r="B677" t="s">
        <v>457</v>
      </c>
      <c r="C677" t="s">
        <v>460</v>
      </c>
      <c r="D677" t="s">
        <v>598</v>
      </c>
      <c r="E677" t="s">
        <v>340</v>
      </c>
      <c r="F677">
        <v>2020</v>
      </c>
      <c r="G677">
        <v>1</v>
      </c>
      <c r="H677" s="8" t="s">
        <v>287</v>
      </c>
      <c r="I677" s="8">
        <v>1</v>
      </c>
      <c r="J677" s="1">
        <v>306.25</v>
      </c>
      <c r="K677" s="1">
        <v>0</v>
      </c>
      <c r="L677" s="8">
        <v>-306.25</v>
      </c>
      <c r="M677" t="s">
        <v>70</v>
      </c>
      <c r="N677" t="s">
        <v>82</v>
      </c>
      <c r="O677" t="s">
        <v>91</v>
      </c>
      <c r="P677">
        <v>6495</v>
      </c>
      <c r="Q677" t="s">
        <v>93</v>
      </c>
      <c r="R677" s="8" t="s">
        <v>697</v>
      </c>
    </row>
    <row r="678" spans="1:18" x14ac:dyDescent="0.25">
      <c r="A678" s="8" t="s">
        <v>159</v>
      </c>
      <c r="B678" t="s">
        <v>457</v>
      </c>
      <c r="C678" t="s">
        <v>460</v>
      </c>
      <c r="D678" t="s">
        <v>599</v>
      </c>
      <c r="E678" t="s">
        <v>341</v>
      </c>
      <c r="F678">
        <v>2020</v>
      </c>
      <c r="G678">
        <v>1</v>
      </c>
      <c r="H678" s="8" t="s">
        <v>287</v>
      </c>
      <c r="I678" s="8">
        <v>1</v>
      </c>
      <c r="J678" s="1">
        <v>16.64</v>
      </c>
      <c r="K678" s="1">
        <v>0</v>
      </c>
      <c r="L678" s="8">
        <v>-16.64</v>
      </c>
      <c r="M678" t="s">
        <v>70</v>
      </c>
      <c r="N678" t="s">
        <v>82</v>
      </c>
      <c r="O678" t="s">
        <v>94</v>
      </c>
      <c r="P678">
        <v>6640</v>
      </c>
      <c r="Q678" t="s">
        <v>95</v>
      </c>
      <c r="R678" s="8" t="s">
        <v>697</v>
      </c>
    </row>
    <row r="679" spans="1:18" x14ac:dyDescent="0.25">
      <c r="A679" s="8" t="s">
        <v>159</v>
      </c>
      <c r="B679" t="s">
        <v>457</v>
      </c>
      <c r="C679" t="s">
        <v>460</v>
      </c>
      <c r="D679" t="s">
        <v>599</v>
      </c>
      <c r="E679" t="s">
        <v>342</v>
      </c>
      <c r="F679">
        <v>2020</v>
      </c>
      <c r="G679">
        <v>1</v>
      </c>
      <c r="H679" s="8" t="s">
        <v>287</v>
      </c>
      <c r="I679" s="8">
        <v>1</v>
      </c>
      <c r="J679" s="1">
        <v>135.02000000000001</v>
      </c>
      <c r="K679" s="1">
        <v>0</v>
      </c>
      <c r="L679" s="8">
        <v>-135.02000000000001</v>
      </c>
      <c r="M679" t="s">
        <v>70</v>
      </c>
      <c r="N679" t="s">
        <v>82</v>
      </c>
      <c r="O679" t="s">
        <v>94</v>
      </c>
      <c r="P679">
        <v>6650</v>
      </c>
      <c r="Q679" t="s">
        <v>96</v>
      </c>
      <c r="R679" s="8" t="s">
        <v>697</v>
      </c>
    </row>
    <row r="680" spans="1:18" x14ac:dyDescent="0.25">
      <c r="A680" s="8" t="s">
        <v>159</v>
      </c>
      <c r="B680" t="s">
        <v>457</v>
      </c>
      <c r="C680" t="s">
        <v>460</v>
      </c>
      <c r="D680" t="s">
        <v>599</v>
      </c>
      <c r="E680" t="s">
        <v>343</v>
      </c>
      <c r="F680">
        <v>2020</v>
      </c>
      <c r="G680">
        <v>1</v>
      </c>
      <c r="H680" s="8" t="s">
        <v>287</v>
      </c>
      <c r="I680" s="8">
        <v>1</v>
      </c>
      <c r="J680" s="1">
        <v>134.4</v>
      </c>
      <c r="K680" s="1">
        <v>0</v>
      </c>
      <c r="L680" s="8">
        <v>-134.4</v>
      </c>
      <c r="M680" t="s">
        <v>70</v>
      </c>
      <c r="N680" t="s">
        <v>82</v>
      </c>
      <c r="O680" t="s">
        <v>94</v>
      </c>
      <c r="P680">
        <v>6663</v>
      </c>
      <c r="Q680" t="s">
        <v>97</v>
      </c>
      <c r="R680" s="8" t="s">
        <v>697</v>
      </c>
    </row>
    <row r="681" spans="1:18" x14ac:dyDescent="0.25">
      <c r="A681" s="8" t="s">
        <v>159</v>
      </c>
      <c r="B681" t="s">
        <v>457</v>
      </c>
      <c r="C681" t="s">
        <v>460</v>
      </c>
      <c r="D681" t="s">
        <v>599</v>
      </c>
      <c r="E681" t="s">
        <v>344</v>
      </c>
      <c r="F681">
        <v>2020</v>
      </c>
      <c r="G681">
        <v>1</v>
      </c>
      <c r="H681" s="8" t="s">
        <v>287</v>
      </c>
      <c r="I681" s="8">
        <v>1</v>
      </c>
      <c r="J681" s="1">
        <v>14</v>
      </c>
      <c r="K681" s="1">
        <v>134.4</v>
      </c>
      <c r="L681" s="8">
        <v>120.4</v>
      </c>
      <c r="M681" t="s">
        <v>70</v>
      </c>
      <c r="N681" t="s">
        <v>82</v>
      </c>
      <c r="O681" t="s">
        <v>94</v>
      </c>
      <c r="P681">
        <v>6664</v>
      </c>
      <c r="Q681" t="s">
        <v>98</v>
      </c>
      <c r="R681" s="8" t="s">
        <v>697</v>
      </c>
    </row>
    <row r="682" spans="1:18" x14ac:dyDescent="0.25">
      <c r="A682" s="8" t="s">
        <v>159</v>
      </c>
      <c r="B682" t="s">
        <v>457</v>
      </c>
      <c r="C682" t="s">
        <v>460</v>
      </c>
      <c r="D682" t="s">
        <v>600</v>
      </c>
      <c r="E682" t="s">
        <v>366</v>
      </c>
      <c r="F682">
        <v>2020</v>
      </c>
      <c r="G682">
        <v>1</v>
      </c>
      <c r="H682" s="8" t="s">
        <v>287</v>
      </c>
      <c r="I682" s="8">
        <v>1</v>
      </c>
      <c r="J682" s="1">
        <v>61</v>
      </c>
      <c r="K682" s="1">
        <v>0</v>
      </c>
      <c r="L682" s="8">
        <v>-61</v>
      </c>
      <c r="M682" t="s">
        <v>70</v>
      </c>
      <c r="N682" t="s">
        <v>82</v>
      </c>
      <c r="O682" t="s">
        <v>99</v>
      </c>
      <c r="P682">
        <v>6800</v>
      </c>
      <c r="Q682" t="s">
        <v>123</v>
      </c>
      <c r="R682" s="8" t="s">
        <v>697</v>
      </c>
    </row>
    <row r="683" spans="1:18" x14ac:dyDescent="0.25">
      <c r="A683" s="8" t="s">
        <v>159</v>
      </c>
      <c r="B683" t="s">
        <v>457</v>
      </c>
      <c r="C683" t="s">
        <v>460</v>
      </c>
      <c r="D683" t="s">
        <v>600</v>
      </c>
      <c r="E683" t="s">
        <v>345</v>
      </c>
      <c r="F683">
        <v>2020</v>
      </c>
      <c r="G683">
        <v>1</v>
      </c>
      <c r="H683" s="8" t="s">
        <v>287</v>
      </c>
      <c r="I683" s="8">
        <v>1</v>
      </c>
      <c r="J683" s="1">
        <v>356.54</v>
      </c>
      <c r="K683" s="1">
        <v>0</v>
      </c>
      <c r="L683" s="8">
        <v>-356.54</v>
      </c>
      <c r="M683" t="s">
        <v>70</v>
      </c>
      <c r="N683" t="s">
        <v>82</v>
      </c>
      <c r="O683" t="s">
        <v>99</v>
      </c>
      <c r="P683">
        <v>6805</v>
      </c>
      <c r="Q683" t="s">
        <v>100</v>
      </c>
      <c r="R683" s="8" t="s">
        <v>697</v>
      </c>
    </row>
    <row r="684" spans="1:18" x14ac:dyDescent="0.25">
      <c r="A684" s="8" t="s">
        <v>159</v>
      </c>
      <c r="B684" t="s">
        <v>457</v>
      </c>
      <c r="C684" t="s">
        <v>460</v>
      </c>
      <c r="D684" t="s">
        <v>600</v>
      </c>
      <c r="E684" t="s">
        <v>360</v>
      </c>
      <c r="F684">
        <v>2020</v>
      </c>
      <c r="G684">
        <v>1</v>
      </c>
      <c r="H684" s="8" t="s">
        <v>287</v>
      </c>
      <c r="I684" s="8">
        <v>1</v>
      </c>
      <c r="J684" s="1">
        <v>248.74</v>
      </c>
      <c r="K684" s="1">
        <v>0</v>
      </c>
      <c r="L684" s="8">
        <v>-248.74</v>
      </c>
      <c r="M684" t="s">
        <v>70</v>
      </c>
      <c r="N684" t="s">
        <v>82</v>
      </c>
      <c r="O684" t="s">
        <v>99</v>
      </c>
      <c r="P684">
        <v>6815</v>
      </c>
      <c r="Q684" t="s">
        <v>99</v>
      </c>
      <c r="R684" s="8" t="s">
        <v>697</v>
      </c>
    </row>
    <row r="685" spans="1:18" x14ac:dyDescent="0.25">
      <c r="A685" s="8" t="s">
        <v>159</v>
      </c>
      <c r="B685" t="s">
        <v>457</v>
      </c>
      <c r="C685" t="s">
        <v>460</v>
      </c>
      <c r="D685" t="s">
        <v>601</v>
      </c>
      <c r="E685" t="s">
        <v>346</v>
      </c>
      <c r="F685">
        <v>2020</v>
      </c>
      <c r="G685">
        <v>1</v>
      </c>
      <c r="H685" s="8" t="s">
        <v>287</v>
      </c>
      <c r="I685" s="8">
        <v>1</v>
      </c>
      <c r="J685" s="1">
        <v>1023.7</v>
      </c>
      <c r="K685" s="1">
        <v>0</v>
      </c>
      <c r="L685" s="8">
        <v>-1023.7</v>
      </c>
      <c r="M685" t="s">
        <v>70</v>
      </c>
      <c r="N685" t="s">
        <v>82</v>
      </c>
      <c r="O685" t="s">
        <v>101</v>
      </c>
      <c r="P685">
        <v>6825</v>
      </c>
      <c r="Q685" t="s">
        <v>102</v>
      </c>
      <c r="R685" s="8" t="s">
        <v>697</v>
      </c>
    </row>
    <row r="686" spans="1:18" x14ac:dyDescent="0.25">
      <c r="A686" s="8" t="s">
        <v>159</v>
      </c>
      <c r="B686" t="s">
        <v>457</v>
      </c>
      <c r="C686" t="s">
        <v>460</v>
      </c>
      <c r="D686" t="s">
        <v>602</v>
      </c>
      <c r="E686" t="s">
        <v>348</v>
      </c>
      <c r="F686">
        <v>2020</v>
      </c>
      <c r="G686">
        <v>1</v>
      </c>
      <c r="H686" s="8" t="s">
        <v>287</v>
      </c>
      <c r="I686" s="8">
        <v>1</v>
      </c>
      <c r="J686" s="1">
        <v>33.5</v>
      </c>
      <c r="K686" s="1">
        <v>35</v>
      </c>
      <c r="L686" s="8">
        <v>1.5</v>
      </c>
      <c r="M686" t="s">
        <v>70</v>
      </c>
      <c r="N686" t="s">
        <v>82</v>
      </c>
      <c r="O686" t="s">
        <v>103</v>
      </c>
      <c r="P686">
        <v>6855</v>
      </c>
      <c r="Q686" t="s">
        <v>104</v>
      </c>
      <c r="R686" s="8" t="s">
        <v>697</v>
      </c>
    </row>
    <row r="687" spans="1:18" x14ac:dyDescent="0.25">
      <c r="A687" s="8" t="s">
        <v>162</v>
      </c>
      <c r="B687" t="s">
        <v>461</v>
      </c>
      <c r="C687" t="s">
        <v>461</v>
      </c>
      <c r="D687" t="s">
        <v>604</v>
      </c>
      <c r="E687" t="s">
        <v>354</v>
      </c>
      <c r="F687">
        <v>2020</v>
      </c>
      <c r="G687">
        <v>0</v>
      </c>
      <c r="H687" s="8" t="s">
        <v>287</v>
      </c>
      <c r="I687" s="8">
        <v>1</v>
      </c>
      <c r="J687" s="1">
        <v>13870961.92</v>
      </c>
      <c r="K687" s="1">
        <v>14009849.77</v>
      </c>
      <c r="L687" s="8">
        <v>138887.85</v>
      </c>
      <c r="M687" t="s">
        <v>111</v>
      </c>
      <c r="N687" t="s">
        <v>111</v>
      </c>
      <c r="O687" t="s">
        <v>111</v>
      </c>
      <c r="P687">
        <v>9000</v>
      </c>
      <c r="Q687" t="s">
        <v>112</v>
      </c>
      <c r="R687" s="8" t="s">
        <v>697</v>
      </c>
    </row>
    <row r="688" spans="1:18" x14ac:dyDescent="0.25">
      <c r="A688" s="8" t="s">
        <v>162</v>
      </c>
      <c r="B688" t="s">
        <v>461</v>
      </c>
      <c r="C688" t="s">
        <v>461</v>
      </c>
      <c r="D688" t="s">
        <v>604</v>
      </c>
      <c r="E688" t="s">
        <v>355</v>
      </c>
      <c r="F688">
        <v>2020</v>
      </c>
      <c r="G688">
        <v>0</v>
      </c>
      <c r="H688" s="8" t="s">
        <v>287</v>
      </c>
      <c r="I688" s="8">
        <v>1</v>
      </c>
      <c r="J688" s="1">
        <v>0</v>
      </c>
      <c r="K688" s="1">
        <v>128.4</v>
      </c>
      <c r="L688" s="8">
        <v>128.4</v>
      </c>
      <c r="M688" t="s">
        <v>111</v>
      </c>
      <c r="N688" t="s">
        <v>111</v>
      </c>
      <c r="O688" t="s">
        <v>111</v>
      </c>
      <c r="P688">
        <v>9008</v>
      </c>
      <c r="Q688" t="s">
        <v>113</v>
      </c>
      <c r="R688" s="8" t="s">
        <v>697</v>
      </c>
    </row>
    <row r="689" spans="1:18" x14ac:dyDescent="0.25">
      <c r="A689" s="8" t="s">
        <v>162</v>
      </c>
      <c r="B689" t="s">
        <v>461</v>
      </c>
      <c r="C689" t="s">
        <v>461</v>
      </c>
      <c r="D689" t="s">
        <v>604</v>
      </c>
      <c r="E689" t="s">
        <v>356</v>
      </c>
      <c r="F689">
        <v>2020</v>
      </c>
      <c r="G689">
        <v>0</v>
      </c>
      <c r="H689" s="8" t="s">
        <v>287</v>
      </c>
      <c r="I689" s="8">
        <v>1</v>
      </c>
      <c r="J689" s="1">
        <v>139016.25</v>
      </c>
      <c r="K689" s="1">
        <v>0</v>
      </c>
      <c r="L689" s="8">
        <v>-139016.25</v>
      </c>
      <c r="M689" t="s">
        <v>111</v>
      </c>
      <c r="N689" t="s">
        <v>111</v>
      </c>
      <c r="O689" t="s">
        <v>111</v>
      </c>
      <c r="P689">
        <v>9009</v>
      </c>
      <c r="Q689" t="s">
        <v>114</v>
      </c>
      <c r="R689" s="8" t="s">
        <v>697</v>
      </c>
    </row>
    <row r="690" spans="1:18" x14ac:dyDescent="0.25">
      <c r="A690" s="8" t="s">
        <v>160</v>
      </c>
      <c r="B690" t="s">
        <v>437</v>
      </c>
      <c r="C690" t="s">
        <v>438</v>
      </c>
      <c r="D690" t="s">
        <v>568</v>
      </c>
      <c r="E690" t="s">
        <v>286</v>
      </c>
      <c r="F690">
        <v>2020</v>
      </c>
      <c r="G690">
        <v>2</v>
      </c>
      <c r="H690" s="8" t="s">
        <v>287</v>
      </c>
      <c r="I690" s="8">
        <v>1</v>
      </c>
      <c r="J690" s="1">
        <v>701.4</v>
      </c>
      <c r="K690" s="1">
        <v>4669.79</v>
      </c>
      <c r="L690" s="8">
        <v>3968.39</v>
      </c>
      <c r="M690" t="s">
        <v>9</v>
      </c>
      <c r="N690" t="s">
        <v>10</v>
      </c>
      <c r="O690" t="s">
        <v>11</v>
      </c>
      <c r="P690">
        <v>143</v>
      </c>
      <c r="Q690" t="s">
        <v>12</v>
      </c>
      <c r="R690" s="8" t="s">
        <v>697</v>
      </c>
    </row>
    <row r="691" spans="1:18" x14ac:dyDescent="0.25">
      <c r="A691" s="8" t="s">
        <v>160</v>
      </c>
      <c r="B691" t="s">
        <v>437</v>
      </c>
      <c r="C691" t="s">
        <v>439</v>
      </c>
      <c r="D691" t="s">
        <v>569</v>
      </c>
      <c r="E691" t="s">
        <v>289</v>
      </c>
      <c r="F691">
        <v>2020</v>
      </c>
      <c r="G691">
        <v>2</v>
      </c>
      <c r="H691" s="8" t="s">
        <v>287</v>
      </c>
      <c r="I691" s="8">
        <v>1</v>
      </c>
      <c r="J691" s="1">
        <v>949.42</v>
      </c>
      <c r="K691" s="1">
        <v>519.57000000000005</v>
      </c>
      <c r="L691" s="8">
        <v>-429.85</v>
      </c>
      <c r="M691" t="s">
        <v>9</v>
      </c>
      <c r="N691" t="s">
        <v>13</v>
      </c>
      <c r="O691" t="s">
        <v>14</v>
      </c>
      <c r="P691">
        <v>630</v>
      </c>
      <c r="Q691" t="s">
        <v>16</v>
      </c>
      <c r="R691" s="8" t="s">
        <v>697</v>
      </c>
    </row>
    <row r="692" spans="1:18" x14ac:dyDescent="0.25">
      <c r="A692" s="8" t="s">
        <v>160</v>
      </c>
      <c r="B692" t="s">
        <v>437</v>
      </c>
      <c r="C692" t="s">
        <v>439</v>
      </c>
      <c r="D692" t="s">
        <v>569</v>
      </c>
      <c r="E692" t="s">
        <v>290</v>
      </c>
      <c r="F692">
        <v>2020</v>
      </c>
      <c r="G692">
        <v>2</v>
      </c>
      <c r="H692" s="8" t="s">
        <v>287</v>
      </c>
      <c r="I692" s="8">
        <v>1</v>
      </c>
      <c r="J692" s="1">
        <v>2771</v>
      </c>
      <c r="K692" s="1">
        <v>221.08</v>
      </c>
      <c r="L692" s="8">
        <v>-2549.92</v>
      </c>
      <c r="M692" t="s">
        <v>9</v>
      </c>
      <c r="N692" t="s">
        <v>13</v>
      </c>
      <c r="O692" t="s">
        <v>14</v>
      </c>
      <c r="P692">
        <v>650</v>
      </c>
      <c r="Q692" t="s">
        <v>17</v>
      </c>
      <c r="R692" s="8" t="s">
        <v>697</v>
      </c>
    </row>
    <row r="693" spans="1:18" x14ac:dyDescent="0.25">
      <c r="A693" s="8" t="s">
        <v>160</v>
      </c>
      <c r="B693" t="s">
        <v>437</v>
      </c>
      <c r="C693" t="s">
        <v>439</v>
      </c>
      <c r="D693" t="s">
        <v>662</v>
      </c>
      <c r="E693" t="s">
        <v>663</v>
      </c>
      <c r="F693">
        <v>2020</v>
      </c>
      <c r="G693">
        <v>2</v>
      </c>
      <c r="H693" s="8" t="s">
        <v>287</v>
      </c>
      <c r="I693" s="8">
        <v>1</v>
      </c>
      <c r="J693" s="1">
        <v>87918.85</v>
      </c>
      <c r="K693" s="1">
        <v>0</v>
      </c>
      <c r="L693" s="8">
        <v>-87918.85</v>
      </c>
      <c r="M693" t="s">
        <v>9</v>
      </c>
      <c r="N693" t="s">
        <v>13</v>
      </c>
      <c r="O693" t="s">
        <v>664</v>
      </c>
      <c r="P693">
        <v>770</v>
      </c>
      <c r="Q693" t="s">
        <v>665</v>
      </c>
      <c r="R693" s="8" t="s">
        <v>697</v>
      </c>
    </row>
    <row r="694" spans="1:18" x14ac:dyDescent="0.25">
      <c r="A694" s="8" t="s">
        <v>160</v>
      </c>
      <c r="B694" t="s">
        <v>440</v>
      </c>
      <c r="C694" t="s">
        <v>571</v>
      </c>
      <c r="D694" t="s">
        <v>572</v>
      </c>
      <c r="E694" t="s">
        <v>293</v>
      </c>
      <c r="F694">
        <v>2020</v>
      </c>
      <c r="G694">
        <v>2</v>
      </c>
      <c r="H694" s="8" t="s">
        <v>287</v>
      </c>
      <c r="I694" s="8">
        <v>1</v>
      </c>
      <c r="J694" s="1">
        <v>0</v>
      </c>
      <c r="K694" s="1">
        <v>128.4</v>
      </c>
      <c r="L694" s="8">
        <v>128.4</v>
      </c>
      <c r="M694" t="s">
        <v>19</v>
      </c>
      <c r="N694" t="s">
        <v>23</v>
      </c>
      <c r="O694" t="s">
        <v>148</v>
      </c>
      <c r="P694">
        <v>1200</v>
      </c>
      <c r="Q694" t="s">
        <v>148</v>
      </c>
      <c r="R694" s="8" t="s">
        <v>697</v>
      </c>
    </row>
    <row r="695" spans="1:18" x14ac:dyDescent="0.25">
      <c r="A695" s="8" t="s">
        <v>160</v>
      </c>
      <c r="B695" t="s">
        <v>440</v>
      </c>
      <c r="C695" t="s">
        <v>571</v>
      </c>
      <c r="D695" t="s">
        <v>573</v>
      </c>
      <c r="E695" t="s">
        <v>295</v>
      </c>
      <c r="F695">
        <v>2020</v>
      </c>
      <c r="G695">
        <v>2</v>
      </c>
      <c r="H695" s="8" t="s">
        <v>287</v>
      </c>
      <c r="I695" s="8">
        <v>1</v>
      </c>
      <c r="J695" s="1">
        <v>5.37</v>
      </c>
      <c r="K695" s="1">
        <v>0</v>
      </c>
      <c r="L695" s="8">
        <v>-5.37</v>
      </c>
      <c r="M695" t="s">
        <v>19</v>
      </c>
      <c r="N695" t="s">
        <v>23</v>
      </c>
      <c r="O695" t="s">
        <v>24</v>
      </c>
      <c r="P695">
        <v>1401</v>
      </c>
      <c r="Q695" t="s">
        <v>26</v>
      </c>
      <c r="R695" s="8" t="s">
        <v>697</v>
      </c>
    </row>
    <row r="696" spans="1:18" x14ac:dyDescent="0.25">
      <c r="A696" s="8" t="s">
        <v>160</v>
      </c>
      <c r="B696" t="s">
        <v>440</v>
      </c>
      <c r="C696" t="s">
        <v>571</v>
      </c>
      <c r="D696" t="s">
        <v>573</v>
      </c>
      <c r="E696" t="s">
        <v>296</v>
      </c>
      <c r="F696">
        <v>2020</v>
      </c>
      <c r="G696">
        <v>2</v>
      </c>
      <c r="H696" s="8" t="s">
        <v>287</v>
      </c>
      <c r="I696" s="8">
        <v>1</v>
      </c>
      <c r="J696" s="1">
        <v>45574.9</v>
      </c>
      <c r="K696" s="1">
        <v>1315.94</v>
      </c>
      <c r="L696" s="8">
        <v>-44258.96</v>
      </c>
      <c r="M696" t="s">
        <v>19</v>
      </c>
      <c r="N696" t="s">
        <v>23</v>
      </c>
      <c r="O696" t="s">
        <v>24</v>
      </c>
      <c r="P696">
        <v>1406</v>
      </c>
      <c r="Q696" t="s">
        <v>27</v>
      </c>
      <c r="R696" s="8" t="s">
        <v>697</v>
      </c>
    </row>
    <row r="697" spans="1:18" x14ac:dyDescent="0.25">
      <c r="A697" s="8" t="s">
        <v>160</v>
      </c>
      <c r="B697" t="s">
        <v>440</v>
      </c>
      <c r="C697" t="s">
        <v>571</v>
      </c>
      <c r="D697" t="s">
        <v>573</v>
      </c>
      <c r="E697" t="s">
        <v>297</v>
      </c>
      <c r="F697">
        <v>2020</v>
      </c>
      <c r="G697">
        <v>2</v>
      </c>
      <c r="H697" s="8" t="s">
        <v>287</v>
      </c>
      <c r="I697" s="8">
        <v>1</v>
      </c>
      <c r="J697" s="1">
        <v>290.94</v>
      </c>
      <c r="K697" s="1">
        <v>63.77</v>
      </c>
      <c r="L697" s="8">
        <v>-227.17</v>
      </c>
      <c r="M697" t="s">
        <v>19</v>
      </c>
      <c r="N697" t="s">
        <v>23</v>
      </c>
      <c r="O697" t="s">
        <v>24</v>
      </c>
      <c r="P697">
        <v>1434</v>
      </c>
      <c r="Q697" t="s">
        <v>28</v>
      </c>
      <c r="R697" s="8" t="s">
        <v>697</v>
      </c>
    </row>
    <row r="698" spans="1:18" x14ac:dyDescent="0.25">
      <c r="A698" s="8" t="s">
        <v>160</v>
      </c>
      <c r="B698" t="s">
        <v>440</v>
      </c>
      <c r="C698" t="s">
        <v>571</v>
      </c>
      <c r="D698" t="s">
        <v>573</v>
      </c>
      <c r="E698" t="s">
        <v>298</v>
      </c>
      <c r="F698">
        <v>2020</v>
      </c>
      <c r="G698">
        <v>2</v>
      </c>
      <c r="H698" s="8" t="s">
        <v>287</v>
      </c>
      <c r="I698" s="8">
        <v>1</v>
      </c>
      <c r="J698" s="1">
        <v>229.57</v>
      </c>
      <c r="K698" s="1">
        <v>186.9</v>
      </c>
      <c r="L698" s="8">
        <v>-42.67</v>
      </c>
      <c r="M698" t="s">
        <v>19</v>
      </c>
      <c r="N698" t="s">
        <v>23</v>
      </c>
      <c r="O698" t="s">
        <v>24</v>
      </c>
      <c r="P698">
        <v>1437</v>
      </c>
      <c r="Q698" t="s">
        <v>29</v>
      </c>
      <c r="R698" s="8" t="s">
        <v>697</v>
      </c>
    </row>
    <row r="699" spans="1:18" x14ac:dyDescent="0.25">
      <c r="A699" s="8" t="s">
        <v>160</v>
      </c>
      <c r="B699" t="s">
        <v>440</v>
      </c>
      <c r="C699" t="s">
        <v>574</v>
      </c>
      <c r="D699" t="s">
        <v>575</v>
      </c>
      <c r="E699" t="s">
        <v>300</v>
      </c>
      <c r="F699">
        <v>2020</v>
      </c>
      <c r="G699">
        <v>2</v>
      </c>
      <c r="H699" s="8" t="s">
        <v>287</v>
      </c>
      <c r="I699" s="8">
        <v>1</v>
      </c>
      <c r="J699" s="1">
        <v>394654.58</v>
      </c>
      <c r="K699" s="1">
        <v>210047.04</v>
      </c>
      <c r="L699" s="8">
        <v>-184607.54</v>
      </c>
      <c r="M699" t="s">
        <v>19</v>
      </c>
      <c r="N699" t="s">
        <v>30</v>
      </c>
      <c r="O699" t="s">
        <v>31</v>
      </c>
      <c r="P699">
        <v>1803</v>
      </c>
      <c r="Q699" t="s">
        <v>33</v>
      </c>
      <c r="R699" s="8" t="s">
        <v>697</v>
      </c>
    </row>
    <row r="700" spans="1:18" x14ac:dyDescent="0.25">
      <c r="A700" s="8" t="s">
        <v>161</v>
      </c>
      <c r="B700" t="s">
        <v>449</v>
      </c>
      <c r="C700" t="s">
        <v>450</v>
      </c>
      <c r="D700" t="s">
        <v>582</v>
      </c>
      <c r="E700" t="s">
        <v>308</v>
      </c>
      <c r="F700">
        <v>2020</v>
      </c>
      <c r="G700">
        <v>2</v>
      </c>
      <c r="H700" s="8" t="s">
        <v>287</v>
      </c>
      <c r="I700" s="8">
        <v>1</v>
      </c>
      <c r="J700" s="1">
        <v>66266.820000000007</v>
      </c>
      <c r="K700" s="1">
        <v>0</v>
      </c>
      <c r="L700" s="8">
        <v>-66266.820000000007</v>
      </c>
      <c r="M700" t="s">
        <v>46</v>
      </c>
      <c r="N700" t="s">
        <v>47</v>
      </c>
      <c r="O700" t="s">
        <v>47</v>
      </c>
      <c r="P700">
        <v>3070</v>
      </c>
      <c r="Q700" t="s">
        <v>47</v>
      </c>
      <c r="R700" s="8" t="s">
        <v>697</v>
      </c>
    </row>
    <row r="701" spans="1:18" x14ac:dyDescent="0.25">
      <c r="A701" s="8" t="s">
        <v>161</v>
      </c>
      <c r="B701" t="s">
        <v>449</v>
      </c>
      <c r="C701" t="s">
        <v>450</v>
      </c>
      <c r="D701" t="s">
        <v>582</v>
      </c>
      <c r="E701" t="s">
        <v>381</v>
      </c>
      <c r="F701">
        <v>2020</v>
      </c>
      <c r="G701">
        <v>2</v>
      </c>
      <c r="H701" s="8" t="s">
        <v>287</v>
      </c>
      <c r="I701" s="8">
        <v>1</v>
      </c>
      <c r="J701" s="1">
        <v>45000</v>
      </c>
      <c r="K701" s="1">
        <v>0</v>
      </c>
      <c r="L701" s="8">
        <v>-45000</v>
      </c>
      <c r="M701" t="s">
        <v>46</v>
      </c>
      <c r="N701" t="s">
        <v>47</v>
      </c>
      <c r="O701" t="s">
        <v>47</v>
      </c>
      <c r="P701">
        <v>3074</v>
      </c>
      <c r="Q701" t="s">
        <v>142</v>
      </c>
      <c r="R701" s="8" t="s">
        <v>697</v>
      </c>
    </row>
    <row r="702" spans="1:18" x14ac:dyDescent="0.25">
      <c r="A702" s="8" t="s">
        <v>161</v>
      </c>
      <c r="B702" t="s">
        <v>583</v>
      </c>
      <c r="C702" t="s">
        <v>584</v>
      </c>
      <c r="D702" t="s">
        <v>585</v>
      </c>
      <c r="E702" t="s">
        <v>312</v>
      </c>
      <c r="F702">
        <v>2020</v>
      </c>
      <c r="G702">
        <v>2</v>
      </c>
      <c r="H702" s="8" t="s">
        <v>287</v>
      </c>
      <c r="I702" s="8">
        <v>1</v>
      </c>
      <c r="J702" s="1">
        <v>131106.03</v>
      </c>
      <c r="K702" s="1">
        <v>288359.39</v>
      </c>
      <c r="L702" s="8">
        <v>157253.35999999999</v>
      </c>
      <c r="M702" t="s">
        <v>51</v>
      </c>
      <c r="N702" t="s">
        <v>149</v>
      </c>
      <c r="O702" t="s">
        <v>149</v>
      </c>
      <c r="P702">
        <v>3300</v>
      </c>
      <c r="Q702" t="s">
        <v>150</v>
      </c>
      <c r="R702" s="8" t="s">
        <v>697</v>
      </c>
    </row>
    <row r="703" spans="1:18" x14ac:dyDescent="0.25">
      <c r="A703" s="8" t="s">
        <v>161</v>
      </c>
      <c r="B703" t="s">
        <v>583</v>
      </c>
      <c r="C703" t="s">
        <v>586</v>
      </c>
      <c r="D703" t="s">
        <v>587</v>
      </c>
      <c r="E703" t="s">
        <v>315</v>
      </c>
      <c r="F703">
        <v>2020</v>
      </c>
      <c r="G703">
        <v>2</v>
      </c>
      <c r="H703" s="8" t="s">
        <v>287</v>
      </c>
      <c r="I703" s="8">
        <v>1</v>
      </c>
      <c r="J703" s="1">
        <v>43810.9</v>
      </c>
      <c r="K703" s="1">
        <v>43810.9</v>
      </c>
      <c r="L703" s="8">
        <v>0</v>
      </c>
      <c r="M703" t="s">
        <v>51</v>
      </c>
      <c r="N703" t="s">
        <v>52</v>
      </c>
      <c r="O703" t="s">
        <v>52</v>
      </c>
      <c r="P703">
        <v>3720</v>
      </c>
      <c r="Q703" t="s">
        <v>55</v>
      </c>
      <c r="R703" s="8" t="s">
        <v>697</v>
      </c>
    </row>
    <row r="704" spans="1:18" x14ac:dyDescent="0.25">
      <c r="A704" s="8" t="s">
        <v>161</v>
      </c>
      <c r="B704" t="s">
        <v>583</v>
      </c>
      <c r="C704" t="s">
        <v>586</v>
      </c>
      <c r="D704" t="s">
        <v>587</v>
      </c>
      <c r="E704" t="s">
        <v>316</v>
      </c>
      <c r="F704">
        <v>2020</v>
      </c>
      <c r="G704">
        <v>2</v>
      </c>
      <c r="H704" s="8" t="s">
        <v>287</v>
      </c>
      <c r="I704" s="8">
        <v>1</v>
      </c>
      <c r="J704" s="1">
        <v>25839.4</v>
      </c>
      <c r="K704" s="1">
        <v>25839.4</v>
      </c>
      <c r="L704" s="8">
        <v>0</v>
      </c>
      <c r="M704" t="s">
        <v>51</v>
      </c>
      <c r="N704" t="s">
        <v>52</v>
      </c>
      <c r="O704" t="s">
        <v>52</v>
      </c>
      <c r="P704">
        <v>3730</v>
      </c>
      <c r="Q704" t="s">
        <v>56</v>
      </c>
      <c r="R704" s="8" t="s">
        <v>697</v>
      </c>
    </row>
    <row r="705" spans="1:18" x14ac:dyDescent="0.25">
      <c r="A705" s="8" t="s">
        <v>161</v>
      </c>
      <c r="B705" t="s">
        <v>583</v>
      </c>
      <c r="C705" t="s">
        <v>586</v>
      </c>
      <c r="D705" t="s">
        <v>587</v>
      </c>
      <c r="E705" t="s">
        <v>317</v>
      </c>
      <c r="F705">
        <v>2020</v>
      </c>
      <c r="G705">
        <v>2</v>
      </c>
      <c r="H705" s="8" t="s">
        <v>287</v>
      </c>
      <c r="I705" s="8">
        <v>1</v>
      </c>
      <c r="J705" s="1">
        <v>8401.56</v>
      </c>
      <c r="K705" s="1">
        <v>8401.56</v>
      </c>
      <c r="L705" s="8">
        <v>0</v>
      </c>
      <c r="M705" t="s">
        <v>51</v>
      </c>
      <c r="N705" t="s">
        <v>52</v>
      </c>
      <c r="O705" t="s">
        <v>52</v>
      </c>
      <c r="P705">
        <v>3740</v>
      </c>
      <c r="Q705" t="s">
        <v>57</v>
      </c>
      <c r="R705" s="8" t="s">
        <v>697</v>
      </c>
    </row>
    <row r="706" spans="1:18" x14ac:dyDescent="0.25">
      <c r="A706" s="8" t="s">
        <v>161</v>
      </c>
      <c r="B706" t="s">
        <v>583</v>
      </c>
      <c r="C706" t="s">
        <v>586</v>
      </c>
      <c r="D706" t="s">
        <v>587</v>
      </c>
      <c r="E706" t="s">
        <v>318</v>
      </c>
      <c r="F706">
        <v>2020</v>
      </c>
      <c r="G706">
        <v>2</v>
      </c>
      <c r="H706" s="8" t="s">
        <v>287</v>
      </c>
      <c r="I706" s="8">
        <v>1</v>
      </c>
      <c r="J706" s="1">
        <v>60</v>
      </c>
      <c r="K706" s="1">
        <v>60</v>
      </c>
      <c r="L706" s="8">
        <v>0</v>
      </c>
      <c r="M706" t="s">
        <v>51</v>
      </c>
      <c r="N706" t="s">
        <v>52</v>
      </c>
      <c r="O706" t="s">
        <v>52</v>
      </c>
      <c r="P706">
        <v>3770</v>
      </c>
      <c r="Q706" t="s">
        <v>58</v>
      </c>
      <c r="R706" s="8" t="s">
        <v>697</v>
      </c>
    </row>
    <row r="707" spans="1:18" x14ac:dyDescent="0.25">
      <c r="A707" s="8" t="s">
        <v>161</v>
      </c>
      <c r="B707" t="s">
        <v>583</v>
      </c>
      <c r="C707" t="s">
        <v>586</v>
      </c>
      <c r="D707" t="s">
        <v>587</v>
      </c>
      <c r="E707" t="s">
        <v>319</v>
      </c>
      <c r="F707">
        <v>2020</v>
      </c>
      <c r="G707">
        <v>2</v>
      </c>
      <c r="H707" s="8" t="s">
        <v>287</v>
      </c>
      <c r="I707" s="8">
        <v>1</v>
      </c>
      <c r="J707" s="1">
        <v>78111.86</v>
      </c>
      <c r="K707" s="1">
        <v>78111.86</v>
      </c>
      <c r="L707" s="8">
        <v>0</v>
      </c>
      <c r="M707" t="s">
        <v>51</v>
      </c>
      <c r="N707" t="s">
        <v>52</v>
      </c>
      <c r="O707" t="s">
        <v>52</v>
      </c>
      <c r="P707">
        <v>3790</v>
      </c>
      <c r="Q707" t="s">
        <v>59</v>
      </c>
      <c r="R707" s="8" t="s">
        <v>697</v>
      </c>
    </row>
    <row r="708" spans="1:18" x14ac:dyDescent="0.25">
      <c r="A708" s="8" t="s">
        <v>161</v>
      </c>
      <c r="B708" t="s">
        <v>583</v>
      </c>
      <c r="C708" t="s">
        <v>586</v>
      </c>
      <c r="D708" t="s">
        <v>587</v>
      </c>
      <c r="E708" t="s">
        <v>321</v>
      </c>
      <c r="F708">
        <v>2020</v>
      </c>
      <c r="G708">
        <v>2</v>
      </c>
      <c r="H708" s="8" t="s">
        <v>287</v>
      </c>
      <c r="I708" s="8">
        <v>1</v>
      </c>
      <c r="J708" s="1">
        <v>0</v>
      </c>
      <c r="K708" s="1">
        <v>26279.85</v>
      </c>
      <c r="L708" s="8">
        <v>26279.85</v>
      </c>
      <c r="M708" t="s">
        <v>51</v>
      </c>
      <c r="N708" t="s">
        <v>52</v>
      </c>
      <c r="O708" t="s">
        <v>52</v>
      </c>
      <c r="P708">
        <v>3841</v>
      </c>
      <c r="Q708" t="s">
        <v>61</v>
      </c>
      <c r="R708" s="8" t="s">
        <v>697</v>
      </c>
    </row>
    <row r="709" spans="1:18" x14ac:dyDescent="0.25">
      <c r="A709" s="8" t="s">
        <v>161</v>
      </c>
      <c r="B709" t="s">
        <v>451</v>
      </c>
      <c r="C709" t="s">
        <v>452</v>
      </c>
      <c r="D709" t="s">
        <v>588</v>
      </c>
      <c r="E709" t="s">
        <v>322</v>
      </c>
      <c r="F709">
        <v>2020</v>
      </c>
      <c r="G709">
        <v>2</v>
      </c>
      <c r="H709" s="8" t="s">
        <v>287</v>
      </c>
      <c r="I709" s="8">
        <v>1</v>
      </c>
      <c r="J709" s="1">
        <v>31102.09</v>
      </c>
      <c r="K709" s="1">
        <v>361446.02</v>
      </c>
      <c r="L709" s="8">
        <v>330343.93</v>
      </c>
      <c r="M709" t="s">
        <v>226</v>
      </c>
      <c r="N709" t="s">
        <v>226</v>
      </c>
      <c r="O709" t="s">
        <v>226</v>
      </c>
      <c r="P709">
        <v>3900</v>
      </c>
      <c r="Q709" t="s">
        <v>62</v>
      </c>
      <c r="R709" s="8" t="s">
        <v>697</v>
      </c>
    </row>
    <row r="710" spans="1:18" x14ac:dyDescent="0.25">
      <c r="A710" s="8" t="s">
        <v>159</v>
      </c>
      <c r="B710" t="s">
        <v>453</v>
      </c>
      <c r="C710" t="s">
        <v>455</v>
      </c>
      <c r="D710" t="s">
        <v>590</v>
      </c>
      <c r="E710" t="s">
        <v>325</v>
      </c>
      <c r="F710">
        <v>2020</v>
      </c>
      <c r="G710">
        <v>2</v>
      </c>
      <c r="H710" s="8" t="s">
        <v>287</v>
      </c>
      <c r="I710" s="8">
        <v>1</v>
      </c>
      <c r="J710" s="1">
        <v>0</v>
      </c>
      <c r="K710" s="1">
        <v>14129.85</v>
      </c>
      <c r="L710" s="8">
        <v>14129.85</v>
      </c>
      <c r="M710" t="s">
        <v>63</v>
      </c>
      <c r="N710" t="s">
        <v>67</v>
      </c>
      <c r="O710" t="s">
        <v>68</v>
      </c>
      <c r="P710">
        <v>4820</v>
      </c>
      <c r="Q710" t="s">
        <v>68</v>
      </c>
      <c r="R710" s="8" t="s">
        <v>697</v>
      </c>
    </row>
    <row r="711" spans="1:18" x14ac:dyDescent="0.25">
      <c r="A711" s="8" t="s">
        <v>159</v>
      </c>
      <c r="B711" t="s">
        <v>453</v>
      </c>
      <c r="C711" t="s">
        <v>456</v>
      </c>
      <c r="D711" t="s">
        <v>591</v>
      </c>
      <c r="E711" t="s">
        <v>326</v>
      </c>
      <c r="F711">
        <v>2020</v>
      </c>
      <c r="G711">
        <v>2</v>
      </c>
      <c r="H711" s="8" t="s">
        <v>287</v>
      </c>
      <c r="I711" s="8">
        <v>1</v>
      </c>
      <c r="J711" s="1">
        <v>0</v>
      </c>
      <c r="K711" s="1">
        <v>31102.09</v>
      </c>
      <c r="L711" s="8">
        <v>31102.09</v>
      </c>
      <c r="M711" t="s">
        <v>63</v>
      </c>
      <c r="N711" t="s">
        <v>69</v>
      </c>
      <c r="O711" t="s">
        <v>69</v>
      </c>
      <c r="P711">
        <v>4830</v>
      </c>
      <c r="Q711" t="s">
        <v>69</v>
      </c>
      <c r="R711" s="8" t="s">
        <v>697</v>
      </c>
    </row>
    <row r="712" spans="1:18" x14ac:dyDescent="0.25">
      <c r="A712" s="8" t="s">
        <v>159</v>
      </c>
      <c r="B712" t="s">
        <v>457</v>
      </c>
      <c r="C712" t="s">
        <v>459</v>
      </c>
      <c r="D712" t="s">
        <v>593</v>
      </c>
      <c r="E712" t="s">
        <v>328</v>
      </c>
      <c r="F712">
        <v>2020</v>
      </c>
      <c r="G712">
        <v>2</v>
      </c>
      <c r="H712" s="8" t="s">
        <v>287</v>
      </c>
      <c r="I712" s="8">
        <v>1</v>
      </c>
      <c r="J712" s="1">
        <v>18450</v>
      </c>
      <c r="K712" s="1">
        <v>0</v>
      </c>
      <c r="L712" s="8">
        <v>-18450</v>
      </c>
      <c r="M712" t="s">
        <v>70</v>
      </c>
      <c r="N712" t="s">
        <v>74</v>
      </c>
      <c r="O712" t="s">
        <v>75</v>
      </c>
      <c r="P712">
        <v>6020</v>
      </c>
      <c r="Q712" t="s">
        <v>76</v>
      </c>
      <c r="R712" s="8" t="s">
        <v>697</v>
      </c>
    </row>
    <row r="713" spans="1:18" x14ac:dyDescent="0.25">
      <c r="A713" s="8" t="s">
        <v>159</v>
      </c>
      <c r="B713" t="s">
        <v>457</v>
      </c>
      <c r="C713" t="s">
        <v>459</v>
      </c>
      <c r="D713" t="s">
        <v>593</v>
      </c>
      <c r="E713" t="s">
        <v>329</v>
      </c>
      <c r="F713">
        <v>2020</v>
      </c>
      <c r="G713">
        <v>2</v>
      </c>
      <c r="H713" s="8" t="s">
        <v>287</v>
      </c>
      <c r="I713" s="8">
        <v>1</v>
      </c>
      <c r="J713" s="1">
        <v>10000</v>
      </c>
      <c r="K713" s="1">
        <v>0</v>
      </c>
      <c r="L713" s="8">
        <v>-10000</v>
      </c>
      <c r="M713" t="s">
        <v>70</v>
      </c>
      <c r="N713" t="s">
        <v>74</v>
      </c>
      <c r="O713" t="s">
        <v>75</v>
      </c>
      <c r="P713">
        <v>6024</v>
      </c>
      <c r="Q713" t="s">
        <v>77</v>
      </c>
      <c r="R713" s="8" t="s">
        <v>697</v>
      </c>
    </row>
    <row r="714" spans="1:18" x14ac:dyDescent="0.25">
      <c r="A714" s="8" t="s">
        <v>159</v>
      </c>
      <c r="B714" t="s">
        <v>457</v>
      </c>
      <c r="C714" t="s">
        <v>459</v>
      </c>
      <c r="D714" t="s">
        <v>593</v>
      </c>
      <c r="E714" t="s">
        <v>357</v>
      </c>
      <c r="F714">
        <v>2020</v>
      </c>
      <c r="G714">
        <v>2</v>
      </c>
      <c r="H714" s="8" t="s">
        <v>287</v>
      </c>
      <c r="I714" s="8">
        <v>1</v>
      </c>
      <c r="J714" s="1">
        <v>26000</v>
      </c>
      <c r="K714" s="1">
        <v>0</v>
      </c>
      <c r="L714" s="8">
        <v>-26000</v>
      </c>
      <c r="M714" t="s">
        <v>70</v>
      </c>
      <c r="N714" t="s">
        <v>74</v>
      </c>
      <c r="O714" t="s">
        <v>75</v>
      </c>
      <c r="P714">
        <v>6095</v>
      </c>
      <c r="Q714" t="s">
        <v>115</v>
      </c>
      <c r="R714" s="8" t="s">
        <v>697</v>
      </c>
    </row>
    <row r="715" spans="1:18" x14ac:dyDescent="0.25">
      <c r="A715" s="8" t="s">
        <v>159</v>
      </c>
      <c r="B715" t="s">
        <v>457</v>
      </c>
      <c r="C715" t="s">
        <v>459</v>
      </c>
      <c r="D715" t="s">
        <v>594</v>
      </c>
      <c r="E715" t="s">
        <v>330</v>
      </c>
      <c r="F715">
        <v>2020</v>
      </c>
      <c r="G715">
        <v>2</v>
      </c>
      <c r="H715" s="8" t="s">
        <v>287</v>
      </c>
      <c r="I715" s="8">
        <v>1</v>
      </c>
      <c r="J715" s="1">
        <v>4480.3900000000003</v>
      </c>
      <c r="K715" s="1">
        <v>0</v>
      </c>
      <c r="L715" s="8">
        <v>-4480.3900000000003</v>
      </c>
      <c r="M715" t="s">
        <v>70</v>
      </c>
      <c r="N715" t="s">
        <v>74</v>
      </c>
      <c r="O715" t="s">
        <v>78</v>
      </c>
      <c r="P715">
        <v>6110</v>
      </c>
      <c r="Q715" t="s">
        <v>79</v>
      </c>
      <c r="R715" s="8" t="s">
        <v>697</v>
      </c>
    </row>
    <row r="716" spans="1:18" x14ac:dyDescent="0.25">
      <c r="A716" s="8" t="s">
        <v>159</v>
      </c>
      <c r="B716" t="s">
        <v>457</v>
      </c>
      <c r="C716" t="s">
        <v>459</v>
      </c>
      <c r="D716" t="s">
        <v>594</v>
      </c>
      <c r="E716" t="s">
        <v>331</v>
      </c>
      <c r="F716">
        <v>2020</v>
      </c>
      <c r="G716">
        <v>2</v>
      </c>
      <c r="H716" s="8" t="s">
        <v>287</v>
      </c>
      <c r="I716" s="8">
        <v>1</v>
      </c>
      <c r="J716" s="1">
        <v>181.47</v>
      </c>
      <c r="K716" s="1">
        <v>0</v>
      </c>
      <c r="L716" s="8">
        <v>-181.47</v>
      </c>
      <c r="M716" t="s">
        <v>70</v>
      </c>
      <c r="N716" t="s">
        <v>74</v>
      </c>
      <c r="O716" t="s">
        <v>78</v>
      </c>
      <c r="P716">
        <v>6111</v>
      </c>
      <c r="Q716" t="s">
        <v>80</v>
      </c>
      <c r="R716" s="8" t="s">
        <v>697</v>
      </c>
    </row>
    <row r="717" spans="1:18" x14ac:dyDescent="0.25">
      <c r="A717" s="8" t="s">
        <v>159</v>
      </c>
      <c r="B717" t="s">
        <v>457</v>
      </c>
      <c r="C717" t="s">
        <v>464</v>
      </c>
      <c r="D717" t="s">
        <v>606</v>
      </c>
      <c r="E717" t="s">
        <v>376</v>
      </c>
      <c r="F717">
        <v>2020</v>
      </c>
      <c r="G717">
        <v>2</v>
      </c>
      <c r="H717" s="8" t="s">
        <v>287</v>
      </c>
      <c r="I717" s="8">
        <v>1</v>
      </c>
      <c r="J717" s="1">
        <v>4669.79</v>
      </c>
      <c r="K717" s="1">
        <v>0</v>
      </c>
      <c r="L717" s="8">
        <v>-4669.79</v>
      </c>
      <c r="M717" t="s">
        <v>70</v>
      </c>
      <c r="N717" t="s">
        <v>134</v>
      </c>
      <c r="O717" t="s">
        <v>135</v>
      </c>
      <c r="P717">
        <v>6201</v>
      </c>
      <c r="Q717" t="s">
        <v>136</v>
      </c>
      <c r="R717" s="8" t="s">
        <v>697</v>
      </c>
    </row>
    <row r="718" spans="1:18" x14ac:dyDescent="0.25">
      <c r="A718" s="8" t="s">
        <v>159</v>
      </c>
      <c r="B718" t="s">
        <v>457</v>
      </c>
      <c r="C718" t="s">
        <v>464</v>
      </c>
      <c r="D718" t="s">
        <v>607</v>
      </c>
      <c r="E718" t="s">
        <v>377</v>
      </c>
      <c r="F718">
        <v>2020</v>
      </c>
      <c r="G718">
        <v>2</v>
      </c>
      <c r="H718" s="8" t="s">
        <v>287</v>
      </c>
      <c r="I718" s="8">
        <v>1</v>
      </c>
      <c r="J718" s="1">
        <v>740.65</v>
      </c>
      <c r="K718" s="1">
        <v>0</v>
      </c>
      <c r="L718" s="8">
        <v>-740.65</v>
      </c>
      <c r="M718" t="s">
        <v>70</v>
      </c>
      <c r="N718" t="s">
        <v>134</v>
      </c>
      <c r="O718" t="s">
        <v>137</v>
      </c>
      <c r="P718">
        <v>6220</v>
      </c>
      <c r="Q718" t="s">
        <v>138</v>
      </c>
      <c r="R718" s="8" t="s">
        <v>697</v>
      </c>
    </row>
    <row r="719" spans="1:18" x14ac:dyDescent="0.25">
      <c r="A719" s="8" t="s">
        <v>159</v>
      </c>
      <c r="B719" t="s">
        <v>457</v>
      </c>
      <c r="C719" t="s">
        <v>460</v>
      </c>
      <c r="D719" t="s">
        <v>595</v>
      </c>
      <c r="E719" t="s">
        <v>333</v>
      </c>
      <c r="F719">
        <v>2020</v>
      </c>
      <c r="G719">
        <v>2</v>
      </c>
      <c r="H719" s="8" t="s">
        <v>287</v>
      </c>
      <c r="I719" s="8">
        <v>1</v>
      </c>
      <c r="J719" s="1">
        <v>52.04</v>
      </c>
      <c r="K719" s="1">
        <v>0</v>
      </c>
      <c r="L719" s="8">
        <v>-52.04</v>
      </c>
      <c r="M719" t="s">
        <v>70</v>
      </c>
      <c r="N719" t="s">
        <v>82</v>
      </c>
      <c r="O719" t="s">
        <v>83</v>
      </c>
      <c r="P719">
        <v>6300</v>
      </c>
      <c r="Q719" t="s">
        <v>82</v>
      </c>
      <c r="R719" s="8" t="s">
        <v>697</v>
      </c>
    </row>
    <row r="720" spans="1:18" x14ac:dyDescent="0.25">
      <c r="A720" s="8" t="s">
        <v>159</v>
      </c>
      <c r="B720" t="s">
        <v>457</v>
      </c>
      <c r="C720" t="s">
        <v>460</v>
      </c>
      <c r="D720" t="s">
        <v>595</v>
      </c>
      <c r="E720" t="s">
        <v>365</v>
      </c>
      <c r="F720">
        <v>2020</v>
      </c>
      <c r="G720">
        <v>2</v>
      </c>
      <c r="H720" s="8" t="s">
        <v>287</v>
      </c>
      <c r="I720" s="8">
        <v>1</v>
      </c>
      <c r="J720" s="1">
        <v>73946</v>
      </c>
      <c r="K720" s="1">
        <v>73034.12</v>
      </c>
      <c r="L720" s="8">
        <v>-911.88</v>
      </c>
      <c r="M720" t="s">
        <v>70</v>
      </c>
      <c r="N720" t="s">
        <v>82</v>
      </c>
      <c r="O720" t="s">
        <v>83</v>
      </c>
      <c r="P720">
        <v>6301</v>
      </c>
      <c r="Q720" t="s">
        <v>122</v>
      </c>
      <c r="R720" s="8" t="s">
        <v>697</v>
      </c>
    </row>
    <row r="721" spans="1:18" x14ac:dyDescent="0.25">
      <c r="A721" s="8" t="s">
        <v>159</v>
      </c>
      <c r="B721" t="s">
        <v>457</v>
      </c>
      <c r="C721" t="s">
        <v>460</v>
      </c>
      <c r="D721" t="s">
        <v>596</v>
      </c>
      <c r="E721" t="s">
        <v>334</v>
      </c>
      <c r="F721">
        <v>2020</v>
      </c>
      <c r="G721">
        <v>2</v>
      </c>
      <c r="H721" s="8" t="s">
        <v>287</v>
      </c>
      <c r="I721" s="8">
        <v>1</v>
      </c>
      <c r="J721" s="1">
        <v>5276.27</v>
      </c>
      <c r="K721" s="1">
        <v>0</v>
      </c>
      <c r="L721" s="8">
        <v>-5276.27</v>
      </c>
      <c r="M721" t="s">
        <v>70</v>
      </c>
      <c r="N721" t="s">
        <v>82</v>
      </c>
      <c r="O721" t="s">
        <v>84</v>
      </c>
      <c r="P721">
        <v>6310</v>
      </c>
      <c r="Q721" t="s">
        <v>85</v>
      </c>
      <c r="R721" s="8" t="s">
        <v>697</v>
      </c>
    </row>
    <row r="722" spans="1:18" x14ac:dyDescent="0.25">
      <c r="A722" s="8" t="s">
        <v>159</v>
      </c>
      <c r="B722" t="s">
        <v>457</v>
      </c>
      <c r="C722" t="s">
        <v>460</v>
      </c>
      <c r="D722" t="s">
        <v>596</v>
      </c>
      <c r="E722" t="s">
        <v>335</v>
      </c>
      <c r="F722">
        <v>2020</v>
      </c>
      <c r="G722">
        <v>2</v>
      </c>
      <c r="H722" s="8" t="s">
        <v>287</v>
      </c>
      <c r="I722" s="8">
        <v>1</v>
      </c>
      <c r="J722" s="1">
        <v>1110.51</v>
      </c>
      <c r="K722" s="1">
        <v>5714.55</v>
      </c>
      <c r="L722" s="8">
        <v>4604.04</v>
      </c>
      <c r="M722" t="s">
        <v>70</v>
      </c>
      <c r="N722" t="s">
        <v>82</v>
      </c>
      <c r="O722" t="s">
        <v>84</v>
      </c>
      <c r="P722">
        <v>6325</v>
      </c>
      <c r="Q722" t="s">
        <v>86</v>
      </c>
      <c r="R722" s="8" t="s">
        <v>697</v>
      </c>
    </row>
    <row r="723" spans="1:18" x14ac:dyDescent="0.25">
      <c r="A723" s="8" t="s">
        <v>159</v>
      </c>
      <c r="B723" t="s">
        <v>457</v>
      </c>
      <c r="C723" t="s">
        <v>460</v>
      </c>
      <c r="D723" t="s">
        <v>596</v>
      </c>
      <c r="E723" t="s">
        <v>336</v>
      </c>
      <c r="F723">
        <v>2020</v>
      </c>
      <c r="G723">
        <v>2</v>
      </c>
      <c r="H723" s="8" t="s">
        <v>287</v>
      </c>
      <c r="I723" s="8">
        <v>1</v>
      </c>
      <c r="J723" s="1">
        <v>424.59</v>
      </c>
      <c r="K723" s="1">
        <v>0</v>
      </c>
      <c r="L723" s="8">
        <v>-424.59</v>
      </c>
      <c r="M723" t="s">
        <v>70</v>
      </c>
      <c r="N723" t="s">
        <v>82</v>
      </c>
      <c r="O723" t="s">
        <v>84</v>
      </c>
      <c r="P723">
        <v>6330</v>
      </c>
      <c r="Q723" t="s">
        <v>87</v>
      </c>
      <c r="R723" s="8" t="s">
        <v>697</v>
      </c>
    </row>
    <row r="724" spans="1:18" x14ac:dyDescent="0.25">
      <c r="A724" s="8" t="s">
        <v>159</v>
      </c>
      <c r="B724" t="s">
        <v>457</v>
      </c>
      <c r="C724" t="s">
        <v>460</v>
      </c>
      <c r="D724" t="s">
        <v>597</v>
      </c>
      <c r="E724" t="s">
        <v>337</v>
      </c>
      <c r="F724">
        <v>2020</v>
      </c>
      <c r="G724">
        <v>2</v>
      </c>
      <c r="H724" s="8" t="s">
        <v>287</v>
      </c>
      <c r="I724" s="8">
        <v>1</v>
      </c>
      <c r="J724" s="1">
        <v>508.7</v>
      </c>
      <c r="K724" s="1">
        <v>0</v>
      </c>
      <c r="L724" s="8">
        <v>-508.7</v>
      </c>
      <c r="M724" t="s">
        <v>70</v>
      </c>
      <c r="N724" t="s">
        <v>82</v>
      </c>
      <c r="O724" t="s">
        <v>88</v>
      </c>
      <c r="P724">
        <v>6400</v>
      </c>
      <c r="Q724" t="s">
        <v>89</v>
      </c>
      <c r="R724" s="8" t="s">
        <v>697</v>
      </c>
    </row>
    <row r="725" spans="1:18" x14ac:dyDescent="0.25">
      <c r="A725" s="8" t="s">
        <v>159</v>
      </c>
      <c r="B725" t="s">
        <v>457</v>
      </c>
      <c r="C725" t="s">
        <v>460</v>
      </c>
      <c r="D725" t="s">
        <v>597</v>
      </c>
      <c r="E725" t="s">
        <v>338</v>
      </c>
      <c r="F725">
        <v>2020</v>
      </c>
      <c r="G725">
        <v>2</v>
      </c>
      <c r="H725" s="8" t="s">
        <v>287</v>
      </c>
      <c r="I725" s="8">
        <v>1</v>
      </c>
      <c r="J725" s="1">
        <v>2357</v>
      </c>
      <c r="K725" s="1">
        <v>0</v>
      </c>
      <c r="L725" s="8">
        <v>-2357</v>
      </c>
      <c r="M725" t="s">
        <v>70</v>
      </c>
      <c r="N725" t="s">
        <v>82</v>
      </c>
      <c r="O725" t="s">
        <v>88</v>
      </c>
      <c r="P725">
        <v>6420</v>
      </c>
      <c r="Q725" t="s">
        <v>90</v>
      </c>
      <c r="R725" s="8" t="s">
        <v>697</v>
      </c>
    </row>
    <row r="726" spans="1:18" x14ac:dyDescent="0.25">
      <c r="A726" s="8" t="s">
        <v>159</v>
      </c>
      <c r="B726" t="s">
        <v>457</v>
      </c>
      <c r="C726" t="s">
        <v>460</v>
      </c>
      <c r="D726" t="s">
        <v>598</v>
      </c>
      <c r="E726" t="s">
        <v>339</v>
      </c>
      <c r="F726">
        <v>2020</v>
      </c>
      <c r="G726">
        <v>2</v>
      </c>
      <c r="H726" s="8" t="s">
        <v>287</v>
      </c>
      <c r="I726" s="8">
        <v>1</v>
      </c>
      <c r="J726" s="1">
        <v>453.04</v>
      </c>
      <c r="K726" s="1">
        <v>3.2</v>
      </c>
      <c r="L726" s="8">
        <v>-449.84</v>
      </c>
      <c r="M726" t="s">
        <v>70</v>
      </c>
      <c r="N726" t="s">
        <v>82</v>
      </c>
      <c r="O726" t="s">
        <v>91</v>
      </c>
      <c r="P726">
        <v>6470</v>
      </c>
      <c r="Q726" t="s">
        <v>92</v>
      </c>
      <c r="R726" s="8" t="s">
        <v>697</v>
      </c>
    </row>
    <row r="727" spans="1:18" x14ac:dyDescent="0.25">
      <c r="A727" s="8" t="s">
        <v>159</v>
      </c>
      <c r="B727" t="s">
        <v>457</v>
      </c>
      <c r="C727" t="s">
        <v>460</v>
      </c>
      <c r="D727" t="s">
        <v>598</v>
      </c>
      <c r="E727" t="s">
        <v>340</v>
      </c>
      <c r="F727">
        <v>2020</v>
      </c>
      <c r="G727">
        <v>2</v>
      </c>
      <c r="H727" s="8" t="s">
        <v>287</v>
      </c>
      <c r="I727" s="8">
        <v>1</v>
      </c>
      <c r="J727" s="1">
        <v>2793.15</v>
      </c>
      <c r="K727" s="1">
        <v>0</v>
      </c>
      <c r="L727" s="8">
        <v>-2793.15</v>
      </c>
      <c r="M727" t="s">
        <v>70</v>
      </c>
      <c r="N727" t="s">
        <v>82</v>
      </c>
      <c r="O727" t="s">
        <v>91</v>
      </c>
      <c r="P727">
        <v>6495</v>
      </c>
      <c r="Q727" t="s">
        <v>93</v>
      </c>
      <c r="R727" s="8" t="s">
        <v>697</v>
      </c>
    </row>
    <row r="728" spans="1:18" x14ac:dyDescent="0.25">
      <c r="A728" s="8" t="s">
        <v>159</v>
      </c>
      <c r="B728" t="s">
        <v>457</v>
      </c>
      <c r="C728" t="s">
        <v>460</v>
      </c>
      <c r="D728" t="s">
        <v>599</v>
      </c>
      <c r="E728" t="s">
        <v>358</v>
      </c>
      <c r="F728">
        <v>2020</v>
      </c>
      <c r="G728">
        <v>2</v>
      </c>
      <c r="H728" s="8" t="s">
        <v>287</v>
      </c>
      <c r="I728" s="8">
        <v>1</v>
      </c>
      <c r="J728" s="1">
        <v>32.17</v>
      </c>
      <c r="K728" s="1">
        <v>0</v>
      </c>
      <c r="L728" s="8">
        <v>-32.17</v>
      </c>
      <c r="M728" t="s">
        <v>70</v>
      </c>
      <c r="N728" t="s">
        <v>82</v>
      </c>
      <c r="O728" t="s">
        <v>94</v>
      </c>
      <c r="P728">
        <v>6600</v>
      </c>
      <c r="Q728" t="s">
        <v>116</v>
      </c>
      <c r="R728" s="8" t="s">
        <v>697</v>
      </c>
    </row>
    <row r="729" spans="1:18" x14ac:dyDescent="0.25">
      <c r="A729" s="8" t="s">
        <v>159</v>
      </c>
      <c r="B729" t="s">
        <v>457</v>
      </c>
      <c r="C729" t="s">
        <v>460</v>
      </c>
      <c r="D729" t="s">
        <v>599</v>
      </c>
      <c r="E729" t="s">
        <v>342</v>
      </c>
      <c r="F729">
        <v>2020</v>
      </c>
      <c r="G729">
        <v>2</v>
      </c>
      <c r="H729" s="8" t="s">
        <v>287</v>
      </c>
      <c r="I729" s="8">
        <v>1</v>
      </c>
      <c r="J729" s="1">
        <v>91.28</v>
      </c>
      <c r="K729" s="1">
        <v>0</v>
      </c>
      <c r="L729" s="8">
        <v>-91.28</v>
      </c>
      <c r="M729" t="s">
        <v>70</v>
      </c>
      <c r="N729" t="s">
        <v>82</v>
      </c>
      <c r="O729" t="s">
        <v>94</v>
      </c>
      <c r="P729">
        <v>6650</v>
      </c>
      <c r="Q729" t="s">
        <v>96</v>
      </c>
      <c r="R729" s="8" t="s">
        <v>697</v>
      </c>
    </row>
    <row r="730" spans="1:18" x14ac:dyDescent="0.25">
      <c r="A730" s="8" t="s">
        <v>159</v>
      </c>
      <c r="B730" t="s">
        <v>457</v>
      </c>
      <c r="C730" t="s">
        <v>460</v>
      </c>
      <c r="D730" t="s">
        <v>599</v>
      </c>
      <c r="E730" t="s">
        <v>359</v>
      </c>
      <c r="F730">
        <v>2020</v>
      </c>
      <c r="G730">
        <v>2</v>
      </c>
      <c r="H730" s="8" t="s">
        <v>287</v>
      </c>
      <c r="I730" s="8">
        <v>1</v>
      </c>
      <c r="J730" s="1">
        <v>307.14999999999998</v>
      </c>
      <c r="K730" s="1">
        <v>330.28</v>
      </c>
      <c r="L730" s="8">
        <v>23.13</v>
      </c>
      <c r="M730" t="s">
        <v>70</v>
      </c>
      <c r="N730" t="s">
        <v>82</v>
      </c>
      <c r="O730" t="s">
        <v>94</v>
      </c>
      <c r="P730">
        <v>6651</v>
      </c>
      <c r="Q730" t="s">
        <v>117</v>
      </c>
      <c r="R730" s="8" t="s">
        <v>697</v>
      </c>
    </row>
    <row r="731" spans="1:18" x14ac:dyDescent="0.25">
      <c r="A731" s="8" t="s">
        <v>159</v>
      </c>
      <c r="B731" t="s">
        <v>457</v>
      </c>
      <c r="C731" t="s">
        <v>460</v>
      </c>
      <c r="D731" t="s">
        <v>599</v>
      </c>
      <c r="E731" t="s">
        <v>343</v>
      </c>
      <c r="F731">
        <v>2020</v>
      </c>
      <c r="G731">
        <v>2</v>
      </c>
      <c r="H731" s="8" t="s">
        <v>287</v>
      </c>
      <c r="I731" s="8">
        <v>1</v>
      </c>
      <c r="J731" s="1">
        <v>288.60000000000002</v>
      </c>
      <c r="K731" s="1">
        <v>424.6</v>
      </c>
      <c r="L731" s="8">
        <v>136</v>
      </c>
      <c r="M731" t="s">
        <v>70</v>
      </c>
      <c r="N731" t="s">
        <v>82</v>
      </c>
      <c r="O731" t="s">
        <v>94</v>
      </c>
      <c r="P731">
        <v>6663</v>
      </c>
      <c r="Q731" t="s">
        <v>97</v>
      </c>
      <c r="R731" s="8" t="s">
        <v>697</v>
      </c>
    </row>
    <row r="732" spans="1:18" x14ac:dyDescent="0.25">
      <c r="A732" s="8" t="s">
        <v>159</v>
      </c>
      <c r="B732" t="s">
        <v>457</v>
      </c>
      <c r="C732" t="s">
        <v>460</v>
      </c>
      <c r="D732" t="s">
        <v>599</v>
      </c>
      <c r="E732" t="s">
        <v>344</v>
      </c>
      <c r="F732">
        <v>2020</v>
      </c>
      <c r="G732">
        <v>2</v>
      </c>
      <c r="H732" s="8" t="s">
        <v>287</v>
      </c>
      <c r="I732" s="8">
        <v>1</v>
      </c>
      <c r="J732" s="1">
        <v>196</v>
      </c>
      <c r="K732" s="1">
        <v>0</v>
      </c>
      <c r="L732" s="8">
        <v>-196</v>
      </c>
      <c r="M732" t="s">
        <v>70</v>
      </c>
      <c r="N732" t="s">
        <v>82</v>
      </c>
      <c r="O732" t="s">
        <v>94</v>
      </c>
      <c r="P732">
        <v>6664</v>
      </c>
      <c r="Q732" t="s">
        <v>98</v>
      </c>
      <c r="R732" s="8" t="s">
        <v>697</v>
      </c>
    </row>
    <row r="733" spans="1:18" x14ac:dyDescent="0.25">
      <c r="A733" s="8" t="s">
        <v>159</v>
      </c>
      <c r="B733" t="s">
        <v>457</v>
      </c>
      <c r="C733" t="s">
        <v>460</v>
      </c>
      <c r="D733" t="s">
        <v>600</v>
      </c>
      <c r="E733" t="s">
        <v>345</v>
      </c>
      <c r="F733">
        <v>2020</v>
      </c>
      <c r="G733">
        <v>2</v>
      </c>
      <c r="H733" s="8" t="s">
        <v>287</v>
      </c>
      <c r="I733" s="8">
        <v>1</v>
      </c>
      <c r="J733" s="1">
        <v>236.24</v>
      </c>
      <c r="K733" s="1">
        <v>0</v>
      </c>
      <c r="L733" s="8">
        <v>-236.24</v>
      </c>
      <c r="M733" t="s">
        <v>70</v>
      </c>
      <c r="N733" t="s">
        <v>82</v>
      </c>
      <c r="O733" t="s">
        <v>99</v>
      </c>
      <c r="P733">
        <v>6805</v>
      </c>
      <c r="Q733" t="s">
        <v>100</v>
      </c>
      <c r="R733" s="8" t="s">
        <v>697</v>
      </c>
    </row>
    <row r="734" spans="1:18" x14ac:dyDescent="0.25">
      <c r="A734" s="8" t="s">
        <v>159</v>
      </c>
      <c r="B734" t="s">
        <v>457</v>
      </c>
      <c r="C734" t="s">
        <v>459</v>
      </c>
      <c r="D734" t="s">
        <v>594</v>
      </c>
      <c r="E734" t="s">
        <v>361</v>
      </c>
      <c r="F734">
        <v>2020</v>
      </c>
      <c r="G734">
        <v>2</v>
      </c>
      <c r="H734" s="8" t="s">
        <v>287</v>
      </c>
      <c r="I734" s="8">
        <v>1</v>
      </c>
      <c r="J734" s="1">
        <v>1867</v>
      </c>
      <c r="K734" s="1">
        <v>0</v>
      </c>
      <c r="L734" s="8">
        <v>-1867</v>
      </c>
      <c r="M734" t="s">
        <v>70</v>
      </c>
      <c r="N734" t="s">
        <v>74</v>
      </c>
      <c r="O734" t="s">
        <v>78</v>
      </c>
      <c r="P734">
        <v>6821</v>
      </c>
      <c r="Q734" t="s">
        <v>118</v>
      </c>
      <c r="R734" s="8" t="s">
        <v>697</v>
      </c>
    </row>
    <row r="735" spans="1:18" x14ac:dyDescent="0.25">
      <c r="A735" s="8" t="s">
        <v>159</v>
      </c>
      <c r="B735" t="s">
        <v>457</v>
      </c>
      <c r="C735" t="s">
        <v>460</v>
      </c>
      <c r="D735" t="s">
        <v>601</v>
      </c>
      <c r="E735" t="s">
        <v>346</v>
      </c>
      <c r="F735">
        <v>2020</v>
      </c>
      <c r="G735">
        <v>2</v>
      </c>
      <c r="H735" s="8" t="s">
        <v>287</v>
      </c>
      <c r="I735" s="8">
        <v>1</v>
      </c>
      <c r="J735" s="1">
        <v>56910.43</v>
      </c>
      <c r="K735" s="1">
        <v>0</v>
      </c>
      <c r="L735" s="8">
        <v>-56910.43</v>
      </c>
      <c r="M735" t="s">
        <v>70</v>
      </c>
      <c r="N735" t="s">
        <v>82</v>
      </c>
      <c r="O735" t="s">
        <v>101</v>
      </c>
      <c r="P735">
        <v>6825</v>
      </c>
      <c r="Q735" t="s">
        <v>102</v>
      </c>
      <c r="R735" s="8" t="s">
        <v>697</v>
      </c>
    </row>
    <row r="736" spans="1:18" x14ac:dyDescent="0.25">
      <c r="A736" s="8" t="s">
        <v>159</v>
      </c>
      <c r="B736" t="s">
        <v>457</v>
      </c>
      <c r="C736" t="s">
        <v>460</v>
      </c>
      <c r="D736" t="s">
        <v>602</v>
      </c>
      <c r="E736" t="s">
        <v>348</v>
      </c>
      <c r="F736">
        <v>2020</v>
      </c>
      <c r="G736">
        <v>2</v>
      </c>
      <c r="H736" s="8" t="s">
        <v>287</v>
      </c>
      <c r="I736" s="8">
        <v>1</v>
      </c>
      <c r="J736" s="1">
        <v>33</v>
      </c>
      <c r="K736" s="1">
        <v>0</v>
      </c>
      <c r="L736" s="8">
        <v>-33</v>
      </c>
      <c r="M736" t="s">
        <v>70</v>
      </c>
      <c r="N736" t="s">
        <v>82</v>
      </c>
      <c r="O736" t="s">
        <v>103</v>
      </c>
      <c r="P736">
        <v>6855</v>
      </c>
      <c r="Q736" t="s">
        <v>104</v>
      </c>
      <c r="R736" s="8" t="s">
        <v>697</v>
      </c>
    </row>
    <row r="737" spans="1:18" x14ac:dyDescent="0.25">
      <c r="A737" s="8" t="s">
        <v>160</v>
      </c>
      <c r="B737" t="s">
        <v>437</v>
      </c>
      <c r="C737" t="s">
        <v>438</v>
      </c>
      <c r="D737" t="s">
        <v>568</v>
      </c>
      <c r="E737" t="s">
        <v>286</v>
      </c>
      <c r="F737">
        <v>2020</v>
      </c>
      <c r="G737">
        <v>3</v>
      </c>
      <c r="H737" s="8" t="s">
        <v>287</v>
      </c>
      <c r="I737" s="8">
        <v>1</v>
      </c>
      <c r="J737" s="1">
        <v>19338.78</v>
      </c>
      <c r="K737" s="1">
        <v>5878.11</v>
      </c>
      <c r="L737" s="8">
        <v>-13460.67</v>
      </c>
      <c r="M737" t="s">
        <v>9</v>
      </c>
      <c r="N737" t="s">
        <v>10</v>
      </c>
      <c r="O737" t="s">
        <v>11</v>
      </c>
      <c r="P737">
        <v>143</v>
      </c>
      <c r="Q737" t="s">
        <v>12</v>
      </c>
      <c r="R737" s="8" t="s">
        <v>697</v>
      </c>
    </row>
    <row r="738" spans="1:18" x14ac:dyDescent="0.25">
      <c r="A738" s="8" t="s">
        <v>160</v>
      </c>
      <c r="B738" t="s">
        <v>437</v>
      </c>
      <c r="C738" t="s">
        <v>439</v>
      </c>
      <c r="D738" t="s">
        <v>569</v>
      </c>
      <c r="E738" t="s">
        <v>289</v>
      </c>
      <c r="F738">
        <v>2020</v>
      </c>
      <c r="G738">
        <v>3</v>
      </c>
      <c r="H738" s="8" t="s">
        <v>287</v>
      </c>
      <c r="I738" s="8">
        <v>1</v>
      </c>
      <c r="J738" s="1">
        <v>0</v>
      </c>
      <c r="K738" s="1">
        <v>424.6</v>
      </c>
      <c r="L738" s="8">
        <v>424.6</v>
      </c>
      <c r="M738" t="s">
        <v>9</v>
      </c>
      <c r="N738" t="s">
        <v>13</v>
      </c>
      <c r="O738" t="s">
        <v>14</v>
      </c>
      <c r="P738">
        <v>630</v>
      </c>
      <c r="Q738" t="s">
        <v>16</v>
      </c>
      <c r="R738" s="8" t="s">
        <v>697</v>
      </c>
    </row>
    <row r="739" spans="1:18" x14ac:dyDescent="0.25">
      <c r="A739" s="8" t="s">
        <v>160</v>
      </c>
      <c r="B739" t="s">
        <v>437</v>
      </c>
      <c r="C739" t="s">
        <v>439</v>
      </c>
      <c r="D739" t="s">
        <v>569</v>
      </c>
      <c r="E739" t="s">
        <v>290</v>
      </c>
      <c r="F739">
        <v>2020</v>
      </c>
      <c r="G739">
        <v>3</v>
      </c>
      <c r="H739" s="8" t="s">
        <v>287</v>
      </c>
      <c r="I739" s="8">
        <v>1</v>
      </c>
      <c r="J739" s="1">
        <v>0</v>
      </c>
      <c r="K739" s="1">
        <v>221.08</v>
      </c>
      <c r="L739" s="8">
        <v>221.08</v>
      </c>
      <c r="M739" t="s">
        <v>9</v>
      </c>
      <c r="N739" t="s">
        <v>13</v>
      </c>
      <c r="O739" t="s">
        <v>14</v>
      </c>
      <c r="P739">
        <v>650</v>
      </c>
      <c r="Q739" t="s">
        <v>17</v>
      </c>
      <c r="R739" s="8" t="s">
        <v>697</v>
      </c>
    </row>
    <row r="740" spans="1:18" x14ac:dyDescent="0.25">
      <c r="A740" s="8" t="s">
        <v>160</v>
      </c>
      <c r="B740" t="s">
        <v>437</v>
      </c>
      <c r="C740" t="s">
        <v>439</v>
      </c>
      <c r="D740" t="s">
        <v>569</v>
      </c>
      <c r="E740" t="s">
        <v>291</v>
      </c>
      <c r="F740">
        <v>2020</v>
      </c>
      <c r="G740">
        <v>3</v>
      </c>
      <c r="H740" s="8" t="s">
        <v>287</v>
      </c>
      <c r="I740" s="8">
        <v>1</v>
      </c>
      <c r="J740" s="1">
        <v>3630.68</v>
      </c>
      <c r="K740" s="1">
        <v>3630.68</v>
      </c>
      <c r="L740" s="8">
        <v>0</v>
      </c>
      <c r="M740" t="s">
        <v>9</v>
      </c>
      <c r="N740" t="s">
        <v>13</v>
      </c>
      <c r="O740" t="s">
        <v>14</v>
      </c>
      <c r="P740">
        <v>670</v>
      </c>
      <c r="Q740" t="s">
        <v>18</v>
      </c>
      <c r="R740" s="8" t="s">
        <v>697</v>
      </c>
    </row>
    <row r="741" spans="1:18" x14ac:dyDescent="0.25">
      <c r="A741" s="8" t="s">
        <v>160</v>
      </c>
      <c r="B741" t="s">
        <v>437</v>
      </c>
      <c r="C741" t="s">
        <v>439</v>
      </c>
      <c r="D741" t="s">
        <v>662</v>
      </c>
      <c r="E741" t="s">
        <v>663</v>
      </c>
      <c r="F741">
        <v>2020</v>
      </c>
      <c r="G741">
        <v>3</v>
      </c>
      <c r="H741" s="8" t="s">
        <v>287</v>
      </c>
      <c r="I741" s="8">
        <v>1</v>
      </c>
      <c r="J741" s="1">
        <v>13179.75</v>
      </c>
      <c r="K741" s="1">
        <v>0</v>
      </c>
      <c r="L741" s="8">
        <v>-13179.75</v>
      </c>
      <c r="M741" t="s">
        <v>9</v>
      </c>
      <c r="N741" t="s">
        <v>13</v>
      </c>
      <c r="O741" t="s">
        <v>664</v>
      </c>
      <c r="P741">
        <v>770</v>
      </c>
      <c r="Q741" t="s">
        <v>665</v>
      </c>
      <c r="R741" s="8" t="s">
        <v>697</v>
      </c>
    </row>
    <row r="742" spans="1:18" x14ac:dyDescent="0.25">
      <c r="A742" s="8" t="s">
        <v>160</v>
      </c>
      <c r="B742" t="s">
        <v>440</v>
      </c>
      <c r="C742" t="s">
        <v>571</v>
      </c>
      <c r="D742" t="s">
        <v>573</v>
      </c>
      <c r="E742" t="s">
        <v>364</v>
      </c>
      <c r="F742">
        <v>2020</v>
      </c>
      <c r="G742">
        <v>3</v>
      </c>
      <c r="H742" s="8" t="s">
        <v>287</v>
      </c>
      <c r="I742" s="8">
        <v>1</v>
      </c>
      <c r="J742" s="1">
        <v>4318.25</v>
      </c>
      <c r="K742" s="1">
        <v>4318.25</v>
      </c>
      <c r="L742" s="8">
        <v>0</v>
      </c>
      <c r="M742" t="s">
        <v>19</v>
      </c>
      <c r="N742" t="s">
        <v>23</v>
      </c>
      <c r="O742" t="s">
        <v>24</v>
      </c>
      <c r="P742">
        <v>1371</v>
      </c>
      <c r="Q742" t="s">
        <v>121</v>
      </c>
      <c r="R742" s="8" t="s">
        <v>697</v>
      </c>
    </row>
    <row r="743" spans="1:18" x14ac:dyDescent="0.25">
      <c r="A743" s="8" t="s">
        <v>160</v>
      </c>
      <c r="B743" t="s">
        <v>440</v>
      </c>
      <c r="C743" t="s">
        <v>571</v>
      </c>
      <c r="D743" t="s">
        <v>573</v>
      </c>
      <c r="E743" t="s">
        <v>295</v>
      </c>
      <c r="F743">
        <v>2020</v>
      </c>
      <c r="G743">
        <v>3</v>
      </c>
      <c r="H743" s="8" t="s">
        <v>287</v>
      </c>
      <c r="I743" s="8">
        <v>1</v>
      </c>
      <c r="J743" s="1">
        <v>4.51</v>
      </c>
      <c r="K743" s="1">
        <v>0</v>
      </c>
      <c r="L743" s="8">
        <v>-4.51</v>
      </c>
      <c r="M743" t="s">
        <v>19</v>
      </c>
      <c r="N743" t="s">
        <v>23</v>
      </c>
      <c r="O743" t="s">
        <v>24</v>
      </c>
      <c r="P743">
        <v>1401</v>
      </c>
      <c r="Q743" t="s">
        <v>26</v>
      </c>
      <c r="R743" s="8" t="s">
        <v>697</v>
      </c>
    </row>
    <row r="744" spans="1:18" x14ac:dyDescent="0.25">
      <c r="A744" s="8" t="s">
        <v>160</v>
      </c>
      <c r="B744" t="s">
        <v>440</v>
      </c>
      <c r="C744" t="s">
        <v>571</v>
      </c>
      <c r="D744" t="s">
        <v>573</v>
      </c>
      <c r="E744" t="s">
        <v>296</v>
      </c>
      <c r="F744">
        <v>2020</v>
      </c>
      <c r="G744">
        <v>3</v>
      </c>
      <c r="H744" s="8" t="s">
        <v>287</v>
      </c>
      <c r="I744" s="8">
        <v>1</v>
      </c>
      <c r="J744" s="1">
        <v>26123.66</v>
      </c>
      <c r="K744" s="1">
        <v>4451.88</v>
      </c>
      <c r="L744" s="8">
        <v>-21671.78</v>
      </c>
      <c r="M744" t="s">
        <v>19</v>
      </c>
      <c r="N744" t="s">
        <v>23</v>
      </c>
      <c r="O744" t="s">
        <v>24</v>
      </c>
      <c r="P744">
        <v>1406</v>
      </c>
      <c r="Q744" t="s">
        <v>27</v>
      </c>
      <c r="R744" s="8" t="s">
        <v>697</v>
      </c>
    </row>
    <row r="745" spans="1:18" x14ac:dyDescent="0.25">
      <c r="A745" s="8" t="s">
        <v>160</v>
      </c>
      <c r="B745" t="s">
        <v>440</v>
      </c>
      <c r="C745" t="s">
        <v>571</v>
      </c>
      <c r="D745" t="s">
        <v>573</v>
      </c>
      <c r="E745" t="s">
        <v>297</v>
      </c>
      <c r="F745">
        <v>2020</v>
      </c>
      <c r="G745">
        <v>3</v>
      </c>
      <c r="H745" s="8" t="s">
        <v>287</v>
      </c>
      <c r="I745" s="8">
        <v>1</v>
      </c>
      <c r="J745" s="1">
        <v>7399.65</v>
      </c>
      <c r="K745" s="1">
        <v>290.94</v>
      </c>
      <c r="L745" s="8">
        <v>-7108.71</v>
      </c>
      <c r="M745" t="s">
        <v>19</v>
      </c>
      <c r="N745" t="s">
        <v>23</v>
      </c>
      <c r="O745" t="s">
        <v>24</v>
      </c>
      <c r="P745">
        <v>1434</v>
      </c>
      <c r="Q745" t="s">
        <v>28</v>
      </c>
      <c r="R745" s="8" t="s">
        <v>697</v>
      </c>
    </row>
    <row r="746" spans="1:18" x14ac:dyDescent="0.25">
      <c r="A746" s="8" t="s">
        <v>160</v>
      </c>
      <c r="B746" t="s">
        <v>440</v>
      </c>
      <c r="C746" t="s">
        <v>571</v>
      </c>
      <c r="D746" t="s">
        <v>573</v>
      </c>
      <c r="E746" t="s">
        <v>298</v>
      </c>
      <c r="F746">
        <v>2020</v>
      </c>
      <c r="G746">
        <v>3</v>
      </c>
      <c r="H746" s="8" t="s">
        <v>287</v>
      </c>
      <c r="I746" s="8">
        <v>1</v>
      </c>
      <c r="J746" s="1">
        <v>3230.2</v>
      </c>
      <c r="K746" s="1">
        <v>0</v>
      </c>
      <c r="L746" s="8">
        <v>-3230.2</v>
      </c>
      <c r="M746" t="s">
        <v>19</v>
      </c>
      <c r="N746" t="s">
        <v>23</v>
      </c>
      <c r="O746" t="s">
        <v>24</v>
      </c>
      <c r="P746">
        <v>1437</v>
      </c>
      <c r="Q746" t="s">
        <v>29</v>
      </c>
      <c r="R746" s="8" t="s">
        <v>697</v>
      </c>
    </row>
    <row r="747" spans="1:18" x14ac:dyDescent="0.25">
      <c r="A747" s="8" t="s">
        <v>160</v>
      </c>
      <c r="B747" t="s">
        <v>440</v>
      </c>
      <c r="C747" t="s">
        <v>574</v>
      </c>
      <c r="D747" t="s">
        <v>575</v>
      </c>
      <c r="E747" t="s">
        <v>299</v>
      </c>
      <c r="F747">
        <v>2020</v>
      </c>
      <c r="G747">
        <v>3</v>
      </c>
      <c r="H747" s="8" t="s">
        <v>287</v>
      </c>
      <c r="I747" s="8">
        <v>1</v>
      </c>
      <c r="J747" s="1">
        <v>0</v>
      </c>
      <c r="K747" s="1">
        <v>17.239999999999998</v>
      </c>
      <c r="L747" s="8">
        <v>17.239999999999998</v>
      </c>
      <c r="M747" t="s">
        <v>19</v>
      </c>
      <c r="N747" t="s">
        <v>30</v>
      </c>
      <c r="O747" t="s">
        <v>31</v>
      </c>
      <c r="P747">
        <v>1600</v>
      </c>
      <c r="Q747" t="s">
        <v>32</v>
      </c>
      <c r="R747" s="8" t="s">
        <v>697</v>
      </c>
    </row>
    <row r="748" spans="1:18" x14ac:dyDescent="0.25">
      <c r="A748" s="8" t="s">
        <v>160</v>
      </c>
      <c r="B748" t="s">
        <v>440</v>
      </c>
      <c r="C748" t="s">
        <v>574</v>
      </c>
      <c r="D748" t="s">
        <v>575</v>
      </c>
      <c r="E748" t="s">
        <v>300</v>
      </c>
      <c r="F748">
        <v>2020</v>
      </c>
      <c r="G748">
        <v>3</v>
      </c>
      <c r="H748" s="8" t="s">
        <v>287</v>
      </c>
      <c r="I748" s="8">
        <v>1</v>
      </c>
      <c r="J748" s="1">
        <v>21054.67</v>
      </c>
      <c r="K748" s="1">
        <v>365957.48</v>
      </c>
      <c r="L748" s="8">
        <v>344902.81</v>
      </c>
      <c r="M748" t="s">
        <v>19</v>
      </c>
      <c r="N748" t="s">
        <v>30</v>
      </c>
      <c r="O748" t="s">
        <v>31</v>
      </c>
      <c r="P748">
        <v>1803</v>
      </c>
      <c r="Q748" t="s">
        <v>33</v>
      </c>
      <c r="R748" s="8" t="s">
        <v>697</v>
      </c>
    </row>
    <row r="749" spans="1:18" x14ac:dyDescent="0.25">
      <c r="A749" s="8" t="s">
        <v>161</v>
      </c>
      <c r="B749" t="s">
        <v>583</v>
      </c>
      <c r="C749" t="s">
        <v>584</v>
      </c>
      <c r="D749" t="s">
        <v>585</v>
      </c>
      <c r="E749" t="s">
        <v>312</v>
      </c>
      <c r="F749">
        <v>2020</v>
      </c>
      <c r="G749">
        <v>3</v>
      </c>
      <c r="H749" s="8" t="s">
        <v>287</v>
      </c>
      <c r="I749" s="8">
        <v>1</v>
      </c>
      <c r="J749" s="1">
        <v>332161.43</v>
      </c>
      <c r="K749" s="1">
        <v>205276.04</v>
      </c>
      <c r="L749" s="8">
        <v>-126885.39</v>
      </c>
      <c r="M749" t="s">
        <v>51</v>
      </c>
      <c r="N749" t="s">
        <v>149</v>
      </c>
      <c r="O749" t="s">
        <v>149</v>
      </c>
      <c r="P749">
        <v>3300</v>
      </c>
      <c r="Q749" t="s">
        <v>150</v>
      </c>
      <c r="R749" s="8" t="s">
        <v>697</v>
      </c>
    </row>
    <row r="750" spans="1:18" x14ac:dyDescent="0.25">
      <c r="A750" s="8" t="s">
        <v>161</v>
      </c>
      <c r="B750" t="s">
        <v>583</v>
      </c>
      <c r="C750" t="s">
        <v>586</v>
      </c>
      <c r="D750" t="s">
        <v>587</v>
      </c>
      <c r="E750" t="s">
        <v>315</v>
      </c>
      <c r="F750">
        <v>2020</v>
      </c>
      <c r="G750">
        <v>3</v>
      </c>
      <c r="H750" s="8" t="s">
        <v>287</v>
      </c>
      <c r="I750" s="8">
        <v>1</v>
      </c>
      <c r="J750" s="1">
        <v>20751.34</v>
      </c>
      <c r="K750" s="1">
        <v>20751.34</v>
      </c>
      <c r="L750" s="8">
        <v>0</v>
      </c>
      <c r="M750" t="s">
        <v>51</v>
      </c>
      <c r="N750" t="s">
        <v>52</v>
      </c>
      <c r="O750" t="s">
        <v>52</v>
      </c>
      <c r="P750">
        <v>3720</v>
      </c>
      <c r="Q750" t="s">
        <v>55</v>
      </c>
      <c r="R750" s="8" t="s">
        <v>697</v>
      </c>
    </row>
    <row r="751" spans="1:18" x14ac:dyDescent="0.25">
      <c r="A751" s="8" t="s">
        <v>161</v>
      </c>
      <c r="B751" t="s">
        <v>583</v>
      </c>
      <c r="C751" t="s">
        <v>586</v>
      </c>
      <c r="D751" t="s">
        <v>587</v>
      </c>
      <c r="E751" t="s">
        <v>316</v>
      </c>
      <c r="F751">
        <v>2020</v>
      </c>
      <c r="G751">
        <v>3</v>
      </c>
      <c r="H751" s="8" t="s">
        <v>287</v>
      </c>
      <c r="I751" s="8">
        <v>1</v>
      </c>
      <c r="J751" s="1">
        <v>6375.08</v>
      </c>
      <c r="K751" s="1">
        <v>6375.08</v>
      </c>
      <c r="L751" s="8">
        <v>0</v>
      </c>
      <c r="M751" t="s">
        <v>51</v>
      </c>
      <c r="N751" t="s">
        <v>52</v>
      </c>
      <c r="O751" t="s">
        <v>52</v>
      </c>
      <c r="P751">
        <v>3730</v>
      </c>
      <c r="Q751" t="s">
        <v>56</v>
      </c>
      <c r="R751" s="8" t="s">
        <v>697</v>
      </c>
    </row>
    <row r="752" spans="1:18" x14ac:dyDescent="0.25">
      <c r="A752" s="8" t="s">
        <v>161</v>
      </c>
      <c r="B752" t="s">
        <v>583</v>
      </c>
      <c r="C752" t="s">
        <v>586</v>
      </c>
      <c r="D752" t="s">
        <v>587</v>
      </c>
      <c r="E752" t="s">
        <v>317</v>
      </c>
      <c r="F752">
        <v>2020</v>
      </c>
      <c r="G752">
        <v>3</v>
      </c>
      <c r="H752" s="8" t="s">
        <v>287</v>
      </c>
      <c r="I752" s="8">
        <v>1</v>
      </c>
      <c r="J752" s="1">
        <v>9739.2199999999993</v>
      </c>
      <c r="K752" s="1">
        <v>9739.2199999999993</v>
      </c>
      <c r="L752" s="8">
        <v>0</v>
      </c>
      <c r="M752" t="s">
        <v>51</v>
      </c>
      <c r="N752" t="s">
        <v>52</v>
      </c>
      <c r="O752" t="s">
        <v>52</v>
      </c>
      <c r="P752">
        <v>3740</v>
      </c>
      <c r="Q752" t="s">
        <v>57</v>
      </c>
      <c r="R752" s="8" t="s">
        <v>697</v>
      </c>
    </row>
    <row r="753" spans="1:18" x14ac:dyDescent="0.25">
      <c r="A753" s="8" t="s">
        <v>161</v>
      </c>
      <c r="B753" t="s">
        <v>583</v>
      </c>
      <c r="C753" t="s">
        <v>586</v>
      </c>
      <c r="D753" t="s">
        <v>587</v>
      </c>
      <c r="E753" t="s">
        <v>318</v>
      </c>
      <c r="F753">
        <v>2020</v>
      </c>
      <c r="G753">
        <v>3</v>
      </c>
      <c r="H753" s="8" t="s">
        <v>287</v>
      </c>
      <c r="I753" s="8">
        <v>1</v>
      </c>
      <c r="J753" s="1">
        <v>60</v>
      </c>
      <c r="K753" s="1">
        <v>60</v>
      </c>
      <c r="L753" s="8">
        <v>0</v>
      </c>
      <c r="M753" t="s">
        <v>51</v>
      </c>
      <c r="N753" t="s">
        <v>52</v>
      </c>
      <c r="O753" t="s">
        <v>52</v>
      </c>
      <c r="P753">
        <v>3770</v>
      </c>
      <c r="Q753" t="s">
        <v>58</v>
      </c>
      <c r="R753" s="8" t="s">
        <v>697</v>
      </c>
    </row>
    <row r="754" spans="1:18" x14ac:dyDescent="0.25">
      <c r="A754" s="8" t="s">
        <v>161</v>
      </c>
      <c r="B754" t="s">
        <v>583</v>
      </c>
      <c r="C754" t="s">
        <v>586</v>
      </c>
      <c r="D754" t="s">
        <v>587</v>
      </c>
      <c r="E754" t="s">
        <v>319</v>
      </c>
      <c r="F754">
        <v>2020</v>
      </c>
      <c r="G754">
        <v>3</v>
      </c>
      <c r="H754" s="8" t="s">
        <v>287</v>
      </c>
      <c r="I754" s="8">
        <v>1</v>
      </c>
      <c r="J754" s="1">
        <v>36925.64</v>
      </c>
      <c r="K754" s="1">
        <v>36925.64</v>
      </c>
      <c r="L754" s="8">
        <v>0</v>
      </c>
      <c r="M754" t="s">
        <v>51</v>
      </c>
      <c r="N754" t="s">
        <v>52</v>
      </c>
      <c r="O754" t="s">
        <v>52</v>
      </c>
      <c r="P754">
        <v>3790</v>
      </c>
      <c r="Q754" t="s">
        <v>59</v>
      </c>
      <c r="R754" s="8" t="s">
        <v>697</v>
      </c>
    </row>
    <row r="755" spans="1:18" x14ac:dyDescent="0.25">
      <c r="A755" s="8" t="s">
        <v>161</v>
      </c>
      <c r="B755" t="s">
        <v>583</v>
      </c>
      <c r="C755" t="s">
        <v>586</v>
      </c>
      <c r="D755" t="s">
        <v>587</v>
      </c>
      <c r="E755" t="s">
        <v>362</v>
      </c>
      <c r="F755">
        <v>2020</v>
      </c>
      <c r="G755">
        <v>3</v>
      </c>
      <c r="H755" s="8" t="s">
        <v>287</v>
      </c>
      <c r="I755" s="8">
        <v>1</v>
      </c>
      <c r="J755" s="1">
        <v>0</v>
      </c>
      <c r="K755" s="1">
        <v>21054.67</v>
      </c>
      <c r="L755" s="8">
        <v>21054.67</v>
      </c>
      <c r="M755" t="s">
        <v>51</v>
      </c>
      <c r="N755" t="s">
        <v>52</v>
      </c>
      <c r="O755" t="s">
        <v>52</v>
      </c>
      <c r="P755">
        <v>3820</v>
      </c>
      <c r="Q755" t="s">
        <v>119</v>
      </c>
      <c r="R755" s="8" t="s">
        <v>697</v>
      </c>
    </row>
    <row r="756" spans="1:18" x14ac:dyDescent="0.25">
      <c r="A756" s="8" t="s">
        <v>161</v>
      </c>
      <c r="B756" t="s">
        <v>451</v>
      </c>
      <c r="C756" t="s">
        <v>452</v>
      </c>
      <c r="D756" t="s">
        <v>588</v>
      </c>
      <c r="E756" t="s">
        <v>322</v>
      </c>
      <c r="F756">
        <v>2020</v>
      </c>
      <c r="G756">
        <v>3</v>
      </c>
      <c r="H756" s="8" t="s">
        <v>287</v>
      </c>
      <c r="I756" s="8">
        <v>1</v>
      </c>
      <c r="J756" s="1">
        <v>46612.7</v>
      </c>
      <c r="K756" s="1">
        <v>0</v>
      </c>
      <c r="L756" s="8">
        <v>-46612.7</v>
      </c>
      <c r="M756" t="s">
        <v>226</v>
      </c>
      <c r="N756" t="s">
        <v>226</v>
      </c>
      <c r="O756" t="s">
        <v>226</v>
      </c>
      <c r="P756">
        <v>3900</v>
      </c>
      <c r="Q756" t="s">
        <v>62</v>
      </c>
      <c r="R756" s="8" t="s">
        <v>697</v>
      </c>
    </row>
    <row r="757" spans="1:18" x14ac:dyDescent="0.25">
      <c r="A757" s="8" t="s">
        <v>159</v>
      </c>
      <c r="B757" t="s">
        <v>453</v>
      </c>
      <c r="C757" t="s">
        <v>455</v>
      </c>
      <c r="D757" t="s">
        <v>590</v>
      </c>
      <c r="E757" t="s">
        <v>325</v>
      </c>
      <c r="F757">
        <v>2020</v>
      </c>
      <c r="G757">
        <v>3</v>
      </c>
      <c r="H757" s="8" t="s">
        <v>287</v>
      </c>
      <c r="I757" s="8">
        <v>1</v>
      </c>
      <c r="J757" s="1">
        <v>0</v>
      </c>
      <c r="K757" s="1">
        <v>13179.75</v>
      </c>
      <c r="L757" s="8">
        <v>13179.75</v>
      </c>
      <c r="M757" t="s">
        <v>63</v>
      </c>
      <c r="N757" t="s">
        <v>67</v>
      </c>
      <c r="O757" t="s">
        <v>68</v>
      </c>
      <c r="P757">
        <v>4820</v>
      </c>
      <c r="Q757" t="s">
        <v>68</v>
      </c>
      <c r="R757" s="8" t="s">
        <v>697</v>
      </c>
    </row>
    <row r="758" spans="1:18" x14ac:dyDescent="0.25">
      <c r="A758" s="8" t="s">
        <v>159</v>
      </c>
      <c r="B758" t="s">
        <v>453</v>
      </c>
      <c r="C758" t="s">
        <v>456</v>
      </c>
      <c r="D758" t="s">
        <v>591</v>
      </c>
      <c r="E758" t="s">
        <v>326</v>
      </c>
      <c r="F758">
        <v>2020</v>
      </c>
      <c r="G758">
        <v>3</v>
      </c>
      <c r="H758" s="8" t="s">
        <v>287</v>
      </c>
      <c r="I758" s="8">
        <v>1</v>
      </c>
      <c r="J758" s="1">
        <v>0</v>
      </c>
      <c r="K758" s="1">
        <v>46612.7</v>
      </c>
      <c r="L758" s="8">
        <v>46612.7</v>
      </c>
      <c r="M758" t="s">
        <v>63</v>
      </c>
      <c r="N758" t="s">
        <v>69</v>
      </c>
      <c r="O758" t="s">
        <v>69</v>
      </c>
      <c r="P758">
        <v>4830</v>
      </c>
      <c r="Q758" t="s">
        <v>69</v>
      </c>
      <c r="R758" s="8" t="s">
        <v>697</v>
      </c>
    </row>
    <row r="759" spans="1:18" x14ac:dyDescent="0.25">
      <c r="A759" s="8" t="s">
        <v>159</v>
      </c>
      <c r="B759" t="s">
        <v>457</v>
      </c>
      <c r="C759" t="s">
        <v>459</v>
      </c>
      <c r="D759" t="s">
        <v>593</v>
      </c>
      <c r="E759" t="s">
        <v>328</v>
      </c>
      <c r="F759">
        <v>2020</v>
      </c>
      <c r="G759">
        <v>3</v>
      </c>
      <c r="H759" s="8" t="s">
        <v>287</v>
      </c>
      <c r="I759" s="8">
        <v>1</v>
      </c>
      <c r="J759" s="1">
        <v>21550</v>
      </c>
      <c r="K759" s="1">
        <v>0</v>
      </c>
      <c r="L759" s="8">
        <v>-21550</v>
      </c>
      <c r="M759" t="s">
        <v>70</v>
      </c>
      <c r="N759" t="s">
        <v>74</v>
      </c>
      <c r="O759" t="s">
        <v>75</v>
      </c>
      <c r="P759">
        <v>6020</v>
      </c>
      <c r="Q759" t="s">
        <v>76</v>
      </c>
      <c r="R759" s="8" t="s">
        <v>697</v>
      </c>
    </row>
    <row r="760" spans="1:18" x14ac:dyDescent="0.25">
      <c r="A760" s="8" t="s">
        <v>159</v>
      </c>
      <c r="B760" t="s">
        <v>457</v>
      </c>
      <c r="C760" t="s">
        <v>459</v>
      </c>
      <c r="D760" t="s">
        <v>593</v>
      </c>
      <c r="E760" t="s">
        <v>329</v>
      </c>
      <c r="F760">
        <v>2020</v>
      </c>
      <c r="G760">
        <v>3</v>
      </c>
      <c r="H760" s="8" t="s">
        <v>287</v>
      </c>
      <c r="I760" s="8">
        <v>1</v>
      </c>
      <c r="J760" s="1">
        <v>10000</v>
      </c>
      <c r="K760" s="1">
        <v>0</v>
      </c>
      <c r="L760" s="8">
        <v>-10000</v>
      </c>
      <c r="M760" t="s">
        <v>70</v>
      </c>
      <c r="N760" t="s">
        <v>74</v>
      </c>
      <c r="O760" t="s">
        <v>75</v>
      </c>
      <c r="P760">
        <v>6024</v>
      </c>
      <c r="Q760" t="s">
        <v>77</v>
      </c>
      <c r="R760" s="8" t="s">
        <v>697</v>
      </c>
    </row>
    <row r="761" spans="1:18" x14ac:dyDescent="0.25">
      <c r="A761" s="8" t="s">
        <v>159</v>
      </c>
      <c r="B761" t="s">
        <v>457</v>
      </c>
      <c r="C761" t="s">
        <v>459</v>
      </c>
      <c r="D761" t="s">
        <v>593</v>
      </c>
      <c r="E761" t="s">
        <v>357</v>
      </c>
      <c r="F761">
        <v>2020</v>
      </c>
      <c r="G761">
        <v>3</v>
      </c>
      <c r="H761" s="8" t="s">
        <v>287</v>
      </c>
      <c r="I761" s="8">
        <v>1</v>
      </c>
      <c r="J761" s="1">
        <v>3230.54</v>
      </c>
      <c r="K761" s="1">
        <v>3628.78</v>
      </c>
      <c r="L761" s="8">
        <v>398.24</v>
      </c>
      <c r="M761" t="s">
        <v>70</v>
      </c>
      <c r="N761" t="s">
        <v>74</v>
      </c>
      <c r="O761" t="s">
        <v>75</v>
      </c>
      <c r="P761">
        <v>6095</v>
      </c>
      <c r="Q761" t="s">
        <v>115</v>
      </c>
      <c r="R761" s="8" t="s">
        <v>697</v>
      </c>
    </row>
    <row r="762" spans="1:18" x14ac:dyDescent="0.25">
      <c r="A762" s="8" t="s">
        <v>159</v>
      </c>
      <c r="B762" t="s">
        <v>457</v>
      </c>
      <c r="C762" t="s">
        <v>459</v>
      </c>
      <c r="D762" t="s">
        <v>594</v>
      </c>
      <c r="E762" t="s">
        <v>330</v>
      </c>
      <c r="F762">
        <v>2020</v>
      </c>
      <c r="G762">
        <v>3</v>
      </c>
      <c r="H762" s="8" t="s">
        <v>287</v>
      </c>
      <c r="I762" s="8">
        <v>1</v>
      </c>
      <c r="J762" s="1">
        <v>5194.17</v>
      </c>
      <c r="K762" s="1">
        <v>0</v>
      </c>
      <c r="L762" s="8">
        <v>-5194.17</v>
      </c>
      <c r="M762" t="s">
        <v>70</v>
      </c>
      <c r="N762" t="s">
        <v>74</v>
      </c>
      <c r="O762" t="s">
        <v>78</v>
      </c>
      <c r="P762">
        <v>6110</v>
      </c>
      <c r="Q762" t="s">
        <v>79</v>
      </c>
      <c r="R762" s="8" t="s">
        <v>697</v>
      </c>
    </row>
    <row r="763" spans="1:18" x14ac:dyDescent="0.25">
      <c r="A763" s="8" t="s">
        <v>159</v>
      </c>
      <c r="B763" t="s">
        <v>457</v>
      </c>
      <c r="C763" t="s">
        <v>459</v>
      </c>
      <c r="D763" t="s">
        <v>594</v>
      </c>
      <c r="E763" t="s">
        <v>331</v>
      </c>
      <c r="F763">
        <v>2020</v>
      </c>
      <c r="G763">
        <v>3</v>
      </c>
      <c r="H763" s="8" t="s">
        <v>287</v>
      </c>
      <c r="I763" s="8">
        <v>1</v>
      </c>
      <c r="J763" s="1">
        <v>181.47</v>
      </c>
      <c r="K763" s="1">
        <v>0</v>
      </c>
      <c r="L763" s="8">
        <v>-181.47</v>
      </c>
      <c r="M763" t="s">
        <v>70</v>
      </c>
      <c r="N763" t="s">
        <v>74</v>
      </c>
      <c r="O763" t="s">
        <v>78</v>
      </c>
      <c r="P763">
        <v>6111</v>
      </c>
      <c r="Q763" t="s">
        <v>80</v>
      </c>
      <c r="R763" s="8" t="s">
        <v>697</v>
      </c>
    </row>
    <row r="764" spans="1:18" x14ac:dyDescent="0.25">
      <c r="A764" s="8" t="s">
        <v>159</v>
      </c>
      <c r="B764" t="s">
        <v>457</v>
      </c>
      <c r="C764" t="s">
        <v>464</v>
      </c>
      <c r="D764" t="s">
        <v>606</v>
      </c>
      <c r="E764" t="s">
        <v>376</v>
      </c>
      <c r="F764">
        <v>2020</v>
      </c>
      <c r="G764">
        <v>3</v>
      </c>
      <c r="H764" s="8" t="s">
        <v>287</v>
      </c>
      <c r="I764" s="8">
        <v>1</v>
      </c>
      <c r="J764" s="1">
        <v>5878.11</v>
      </c>
      <c r="K764" s="1">
        <v>0</v>
      </c>
      <c r="L764" s="8">
        <v>-5878.11</v>
      </c>
      <c r="M764" t="s">
        <v>70</v>
      </c>
      <c r="N764" t="s">
        <v>134</v>
      </c>
      <c r="O764" t="s">
        <v>135</v>
      </c>
      <c r="P764">
        <v>6201</v>
      </c>
      <c r="Q764" t="s">
        <v>136</v>
      </c>
      <c r="R764" s="8" t="s">
        <v>697</v>
      </c>
    </row>
    <row r="765" spans="1:18" x14ac:dyDescent="0.25">
      <c r="A765" s="8" t="s">
        <v>159</v>
      </c>
      <c r="B765" t="s">
        <v>457</v>
      </c>
      <c r="C765" t="s">
        <v>464</v>
      </c>
      <c r="D765" t="s">
        <v>607</v>
      </c>
      <c r="E765" t="s">
        <v>377</v>
      </c>
      <c r="F765">
        <v>2020</v>
      </c>
      <c r="G765">
        <v>3</v>
      </c>
      <c r="H765" s="8" t="s">
        <v>287</v>
      </c>
      <c r="I765" s="8">
        <v>1</v>
      </c>
      <c r="J765" s="1">
        <v>645.67999999999995</v>
      </c>
      <c r="K765" s="1">
        <v>0</v>
      </c>
      <c r="L765" s="8">
        <v>-645.67999999999995</v>
      </c>
      <c r="M765" t="s">
        <v>70</v>
      </c>
      <c r="N765" t="s">
        <v>134</v>
      </c>
      <c r="O765" t="s">
        <v>137</v>
      </c>
      <c r="P765">
        <v>6220</v>
      </c>
      <c r="Q765" t="s">
        <v>138</v>
      </c>
      <c r="R765" s="8" t="s">
        <v>697</v>
      </c>
    </row>
    <row r="766" spans="1:18" x14ac:dyDescent="0.25">
      <c r="A766" s="8" t="s">
        <v>159</v>
      </c>
      <c r="B766" t="s">
        <v>457</v>
      </c>
      <c r="C766" t="s">
        <v>464</v>
      </c>
      <c r="D766" t="s">
        <v>607</v>
      </c>
      <c r="E766" t="s">
        <v>378</v>
      </c>
      <c r="F766">
        <v>2020</v>
      </c>
      <c r="G766">
        <v>3</v>
      </c>
      <c r="H766" s="8" t="s">
        <v>287</v>
      </c>
      <c r="I766" s="8">
        <v>1</v>
      </c>
      <c r="J766" s="1">
        <v>3630.68</v>
      </c>
      <c r="K766" s="1">
        <v>0</v>
      </c>
      <c r="L766" s="8">
        <v>-3630.68</v>
      </c>
      <c r="M766" t="s">
        <v>70</v>
      </c>
      <c r="N766" t="s">
        <v>134</v>
      </c>
      <c r="O766" t="s">
        <v>137</v>
      </c>
      <c r="P766">
        <v>6260</v>
      </c>
      <c r="Q766" t="s">
        <v>139</v>
      </c>
      <c r="R766" s="8" t="s">
        <v>697</v>
      </c>
    </row>
    <row r="767" spans="1:18" x14ac:dyDescent="0.25">
      <c r="A767" s="8" t="s">
        <v>159</v>
      </c>
      <c r="B767" t="s">
        <v>457</v>
      </c>
      <c r="C767" t="s">
        <v>460</v>
      </c>
      <c r="D767" t="s">
        <v>595</v>
      </c>
      <c r="E767" t="s">
        <v>333</v>
      </c>
      <c r="F767">
        <v>2020</v>
      </c>
      <c r="G767">
        <v>3</v>
      </c>
      <c r="H767" s="8" t="s">
        <v>287</v>
      </c>
      <c r="I767" s="8">
        <v>1</v>
      </c>
      <c r="J767" s="1">
        <v>175.56</v>
      </c>
      <c r="K767" s="1">
        <v>0</v>
      </c>
      <c r="L767" s="8">
        <v>-175.56</v>
      </c>
      <c r="M767" t="s">
        <v>70</v>
      </c>
      <c r="N767" t="s">
        <v>82</v>
      </c>
      <c r="O767" t="s">
        <v>83</v>
      </c>
      <c r="P767">
        <v>6300</v>
      </c>
      <c r="Q767" t="s">
        <v>82</v>
      </c>
      <c r="R767" s="8" t="s">
        <v>697</v>
      </c>
    </row>
    <row r="768" spans="1:18" x14ac:dyDescent="0.25">
      <c r="A768" s="8" t="s">
        <v>159</v>
      </c>
      <c r="B768" t="s">
        <v>457</v>
      </c>
      <c r="C768" t="s">
        <v>460</v>
      </c>
      <c r="D768" t="s">
        <v>595</v>
      </c>
      <c r="E768" t="s">
        <v>365</v>
      </c>
      <c r="F768">
        <v>2020</v>
      </c>
      <c r="G768">
        <v>3</v>
      </c>
      <c r="H768" s="8" t="s">
        <v>287</v>
      </c>
      <c r="I768" s="8">
        <v>1</v>
      </c>
      <c r="J768" s="1">
        <v>84424</v>
      </c>
      <c r="K768" s="1">
        <v>2735.64</v>
      </c>
      <c r="L768" s="8">
        <v>-81688.36</v>
      </c>
      <c r="M768" t="s">
        <v>70</v>
      </c>
      <c r="N768" t="s">
        <v>82</v>
      </c>
      <c r="O768" t="s">
        <v>83</v>
      </c>
      <c r="P768">
        <v>6301</v>
      </c>
      <c r="Q768" t="s">
        <v>122</v>
      </c>
      <c r="R768" s="8" t="s">
        <v>697</v>
      </c>
    </row>
    <row r="769" spans="1:18" x14ac:dyDescent="0.25">
      <c r="A769" s="8" t="s">
        <v>159</v>
      </c>
      <c r="B769" t="s">
        <v>457</v>
      </c>
      <c r="C769" t="s">
        <v>460</v>
      </c>
      <c r="D769" t="s">
        <v>596</v>
      </c>
      <c r="E769" t="s">
        <v>334</v>
      </c>
      <c r="F769">
        <v>2020</v>
      </c>
      <c r="G769">
        <v>3</v>
      </c>
      <c r="H769" s="8" t="s">
        <v>287</v>
      </c>
      <c r="I769" s="8">
        <v>1</v>
      </c>
      <c r="J769" s="1">
        <v>5276.27</v>
      </c>
      <c r="K769" s="1">
        <v>0</v>
      </c>
      <c r="L769" s="8">
        <v>-5276.27</v>
      </c>
      <c r="M769" t="s">
        <v>70</v>
      </c>
      <c r="N769" t="s">
        <v>82</v>
      </c>
      <c r="O769" t="s">
        <v>84</v>
      </c>
      <c r="P769">
        <v>6310</v>
      </c>
      <c r="Q769" t="s">
        <v>85</v>
      </c>
      <c r="R769" s="8" t="s">
        <v>697</v>
      </c>
    </row>
    <row r="770" spans="1:18" x14ac:dyDescent="0.25">
      <c r="A770" s="8" t="s">
        <v>159</v>
      </c>
      <c r="B770" t="s">
        <v>457</v>
      </c>
      <c r="C770" t="s">
        <v>460</v>
      </c>
      <c r="D770" t="s">
        <v>596</v>
      </c>
      <c r="E770" t="s">
        <v>335</v>
      </c>
      <c r="F770">
        <v>2020</v>
      </c>
      <c r="G770">
        <v>3</v>
      </c>
      <c r="H770" s="8" t="s">
        <v>287</v>
      </c>
      <c r="I770" s="8">
        <v>1</v>
      </c>
      <c r="J770" s="1">
        <v>1110.51</v>
      </c>
      <c r="K770" s="1">
        <v>0</v>
      </c>
      <c r="L770" s="8">
        <v>-1110.51</v>
      </c>
      <c r="M770" t="s">
        <v>70</v>
      </c>
      <c r="N770" t="s">
        <v>82</v>
      </c>
      <c r="O770" t="s">
        <v>84</v>
      </c>
      <c r="P770">
        <v>6325</v>
      </c>
      <c r="Q770" t="s">
        <v>86</v>
      </c>
      <c r="R770" s="8" t="s">
        <v>697</v>
      </c>
    </row>
    <row r="771" spans="1:18" x14ac:dyDescent="0.25">
      <c r="A771" s="8" t="s">
        <v>159</v>
      </c>
      <c r="B771" t="s">
        <v>457</v>
      </c>
      <c r="C771" t="s">
        <v>460</v>
      </c>
      <c r="D771" t="s">
        <v>596</v>
      </c>
      <c r="E771" t="s">
        <v>336</v>
      </c>
      <c r="F771">
        <v>2020</v>
      </c>
      <c r="G771">
        <v>3</v>
      </c>
      <c r="H771" s="8" t="s">
        <v>287</v>
      </c>
      <c r="I771" s="8">
        <v>1</v>
      </c>
      <c r="J771" s="1">
        <v>424.59</v>
      </c>
      <c r="K771" s="1">
        <v>0</v>
      </c>
      <c r="L771" s="8">
        <v>-424.59</v>
      </c>
      <c r="M771" t="s">
        <v>70</v>
      </c>
      <c r="N771" t="s">
        <v>82</v>
      </c>
      <c r="O771" t="s">
        <v>84</v>
      </c>
      <c r="P771">
        <v>6330</v>
      </c>
      <c r="Q771" t="s">
        <v>87</v>
      </c>
      <c r="R771" s="8" t="s">
        <v>697</v>
      </c>
    </row>
    <row r="772" spans="1:18" x14ac:dyDescent="0.25">
      <c r="A772" s="8" t="s">
        <v>159</v>
      </c>
      <c r="B772" t="s">
        <v>457</v>
      </c>
      <c r="C772" t="s">
        <v>460</v>
      </c>
      <c r="D772" t="s">
        <v>598</v>
      </c>
      <c r="E772" t="s">
        <v>339</v>
      </c>
      <c r="F772">
        <v>2020</v>
      </c>
      <c r="G772">
        <v>3</v>
      </c>
      <c r="H772" s="8" t="s">
        <v>287</v>
      </c>
      <c r="I772" s="8">
        <v>1</v>
      </c>
      <c r="J772" s="1">
        <v>12720.73</v>
      </c>
      <c r="K772" s="1">
        <v>65.5</v>
      </c>
      <c r="L772" s="8">
        <v>-12655.23</v>
      </c>
      <c r="M772" t="s">
        <v>70</v>
      </c>
      <c r="N772" t="s">
        <v>82</v>
      </c>
      <c r="O772" t="s">
        <v>91</v>
      </c>
      <c r="P772">
        <v>6470</v>
      </c>
      <c r="Q772" t="s">
        <v>92</v>
      </c>
      <c r="R772" s="8" t="s">
        <v>697</v>
      </c>
    </row>
    <row r="773" spans="1:18" x14ac:dyDescent="0.25">
      <c r="A773" s="8" t="s">
        <v>159</v>
      </c>
      <c r="B773" t="s">
        <v>457</v>
      </c>
      <c r="C773" t="s">
        <v>460</v>
      </c>
      <c r="D773" t="s">
        <v>598</v>
      </c>
      <c r="E773" t="s">
        <v>340</v>
      </c>
      <c r="F773">
        <v>2020</v>
      </c>
      <c r="G773">
        <v>3</v>
      </c>
      <c r="H773" s="8" t="s">
        <v>287</v>
      </c>
      <c r="I773" s="8">
        <v>1</v>
      </c>
      <c r="J773" s="1">
        <v>2450</v>
      </c>
      <c r="K773" s="1">
        <v>0</v>
      </c>
      <c r="L773" s="8">
        <v>-2450</v>
      </c>
      <c r="M773" t="s">
        <v>70</v>
      </c>
      <c r="N773" t="s">
        <v>82</v>
      </c>
      <c r="O773" t="s">
        <v>91</v>
      </c>
      <c r="P773">
        <v>6495</v>
      </c>
      <c r="Q773" t="s">
        <v>93</v>
      </c>
      <c r="R773" s="8" t="s">
        <v>697</v>
      </c>
    </row>
    <row r="774" spans="1:18" x14ac:dyDescent="0.25">
      <c r="A774" s="8" t="s">
        <v>159</v>
      </c>
      <c r="B774" t="s">
        <v>457</v>
      </c>
      <c r="C774" t="s">
        <v>460</v>
      </c>
      <c r="D774" t="s">
        <v>599</v>
      </c>
      <c r="E774" t="s">
        <v>342</v>
      </c>
      <c r="F774">
        <v>2020</v>
      </c>
      <c r="G774">
        <v>3</v>
      </c>
      <c r="H774" s="8" t="s">
        <v>287</v>
      </c>
      <c r="I774" s="8">
        <v>1</v>
      </c>
      <c r="J774" s="1">
        <v>70.790000000000006</v>
      </c>
      <c r="K774" s="1">
        <v>0</v>
      </c>
      <c r="L774" s="8">
        <v>-70.790000000000006</v>
      </c>
      <c r="M774" t="s">
        <v>70</v>
      </c>
      <c r="N774" t="s">
        <v>82</v>
      </c>
      <c r="O774" t="s">
        <v>94</v>
      </c>
      <c r="P774">
        <v>6650</v>
      </c>
      <c r="Q774" t="s">
        <v>96</v>
      </c>
      <c r="R774" s="8" t="s">
        <v>697</v>
      </c>
    </row>
    <row r="775" spans="1:18" x14ac:dyDescent="0.25">
      <c r="A775" s="8" t="s">
        <v>159</v>
      </c>
      <c r="B775" t="s">
        <v>457</v>
      </c>
      <c r="C775" t="s">
        <v>460</v>
      </c>
      <c r="D775" t="s">
        <v>599</v>
      </c>
      <c r="E775" t="s">
        <v>343</v>
      </c>
      <c r="F775">
        <v>2020</v>
      </c>
      <c r="G775">
        <v>3</v>
      </c>
      <c r="H775" s="8" t="s">
        <v>287</v>
      </c>
      <c r="I775" s="8">
        <v>1</v>
      </c>
      <c r="J775" s="1">
        <v>229.8</v>
      </c>
      <c r="K775" s="1">
        <v>0</v>
      </c>
      <c r="L775" s="8">
        <v>-229.8</v>
      </c>
      <c r="M775" t="s">
        <v>70</v>
      </c>
      <c r="N775" t="s">
        <v>82</v>
      </c>
      <c r="O775" t="s">
        <v>94</v>
      </c>
      <c r="P775">
        <v>6663</v>
      </c>
      <c r="Q775" t="s">
        <v>97</v>
      </c>
      <c r="R775" s="8" t="s">
        <v>697</v>
      </c>
    </row>
    <row r="776" spans="1:18" x14ac:dyDescent="0.25">
      <c r="A776" s="8" t="s">
        <v>159</v>
      </c>
      <c r="B776" t="s">
        <v>457</v>
      </c>
      <c r="C776" t="s">
        <v>460</v>
      </c>
      <c r="D776" t="s">
        <v>600</v>
      </c>
      <c r="E776" t="s">
        <v>366</v>
      </c>
      <c r="F776">
        <v>2020</v>
      </c>
      <c r="G776">
        <v>3</v>
      </c>
      <c r="H776" s="8" t="s">
        <v>287</v>
      </c>
      <c r="I776" s="8">
        <v>1</v>
      </c>
      <c r="J776" s="1">
        <v>17.239999999999998</v>
      </c>
      <c r="K776" s="1">
        <v>0</v>
      </c>
      <c r="L776" s="8">
        <v>-17.239999999999998</v>
      </c>
      <c r="M776" t="s">
        <v>70</v>
      </c>
      <c r="N776" t="s">
        <v>82</v>
      </c>
      <c r="O776" t="s">
        <v>99</v>
      </c>
      <c r="P776">
        <v>6800</v>
      </c>
      <c r="Q776" t="s">
        <v>123</v>
      </c>
      <c r="R776" s="8" t="s">
        <v>697</v>
      </c>
    </row>
    <row r="777" spans="1:18" x14ac:dyDescent="0.25">
      <c r="A777" s="8" t="s">
        <v>159</v>
      </c>
      <c r="B777" t="s">
        <v>457</v>
      </c>
      <c r="C777" t="s">
        <v>460</v>
      </c>
      <c r="D777" t="s">
        <v>600</v>
      </c>
      <c r="E777" t="s">
        <v>345</v>
      </c>
      <c r="F777">
        <v>2020</v>
      </c>
      <c r="G777">
        <v>3</v>
      </c>
      <c r="H777" s="8" t="s">
        <v>287</v>
      </c>
      <c r="I777" s="8">
        <v>1</v>
      </c>
      <c r="J777" s="1">
        <v>173.96</v>
      </c>
      <c r="K777" s="1">
        <v>0</v>
      </c>
      <c r="L777" s="8">
        <v>-173.96</v>
      </c>
      <c r="M777" t="s">
        <v>70</v>
      </c>
      <c r="N777" t="s">
        <v>82</v>
      </c>
      <c r="O777" t="s">
        <v>99</v>
      </c>
      <c r="P777">
        <v>6805</v>
      </c>
      <c r="Q777" t="s">
        <v>100</v>
      </c>
      <c r="R777" s="8" t="s">
        <v>697</v>
      </c>
    </row>
    <row r="778" spans="1:18" x14ac:dyDescent="0.25">
      <c r="A778" s="8" t="s">
        <v>159</v>
      </c>
      <c r="B778" t="s">
        <v>457</v>
      </c>
      <c r="C778" t="s">
        <v>460</v>
      </c>
      <c r="D778" t="s">
        <v>600</v>
      </c>
      <c r="E778" t="s">
        <v>360</v>
      </c>
      <c r="F778">
        <v>2020</v>
      </c>
      <c r="G778">
        <v>3</v>
      </c>
      <c r="H778" s="8" t="s">
        <v>287</v>
      </c>
      <c r="I778" s="8">
        <v>1</v>
      </c>
      <c r="J778" s="1">
        <v>77.08</v>
      </c>
      <c r="K778" s="1">
        <v>0</v>
      </c>
      <c r="L778" s="8">
        <v>-77.08</v>
      </c>
      <c r="M778" t="s">
        <v>70</v>
      </c>
      <c r="N778" t="s">
        <v>82</v>
      </c>
      <c r="O778" t="s">
        <v>99</v>
      </c>
      <c r="P778">
        <v>6815</v>
      </c>
      <c r="Q778" t="s">
        <v>99</v>
      </c>
      <c r="R778" s="8" t="s">
        <v>697</v>
      </c>
    </row>
    <row r="779" spans="1:18" x14ac:dyDescent="0.25">
      <c r="A779" s="8" t="s">
        <v>159</v>
      </c>
      <c r="B779" t="s">
        <v>457</v>
      </c>
      <c r="C779" t="s">
        <v>460</v>
      </c>
      <c r="D779" t="s">
        <v>601</v>
      </c>
      <c r="E779" t="s">
        <v>346</v>
      </c>
      <c r="F779">
        <v>2020</v>
      </c>
      <c r="G779">
        <v>3</v>
      </c>
      <c r="H779" s="8" t="s">
        <v>287</v>
      </c>
      <c r="I779" s="8">
        <v>1</v>
      </c>
      <c r="J779" s="1">
        <v>41002.46</v>
      </c>
      <c r="K779" s="1">
        <v>0</v>
      </c>
      <c r="L779" s="8">
        <v>-41002.46</v>
      </c>
      <c r="M779" t="s">
        <v>70</v>
      </c>
      <c r="N779" t="s">
        <v>82</v>
      </c>
      <c r="O779" t="s">
        <v>101</v>
      </c>
      <c r="P779">
        <v>6825</v>
      </c>
      <c r="Q779" t="s">
        <v>102</v>
      </c>
      <c r="R779" s="8" t="s">
        <v>697</v>
      </c>
    </row>
    <row r="780" spans="1:18" x14ac:dyDescent="0.25">
      <c r="A780" s="8" t="s">
        <v>159</v>
      </c>
      <c r="B780" t="s">
        <v>457</v>
      </c>
      <c r="C780" t="s">
        <v>460</v>
      </c>
      <c r="D780" t="s">
        <v>602</v>
      </c>
      <c r="E780" t="s">
        <v>348</v>
      </c>
      <c r="F780">
        <v>2020</v>
      </c>
      <c r="G780">
        <v>3</v>
      </c>
      <c r="H780" s="8" t="s">
        <v>287</v>
      </c>
      <c r="I780" s="8">
        <v>1</v>
      </c>
      <c r="J780" s="1">
        <v>1356.99</v>
      </c>
      <c r="K780" s="1">
        <v>0</v>
      </c>
      <c r="L780" s="8">
        <v>-1356.99</v>
      </c>
      <c r="M780" t="s">
        <v>70</v>
      </c>
      <c r="N780" t="s">
        <v>82</v>
      </c>
      <c r="O780" t="s">
        <v>103</v>
      </c>
      <c r="P780">
        <v>6855</v>
      </c>
      <c r="Q780" t="s">
        <v>104</v>
      </c>
      <c r="R780" s="8" t="s">
        <v>697</v>
      </c>
    </row>
    <row r="781" spans="1:18" x14ac:dyDescent="0.25">
      <c r="A781" s="8" t="s">
        <v>159</v>
      </c>
      <c r="B781" t="s">
        <v>457</v>
      </c>
      <c r="C781" t="s">
        <v>460</v>
      </c>
      <c r="D781" t="s">
        <v>602</v>
      </c>
      <c r="E781" t="s">
        <v>349</v>
      </c>
      <c r="F781">
        <v>2020</v>
      </c>
      <c r="G781">
        <v>3</v>
      </c>
      <c r="H781" s="8" t="s">
        <v>287</v>
      </c>
      <c r="I781" s="8">
        <v>1</v>
      </c>
      <c r="J781" s="1">
        <v>868.43</v>
      </c>
      <c r="K781" s="1">
        <v>0</v>
      </c>
      <c r="L781" s="8">
        <v>-868.43</v>
      </c>
      <c r="M781" t="s">
        <v>70</v>
      </c>
      <c r="N781" t="s">
        <v>82</v>
      </c>
      <c r="O781" t="s">
        <v>103</v>
      </c>
      <c r="P781">
        <v>6859</v>
      </c>
      <c r="Q781" t="s">
        <v>105</v>
      </c>
      <c r="R781" s="8" t="s">
        <v>697</v>
      </c>
    </row>
    <row r="782" spans="1:18" x14ac:dyDescent="0.25">
      <c r="A782" s="8" t="s">
        <v>160</v>
      </c>
      <c r="B782" t="s">
        <v>437</v>
      </c>
      <c r="C782" t="s">
        <v>438</v>
      </c>
      <c r="D782" t="s">
        <v>568</v>
      </c>
      <c r="E782" t="s">
        <v>286</v>
      </c>
      <c r="F782">
        <v>2020</v>
      </c>
      <c r="G782">
        <v>4</v>
      </c>
      <c r="H782" s="8" t="s">
        <v>287</v>
      </c>
      <c r="I782" s="8">
        <v>1</v>
      </c>
      <c r="J782" s="1">
        <v>15750.94</v>
      </c>
      <c r="K782" s="1">
        <v>6418.3</v>
      </c>
      <c r="L782" s="8">
        <v>-9332.64</v>
      </c>
      <c r="M782" t="s">
        <v>9</v>
      </c>
      <c r="N782" t="s">
        <v>10</v>
      </c>
      <c r="O782" t="s">
        <v>11</v>
      </c>
      <c r="P782">
        <v>143</v>
      </c>
      <c r="Q782" t="s">
        <v>12</v>
      </c>
      <c r="R782" s="8" t="s">
        <v>697</v>
      </c>
    </row>
    <row r="783" spans="1:18" x14ac:dyDescent="0.25">
      <c r="A783" s="8" t="s">
        <v>160</v>
      </c>
      <c r="B783" t="s">
        <v>437</v>
      </c>
      <c r="C783" t="s">
        <v>439</v>
      </c>
      <c r="D783" t="s">
        <v>569</v>
      </c>
      <c r="E783" t="s">
        <v>289</v>
      </c>
      <c r="F783">
        <v>2020</v>
      </c>
      <c r="G783">
        <v>4</v>
      </c>
      <c r="H783" s="8" t="s">
        <v>287</v>
      </c>
      <c r="I783" s="8">
        <v>1</v>
      </c>
      <c r="J783" s="1">
        <v>0</v>
      </c>
      <c r="K783" s="1">
        <v>424.63</v>
      </c>
      <c r="L783" s="8">
        <v>424.63</v>
      </c>
      <c r="M783" t="s">
        <v>9</v>
      </c>
      <c r="N783" t="s">
        <v>13</v>
      </c>
      <c r="O783" t="s">
        <v>14</v>
      </c>
      <c r="P783">
        <v>630</v>
      </c>
      <c r="Q783" t="s">
        <v>16</v>
      </c>
      <c r="R783" s="8" t="s">
        <v>697</v>
      </c>
    </row>
    <row r="784" spans="1:18" x14ac:dyDescent="0.25">
      <c r="A784" s="8" t="s">
        <v>160</v>
      </c>
      <c r="B784" t="s">
        <v>437</v>
      </c>
      <c r="C784" t="s">
        <v>439</v>
      </c>
      <c r="D784" t="s">
        <v>569</v>
      </c>
      <c r="E784" t="s">
        <v>290</v>
      </c>
      <c r="F784">
        <v>2020</v>
      </c>
      <c r="G784">
        <v>4</v>
      </c>
      <c r="H784" s="8" t="s">
        <v>287</v>
      </c>
      <c r="I784" s="8">
        <v>1</v>
      </c>
      <c r="J784" s="1">
        <v>0</v>
      </c>
      <c r="K784" s="1">
        <v>221.09</v>
      </c>
      <c r="L784" s="8">
        <v>221.09</v>
      </c>
      <c r="M784" t="s">
        <v>9</v>
      </c>
      <c r="N784" t="s">
        <v>13</v>
      </c>
      <c r="O784" t="s">
        <v>14</v>
      </c>
      <c r="P784">
        <v>650</v>
      </c>
      <c r="Q784" t="s">
        <v>17</v>
      </c>
      <c r="R784" s="8" t="s">
        <v>697</v>
      </c>
    </row>
    <row r="785" spans="1:18" x14ac:dyDescent="0.25">
      <c r="A785" s="8" t="s">
        <v>160</v>
      </c>
      <c r="B785" t="s">
        <v>437</v>
      </c>
      <c r="C785" t="s">
        <v>439</v>
      </c>
      <c r="D785" t="s">
        <v>569</v>
      </c>
      <c r="E785" t="s">
        <v>291</v>
      </c>
      <c r="F785">
        <v>2020</v>
      </c>
      <c r="G785">
        <v>4</v>
      </c>
      <c r="H785" s="8" t="s">
        <v>287</v>
      </c>
      <c r="I785" s="8">
        <v>1</v>
      </c>
      <c r="J785" s="1">
        <v>210.04</v>
      </c>
      <c r="K785" s="1">
        <v>0</v>
      </c>
      <c r="L785" s="8">
        <v>-210.04</v>
      </c>
      <c r="M785" t="s">
        <v>9</v>
      </c>
      <c r="N785" t="s">
        <v>13</v>
      </c>
      <c r="O785" t="s">
        <v>14</v>
      </c>
      <c r="P785">
        <v>670</v>
      </c>
      <c r="Q785" t="s">
        <v>18</v>
      </c>
      <c r="R785" s="8" t="s">
        <v>697</v>
      </c>
    </row>
    <row r="786" spans="1:18" x14ac:dyDescent="0.25">
      <c r="A786" s="8" t="s">
        <v>160</v>
      </c>
      <c r="B786" t="s">
        <v>437</v>
      </c>
      <c r="C786" t="s">
        <v>439</v>
      </c>
      <c r="D786" t="s">
        <v>662</v>
      </c>
      <c r="E786" t="s">
        <v>663</v>
      </c>
      <c r="F786">
        <v>2020</v>
      </c>
      <c r="G786">
        <v>4</v>
      </c>
      <c r="H786" s="8" t="s">
        <v>287</v>
      </c>
      <c r="I786" s="8">
        <v>1</v>
      </c>
      <c r="J786" s="1">
        <v>147745.54999999999</v>
      </c>
      <c r="K786" s="1">
        <v>0</v>
      </c>
      <c r="L786" s="8">
        <v>-147745.54999999999</v>
      </c>
      <c r="M786" t="s">
        <v>9</v>
      </c>
      <c r="N786" t="s">
        <v>13</v>
      </c>
      <c r="O786" t="s">
        <v>664</v>
      </c>
      <c r="P786">
        <v>770</v>
      </c>
      <c r="Q786" t="s">
        <v>665</v>
      </c>
      <c r="R786" s="8" t="s">
        <v>697</v>
      </c>
    </row>
    <row r="787" spans="1:18" x14ac:dyDescent="0.25">
      <c r="A787" s="8" t="s">
        <v>160</v>
      </c>
      <c r="B787" t="s">
        <v>440</v>
      </c>
      <c r="C787" t="s">
        <v>571</v>
      </c>
      <c r="D787" t="s">
        <v>573</v>
      </c>
      <c r="E787" t="s">
        <v>369</v>
      </c>
      <c r="F787">
        <v>2020</v>
      </c>
      <c r="G787">
        <v>4</v>
      </c>
      <c r="H787" s="8" t="s">
        <v>287</v>
      </c>
      <c r="I787" s="8">
        <v>1</v>
      </c>
      <c r="J787" s="1">
        <v>0</v>
      </c>
      <c r="K787" s="1">
        <v>0</v>
      </c>
      <c r="L787" s="8">
        <v>0</v>
      </c>
      <c r="M787" t="s">
        <v>19</v>
      </c>
      <c r="N787" t="s">
        <v>23</v>
      </c>
      <c r="O787" t="s">
        <v>24</v>
      </c>
      <c r="P787">
        <v>1370</v>
      </c>
      <c r="Q787" t="s">
        <v>121</v>
      </c>
      <c r="R787" s="8" t="s">
        <v>697</v>
      </c>
    </row>
    <row r="788" spans="1:18" x14ac:dyDescent="0.25">
      <c r="A788" s="8" t="s">
        <v>160</v>
      </c>
      <c r="B788" t="s">
        <v>440</v>
      </c>
      <c r="C788" t="s">
        <v>571</v>
      </c>
      <c r="D788" t="s">
        <v>573</v>
      </c>
      <c r="E788" t="s">
        <v>296</v>
      </c>
      <c r="F788">
        <v>2020</v>
      </c>
      <c r="G788">
        <v>4</v>
      </c>
      <c r="H788" s="8" t="s">
        <v>287</v>
      </c>
      <c r="I788" s="8">
        <v>1</v>
      </c>
      <c r="J788" s="1">
        <v>55793.08</v>
      </c>
      <c r="K788" s="1">
        <v>397.22</v>
      </c>
      <c r="L788" s="8">
        <v>-55395.86</v>
      </c>
      <c r="M788" t="s">
        <v>19</v>
      </c>
      <c r="N788" t="s">
        <v>23</v>
      </c>
      <c r="O788" t="s">
        <v>24</v>
      </c>
      <c r="P788">
        <v>1406</v>
      </c>
      <c r="Q788" t="s">
        <v>27</v>
      </c>
      <c r="R788" s="8" t="s">
        <v>697</v>
      </c>
    </row>
    <row r="789" spans="1:18" x14ac:dyDescent="0.25">
      <c r="A789" s="8" t="s">
        <v>160</v>
      </c>
      <c r="B789" t="s">
        <v>440</v>
      </c>
      <c r="C789" t="s">
        <v>571</v>
      </c>
      <c r="D789" t="s">
        <v>573</v>
      </c>
      <c r="E789" t="s">
        <v>382</v>
      </c>
      <c r="F789">
        <v>2020</v>
      </c>
      <c r="G789">
        <v>4</v>
      </c>
      <c r="H789" s="8" t="s">
        <v>287</v>
      </c>
      <c r="I789" s="8">
        <v>1</v>
      </c>
      <c r="J789" s="1">
        <v>25.87</v>
      </c>
      <c r="K789" s="1">
        <v>0</v>
      </c>
      <c r="L789" s="8">
        <v>-25.87</v>
      </c>
      <c r="M789" t="s">
        <v>19</v>
      </c>
      <c r="N789" t="s">
        <v>23</v>
      </c>
      <c r="O789" t="s">
        <v>24</v>
      </c>
      <c r="P789">
        <v>1407</v>
      </c>
      <c r="Q789" t="s">
        <v>143</v>
      </c>
      <c r="R789" s="8" t="s">
        <v>697</v>
      </c>
    </row>
    <row r="790" spans="1:18" x14ac:dyDescent="0.25">
      <c r="A790" s="8" t="s">
        <v>160</v>
      </c>
      <c r="B790" t="s">
        <v>440</v>
      </c>
      <c r="C790" t="s">
        <v>571</v>
      </c>
      <c r="D790" t="s">
        <v>573</v>
      </c>
      <c r="E790" t="s">
        <v>297</v>
      </c>
      <c r="F790">
        <v>2020</v>
      </c>
      <c r="G790">
        <v>4</v>
      </c>
      <c r="H790" s="8" t="s">
        <v>287</v>
      </c>
      <c r="I790" s="8">
        <v>1</v>
      </c>
      <c r="J790" s="1">
        <v>257.39999999999998</v>
      </c>
      <c r="K790" s="1">
        <v>7399.65</v>
      </c>
      <c r="L790" s="8">
        <v>7142.25</v>
      </c>
      <c r="M790" t="s">
        <v>19</v>
      </c>
      <c r="N790" t="s">
        <v>23</v>
      </c>
      <c r="O790" t="s">
        <v>24</v>
      </c>
      <c r="P790">
        <v>1434</v>
      </c>
      <c r="Q790" t="s">
        <v>28</v>
      </c>
      <c r="R790" s="8" t="s">
        <v>697</v>
      </c>
    </row>
    <row r="791" spans="1:18" x14ac:dyDescent="0.25">
      <c r="A791" s="8" t="s">
        <v>160</v>
      </c>
      <c r="B791" t="s">
        <v>440</v>
      </c>
      <c r="C791" t="s">
        <v>571</v>
      </c>
      <c r="D791" t="s">
        <v>573</v>
      </c>
      <c r="E791" t="s">
        <v>298</v>
      </c>
      <c r="F791">
        <v>2020</v>
      </c>
      <c r="G791">
        <v>4</v>
      </c>
      <c r="H791" s="8" t="s">
        <v>287</v>
      </c>
      <c r="I791" s="8">
        <v>1</v>
      </c>
      <c r="J791" s="1">
        <v>80.67</v>
      </c>
      <c r="K791" s="1">
        <v>2005.75</v>
      </c>
      <c r="L791" s="8">
        <v>1925.08</v>
      </c>
      <c r="M791" t="s">
        <v>19</v>
      </c>
      <c r="N791" t="s">
        <v>23</v>
      </c>
      <c r="O791" t="s">
        <v>24</v>
      </c>
      <c r="P791">
        <v>1437</v>
      </c>
      <c r="Q791" t="s">
        <v>29</v>
      </c>
      <c r="R791" s="8" t="s">
        <v>697</v>
      </c>
    </row>
    <row r="792" spans="1:18" x14ac:dyDescent="0.25">
      <c r="A792" s="8" t="s">
        <v>160</v>
      </c>
      <c r="B792" t="s">
        <v>440</v>
      </c>
      <c r="C792" t="s">
        <v>574</v>
      </c>
      <c r="D792" t="s">
        <v>575</v>
      </c>
      <c r="E792" t="s">
        <v>299</v>
      </c>
      <c r="F792">
        <v>2020</v>
      </c>
      <c r="G792">
        <v>4</v>
      </c>
      <c r="H792" s="8" t="s">
        <v>287</v>
      </c>
      <c r="I792" s="8">
        <v>1</v>
      </c>
      <c r="J792" s="1">
        <v>0</v>
      </c>
      <c r="K792" s="1">
        <v>17.989999999999998</v>
      </c>
      <c r="L792" s="8">
        <v>17.989999999999998</v>
      </c>
      <c r="M792" t="s">
        <v>19</v>
      </c>
      <c r="N792" t="s">
        <v>30</v>
      </c>
      <c r="O792" t="s">
        <v>31</v>
      </c>
      <c r="P792">
        <v>1600</v>
      </c>
      <c r="Q792" t="s">
        <v>32</v>
      </c>
      <c r="R792" s="8" t="s">
        <v>697</v>
      </c>
    </row>
    <row r="793" spans="1:18" x14ac:dyDescent="0.25">
      <c r="A793" s="8" t="s">
        <v>160</v>
      </c>
      <c r="B793" t="s">
        <v>440</v>
      </c>
      <c r="C793" t="s">
        <v>574</v>
      </c>
      <c r="D793" t="s">
        <v>575</v>
      </c>
      <c r="E793" t="s">
        <v>300</v>
      </c>
      <c r="F793">
        <v>2020</v>
      </c>
      <c r="G793">
        <v>4</v>
      </c>
      <c r="H793" s="8" t="s">
        <v>287</v>
      </c>
      <c r="I793" s="8">
        <v>1</v>
      </c>
      <c r="J793" s="1">
        <v>44276.800000000003</v>
      </c>
      <c r="K793" s="1">
        <v>263871.67</v>
      </c>
      <c r="L793" s="8">
        <v>219594.87</v>
      </c>
      <c r="M793" t="s">
        <v>19</v>
      </c>
      <c r="N793" t="s">
        <v>30</v>
      </c>
      <c r="O793" t="s">
        <v>31</v>
      </c>
      <c r="P793">
        <v>1803</v>
      </c>
      <c r="Q793" t="s">
        <v>33</v>
      </c>
      <c r="R793" s="8" t="s">
        <v>697</v>
      </c>
    </row>
    <row r="794" spans="1:18" x14ac:dyDescent="0.25">
      <c r="A794" s="8" t="s">
        <v>160</v>
      </c>
      <c r="B794" t="s">
        <v>442</v>
      </c>
      <c r="C794" t="s">
        <v>443</v>
      </c>
      <c r="D794" t="s">
        <v>576</v>
      </c>
      <c r="E794" t="s">
        <v>302</v>
      </c>
      <c r="F794">
        <v>2020</v>
      </c>
      <c r="G794">
        <v>4</v>
      </c>
      <c r="H794" s="8" t="s">
        <v>287</v>
      </c>
      <c r="I794" s="8">
        <v>1</v>
      </c>
      <c r="J794" s="1">
        <v>1710.62</v>
      </c>
      <c r="K794" s="1">
        <v>0</v>
      </c>
      <c r="L794" s="8">
        <v>-1710.62</v>
      </c>
      <c r="M794" t="s">
        <v>34</v>
      </c>
      <c r="N794" t="s">
        <v>34</v>
      </c>
      <c r="O794" t="s">
        <v>34</v>
      </c>
      <c r="P794">
        <v>1900</v>
      </c>
      <c r="Q794" t="s">
        <v>35</v>
      </c>
      <c r="R794" s="8" t="s">
        <v>697</v>
      </c>
    </row>
    <row r="795" spans="1:18" x14ac:dyDescent="0.25">
      <c r="A795" s="8" t="s">
        <v>161</v>
      </c>
      <c r="B795" t="s">
        <v>449</v>
      </c>
      <c r="C795" t="s">
        <v>450</v>
      </c>
      <c r="D795" t="s">
        <v>582</v>
      </c>
      <c r="E795" t="s">
        <v>308</v>
      </c>
      <c r="F795">
        <v>2020</v>
      </c>
      <c r="G795">
        <v>4</v>
      </c>
      <c r="H795" s="8" t="s">
        <v>287</v>
      </c>
      <c r="I795" s="8">
        <v>1</v>
      </c>
      <c r="J795" s="1">
        <v>82511.839999999997</v>
      </c>
      <c r="K795" s="1">
        <v>0</v>
      </c>
      <c r="L795" s="8">
        <v>-82511.839999999997</v>
      </c>
      <c r="M795" t="s">
        <v>46</v>
      </c>
      <c r="N795" t="s">
        <v>47</v>
      </c>
      <c r="O795" t="s">
        <v>47</v>
      </c>
      <c r="P795">
        <v>3070</v>
      </c>
      <c r="Q795" t="s">
        <v>47</v>
      </c>
      <c r="R795" s="8" t="s">
        <v>697</v>
      </c>
    </row>
    <row r="796" spans="1:18" x14ac:dyDescent="0.25">
      <c r="A796" s="8" t="s">
        <v>161</v>
      </c>
      <c r="B796" t="s">
        <v>449</v>
      </c>
      <c r="C796" t="s">
        <v>450</v>
      </c>
      <c r="D796" t="s">
        <v>582</v>
      </c>
      <c r="E796" t="s">
        <v>311</v>
      </c>
      <c r="F796">
        <v>2020</v>
      </c>
      <c r="G796">
        <v>4</v>
      </c>
      <c r="H796" s="8" t="s">
        <v>287</v>
      </c>
      <c r="I796" s="8">
        <v>1</v>
      </c>
      <c r="J796" s="1">
        <v>2000</v>
      </c>
      <c r="K796" s="1">
        <v>0</v>
      </c>
      <c r="L796" s="8">
        <v>-2000</v>
      </c>
      <c r="M796" t="s">
        <v>46</v>
      </c>
      <c r="N796" t="s">
        <v>47</v>
      </c>
      <c r="O796" t="s">
        <v>47</v>
      </c>
      <c r="P796">
        <v>3095</v>
      </c>
      <c r="Q796" t="s">
        <v>50</v>
      </c>
      <c r="R796" s="8" t="s">
        <v>697</v>
      </c>
    </row>
    <row r="797" spans="1:18" x14ac:dyDescent="0.25">
      <c r="A797" s="8" t="s">
        <v>161</v>
      </c>
      <c r="B797" t="s">
        <v>583</v>
      </c>
      <c r="C797" t="s">
        <v>584</v>
      </c>
      <c r="D797" t="s">
        <v>585</v>
      </c>
      <c r="E797" t="s">
        <v>312</v>
      </c>
      <c r="F797">
        <v>2020</v>
      </c>
      <c r="G797">
        <v>4</v>
      </c>
      <c r="H797" s="8" t="s">
        <v>287</v>
      </c>
      <c r="I797" s="8">
        <v>1</v>
      </c>
      <c r="J797" s="1">
        <v>211781.05</v>
      </c>
      <c r="K797" s="1">
        <v>284754.39</v>
      </c>
      <c r="L797" s="8">
        <v>72973.34</v>
      </c>
      <c r="M797" t="s">
        <v>51</v>
      </c>
      <c r="N797" t="s">
        <v>149</v>
      </c>
      <c r="O797" t="s">
        <v>149</v>
      </c>
      <c r="P797">
        <v>3300</v>
      </c>
      <c r="Q797" t="s">
        <v>150</v>
      </c>
      <c r="R797" s="8" t="s">
        <v>697</v>
      </c>
    </row>
    <row r="798" spans="1:18" x14ac:dyDescent="0.25">
      <c r="A798" s="8" t="s">
        <v>161</v>
      </c>
      <c r="B798" t="s">
        <v>583</v>
      </c>
      <c r="C798" t="s">
        <v>586</v>
      </c>
      <c r="D798" t="s">
        <v>587</v>
      </c>
      <c r="E798" t="s">
        <v>315</v>
      </c>
      <c r="F798">
        <v>2020</v>
      </c>
      <c r="G798">
        <v>4</v>
      </c>
      <c r="H798" s="8" t="s">
        <v>287</v>
      </c>
      <c r="I798" s="8">
        <v>1</v>
      </c>
      <c r="J798" s="1">
        <v>22702.92</v>
      </c>
      <c r="K798" s="1">
        <v>22702.92</v>
      </c>
      <c r="L798" s="8">
        <v>0</v>
      </c>
      <c r="M798" t="s">
        <v>51</v>
      </c>
      <c r="N798" t="s">
        <v>52</v>
      </c>
      <c r="O798" t="s">
        <v>52</v>
      </c>
      <c r="P798">
        <v>3720</v>
      </c>
      <c r="Q798" t="s">
        <v>55</v>
      </c>
      <c r="R798" s="8" t="s">
        <v>697</v>
      </c>
    </row>
    <row r="799" spans="1:18" x14ac:dyDescent="0.25">
      <c r="A799" s="8" t="s">
        <v>161</v>
      </c>
      <c r="B799" t="s">
        <v>583</v>
      </c>
      <c r="C799" t="s">
        <v>586</v>
      </c>
      <c r="D799" t="s">
        <v>587</v>
      </c>
      <c r="E799" t="s">
        <v>383</v>
      </c>
      <c r="F799">
        <v>2020</v>
      </c>
      <c r="G799">
        <v>4</v>
      </c>
      <c r="H799" s="8" t="s">
        <v>287</v>
      </c>
      <c r="I799" s="8">
        <v>1</v>
      </c>
      <c r="J799" s="1">
        <v>300</v>
      </c>
      <c r="K799" s="1">
        <v>0</v>
      </c>
      <c r="L799" s="8">
        <v>-300</v>
      </c>
      <c r="M799" t="s">
        <v>51</v>
      </c>
      <c r="N799" t="s">
        <v>52</v>
      </c>
      <c r="O799" t="s">
        <v>52</v>
      </c>
      <c r="P799">
        <v>3725</v>
      </c>
      <c r="Q799" t="s">
        <v>144</v>
      </c>
      <c r="R799" s="8" t="s">
        <v>697</v>
      </c>
    </row>
    <row r="800" spans="1:18" x14ac:dyDescent="0.25">
      <c r="A800" s="8" t="s">
        <v>161</v>
      </c>
      <c r="B800" t="s">
        <v>583</v>
      </c>
      <c r="C800" t="s">
        <v>586</v>
      </c>
      <c r="D800" t="s">
        <v>587</v>
      </c>
      <c r="E800" t="s">
        <v>316</v>
      </c>
      <c r="F800">
        <v>2020</v>
      </c>
      <c r="G800">
        <v>4</v>
      </c>
      <c r="H800" s="8" t="s">
        <v>287</v>
      </c>
      <c r="I800" s="8">
        <v>1</v>
      </c>
      <c r="J800" s="1">
        <v>7174.65</v>
      </c>
      <c r="K800" s="1">
        <v>7174.65</v>
      </c>
      <c r="L800" s="8">
        <v>0</v>
      </c>
      <c r="M800" t="s">
        <v>51</v>
      </c>
      <c r="N800" t="s">
        <v>52</v>
      </c>
      <c r="O800" t="s">
        <v>52</v>
      </c>
      <c r="P800">
        <v>3730</v>
      </c>
      <c r="Q800" t="s">
        <v>56</v>
      </c>
      <c r="R800" s="8" t="s">
        <v>697</v>
      </c>
    </row>
    <row r="801" spans="1:18" x14ac:dyDescent="0.25">
      <c r="A801" s="8" t="s">
        <v>161</v>
      </c>
      <c r="B801" t="s">
        <v>583</v>
      </c>
      <c r="C801" t="s">
        <v>586</v>
      </c>
      <c r="D801" t="s">
        <v>587</v>
      </c>
      <c r="E801" t="s">
        <v>317</v>
      </c>
      <c r="F801">
        <v>2020</v>
      </c>
      <c r="G801">
        <v>4</v>
      </c>
      <c r="H801" s="8" t="s">
        <v>287</v>
      </c>
      <c r="I801" s="8">
        <v>1</v>
      </c>
      <c r="J801" s="1">
        <v>9739.2199999999993</v>
      </c>
      <c r="K801" s="1">
        <v>10409.26</v>
      </c>
      <c r="L801" s="8">
        <v>670.04</v>
      </c>
      <c r="M801" t="s">
        <v>51</v>
      </c>
      <c r="N801" t="s">
        <v>52</v>
      </c>
      <c r="O801" t="s">
        <v>52</v>
      </c>
      <c r="P801">
        <v>3740</v>
      </c>
      <c r="Q801" t="s">
        <v>57</v>
      </c>
      <c r="R801" s="8" t="s">
        <v>697</v>
      </c>
    </row>
    <row r="802" spans="1:18" x14ac:dyDescent="0.25">
      <c r="A802" s="8" t="s">
        <v>161</v>
      </c>
      <c r="B802" t="s">
        <v>583</v>
      </c>
      <c r="C802" t="s">
        <v>586</v>
      </c>
      <c r="D802" t="s">
        <v>587</v>
      </c>
      <c r="E802" t="s">
        <v>318</v>
      </c>
      <c r="F802">
        <v>2020</v>
      </c>
      <c r="G802">
        <v>4</v>
      </c>
      <c r="H802" s="8" t="s">
        <v>287</v>
      </c>
      <c r="I802" s="8">
        <v>1</v>
      </c>
      <c r="J802" s="1">
        <v>60</v>
      </c>
      <c r="K802" s="1">
        <v>60</v>
      </c>
      <c r="L802" s="8">
        <v>0</v>
      </c>
      <c r="M802" t="s">
        <v>51</v>
      </c>
      <c r="N802" t="s">
        <v>52</v>
      </c>
      <c r="O802" t="s">
        <v>52</v>
      </c>
      <c r="P802">
        <v>3770</v>
      </c>
      <c r="Q802" t="s">
        <v>58</v>
      </c>
      <c r="R802" s="8" t="s">
        <v>697</v>
      </c>
    </row>
    <row r="803" spans="1:18" x14ac:dyDescent="0.25">
      <c r="A803" s="8" t="s">
        <v>161</v>
      </c>
      <c r="B803" t="s">
        <v>583</v>
      </c>
      <c r="C803" t="s">
        <v>586</v>
      </c>
      <c r="D803" t="s">
        <v>587</v>
      </c>
      <c r="E803" t="s">
        <v>319</v>
      </c>
      <c r="F803">
        <v>2020</v>
      </c>
      <c r="G803">
        <v>4</v>
      </c>
      <c r="H803" s="8" t="s">
        <v>287</v>
      </c>
      <c r="I803" s="8">
        <v>1</v>
      </c>
      <c r="J803" s="1">
        <v>40346.83</v>
      </c>
      <c r="K803" s="1">
        <v>40346.83</v>
      </c>
      <c r="L803" s="8">
        <v>0</v>
      </c>
      <c r="M803" t="s">
        <v>51</v>
      </c>
      <c r="N803" t="s">
        <v>52</v>
      </c>
      <c r="O803" t="s">
        <v>52</v>
      </c>
      <c r="P803">
        <v>3790</v>
      </c>
      <c r="Q803" t="s">
        <v>59</v>
      </c>
      <c r="R803" s="8" t="s">
        <v>697</v>
      </c>
    </row>
    <row r="804" spans="1:18" x14ac:dyDescent="0.25">
      <c r="A804" s="8" t="s">
        <v>161</v>
      </c>
      <c r="B804" t="s">
        <v>583</v>
      </c>
      <c r="C804" t="s">
        <v>586</v>
      </c>
      <c r="D804" t="s">
        <v>587</v>
      </c>
      <c r="E804" t="s">
        <v>362</v>
      </c>
      <c r="F804">
        <v>2020</v>
      </c>
      <c r="G804">
        <v>4</v>
      </c>
      <c r="H804" s="8" t="s">
        <v>287</v>
      </c>
      <c r="I804" s="8">
        <v>1</v>
      </c>
      <c r="J804" s="1">
        <v>0</v>
      </c>
      <c r="K804" s="1">
        <v>44276.800000000003</v>
      </c>
      <c r="L804" s="8">
        <v>44276.800000000003</v>
      </c>
      <c r="M804" t="s">
        <v>51</v>
      </c>
      <c r="N804" t="s">
        <v>52</v>
      </c>
      <c r="O804" t="s">
        <v>52</v>
      </c>
      <c r="P804">
        <v>3820</v>
      </c>
      <c r="Q804" t="s">
        <v>119</v>
      </c>
      <c r="R804" s="8" t="s">
        <v>697</v>
      </c>
    </row>
    <row r="805" spans="1:18" x14ac:dyDescent="0.25">
      <c r="A805" s="8" t="s">
        <v>161</v>
      </c>
      <c r="B805" t="s">
        <v>583</v>
      </c>
      <c r="C805" t="s">
        <v>586</v>
      </c>
      <c r="D805" t="s">
        <v>587</v>
      </c>
      <c r="E805" t="s">
        <v>384</v>
      </c>
      <c r="F805">
        <v>2020</v>
      </c>
      <c r="G805">
        <v>4</v>
      </c>
      <c r="H805" s="8" t="s">
        <v>287</v>
      </c>
      <c r="I805" s="8">
        <v>1</v>
      </c>
      <c r="J805" s="1">
        <v>0</v>
      </c>
      <c r="K805" s="1">
        <v>25.87</v>
      </c>
      <c r="L805" s="8">
        <v>25.87</v>
      </c>
      <c r="M805" t="s">
        <v>51</v>
      </c>
      <c r="N805" t="s">
        <v>52</v>
      </c>
      <c r="O805" t="s">
        <v>52</v>
      </c>
      <c r="P805">
        <v>3837</v>
      </c>
      <c r="Q805" t="s">
        <v>145</v>
      </c>
      <c r="R805" s="8" t="s">
        <v>697</v>
      </c>
    </row>
    <row r="806" spans="1:18" x14ac:dyDescent="0.25">
      <c r="A806" s="8" t="s">
        <v>161</v>
      </c>
      <c r="B806" t="s">
        <v>451</v>
      </c>
      <c r="C806" t="s">
        <v>452</v>
      </c>
      <c r="D806" t="s">
        <v>588</v>
      </c>
      <c r="E806" t="s">
        <v>322</v>
      </c>
      <c r="F806">
        <v>2020</v>
      </c>
      <c r="G806">
        <v>4</v>
      </c>
      <c r="H806" s="8" t="s">
        <v>287</v>
      </c>
      <c r="I806" s="8">
        <v>1</v>
      </c>
      <c r="J806" s="1">
        <v>35699.15</v>
      </c>
      <c r="K806" s="1">
        <v>0</v>
      </c>
      <c r="L806" s="8">
        <v>-35699.15</v>
      </c>
      <c r="M806" t="s">
        <v>226</v>
      </c>
      <c r="N806" t="s">
        <v>226</v>
      </c>
      <c r="O806" t="s">
        <v>226</v>
      </c>
      <c r="P806">
        <v>3900</v>
      </c>
      <c r="Q806" t="s">
        <v>62</v>
      </c>
      <c r="R806" s="8" t="s">
        <v>697</v>
      </c>
    </row>
    <row r="807" spans="1:18" x14ac:dyDescent="0.25">
      <c r="A807" s="8" t="s">
        <v>159</v>
      </c>
      <c r="B807" t="s">
        <v>453</v>
      </c>
      <c r="C807" t="s">
        <v>455</v>
      </c>
      <c r="D807" t="s">
        <v>590</v>
      </c>
      <c r="E807" t="s">
        <v>325</v>
      </c>
      <c r="F807">
        <v>2020</v>
      </c>
      <c r="G807">
        <v>4</v>
      </c>
      <c r="H807" s="8" t="s">
        <v>287</v>
      </c>
      <c r="I807" s="8">
        <v>1</v>
      </c>
      <c r="J807" s="1">
        <v>0</v>
      </c>
      <c r="K807" s="1">
        <v>15458.32</v>
      </c>
      <c r="L807" s="8">
        <v>15458.32</v>
      </c>
      <c r="M807" t="s">
        <v>63</v>
      </c>
      <c r="N807" t="s">
        <v>67</v>
      </c>
      <c r="O807" t="s">
        <v>68</v>
      </c>
      <c r="P807">
        <v>4820</v>
      </c>
      <c r="Q807" t="s">
        <v>68</v>
      </c>
      <c r="R807" s="8" t="s">
        <v>697</v>
      </c>
    </row>
    <row r="808" spans="1:18" x14ac:dyDescent="0.25">
      <c r="A808" s="8" t="s">
        <v>159</v>
      </c>
      <c r="B808" t="s">
        <v>453</v>
      </c>
      <c r="C808" t="s">
        <v>456</v>
      </c>
      <c r="D808" t="s">
        <v>591</v>
      </c>
      <c r="E808" t="s">
        <v>326</v>
      </c>
      <c r="F808">
        <v>2020</v>
      </c>
      <c r="G808">
        <v>4</v>
      </c>
      <c r="H808" s="8" t="s">
        <v>287</v>
      </c>
      <c r="I808" s="8">
        <v>1</v>
      </c>
      <c r="J808" s="1">
        <v>0</v>
      </c>
      <c r="K808" s="1">
        <v>35699.15</v>
      </c>
      <c r="L808" s="8">
        <v>35699.15</v>
      </c>
      <c r="M808" t="s">
        <v>63</v>
      </c>
      <c r="N808" t="s">
        <v>69</v>
      </c>
      <c r="O808" t="s">
        <v>69</v>
      </c>
      <c r="P808">
        <v>4830</v>
      </c>
      <c r="Q808" t="s">
        <v>69</v>
      </c>
      <c r="R808" s="8" t="s">
        <v>697</v>
      </c>
    </row>
    <row r="809" spans="1:18" x14ac:dyDescent="0.25">
      <c r="A809" s="8" t="s">
        <v>159</v>
      </c>
      <c r="B809" t="s">
        <v>457</v>
      </c>
      <c r="C809" t="s">
        <v>459</v>
      </c>
      <c r="D809" t="s">
        <v>593</v>
      </c>
      <c r="E809" t="s">
        <v>328</v>
      </c>
      <c r="F809">
        <v>2020</v>
      </c>
      <c r="G809">
        <v>4</v>
      </c>
      <c r="H809" s="8" t="s">
        <v>287</v>
      </c>
      <c r="I809" s="8">
        <v>1</v>
      </c>
      <c r="J809" s="1">
        <v>24350</v>
      </c>
      <c r="K809" s="1">
        <v>0</v>
      </c>
      <c r="L809" s="8">
        <v>-24350</v>
      </c>
      <c r="M809" t="s">
        <v>70</v>
      </c>
      <c r="N809" t="s">
        <v>74</v>
      </c>
      <c r="O809" t="s">
        <v>75</v>
      </c>
      <c r="P809">
        <v>6020</v>
      </c>
      <c r="Q809" t="s">
        <v>76</v>
      </c>
      <c r="R809" s="8" t="s">
        <v>697</v>
      </c>
    </row>
    <row r="810" spans="1:18" x14ac:dyDescent="0.25">
      <c r="A810" s="8" t="s">
        <v>159</v>
      </c>
      <c r="B810" t="s">
        <v>457</v>
      </c>
      <c r="C810" t="s">
        <v>459</v>
      </c>
      <c r="D810" t="s">
        <v>593</v>
      </c>
      <c r="E810" t="s">
        <v>329</v>
      </c>
      <c r="F810">
        <v>2020</v>
      </c>
      <c r="G810">
        <v>4</v>
      </c>
      <c r="H810" s="8" t="s">
        <v>287</v>
      </c>
      <c r="I810" s="8">
        <v>1</v>
      </c>
      <c r="J810" s="1">
        <v>10000</v>
      </c>
      <c r="K810" s="1">
        <v>0</v>
      </c>
      <c r="L810" s="8">
        <v>-10000</v>
      </c>
      <c r="M810" t="s">
        <v>70</v>
      </c>
      <c r="N810" t="s">
        <v>74</v>
      </c>
      <c r="O810" t="s">
        <v>75</v>
      </c>
      <c r="P810">
        <v>6024</v>
      </c>
      <c r="Q810" t="s">
        <v>77</v>
      </c>
      <c r="R810" s="8" t="s">
        <v>697</v>
      </c>
    </row>
    <row r="811" spans="1:18" x14ac:dyDescent="0.25">
      <c r="A811" s="8" t="s">
        <v>159</v>
      </c>
      <c r="B811" t="s">
        <v>457</v>
      </c>
      <c r="C811" t="s">
        <v>459</v>
      </c>
      <c r="D811" t="s">
        <v>593</v>
      </c>
      <c r="E811" t="s">
        <v>357</v>
      </c>
      <c r="F811">
        <v>2020</v>
      </c>
      <c r="G811">
        <v>4</v>
      </c>
      <c r="H811" s="8" t="s">
        <v>287</v>
      </c>
      <c r="I811" s="8">
        <v>1</v>
      </c>
      <c r="J811" s="1">
        <v>63224.44</v>
      </c>
      <c r="K811" s="1">
        <v>0</v>
      </c>
      <c r="L811" s="8">
        <v>-63224.44</v>
      </c>
      <c r="M811" t="s">
        <v>70</v>
      </c>
      <c r="N811" t="s">
        <v>74</v>
      </c>
      <c r="O811" t="s">
        <v>75</v>
      </c>
      <c r="P811">
        <v>6095</v>
      </c>
      <c r="Q811" t="s">
        <v>115</v>
      </c>
      <c r="R811" s="8" t="s">
        <v>697</v>
      </c>
    </row>
    <row r="812" spans="1:18" x14ac:dyDescent="0.25">
      <c r="A812" s="8" t="s">
        <v>159</v>
      </c>
      <c r="B812" t="s">
        <v>457</v>
      </c>
      <c r="C812" t="s">
        <v>459</v>
      </c>
      <c r="D812" t="s">
        <v>594</v>
      </c>
      <c r="E812" t="s">
        <v>330</v>
      </c>
      <c r="F812">
        <v>2020</v>
      </c>
      <c r="G812">
        <v>4</v>
      </c>
      <c r="H812" s="8" t="s">
        <v>287</v>
      </c>
      <c r="I812" s="8">
        <v>1</v>
      </c>
      <c r="J812" s="1">
        <v>5815.36</v>
      </c>
      <c r="K812" s="1">
        <v>0</v>
      </c>
      <c r="L812" s="8">
        <v>-5815.36</v>
      </c>
      <c r="M812" t="s">
        <v>70</v>
      </c>
      <c r="N812" t="s">
        <v>74</v>
      </c>
      <c r="O812" t="s">
        <v>78</v>
      </c>
      <c r="P812">
        <v>6110</v>
      </c>
      <c r="Q812" t="s">
        <v>79</v>
      </c>
      <c r="R812" s="8" t="s">
        <v>697</v>
      </c>
    </row>
    <row r="813" spans="1:18" x14ac:dyDescent="0.25">
      <c r="A813" s="8" t="s">
        <v>159</v>
      </c>
      <c r="B813" t="s">
        <v>457</v>
      </c>
      <c r="C813" t="s">
        <v>459</v>
      </c>
      <c r="D813" t="s">
        <v>594</v>
      </c>
      <c r="E813" t="s">
        <v>331</v>
      </c>
      <c r="F813">
        <v>2020</v>
      </c>
      <c r="G813">
        <v>4</v>
      </c>
      <c r="H813" s="8" t="s">
        <v>287</v>
      </c>
      <c r="I813" s="8">
        <v>1</v>
      </c>
      <c r="J813" s="1">
        <v>181.47</v>
      </c>
      <c r="K813" s="1">
        <v>0</v>
      </c>
      <c r="L813" s="8">
        <v>-181.47</v>
      </c>
      <c r="M813" t="s">
        <v>70</v>
      </c>
      <c r="N813" t="s">
        <v>74</v>
      </c>
      <c r="O813" t="s">
        <v>78</v>
      </c>
      <c r="P813">
        <v>6111</v>
      </c>
      <c r="Q813" t="s">
        <v>80</v>
      </c>
      <c r="R813" s="8" t="s">
        <v>697</v>
      </c>
    </row>
    <row r="814" spans="1:18" x14ac:dyDescent="0.25">
      <c r="A814" s="8" t="s">
        <v>159</v>
      </c>
      <c r="B814" t="s">
        <v>457</v>
      </c>
      <c r="C814" t="s">
        <v>459</v>
      </c>
      <c r="D814" t="s">
        <v>594</v>
      </c>
      <c r="E814" t="s">
        <v>332</v>
      </c>
      <c r="F814">
        <v>2020</v>
      </c>
      <c r="G814">
        <v>4</v>
      </c>
      <c r="H814" s="8" t="s">
        <v>287</v>
      </c>
      <c r="I814" s="8">
        <v>1</v>
      </c>
      <c r="J814" s="1">
        <v>783.36</v>
      </c>
      <c r="K814" s="1">
        <v>0</v>
      </c>
      <c r="L814" s="8">
        <v>-783.36</v>
      </c>
      <c r="M814" t="s">
        <v>70</v>
      </c>
      <c r="N814" t="s">
        <v>74</v>
      </c>
      <c r="O814" t="s">
        <v>78</v>
      </c>
      <c r="P814">
        <v>6120</v>
      </c>
      <c r="Q814" t="s">
        <v>81</v>
      </c>
      <c r="R814" s="8" t="s">
        <v>697</v>
      </c>
    </row>
    <row r="815" spans="1:18" x14ac:dyDescent="0.25">
      <c r="A815" s="8" t="s">
        <v>159</v>
      </c>
      <c r="B815" t="s">
        <v>457</v>
      </c>
      <c r="C815" t="s">
        <v>464</v>
      </c>
      <c r="D815" t="s">
        <v>606</v>
      </c>
      <c r="E815" t="s">
        <v>376</v>
      </c>
      <c r="F815">
        <v>2020</v>
      </c>
      <c r="G815">
        <v>4</v>
      </c>
      <c r="H815" s="8" t="s">
        <v>287</v>
      </c>
      <c r="I815" s="8">
        <v>1</v>
      </c>
      <c r="J815" s="1">
        <v>6418.3</v>
      </c>
      <c r="K815" s="1">
        <v>0</v>
      </c>
      <c r="L815" s="8">
        <v>-6418.3</v>
      </c>
      <c r="M815" t="s">
        <v>70</v>
      </c>
      <c r="N815" t="s">
        <v>134</v>
      </c>
      <c r="O815" t="s">
        <v>135</v>
      </c>
      <c r="P815">
        <v>6201</v>
      </c>
      <c r="Q815" t="s">
        <v>136</v>
      </c>
      <c r="R815" s="8" t="s">
        <v>697</v>
      </c>
    </row>
    <row r="816" spans="1:18" x14ac:dyDescent="0.25">
      <c r="A816" s="8" t="s">
        <v>159</v>
      </c>
      <c r="B816" t="s">
        <v>457</v>
      </c>
      <c r="C816" t="s">
        <v>464</v>
      </c>
      <c r="D816" t="s">
        <v>607</v>
      </c>
      <c r="E816" t="s">
        <v>377</v>
      </c>
      <c r="F816">
        <v>2020</v>
      </c>
      <c r="G816">
        <v>4</v>
      </c>
      <c r="H816" s="8" t="s">
        <v>287</v>
      </c>
      <c r="I816" s="8">
        <v>1</v>
      </c>
      <c r="J816" s="1">
        <v>645.72</v>
      </c>
      <c r="K816" s="1">
        <v>0</v>
      </c>
      <c r="L816" s="8">
        <v>-645.72</v>
      </c>
      <c r="M816" t="s">
        <v>70</v>
      </c>
      <c r="N816" t="s">
        <v>134</v>
      </c>
      <c r="O816" t="s">
        <v>137</v>
      </c>
      <c r="P816">
        <v>6220</v>
      </c>
      <c r="Q816" t="s">
        <v>138</v>
      </c>
      <c r="R816" s="8" t="s">
        <v>697</v>
      </c>
    </row>
    <row r="817" spans="1:18" x14ac:dyDescent="0.25">
      <c r="A817" s="8" t="s">
        <v>159</v>
      </c>
      <c r="B817" t="s">
        <v>457</v>
      </c>
      <c r="C817" t="s">
        <v>460</v>
      </c>
      <c r="D817" t="s">
        <v>595</v>
      </c>
      <c r="E817" t="s">
        <v>333</v>
      </c>
      <c r="F817">
        <v>2020</v>
      </c>
      <c r="G817">
        <v>4</v>
      </c>
      <c r="H817" s="8" t="s">
        <v>287</v>
      </c>
      <c r="I817" s="8">
        <v>1</v>
      </c>
      <c r="J817" s="1">
        <v>1607.16</v>
      </c>
      <c r="K817" s="1">
        <v>0</v>
      </c>
      <c r="L817" s="8">
        <v>-1607.16</v>
      </c>
      <c r="M817" t="s">
        <v>70</v>
      </c>
      <c r="N817" t="s">
        <v>82</v>
      </c>
      <c r="O817" t="s">
        <v>83</v>
      </c>
      <c r="P817">
        <v>6300</v>
      </c>
      <c r="Q817" t="s">
        <v>82</v>
      </c>
      <c r="R817" s="8" t="s">
        <v>697</v>
      </c>
    </row>
    <row r="818" spans="1:18" x14ac:dyDescent="0.25">
      <c r="A818" s="8" t="s">
        <v>159</v>
      </c>
      <c r="B818" t="s">
        <v>457</v>
      </c>
      <c r="C818" t="s">
        <v>460</v>
      </c>
      <c r="D818" t="s">
        <v>595</v>
      </c>
      <c r="E818" t="s">
        <v>365</v>
      </c>
      <c r="F818">
        <v>2020</v>
      </c>
      <c r="G818">
        <v>4</v>
      </c>
      <c r="H818" s="8" t="s">
        <v>287</v>
      </c>
      <c r="I818" s="8">
        <v>1</v>
      </c>
      <c r="J818" s="1">
        <v>51045.25</v>
      </c>
      <c r="K818" s="1">
        <v>133645.49</v>
      </c>
      <c r="L818" s="8">
        <v>82600.240000000005</v>
      </c>
      <c r="M818" t="s">
        <v>70</v>
      </c>
      <c r="N818" t="s">
        <v>82</v>
      </c>
      <c r="O818" t="s">
        <v>83</v>
      </c>
      <c r="P818">
        <v>6301</v>
      </c>
      <c r="Q818" t="s">
        <v>122</v>
      </c>
      <c r="R818" s="8" t="s">
        <v>697</v>
      </c>
    </row>
    <row r="819" spans="1:18" x14ac:dyDescent="0.25">
      <c r="A819" s="8" t="s">
        <v>159</v>
      </c>
      <c r="B819" t="s">
        <v>457</v>
      </c>
      <c r="C819" t="s">
        <v>460</v>
      </c>
      <c r="D819" t="s">
        <v>596</v>
      </c>
      <c r="E819" t="s">
        <v>334</v>
      </c>
      <c r="F819">
        <v>2020</v>
      </c>
      <c r="G819">
        <v>4</v>
      </c>
      <c r="H819" s="8" t="s">
        <v>287</v>
      </c>
      <c r="I819" s="8">
        <v>1</v>
      </c>
      <c r="J819" s="1">
        <v>5276.27</v>
      </c>
      <c r="K819" s="1">
        <v>0</v>
      </c>
      <c r="L819" s="8">
        <v>-5276.27</v>
      </c>
      <c r="M819" t="s">
        <v>70</v>
      </c>
      <c r="N819" t="s">
        <v>82</v>
      </c>
      <c r="O819" t="s">
        <v>84</v>
      </c>
      <c r="P819">
        <v>6310</v>
      </c>
      <c r="Q819" t="s">
        <v>85</v>
      </c>
      <c r="R819" s="8" t="s">
        <v>697</v>
      </c>
    </row>
    <row r="820" spans="1:18" x14ac:dyDescent="0.25">
      <c r="A820" s="8" t="s">
        <v>159</v>
      </c>
      <c r="B820" t="s">
        <v>457</v>
      </c>
      <c r="C820" t="s">
        <v>460</v>
      </c>
      <c r="D820" t="s">
        <v>596</v>
      </c>
      <c r="E820" t="s">
        <v>335</v>
      </c>
      <c r="F820">
        <v>2020</v>
      </c>
      <c r="G820">
        <v>4</v>
      </c>
      <c r="H820" s="8" t="s">
        <v>287</v>
      </c>
      <c r="I820" s="8">
        <v>1</v>
      </c>
      <c r="J820" s="1">
        <v>1110.51</v>
      </c>
      <c r="K820" s="1">
        <v>0</v>
      </c>
      <c r="L820" s="8">
        <v>-1110.51</v>
      </c>
      <c r="M820" t="s">
        <v>70</v>
      </c>
      <c r="N820" t="s">
        <v>82</v>
      </c>
      <c r="O820" t="s">
        <v>84</v>
      </c>
      <c r="P820">
        <v>6325</v>
      </c>
      <c r="Q820" t="s">
        <v>86</v>
      </c>
      <c r="R820" s="8" t="s">
        <v>697</v>
      </c>
    </row>
    <row r="821" spans="1:18" x14ac:dyDescent="0.25">
      <c r="A821" s="8" t="s">
        <v>159</v>
      </c>
      <c r="B821" t="s">
        <v>457</v>
      </c>
      <c r="C821" t="s">
        <v>460</v>
      </c>
      <c r="D821" t="s">
        <v>596</v>
      </c>
      <c r="E821" t="s">
        <v>336</v>
      </c>
      <c r="F821">
        <v>2020</v>
      </c>
      <c r="G821">
        <v>4</v>
      </c>
      <c r="H821" s="8" t="s">
        <v>287</v>
      </c>
      <c r="I821" s="8">
        <v>1</v>
      </c>
      <c r="J821" s="1">
        <v>424.59</v>
      </c>
      <c r="K821" s="1">
        <v>0</v>
      </c>
      <c r="L821" s="8">
        <v>-424.59</v>
      </c>
      <c r="M821" t="s">
        <v>70</v>
      </c>
      <c r="N821" t="s">
        <v>82</v>
      </c>
      <c r="O821" t="s">
        <v>84</v>
      </c>
      <c r="P821">
        <v>6330</v>
      </c>
      <c r="Q821" t="s">
        <v>87</v>
      </c>
      <c r="R821" s="8" t="s">
        <v>697</v>
      </c>
    </row>
    <row r="822" spans="1:18" x14ac:dyDescent="0.25">
      <c r="A822" s="8" t="s">
        <v>159</v>
      </c>
      <c r="B822" t="s">
        <v>457</v>
      </c>
      <c r="C822" t="s">
        <v>460</v>
      </c>
      <c r="D822" t="s">
        <v>597</v>
      </c>
      <c r="E822" t="s">
        <v>337</v>
      </c>
      <c r="F822">
        <v>2020</v>
      </c>
      <c r="G822">
        <v>4</v>
      </c>
      <c r="H822" s="8" t="s">
        <v>287</v>
      </c>
      <c r="I822" s="8">
        <v>1</v>
      </c>
      <c r="J822" s="1">
        <v>2394.88</v>
      </c>
      <c r="K822" s="1">
        <v>0</v>
      </c>
      <c r="L822" s="8">
        <v>-2394.88</v>
      </c>
      <c r="M822" t="s">
        <v>70</v>
      </c>
      <c r="N822" t="s">
        <v>82</v>
      </c>
      <c r="O822" t="s">
        <v>88</v>
      </c>
      <c r="P822">
        <v>6400</v>
      </c>
      <c r="Q822" t="s">
        <v>89</v>
      </c>
      <c r="R822" s="8" t="s">
        <v>697</v>
      </c>
    </row>
    <row r="823" spans="1:18" x14ac:dyDescent="0.25">
      <c r="A823" s="8" t="s">
        <v>159</v>
      </c>
      <c r="B823" t="s">
        <v>457</v>
      </c>
      <c r="C823" t="s">
        <v>460</v>
      </c>
      <c r="D823" t="s">
        <v>598</v>
      </c>
      <c r="E823" t="s">
        <v>339</v>
      </c>
      <c r="F823">
        <v>2020</v>
      </c>
      <c r="G823">
        <v>4</v>
      </c>
      <c r="H823" s="8" t="s">
        <v>287</v>
      </c>
      <c r="I823" s="8">
        <v>1</v>
      </c>
      <c r="J823" s="1">
        <v>0</v>
      </c>
      <c r="K823" s="1">
        <v>78.42</v>
      </c>
      <c r="L823" s="8">
        <v>78.42</v>
      </c>
      <c r="M823" t="s">
        <v>70</v>
      </c>
      <c r="N823" t="s">
        <v>82</v>
      </c>
      <c r="O823" t="s">
        <v>91</v>
      </c>
      <c r="P823">
        <v>6470</v>
      </c>
      <c r="Q823" t="s">
        <v>92</v>
      </c>
      <c r="R823" s="8" t="s">
        <v>697</v>
      </c>
    </row>
    <row r="824" spans="1:18" x14ac:dyDescent="0.25">
      <c r="A824" s="8" t="s">
        <v>159</v>
      </c>
      <c r="B824" t="s">
        <v>457</v>
      </c>
      <c r="C824" t="s">
        <v>460</v>
      </c>
      <c r="D824" t="s">
        <v>598</v>
      </c>
      <c r="E824" t="s">
        <v>340</v>
      </c>
      <c r="F824">
        <v>2020</v>
      </c>
      <c r="G824">
        <v>4</v>
      </c>
      <c r="H824" s="8" t="s">
        <v>287</v>
      </c>
      <c r="I824" s="8">
        <v>1</v>
      </c>
      <c r="J824" s="1">
        <v>1225</v>
      </c>
      <c r="K824" s="1">
        <v>0</v>
      </c>
      <c r="L824" s="8">
        <v>-1225</v>
      </c>
      <c r="M824" t="s">
        <v>70</v>
      </c>
      <c r="N824" t="s">
        <v>82</v>
      </c>
      <c r="O824" t="s">
        <v>91</v>
      </c>
      <c r="P824">
        <v>6495</v>
      </c>
      <c r="Q824" t="s">
        <v>93</v>
      </c>
      <c r="R824" s="8" t="s">
        <v>697</v>
      </c>
    </row>
    <row r="825" spans="1:18" x14ac:dyDescent="0.25">
      <c r="A825" s="8" t="s">
        <v>159</v>
      </c>
      <c r="B825" t="s">
        <v>457</v>
      </c>
      <c r="C825" t="s">
        <v>460</v>
      </c>
      <c r="D825" t="s">
        <v>599</v>
      </c>
      <c r="E825" t="s">
        <v>343</v>
      </c>
      <c r="F825">
        <v>2020</v>
      </c>
      <c r="G825">
        <v>4</v>
      </c>
      <c r="H825" s="8" t="s">
        <v>287</v>
      </c>
      <c r="I825" s="8">
        <v>1</v>
      </c>
      <c r="J825" s="1">
        <v>311.39999999999998</v>
      </c>
      <c r="K825" s="1">
        <v>215.4</v>
      </c>
      <c r="L825" s="8">
        <v>-96</v>
      </c>
      <c r="M825" t="s">
        <v>70</v>
      </c>
      <c r="N825" t="s">
        <v>82</v>
      </c>
      <c r="O825" t="s">
        <v>94</v>
      </c>
      <c r="P825">
        <v>6663</v>
      </c>
      <c r="Q825" t="s">
        <v>97</v>
      </c>
      <c r="R825" s="8" t="s">
        <v>697</v>
      </c>
    </row>
    <row r="826" spans="1:18" x14ac:dyDescent="0.25">
      <c r="A826" s="8" t="s">
        <v>159</v>
      </c>
      <c r="B826" t="s">
        <v>457</v>
      </c>
      <c r="C826" t="s">
        <v>460</v>
      </c>
      <c r="D826" t="s">
        <v>599</v>
      </c>
      <c r="E826" t="s">
        <v>344</v>
      </c>
      <c r="F826">
        <v>2020</v>
      </c>
      <c r="G826">
        <v>4</v>
      </c>
      <c r="H826" s="8" t="s">
        <v>287</v>
      </c>
      <c r="I826" s="8">
        <v>1</v>
      </c>
      <c r="J826" s="1">
        <v>14</v>
      </c>
      <c r="K826" s="1">
        <v>14</v>
      </c>
      <c r="L826" s="8">
        <v>0</v>
      </c>
      <c r="M826" t="s">
        <v>70</v>
      </c>
      <c r="N826" t="s">
        <v>82</v>
      </c>
      <c r="O826" t="s">
        <v>94</v>
      </c>
      <c r="P826">
        <v>6664</v>
      </c>
      <c r="Q826" t="s">
        <v>98</v>
      </c>
      <c r="R826" s="8" t="s">
        <v>697</v>
      </c>
    </row>
    <row r="827" spans="1:18" x14ac:dyDescent="0.25">
      <c r="A827" s="8" t="s">
        <v>159</v>
      </c>
      <c r="B827" t="s">
        <v>457</v>
      </c>
      <c r="C827" t="s">
        <v>460</v>
      </c>
      <c r="D827" t="s">
        <v>600</v>
      </c>
      <c r="E827" t="s">
        <v>366</v>
      </c>
      <c r="F827">
        <v>2020</v>
      </c>
      <c r="G827">
        <v>4</v>
      </c>
      <c r="H827" s="8" t="s">
        <v>287</v>
      </c>
      <c r="I827" s="8">
        <v>1</v>
      </c>
      <c r="J827" s="1">
        <v>17.989999999999998</v>
      </c>
      <c r="K827" s="1">
        <v>0</v>
      </c>
      <c r="L827" s="8">
        <v>-17.989999999999998</v>
      </c>
      <c r="M827" t="s">
        <v>70</v>
      </c>
      <c r="N827" t="s">
        <v>82</v>
      </c>
      <c r="O827" t="s">
        <v>99</v>
      </c>
      <c r="P827">
        <v>6800</v>
      </c>
      <c r="Q827" t="s">
        <v>123</v>
      </c>
      <c r="R827" s="8" t="s">
        <v>697</v>
      </c>
    </row>
    <row r="828" spans="1:18" x14ac:dyDescent="0.25">
      <c r="A828" s="8" t="s">
        <v>159</v>
      </c>
      <c r="B828" t="s">
        <v>457</v>
      </c>
      <c r="C828" t="s">
        <v>460</v>
      </c>
      <c r="D828" t="s">
        <v>600</v>
      </c>
      <c r="E828" t="s">
        <v>345</v>
      </c>
      <c r="F828">
        <v>2020</v>
      </c>
      <c r="G828">
        <v>4</v>
      </c>
      <c r="H828" s="8" t="s">
        <v>287</v>
      </c>
      <c r="I828" s="8">
        <v>1</v>
      </c>
      <c r="J828" s="1">
        <v>394.21</v>
      </c>
      <c r="K828" s="1">
        <v>0</v>
      </c>
      <c r="L828" s="8">
        <v>-394.21</v>
      </c>
      <c r="M828" t="s">
        <v>70</v>
      </c>
      <c r="N828" t="s">
        <v>82</v>
      </c>
      <c r="O828" t="s">
        <v>99</v>
      </c>
      <c r="P828">
        <v>6805</v>
      </c>
      <c r="Q828" t="s">
        <v>100</v>
      </c>
      <c r="R828" s="8" t="s">
        <v>697</v>
      </c>
    </row>
    <row r="829" spans="1:18" x14ac:dyDescent="0.25">
      <c r="A829" s="8" t="s">
        <v>159</v>
      </c>
      <c r="B829" t="s">
        <v>457</v>
      </c>
      <c r="C829" t="s">
        <v>460</v>
      </c>
      <c r="D829" t="s">
        <v>600</v>
      </c>
      <c r="E829" t="s">
        <v>360</v>
      </c>
      <c r="F829">
        <v>2020</v>
      </c>
      <c r="G829">
        <v>4</v>
      </c>
      <c r="H829" s="8" t="s">
        <v>287</v>
      </c>
      <c r="I829" s="8">
        <v>1</v>
      </c>
      <c r="J829" s="1">
        <v>115.61</v>
      </c>
      <c r="K829" s="1">
        <v>0</v>
      </c>
      <c r="L829" s="8">
        <v>-115.61</v>
      </c>
      <c r="M829" t="s">
        <v>70</v>
      </c>
      <c r="N829" t="s">
        <v>82</v>
      </c>
      <c r="O829" t="s">
        <v>99</v>
      </c>
      <c r="P829">
        <v>6815</v>
      </c>
      <c r="Q829" t="s">
        <v>99</v>
      </c>
      <c r="R829" s="8" t="s">
        <v>697</v>
      </c>
    </row>
    <row r="830" spans="1:18" x14ac:dyDescent="0.25">
      <c r="A830" s="8" t="s">
        <v>159</v>
      </c>
      <c r="B830" t="s">
        <v>457</v>
      </c>
      <c r="C830" t="s">
        <v>460</v>
      </c>
      <c r="D830" t="s">
        <v>601</v>
      </c>
      <c r="E830" t="s">
        <v>346</v>
      </c>
      <c r="F830">
        <v>2020</v>
      </c>
      <c r="G830">
        <v>4</v>
      </c>
      <c r="H830" s="8" t="s">
        <v>287</v>
      </c>
      <c r="I830" s="8">
        <v>1</v>
      </c>
      <c r="J830" s="1">
        <v>15985.2</v>
      </c>
      <c r="K830" s="1">
        <v>0</v>
      </c>
      <c r="L830" s="8">
        <v>-15985.2</v>
      </c>
      <c r="M830" t="s">
        <v>70</v>
      </c>
      <c r="N830" t="s">
        <v>82</v>
      </c>
      <c r="O830" t="s">
        <v>101</v>
      </c>
      <c r="P830">
        <v>6825</v>
      </c>
      <c r="Q830" t="s">
        <v>102</v>
      </c>
      <c r="R830" s="8" t="s">
        <v>697</v>
      </c>
    </row>
    <row r="831" spans="1:18" x14ac:dyDescent="0.25">
      <c r="A831" s="8" t="s">
        <v>159</v>
      </c>
      <c r="B831" t="s">
        <v>457</v>
      </c>
      <c r="C831" t="s">
        <v>460</v>
      </c>
      <c r="D831" t="s">
        <v>602</v>
      </c>
      <c r="E831" t="s">
        <v>347</v>
      </c>
      <c r="F831">
        <v>2020</v>
      </c>
      <c r="G831">
        <v>4</v>
      </c>
      <c r="H831" s="8" t="s">
        <v>287</v>
      </c>
      <c r="I831" s="8">
        <v>1</v>
      </c>
      <c r="J831" s="1">
        <v>1191.42</v>
      </c>
      <c r="K831" s="1">
        <v>0</v>
      </c>
      <c r="L831" s="8">
        <v>-1191.42</v>
      </c>
      <c r="M831" t="s">
        <v>70</v>
      </c>
      <c r="N831" t="s">
        <v>82</v>
      </c>
      <c r="O831" t="s">
        <v>103</v>
      </c>
      <c r="P831">
        <v>6850</v>
      </c>
      <c r="Q831" t="s">
        <v>103</v>
      </c>
      <c r="R831" s="8" t="s">
        <v>697</v>
      </c>
    </row>
    <row r="832" spans="1:18" x14ac:dyDescent="0.25">
      <c r="A832" s="8" t="s">
        <v>159</v>
      </c>
      <c r="B832" t="s">
        <v>457</v>
      </c>
      <c r="C832" t="s">
        <v>460</v>
      </c>
      <c r="D832" t="s">
        <v>602</v>
      </c>
      <c r="E832" t="s">
        <v>348</v>
      </c>
      <c r="F832">
        <v>2020</v>
      </c>
      <c r="G832">
        <v>4</v>
      </c>
      <c r="H832" s="8" t="s">
        <v>287</v>
      </c>
      <c r="I832" s="8">
        <v>1</v>
      </c>
      <c r="J832" s="1">
        <v>66.5</v>
      </c>
      <c r="K832" s="1">
        <v>0</v>
      </c>
      <c r="L832" s="8">
        <v>-66.5</v>
      </c>
      <c r="M832" t="s">
        <v>70</v>
      </c>
      <c r="N832" t="s">
        <v>82</v>
      </c>
      <c r="O832" t="s">
        <v>103</v>
      </c>
      <c r="P832">
        <v>6855</v>
      </c>
      <c r="Q832" t="s">
        <v>104</v>
      </c>
      <c r="R832" s="8" t="s">
        <v>697</v>
      </c>
    </row>
    <row r="833" spans="1:18" x14ac:dyDescent="0.25">
      <c r="A833" s="8" t="s">
        <v>159</v>
      </c>
      <c r="B833" t="s">
        <v>462</v>
      </c>
      <c r="C833" t="s">
        <v>463</v>
      </c>
      <c r="D833" t="s">
        <v>605</v>
      </c>
      <c r="E833" t="s">
        <v>385</v>
      </c>
      <c r="F833">
        <v>2020</v>
      </c>
      <c r="G833">
        <v>4</v>
      </c>
      <c r="H833" s="8" t="s">
        <v>287</v>
      </c>
      <c r="I833" s="8">
        <v>1</v>
      </c>
      <c r="J833" s="1">
        <v>1283.94</v>
      </c>
      <c r="K833" s="1">
        <v>0</v>
      </c>
      <c r="L833" s="8">
        <v>-1283.94</v>
      </c>
      <c r="M833" t="s">
        <v>126</v>
      </c>
      <c r="N833" t="s">
        <v>127</v>
      </c>
      <c r="O833" t="s">
        <v>127</v>
      </c>
      <c r="P833">
        <v>7310</v>
      </c>
      <c r="Q833" t="s">
        <v>146</v>
      </c>
      <c r="R833" s="8" t="s">
        <v>697</v>
      </c>
    </row>
    <row r="834" spans="1:18" x14ac:dyDescent="0.25">
      <c r="A834" s="8" t="s">
        <v>159</v>
      </c>
      <c r="B834" t="s">
        <v>462</v>
      </c>
      <c r="C834" t="s">
        <v>463</v>
      </c>
      <c r="D834" t="s">
        <v>605</v>
      </c>
      <c r="E834" t="s">
        <v>370</v>
      </c>
      <c r="F834">
        <v>2020</v>
      </c>
      <c r="G834">
        <v>4</v>
      </c>
      <c r="H834" s="8" t="s">
        <v>287</v>
      </c>
      <c r="I834" s="8">
        <v>1</v>
      </c>
      <c r="J834" s="1">
        <v>3568.59</v>
      </c>
      <c r="K834" s="1">
        <v>0</v>
      </c>
      <c r="L834" s="8">
        <v>-3568.59</v>
      </c>
      <c r="M834" t="s">
        <v>126</v>
      </c>
      <c r="N834" t="s">
        <v>127</v>
      </c>
      <c r="O834" t="s">
        <v>127</v>
      </c>
      <c r="P834">
        <v>7320</v>
      </c>
      <c r="Q834" t="s">
        <v>128</v>
      </c>
      <c r="R834" s="8" t="s">
        <v>697</v>
      </c>
    </row>
    <row r="835" spans="1:18" x14ac:dyDescent="0.25">
      <c r="A835" s="8" t="s">
        <v>160</v>
      </c>
      <c r="B835" t="s">
        <v>437</v>
      </c>
      <c r="C835" t="s">
        <v>438</v>
      </c>
      <c r="D835" t="s">
        <v>568</v>
      </c>
      <c r="E835" t="s">
        <v>286</v>
      </c>
      <c r="F835">
        <v>2020</v>
      </c>
      <c r="G835">
        <v>5</v>
      </c>
      <c r="H835" s="8" t="s">
        <v>287</v>
      </c>
      <c r="I835" s="8">
        <v>1</v>
      </c>
      <c r="J835" s="1">
        <v>3382.66</v>
      </c>
      <c r="K835" s="1">
        <v>5761.42</v>
      </c>
      <c r="L835" s="8">
        <v>2378.7600000000002</v>
      </c>
      <c r="M835" t="s">
        <v>9</v>
      </c>
      <c r="N835" t="s">
        <v>10</v>
      </c>
      <c r="O835" t="s">
        <v>11</v>
      </c>
      <c r="P835">
        <v>143</v>
      </c>
      <c r="Q835" t="s">
        <v>12</v>
      </c>
      <c r="R835" s="8" t="s">
        <v>697</v>
      </c>
    </row>
    <row r="836" spans="1:18" x14ac:dyDescent="0.25">
      <c r="A836" s="8" t="s">
        <v>160</v>
      </c>
      <c r="B836" t="s">
        <v>437</v>
      </c>
      <c r="C836" t="s">
        <v>439</v>
      </c>
      <c r="D836" t="s">
        <v>569</v>
      </c>
      <c r="E836" t="s">
        <v>289</v>
      </c>
      <c r="F836">
        <v>2020</v>
      </c>
      <c r="G836">
        <v>5</v>
      </c>
      <c r="H836" s="8" t="s">
        <v>287</v>
      </c>
      <c r="I836" s="8">
        <v>1</v>
      </c>
      <c r="J836" s="1">
        <v>0</v>
      </c>
      <c r="K836" s="1">
        <v>424.62</v>
      </c>
      <c r="L836" s="8">
        <v>424.62</v>
      </c>
      <c r="M836" t="s">
        <v>9</v>
      </c>
      <c r="N836" t="s">
        <v>13</v>
      </c>
      <c r="O836" t="s">
        <v>14</v>
      </c>
      <c r="P836">
        <v>630</v>
      </c>
      <c r="Q836" t="s">
        <v>16</v>
      </c>
      <c r="R836" s="8" t="s">
        <v>697</v>
      </c>
    </row>
    <row r="837" spans="1:18" x14ac:dyDescent="0.25">
      <c r="A837" s="8" t="s">
        <v>160</v>
      </c>
      <c r="B837" t="s">
        <v>437</v>
      </c>
      <c r="C837" t="s">
        <v>439</v>
      </c>
      <c r="D837" t="s">
        <v>569</v>
      </c>
      <c r="E837" t="s">
        <v>290</v>
      </c>
      <c r="F837">
        <v>2020</v>
      </c>
      <c r="G837">
        <v>5</v>
      </c>
      <c r="H837" s="8" t="s">
        <v>287</v>
      </c>
      <c r="I837" s="8">
        <v>1</v>
      </c>
      <c r="J837" s="1">
        <v>805.88</v>
      </c>
      <c r="K837" s="1">
        <v>243.56</v>
      </c>
      <c r="L837" s="8">
        <v>-562.32000000000005</v>
      </c>
      <c r="M837" t="s">
        <v>9</v>
      </c>
      <c r="N837" t="s">
        <v>13</v>
      </c>
      <c r="O837" t="s">
        <v>14</v>
      </c>
      <c r="P837">
        <v>650</v>
      </c>
      <c r="Q837" t="s">
        <v>17</v>
      </c>
      <c r="R837" s="8" t="s">
        <v>697</v>
      </c>
    </row>
    <row r="838" spans="1:18" x14ac:dyDescent="0.25">
      <c r="A838" s="8" t="s">
        <v>160</v>
      </c>
      <c r="B838" t="s">
        <v>437</v>
      </c>
      <c r="C838" t="s">
        <v>439</v>
      </c>
      <c r="D838" t="s">
        <v>569</v>
      </c>
      <c r="E838" t="s">
        <v>291</v>
      </c>
      <c r="F838">
        <v>2020</v>
      </c>
      <c r="G838">
        <v>5</v>
      </c>
      <c r="H838" s="8" t="s">
        <v>287</v>
      </c>
      <c r="I838" s="8">
        <v>1</v>
      </c>
      <c r="J838" s="1">
        <v>376.44</v>
      </c>
      <c r="K838" s="1">
        <v>586.48</v>
      </c>
      <c r="L838" s="8">
        <v>210.04</v>
      </c>
      <c r="M838" t="s">
        <v>9</v>
      </c>
      <c r="N838" t="s">
        <v>13</v>
      </c>
      <c r="O838" t="s">
        <v>14</v>
      </c>
      <c r="P838">
        <v>670</v>
      </c>
      <c r="Q838" t="s">
        <v>18</v>
      </c>
      <c r="R838" s="8" t="s">
        <v>697</v>
      </c>
    </row>
    <row r="839" spans="1:18" x14ac:dyDescent="0.25">
      <c r="A839" s="8" t="s">
        <v>160</v>
      </c>
      <c r="B839" t="s">
        <v>437</v>
      </c>
      <c r="C839" t="s">
        <v>439</v>
      </c>
      <c r="D839" t="s">
        <v>662</v>
      </c>
      <c r="E839" t="s">
        <v>663</v>
      </c>
      <c r="F839">
        <v>2020</v>
      </c>
      <c r="G839">
        <v>5</v>
      </c>
      <c r="H839" s="8" t="s">
        <v>287</v>
      </c>
      <c r="I839" s="8">
        <v>1</v>
      </c>
      <c r="J839" s="1">
        <v>56305.29</v>
      </c>
      <c r="K839" s="1">
        <v>0</v>
      </c>
      <c r="L839" s="8">
        <v>-56305.29</v>
      </c>
      <c r="M839" t="s">
        <v>9</v>
      </c>
      <c r="N839" t="s">
        <v>13</v>
      </c>
      <c r="O839" t="s">
        <v>664</v>
      </c>
      <c r="P839">
        <v>770</v>
      </c>
      <c r="Q839" t="s">
        <v>665</v>
      </c>
      <c r="R839" s="8" t="s">
        <v>697</v>
      </c>
    </row>
    <row r="840" spans="1:18" x14ac:dyDescent="0.25">
      <c r="A840" s="8" t="s">
        <v>160</v>
      </c>
      <c r="B840" t="s">
        <v>440</v>
      </c>
      <c r="C840" t="s">
        <v>571</v>
      </c>
      <c r="D840" t="s">
        <v>572</v>
      </c>
      <c r="E840" t="s">
        <v>293</v>
      </c>
      <c r="F840">
        <v>2020</v>
      </c>
      <c r="G840">
        <v>5</v>
      </c>
      <c r="H840" s="8" t="s">
        <v>287</v>
      </c>
      <c r="I840" s="8">
        <v>1</v>
      </c>
      <c r="J840" s="1">
        <v>13748.5</v>
      </c>
      <c r="K840" s="1">
        <v>13748.5</v>
      </c>
      <c r="L840" s="8">
        <v>0</v>
      </c>
      <c r="M840" t="s">
        <v>19</v>
      </c>
      <c r="N840" t="s">
        <v>23</v>
      </c>
      <c r="O840" t="s">
        <v>148</v>
      </c>
      <c r="P840">
        <v>1200</v>
      </c>
      <c r="Q840" t="s">
        <v>148</v>
      </c>
      <c r="R840" s="8" t="s">
        <v>697</v>
      </c>
    </row>
    <row r="841" spans="1:18" x14ac:dyDescent="0.25">
      <c r="A841" s="8" t="s">
        <v>160</v>
      </c>
      <c r="B841" t="s">
        <v>440</v>
      </c>
      <c r="C841" t="s">
        <v>571</v>
      </c>
      <c r="D841" t="s">
        <v>573</v>
      </c>
      <c r="E841" t="s">
        <v>295</v>
      </c>
      <c r="F841">
        <v>2020</v>
      </c>
      <c r="G841">
        <v>5</v>
      </c>
      <c r="H841" s="8" t="s">
        <v>287</v>
      </c>
      <c r="I841" s="8">
        <v>1</v>
      </c>
      <c r="J841" s="1">
        <v>7.32</v>
      </c>
      <c r="K841" s="1">
        <v>0</v>
      </c>
      <c r="L841" s="8">
        <v>-7.32</v>
      </c>
      <c r="M841" t="s">
        <v>19</v>
      </c>
      <c r="N841" t="s">
        <v>23</v>
      </c>
      <c r="O841" t="s">
        <v>24</v>
      </c>
      <c r="P841">
        <v>1401</v>
      </c>
      <c r="Q841" t="s">
        <v>26</v>
      </c>
      <c r="R841" s="8" t="s">
        <v>697</v>
      </c>
    </row>
    <row r="842" spans="1:18" x14ac:dyDescent="0.25">
      <c r="A842" s="8" t="s">
        <v>160</v>
      </c>
      <c r="B842" t="s">
        <v>440</v>
      </c>
      <c r="C842" t="s">
        <v>571</v>
      </c>
      <c r="D842" t="s">
        <v>573</v>
      </c>
      <c r="E842" t="s">
        <v>296</v>
      </c>
      <c r="F842">
        <v>2020</v>
      </c>
      <c r="G842">
        <v>5</v>
      </c>
      <c r="H842" s="8" t="s">
        <v>287</v>
      </c>
      <c r="I842" s="8">
        <v>1</v>
      </c>
      <c r="J842" s="1">
        <v>11025.62</v>
      </c>
      <c r="K842" s="1">
        <v>276.72000000000003</v>
      </c>
      <c r="L842" s="8">
        <v>-10748.9</v>
      </c>
      <c r="M842" t="s">
        <v>19</v>
      </c>
      <c r="N842" t="s">
        <v>23</v>
      </c>
      <c r="O842" t="s">
        <v>24</v>
      </c>
      <c r="P842">
        <v>1406</v>
      </c>
      <c r="Q842" t="s">
        <v>27</v>
      </c>
      <c r="R842" s="8" t="s">
        <v>697</v>
      </c>
    </row>
    <row r="843" spans="1:18" x14ac:dyDescent="0.25">
      <c r="A843" s="8" t="s">
        <v>160</v>
      </c>
      <c r="B843" t="s">
        <v>440</v>
      </c>
      <c r="C843" t="s">
        <v>571</v>
      </c>
      <c r="D843" t="s">
        <v>573</v>
      </c>
      <c r="E843" t="s">
        <v>297</v>
      </c>
      <c r="F843">
        <v>2020</v>
      </c>
      <c r="G843">
        <v>5</v>
      </c>
      <c r="H843" s="8" t="s">
        <v>287</v>
      </c>
      <c r="I843" s="8">
        <v>1</v>
      </c>
      <c r="J843" s="1">
        <v>151.71</v>
      </c>
      <c r="K843" s="1">
        <v>257.39999999999998</v>
      </c>
      <c r="L843" s="8">
        <v>105.69</v>
      </c>
      <c r="M843" t="s">
        <v>19</v>
      </c>
      <c r="N843" t="s">
        <v>23</v>
      </c>
      <c r="O843" t="s">
        <v>24</v>
      </c>
      <c r="P843">
        <v>1434</v>
      </c>
      <c r="Q843" t="s">
        <v>28</v>
      </c>
      <c r="R843" s="8" t="s">
        <v>697</v>
      </c>
    </row>
    <row r="844" spans="1:18" x14ac:dyDescent="0.25">
      <c r="A844" s="8" t="s">
        <v>160</v>
      </c>
      <c r="B844" t="s">
        <v>440</v>
      </c>
      <c r="C844" t="s">
        <v>571</v>
      </c>
      <c r="D844" t="s">
        <v>573</v>
      </c>
      <c r="E844" t="s">
        <v>298</v>
      </c>
      <c r="F844">
        <v>2020</v>
      </c>
      <c r="G844">
        <v>5</v>
      </c>
      <c r="H844" s="8" t="s">
        <v>287</v>
      </c>
      <c r="I844" s="8">
        <v>1</v>
      </c>
      <c r="J844" s="1">
        <v>80.67</v>
      </c>
      <c r="K844" s="1">
        <v>80.67</v>
      </c>
      <c r="L844" s="8">
        <v>0</v>
      </c>
      <c r="M844" t="s">
        <v>19</v>
      </c>
      <c r="N844" t="s">
        <v>23</v>
      </c>
      <c r="O844" t="s">
        <v>24</v>
      </c>
      <c r="P844">
        <v>1437</v>
      </c>
      <c r="Q844" t="s">
        <v>29</v>
      </c>
      <c r="R844" s="8" t="s">
        <v>697</v>
      </c>
    </row>
    <row r="845" spans="1:18" x14ac:dyDescent="0.25">
      <c r="A845" s="8" t="s">
        <v>160</v>
      </c>
      <c r="B845" t="s">
        <v>440</v>
      </c>
      <c r="C845" t="s">
        <v>574</v>
      </c>
      <c r="D845" t="s">
        <v>575</v>
      </c>
      <c r="E845" t="s">
        <v>299</v>
      </c>
      <c r="F845">
        <v>2020</v>
      </c>
      <c r="G845">
        <v>5</v>
      </c>
      <c r="H845" s="8" t="s">
        <v>287</v>
      </c>
      <c r="I845" s="8">
        <v>1</v>
      </c>
      <c r="J845" s="1">
        <v>0</v>
      </c>
      <c r="K845" s="1">
        <v>25.93</v>
      </c>
      <c r="L845" s="8">
        <v>25.93</v>
      </c>
      <c r="M845" t="s">
        <v>19</v>
      </c>
      <c r="N845" t="s">
        <v>30</v>
      </c>
      <c r="O845" t="s">
        <v>31</v>
      </c>
      <c r="P845">
        <v>1600</v>
      </c>
      <c r="Q845" t="s">
        <v>32</v>
      </c>
      <c r="R845" s="8" t="s">
        <v>697</v>
      </c>
    </row>
    <row r="846" spans="1:18" x14ac:dyDescent="0.25">
      <c r="A846" s="8" t="s">
        <v>160</v>
      </c>
      <c r="B846" t="s">
        <v>440</v>
      </c>
      <c r="C846" t="s">
        <v>574</v>
      </c>
      <c r="D846" t="s">
        <v>575</v>
      </c>
      <c r="E846" t="s">
        <v>300</v>
      </c>
      <c r="F846">
        <v>2020</v>
      </c>
      <c r="G846">
        <v>5</v>
      </c>
      <c r="H846" s="8" t="s">
        <v>287</v>
      </c>
      <c r="I846" s="8">
        <v>1</v>
      </c>
      <c r="J846" s="1">
        <v>35977.11</v>
      </c>
      <c r="K846" s="1">
        <v>236984.68</v>
      </c>
      <c r="L846" s="8">
        <v>201007.57</v>
      </c>
      <c r="M846" t="s">
        <v>19</v>
      </c>
      <c r="N846" t="s">
        <v>30</v>
      </c>
      <c r="O846" t="s">
        <v>31</v>
      </c>
      <c r="P846">
        <v>1803</v>
      </c>
      <c r="Q846" t="s">
        <v>33</v>
      </c>
      <c r="R846" s="8" t="s">
        <v>697</v>
      </c>
    </row>
    <row r="847" spans="1:18" x14ac:dyDescent="0.25">
      <c r="A847" s="8" t="s">
        <v>161</v>
      </c>
      <c r="B847" t="s">
        <v>583</v>
      </c>
      <c r="C847" t="s">
        <v>584</v>
      </c>
      <c r="D847" t="s">
        <v>585</v>
      </c>
      <c r="E847" t="s">
        <v>312</v>
      </c>
      <c r="F847">
        <v>2020</v>
      </c>
      <c r="G847">
        <v>5</v>
      </c>
      <c r="H847" s="8" t="s">
        <v>287</v>
      </c>
      <c r="I847" s="8">
        <v>1</v>
      </c>
      <c r="J847" s="1">
        <v>175154.33</v>
      </c>
      <c r="K847" s="1">
        <v>61326.28</v>
      </c>
      <c r="L847" s="8">
        <v>-113828.05</v>
      </c>
      <c r="M847" t="s">
        <v>51</v>
      </c>
      <c r="N847" t="s">
        <v>149</v>
      </c>
      <c r="O847" t="s">
        <v>149</v>
      </c>
      <c r="P847">
        <v>3300</v>
      </c>
      <c r="Q847" t="s">
        <v>150</v>
      </c>
      <c r="R847" s="8" t="s">
        <v>697</v>
      </c>
    </row>
    <row r="848" spans="1:18" x14ac:dyDescent="0.25">
      <c r="A848" s="8" t="s">
        <v>161</v>
      </c>
      <c r="B848" t="s">
        <v>583</v>
      </c>
      <c r="C848" t="s">
        <v>586</v>
      </c>
      <c r="D848" t="s">
        <v>587</v>
      </c>
      <c r="E848" t="s">
        <v>315</v>
      </c>
      <c r="F848">
        <v>2020</v>
      </c>
      <c r="G848">
        <v>5</v>
      </c>
      <c r="H848" s="8" t="s">
        <v>287</v>
      </c>
      <c r="I848" s="8">
        <v>1</v>
      </c>
      <c r="J848" s="1">
        <v>31060.87</v>
      </c>
      <c r="K848" s="1">
        <v>31060.87</v>
      </c>
      <c r="L848" s="8">
        <v>0</v>
      </c>
      <c r="M848" t="s">
        <v>51</v>
      </c>
      <c r="N848" t="s">
        <v>52</v>
      </c>
      <c r="O848" t="s">
        <v>52</v>
      </c>
      <c r="P848">
        <v>3720</v>
      </c>
      <c r="Q848" t="s">
        <v>55</v>
      </c>
      <c r="R848" s="8" t="s">
        <v>697</v>
      </c>
    </row>
    <row r="849" spans="1:18" x14ac:dyDescent="0.25">
      <c r="A849" s="8" t="s">
        <v>161</v>
      </c>
      <c r="B849" t="s">
        <v>583</v>
      </c>
      <c r="C849" t="s">
        <v>586</v>
      </c>
      <c r="D849" t="s">
        <v>587</v>
      </c>
      <c r="E849" t="s">
        <v>383</v>
      </c>
      <c r="F849">
        <v>2020</v>
      </c>
      <c r="G849">
        <v>5</v>
      </c>
      <c r="H849" s="8" t="s">
        <v>287</v>
      </c>
      <c r="I849" s="8">
        <v>1</v>
      </c>
      <c r="J849" s="1">
        <v>150</v>
      </c>
      <c r="K849" s="1">
        <v>450</v>
      </c>
      <c r="L849" s="8">
        <v>300</v>
      </c>
      <c r="M849" t="s">
        <v>51</v>
      </c>
      <c r="N849" t="s">
        <v>52</v>
      </c>
      <c r="O849" t="s">
        <v>52</v>
      </c>
      <c r="P849">
        <v>3725</v>
      </c>
      <c r="Q849" t="s">
        <v>144</v>
      </c>
      <c r="R849" s="8" t="s">
        <v>697</v>
      </c>
    </row>
    <row r="850" spans="1:18" x14ac:dyDescent="0.25">
      <c r="A850" s="8" t="s">
        <v>161</v>
      </c>
      <c r="B850" t="s">
        <v>583</v>
      </c>
      <c r="C850" t="s">
        <v>586</v>
      </c>
      <c r="D850" t="s">
        <v>587</v>
      </c>
      <c r="E850" t="s">
        <v>316</v>
      </c>
      <c r="F850">
        <v>2020</v>
      </c>
      <c r="G850">
        <v>5</v>
      </c>
      <c r="H850" s="8" t="s">
        <v>287</v>
      </c>
      <c r="I850" s="8">
        <v>1</v>
      </c>
      <c r="J850" s="1">
        <v>9961.39</v>
      </c>
      <c r="K850" s="1">
        <v>9961.39</v>
      </c>
      <c r="L850" s="8">
        <v>0</v>
      </c>
      <c r="M850" t="s">
        <v>51</v>
      </c>
      <c r="N850" t="s">
        <v>52</v>
      </c>
      <c r="O850" t="s">
        <v>52</v>
      </c>
      <c r="P850">
        <v>3730</v>
      </c>
      <c r="Q850" t="s">
        <v>56</v>
      </c>
      <c r="R850" s="8" t="s">
        <v>697</v>
      </c>
    </row>
    <row r="851" spans="1:18" x14ac:dyDescent="0.25">
      <c r="A851" s="8" t="s">
        <v>161</v>
      </c>
      <c r="B851" t="s">
        <v>583</v>
      </c>
      <c r="C851" t="s">
        <v>586</v>
      </c>
      <c r="D851" t="s">
        <v>587</v>
      </c>
      <c r="E851" t="s">
        <v>317</v>
      </c>
      <c r="F851">
        <v>2020</v>
      </c>
      <c r="G851">
        <v>5</v>
      </c>
      <c r="H851" s="8" t="s">
        <v>287</v>
      </c>
      <c r="I851" s="8">
        <v>1</v>
      </c>
      <c r="J851" s="1">
        <v>13024.82</v>
      </c>
      <c r="K851" s="1">
        <v>12354.78</v>
      </c>
      <c r="L851" s="8">
        <v>-670.04</v>
      </c>
      <c r="M851" t="s">
        <v>51</v>
      </c>
      <c r="N851" t="s">
        <v>52</v>
      </c>
      <c r="O851" t="s">
        <v>52</v>
      </c>
      <c r="P851">
        <v>3740</v>
      </c>
      <c r="Q851" t="s">
        <v>57</v>
      </c>
      <c r="R851" s="8" t="s">
        <v>697</v>
      </c>
    </row>
    <row r="852" spans="1:18" x14ac:dyDescent="0.25">
      <c r="A852" s="8" t="s">
        <v>161</v>
      </c>
      <c r="B852" t="s">
        <v>583</v>
      </c>
      <c r="C852" t="s">
        <v>586</v>
      </c>
      <c r="D852" t="s">
        <v>587</v>
      </c>
      <c r="E852" t="s">
        <v>318</v>
      </c>
      <c r="F852">
        <v>2020</v>
      </c>
      <c r="G852">
        <v>5</v>
      </c>
      <c r="H852" s="8" t="s">
        <v>287</v>
      </c>
      <c r="I852" s="8">
        <v>1</v>
      </c>
      <c r="J852" s="1">
        <v>60</v>
      </c>
      <c r="K852" s="1">
        <v>60</v>
      </c>
      <c r="L852" s="8">
        <v>0</v>
      </c>
      <c r="M852" t="s">
        <v>51</v>
      </c>
      <c r="N852" t="s">
        <v>52</v>
      </c>
      <c r="O852" t="s">
        <v>52</v>
      </c>
      <c r="P852">
        <v>3770</v>
      </c>
      <c r="Q852" t="s">
        <v>58</v>
      </c>
      <c r="R852" s="8" t="s">
        <v>697</v>
      </c>
    </row>
    <row r="853" spans="1:18" x14ac:dyDescent="0.25">
      <c r="A853" s="8" t="s">
        <v>161</v>
      </c>
      <c r="B853" t="s">
        <v>583</v>
      </c>
      <c r="C853" t="s">
        <v>586</v>
      </c>
      <c r="D853" t="s">
        <v>587</v>
      </c>
      <c r="E853" t="s">
        <v>319</v>
      </c>
      <c r="F853">
        <v>2020</v>
      </c>
      <c r="G853">
        <v>5</v>
      </c>
      <c r="H853" s="8" t="s">
        <v>287</v>
      </c>
      <c r="I853" s="8">
        <v>1</v>
      </c>
      <c r="J853" s="1">
        <v>54269.54</v>
      </c>
      <c r="K853" s="1">
        <v>54269.54</v>
      </c>
      <c r="L853" s="8">
        <v>0</v>
      </c>
      <c r="M853" t="s">
        <v>51</v>
      </c>
      <c r="N853" t="s">
        <v>52</v>
      </c>
      <c r="O853" t="s">
        <v>52</v>
      </c>
      <c r="P853">
        <v>3790</v>
      </c>
      <c r="Q853" t="s">
        <v>59</v>
      </c>
      <c r="R853" s="8" t="s">
        <v>697</v>
      </c>
    </row>
    <row r="854" spans="1:18" x14ac:dyDescent="0.25">
      <c r="A854" s="8" t="s">
        <v>161</v>
      </c>
      <c r="B854" t="s">
        <v>583</v>
      </c>
      <c r="C854" t="s">
        <v>586</v>
      </c>
      <c r="D854" t="s">
        <v>587</v>
      </c>
      <c r="E854" t="s">
        <v>320</v>
      </c>
      <c r="F854">
        <v>2020</v>
      </c>
      <c r="G854">
        <v>5</v>
      </c>
      <c r="H854" s="8" t="s">
        <v>287</v>
      </c>
      <c r="I854" s="8">
        <v>1</v>
      </c>
      <c r="J854" s="1">
        <v>0</v>
      </c>
      <c r="K854" s="1">
        <v>598.5</v>
      </c>
      <c r="L854" s="8">
        <v>598.5</v>
      </c>
      <c r="M854" t="s">
        <v>51</v>
      </c>
      <c r="N854" t="s">
        <v>52</v>
      </c>
      <c r="O854" t="s">
        <v>52</v>
      </c>
      <c r="P854">
        <v>3806</v>
      </c>
      <c r="Q854" t="s">
        <v>60</v>
      </c>
      <c r="R854" s="8" t="s">
        <v>697</v>
      </c>
    </row>
    <row r="855" spans="1:18" x14ac:dyDescent="0.25">
      <c r="A855" s="8" t="s">
        <v>161</v>
      </c>
      <c r="B855" t="s">
        <v>583</v>
      </c>
      <c r="C855" t="s">
        <v>586</v>
      </c>
      <c r="D855" t="s">
        <v>587</v>
      </c>
      <c r="E855" t="s">
        <v>362</v>
      </c>
      <c r="F855">
        <v>2020</v>
      </c>
      <c r="G855">
        <v>5</v>
      </c>
      <c r="H855" s="8" t="s">
        <v>287</v>
      </c>
      <c r="I855" s="8">
        <v>1</v>
      </c>
      <c r="J855" s="1">
        <v>0</v>
      </c>
      <c r="K855" s="1">
        <v>22228.61</v>
      </c>
      <c r="L855" s="8">
        <v>22228.61</v>
      </c>
      <c r="M855" t="s">
        <v>51</v>
      </c>
      <c r="N855" t="s">
        <v>52</v>
      </c>
      <c r="O855" t="s">
        <v>52</v>
      </c>
      <c r="P855">
        <v>3820</v>
      </c>
      <c r="Q855" t="s">
        <v>119</v>
      </c>
      <c r="R855" s="8" t="s">
        <v>697</v>
      </c>
    </row>
    <row r="856" spans="1:18" x14ac:dyDescent="0.25">
      <c r="A856" s="8" t="s">
        <v>161</v>
      </c>
      <c r="B856" t="s">
        <v>451</v>
      </c>
      <c r="C856" t="s">
        <v>452</v>
      </c>
      <c r="D856" t="s">
        <v>588</v>
      </c>
      <c r="E856" t="s">
        <v>322</v>
      </c>
      <c r="F856">
        <v>2020</v>
      </c>
      <c r="G856">
        <v>5</v>
      </c>
      <c r="H856" s="8" t="s">
        <v>287</v>
      </c>
      <c r="I856" s="8">
        <v>1</v>
      </c>
      <c r="J856" s="1">
        <v>47415.839999999997</v>
      </c>
      <c r="K856" s="1">
        <v>0</v>
      </c>
      <c r="L856" s="8">
        <v>-47415.839999999997</v>
      </c>
      <c r="M856" t="s">
        <v>226</v>
      </c>
      <c r="N856" t="s">
        <v>226</v>
      </c>
      <c r="O856" t="s">
        <v>226</v>
      </c>
      <c r="P856">
        <v>3900</v>
      </c>
      <c r="Q856" t="s">
        <v>62</v>
      </c>
      <c r="R856" s="8" t="s">
        <v>697</v>
      </c>
    </row>
    <row r="857" spans="1:18" x14ac:dyDescent="0.25">
      <c r="A857" s="8" t="s">
        <v>159</v>
      </c>
      <c r="B857" t="s">
        <v>453</v>
      </c>
      <c r="C857" t="s">
        <v>454</v>
      </c>
      <c r="D857" t="s">
        <v>589</v>
      </c>
      <c r="E857" t="s">
        <v>367</v>
      </c>
      <c r="F857">
        <v>2020</v>
      </c>
      <c r="G857">
        <v>5</v>
      </c>
      <c r="H857" s="8" t="s">
        <v>287</v>
      </c>
      <c r="I857" s="8">
        <v>1</v>
      </c>
      <c r="J857" s="1">
        <v>0</v>
      </c>
      <c r="K857" s="1">
        <v>10000</v>
      </c>
      <c r="L857" s="8">
        <v>10000</v>
      </c>
      <c r="M857" t="s">
        <v>63</v>
      </c>
      <c r="N857" t="s">
        <v>64</v>
      </c>
      <c r="O857" t="s">
        <v>64</v>
      </c>
      <c r="P857">
        <v>4336</v>
      </c>
      <c r="Q857" t="s">
        <v>124</v>
      </c>
      <c r="R857" s="8" t="s">
        <v>697</v>
      </c>
    </row>
    <row r="858" spans="1:18" x14ac:dyDescent="0.25">
      <c r="A858" s="8" t="s">
        <v>159</v>
      </c>
      <c r="B858" t="s">
        <v>453</v>
      </c>
      <c r="C858" t="s">
        <v>454</v>
      </c>
      <c r="D858" t="s">
        <v>589</v>
      </c>
      <c r="E858" t="s">
        <v>323</v>
      </c>
      <c r="F858">
        <v>2020</v>
      </c>
      <c r="G858">
        <v>5</v>
      </c>
      <c r="H858" s="8" t="s">
        <v>287</v>
      </c>
      <c r="I858" s="8">
        <v>1</v>
      </c>
      <c r="J858" s="1">
        <v>0</v>
      </c>
      <c r="K858" s="1">
        <v>3150</v>
      </c>
      <c r="L858" s="8">
        <v>3150</v>
      </c>
      <c r="M858" t="s">
        <v>63</v>
      </c>
      <c r="N858" t="s">
        <v>64</v>
      </c>
      <c r="O858" t="s">
        <v>64</v>
      </c>
      <c r="P858">
        <v>4400</v>
      </c>
      <c r="Q858" t="s">
        <v>65</v>
      </c>
      <c r="R858" s="8" t="s">
        <v>697</v>
      </c>
    </row>
    <row r="859" spans="1:18" x14ac:dyDescent="0.25">
      <c r="A859" s="8" t="s">
        <v>159</v>
      </c>
      <c r="B859" t="s">
        <v>453</v>
      </c>
      <c r="C859" t="s">
        <v>455</v>
      </c>
      <c r="D859" t="s">
        <v>590</v>
      </c>
      <c r="E859" t="s">
        <v>325</v>
      </c>
      <c r="F859">
        <v>2020</v>
      </c>
      <c r="G859">
        <v>5</v>
      </c>
      <c r="H859" s="8" t="s">
        <v>287</v>
      </c>
      <c r="I859" s="8">
        <v>1</v>
      </c>
      <c r="J859" s="1">
        <v>0</v>
      </c>
      <c r="K859" s="1">
        <v>14787.35</v>
      </c>
      <c r="L859" s="8">
        <v>14787.35</v>
      </c>
      <c r="M859" t="s">
        <v>63</v>
      </c>
      <c r="N859" t="s">
        <v>67</v>
      </c>
      <c r="O859" t="s">
        <v>68</v>
      </c>
      <c r="P859">
        <v>4820</v>
      </c>
      <c r="Q859" t="s">
        <v>68</v>
      </c>
      <c r="R859" s="8" t="s">
        <v>697</v>
      </c>
    </row>
    <row r="860" spans="1:18" x14ac:dyDescent="0.25">
      <c r="A860" s="8" t="s">
        <v>159</v>
      </c>
      <c r="B860" t="s">
        <v>453</v>
      </c>
      <c r="C860" t="s">
        <v>456</v>
      </c>
      <c r="D860" t="s">
        <v>591</v>
      </c>
      <c r="E860" t="s">
        <v>326</v>
      </c>
      <c r="F860">
        <v>2020</v>
      </c>
      <c r="G860">
        <v>5</v>
      </c>
      <c r="H860" s="8" t="s">
        <v>287</v>
      </c>
      <c r="I860" s="8">
        <v>1</v>
      </c>
      <c r="J860" s="1">
        <v>0</v>
      </c>
      <c r="K860" s="1">
        <v>47415.839999999997</v>
      </c>
      <c r="L860" s="8">
        <v>47415.839999999997</v>
      </c>
      <c r="M860" t="s">
        <v>63</v>
      </c>
      <c r="N860" t="s">
        <v>69</v>
      </c>
      <c r="O860" t="s">
        <v>69</v>
      </c>
      <c r="P860">
        <v>4830</v>
      </c>
      <c r="Q860" t="s">
        <v>69</v>
      </c>
      <c r="R860" s="8" t="s">
        <v>697</v>
      </c>
    </row>
    <row r="861" spans="1:18" x14ac:dyDescent="0.25">
      <c r="A861" s="8" t="s">
        <v>159</v>
      </c>
      <c r="B861" t="s">
        <v>457</v>
      </c>
      <c r="C861" t="s">
        <v>459</v>
      </c>
      <c r="D861" t="s">
        <v>593</v>
      </c>
      <c r="E861" t="s">
        <v>328</v>
      </c>
      <c r="F861">
        <v>2020</v>
      </c>
      <c r="G861">
        <v>5</v>
      </c>
      <c r="H861" s="8" t="s">
        <v>287</v>
      </c>
      <c r="I861" s="8">
        <v>1</v>
      </c>
      <c r="J861" s="1">
        <v>36213.64</v>
      </c>
      <c r="K861" s="1">
        <v>0</v>
      </c>
      <c r="L861" s="8">
        <v>-36213.64</v>
      </c>
      <c r="M861" t="s">
        <v>70</v>
      </c>
      <c r="N861" t="s">
        <v>74</v>
      </c>
      <c r="O861" t="s">
        <v>75</v>
      </c>
      <c r="P861">
        <v>6020</v>
      </c>
      <c r="Q861" t="s">
        <v>76</v>
      </c>
      <c r="R861" s="8" t="s">
        <v>697</v>
      </c>
    </row>
    <row r="862" spans="1:18" x14ac:dyDescent="0.25">
      <c r="A862" s="8" t="s">
        <v>159</v>
      </c>
      <c r="B862" t="s">
        <v>457</v>
      </c>
      <c r="C862" t="s">
        <v>459</v>
      </c>
      <c r="D862" t="s">
        <v>593</v>
      </c>
      <c r="E862" t="s">
        <v>329</v>
      </c>
      <c r="F862">
        <v>2020</v>
      </c>
      <c r="G862">
        <v>5</v>
      </c>
      <c r="H862" s="8" t="s">
        <v>287</v>
      </c>
      <c r="I862" s="8">
        <v>1</v>
      </c>
      <c r="J862" s="1">
        <v>10000</v>
      </c>
      <c r="K862" s="1">
        <v>0</v>
      </c>
      <c r="L862" s="8">
        <v>-10000</v>
      </c>
      <c r="M862" t="s">
        <v>70</v>
      </c>
      <c r="N862" t="s">
        <v>74</v>
      </c>
      <c r="O862" t="s">
        <v>75</v>
      </c>
      <c r="P862">
        <v>6024</v>
      </c>
      <c r="Q862" t="s">
        <v>77</v>
      </c>
      <c r="R862" s="8" t="s">
        <v>697</v>
      </c>
    </row>
    <row r="863" spans="1:18" x14ac:dyDescent="0.25">
      <c r="A863" s="8" t="s">
        <v>159</v>
      </c>
      <c r="B863" t="s">
        <v>457</v>
      </c>
      <c r="C863" t="s">
        <v>459</v>
      </c>
      <c r="D863" t="s">
        <v>593</v>
      </c>
      <c r="E863" t="s">
        <v>357</v>
      </c>
      <c r="F863">
        <v>2020</v>
      </c>
      <c r="G863">
        <v>5</v>
      </c>
      <c r="H863" s="8" t="s">
        <v>287</v>
      </c>
      <c r="I863" s="8">
        <v>1</v>
      </c>
      <c r="J863" s="1">
        <v>86.1</v>
      </c>
      <c r="K863" s="1">
        <v>0</v>
      </c>
      <c r="L863" s="8">
        <v>-86.1</v>
      </c>
      <c r="M863" t="s">
        <v>70</v>
      </c>
      <c r="N863" t="s">
        <v>74</v>
      </c>
      <c r="O863" t="s">
        <v>75</v>
      </c>
      <c r="P863">
        <v>6095</v>
      </c>
      <c r="Q863" t="s">
        <v>115</v>
      </c>
      <c r="R863" s="8" t="s">
        <v>697</v>
      </c>
    </row>
    <row r="864" spans="1:18" x14ac:dyDescent="0.25">
      <c r="A864" s="8" t="s">
        <v>159</v>
      </c>
      <c r="B864" t="s">
        <v>457</v>
      </c>
      <c r="C864" t="s">
        <v>459</v>
      </c>
      <c r="D864" t="s">
        <v>594</v>
      </c>
      <c r="E864" t="s">
        <v>330</v>
      </c>
      <c r="F864">
        <v>2020</v>
      </c>
      <c r="G864">
        <v>5</v>
      </c>
      <c r="H864" s="8" t="s">
        <v>287</v>
      </c>
      <c r="I864" s="8">
        <v>1</v>
      </c>
      <c r="J864" s="1">
        <v>7424.43</v>
      </c>
      <c r="K864" s="1">
        <v>0</v>
      </c>
      <c r="L864" s="8">
        <v>-7424.43</v>
      </c>
      <c r="M864" t="s">
        <v>70</v>
      </c>
      <c r="N864" t="s">
        <v>74</v>
      </c>
      <c r="O864" t="s">
        <v>78</v>
      </c>
      <c r="P864">
        <v>6110</v>
      </c>
      <c r="Q864" t="s">
        <v>79</v>
      </c>
      <c r="R864" s="8" t="s">
        <v>697</v>
      </c>
    </row>
    <row r="865" spans="1:18" x14ac:dyDescent="0.25">
      <c r="A865" s="8" t="s">
        <v>159</v>
      </c>
      <c r="B865" t="s">
        <v>457</v>
      </c>
      <c r="C865" t="s">
        <v>459</v>
      </c>
      <c r="D865" t="s">
        <v>594</v>
      </c>
      <c r="E865" t="s">
        <v>331</v>
      </c>
      <c r="F865">
        <v>2020</v>
      </c>
      <c r="G865">
        <v>5</v>
      </c>
      <c r="H865" s="8" t="s">
        <v>287</v>
      </c>
      <c r="I865" s="8">
        <v>1</v>
      </c>
      <c r="J865" s="1">
        <v>181.47</v>
      </c>
      <c r="K865" s="1">
        <v>0</v>
      </c>
      <c r="L865" s="8">
        <v>-181.47</v>
      </c>
      <c r="M865" t="s">
        <v>70</v>
      </c>
      <c r="N865" t="s">
        <v>74</v>
      </c>
      <c r="O865" t="s">
        <v>78</v>
      </c>
      <c r="P865">
        <v>6111</v>
      </c>
      <c r="Q865" t="s">
        <v>80</v>
      </c>
      <c r="R865" s="8" t="s">
        <v>697</v>
      </c>
    </row>
    <row r="866" spans="1:18" x14ac:dyDescent="0.25">
      <c r="A866" s="8" t="s">
        <v>159</v>
      </c>
      <c r="B866" t="s">
        <v>457</v>
      </c>
      <c r="C866" t="s">
        <v>459</v>
      </c>
      <c r="D866" t="s">
        <v>594</v>
      </c>
      <c r="E866" t="s">
        <v>386</v>
      </c>
      <c r="F866">
        <v>2020</v>
      </c>
      <c r="G866">
        <v>5</v>
      </c>
      <c r="H866" s="8" t="s">
        <v>287</v>
      </c>
      <c r="I866" s="8">
        <v>1</v>
      </c>
      <c r="J866" s="1">
        <v>450</v>
      </c>
      <c r="K866" s="1">
        <v>382.5</v>
      </c>
      <c r="L866" s="8">
        <v>-67.5</v>
      </c>
      <c r="M866" t="s">
        <v>70</v>
      </c>
      <c r="N866" t="s">
        <v>74</v>
      </c>
      <c r="O866" t="s">
        <v>78</v>
      </c>
      <c r="P866">
        <v>6140</v>
      </c>
      <c r="Q866" t="s">
        <v>147</v>
      </c>
      <c r="R866" s="8" t="s">
        <v>697</v>
      </c>
    </row>
    <row r="867" spans="1:18" x14ac:dyDescent="0.25">
      <c r="A867" s="8" t="s">
        <v>159</v>
      </c>
      <c r="B867" t="s">
        <v>457</v>
      </c>
      <c r="C867" t="s">
        <v>464</v>
      </c>
      <c r="D867" t="s">
        <v>606</v>
      </c>
      <c r="E867" t="s">
        <v>376</v>
      </c>
      <c r="F867">
        <v>2020</v>
      </c>
      <c r="G867">
        <v>5</v>
      </c>
      <c r="H867" s="8" t="s">
        <v>287</v>
      </c>
      <c r="I867" s="8">
        <v>1</v>
      </c>
      <c r="J867" s="1">
        <v>5761.42</v>
      </c>
      <c r="K867" s="1">
        <v>0</v>
      </c>
      <c r="L867" s="8">
        <v>-5761.42</v>
      </c>
      <c r="M867" t="s">
        <v>70</v>
      </c>
      <c r="N867" t="s">
        <v>134</v>
      </c>
      <c r="O867" t="s">
        <v>135</v>
      </c>
      <c r="P867">
        <v>6201</v>
      </c>
      <c r="Q867" t="s">
        <v>136</v>
      </c>
      <c r="R867" s="8" t="s">
        <v>697</v>
      </c>
    </row>
    <row r="868" spans="1:18" x14ac:dyDescent="0.25">
      <c r="A868" s="8" t="s">
        <v>159</v>
      </c>
      <c r="B868" t="s">
        <v>457</v>
      </c>
      <c r="C868" t="s">
        <v>464</v>
      </c>
      <c r="D868" t="s">
        <v>607</v>
      </c>
      <c r="E868" t="s">
        <v>377</v>
      </c>
      <c r="F868">
        <v>2020</v>
      </c>
      <c r="G868">
        <v>5</v>
      </c>
      <c r="H868" s="8" t="s">
        <v>287</v>
      </c>
      <c r="I868" s="8">
        <v>1</v>
      </c>
      <c r="J868" s="1">
        <v>668.18</v>
      </c>
      <c r="K868" s="1">
        <v>0</v>
      </c>
      <c r="L868" s="8">
        <v>-668.18</v>
      </c>
      <c r="M868" t="s">
        <v>70</v>
      </c>
      <c r="N868" t="s">
        <v>134</v>
      </c>
      <c r="O868" t="s">
        <v>137</v>
      </c>
      <c r="P868">
        <v>6220</v>
      </c>
      <c r="Q868" t="s">
        <v>138</v>
      </c>
      <c r="R868" s="8" t="s">
        <v>697</v>
      </c>
    </row>
    <row r="869" spans="1:18" x14ac:dyDescent="0.25">
      <c r="A869" s="8" t="s">
        <v>159</v>
      </c>
      <c r="B869" t="s">
        <v>457</v>
      </c>
      <c r="C869" t="s">
        <v>464</v>
      </c>
      <c r="D869" t="s">
        <v>607</v>
      </c>
      <c r="E869" t="s">
        <v>378</v>
      </c>
      <c r="F869">
        <v>2020</v>
      </c>
      <c r="G869">
        <v>5</v>
      </c>
      <c r="H869" s="8" t="s">
        <v>287</v>
      </c>
      <c r="I869" s="8">
        <v>1</v>
      </c>
      <c r="J869" s="1">
        <v>586.48</v>
      </c>
      <c r="K869" s="1">
        <v>0</v>
      </c>
      <c r="L869" s="8">
        <v>-586.48</v>
      </c>
      <c r="M869" t="s">
        <v>70</v>
      </c>
      <c r="N869" t="s">
        <v>134</v>
      </c>
      <c r="O869" t="s">
        <v>137</v>
      </c>
      <c r="P869">
        <v>6260</v>
      </c>
      <c r="Q869" t="s">
        <v>139</v>
      </c>
      <c r="R869" s="8" t="s">
        <v>697</v>
      </c>
    </row>
    <row r="870" spans="1:18" x14ac:dyDescent="0.25">
      <c r="A870" s="8" t="s">
        <v>159</v>
      </c>
      <c r="B870" t="s">
        <v>457</v>
      </c>
      <c r="C870" t="s">
        <v>460</v>
      </c>
      <c r="D870" t="s">
        <v>595</v>
      </c>
      <c r="E870" t="s">
        <v>333</v>
      </c>
      <c r="F870">
        <v>2020</v>
      </c>
      <c r="G870">
        <v>5</v>
      </c>
      <c r="H870" s="8" t="s">
        <v>287</v>
      </c>
      <c r="I870" s="8">
        <v>1</v>
      </c>
      <c r="J870" s="1">
        <v>113.98</v>
      </c>
      <c r="K870" s="1">
        <v>0</v>
      </c>
      <c r="L870" s="8">
        <v>-113.98</v>
      </c>
      <c r="M870" t="s">
        <v>70</v>
      </c>
      <c r="N870" t="s">
        <v>82</v>
      </c>
      <c r="O870" t="s">
        <v>83</v>
      </c>
      <c r="P870">
        <v>6300</v>
      </c>
      <c r="Q870" t="s">
        <v>82</v>
      </c>
      <c r="R870" s="8" t="s">
        <v>697</v>
      </c>
    </row>
    <row r="871" spans="1:18" x14ac:dyDescent="0.25">
      <c r="A871" s="8" t="s">
        <v>159</v>
      </c>
      <c r="B871" t="s">
        <v>457</v>
      </c>
      <c r="C871" t="s">
        <v>460</v>
      </c>
      <c r="D871" t="s">
        <v>595</v>
      </c>
      <c r="E871" t="s">
        <v>365</v>
      </c>
      <c r="F871">
        <v>2020</v>
      </c>
      <c r="G871">
        <v>5</v>
      </c>
      <c r="H871" s="8" t="s">
        <v>287</v>
      </c>
      <c r="I871" s="8">
        <v>1</v>
      </c>
      <c r="J871" s="1">
        <v>34232</v>
      </c>
      <c r="K871" s="1">
        <v>42044.5</v>
      </c>
      <c r="L871" s="8">
        <v>7812.5</v>
      </c>
      <c r="M871" t="s">
        <v>70</v>
      </c>
      <c r="N871" t="s">
        <v>82</v>
      </c>
      <c r="O871" t="s">
        <v>83</v>
      </c>
      <c r="P871">
        <v>6301</v>
      </c>
      <c r="Q871" t="s">
        <v>122</v>
      </c>
      <c r="R871" s="8" t="s">
        <v>697</v>
      </c>
    </row>
    <row r="872" spans="1:18" x14ac:dyDescent="0.25">
      <c r="A872" s="8" t="s">
        <v>159</v>
      </c>
      <c r="B872" t="s">
        <v>457</v>
      </c>
      <c r="C872" t="s">
        <v>460</v>
      </c>
      <c r="D872" t="s">
        <v>596</v>
      </c>
      <c r="E872" t="s">
        <v>334</v>
      </c>
      <c r="F872">
        <v>2020</v>
      </c>
      <c r="G872">
        <v>5</v>
      </c>
      <c r="H872" s="8" t="s">
        <v>287</v>
      </c>
      <c r="I872" s="8">
        <v>1</v>
      </c>
      <c r="J872" s="1">
        <v>5276.27</v>
      </c>
      <c r="K872" s="1">
        <v>0</v>
      </c>
      <c r="L872" s="8">
        <v>-5276.27</v>
      </c>
      <c r="M872" t="s">
        <v>70</v>
      </c>
      <c r="N872" t="s">
        <v>82</v>
      </c>
      <c r="O872" t="s">
        <v>84</v>
      </c>
      <c r="P872">
        <v>6310</v>
      </c>
      <c r="Q872" t="s">
        <v>85</v>
      </c>
      <c r="R872" s="8" t="s">
        <v>697</v>
      </c>
    </row>
    <row r="873" spans="1:18" x14ac:dyDescent="0.25">
      <c r="A873" s="8" t="s">
        <v>159</v>
      </c>
      <c r="B873" t="s">
        <v>457</v>
      </c>
      <c r="C873" t="s">
        <v>460</v>
      </c>
      <c r="D873" t="s">
        <v>596</v>
      </c>
      <c r="E873" t="s">
        <v>335</v>
      </c>
      <c r="F873">
        <v>2020</v>
      </c>
      <c r="G873">
        <v>5</v>
      </c>
      <c r="H873" s="8" t="s">
        <v>287</v>
      </c>
      <c r="I873" s="8">
        <v>1</v>
      </c>
      <c r="J873" s="1">
        <v>1110.51</v>
      </c>
      <c r="K873" s="1">
        <v>0</v>
      </c>
      <c r="L873" s="8">
        <v>-1110.51</v>
      </c>
      <c r="M873" t="s">
        <v>70</v>
      </c>
      <c r="N873" t="s">
        <v>82</v>
      </c>
      <c r="O873" t="s">
        <v>84</v>
      </c>
      <c r="P873">
        <v>6325</v>
      </c>
      <c r="Q873" t="s">
        <v>86</v>
      </c>
      <c r="R873" s="8" t="s">
        <v>697</v>
      </c>
    </row>
    <row r="874" spans="1:18" x14ac:dyDescent="0.25">
      <c r="A874" s="8" t="s">
        <v>159</v>
      </c>
      <c r="B874" t="s">
        <v>457</v>
      </c>
      <c r="C874" t="s">
        <v>460</v>
      </c>
      <c r="D874" t="s">
        <v>596</v>
      </c>
      <c r="E874" t="s">
        <v>336</v>
      </c>
      <c r="F874">
        <v>2020</v>
      </c>
      <c r="G874">
        <v>5</v>
      </c>
      <c r="H874" s="8" t="s">
        <v>287</v>
      </c>
      <c r="I874" s="8">
        <v>1</v>
      </c>
      <c r="J874" s="1">
        <v>424.59</v>
      </c>
      <c r="K874" s="1">
        <v>0</v>
      </c>
      <c r="L874" s="8">
        <v>-424.59</v>
      </c>
      <c r="M874" t="s">
        <v>70</v>
      </c>
      <c r="N874" t="s">
        <v>82</v>
      </c>
      <c r="O874" t="s">
        <v>84</v>
      </c>
      <c r="P874">
        <v>6330</v>
      </c>
      <c r="Q874" t="s">
        <v>87</v>
      </c>
      <c r="R874" s="8" t="s">
        <v>697</v>
      </c>
    </row>
    <row r="875" spans="1:18" x14ac:dyDescent="0.25">
      <c r="A875" s="8" t="s">
        <v>159</v>
      </c>
      <c r="B875" t="s">
        <v>457</v>
      </c>
      <c r="C875" t="s">
        <v>460</v>
      </c>
      <c r="D875" t="s">
        <v>598</v>
      </c>
      <c r="E875" t="s">
        <v>339</v>
      </c>
      <c r="F875">
        <v>2020</v>
      </c>
      <c r="G875">
        <v>5</v>
      </c>
      <c r="H875" s="8" t="s">
        <v>287</v>
      </c>
      <c r="I875" s="8">
        <v>1</v>
      </c>
      <c r="J875" s="1">
        <v>2451.23</v>
      </c>
      <c r="K875" s="1">
        <v>0.4</v>
      </c>
      <c r="L875" s="8">
        <v>-2450.83</v>
      </c>
      <c r="M875" t="s">
        <v>70</v>
      </c>
      <c r="N875" t="s">
        <v>82</v>
      </c>
      <c r="O875" t="s">
        <v>91</v>
      </c>
      <c r="P875">
        <v>6470</v>
      </c>
      <c r="Q875" t="s">
        <v>92</v>
      </c>
      <c r="R875" s="8" t="s">
        <v>697</v>
      </c>
    </row>
    <row r="876" spans="1:18" x14ac:dyDescent="0.25">
      <c r="A876" s="8" t="s">
        <v>159</v>
      </c>
      <c r="B876" t="s">
        <v>457</v>
      </c>
      <c r="C876" t="s">
        <v>460</v>
      </c>
      <c r="D876" t="s">
        <v>599</v>
      </c>
      <c r="E876" t="s">
        <v>342</v>
      </c>
      <c r="F876">
        <v>2020</v>
      </c>
      <c r="G876">
        <v>5</v>
      </c>
      <c r="H876" s="8" t="s">
        <v>287</v>
      </c>
      <c r="I876" s="8">
        <v>1</v>
      </c>
      <c r="J876" s="1">
        <v>321.56</v>
      </c>
      <c r="K876" s="1">
        <v>0</v>
      </c>
      <c r="L876" s="8">
        <v>-321.56</v>
      </c>
      <c r="M876" t="s">
        <v>70</v>
      </c>
      <c r="N876" t="s">
        <v>82</v>
      </c>
      <c r="O876" t="s">
        <v>94</v>
      </c>
      <c r="P876">
        <v>6650</v>
      </c>
      <c r="Q876" t="s">
        <v>96</v>
      </c>
      <c r="R876" s="8" t="s">
        <v>697</v>
      </c>
    </row>
    <row r="877" spans="1:18" x14ac:dyDescent="0.25">
      <c r="A877" s="8" t="s">
        <v>159</v>
      </c>
      <c r="B877" t="s">
        <v>457</v>
      </c>
      <c r="C877" t="s">
        <v>460</v>
      </c>
      <c r="D877" t="s">
        <v>599</v>
      </c>
      <c r="E877" t="s">
        <v>359</v>
      </c>
      <c r="F877">
        <v>2020</v>
      </c>
      <c r="G877">
        <v>5</v>
      </c>
      <c r="H877" s="8" t="s">
        <v>287</v>
      </c>
      <c r="I877" s="8">
        <v>1</v>
      </c>
      <c r="J877" s="1">
        <v>135.72</v>
      </c>
      <c r="K877" s="1">
        <v>0</v>
      </c>
      <c r="L877" s="8">
        <v>-135.72</v>
      </c>
      <c r="M877" t="s">
        <v>70</v>
      </c>
      <c r="N877" t="s">
        <v>82</v>
      </c>
      <c r="O877" t="s">
        <v>94</v>
      </c>
      <c r="P877">
        <v>6651</v>
      </c>
      <c r="Q877" t="s">
        <v>117</v>
      </c>
      <c r="R877" s="8" t="s">
        <v>697</v>
      </c>
    </row>
    <row r="878" spans="1:18" x14ac:dyDescent="0.25">
      <c r="A878" s="8" t="s">
        <v>159</v>
      </c>
      <c r="B878" t="s">
        <v>457</v>
      </c>
      <c r="C878" t="s">
        <v>460</v>
      </c>
      <c r="D878" t="s">
        <v>599</v>
      </c>
      <c r="E878" t="s">
        <v>343</v>
      </c>
      <c r="F878">
        <v>2020</v>
      </c>
      <c r="G878">
        <v>5</v>
      </c>
      <c r="H878" s="8" t="s">
        <v>287</v>
      </c>
      <c r="I878" s="8">
        <v>1</v>
      </c>
      <c r="J878" s="1">
        <v>792.6</v>
      </c>
      <c r="K878" s="1">
        <v>458.4</v>
      </c>
      <c r="L878" s="8">
        <v>-334.2</v>
      </c>
      <c r="M878" t="s">
        <v>70</v>
      </c>
      <c r="N878" t="s">
        <v>82</v>
      </c>
      <c r="O878" t="s">
        <v>94</v>
      </c>
      <c r="P878">
        <v>6663</v>
      </c>
      <c r="Q878" t="s">
        <v>97</v>
      </c>
      <c r="R878" s="8" t="s">
        <v>697</v>
      </c>
    </row>
    <row r="879" spans="1:18" x14ac:dyDescent="0.25">
      <c r="A879" s="8" t="s">
        <v>159</v>
      </c>
      <c r="B879" t="s">
        <v>457</v>
      </c>
      <c r="C879" t="s">
        <v>460</v>
      </c>
      <c r="D879" t="s">
        <v>599</v>
      </c>
      <c r="E879" t="s">
        <v>344</v>
      </c>
      <c r="F879">
        <v>2020</v>
      </c>
      <c r="G879">
        <v>5</v>
      </c>
      <c r="H879" s="8" t="s">
        <v>287</v>
      </c>
      <c r="I879" s="8">
        <v>1</v>
      </c>
      <c r="J879" s="1">
        <v>42</v>
      </c>
      <c r="K879" s="1">
        <v>42</v>
      </c>
      <c r="L879" s="8">
        <v>0</v>
      </c>
      <c r="M879" t="s">
        <v>70</v>
      </c>
      <c r="N879" t="s">
        <v>82</v>
      </c>
      <c r="O879" t="s">
        <v>94</v>
      </c>
      <c r="P879">
        <v>6664</v>
      </c>
      <c r="Q879" t="s">
        <v>98</v>
      </c>
      <c r="R879" s="8" t="s">
        <v>697</v>
      </c>
    </row>
    <row r="880" spans="1:18" x14ac:dyDescent="0.25">
      <c r="A880" s="8" t="s">
        <v>159</v>
      </c>
      <c r="B880" t="s">
        <v>457</v>
      </c>
      <c r="C880" t="s">
        <v>460</v>
      </c>
      <c r="D880" t="s">
        <v>600</v>
      </c>
      <c r="E880" t="s">
        <v>366</v>
      </c>
      <c r="F880">
        <v>2020</v>
      </c>
      <c r="G880">
        <v>5</v>
      </c>
      <c r="H880" s="8" t="s">
        <v>287</v>
      </c>
      <c r="I880" s="8">
        <v>1</v>
      </c>
      <c r="J880" s="1">
        <v>73.75</v>
      </c>
      <c r="K880" s="1">
        <v>0</v>
      </c>
      <c r="L880" s="8">
        <v>-73.75</v>
      </c>
      <c r="M880" t="s">
        <v>70</v>
      </c>
      <c r="N880" t="s">
        <v>82</v>
      </c>
      <c r="O880" t="s">
        <v>99</v>
      </c>
      <c r="P880">
        <v>6800</v>
      </c>
      <c r="Q880" t="s">
        <v>123</v>
      </c>
      <c r="R880" s="8" t="s">
        <v>697</v>
      </c>
    </row>
    <row r="881" spans="1:18" x14ac:dyDescent="0.25">
      <c r="A881" s="8" t="s">
        <v>159</v>
      </c>
      <c r="B881" t="s">
        <v>457</v>
      </c>
      <c r="C881" t="s">
        <v>460</v>
      </c>
      <c r="D881" t="s">
        <v>600</v>
      </c>
      <c r="E881" t="s">
        <v>345</v>
      </c>
      <c r="F881">
        <v>2020</v>
      </c>
      <c r="G881">
        <v>5</v>
      </c>
      <c r="H881" s="8" t="s">
        <v>287</v>
      </c>
      <c r="I881" s="8">
        <v>1</v>
      </c>
      <c r="J881" s="1">
        <v>247.35</v>
      </c>
      <c r="K881" s="1">
        <v>0</v>
      </c>
      <c r="L881" s="8">
        <v>-247.35</v>
      </c>
      <c r="M881" t="s">
        <v>70</v>
      </c>
      <c r="N881" t="s">
        <v>82</v>
      </c>
      <c r="O881" t="s">
        <v>99</v>
      </c>
      <c r="P881">
        <v>6805</v>
      </c>
      <c r="Q881" t="s">
        <v>100</v>
      </c>
      <c r="R881" s="8" t="s">
        <v>697</v>
      </c>
    </row>
    <row r="882" spans="1:18" x14ac:dyDescent="0.25">
      <c r="A882" s="8" t="s">
        <v>159</v>
      </c>
      <c r="B882" t="s">
        <v>457</v>
      </c>
      <c r="C882" t="s">
        <v>460</v>
      </c>
      <c r="D882" t="s">
        <v>600</v>
      </c>
      <c r="E882" t="s">
        <v>360</v>
      </c>
      <c r="F882">
        <v>2020</v>
      </c>
      <c r="G882">
        <v>5</v>
      </c>
      <c r="H882" s="8" t="s">
        <v>287</v>
      </c>
      <c r="I882" s="8">
        <v>1</v>
      </c>
      <c r="J882" s="1">
        <v>278.27999999999997</v>
      </c>
      <c r="K882" s="1">
        <v>0</v>
      </c>
      <c r="L882" s="8">
        <v>-278.27999999999997</v>
      </c>
      <c r="M882" t="s">
        <v>70</v>
      </c>
      <c r="N882" t="s">
        <v>82</v>
      </c>
      <c r="O882" t="s">
        <v>99</v>
      </c>
      <c r="P882">
        <v>6815</v>
      </c>
      <c r="Q882" t="s">
        <v>99</v>
      </c>
      <c r="R882" s="8" t="s">
        <v>697</v>
      </c>
    </row>
    <row r="883" spans="1:18" x14ac:dyDescent="0.25">
      <c r="A883" s="8" t="s">
        <v>159</v>
      </c>
      <c r="B883" t="s">
        <v>457</v>
      </c>
      <c r="C883" t="s">
        <v>460</v>
      </c>
      <c r="D883" t="s">
        <v>601</v>
      </c>
      <c r="E883" t="s">
        <v>346</v>
      </c>
      <c r="F883">
        <v>2020</v>
      </c>
      <c r="G883">
        <v>5</v>
      </c>
      <c r="H883" s="8" t="s">
        <v>287</v>
      </c>
      <c r="I883" s="8">
        <v>1</v>
      </c>
      <c r="J883" s="1">
        <v>7468.7</v>
      </c>
      <c r="K883" s="1">
        <v>0</v>
      </c>
      <c r="L883" s="8">
        <v>-7468.7</v>
      </c>
      <c r="M883" t="s">
        <v>70</v>
      </c>
      <c r="N883" t="s">
        <v>82</v>
      </c>
      <c r="O883" t="s">
        <v>101</v>
      </c>
      <c r="P883">
        <v>6825</v>
      </c>
      <c r="Q883" t="s">
        <v>102</v>
      </c>
      <c r="R883" s="8" t="s">
        <v>697</v>
      </c>
    </row>
    <row r="884" spans="1:18" x14ac:dyDescent="0.25">
      <c r="A884" s="8" t="s">
        <v>159</v>
      </c>
      <c r="B884" t="s">
        <v>457</v>
      </c>
      <c r="C884" t="s">
        <v>460</v>
      </c>
      <c r="D884" t="s">
        <v>602</v>
      </c>
      <c r="E884" t="s">
        <v>347</v>
      </c>
      <c r="F884">
        <v>2020</v>
      </c>
      <c r="G884">
        <v>5</v>
      </c>
      <c r="H884" s="8" t="s">
        <v>287</v>
      </c>
      <c r="I884" s="8">
        <v>1</v>
      </c>
      <c r="J884" s="1">
        <v>503.77</v>
      </c>
      <c r="K884" s="1">
        <v>4.5</v>
      </c>
      <c r="L884" s="8">
        <v>-499.27</v>
      </c>
      <c r="M884" t="s">
        <v>70</v>
      </c>
      <c r="N884" t="s">
        <v>82</v>
      </c>
      <c r="O884" t="s">
        <v>103</v>
      </c>
      <c r="P884">
        <v>6850</v>
      </c>
      <c r="Q884" t="s">
        <v>103</v>
      </c>
      <c r="R884" s="8" t="s">
        <v>697</v>
      </c>
    </row>
    <row r="885" spans="1:18" x14ac:dyDescent="0.25">
      <c r="A885" s="8" t="s">
        <v>159</v>
      </c>
      <c r="B885" t="s">
        <v>457</v>
      </c>
      <c r="C885" t="s">
        <v>460</v>
      </c>
      <c r="D885" t="s">
        <v>602</v>
      </c>
      <c r="E885" t="s">
        <v>348</v>
      </c>
      <c r="F885">
        <v>2020</v>
      </c>
      <c r="G885">
        <v>5</v>
      </c>
      <c r="H885" s="8" t="s">
        <v>287</v>
      </c>
      <c r="I885" s="8">
        <v>1</v>
      </c>
      <c r="J885" s="1">
        <v>33</v>
      </c>
      <c r="K885" s="1">
        <v>0</v>
      </c>
      <c r="L885" s="8">
        <v>-33</v>
      </c>
      <c r="M885" t="s">
        <v>70</v>
      </c>
      <c r="N885" t="s">
        <v>82</v>
      </c>
      <c r="O885" t="s">
        <v>103</v>
      </c>
      <c r="P885">
        <v>6855</v>
      </c>
      <c r="Q885" t="s">
        <v>104</v>
      </c>
      <c r="R885" s="8" t="s">
        <v>697</v>
      </c>
    </row>
    <row r="886" spans="1:18" x14ac:dyDescent="0.25">
      <c r="A886" s="8" t="s">
        <v>159</v>
      </c>
      <c r="B886" t="s">
        <v>462</v>
      </c>
      <c r="C886" t="s">
        <v>463</v>
      </c>
      <c r="D886" t="s">
        <v>605</v>
      </c>
      <c r="E886" t="s">
        <v>385</v>
      </c>
      <c r="F886">
        <v>2020</v>
      </c>
      <c r="G886">
        <v>5</v>
      </c>
      <c r="H886" s="8" t="s">
        <v>287</v>
      </c>
      <c r="I886" s="8">
        <v>1</v>
      </c>
      <c r="J886" s="1">
        <v>1150.42</v>
      </c>
      <c r="K886" s="1">
        <v>0</v>
      </c>
      <c r="L886" s="8">
        <v>-1150.42</v>
      </c>
      <c r="M886" t="s">
        <v>126</v>
      </c>
      <c r="N886" t="s">
        <v>127</v>
      </c>
      <c r="O886" t="s">
        <v>127</v>
      </c>
      <c r="P886">
        <v>7310</v>
      </c>
      <c r="Q886" t="s">
        <v>146</v>
      </c>
      <c r="R886" s="8" t="s">
        <v>697</v>
      </c>
    </row>
    <row r="887" spans="1:18" x14ac:dyDescent="0.25">
      <c r="A887" s="8" t="s">
        <v>160</v>
      </c>
      <c r="B887" t="s">
        <v>437</v>
      </c>
      <c r="C887" t="s">
        <v>438</v>
      </c>
      <c r="D887" t="s">
        <v>568</v>
      </c>
      <c r="E887" t="s">
        <v>286</v>
      </c>
      <c r="F887">
        <v>2020</v>
      </c>
      <c r="G887">
        <v>6</v>
      </c>
      <c r="H887" s="8" t="s">
        <v>287</v>
      </c>
      <c r="I887" s="8">
        <v>1</v>
      </c>
      <c r="J887" s="1">
        <v>3032.07</v>
      </c>
      <c r="K887" s="1">
        <v>5860.57</v>
      </c>
      <c r="L887" s="8">
        <v>2828.5</v>
      </c>
      <c r="M887" t="s">
        <v>9</v>
      </c>
      <c r="N887" t="s">
        <v>10</v>
      </c>
      <c r="O887" t="s">
        <v>11</v>
      </c>
      <c r="P887">
        <v>143</v>
      </c>
      <c r="Q887" t="s">
        <v>12</v>
      </c>
      <c r="R887" s="8" t="s">
        <v>697</v>
      </c>
    </row>
    <row r="888" spans="1:18" x14ac:dyDescent="0.25">
      <c r="A888" s="8" t="s">
        <v>160</v>
      </c>
      <c r="B888" t="s">
        <v>437</v>
      </c>
      <c r="C888" t="s">
        <v>439</v>
      </c>
      <c r="D888" t="s">
        <v>569</v>
      </c>
      <c r="E888" t="s">
        <v>289</v>
      </c>
      <c r="F888">
        <v>2020</v>
      </c>
      <c r="G888">
        <v>6</v>
      </c>
      <c r="H888" s="8" t="s">
        <v>287</v>
      </c>
      <c r="I888" s="8">
        <v>1</v>
      </c>
      <c r="J888" s="1">
        <v>0</v>
      </c>
      <c r="K888" s="1">
        <v>424.6</v>
      </c>
      <c r="L888" s="8">
        <v>424.6</v>
      </c>
      <c r="M888" t="s">
        <v>9</v>
      </c>
      <c r="N888" t="s">
        <v>13</v>
      </c>
      <c r="O888" t="s">
        <v>14</v>
      </c>
      <c r="P888">
        <v>630</v>
      </c>
      <c r="Q888" t="s">
        <v>16</v>
      </c>
      <c r="R888" s="8" t="s">
        <v>697</v>
      </c>
    </row>
    <row r="889" spans="1:18" x14ac:dyDescent="0.25">
      <c r="A889" s="8" t="s">
        <v>160</v>
      </c>
      <c r="B889" t="s">
        <v>437</v>
      </c>
      <c r="C889" t="s">
        <v>439</v>
      </c>
      <c r="D889" t="s">
        <v>569</v>
      </c>
      <c r="E889" t="s">
        <v>290</v>
      </c>
      <c r="F889">
        <v>2020</v>
      </c>
      <c r="G889">
        <v>6</v>
      </c>
      <c r="H889" s="8" t="s">
        <v>287</v>
      </c>
      <c r="I889" s="8">
        <v>1</v>
      </c>
      <c r="J889" s="1">
        <v>0</v>
      </c>
      <c r="K889" s="1">
        <v>243.57</v>
      </c>
      <c r="L889" s="8">
        <v>243.57</v>
      </c>
      <c r="M889" t="s">
        <v>9</v>
      </c>
      <c r="N889" t="s">
        <v>13</v>
      </c>
      <c r="O889" t="s">
        <v>14</v>
      </c>
      <c r="P889">
        <v>650</v>
      </c>
      <c r="Q889" t="s">
        <v>17</v>
      </c>
      <c r="R889" s="8" t="s">
        <v>697</v>
      </c>
    </row>
    <row r="890" spans="1:18" x14ac:dyDescent="0.25">
      <c r="A890" s="8" t="s">
        <v>160</v>
      </c>
      <c r="B890" t="s">
        <v>437</v>
      </c>
      <c r="C890" t="s">
        <v>439</v>
      </c>
      <c r="D890" t="s">
        <v>662</v>
      </c>
      <c r="E890" t="s">
        <v>663</v>
      </c>
      <c r="F890">
        <v>2020</v>
      </c>
      <c r="G890">
        <v>6</v>
      </c>
      <c r="H890" s="8" t="s">
        <v>287</v>
      </c>
      <c r="I890" s="8">
        <v>1</v>
      </c>
      <c r="J890" s="1">
        <v>60345.599999999999</v>
      </c>
      <c r="K890" s="1">
        <v>0</v>
      </c>
      <c r="L890" s="8">
        <v>-60345.599999999999</v>
      </c>
      <c r="M890" t="s">
        <v>9</v>
      </c>
      <c r="N890" t="s">
        <v>13</v>
      </c>
      <c r="O890" t="s">
        <v>664</v>
      </c>
      <c r="P890">
        <v>770</v>
      </c>
      <c r="Q890" t="s">
        <v>665</v>
      </c>
      <c r="R890" s="8" t="s">
        <v>697</v>
      </c>
    </row>
    <row r="891" spans="1:18" x14ac:dyDescent="0.25">
      <c r="A891" s="8" t="s">
        <v>160</v>
      </c>
      <c r="B891" t="s">
        <v>440</v>
      </c>
      <c r="C891" t="s">
        <v>571</v>
      </c>
      <c r="D891" t="s">
        <v>573</v>
      </c>
      <c r="E891" t="s">
        <v>295</v>
      </c>
      <c r="F891">
        <v>2020</v>
      </c>
      <c r="G891">
        <v>6</v>
      </c>
      <c r="H891" s="8" t="s">
        <v>287</v>
      </c>
      <c r="I891" s="8">
        <v>1</v>
      </c>
      <c r="J891" s="1">
        <v>13.23</v>
      </c>
      <c r="K891" s="1">
        <v>0</v>
      </c>
      <c r="L891" s="8">
        <v>-13.23</v>
      </c>
      <c r="M891" t="s">
        <v>19</v>
      </c>
      <c r="N891" t="s">
        <v>23</v>
      </c>
      <c r="O891" t="s">
        <v>24</v>
      </c>
      <c r="P891">
        <v>1401</v>
      </c>
      <c r="Q891" t="s">
        <v>26</v>
      </c>
      <c r="R891" s="8" t="s">
        <v>697</v>
      </c>
    </row>
    <row r="892" spans="1:18" x14ac:dyDescent="0.25">
      <c r="A892" s="8" t="s">
        <v>160</v>
      </c>
      <c r="B892" t="s">
        <v>440</v>
      </c>
      <c r="C892" t="s">
        <v>571</v>
      </c>
      <c r="D892" t="s">
        <v>573</v>
      </c>
      <c r="E892" t="s">
        <v>296</v>
      </c>
      <c r="F892">
        <v>2020</v>
      </c>
      <c r="G892">
        <v>6</v>
      </c>
      <c r="H892" s="8" t="s">
        <v>287</v>
      </c>
      <c r="I892" s="8">
        <v>1</v>
      </c>
      <c r="J892" s="1">
        <v>17971.669999999998</v>
      </c>
      <c r="K892" s="1">
        <v>334.1</v>
      </c>
      <c r="L892" s="8">
        <v>-17637.57</v>
      </c>
      <c r="M892" t="s">
        <v>19</v>
      </c>
      <c r="N892" t="s">
        <v>23</v>
      </c>
      <c r="O892" t="s">
        <v>24</v>
      </c>
      <c r="P892">
        <v>1406</v>
      </c>
      <c r="Q892" t="s">
        <v>27</v>
      </c>
      <c r="R892" s="8" t="s">
        <v>697</v>
      </c>
    </row>
    <row r="893" spans="1:18" x14ac:dyDescent="0.25">
      <c r="A893" s="8" t="s">
        <v>160</v>
      </c>
      <c r="B893" t="s">
        <v>440</v>
      </c>
      <c r="C893" t="s">
        <v>571</v>
      </c>
      <c r="D893" t="s">
        <v>573</v>
      </c>
      <c r="E893" t="s">
        <v>382</v>
      </c>
      <c r="F893">
        <v>2020</v>
      </c>
      <c r="G893">
        <v>6</v>
      </c>
      <c r="H893" s="8" t="s">
        <v>287</v>
      </c>
      <c r="I893" s="8">
        <v>1</v>
      </c>
      <c r="J893" s="1">
        <v>13.97</v>
      </c>
      <c r="K893" s="1">
        <v>0</v>
      </c>
      <c r="L893" s="8">
        <v>-13.97</v>
      </c>
      <c r="M893" t="s">
        <v>19</v>
      </c>
      <c r="N893" t="s">
        <v>23</v>
      </c>
      <c r="O893" t="s">
        <v>24</v>
      </c>
      <c r="P893">
        <v>1407</v>
      </c>
      <c r="Q893" t="s">
        <v>143</v>
      </c>
      <c r="R893" s="8" t="s">
        <v>697</v>
      </c>
    </row>
    <row r="894" spans="1:18" x14ac:dyDescent="0.25">
      <c r="A894" s="8" t="s">
        <v>160</v>
      </c>
      <c r="B894" t="s">
        <v>440</v>
      </c>
      <c r="C894" t="s">
        <v>571</v>
      </c>
      <c r="D894" t="s">
        <v>573</v>
      </c>
      <c r="E894" t="s">
        <v>297</v>
      </c>
      <c r="F894">
        <v>2020</v>
      </c>
      <c r="G894">
        <v>6</v>
      </c>
      <c r="H894" s="8" t="s">
        <v>287</v>
      </c>
      <c r="I894" s="8">
        <v>0</v>
      </c>
      <c r="J894" s="1">
        <v>143.21</v>
      </c>
      <c r="K894" s="1">
        <v>0</v>
      </c>
      <c r="L894" s="8">
        <v>-143.21</v>
      </c>
      <c r="M894" t="s">
        <v>19</v>
      </c>
      <c r="N894" t="s">
        <v>23</v>
      </c>
      <c r="O894" t="s">
        <v>24</v>
      </c>
      <c r="P894">
        <v>1434</v>
      </c>
      <c r="Q894" t="s">
        <v>28</v>
      </c>
      <c r="R894" s="8" t="s">
        <v>697</v>
      </c>
    </row>
    <row r="895" spans="1:18" x14ac:dyDescent="0.25">
      <c r="A895" s="8" t="s">
        <v>160</v>
      </c>
      <c r="B895" t="s">
        <v>440</v>
      </c>
      <c r="C895" t="s">
        <v>571</v>
      </c>
      <c r="D895" t="s">
        <v>573</v>
      </c>
      <c r="E895" t="s">
        <v>297</v>
      </c>
      <c r="F895">
        <v>2020</v>
      </c>
      <c r="G895">
        <v>6</v>
      </c>
      <c r="H895" s="8" t="s">
        <v>287</v>
      </c>
      <c r="I895" s="8">
        <v>1</v>
      </c>
      <c r="J895" s="1">
        <v>180.25</v>
      </c>
      <c r="K895" s="1">
        <v>159.66</v>
      </c>
      <c r="L895" s="8">
        <v>-20.59</v>
      </c>
      <c r="M895" t="s">
        <v>19</v>
      </c>
      <c r="N895" t="s">
        <v>23</v>
      </c>
      <c r="O895" t="s">
        <v>24</v>
      </c>
      <c r="P895">
        <v>1434</v>
      </c>
      <c r="Q895" t="s">
        <v>28</v>
      </c>
      <c r="R895" s="8" t="s">
        <v>697</v>
      </c>
    </row>
    <row r="896" spans="1:18" x14ac:dyDescent="0.25">
      <c r="A896" s="8" t="s">
        <v>160</v>
      </c>
      <c r="B896" t="s">
        <v>440</v>
      </c>
      <c r="C896" t="s">
        <v>571</v>
      </c>
      <c r="D896" t="s">
        <v>573</v>
      </c>
      <c r="E896" t="s">
        <v>298</v>
      </c>
      <c r="F896">
        <v>2020</v>
      </c>
      <c r="G896">
        <v>6</v>
      </c>
      <c r="H896" s="8" t="s">
        <v>287</v>
      </c>
      <c r="I896" s="8">
        <v>1</v>
      </c>
      <c r="J896" s="1">
        <v>284.26</v>
      </c>
      <c r="K896" s="1">
        <v>0</v>
      </c>
      <c r="L896" s="8">
        <v>-284.26</v>
      </c>
      <c r="M896" t="s">
        <v>19</v>
      </c>
      <c r="N896" t="s">
        <v>23</v>
      </c>
      <c r="O896" t="s">
        <v>24</v>
      </c>
      <c r="P896">
        <v>1437</v>
      </c>
      <c r="Q896" t="s">
        <v>29</v>
      </c>
      <c r="R896" s="8" t="s">
        <v>697</v>
      </c>
    </row>
    <row r="897" spans="1:18" x14ac:dyDescent="0.25">
      <c r="A897" s="8" t="s">
        <v>160</v>
      </c>
      <c r="B897" t="s">
        <v>440</v>
      </c>
      <c r="C897" t="s">
        <v>574</v>
      </c>
      <c r="D897" t="s">
        <v>575</v>
      </c>
      <c r="E897" t="s">
        <v>299</v>
      </c>
      <c r="F897">
        <v>2020</v>
      </c>
      <c r="G897">
        <v>6</v>
      </c>
      <c r="H897" s="8" t="s">
        <v>287</v>
      </c>
      <c r="I897" s="8">
        <v>1</v>
      </c>
      <c r="J897" s="1">
        <v>0</v>
      </c>
      <c r="K897" s="1">
        <v>3</v>
      </c>
      <c r="L897" s="8">
        <v>3</v>
      </c>
      <c r="M897" t="s">
        <v>19</v>
      </c>
      <c r="N897" t="s">
        <v>30</v>
      </c>
      <c r="O897" t="s">
        <v>31</v>
      </c>
      <c r="P897">
        <v>1600</v>
      </c>
      <c r="Q897" t="s">
        <v>32</v>
      </c>
      <c r="R897" s="8" t="s">
        <v>697</v>
      </c>
    </row>
    <row r="898" spans="1:18" x14ac:dyDescent="0.25">
      <c r="A898" s="8" t="s">
        <v>160</v>
      </c>
      <c r="B898" t="s">
        <v>440</v>
      </c>
      <c r="C898" t="s">
        <v>574</v>
      </c>
      <c r="D898" t="s">
        <v>575</v>
      </c>
      <c r="E898" t="s">
        <v>300</v>
      </c>
      <c r="F898">
        <v>2020</v>
      </c>
      <c r="G898">
        <v>6</v>
      </c>
      <c r="H898" s="8" t="s">
        <v>287</v>
      </c>
      <c r="I898" s="8">
        <v>1</v>
      </c>
      <c r="J898" s="1">
        <v>55366.96</v>
      </c>
      <c r="K898" s="1">
        <v>91067.92</v>
      </c>
      <c r="L898" s="8">
        <v>35700.959999999999</v>
      </c>
      <c r="M898" t="s">
        <v>19</v>
      </c>
      <c r="N898" t="s">
        <v>30</v>
      </c>
      <c r="O898" t="s">
        <v>31</v>
      </c>
      <c r="P898">
        <v>1803</v>
      </c>
      <c r="Q898" t="s">
        <v>33</v>
      </c>
      <c r="R898" s="8" t="s">
        <v>697</v>
      </c>
    </row>
    <row r="899" spans="1:18" x14ac:dyDescent="0.25">
      <c r="A899" s="8" t="s">
        <v>161</v>
      </c>
      <c r="B899" t="s">
        <v>449</v>
      </c>
      <c r="C899" t="s">
        <v>450</v>
      </c>
      <c r="D899" t="s">
        <v>582</v>
      </c>
      <c r="E899" t="s">
        <v>311</v>
      </c>
      <c r="F899">
        <v>2020</v>
      </c>
      <c r="G899">
        <v>6</v>
      </c>
      <c r="H899" s="8" t="s">
        <v>287</v>
      </c>
      <c r="I899" s="8">
        <v>1</v>
      </c>
      <c r="J899" s="1">
        <v>6900</v>
      </c>
      <c r="K899" s="1">
        <v>0</v>
      </c>
      <c r="L899" s="8">
        <v>-6900</v>
      </c>
      <c r="M899" t="s">
        <v>46</v>
      </c>
      <c r="N899" t="s">
        <v>47</v>
      </c>
      <c r="O899" t="s">
        <v>47</v>
      </c>
      <c r="P899">
        <v>3095</v>
      </c>
      <c r="Q899" t="s">
        <v>50</v>
      </c>
      <c r="R899" s="8" t="s">
        <v>697</v>
      </c>
    </row>
    <row r="900" spans="1:18" x14ac:dyDescent="0.25">
      <c r="A900" s="8" t="s">
        <v>161</v>
      </c>
      <c r="B900" t="s">
        <v>583</v>
      </c>
      <c r="C900" t="s">
        <v>584</v>
      </c>
      <c r="D900" t="s">
        <v>585</v>
      </c>
      <c r="E900" t="s">
        <v>312</v>
      </c>
      <c r="F900">
        <v>2020</v>
      </c>
      <c r="G900">
        <v>6</v>
      </c>
      <c r="H900" s="8" t="s">
        <v>287</v>
      </c>
      <c r="I900" s="8">
        <v>0</v>
      </c>
      <c r="J900" s="1">
        <v>0</v>
      </c>
      <c r="K900" s="1">
        <v>1038.28</v>
      </c>
      <c r="L900" s="8">
        <v>1038.28</v>
      </c>
      <c r="M900" t="s">
        <v>51</v>
      </c>
      <c r="N900" t="s">
        <v>149</v>
      </c>
      <c r="O900" t="s">
        <v>149</v>
      </c>
      <c r="P900">
        <v>3300</v>
      </c>
      <c r="Q900" t="s">
        <v>150</v>
      </c>
      <c r="R900" s="8" t="s">
        <v>697</v>
      </c>
    </row>
    <row r="901" spans="1:18" x14ac:dyDescent="0.25">
      <c r="A901" s="8" t="s">
        <v>161</v>
      </c>
      <c r="B901" t="s">
        <v>583</v>
      </c>
      <c r="C901" t="s">
        <v>584</v>
      </c>
      <c r="D901" t="s">
        <v>585</v>
      </c>
      <c r="E901" t="s">
        <v>312</v>
      </c>
      <c r="F901">
        <v>2020</v>
      </c>
      <c r="G901">
        <v>6</v>
      </c>
      <c r="H901" s="8" t="s">
        <v>287</v>
      </c>
      <c r="I901" s="8">
        <v>1</v>
      </c>
      <c r="J901" s="1">
        <v>24154.3</v>
      </c>
      <c r="K901" s="1">
        <v>106041.55</v>
      </c>
      <c r="L901" s="8">
        <v>81887.25</v>
      </c>
      <c r="M901" t="s">
        <v>51</v>
      </c>
      <c r="N901" t="s">
        <v>149</v>
      </c>
      <c r="O901" t="s">
        <v>149</v>
      </c>
      <c r="P901">
        <v>3300</v>
      </c>
      <c r="Q901" t="s">
        <v>150</v>
      </c>
      <c r="R901" s="8" t="s">
        <v>697</v>
      </c>
    </row>
    <row r="902" spans="1:18" x14ac:dyDescent="0.25">
      <c r="A902" s="8" t="s">
        <v>161</v>
      </c>
      <c r="B902" t="s">
        <v>583</v>
      </c>
      <c r="C902" t="s">
        <v>586</v>
      </c>
      <c r="D902" t="s">
        <v>587</v>
      </c>
      <c r="E902" t="s">
        <v>315</v>
      </c>
      <c r="F902">
        <v>2020</v>
      </c>
      <c r="G902">
        <v>6</v>
      </c>
      <c r="H902" s="8" t="s">
        <v>287</v>
      </c>
      <c r="I902" s="8">
        <v>1</v>
      </c>
      <c r="J902" s="1">
        <v>32587.69</v>
      </c>
      <c r="K902" s="1">
        <v>32587.69</v>
      </c>
      <c r="L902" s="8">
        <v>0</v>
      </c>
      <c r="M902" t="s">
        <v>51</v>
      </c>
      <c r="N902" t="s">
        <v>52</v>
      </c>
      <c r="O902" t="s">
        <v>52</v>
      </c>
      <c r="P902">
        <v>3720</v>
      </c>
      <c r="Q902" t="s">
        <v>55</v>
      </c>
      <c r="R902" s="8" t="s">
        <v>697</v>
      </c>
    </row>
    <row r="903" spans="1:18" x14ac:dyDescent="0.25">
      <c r="A903" s="8" t="s">
        <v>161</v>
      </c>
      <c r="B903" t="s">
        <v>583</v>
      </c>
      <c r="C903" t="s">
        <v>586</v>
      </c>
      <c r="D903" t="s">
        <v>587</v>
      </c>
      <c r="E903" t="s">
        <v>383</v>
      </c>
      <c r="F903">
        <v>2020</v>
      </c>
      <c r="G903">
        <v>6</v>
      </c>
      <c r="H903" s="8" t="s">
        <v>287</v>
      </c>
      <c r="I903" s="8">
        <v>1</v>
      </c>
      <c r="J903" s="1">
        <v>150</v>
      </c>
      <c r="K903" s="1">
        <v>150</v>
      </c>
      <c r="L903" s="8">
        <v>0</v>
      </c>
      <c r="M903" t="s">
        <v>51</v>
      </c>
      <c r="N903" t="s">
        <v>52</v>
      </c>
      <c r="O903" t="s">
        <v>52</v>
      </c>
      <c r="P903">
        <v>3725</v>
      </c>
      <c r="Q903" t="s">
        <v>144</v>
      </c>
      <c r="R903" s="8" t="s">
        <v>697</v>
      </c>
    </row>
    <row r="904" spans="1:18" x14ac:dyDescent="0.25">
      <c r="A904" s="8" t="s">
        <v>161</v>
      </c>
      <c r="B904" t="s">
        <v>583</v>
      </c>
      <c r="C904" t="s">
        <v>586</v>
      </c>
      <c r="D904" t="s">
        <v>587</v>
      </c>
      <c r="E904" t="s">
        <v>316</v>
      </c>
      <c r="F904">
        <v>2020</v>
      </c>
      <c r="G904">
        <v>6</v>
      </c>
      <c r="H904" s="8" t="s">
        <v>287</v>
      </c>
      <c r="I904" s="8">
        <v>1</v>
      </c>
      <c r="J904" s="1">
        <v>12727.51</v>
      </c>
      <c r="K904" s="1">
        <v>12727.51</v>
      </c>
      <c r="L904" s="8">
        <v>0</v>
      </c>
      <c r="M904" t="s">
        <v>51</v>
      </c>
      <c r="N904" t="s">
        <v>52</v>
      </c>
      <c r="O904" t="s">
        <v>52</v>
      </c>
      <c r="P904">
        <v>3730</v>
      </c>
      <c r="Q904" t="s">
        <v>56</v>
      </c>
      <c r="R904" s="8" t="s">
        <v>697</v>
      </c>
    </row>
    <row r="905" spans="1:18" x14ac:dyDescent="0.25">
      <c r="A905" s="8" t="s">
        <v>161</v>
      </c>
      <c r="B905" t="s">
        <v>583</v>
      </c>
      <c r="C905" t="s">
        <v>586</v>
      </c>
      <c r="D905" t="s">
        <v>587</v>
      </c>
      <c r="E905" t="s">
        <v>317</v>
      </c>
      <c r="F905">
        <v>2020</v>
      </c>
      <c r="G905">
        <v>6</v>
      </c>
      <c r="H905" s="8" t="s">
        <v>287</v>
      </c>
      <c r="I905" s="8">
        <v>1</v>
      </c>
      <c r="J905" s="1">
        <v>13002.08</v>
      </c>
      <c r="K905" s="1">
        <v>13002.08</v>
      </c>
      <c r="L905" s="8">
        <v>0</v>
      </c>
      <c r="M905" t="s">
        <v>51</v>
      </c>
      <c r="N905" t="s">
        <v>52</v>
      </c>
      <c r="O905" t="s">
        <v>52</v>
      </c>
      <c r="P905">
        <v>3740</v>
      </c>
      <c r="Q905" t="s">
        <v>57</v>
      </c>
      <c r="R905" s="8" t="s">
        <v>697</v>
      </c>
    </row>
    <row r="906" spans="1:18" x14ac:dyDescent="0.25">
      <c r="A906" s="8" t="s">
        <v>161</v>
      </c>
      <c r="B906" t="s">
        <v>583</v>
      </c>
      <c r="C906" t="s">
        <v>586</v>
      </c>
      <c r="D906" t="s">
        <v>587</v>
      </c>
      <c r="E906" t="s">
        <v>318</v>
      </c>
      <c r="F906">
        <v>2020</v>
      </c>
      <c r="G906">
        <v>6</v>
      </c>
      <c r="H906" s="8" t="s">
        <v>287</v>
      </c>
      <c r="I906" s="8">
        <v>1</v>
      </c>
      <c r="J906" s="1">
        <v>60</v>
      </c>
      <c r="K906" s="1">
        <v>60</v>
      </c>
      <c r="L906" s="8">
        <v>0</v>
      </c>
      <c r="M906" t="s">
        <v>51</v>
      </c>
      <c r="N906" t="s">
        <v>52</v>
      </c>
      <c r="O906" t="s">
        <v>52</v>
      </c>
      <c r="P906">
        <v>3770</v>
      </c>
      <c r="Q906" t="s">
        <v>58</v>
      </c>
      <c r="R906" s="8" t="s">
        <v>697</v>
      </c>
    </row>
    <row r="907" spans="1:18" x14ac:dyDescent="0.25">
      <c r="A907" s="8" t="s">
        <v>161</v>
      </c>
      <c r="B907" t="s">
        <v>583</v>
      </c>
      <c r="C907" t="s">
        <v>586</v>
      </c>
      <c r="D907" t="s">
        <v>587</v>
      </c>
      <c r="E907" t="s">
        <v>319</v>
      </c>
      <c r="F907">
        <v>2020</v>
      </c>
      <c r="G907">
        <v>6</v>
      </c>
      <c r="H907" s="8" t="s">
        <v>287</v>
      </c>
      <c r="I907" s="8">
        <v>1</v>
      </c>
      <c r="J907" s="1">
        <v>58654.78</v>
      </c>
      <c r="K907" s="1">
        <v>58654.78</v>
      </c>
      <c r="L907" s="8">
        <v>0</v>
      </c>
      <c r="M907" t="s">
        <v>51</v>
      </c>
      <c r="N907" t="s">
        <v>52</v>
      </c>
      <c r="O907" t="s">
        <v>52</v>
      </c>
      <c r="P907">
        <v>3790</v>
      </c>
      <c r="Q907" t="s">
        <v>59</v>
      </c>
      <c r="R907" s="8" t="s">
        <v>697</v>
      </c>
    </row>
    <row r="908" spans="1:18" x14ac:dyDescent="0.25">
      <c r="A908" s="8" t="s">
        <v>161</v>
      </c>
      <c r="B908" t="s">
        <v>583</v>
      </c>
      <c r="C908" t="s">
        <v>586</v>
      </c>
      <c r="D908" t="s">
        <v>587</v>
      </c>
      <c r="E908" t="s">
        <v>362</v>
      </c>
      <c r="F908">
        <v>2020</v>
      </c>
      <c r="G908">
        <v>6</v>
      </c>
      <c r="H908" s="8" t="s">
        <v>287</v>
      </c>
      <c r="I908" s="8">
        <v>1</v>
      </c>
      <c r="J908" s="1">
        <v>0</v>
      </c>
      <c r="K908" s="1">
        <v>55322.14</v>
      </c>
      <c r="L908" s="8">
        <v>55322.14</v>
      </c>
      <c r="M908" t="s">
        <v>51</v>
      </c>
      <c r="N908" t="s">
        <v>52</v>
      </c>
      <c r="O908" t="s">
        <v>52</v>
      </c>
      <c r="P908">
        <v>3820</v>
      </c>
      <c r="Q908" t="s">
        <v>119</v>
      </c>
      <c r="R908" s="8" t="s">
        <v>697</v>
      </c>
    </row>
    <row r="909" spans="1:18" x14ac:dyDescent="0.25">
      <c r="A909" s="8" t="s">
        <v>161</v>
      </c>
      <c r="B909" t="s">
        <v>583</v>
      </c>
      <c r="C909" t="s">
        <v>586</v>
      </c>
      <c r="D909" t="s">
        <v>587</v>
      </c>
      <c r="E909" t="s">
        <v>384</v>
      </c>
      <c r="F909">
        <v>2020</v>
      </c>
      <c r="G909">
        <v>6</v>
      </c>
      <c r="H909" s="8" t="s">
        <v>287</v>
      </c>
      <c r="I909" s="8">
        <v>1</v>
      </c>
      <c r="J909" s="1">
        <v>0</v>
      </c>
      <c r="K909" s="1">
        <v>13.97</v>
      </c>
      <c r="L909" s="8">
        <v>13.97</v>
      </c>
      <c r="M909" t="s">
        <v>51</v>
      </c>
      <c r="N909" t="s">
        <v>52</v>
      </c>
      <c r="O909" t="s">
        <v>52</v>
      </c>
      <c r="P909">
        <v>3837</v>
      </c>
      <c r="Q909" t="s">
        <v>145</v>
      </c>
      <c r="R909" s="8" t="s">
        <v>697</v>
      </c>
    </row>
    <row r="910" spans="1:18" x14ac:dyDescent="0.25">
      <c r="A910" s="8" t="s">
        <v>161</v>
      </c>
      <c r="B910" t="s">
        <v>451</v>
      </c>
      <c r="C910" t="s">
        <v>452</v>
      </c>
      <c r="D910" t="s">
        <v>588</v>
      </c>
      <c r="E910" t="s">
        <v>322</v>
      </c>
      <c r="F910">
        <v>2020</v>
      </c>
      <c r="G910">
        <v>6</v>
      </c>
      <c r="H910" s="8" t="s">
        <v>287</v>
      </c>
      <c r="I910" s="8">
        <v>1</v>
      </c>
      <c r="J910" s="1">
        <v>54834.92</v>
      </c>
      <c r="K910" s="1">
        <v>0</v>
      </c>
      <c r="L910" s="8">
        <v>-54834.92</v>
      </c>
      <c r="M910" t="s">
        <v>226</v>
      </c>
      <c r="N910" t="s">
        <v>226</v>
      </c>
      <c r="O910" t="s">
        <v>226</v>
      </c>
      <c r="P910">
        <v>3900</v>
      </c>
      <c r="Q910" t="s">
        <v>62</v>
      </c>
      <c r="R910" s="8" t="s">
        <v>697</v>
      </c>
    </row>
    <row r="911" spans="1:18" x14ac:dyDescent="0.25">
      <c r="A911" s="8" t="s">
        <v>159</v>
      </c>
      <c r="B911" t="s">
        <v>453</v>
      </c>
      <c r="C911" t="s">
        <v>455</v>
      </c>
      <c r="D911" t="s">
        <v>590</v>
      </c>
      <c r="E911" t="s">
        <v>325</v>
      </c>
      <c r="F911">
        <v>2020</v>
      </c>
      <c r="G911">
        <v>6</v>
      </c>
      <c r="H911" s="8" t="s">
        <v>287</v>
      </c>
      <c r="I911" s="8">
        <v>1</v>
      </c>
      <c r="J911" s="1">
        <v>0</v>
      </c>
      <c r="K911" s="1">
        <v>15838.45</v>
      </c>
      <c r="L911" s="8">
        <v>15838.45</v>
      </c>
      <c r="M911" t="s">
        <v>63</v>
      </c>
      <c r="N911" t="s">
        <v>67</v>
      </c>
      <c r="O911" t="s">
        <v>68</v>
      </c>
      <c r="P911">
        <v>4820</v>
      </c>
      <c r="Q911" t="s">
        <v>68</v>
      </c>
      <c r="R911" s="8" t="s">
        <v>697</v>
      </c>
    </row>
    <row r="912" spans="1:18" x14ac:dyDescent="0.25">
      <c r="A912" s="8" t="s">
        <v>159</v>
      </c>
      <c r="B912" t="s">
        <v>453</v>
      </c>
      <c r="C912" t="s">
        <v>456</v>
      </c>
      <c r="D912" t="s">
        <v>591</v>
      </c>
      <c r="E912" t="s">
        <v>326</v>
      </c>
      <c r="F912">
        <v>2020</v>
      </c>
      <c r="G912">
        <v>6</v>
      </c>
      <c r="H912" s="8" t="s">
        <v>287</v>
      </c>
      <c r="I912" s="8">
        <v>1</v>
      </c>
      <c r="J912" s="1">
        <v>0</v>
      </c>
      <c r="K912" s="1">
        <v>54834.92</v>
      </c>
      <c r="L912" s="8">
        <v>54834.92</v>
      </c>
      <c r="M912" t="s">
        <v>63</v>
      </c>
      <c r="N912" t="s">
        <v>69</v>
      </c>
      <c r="O912" t="s">
        <v>69</v>
      </c>
      <c r="P912">
        <v>4830</v>
      </c>
      <c r="Q912" t="s">
        <v>69</v>
      </c>
      <c r="R912" s="8" t="s">
        <v>697</v>
      </c>
    </row>
    <row r="913" spans="1:18" x14ac:dyDescent="0.25">
      <c r="A913" s="8" t="s">
        <v>159</v>
      </c>
      <c r="B913" t="s">
        <v>457</v>
      </c>
      <c r="C913" t="s">
        <v>459</v>
      </c>
      <c r="D913" t="s">
        <v>593</v>
      </c>
      <c r="E913" t="s">
        <v>328</v>
      </c>
      <c r="F913">
        <v>2020</v>
      </c>
      <c r="G913">
        <v>6</v>
      </c>
      <c r="H913" s="8" t="s">
        <v>287</v>
      </c>
      <c r="I913" s="8">
        <v>1</v>
      </c>
      <c r="J913" s="1">
        <v>40650</v>
      </c>
      <c r="K913" s="1">
        <v>0</v>
      </c>
      <c r="L913" s="8">
        <v>-40650</v>
      </c>
      <c r="M913" t="s">
        <v>70</v>
      </c>
      <c r="N913" t="s">
        <v>74</v>
      </c>
      <c r="O913" t="s">
        <v>75</v>
      </c>
      <c r="P913">
        <v>6020</v>
      </c>
      <c r="Q913" t="s">
        <v>76</v>
      </c>
      <c r="R913" s="8" t="s">
        <v>697</v>
      </c>
    </row>
    <row r="914" spans="1:18" x14ac:dyDescent="0.25">
      <c r="A914" s="8" t="s">
        <v>159</v>
      </c>
      <c r="B914" t="s">
        <v>457</v>
      </c>
      <c r="C914" t="s">
        <v>459</v>
      </c>
      <c r="D914" t="s">
        <v>593</v>
      </c>
      <c r="E914" t="s">
        <v>329</v>
      </c>
      <c r="F914">
        <v>2020</v>
      </c>
      <c r="G914">
        <v>6</v>
      </c>
      <c r="H914" s="8" t="s">
        <v>287</v>
      </c>
      <c r="I914" s="8">
        <v>1</v>
      </c>
      <c r="J914" s="1">
        <v>10000</v>
      </c>
      <c r="K914" s="1">
        <v>0</v>
      </c>
      <c r="L914" s="8">
        <v>-10000</v>
      </c>
      <c r="M914" t="s">
        <v>70</v>
      </c>
      <c r="N914" t="s">
        <v>74</v>
      </c>
      <c r="O914" t="s">
        <v>75</v>
      </c>
      <c r="P914">
        <v>6024</v>
      </c>
      <c r="Q914" t="s">
        <v>77</v>
      </c>
      <c r="R914" s="8" t="s">
        <v>697</v>
      </c>
    </row>
    <row r="915" spans="1:18" x14ac:dyDescent="0.25">
      <c r="A915" s="8" t="s">
        <v>159</v>
      </c>
      <c r="B915" t="s">
        <v>457</v>
      </c>
      <c r="C915" t="s">
        <v>459</v>
      </c>
      <c r="D915" t="s">
        <v>593</v>
      </c>
      <c r="E915" t="s">
        <v>357</v>
      </c>
      <c r="F915">
        <v>2020</v>
      </c>
      <c r="G915">
        <v>6</v>
      </c>
      <c r="H915" s="8" t="s">
        <v>287</v>
      </c>
      <c r="I915" s="8">
        <v>1</v>
      </c>
      <c r="J915" s="1">
        <v>3548.88</v>
      </c>
      <c r="K915" s="1">
        <v>0</v>
      </c>
      <c r="L915" s="8">
        <v>-3548.88</v>
      </c>
      <c r="M915" t="s">
        <v>70</v>
      </c>
      <c r="N915" t="s">
        <v>74</v>
      </c>
      <c r="O915" t="s">
        <v>75</v>
      </c>
      <c r="P915">
        <v>6095</v>
      </c>
      <c r="Q915" t="s">
        <v>115</v>
      </c>
      <c r="R915" s="8" t="s">
        <v>697</v>
      </c>
    </row>
    <row r="916" spans="1:18" x14ac:dyDescent="0.25">
      <c r="A916" s="8" t="s">
        <v>159</v>
      </c>
      <c r="B916" t="s">
        <v>457</v>
      </c>
      <c r="C916" t="s">
        <v>459</v>
      </c>
      <c r="D916" t="s">
        <v>594</v>
      </c>
      <c r="E916" t="s">
        <v>330</v>
      </c>
      <c r="F916">
        <v>2020</v>
      </c>
      <c r="G916">
        <v>6</v>
      </c>
      <c r="H916" s="8" t="s">
        <v>287</v>
      </c>
      <c r="I916" s="8">
        <v>1</v>
      </c>
      <c r="J916" s="1">
        <v>7673.31</v>
      </c>
      <c r="K916" s="1">
        <v>0</v>
      </c>
      <c r="L916" s="8">
        <v>-7673.31</v>
      </c>
      <c r="M916" t="s">
        <v>70</v>
      </c>
      <c r="N916" t="s">
        <v>74</v>
      </c>
      <c r="O916" t="s">
        <v>78</v>
      </c>
      <c r="P916">
        <v>6110</v>
      </c>
      <c r="Q916" t="s">
        <v>79</v>
      </c>
      <c r="R916" s="8" t="s">
        <v>697</v>
      </c>
    </row>
    <row r="917" spans="1:18" x14ac:dyDescent="0.25">
      <c r="A917" s="8" t="s">
        <v>159</v>
      </c>
      <c r="B917" t="s">
        <v>457</v>
      </c>
      <c r="C917" t="s">
        <v>459</v>
      </c>
      <c r="D917" t="s">
        <v>594</v>
      </c>
      <c r="E917" t="s">
        <v>331</v>
      </c>
      <c r="F917">
        <v>2020</v>
      </c>
      <c r="G917">
        <v>6</v>
      </c>
      <c r="H917" s="8" t="s">
        <v>287</v>
      </c>
      <c r="I917" s="8">
        <v>1</v>
      </c>
      <c r="J917" s="1">
        <v>181.47</v>
      </c>
      <c r="K917" s="1">
        <v>0</v>
      </c>
      <c r="L917" s="8">
        <v>-181.47</v>
      </c>
      <c r="M917" t="s">
        <v>70</v>
      </c>
      <c r="N917" t="s">
        <v>74</v>
      </c>
      <c r="O917" t="s">
        <v>78</v>
      </c>
      <c r="P917">
        <v>6111</v>
      </c>
      <c r="Q917" t="s">
        <v>80</v>
      </c>
      <c r="R917" s="8" t="s">
        <v>697</v>
      </c>
    </row>
    <row r="918" spans="1:18" x14ac:dyDescent="0.25">
      <c r="A918" s="8" t="s">
        <v>159</v>
      </c>
      <c r="B918" t="s">
        <v>457</v>
      </c>
      <c r="C918" t="s">
        <v>459</v>
      </c>
      <c r="D918" t="s">
        <v>594</v>
      </c>
      <c r="E918" t="s">
        <v>332</v>
      </c>
      <c r="F918">
        <v>2020</v>
      </c>
      <c r="G918">
        <v>6</v>
      </c>
      <c r="H918" s="8" t="s">
        <v>287</v>
      </c>
      <c r="I918" s="8">
        <v>1</v>
      </c>
      <c r="J918" s="1">
        <v>261.42</v>
      </c>
      <c r="K918" s="1">
        <v>0</v>
      </c>
      <c r="L918" s="8">
        <v>-261.42</v>
      </c>
      <c r="M918" t="s">
        <v>70</v>
      </c>
      <c r="N918" t="s">
        <v>74</v>
      </c>
      <c r="O918" t="s">
        <v>78</v>
      </c>
      <c r="P918">
        <v>6120</v>
      </c>
      <c r="Q918" t="s">
        <v>81</v>
      </c>
      <c r="R918" s="8" t="s">
        <v>697</v>
      </c>
    </row>
    <row r="919" spans="1:18" x14ac:dyDescent="0.25">
      <c r="A919" s="8" t="s">
        <v>159</v>
      </c>
      <c r="B919" t="s">
        <v>457</v>
      </c>
      <c r="C919" t="s">
        <v>459</v>
      </c>
      <c r="D919" t="s">
        <v>594</v>
      </c>
      <c r="E919" t="s">
        <v>386</v>
      </c>
      <c r="F919">
        <v>2020</v>
      </c>
      <c r="G919">
        <v>6</v>
      </c>
      <c r="H919" s="8" t="s">
        <v>287</v>
      </c>
      <c r="I919" s="8">
        <v>1</v>
      </c>
      <c r="J919" s="1">
        <v>150</v>
      </c>
      <c r="K919" s="1">
        <v>127.5</v>
      </c>
      <c r="L919" s="8">
        <v>-22.5</v>
      </c>
      <c r="M919" t="s">
        <v>70</v>
      </c>
      <c r="N919" t="s">
        <v>74</v>
      </c>
      <c r="O919" t="s">
        <v>78</v>
      </c>
      <c r="P919">
        <v>6140</v>
      </c>
      <c r="Q919" t="s">
        <v>147</v>
      </c>
      <c r="R919" s="8" t="s">
        <v>697</v>
      </c>
    </row>
    <row r="920" spans="1:18" x14ac:dyDescent="0.25">
      <c r="A920" s="8" t="s">
        <v>159</v>
      </c>
      <c r="B920" t="s">
        <v>457</v>
      </c>
      <c r="C920" t="s">
        <v>464</v>
      </c>
      <c r="D920" t="s">
        <v>606</v>
      </c>
      <c r="E920" t="s">
        <v>376</v>
      </c>
      <c r="F920">
        <v>2020</v>
      </c>
      <c r="G920">
        <v>6</v>
      </c>
      <c r="H920" s="8" t="s">
        <v>287</v>
      </c>
      <c r="I920" s="8">
        <v>1</v>
      </c>
      <c r="J920" s="1">
        <v>5860.57</v>
      </c>
      <c r="K920" s="1">
        <v>0</v>
      </c>
      <c r="L920" s="8">
        <v>-5860.57</v>
      </c>
      <c r="M920" t="s">
        <v>70</v>
      </c>
      <c r="N920" t="s">
        <v>134</v>
      </c>
      <c r="O920" t="s">
        <v>135</v>
      </c>
      <c r="P920">
        <v>6201</v>
      </c>
      <c r="Q920" t="s">
        <v>136</v>
      </c>
      <c r="R920" s="8" t="s">
        <v>697</v>
      </c>
    </row>
    <row r="921" spans="1:18" x14ac:dyDescent="0.25">
      <c r="A921" s="8" t="s">
        <v>159</v>
      </c>
      <c r="B921" t="s">
        <v>457</v>
      </c>
      <c r="C921" t="s">
        <v>464</v>
      </c>
      <c r="D921" t="s">
        <v>607</v>
      </c>
      <c r="E921" t="s">
        <v>377</v>
      </c>
      <c r="F921">
        <v>2020</v>
      </c>
      <c r="G921">
        <v>6</v>
      </c>
      <c r="H921" s="8" t="s">
        <v>287</v>
      </c>
      <c r="I921" s="8">
        <v>1</v>
      </c>
      <c r="J921" s="1">
        <v>668.17</v>
      </c>
      <c r="K921" s="1">
        <v>0</v>
      </c>
      <c r="L921" s="8">
        <v>-668.17</v>
      </c>
      <c r="M921" t="s">
        <v>70</v>
      </c>
      <c r="N921" t="s">
        <v>134</v>
      </c>
      <c r="O921" t="s">
        <v>137</v>
      </c>
      <c r="P921">
        <v>6220</v>
      </c>
      <c r="Q921" t="s">
        <v>138</v>
      </c>
      <c r="R921" s="8" t="s">
        <v>697</v>
      </c>
    </row>
    <row r="922" spans="1:18" x14ac:dyDescent="0.25">
      <c r="A922" s="8" t="s">
        <v>159</v>
      </c>
      <c r="B922" t="s">
        <v>457</v>
      </c>
      <c r="C922" t="s">
        <v>460</v>
      </c>
      <c r="D922" t="s">
        <v>595</v>
      </c>
      <c r="E922" t="s">
        <v>333</v>
      </c>
      <c r="F922">
        <v>2020</v>
      </c>
      <c r="G922">
        <v>6</v>
      </c>
      <c r="H922" s="8" t="s">
        <v>287</v>
      </c>
      <c r="I922" s="8">
        <v>1</v>
      </c>
      <c r="J922" s="1">
        <v>108.3</v>
      </c>
      <c r="K922" s="1">
        <v>0</v>
      </c>
      <c r="L922" s="8">
        <v>-108.3</v>
      </c>
      <c r="M922" t="s">
        <v>70</v>
      </c>
      <c r="N922" t="s">
        <v>82</v>
      </c>
      <c r="O922" t="s">
        <v>83</v>
      </c>
      <c r="P922">
        <v>6300</v>
      </c>
      <c r="Q922" t="s">
        <v>82</v>
      </c>
      <c r="R922" s="8" t="s">
        <v>697</v>
      </c>
    </row>
    <row r="923" spans="1:18" x14ac:dyDescent="0.25">
      <c r="A923" s="8" t="s">
        <v>159</v>
      </c>
      <c r="B923" t="s">
        <v>457</v>
      </c>
      <c r="C923" t="s">
        <v>460</v>
      </c>
      <c r="D923" t="s">
        <v>595</v>
      </c>
      <c r="E923" t="s">
        <v>365</v>
      </c>
      <c r="F923">
        <v>2020</v>
      </c>
      <c r="G923">
        <v>6</v>
      </c>
      <c r="H923" s="8" t="s">
        <v>287</v>
      </c>
      <c r="I923" s="8">
        <v>1</v>
      </c>
      <c r="J923" s="1">
        <v>31762.5</v>
      </c>
      <c r="K923" s="1">
        <v>23808</v>
      </c>
      <c r="L923" s="8">
        <v>-7954.5</v>
      </c>
      <c r="M923" t="s">
        <v>70</v>
      </c>
      <c r="N923" t="s">
        <v>82</v>
      </c>
      <c r="O923" t="s">
        <v>83</v>
      </c>
      <c r="P923">
        <v>6301</v>
      </c>
      <c r="Q923" t="s">
        <v>122</v>
      </c>
      <c r="R923" s="8" t="s">
        <v>697</v>
      </c>
    </row>
    <row r="924" spans="1:18" x14ac:dyDescent="0.25">
      <c r="A924" s="8" t="s">
        <v>159</v>
      </c>
      <c r="B924" t="s">
        <v>457</v>
      </c>
      <c r="C924" t="s">
        <v>460</v>
      </c>
      <c r="D924" t="s">
        <v>596</v>
      </c>
      <c r="E924" t="s">
        <v>334</v>
      </c>
      <c r="F924">
        <v>2020</v>
      </c>
      <c r="G924">
        <v>6</v>
      </c>
      <c r="H924" s="8" t="s">
        <v>287</v>
      </c>
      <c r="I924" s="8">
        <v>1</v>
      </c>
      <c r="J924" s="1">
        <v>5276.27</v>
      </c>
      <c r="K924" s="1">
        <v>0</v>
      </c>
      <c r="L924" s="8">
        <v>-5276.27</v>
      </c>
      <c r="M924" t="s">
        <v>70</v>
      </c>
      <c r="N924" t="s">
        <v>82</v>
      </c>
      <c r="O924" t="s">
        <v>84</v>
      </c>
      <c r="P924">
        <v>6310</v>
      </c>
      <c r="Q924" t="s">
        <v>85</v>
      </c>
      <c r="R924" s="8" t="s">
        <v>697</v>
      </c>
    </row>
    <row r="925" spans="1:18" x14ac:dyDescent="0.25">
      <c r="A925" s="8" t="s">
        <v>159</v>
      </c>
      <c r="B925" t="s">
        <v>457</v>
      </c>
      <c r="C925" t="s">
        <v>460</v>
      </c>
      <c r="D925" t="s">
        <v>596</v>
      </c>
      <c r="E925" t="s">
        <v>335</v>
      </c>
      <c r="F925">
        <v>2020</v>
      </c>
      <c r="G925">
        <v>6</v>
      </c>
      <c r="H925" s="8" t="s">
        <v>287</v>
      </c>
      <c r="I925" s="8">
        <v>1</v>
      </c>
      <c r="J925" s="1">
        <v>1110.51</v>
      </c>
      <c r="K925" s="1">
        <v>0</v>
      </c>
      <c r="L925" s="8">
        <v>-1110.51</v>
      </c>
      <c r="M925" t="s">
        <v>70</v>
      </c>
      <c r="N925" t="s">
        <v>82</v>
      </c>
      <c r="O925" t="s">
        <v>84</v>
      </c>
      <c r="P925">
        <v>6325</v>
      </c>
      <c r="Q925" t="s">
        <v>86</v>
      </c>
      <c r="R925" s="8" t="s">
        <v>697</v>
      </c>
    </row>
    <row r="926" spans="1:18" x14ac:dyDescent="0.25">
      <c r="A926" s="8" t="s">
        <v>159</v>
      </c>
      <c r="B926" t="s">
        <v>457</v>
      </c>
      <c r="C926" t="s">
        <v>460</v>
      </c>
      <c r="D926" t="s">
        <v>596</v>
      </c>
      <c r="E926" t="s">
        <v>336</v>
      </c>
      <c r="F926">
        <v>2020</v>
      </c>
      <c r="G926">
        <v>6</v>
      </c>
      <c r="H926" s="8" t="s">
        <v>287</v>
      </c>
      <c r="I926" s="8">
        <v>1</v>
      </c>
      <c r="J926" s="1">
        <v>424.59</v>
      </c>
      <c r="K926" s="1">
        <v>0</v>
      </c>
      <c r="L926" s="8">
        <v>-424.59</v>
      </c>
      <c r="M926" t="s">
        <v>70</v>
      </c>
      <c r="N926" t="s">
        <v>82</v>
      </c>
      <c r="O926" t="s">
        <v>84</v>
      </c>
      <c r="P926">
        <v>6330</v>
      </c>
      <c r="Q926" t="s">
        <v>87</v>
      </c>
      <c r="R926" s="8" t="s">
        <v>697</v>
      </c>
    </row>
    <row r="927" spans="1:18" x14ac:dyDescent="0.25">
      <c r="A927" s="8" t="s">
        <v>159</v>
      </c>
      <c r="B927" t="s">
        <v>457</v>
      </c>
      <c r="C927" t="s">
        <v>460</v>
      </c>
      <c r="D927" t="s">
        <v>598</v>
      </c>
      <c r="E927" t="s">
        <v>340</v>
      </c>
      <c r="F927">
        <v>2020</v>
      </c>
      <c r="G927">
        <v>6</v>
      </c>
      <c r="H927" s="8" t="s">
        <v>287</v>
      </c>
      <c r="I927" s="8">
        <v>1</v>
      </c>
      <c r="J927" s="1">
        <v>1225</v>
      </c>
      <c r="K927" s="1">
        <v>0</v>
      </c>
      <c r="L927" s="8">
        <v>-1225</v>
      </c>
      <c r="M927" t="s">
        <v>70</v>
      </c>
      <c r="N927" t="s">
        <v>82</v>
      </c>
      <c r="O927" t="s">
        <v>91</v>
      </c>
      <c r="P927">
        <v>6495</v>
      </c>
      <c r="Q927" t="s">
        <v>93</v>
      </c>
      <c r="R927" s="8" t="s">
        <v>697</v>
      </c>
    </row>
    <row r="928" spans="1:18" x14ac:dyDescent="0.25">
      <c r="A928" s="8" t="s">
        <v>159</v>
      </c>
      <c r="B928" t="s">
        <v>457</v>
      </c>
      <c r="C928" t="s">
        <v>460</v>
      </c>
      <c r="D928" t="s">
        <v>599</v>
      </c>
      <c r="E928" t="s">
        <v>342</v>
      </c>
      <c r="F928">
        <v>2020</v>
      </c>
      <c r="G928">
        <v>6</v>
      </c>
      <c r="H928" s="8" t="s">
        <v>287</v>
      </c>
      <c r="I928" s="8">
        <v>1</v>
      </c>
      <c r="J928" s="1">
        <v>205.52</v>
      </c>
      <c r="K928" s="1">
        <v>215.9</v>
      </c>
      <c r="L928" s="8">
        <v>10.38</v>
      </c>
      <c r="M928" t="s">
        <v>70</v>
      </c>
      <c r="N928" t="s">
        <v>82</v>
      </c>
      <c r="O928" t="s">
        <v>94</v>
      </c>
      <c r="P928">
        <v>6650</v>
      </c>
      <c r="Q928" t="s">
        <v>96</v>
      </c>
      <c r="R928" s="8" t="s">
        <v>697</v>
      </c>
    </row>
    <row r="929" spans="1:18" x14ac:dyDescent="0.25">
      <c r="A929" s="8" t="s">
        <v>159</v>
      </c>
      <c r="B929" t="s">
        <v>457</v>
      </c>
      <c r="C929" t="s">
        <v>460</v>
      </c>
      <c r="D929" t="s">
        <v>599</v>
      </c>
      <c r="E929" t="s">
        <v>359</v>
      </c>
      <c r="F929">
        <v>2020</v>
      </c>
      <c r="G929">
        <v>6</v>
      </c>
      <c r="H929" s="8" t="s">
        <v>287</v>
      </c>
      <c r="I929" s="8">
        <v>1</v>
      </c>
      <c r="J929" s="1">
        <v>798.06</v>
      </c>
      <c r="K929" s="1">
        <v>0</v>
      </c>
      <c r="L929" s="8">
        <v>-798.06</v>
      </c>
      <c r="M929" t="s">
        <v>70</v>
      </c>
      <c r="N929" t="s">
        <v>82</v>
      </c>
      <c r="O929" t="s">
        <v>94</v>
      </c>
      <c r="P929">
        <v>6651</v>
      </c>
      <c r="Q929" t="s">
        <v>117</v>
      </c>
      <c r="R929" s="8" t="s">
        <v>697</v>
      </c>
    </row>
    <row r="930" spans="1:18" x14ac:dyDescent="0.25">
      <c r="A930" s="8" t="s">
        <v>159</v>
      </c>
      <c r="B930" t="s">
        <v>457</v>
      </c>
      <c r="C930" t="s">
        <v>460</v>
      </c>
      <c r="D930" t="s">
        <v>599</v>
      </c>
      <c r="E930" t="s">
        <v>343</v>
      </c>
      <c r="F930">
        <v>2020</v>
      </c>
      <c r="G930">
        <v>6</v>
      </c>
      <c r="H930" s="8" t="s">
        <v>287</v>
      </c>
      <c r="I930" s="8">
        <v>1</v>
      </c>
      <c r="J930" s="1">
        <v>201.9</v>
      </c>
      <c r="K930" s="1">
        <v>0</v>
      </c>
      <c r="L930" s="8">
        <v>-201.9</v>
      </c>
      <c r="M930" t="s">
        <v>70</v>
      </c>
      <c r="N930" t="s">
        <v>82</v>
      </c>
      <c r="O930" t="s">
        <v>94</v>
      </c>
      <c r="P930">
        <v>6663</v>
      </c>
      <c r="Q930" t="s">
        <v>97</v>
      </c>
      <c r="R930" s="8" t="s">
        <v>697</v>
      </c>
    </row>
    <row r="931" spans="1:18" x14ac:dyDescent="0.25">
      <c r="A931" s="8" t="s">
        <v>159</v>
      </c>
      <c r="B931" t="s">
        <v>457</v>
      </c>
      <c r="C931" t="s">
        <v>460</v>
      </c>
      <c r="D931" t="s">
        <v>599</v>
      </c>
      <c r="E931" t="s">
        <v>344</v>
      </c>
      <c r="F931">
        <v>2020</v>
      </c>
      <c r="G931">
        <v>6</v>
      </c>
      <c r="H931" s="8" t="s">
        <v>287</v>
      </c>
      <c r="I931" s="8">
        <v>1</v>
      </c>
      <c r="J931" s="1">
        <v>14</v>
      </c>
      <c r="K931" s="1">
        <v>0</v>
      </c>
      <c r="L931" s="8">
        <v>-14</v>
      </c>
      <c r="M931" t="s">
        <v>70</v>
      </c>
      <c r="N931" t="s">
        <v>82</v>
      </c>
      <c r="O931" t="s">
        <v>94</v>
      </c>
      <c r="P931">
        <v>6664</v>
      </c>
      <c r="Q931" t="s">
        <v>98</v>
      </c>
      <c r="R931" s="8" t="s">
        <v>697</v>
      </c>
    </row>
    <row r="932" spans="1:18" x14ac:dyDescent="0.25">
      <c r="A932" s="8" t="s">
        <v>159</v>
      </c>
      <c r="B932" t="s">
        <v>457</v>
      </c>
      <c r="C932" t="s">
        <v>460</v>
      </c>
      <c r="D932" t="s">
        <v>600</v>
      </c>
      <c r="E932" t="s">
        <v>366</v>
      </c>
      <c r="F932">
        <v>2020</v>
      </c>
      <c r="G932">
        <v>6</v>
      </c>
      <c r="H932" s="8" t="s">
        <v>287</v>
      </c>
      <c r="I932" s="8">
        <v>1</v>
      </c>
      <c r="J932" s="1">
        <v>3</v>
      </c>
      <c r="K932" s="1">
        <v>0</v>
      </c>
      <c r="L932" s="8">
        <v>-3</v>
      </c>
      <c r="M932" t="s">
        <v>70</v>
      </c>
      <c r="N932" t="s">
        <v>82</v>
      </c>
      <c r="O932" t="s">
        <v>99</v>
      </c>
      <c r="P932">
        <v>6800</v>
      </c>
      <c r="Q932" t="s">
        <v>123</v>
      </c>
      <c r="R932" s="8" t="s">
        <v>697</v>
      </c>
    </row>
    <row r="933" spans="1:18" x14ac:dyDescent="0.25">
      <c r="A933" s="8" t="s">
        <v>159</v>
      </c>
      <c r="B933" t="s">
        <v>457</v>
      </c>
      <c r="C933" t="s">
        <v>460</v>
      </c>
      <c r="D933" t="s">
        <v>600</v>
      </c>
      <c r="E933" t="s">
        <v>345</v>
      </c>
      <c r="F933">
        <v>2020</v>
      </c>
      <c r="G933">
        <v>6</v>
      </c>
      <c r="H933" s="8" t="s">
        <v>287</v>
      </c>
      <c r="I933" s="8">
        <v>1</v>
      </c>
      <c r="J933" s="1">
        <v>655.64</v>
      </c>
      <c r="K933" s="1">
        <v>0</v>
      </c>
      <c r="L933" s="8">
        <v>-655.64</v>
      </c>
      <c r="M933" t="s">
        <v>70</v>
      </c>
      <c r="N933" t="s">
        <v>82</v>
      </c>
      <c r="O933" t="s">
        <v>99</v>
      </c>
      <c r="P933">
        <v>6805</v>
      </c>
      <c r="Q933" t="s">
        <v>100</v>
      </c>
      <c r="R933" s="8" t="s">
        <v>697</v>
      </c>
    </row>
    <row r="934" spans="1:18" x14ac:dyDescent="0.25">
      <c r="A934" s="8" t="s">
        <v>159</v>
      </c>
      <c r="B934" t="s">
        <v>457</v>
      </c>
      <c r="C934" t="s">
        <v>460</v>
      </c>
      <c r="D934" t="s">
        <v>600</v>
      </c>
      <c r="E934" t="s">
        <v>360</v>
      </c>
      <c r="F934">
        <v>2020</v>
      </c>
      <c r="G934">
        <v>6</v>
      </c>
      <c r="H934" s="8" t="s">
        <v>287</v>
      </c>
      <c r="I934" s="8">
        <v>1</v>
      </c>
      <c r="J934" s="1">
        <v>52.98</v>
      </c>
      <c r="K934" s="1">
        <v>0</v>
      </c>
      <c r="L934" s="8">
        <v>-52.98</v>
      </c>
      <c r="M934" t="s">
        <v>70</v>
      </c>
      <c r="N934" t="s">
        <v>82</v>
      </c>
      <c r="O934" t="s">
        <v>99</v>
      </c>
      <c r="P934">
        <v>6815</v>
      </c>
      <c r="Q934" t="s">
        <v>99</v>
      </c>
      <c r="R934" s="8" t="s">
        <v>697</v>
      </c>
    </row>
    <row r="935" spans="1:18" x14ac:dyDescent="0.25">
      <c r="A935" s="8" t="s">
        <v>159</v>
      </c>
      <c r="B935" t="s">
        <v>457</v>
      </c>
      <c r="C935" t="s">
        <v>460</v>
      </c>
      <c r="D935" t="s">
        <v>601</v>
      </c>
      <c r="E935" t="s">
        <v>346</v>
      </c>
      <c r="F935">
        <v>2020</v>
      </c>
      <c r="G935">
        <v>6</v>
      </c>
      <c r="H935" s="8" t="s">
        <v>287</v>
      </c>
      <c r="I935" s="8">
        <v>0</v>
      </c>
      <c r="J935" s="1">
        <v>895.07</v>
      </c>
      <c r="K935" s="1">
        <v>0</v>
      </c>
      <c r="L935" s="8">
        <v>-895.07</v>
      </c>
      <c r="M935" t="s">
        <v>70</v>
      </c>
      <c r="N935" t="s">
        <v>82</v>
      </c>
      <c r="O935" t="s">
        <v>101</v>
      </c>
      <c r="P935">
        <v>6825</v>
      </c>
      <c r="Q935" t="s">
        <v>102</v>
      </c>
      <c r="R935" s="8" t="s">
        <v>697</v>
      </c>
    </row>
    <row r="936" spans="1:18" x14ac:dyDescent="0.25">
      <c r="A936" s="8" t="s">
        <v>159</v>
      </c>
      <c r="B936" t="s">
        <v>457</v>
      </c>
      <c r="C936" t="s">
        <v>460</v>
      </c>
      <c r="D936" t="s">
        <v>601</v>
      </c>
      <c r="E936" t="s">
        <v>346</v>
      </c>
      <c r="F936">
        <v>2020</v>
      </c>
      <c r="G936">
        <v>6</v>
      </c>
      <c r="H936" s="8" t="s">
        <v>287</v>
      </c>
      <c r="I936" s="8">
        <v>1</v>
      </c>
      <c r="J936" s="1">
        <v>35107.449999999997</v>
      </c>
      <c r="K936" s="1">
        <v>20740</v>
      </c>
      <c r="L936" s="8">
        <v>-14367.45</v>
      </c>
      <c r="M936" t="s">
        <v>70</v>
      </c>
      <c r="N936" t="s">
        <v>82</v>
      </c>
      <c r="O936" t="s">
        <v>101</v>
      </c>
      <c r="P936">
        <v>6825</v>
      </c>
      <c r="Q936" t="s">
        <v>102</v>
      </c>
      <c r="R936" s="8" t="s">
        <v>697</v>
      </c>
    </row>
    <row r="937" spans="1:18" x14ac:dyDescent="0.25">
      <c r="A937" s="8" t="s">
        <v>159</v>
      </c>
      <c r="B937" t="s">
        <v>457</v>
      </c>
      <c r="C937" t="s">
        <v>460</v>
      </c>
      <c r="D937" t="s">
        <v>601</v>
      </c>
      <c r="E937" t="s">
        <v>388</v>
      </c>
      <c r="F937">
        <v>2020</v>
      </c>
      <c r="G937">
        <v>6</v>
      </c>
      <c r="H937" s="8" t="s">
        <v>287</v>
      </c>
      <c r="I937" s="8">
        <v>1</v>
      </c>
      <c r="J937" s="1">
        <v>1203.7</v>
      </c>
      <c r="K937" s="1">
        <v>0</v>
      </c>
      <c r="L937" s="8">
        <v>-1203.7</v>
      </c>
      <c r="M937" t="s">
        <v>70</v>
      </c>
      <c r="N937" t="s">
        <v>82</v>
      </c>
      <c r="O937" t="s">
        <v>101</v>
      </c>
      <c r="P937">
        <v>6830</v>
      </c>
      <c r="Q937" t="s">
        <v>151</v>
      </c>
      <c r="R937" s="8" t="s">
        <v>697</v>
      </c>
    </row>
    <row r="938" spans="1:18" x14ac:dyDescent="0.25">
      <c r="A938" s="8" t="s">
        <v>159</v>
      </c>
      <c r="B938" t="s">
        <v>457</v>
      </c>
      <c r="C938" t="s">
        <v>460</v>
      </c>
      <c r="D938" t="s">
        <v>602</v>
      </c>
      <c r="E938" t="s">
        <v>347</v>
      </c>
      <c r="F938">
        <v>2020</v>
      </c>
      <c r="G938">
        <v>6</v>
      </c>
      <c r="H938" s="8" t="s">
        <v>287</v>
      </c>
      <c r="I938" s="8">
        <v>1</v>
      </c>
      <c r="J938" s="1">
        <v>1544.55</v>
      </c>
      <c r="K938" s="1">
        <v>47.42</v>
      </c>
      <c r="L938" s="8">
        <v>-1497.13</v>
      </c>
      <c r="M938" t="s">
        <v>70</v>
      </c>
      <c r="N938" t="s">
        <v>82</v>
      </c>
      <c r="O938" t="s">
        <v>103</v>
      </c>
      <c r="P938">
        <v>6850</v>
      </c>
      <c r="Q938" t="s">
        <v>103</v>
      </c>
      <c r="R938" s="8" t="s">
        <v>697</v>
      </c>
    </row>
    <row r="939" spans="1:18" x14ac:dyDescent="0.25">
      <c r="A939" s="8" t="s">
        <v>159</v>
      </c>
      <c r="B939" t="s">
        <v>457</v>
      </c>
      <c r="C939" t="s">
        <v>460</v>
      </c>
      <c r="D939" t="s">
        <v>602</v>
      </c>
      <c r="E939" t="s">
        <v>348</v>
      </c>
      <c r="F939">
        <v>2020</v>
      </c>
      <c r="G939">
        <v>6</v>
      </c>
      <c r="H939" s="8" t="s">
        <v>287</v>
      </c>
      <c r="I939" s="8">
        <v>1</v>
      </c>
      <c r="J939" s="1">
        <v>66.5</v>
      </c>
      <c r="K939" s="1">
        <v>0</v>
      </c>
      <c r="L939" s="8">
        <v>-66.5</v>
      </c>
      <c r="M939" t="s">
        <v>70</v>
      </c>
      <c r="N939" t="s">
        <v>82</v>
      </c>
      <c r="O939" t="s">
        <v>103</v>
      </c>
      <c r="P939">
        <v>6855</v>
      </c>
      <c r="Q939" t="s">
        <v>104</v>
      </c>
      <c r="R939" s="8" t="s">
        <v>697</v>
      </c>
    </row>
    <row r="940" spans="1:18" x14ac:dyDescent="0.25">
      <c r="A940" s="8" t="s">
        <v>159</v>
      </c>
      <c r="B940" t="s">
        <v>457</v>
      </c>
      <c r="C940" t="s">
        <v>460</v>
      </c>
      <c r="D940" t="s">
        <v>602</v>
      </c>
      <c r="E940" t="s">
        <v>349</v>
      </c>
      <c r="F940">
        <v>2020</v>
      </c>
      <c r="G940">
        <v>6</v>
      </c>
      <c r="H940" s="8" t="s">
        <v>287</v>
      </c>
      <c r="I940" s="8">
        <v>1</v>
      </c>
      <c r="J940" s="1">
        <v>2150.2199999999998</v>
      </c>
      <c r="K940" s="1">
        <v>0</v>
      </c>
      <c r="L940" s="8">
        <v>-2150.2199999999998</v>
      </c>
      <c r="M940" t="s">
        <v>70</v>
      </c>
      <c r="N940" t="s">
        <v>82</v>
      </c>
      <c r="O940" t="s">
        <v>103</v>
      </c>
      <c r="P940">
        <v>6859</v>
      </c>
      <c r="Q940" t="s">
        <v>105</v>
      </c>
      <c r="R940" s="8" t="s">
        <v>697</v>
      </c>
    </row>
    <row r="941" spans="1:18" x14ac:dyDescent="0.25">
      <c r="A941" s="8" t="s">
        <v>159</v>
      </c>
      <c r="B941" t="s">
        <v>462</v>
      </c>
      <c r="C941" t="s">
        <v>463</v>
      </c>
      <c r="D941" t="s">
        <v>605</v>
      </c>
      <c r="E941" t="s">
        <v>385</v>
      </c>
      <c r="F941">
        <v>2020</v>
      </c>
      <c r="G941">
        <v>6</v>
      </c>
      <c r="H941" s="8" t="s">
        <v>287</v>
      </c>
      <c r="I941" s="8">
        <v>1</v>
      </c>
      <c r="J941" s="1">
        <v>1081.53</v>
      </c>
      <c r="K941" s="1">
        <v>0</v>
      </c>
      <c r="L941" s="8">
        <v>-1081.53</v>
      </c>
      <c r="M941" t="s">
        <v>126</v>
      </c>
      <c r="N941" t="s">
        <v>127</v>
      </c>
      <c r="O941" t="s">
        <v>127</v>
      </c>
      <c r="P941">
        <v>7310</v>
      </c>
      <c r="Q941" t="s">
        <v>146</v>
      </c>
      <c r="R941" s="8" t="s">
        <v>697</v>
      </c>
    </row>
    <row r="942" spans="1:18" x14ac:dyDescent="0.25">
      <c r="A942" s="8" t="s">
        <v>160</v>
      </c>
      <c r="B942" t="s">
        <v>437</v>
      </c>
      <c r="C942" t="s">
        <v>438</v>
      </c>
      <c r="D942" t="s">
        <v>568</v>
      </c>
      <c r="E942" t="s">
        <v>286</v>
      </c>
      <c r="F942">
        <v>2020</v>
      </c>
      <c r="G942">
        <v>7</v>
      </c>
      <c r="H942" s="8" t="s">
        <v>287</v>
      </c>
      <c r="I942" s="8">
        <v>1</v>
      </c>
      <c r="J942" s="1">
        <v>747.69</v>
      </c>
      <c r="K942" s="1">
        <v>8681.35</v>
      </c>
      <c r="L942" s="8">
        <v>7933.66</v>
      </c>
      <c r="M942" t="s">
        <v>9</v>
      </c>
      <c r="N942" t="s">
        <v>10</v>
      </c>
      <c r="O942" t="s">
        <v>11</v>
      </c>
      <c r="P942">
        <v>143</v>
      </c>
      <c r="Q942" t="s">
        <v>12</v>
      </c>
      <c r="R942" s="8" t="s">
        <v>697</v>
      </c>
    </row>
    <row r="943" spans="1:18" x14ac:dyDescent="0.25">
      <c r="A943" s="8" t="s">
        <v>160</v>
      </c>
      <c r="B943" t="s">
        <v>437</v>
      </c>
      <c r="C943" t="s">
        <v>439</v>
      </c>
      <c r="D943" t="s">
        <v>569</v>
      </c>
      <c r="E943" t="s">
        <v>289</v>
      </c>
      <c r="F943">
        <v>2020</v>
      </c>
      <c r="G943">
        <v>7</v>
      </c>
      <c r="H943" s="8" t="s">
        <v>287</v>
      </c>
      <c r="I943" s="8">
        <v>1</v>
      </c>
      <c r="J943" s="1">
        <v>0</v>
      </c>
      <c r="K943" s="1">
        <v>424.64</v>
      </c>
      <c r="L943" s="8">
        <v>424.64</v>
      </c>
      <c r="M943" t="s">
        <v>9</v>
      </c>
      <c r="N943" t="s">
        <v>13</v>
      </c>
      <c r="O943" t="s">
        <v>14</v>
      </c>
      <c r="P943">
        <v>630</v>
      </c>
      <c r="Q943" t="s">
        <v>16</v>
      </c>
      <c r="R943" s="8" t="s">
        <v>697</v>
      </c>
    </row>
    <row r="944" spans="1:18" x14ac:dyDescent="0.25">
      <c r="A944" s="8" t="s">
        <v>160</v>
      </c>
      <c r="B944" t="s">
        <v>437</v>
      </c>
      <c r="C944" t="s">
        <v>439</v>
      </c>
      <c r="D944" t="s">
        <v>569</v>
      </c>
      <c r="E944" t="s">
        <v>290</v>
      </c>
      <c r="F944">
        <v>2020</v>
      </c>
      <c r="G944">
        <v>7</v>
      </c>
      <c r="H944" s="8" t="s">
        <v>287</v>
      </c>
      <c r="I944" s="8">
        <v>1</v>
      </c>
      <c r="J944" s="1">
        <v>1923.28</v>
      </c>
      <c r="K944" s="1">
        <v>297.11</v>
      </c>
      <c r="L944" s="8">
        <v>-1626.17</v>
      </c>
      <c r="M944" t="s">
        <v>9</v>
      </c>
      <c r="N944" t="s">
        <v>13</v>
      </c>
      <c r="O944" t="s">
        <v>14</v>
      </c>
      <c r="P944">
        <v>650</v>
      </c>
      <c r="Q944" t="s">
        <v>17</v>
      </c>
      <c r="R944" s="8" t="s">
        <v>697</v>
      </c>
    </row>
    <row r="945" spans="1:18" x14ac:dyDescent="0.25">
      <c r="A945" s="8" t="s">
        <v>160</v>
      </c>
      <c r="B945" t="s">
        <v>437</v>
      </c>
      <c r="C945" t="s">
        <v>439</v>
      </c>
      <c r="D945" t="s">
        <v>569</v>
      </c>
      <c r="E945" t="s">
        <v>291</v>
      </c>
      <c r="F945">
        <v>2020</v>
      </c>
      <c r="G945">
        <v>7</v>
      </c>
      <c r="H945" s="8" t="s">
        <v>287</v>
      </c>
      <c r="I945" s="8">
        <v>1</v>
      </c>
      <c r="J945" s="1">
        <v>1924.43</v>
      </c>
      <c r="K945" s="1">
        <v>1924.43</v>
      </c>
      <c r="L945" s="8">
        <v>0</v>
      </c>
      <c r="M945" t="s">
        <v>9</v>
      </c>
      <c r="N945" t="s">
        <v>13</v>
      </c>
      <c r="O945" t="s">
        <v>14</v>
      </c>
      <c r="P945">
        <v>670</v>
      </c>
      <c r="Q945" t="s">
        <v>18</v>
      </c>
      <c r="R945" s="8" t="s">
        <v>697</v>
      </c>
    </row>
    <row r="946" spans="1:18" x14ac:dyDescent="0.25">
      <c r="A946" s="8" t="s">
        <v>160</v>
      </c>
      <c r="B946" t="s">
        <v>437</v>
      </c>
      <c r="C946" t="s">
        <v>439</v>
      </c>
      <c r="D946" t="s">
        <v>662</v>
      </c>
      <c r="E946" t="s">
        <v>663</v>
      </c>
      <c r="F946">
        <v>2020</v>
      </c>
      <c r="G946">
        <v>7</v>
      </c>
      <c r="H946" s="8" t="s">
        <v>287</v>
      </c>
      <c r="I946" s="8">
        <v>1</v>
      </c>
      <c r="J946" s="1">
        <v>22376.880000000001</v>
      </c>
      <c r="K946" s="1">
        <v>0</v>
      </c>
      <c r="L946" s="8">
        <v>-22376.880000000001</v>
      </c>
      <c r="M946" t="s">
        <v>9</v>
      </c>
      <c r="N946" t="s">
        <v>13</v>
      </c>
      <c r="O946" t="s">
        <v>664</v>
      </c>
      <c r="P946">
        <v>770</v>
      </c>
      <c r="Q946" t="s">
        <v>665</v>
      </c>
      <c r="R946" s="8" t="s">
        <v>697</v>
      </c>
    </row>
    <row r="947" spans="1:18" x14ac:dyDescent="0.25">
      <c r="A947" s="8" t="s">
        <v>160</v>
      </c>
      <c r="B947" t="s">
        <v>440</v>
      </c>
      <c r="C947" t="s">
        <v>571</v>
      </c>
      <c r="D947" t="s">
        <v>573</v>
      </c>
      <c r="E947" t="s">
        <v>294</v>
      </c>
      <c r="F947">
        <v>2020</v>
      </c>
      <c r="G947">
        <v>7</v>
      </c>
      <c r="H947" s="8" t="s">
        <v>287</v>
      </c>
      <c r="I947" s="8">
        <v>1</v>
      </c>
      <c r="J947" s="1">
        <v>100</v>
      </c>
      <c r="K947" s="1">
        <v>0</v>
      </c>
      <c r="L947" s="8">
        <v>-100</v>
      </c>
      <c r="M947" t="s">
        <v>19</v>
      </c>
      <c r="N947" t="s">
        <v>23</v>
      </c>
      <c r="O947" t="s">
        <v>24</v>
      </c>
      <c r="P947">
        <v>1350</v>
      </c>
      <c r="Q947" t="s">
        <v>25</v>
      </c>
      <c r="R947" s="8" t="s">
        <v>697</v>
      </c>
    </row>
    <row r="948" spans="1:18" x14ac:dyDescent="0.25">
      <c r="A948" s="8" t="s">
        <v>160</v>
      </c>
      <c r="B948" t="s">
        <v>440</v>
      </c>
      <c r="C948" t="s">
        <v>571</v>
      </c>
      <c r="D948" t="s">
        <v>573</v>
      </c>
      <c r="E948" t="s">
        <v>369</v>
      </c>
      <c r="F948">
        <v>2020</v>
      </c>
      <c r="G948">
        <v>7</v>
      </c>
      <c r="H948" s="8" t="s">
        <v>287</v>
      </c>
      <c r="I948" s="8">
        <v>1</v>
      </c>
      <c r="J948" s="1">
        <v>0</v>
      </c>
      <c r="K948" s="1">
        <v>0</v>
      </c>
      <c r="L948" s="8">
        <v>0</v>
      </c>
      <c r="M948" t="s">
        <v>19</v>
      </c>
      <c r="N948" t="s">
        <v>23</v>
      </c>
      <c r="O948" t="s">
        <v>24</v>
      </c>
      <c r="P948">
        <v>1370</v>
      </c>
      <c r="Q948" t="s">
        <v>121</v>
      </c>
      <c r="R948" s="8" t="s">
        <v>697</v>
      </c>
    </row>
    <row r="949" spans="1:18" x14ac:dyDescent="0.25">
      <c r="A949" s="8" t="s">
        <v>160</v>
      </c>
      <c r="B949" t="s">
        <v>440</v>
      </c>
      <c r="C949" t="s">
        <v>571</v>
      </c>
      <c r="D949" t="s">
        <v>573</v>
      </c>
      <c r="E949" t="s">
        <v>364</v>
      </c>
      <c r="F949">
        <v>2020</v>
      </c>
      <c r="G949">
        <v>7</v>
      </c>
      <c r="H949" s="8" t="s">
        <v>287</v>
      </c>
      <c r="I949" s="8">
        <v>1</v>
      </c>
      <c r="J949" s="1">
        <v>11884.2</v>
      </c>
      <c r="K949" s="1">
        <v>11884.2</v>
      </c>
      <c r="L949" s="8">
        <v>0</v>
      </c>
      <c r="M949" t="s">
        <v>19</v>
      </c>
      <c r="N949" t="s">
        <v>23</v>
      </c>
      <c r="O949" t="s">
        <v>24</v>
      </c>
      <c r="P949">
        <v>1371</v>
      </c>
      <c r="Q949" t="s">
        <v>121</v>
      </c>
      <c r="R949" s="8" t="s">
        <v>697</v>
      </c>
    </row>
    <row r="950" spans="1:18" x14ac:dyDescent="0.25">
      <c r="A950" s="8" t="s">
        <v>160</v>
      </c>
      <c r="B950" t="s">
        <v>440</v>
      </c>
      <c r="C950" t="s">
        <v>571</v>
      </c>
      <c r="D950" t="s">
        <v>573</v>
      </c>
      <c r="E950" t="s">
        <v>295</v>
      </c>
      <c r="F950">
        <v>2020</v>
      </c>
      <c r="G950">
        <v>7</v>
      </c>
      <c r="H950" s="8" t="s">
        <v>287</v>
      </c>
      <c r="I950" s="8">
        <v>1</v>
      </c>
      <c r="J950" s="1">
        <v>14.38</v>
      </c>
      <c r="K950" s="1">
        <v>0</v>
      </c>
      <c r="L950" s="8">
        <v>-14.38</v>
      </c>
      <c r="M950" t="s">
        <v>19</v>
      </c>
      <c r="N950" t="s">
        <v>23</v>
      </c>
      <c r="O950" t="s">
        <v>24</v>
      </c>
      <c r="P950">
        <v>1401</v>
      </c>
      <c r="Q950" t="s">
        <v>26</v>
      </c>
      <c r="R950" s="8" t="s">
        <v>697</v>
      </c>
    </row>
    <row r="951" spans="1:18" x14ac:dyDescent="0.25">
      <c r="A951" s="8" t="s">
        <v>160</v>
      </c>
      <c r="B951" t="s">
        <v>440</v>
      </c>
      <c r="C951" t="s">
        <v>571</v>
      </c>
      <c r="D951" t="s">
        <v>573</v>
      </c>
      <c r="E951" t="s">
        <v>608</v>
      </c>
      <c r="F951">
        <v>2020</v>
      </c>
      <c r="G951">
        <v>7</v>
      </c>
      <c r="H951" s="8" t="s">
        <v>287</v>
      </c>
      <c r="I951" s="8">
        <v>1</v>
      </c>
      <c r="J951" s="1">
        <v>19.52</v>
      </c>
      <c r="K951" s="1">
        <v>0</v>
      </c>
      <c r="L951" s="8">
        <v>-19.52</v>
      </c>
      <c r="M951" t="s">
        <v>19</v>
      </c>
      <c r="N951" t="s">
        <v>23</v>
      </c>
      <c r="O951" t="s">
        <v>24</v>
      </c>
      <c r="P951">
        <v>1403</v>
      </c>
      <c r="Q951" t="s">
        <v>29</v>
      </c>
      <c r="R951" s="8" t="s">
        <v>697</v>
      </c>
    </row>
    <row r="952" spans="1:18" x14ac:dyDescent="0.25">
      <c r="A952" s="8" t="s">
        <v>160</v>
      </c>
      <c r="B952" t="s">
        <v>440</v>
      </c>
      <c r="C952" t="s">
        <v>571</v>
      </c>
      <c r="D952" t="s">
        <v>573</v>
      </c>
      <c r="E952" t="s">
        <v>609</v>
      </c>
      <c r="F952">
        <v>2020</v>
      </c>
      <c r="G952">
        <v>7</v>
      </c>
      <c r="H952" s="8" t="s">
        <v>287</v>
      </c>
      <c r="I952" s="8">
        <v>1</v>
      </c>
      <c r="J952" s="1">
        <v>6901.86</v>
      </c>
      <c r="K952" s="1">
        <v>42.28</v>
      </c>
      <c r="L952" s="8">
        <v>-6859.58</v>
      </c>
      <c r="M952" t="s">
        <v>19</v>
      </c>
      <c r="N952" t="s">
        <v>23</v>
      </c>
      <c r="O952" t="s">
        <v>24</v>
      </c>
      <c r="P952">
        <v>1405</v>
      </c>
      <c r="Q952" t="s">
        <v>29</v>
      </c>
      <c r="R952" s="8" t="s">
        <v>697</v>
      </c>
    </row>
    <row r="953" spans="1:18" x14ac:dyDescent="0.25">
      <c r="A953" s="8" t="s">
        <v>160</v>
      </c>
      <c r="B953" t="s">
        <v>440</v>
      </c>
      <c r="C953" t="s">
        <v>571</v>
      </c>
      <c r="D953" t="s">
        <v>573</v>
      </c>
      <c r="E953" t="s">
        <v>296</v>
      </c>
      <c r="F953">
        <v>2020</v>
      </c>
      <c r="G953">
        <v>7</v>
      </c>
      <c r="H953" s="8" t="s">
        <v>287</v>
      </c>
      <c r="I953" s="8">
        <v>1</v>
      </c>
      <c r="J953" s="1">
        <v>1210.5999999999999</v>
      </c>
      <c r="K953" s="1">
        <v>1139.77</v>
      </c>
      <c r="L953" s="8">
        <v>-70.83</v>
      </c>
      <c r="M953" t="s">
        <v>19</v>
      </c>
      <c r="N953" t="s">
        <v>23</v>
      </c>
      <c r="O953" t="s">
        <v>24</v>
      </c>
      <c r="P953">
        <v>1406</v>
      </c>
      <c r="Q953" t="s">
        <v>27</v>
      </c>
      <c r="R953" s="8" t="s">
        <v>697</v>
      </c>
    </row>
    <row r="954" spans="1:18" x14ac:dyDescent="0.25">
      <c r="A954" s="8" t="s">
        <v>160</v>
      </c>
      <c r="B954" t="s">
        <v>440</v>
      </c>
      <c r="C954" t="s">
        <v>571</v>
      </c>
      <c r="D954" t="s">
        <v>573</v>
      </c>
      <c r="E954" t="s">
        <v>610</v>
      </c>
      <c r="F954">
        <v>2020</v>
      </c>
      <c r="G954">
        <v>7</v>
      </c>
      <c r="H954" s="8" t="s">
        <v>287</v>
      </c>
      <c r="I954" s="8">
        <v>1</v>
      </c>
      <c r="J954" s="1">
        <v>95.94</v>
      </c>
      <c r="K954" s="1">
        <v>0</v>
      </c>
      <c r="L954" s="8">
        <v>-95.94</v>
      </c>
      <c r="M954" t="s">
        <v>19</v>
      </c>
      <c r="N954" t="s">
        <v>23</v>
      </c>
      <c r="O954" t="s">
        <v>24</v>
      </c>
      <c r="P954">
        <v>1409</v>
      </c>
      <c r="Q954" t="s">
        <v>611</v>
      </c>
      <c r="R954" s="8" t="s">
        <v>697</v>
      </c>
    </row>
    <row r="955" spans="1:18" x14ac:dyDescent="0.25">
      <c r="A955" s="8" t="s">
        <v>160</v>
      </c>
      <c r="B955" t="s">
        <v>440</v>
      </c>
      <c r="C955" t="s">
        <v>571</v>
      </c>
      <c r="D955" t="s">
        <v>573</v>
      </c>
      <c r="E955" t="s">
        <v>297</v>
      </c>
      <c r="F955">
        <v>2020</v>
      </c>
      <c r="G955">
        <v>7</v>
      </c>
      <c r="H955" s="8" t="s">
        <v>287</v>
      </c>
      <c r="I955" s="8">
        <v>1</v>
      </c>
      <c r="J955" s="1">
        <v>208.04</v>
      </c>
      <c r="K955" s="1">
        <v>180.25</v>
      </c>
      <c r="L955" s="8">
        <v>-27.79</v>
      </c>
      <c r="M955" t="s">
        <v>19</v>
      </c>
      <c r="N955" t="s">
        <v>23</v>
      </c>
      <c r="O955" t="s">
        <v>24</v>
      </c>
      <c r="P955">
        <v>1434</v>
      </c>
      <c r="Q955" t="s">
        <v>28</v>
      </c>
      <c r="R955" s="8" t="s">
        <v>697</v>
      </c>
    </row>
    <row r="956" spans="1:18" x14ac:dyDescent="0.25">
      <c r="A956" s="8" t="s">
        <v>160</v>
      </c>
      <c r="B956" t="s">
        <v>440</v>
      </c>
      <c r="C956" t="s">
        <v>571</v>
      </c>
      <c r="D956" t="s">
        <v>573</v>
      </c>
      <c r="E956" t="s">
        <v>298</v>
      </c>
      <c r="F956">
        <v>2020</v>
      </c>
      <c r="G956">
        <v>7</v>
      </c>
      <c r="H956" s="8" t="s">
        <v>287</v>
      </c>
      <c r="I956" s="8">
        <v>1</v>
      </c>
      <c r="J956" s="1">
        <v>72.569999999999993</v>
      </c>
      <c r="K956" s="1">
        <v>364.93</v>
      </c>
      <c r="L956" s="8">
        <v>292.36</v>
      </c>
      <c r="M956" t="s">
        <v>19</v>
      </c>
      <c r="N956" t="s">
        <v>23</v>
      </c>
      <c r="O956" t="s">
        <v>24</v>
      </c>
      <c r="P956">
        <v>1437</v>
      </c>
      <c r="Q956" t="s">
        <v>29</v>
      </c>
      <c r="R956" s="8" t="s">
        <v>697</v>
      </c>
    </row>
    <row r="957" spans="1:18" x14ac:dyDescent="0.25">
      <c r="A957" s="8" t="s">
        <v>160</v>
      </c>
      <c r="B957" t="s">
        <v>440</v>
      </c>
      <c r="C957" t="s">
        <v>574</v>
      </c>
      <c r="D957" t="s">
        <v>575</v>
      </c>
      <c r="E957" t="s">
        <v>299</v>
      </c>
      <c r="F957">
        <v>2020</v>
      </c>
      <c r="G957">
        <v>7</v>
      </c>
      <c r="H957" s="8" t="s">
        <v>287</v>
      </c>
      <c r="I957" s="8">
        <v>1</v>
      </c>
      <c r="J957" s="1">
        <v>0</v>
      </c>
      <c r="K957" s="1">
        <v>72.099999999999994</v>
      </c>
      <c r="L957" s="8">
        <v>72.099999999999994</v>
      </c>
      <c r="M957" t="s">
        <v>19</v>
      </c>
      <c r="N957" t="s">
        <v>30</v>
      </c>
      <c r="O957" t="s">
        <v>31</v>
      </c>
      <c r="P957">
        <v>1600</v>
      </c>
      <c r="Q957" t="s">
        <v>32</v>
      </c>
      <c r="R957" s="8" t="s">
        <v>697</v>
      </c>
    </row>
    <row r="958" spans="1:18" x14ac:dyDescent="0.25">
      <c r="A958" s="8" t="s">
        <v>160</v>
      </c>
      <c r="B958" t="s">
        <v>440</v>
      </c>
      <c r="C958" t="s">
        <v>574</v>
      </c>
      <c r="D958" t="s">
        <v>575</v>
      </c>
      <c r="E958" t="s">
        <v>300</v>
      </c>
      <c r="F958">
        <v>2020</v>
      </c>
      <c r="G958">
        <v>7</v>
      </c>
      <c r="H958" s="8" t="s">
        <v>287</v>
      </c>
      <c r="I958" s="8">
        <v>1</v>
      </c>
      <c r="J958" s="1">
        <v>30484.59</v>
      </c>
      <c r="K958" s="1">
        <v>196062.15</v>
      </c>
      <c r="L958" s="8">
        <v>165577.56</v>
      </c>
      <c r="M958" t="s">
        <v>19</v>
      </c>
      <c r="N958" t="s">
        <v>30</v>
      </c>
      <c r="O958" t="s">
        <v>31</v>
      </c>
      <c r="P958">
        <v>1803</v>
      </c>
      <c r="Q958" t="s">
        <v>33</v>
      </c>
      <c r="R958" s="8" t="s">
        <v>697</v>
      </c>
    </row>
    <row r="959" spans="1:18" x14ac:dyDescent="0.25">
      <c r="A959" s="8" t="s">
        <v>161</v>
      </c>
      <c r="B959" t="s">
        <v>449</v>
      </c>
      <c r="C959" t="s">
        <v>450</v>
      </c>
      <c r="D959" t="s">
        <v>582</v>
      </c>
      <c r="E959" t="s">
        <v>311</v>
      </c>
      <c r="F959">
        <v>2020</v>
      </c>
      <c r="G959">
        <v>7</v>
      </c>
      <c r="H959" s="8" t="s">
        <v>287</v>
      </c>
      <c r="I959" s="8">
        <v>1</v>
      </c>
      <c r="J959" s="1">
        <v>2459.4699999999998</v>
      </c>
      <c r="K959" s="1">
        <v>359.47</v>
      </c>
      <c r="L959" s="8">
        <v>-2100</v>
      </c>
      <c r="M959" t="s">
        <v>46</v>
      </c>
      <c r="N959" t="s">
        <v>47</v>
      </c>
      <c r="O959" t="s">
        <v>47</v>
      </c>
      <c r="P959">
        <v>3095</v>
      </c>
      <c r="Q959" t="s">
        <v>50</v>
      </c>
      <c r="R959" s="8" t="s">
        <v>697</v>
      </c>
    </row>
    <row r="960" spans="1:18" x14ac:dyDescent="0.25">
      <c r="A960" s="8" t="s">
        <v>161</v>
      </c>
      <c r="B960" t="s">
        <v>583</v>
      </c>
      <c r="C960" t="s">
        <v>584</v>
      </c>
      <c r="D960" t="s">
        <v>585</v>
      </c>
      <c r="E960" t="s">
        <v>312</v>
      </c>
      <c r="F960">
        <v>2020</v>
      </c>
      <c r="G960">
        <v>7</v>
      </c>
      <c r="H960" s="8" t="s">
        <v>287</v>
      </c>
      <c r="I960" s="8">
        <v>1</v>
      </c>
      <c r="J960" s="1">
        <v>138623.01</v>
      </c>
      <c r="K960" s="1">
        <v>64580.82</v>
      </c>
      <c r="L960" s="8">
        <v>-74042.19</v>
      </c>
      <c r="M960" t="s">
        <v>51</v>
      </c>
      <c r="N960" t="s">
        <v>149</v>
      </c>
      <c r="O960" t="s">
        <v>149</v>
      </c>
      <c r="P960">
        <v>3300</v>
      </c>
      <c r="Q960" t="s">
        <v>150</v>
      </c>
      <c r="R960" s="8" t="s">
        <v>697</v>
      </c>
    </row>
    <row r="961" spans="1:18" x14ac:dyDescent="0.25">
      <c r="A961" s="8" t="s">
        <v>161</v>
      </c>
      <c r="B961" t="s">
        <v>583</v>
      </c>
      <c r="C961" t="s">
        <v>586</v>
      </c>
      <c r="D961" t="s">
        <v>587</v>
      </c>
      <c r="E961" t="s">
        <v>315</v>
      </c>
      <c r="F961">
        <v>2020</v>
      </c>
      <c r="G961">
        <v>7</v>
      </c>
      <c r="H961" s="8" t="s">
        <v>287</v>
      </c>
      <c r="I961" s="8">
        <v>1</v>
      </c>
      <c r="J961" s="1">
        <v>35006.33</v>
      </c>
      <c r="K961" s="1">
        <v>35006.33</v>
      </c>
      <c r="L961" s="8">
        <v>0</v>
      </c>
      <c r="M961" t="s">
        <v>51</v>
      </c>
      <c r="N961" t="s">
        <v>52</v>
      </c>
      <c r="O961" t="s">
        <v>52</v>
      </c>
      <c r="P961">
        <v>3720</v>
      </c>
      <c r="Q961" t="s">
        <v>55</v>
      </c>
      <c r="R961" s="8" t="s">
        <v>697</v>
      </c>
    </row>
    <row r="962" spans="1:18" x14ac:dyDescent="0.25">
      <c r="A962" s="8" t="s">
        <v>161</v>
      </c>
      <c r="B962" t="s">
        <v>583</v>
      </c>
      <c r="C962" t="s">
        <v>586</v>
      </c>
      <c r="D962" t="s">
        <v>587</v>
      </c>
      <c r="E962" t="s">
        <v>383</v>
      </c>
      <c r="F962">
        <v>2020</v>
      </c>
      <c r="G962">
        <v>7</v>
      </c>
      <c r="H962" s="8" t="s">
        <v>287</v>
      </c>
      <c r="I962" s="8">
        <v>1</v>
      </c>
      <c r="J962" s="1">
        <v>150</v>
      </c>
      <c r="K962" s="1">
        <v>150</v>
      </c>
      <c r="L962" s="8">
        <v>0</v>
      </c>
      <c r="M962" t="s">
        <v>51</v>
      </c>
      <c r="N962" t="s">
        <v>52</v>
      </c>
      <c r="O962" t="s">
        <v>52</v>
      </c>
      <c r="P962">
        <v>3725</v>
      </c>
      <c r="Q962" t="s">
        <v>144</v>
      </c>
      <c r="R962" s="8" t="s">
        <v>697</v>
      </c>
    </row>
    <row r="963" spans="1:18" x14ac:dyDescent="0.25">
      <c r="A963" s="8" t="s">
        <v>161</v>
      </c>
      <c r="B963" t="s">
        <v>583</v>
      </c>
      <c r="C963" t="s">
        <v>586</v>
      </c>
      <c r="D963" t="s">
        <v>587</v>
      </c>
      <c r="E963" t="s">
        <v>316</v>
      </c>
      <c r="F963">
        <v>2020</v>
      </c>
      <c r="G963">
        <v>7</v>
      </c>
      <c r="H963" s="8" t="s">
        <v>287</v>
      </c>
      <c r="I963" s="8">
        <v>1</v>
      </c>
      <c r="J963" s="1">
        <v>13402.33</v>
      </c>
      <c r="K963" s="1">
        <v>13402.33</v>
      </c>
      <c r="L963" s="8">
        <v>0</v>
      </c>
      <c r="M963" t="s">
        <v>51</v>
      </c>
      <c r="N963" t="s">
        <v>52</v>
      </c>
      <c r="O963" t="s">
        <v>52</v>
      </c>
      <c r="P963">
        <v>3730</v>
      </c>
      <c r="Q963" t="s">
        <v>56</v>
      </c>
      <c r="R963" s="8" t="s">
        <v>697</v>
      </c>
    </row>
    <row r="964" spans="1:18" x14ac:dyDescent="0.25">
      <c r="A964" s="8" t="s">
        <v>161</v>
      </c>
      <c r="B964" t="s">
        <v>583</v>
      </c>
      <c r="C964" t="s">
        <v>586</v>
      </c>
      <c r="D964" t="s">
        <v>587</v>
      </c>
      <c r="E964" t="s">
        <v>317</v>
      </c>
      <c r="F964">
        <v>2020</v>
      </c>
      <c r="G964">
        <v>7</v>
      </c>
      <c r="H964" s="8" t="s">
        <v>287</v>
      </c>
      <c r="I964" s="8">
        <v>1</v>
      </c>
      <c r="J964" s="1">
        <v>14512.64</v>
      </c>
      <c r="K964" s="1">
        <v>14512.64</v>
      </c>
      <c r="L964" s="8">
        <v>0</v>
      </c>
      <c r="M964" t="s">
        <v>51</v>
      </c>
      <c r="N964" t="s">
        <v>52</v>
      </c>
      <c r="O964" t="s">
        <v>52</v>
      </c>
      <c r="P964">
        <v>3740</v>
      </c>
      <c r="Q964" t="s">
        <v>57</v>
      </c>
      <c r="R964" s="8" t="s">
        <v>697</v>
      </c>
    </row>
    <row r="965" spans="1:18" x14ac:dyDescent="0.25">
      <c r="A965" s="8" t="s">
        <v>161</v>
      </c>
      <c r="B965" t="s">
        <v>583</v>
      </c>
      <c r="C965" t="s">
        <v>586</v>
      </c>
      <c r="D965" t="s">
        <v>587</v>
      </c>
      <c r="E965" t="s">
        <v>318</v>
      </c>
      <c r="F965">
        <v>2020</v>
      </c>
      <c r="G965">
        <v>7</v>
      </c>
      <c r="H965" s="8" t="s">
        <v>287</v>
      </c>
      <c r="I965" s="8">
        <v>1</v>
      </c>
      <c r="J965" s="1">
        <v>60</v>
      </c>
      <c r="K965" s="1">
        <v>60</v>
      </c>
      <c r="L965" s="8">
        <v>0</v>
      </c>
      <c r="M965" t="s">
        <v>51</v>
      </c>
      <c r="N965" t="s">
        <v>52</v>
      </c>
      <c r="O965" t="s">
        <v>52</v>
      </c>
      <c r="P965">
        <v>3770</v>
      </c>
      <c r="Q965" t="s">
        <v>58</v>
      </c>
      <c r="R965" s="8" t="s">
        <v>697</v>
      </c>
    </row>
    <row r="966" spans="1:18" x14ac:dyDescent="0.25">
      <c r="A966" s="8" t="s">
        <v>161</v>
      </c>
      <c r="B966" t="s">
        <v>583</v>
      </c>
      <c r="C966" t="s">
        <v>586</v>
      </c>
      <c r="D966" t="s">
        <v>587</v>
      </c>
      <c r="E966" t="s">
        <v>319</v>
      </c>
      <c r="F966">
        <v>2020</v>
      </c>
      <c r="G966">
        <v>7</v>
      </c>
      <c r="H966" s="8" t="s">
        <v>287</v>
      </c>
      <c r="I966" s="8">
        <v>1</v>
      </c>
      <c r="J966" s="1">
        <v>63258.8</v>
      </c>
      <c r="K966" s="1">
        <v>63258.8</v>
      </c>
      <c r="L966" s="8">
        <v>0</v>
      </c>
      <c r="M966" t="s">
        <v>51</v>
      </c>
      <c r="N966" t="s">
        <v>52</v>
      </c>
      <c r="O966" t="s">
        <v>52</v>
      </c>
      <c r="P966">
        <v>3790</v>
      </c>
      <c r="Q966" t="s">
        <v>59</v>
      </c>
      <c r="R966" s="8" t="s">
        <v>697</v>
      </c>
    </row>
    <row r="967" spans="1:18" x14ac:dyDescent="0.25">
      <c r="A967" s="8" t="s">
        <v>161</v>
      </c>
      <c r="B967" t="s">
        <v>583</v>
      </c>
      <c r="C967" t="s">
        <v>586</v>
      </c>
      <c r="D967" t="s">
        <v>587</v>
      </c>
      <c r="E967" t="s">
        <v>362</v>
      </c>
      <c r="F967">
        <v>2020</v>
      </c>
      <c r="G967">
        <v>7</v>
      </c>
      <c r="H967" s="8" t="s">
        <v>287</v>
      </c>
      <c r="I967" s="8">
        <v>1</v>
      </c>
      <c r="J967" s="1">
        <v>0</v>
      </c>
      <c r="K967" s="1">
        <v>23850.34</v>
      </c>
      <c r="L967" s="8">
        <v>23850.34</v>
      </c>
      <c r="M967" t="s">
        <v>51</v>
      </c>
      <c r="N967" t="s">
        <v>52</v>
      </c>
      <c r="O967" t="s">
        <v>52</v>
      </c>
      <c r="P967">
        <v>3820</v>
      </c>
      <c r="Q967" t="s">
        <v>119</v>
      </c>
      <c r="R967" s="8" t="s">
        <v>697</v>
      </c>
    </row>
    <row r="968" spans="1:18" x14ac:dyDescent="0.25">
      <c r="A968" s="8" t="s">
        <v>161</v>
      </c>
      <c r="B968" t="s">
        <v>583</v>
      </c>
      <c r="C968" t="s">
        <v>586</v>
      </c>
      <c r="D968" t="s">
        <v>587</v>
      </c>
      <c r="E968" t="s">
        <v>612</v>
      </c>
      <c r="F968">
        <v>2020</v>
      </c>
      <c r="G968">
        <v>7</v>
      </c>
      <c r="H968" s="8" t="s">
        <v>287</v>
      </c>
      <c r="I968" s="8">
        <v>1</v>
      </c>
      <c r="J968" s="1">
        <v>0</v>
      </c>
      <c r="K968" s="1">
        <v>95.94</v>
      </c>
      <c r="L968" s="8">
        <v>95.94</v>
      </c>
      <c r="M968" t="s">
        <v>51</v>
      </c>
      <c r="N968" t="s">
        <v>52</v>
      </c>
      <c r="O968" t="s">
        <v>52</v>
      </c>
      <c r="P968">
        <v>3838</v>
      </c>
      <c r="Q968" t="s">
        <v>613</v>
      </c>
      <c r="R968" s="8" t="s">
        <v>697</v>
      </c>
    </row>
    <row r="969" spans="1:18" x14ac:dyDescent="0.25">
      <c r="A969" s="8" t="s">
        <v>161</v>
      </c>
      <c r="B969" t="s">
        <v>451</v>
      </c>
      <c r="C969" t="s">
        <v>452</v>
      </c>
      <c r="D969" t="s">
        <v>588</v>
      </c>
      <c r="E969" t="s">
        <v>322</v>
      </c>
      <c r="F969">
        <v>2020</v>
      </c>
      <c r="G969">
        <v>7</v>
      </c>
      <c r="H969" s="8" t="s">
        <v>287</v>
      </c>
      <c r="I969" s="8">
        <v>1</v>
      </c>
      <c r="J969" s="1">
        <v>61784.35</v>
      </c>
      <c r="K969" s="1">
        <v>0</v>
      </c>
      <c r="L969" s="8">
        <v>-61784.35</v>
      </c>
      <c r="M969" t="s">
        <v>226</v>
      </c>
      <c r="N969" t="s">
        <v>226</v>
      </c>
      <c r="O969" t="s">
        <v>226</v>
      </c>
      <c r="P969">
        <v>3900</v>
      </c>
      <c r="Q969" t="s">
        <v>62</v>
      </c>
      <c r="R969" s="8" t="s">
        <v>697</v>
      </c>
    </row>
    <row r="970" spans="1:18" x14ac:dyDescent="0.25">
      <c r="A970" s="8" t="s">
        <v>159</v>
      </c>
      <c r="B970" t="s">
        <v>453</v>
      </c>
      <c r="C970" t="s">
        <v>455</v>
      </c>
      <c r="D970" t="s">
        <v>590</v>
      </c>
      <c r="E970" t="s">
        <v>325</v>
      </c>
      <c r="F970">
        <v>2020</v>
      </c>
      <c r="G970">
        <v>7</v>
      </c>
      <c r="H970" s="8" t="s">
        <v>287</v>
      </c>
      <c r="I970" s="8">
        <v>1</v>
      </c>
      <c r="J970" s="1">
        <v>0</v>
      </c>
      <c r="K970" s="1">
        <v>13440</v>
      </c>
      <c r="L970" s="8">
        <v>13440</v>
      </c>
      <c r="M970" t="s">
        <v>63</v>
      </c>
      <c r="N970" t="s">
        <v>67</v>
      </c>
      <c r="O970" t="s">
        <v>68</v>
      </c>
      <c r="P970">
        <v>4820</v>
      </c>
      <c r="Q970" t="s">
        <v>68</v>
      </c>
      <c r="R970" s="8" t="s">
        <v>697</v>
      </c>
    </row>
    <row r="971" spans="1:18" x14ac:dyDescent="0.25">
      <c r="A971" s="8" t="s">
        <v>159</v>
      </c>
      <c r="B971" t="s">
        <v>453</v>
      </c>
      <c r="C971" t="s">
        <v>456</v>
      </c>
      <c r="D971" t="s">
        <v>591</v>
      </c>
      <c r="E971" t="s">
        <v>326</v>
      </c>
      <c r="F971">
        <v>2020</v>
      </c>
      <c r="G971">
        <v>7</v>
      </c>
      <c r="H971" s="8" t="s">
        <v>287</v>
      </c>
      <c r="I971" s="8">
        <v>1</v>
      </c>
      <c r="J971" s="1">
        <v>0</v>
      </c>
      <c r="K971" s="1">
        <v>61784.35</v>
      </c>
      <c r="L971" s="8">
        <v>61784.35</v>
      </c>
      <c r="M971" t="s">
        <v>63</v>
      </c>
      <c r="N971" t="s">
        <v>69</v>
      </c>
      <c r="O971" t="s">
        <v>69</v>
      </c>
      <c r="P971">
        <v>4830</v>
      </c>
      <c r="Q971" t="s">
        <v>69</v>
      </c>
      <c r="R971" s="8" t="s">
        <v>697</v>
      </c>
    </row>
    <row r="972" spans="1:18" x14ac:dyDescent="0.25">
      <c r="A972" s="8" t="s">
        <v>159</v>
      </c>
      <c r="B972" t="s">
        <v>457</v>
      </c>
      <c r="C972" t="s">
        <v>459</v>
      </c>
      <c r="D972" t="s">
        <v>593</v>
      </c>
      <c r="E972" t="s">
        <v>328</v>
      </c>
      <c r="F972">
        <v>2020</v>
      </c>
      <c r="G972">
        <v>7</v>
      </c>
      <c r="H972" s="8" t="s">
        <v>287</v>
      </c>
      <c r="I972" s="8">
        <v>1</v>
      </c>
      <c r="J972" s="1">
        <v>44454.35</v>
      </c>
      <c r="K972" s="1">
        <v>0</v>
      </c>
      <c r="L972" s="8">
        <v>-44454.35</v>
      </c>
      <c r="M972" t="s">
        <v>70</v>
      </c>
      <c r="N972" t="s">
        <v>74</v>
      </c>
      <c r="O972" t="s">
        <v>75</v>
      </c>
      <c r="P972">
        <v>6020</v>
      </c>
      <c r="Q972" t="s">
        <v>76</v>
      </c>
      <c r="R972" s="8" t="s">
        <v>697</v>
      </c>
    </row>
    <row r="973" spans="1:18" x14ac:dyDescent="0.25">
      <c r="A973" s="8" t="s">
        <v>159</v>
      </c>
      <c r="B973" t="s">
        <v>457</v>
      </c>
      <c r="C973" t="s">
        <v>459</v>
      </c>
      <c r="D973" t="s">
        <v>593</v>
      </c>
      <c r="E973" t="s">
        <v>329</v>
      </c>
      <c r="F973">
        <v>2020</v>
      </c>
      <c r="G973">
        <v>7</v>
      </c>
      <c r="H973" s="8" t="s">
        <v>287</v>
      </c>
      <c r="I973" s="8">
        <v>1</v>
      </c>
      <c r="J973" s="1">
        <v>10000</v>
      </c>
      <c r="K973" s="1">
        <v>0</v>
      </c>
      <c r="L973" s="8">
        <v>-10000</v>
      </c>
      <c r="M973" t="s">
        <v>70</v>
      </c>
      <c r="N973" t="s">
        <v>74</v>
      </c>
      <c r="O973" t="s">
        <v>75</v>
      </c>
      <c r="P973">
        <v>6024</v>
      </c>
      <c r="Q973" t="s">
        <v>77</v>
      </c>
      <c r="R973" s="8" t="s">
        <v>697</v>
      </c>
    </row>
    <row r="974" spans="1:18" x14ac:dyDescent="0.25">
      <c r="A974" s="8" t="s">
        <v>159</v>
      </c>
      <c r="B974" t="s">
        <v>457</v>
      </c>
      <c r="C974" t="s">
        <v>459</v>
      </c>
      <c r="D974" t="s">
        <v>593</v>
      </c>
      <c r="E974" t="s">
        <v>357</v>
      </c>
      <c r="F974">
        <v>2020</v>
      </c>
      <c r="G974">
        <v>7</v>
      </c>
      <c r="H974" s="8" t="s">
        <v>287</v>
      </c>
      <c r="I974" s="8">
        <v>1</v>
      </c>
      <c r="J974" s="1">
        <v>25.86</v>
      </c>
      <c r="K974" s="1">
        <v>0</v>
      </c>
      <c r="L974" s="8">
        <v>-25.86</v>
      </c>
      <c r="M974" t="s">
        <v>70</v>
      </c>
      <c r="N974" t="s">
        <v>74</v>
      </c>
      <c r="O974" t="s">
        <v>75</v>
      </c>
      <c r="P974">
        <v>6095</v>
      </c>
      <c r="Q974" t="s">
        <v>115</v>
      </c>
      <c r="R974" s="8" t="s">
        <v>697</v>
      </c>
    </row>
    <row r="975" spans="1:18" x14ac:dyDescent="0.25">
      <c r="A975" s="8" t="s">
        <v>159</v>
      </c>
      <c r="B975" t="s">
        <v>457</v>
      </c>
      <c r="C975" t="s">
        <v>459</v>
      </c>
      <c r="D975" t="s">
        <v>594</v>
      </c>
      <c r="E975" t="s">
        <v>330</v>
      </c>
      <c r="F975">
        <v>2020</v>
      </c>
      <c r="G975">
        <v>7</v>
      </c>
      <c r="H975" s="8" t="s">
        <v>287</v>
      </c>
      <c r="I975" s="8">
        <v>1</v>
      </c>
      <c r="J975" s="1">
        <v>8472.98</v>
      </c>
      <c r="K975" s="1">
        <v>0</v>
      </c>
      <c r="L975" s="8">
        <v>-8472.98</v>
      </c>
      <c r="M975" t="s">
        <v>70</v>
      </c>
      <c r="N975" t="s">
        <v>74</v>
      </c>
      <c r="O975" t="s">
        <v>78</v>
      </c>
      <c r="P975">
        <v>6110</v>
      </c>
      <c r="Q975" t="s">
        <v>79</v>
      </c>
      <c r="R975" s="8" t="s">
        <v>697</v>
      </c>
    </row>
    <row r="976" spans="1:18" x14ac:dyDescent="0.25">
      <c r="A976" s="8" t="s">
        <v>159</v>
      </c>
      <c r="B976" t="s">
        <v>457</v>
      </c>
      <c r="C976" t="s">
        <v>459</v>
      </c>
      <c r="D976" t="s">
        <v>594</v>
      </c>
      <c r="E976" t="s">
        <v>331</v>
      </c>
      <c r="F976">
        <v>2020</v>
      </c>
      <c r="G976">
        <v>7</v>
      </c>
      <c r="H976" s="8" t="s">
        <v>287</v>
      </c>
      <c r="I976" s="8">
        <v>1</v>
      </c>
      <c r="J976" s="1">
        <v>181.47</v>
      </c>
      <c r="K976" s="1">
        <v>0</v>
      </c>
      <c r="L976" s="8">
        <v>-181.47</v>
      </c>
      <c r="M976" t="s">
        <v>70</v>
      </c>
      <c r="N976" t="s">
        <v>74</v>
      </c>
      <c r="O976" t="s">
        <v>78</v>
      </c>
      <c r="P976">
        <v>6111</v>
      </c>
      <c r="Q976" t="s">
        <v>80</v>
      </c>
      <c r="R976" s="8" t="s">
        <v>697</v>
      </c>
    </row>
    <row r="977" spans="1:18" x14ac:dyDescent="0.25">
      <c r="A977" s="8" t="s">
        <v>159</v>
      </c>
      <c r="B977" t="s">
        <v>457</v>
      </c>
      <c r="C977" t="s">
        <v>459</v>
      </c>
      <c r="D977" t="s">
        <v>594</v>
      </c>
      <c r="E977" t="s">
        <v>386</v>
      </c>
      <c r="F977">
        <v>2020</v>
      </c>
      <c r="G977">
        <v>7</v>
      </c>
      <c r="H977" s="8" t="s">
        <v>287</v>
      </c>
      <c r="I977" s="8">
        <v>1</v>
      </c>
      <c r="J977" s="1">
        <v>150</v>
      </c>
      <c r="K977" s="1">
        <v>127.5</v>
      </c>
      <c r="L977" s="8">
        <v>-22.5</v>
      </c>
      <c r="M977" t="s">
        <v>70</v>
      </c>
      <c r="N977" t="s">
        <v>74</v>
      </c>
      <c r="O977" t="s">
        <v>78</v>
      </c>
      <c r="P977">
        <v>6140</v>
      </c>
      <c r="Q977" t="s">
        <v>147</v>
      </c>
      <c r="R977" s="8" t="s">
        <v>697</v>
      </c>
    </row>
    <row r="978" spans="1:18" x14ac:dyDescent="0.25">
      <c r="A978" s="8" t="s">
        <v>159</v>
      </c>
      <c r="B978" t="s">
        <v>457</v>
      </c>
      <c r="C978" t="s">
        <v>464</v>
      </c>
      <c r="D978" t="s">
        <v>606</v>
      </c>
      <c r="E978" t="s">
        <v>376</v>
      </c>
      <c r="F978">
        <v>2020</v>
      </c>
      <c r="G978">
        <v>7</v>
      </c>
      <c r="H978" s="8" t="s">
        <v>287</v>
      </c>
      <c r="I978" s="8">
        <v>1</v>
      </c>
      <c r="J978" s="1">
        <v>5649.28</v>
      </c>
      <c r="K978" s="1">
        <v>0</v>
      </c>
      <c r="L978" s="8">
        <v>-5649.28</v>
      </c>
      <c r="M978" t="s">
        <v>70</v>
      </c>
      <c r="N978" t="s">
        <v>134</v>
      </c>
      <c r="O978" t="s">
        <v>135</v>
      </c>
      <c r="P978">
        <v>6201</v>
      </c>
      <c r="Q978" t="s">
        <v>136</v>
      </c>
      <c r="R978" s="8" t="s">
        <v>697</v>
      </c>
    </row>
    <row r="979" spans="1:18" x14ac:dyDescent="0.25">
      <c r="A979" s="8" t="s">
        <v>159</v>
      </c>
      <c r="B979" t="s">
        <v>457</v>
      </c>
      <c r="C979" t="s">
        <v>464</v>
      </c>
      <c r="D979" t="s">
        <v>607</v>
      </c>
      <c r="E979" t="s">
        <v>377</v>
      </c>
      <c r="F979">
        <v>2020</v>
      </c>
      <c r="G979">
        <v>7</v>
      </c>
      <c r="H979" s="8" t="s">
        <v>287</v>
      </c>
      <c r="I979" s="8">
        <v>1</v>
      </c>
      <c r="J979" s="1">
        <v>721.75</v>
      </c>
      <c r="K979" s="1">
        <v>0</v>
      </c>
      <c r="L979" s="8">
        <v>-721.75</v>
      </c>
      <c r="M979" t="s">
        <v>70</v>
      </c>
      <c r="N979" t="s">
        <v>134</v>
      </c>
      <c r="O979" t="s">
        <v>137</v>
      </c>
      <c r="P979">
        <v>6220</v>
      </c>
      <c r="Q979" t="s">
        <v>138</v>
      </c>
      <c r="R979" s="8" t="s">
        <v>697</v>
      </c>
    </row>
    <row r="980" spans="1:18" x14ac:dyDescent="0.25">
      <c r="A980" s="8" t="s">
        <v>159</v>
      </c>
      <c r="B980" t="s">
        <v>457</v>
      </c>
      <c r="C980" t="s">
        <v>464</v>
      </c>
      <c r="D980" t="s">
        <v>607</v>
      </c>
      <c r="E980" t="s">
        <v>378</v>
      </c>
      <c r="F980">
        <v>2020</v>
      </c>
      <c r="G980">
        <v>7</v>
      </c>
      <c r="H980" s="8" t="s">
        <v>287</v>
      </c>
      <c r="I980" s="8">
        <v>1</v>
      </c>
      <c r="J980" s="1">
        <v>1924.43</v>
      </c>
      <c r="K980" s="1">
        <v>0</v>
      </c>
      <c r="L980" s="8">
        <v>-1924.43</v>
      </c>
      <c r="M980" t="s">
        <v>70</v>
      </c>
      <c r="N980" t="s">
        <v>134</v>
      </c>
      <c r="O980" t="s">
        <v>137</v>
      </c>
      <c r="P980">
        <v>6260</v>
      </c>
      <c r="Q980" t="s">
        <v>139</v>
      </c>
      <c r="R980" s="8" t="s">
        <v>697</v>
      </c>
    </row>
    <row r="981" spans="1:18" x14ac:dyDescent="0.25">
      <c r="A981" s="8" t="s">
        <v>159</v>
      </c>
      <c r="B981" t="s">
        <v>457</v>
      </c>
      <c r="C981" t="s">
        <v>460</v>
      </c>
      <c r="D981" t="s">
        <v>595</v>
      </c>
      <c r="E981" t="s">
        <v>333</v>
      </c>
      <c r="F981">
        <v>2020</v>
      </c>
      <c r="G981">
        <v>7</v>
      </c>
      <c r="H981" s="8" t="s">
        <v>287</v>
      </c>
      <c r="I981" s="8">
        <v>1</v>
      </c>
      <c r="J981" s="1">
        <v>272.85000000000002</v>
      </c>
      <c r="K981" s="1">
        <v>0</v>
      </c>
      <c r="L981" s="8">
        <v>-272.85000000000002</v>
      </c>
      <c r="M981" t="s">
        <v>70</v>
      </c>
      <c r="N981" t="s">
        <v>82</v>
      </c>
      <c r="O981" t="s">
        <v>83</v>
      </c>
      <c r="P981">
        <v>6300</v>
      </c>
      <c r="Q981" t="s">
        <v>82</v>
      </c>
      <c r="R981" s="8" t="s">
        <v>697</v>
      </c>
    </row>
    <row r="982" spans="1:18" x14ac:dyDescent="0.25">
      <c r="A982" s="8" t="s">
        <v>159</v>
      </c>
      <c r="B982" t="s">
        <v>457</v>
      </c>
      <c r="C982" t="s">
        <v>460</v>
      </c>
      <c r="D982" t="s">
        <v>595</v>
      </c>
      <c r="E982" t="s">
        <v>365</v>
      </c>
      <c r="F982">
        <v>2020</v>
      </c>
      <c r="G982">
        <v>7</v>
      </c>
      <c r="H982" s="8" t="s">
        <v>287</v>
      </c>
      <c r="I982" s="8">
        <v>1</v>
      </c>
      <c r="J982" s="1">
        <v>5697.25</v>
      </c>
      <c r="K982" s="1">
        <v>5255.25</v>
      </c>
      <c r="L982" s="8">
        <v>-442</v>
      </c>
      <c r="M982" t="s">
        <v>70</v>
      </c>
      <c r="N982" t="s">
        <v>82</v>
      </c>
      <c r="O982" t="s">
        <v>83</v>
      </c>
      <c r="P982">
        <v>6301</v>
      </c>
      <c r="Q982" t="s">
        <v>122</v>
      </c>
      <c r="R982" s="8" t="s">
        <v>697</v>
      </c>
    </row>
    <row r="983" spans="1:18" x14ac:dyDescent="0.25">
      <c r="A983" s="8" t="s">
        <v>159</v>
      </c>
      <c r="B983" t="s">
        <v>457</v>
      </c>
      <c r="C983" t="s">
        <v>460</v>
      </c>
      <c r="D983" t="s">
        <v>596</v>
      </c>
      <c r="E983" t="s">
        <v>334</v>
      </c>
      <c r="F983">
        <v>2020</v>
      </c>
      <c r="G983">
        <v>7</v>
      </c>
      <c r="H983" s="8" t="s">
        <v>287</v>
      </c>
      <c r="I983" s="8">
        <v>1</v>
      </c>
      <c r="J983" s="1">
        <v>5276.27</v>
      </c>
      <c r="K983" s="1">
        <v>0</v>
      </c>
      <c r="L983" s="8">
        <v>-5276.27</v>
      </c>
      <c r="M983" t="s">
        <v>70</v>
      </c>
      <c r="N983" t="s">
        <v>82</v>
      </c>
      <c r="O983" t="s">
        <v>84</v>
      </c>
      <c r="P983">
        <v>6310</v>
      </c>
      <c r="Q983" t="s">
        <v>85</v>
      </c>
      <c r="R983" s="8" t="s">
        <v>697</v>
      </c>
    </row>
    <row r="984" spans="1:18" x14ac:dyDescent="0.25">
      <c r="A984" s="8" t="s">
        <v>159</v>
      </c>
      <c r="B984" t="s">
        <v>457</v>
      </c>
      <c r="C984" t="s">
        <v>460</v>
      </c>
      <c r="D984" t="s">
        <v>596</v>
      </c>
      <c r="E984" t="s">
        <v>335</v>
      </c>
      <c r="F984">
        <v>2020</v>
      </c>
      <c r="G984">
        <v>7</v>
      </c>
      <c r="H984" s="8" t="s">
        <v>287</v>
      </c>
      <c r="I984" s="8">
        <v>1</v>
      </c>
      <c r="J984" s="1">
        <v>1110.51</v>
      </c>
      <c r="K984" s="1">
        <v>0</v>
      </c>
      <c r="L984" s="8">
        <v>-1110.51</v>
      </c>
      <c r="M984" t="s">
        <v>70</v>
      </c>
      <c r="N984" t="s">
        <v>82</v>
      </c>
      <c r="O984" t="s">
        <v>84</v>
      </c>
      <c r="P984">
        <v>6325</v>
      </c>
      <c r="Q984" t="s">
        <v>86</v>
      </c>
      <c r="R984" s="8" t="s">
        <v>697</v>
      </c>
    </row>
    <row r="985" spans="1:18" x14ac:dyDescent="0.25">
      <c r="A985" s="8" t="s">
        <v>159</v>
      </c>
      <c r="B985" t="s">
        <v>457</v>
      </c>
      <c r="C985" t="s">
        <v>460</v>
      </c>
      <c r="D985" t="s">
        <v>596</v>
      </c>
      <c r="E985" t="s">
        <v>336</v>
      </c>
      <c r="F985">
        <v>2020</v>
      </c>
      <c r="G985">
        <v>7</v>
      </c>
      <c r="H985" s="8" t="s">
        <v>287</v>
      </c>
      <c r="I985" s="8">
        <v>1</v>
      </c>
      <c r="J985" s="1">
        <v>424.59</v>
      </c>
      <c r="K985" s="1">
        <v>0</v>
      </c>
      <c r="L985" s="8">
        <v>-424.59</v>
      </c>
      <c r="M985" t="s">
        <v>70</v>
      </c>
      <c r="N985" t="s">
        <v>82</v>
      </c>
      <c r="O985" t="s">
        <v>84</v>
      </c>
      <c r="P985">
        <v>6330</v>
      </c>
      <c r="Q985" t="s">
        <v>87</v>
      </c>
      <c r="R985" s="8" t="s">
        <v>697</v>
      </c>
    </row>
    <row r="986" spans="1:18" x14ac:dyDescent="0.25">
      <c r="A986" s="8" t="s">
        <v>159</v>
      </c>
      <c r="B986" t="s">
        <v>457</v>
      </c>
      <c r="C986" t="s">
        <v>460</v>
      </c>
      <c r="D986" t="s">
        <v>597</v>
      </c>
      <c r="E986" t="s">
        <v>337</v>
      </c>
      <c r="F986">
        <v>2020</v>
      </c>
      <c r="G986">
        <v>7</v>
      </c>
      <c r="H986" s="8" t="s">
        <v>287</v>
      </c>
      <c r="I986" s="8">
        <v>1</v>
      </c>
      <c r="J986" s="1">
        <v>307.44</v>
      </c>
      <c r="K986" s="1">
        <v>0</v>
      </c>
      <c r="L986" s="8">
        <v>-307.44</v>
      </c>
      <c r="M986" t="s">
        <v>70</v>
      </c>
      <c r="N986" t="s">
        <v>82</v>
      </c>
      <c r="O986" t="s">
        <v>88</v>
      </c>
      <c r="P986">
        <v>6400</v>
      </c>
      <c r="Q986" t="s">
        <v>89</v>
      </c>
      <c r="R986" s="8" t="s">
        <v>697</v>
      </c>
    </row>
    <row r="987" spans="1:18" x14ac:dyDescent="0.25">
      <c r="A987" s="8" t="s">
        <v>159</v>
      </c>
      <c r="B987" t="s">
        <v>457</v>
      </c>
      <c r="C987" t="s">
        <v>460</v>
      </c>
      <c r="D987" t="s">
        <v>598</v>
      </c>
      <c r="E987" t="s">
        <v>339</v>
      </c>
      <c r="F987">
        <v>2020</v>
      </c>
      <c r="G987">
        <v>7</v>
      </c>
      <c r="H987" s="8" t="s">
        <v>287</v>
      </c>
      <c r="I987" s="8">
        <v>1</v>
      </c>
      <c r="J987" s="1">
        <v>542.1</v>
      </c>
      <c r="K987" s="1">
        <v>0</v>
      </c>
      <c r="L987" s="8">
        <v>-542.1</v>
      </c>
      <c r="M987" t="s">
        <v>70</v>
      </c>
      <c r="N987" t="s">
        <v>82</v>
      </c>
      <c r="O987" t="s">
        <v>91</v>
      </c>
      <c r="P987">
        <v>6470</v>
      </c>
      <c r="Q987" t="s">
        <v>92</v>
      </c>
      <c r="R987" s="8" t="s">
        <v>697</v>
      </c>
    </row>
    <row r="988" spans="1:18" x14ac:dyDescent="0.25">
      <c r="A988" s="8" t="s">
        <v>159</v>
      </c>
      <c r="B988" t="s">
        <v>457</v>
      </c>
      <c r="C988" t="s">
        <v>460</v>
      </c>
      <c r="D988" t="s">
        <v>598</v>
      </c>
      <c r="E988" t="s">
        <v>340</v>
      </c>
      <c r="F988">
        <v>2020</v>
      </c>
      <c r="G988">
        <v>7</v>
      </c>
      <c r="H988" s="8" t="s">
        <v>287</v>
      </c>
      <c r="I988" s="8">
        <v>1</v>
      </c>
      <c r="J988" s="1">
        <v>3206.93</v>
      </c>
      <c r="K988" s="1">
        <v>0</v>
      </c>
      <c r="L988" s="8">
        <v>-3206.93</v>
      </c>
      <c r="M988" t="s">
        <v>70</v>
      </c>
      <c r="N988" t="s">
        <v>82</v>
      </c>
      <c r="O988" t="s">
        <v>91</v>
      </c>
      <c r="P988">
        <v>6495</v>
      </c>
      <c r="Q988" t="s">
        <v>93</v>
      </c>
      <c r="R988" s="8" t="s">
        <v>697</v>
      </c>
    </row>
    <row r="989" spans="1:18" x14ac:dyDescent="0.25">
      <c r="A989" s="8" t="s">
        <v>159</v>
      </c>
      <c r="B989" t="s">
        <v>457</v>
      </c>
      <c r="C989" t="s">
        <v>460</v>
      </c>
      <c r="D989" t="s">
        <v>599</v>
      </c>
      <c r="E989" t="s">
        <v>368</v>
      </c>
      <c r="F989">
        <v>2020</v>
      </c>
      <c r="G989">
        <v>7</v>
      </c>
      <c r="H989" s="8" t="s">
        <v>287</v>
      </c>
      <c r="I989" s="8">
        <v>1</v>
      </c>
      <c r="J989" s="1">
        <v>0</v>
      </c>
      <c r="K989" s="1">
        <v>5575</v>
      </c>
      <c r="L989" s="8">
        <v>5575</v>
      </c>
      <c r="M989" t="s">
        <v>70</v>
      </c>
      <c r="N989" t="s">
        <v>82</v>
      </c>
      <c r="O989" t="s">
        <v>94</v>
      </c>
      <c r="P989">
        <v>6601</v>
      </c>
      <c r="Q989" t="s">
        <v>125</v>
      </c>
      <c r="R989" s="8" t="s">
        <v>697</v>
      </c>
    </row>
    <row r="990" spans="1:18" x14ac:dyDescent="0.25">
      <c r="A990" s="8" t="s">
        <v>159</v>
      </c>
      <c r="B990" t="s">
        <v>457</v>
      </c>
      <c r="C990" t="s">
        <v>460</v>
      </c>
      <c r="D990" t="s">
        <v>599</v>
      </c>
      <c r="E990" t="s">
        <v>341</v>
      </c>
      <c r="F990">
        <v>2020</v>
      </c>
      <c r="G990">
        <v>7</v>
      </c>
      <c r="H990" s="8" t="s">
        <v>287</v>
      </c>
      <c r="I990" s="8">
        <v>1</v>
      </c>
      <c r="J990" s="1">
        <v>31.24</v>
      </c>
      <c r="K990" s="1">
        <v>0</v>
      </c>
      <c r="L990" s="8">
        <v>-31.24</v>
      </c>
      <c r="M990" t="s">
        <v>70</v>
      </c>
      <c r="N990" t="s">
        <v>82</v>
      </c>
      <c r="O990" t="s">
        <v>94</v>
      </c>
      <c r="P990">
        <v>6640</v>
      </c>
      <c r="Q990" t="s">
        <v>95</v>
      </c>
      <c r="R990" s="8" t="s">
        <v>697</v>
      </c>
    </row>
    <row r="991" spans="1:18" x14ac:dyDescent="0.25">
      <c r="A991" s="8" t="s">
        <v>159</v>
      </c>
      <c r="B991" t="s">
        <v>457</v>
      </c>
      <c r="C991" t="s">
        <v>460</v>
      </c>
      <c r="D991" t="s">
        <v>599</v>
      </c>
      <c r="E991" t="s">
        <v>342</v>
      </c>
      <c r="F991">
        <v>2020</v>
      </c>
      <c r="G991">
        <v>7</v>
      </c>
      <c r="H991" s="8" t="s">
        <v>287</v>
      </c>
      <c r="I991" s="8">
        <v>1</v>
      </c>
      <c r="J991" s="1">
        <v>82.5</v>
      </c>
      <c r="K991" s="1">
        <v>0</v>
      </c>
      <c r="L991" s="8">
        <v>-82.5</v>
      </c>
      <c r="M991" t="s">
        <v>70</v>
      </c>
      <c r="N991" t="s">
        <v>82</v>
      </c>
      <c r="O991" t="s">
        <v>94</v>
      </c>
      <c r="P991">
        <v>6650</v>
      </c>
      <c r="Q991" t="s">
        <v>96</v>
      </c>
      <c r="R991" s="8" t="s">
        <v>697</v>
      </c>
    </row>
    <row r="992" spans="1:18" x14ac:dyDescent="0.25">
      <c r="A992" s="8" t="s">
        <v>159</v>
      </c>
      <c r="B992" t="s">
        <v>457</v>
      </c>
      <c r="C992" t="s">
        <v>460</v>
      </c>
      <c r="D992" t="s">
        <v>599</v>
      </c>
      <c r="E992" t="s">
        <v>359</v>
      </c>
      <c r="F992">
        <v>2020</v>
      </c>
      <c r="G992">
        <v>7</v>
      </c>
      <c r="H992" s="8" t="s">
        <v>287</v>
      </c>
      <c r="I992" s="8">
        <v>1</v>
      </c>
      <c r="J992" s="1">
        <v>680.98</v>
      </c>
      <c r="K992" s="1">
        <v>390.56</v>
      </c>
      <c r="L992" s="8">
        <v>-290.42</v>
      </c>
      <c r="M992" t="s">
        <v>70</v>
      </c>
      <c r="N992" t="s">
        <v>82</v>
      </c>
      <c r="O992" t="s">
        <v>94</v>
      </c>
      <c r="P992">
        <v>6651</v>
      </c>
      <c r="Q992" t="s">
        <v>117</v>
      </c>
      <c r="R992" s="8" t="s">
        <v>697</v>
      </c>
    </row>
    <row r="993" spans="1:18" x14ac:dyDescent="0.25">
      <c r="A993" s="8" t="s">
        <v>159</v>
      </c>
      <c r="B993" t="s">
        <v>457</v>
      </c>
      <c r="C993" t="s">
        <v>460</v>
      </c>
      <c r="D993" t="s">
        <v>599</v>
      </c>
      <c r="E993" t="s">
        <v>343</v>
      </c>
      <c r="F993">
        <v>2020</v>
      </c>
      <c r="G993">
        <v>7</v>
      </c>
      <c r="H993" s="8" t="s">
        <v>287</v>
      </c>
      <c r="I993" s="8">
        <v>1</v>
      </c>
      <c r="J993" s="1">
        <v>164.4</v>
      </c>
      <c r="K993" s="1">
        <v>164.4</v>
      </c>
      <c r="L993" s="8">
        <v>0</v>
      </c>
      <c r="M993" t="s">
        <v>70</v>
      </c>
      <c r="N993" t="s">
        <v>82</v>
      </c>
      <c r="O993" t="s">
        <v>94</v>
      </c>
      <c r="P993">
        <v>6663</v>
      </c>
      <c r="Q993" t="s">
        <v>97</v>
      </c>
      <c r="R993" s="8" t="s">
        <v>697</v>
      </c>
    </row>
    <row r="994" spans="1:18" x14ac:dyDescent="0.25">
      <c r="A994" s="8" t="s">
        <v>159</v>
      </c>
      <c r="B994" t="s">
        <v>457</v>
      </c>
      <c r="C994" t="s">
        <v>460</v>
      </c>
      <c r="D994" t="s">
        <v>599</v>
      </c>
      <c r="E994" t="s">
        <v>344</v>
      </c>
      <c r="F994">
        <v>2020</v>
      </c>
      <c r="G994">
        <v>7</v>
      </c>
      <c r="H994" s="8" t="s">
        <v>287</v>
      </c>
      <c r="I994" s="8">
        <v>1</v>
      </c>
      <c r="J994" s="1">
        <v>108.6</v>
      </c>
      <c r="K994" s="1">
        <v>94.6</v>
      </c>
      <c r="L994" s="8">
        <v>-14</v>
      </c>
      <c r="M994" t="s">
        <v>70</v>
      </c>
      <c r="N994" t="s">
        <v>82</v>
      </c>
      <c r="O994" t="s">
        <v>94</v>
      </c>
      <c r="P994">
        <v>6664</v>
      </c>
      <c r="Q994" t="s">
        <v>98</v>
      </c>
      <c r="R994" s="8" t="s">
        <v>697</v>
      </c>
    </row>
    <row r="995" spans="1:18" x14ac:dyDescent="0.25">
      <c r="A995" s="8" t="s">
        <v>159</v>
      </c>
      <c r="B995" t="s">
        <v>457</v>
      </c>
      <c r="C995" t="s">
        <v>460</v>
      </c>
      <c r="D995" t="s">
        <v>600</v>
      </c>
      <c r="E995" t="s">
        <v>366</v>
      </c>
      <c r="F995">
        <v>2020</v>
      </c>
      <c r="G995">
        <v>7</v>
      </c>
      <c r="H995" s="8" t="s">
        <v>287</v>
      </c>
      <c r="I995" s="8">
        <v>1</v>
      </c>
      <c r="J995" s="1">
        <v>37.49</v>
      </c>
      <c r="K995" s="1">
        <v>0</v>
      </c>
      <c r="L995" s="8">
        <v>-37.49</v>
      </c>
      <c r="M995" t="s">
        <v>70</v>
      </c>
      <c r="N995" t="s">
        <v>82</v>
      </c>
      <c r="O995" t="s">
        <v>99</v>
      </c>
      <c r="P995">
        <v>6800</v>
      </c>
      <c r="Q995" t="s">
        <v>123</v>
      </c>
      <c r="R995" s="8" t="s">
        <v>697</v>
      </c>
    </row>
    <row r="996" spans="1:18" x14ac:dyDescent="0.25">
      <c r="A996" s="8" t="s">
        <v>159</v>
      </c>
      <c r="B996" t="s">
        <v>457</v>
      </c>
      <c r="C996" t="s">
        <v>460</v>
      </c>
      <c r="D996" t="s">
        <v>600</v>
      </c>
      <c r="E996" t="s">
        <v>345</v>
      </c>
      <c r="F996">
        <v>2020</v>
      </c>
      <c r="G996">
        <v>7</v>
      </c>
      <c r="H996" s="8" t="s">
        <v>287</v>
      </c>
      <c r="I996" s="8">
        <v>1</v>
      </c>
      <c r="J996" s="1">
        <v>195.73</v>
      </c>
      <c r="K996" s="1">
        <v>0</v>
      </c>
      <c r="L996" s="8">
        <v>-195.73</v>
      </c>
      <c r="M996" t="s">
        <v>70</v>
      </c>
      <c r="N996" t="s">
        <v>82</v>
      </c>
      <c r="O996" t="s">
        <v>99</v>
      </c>
      <c r="P996">
        <v>6805</v>
      </c>
      <c r="Q996" t="s">
        <v>100</v>
      </c>
      <c r="R996" s="8" t="s">
        <v>697</v>
      </c>
    </row>
    <row r="997" spans="1:18" x14ac:dyDescent="0.25">
      <c r="A997" s="8" t="s">
        <v>159</v>
      </c>
      <c r="B997" t="s">
        <v>457</v>
      </c>
      <c r="C997" t="s">
        <v>460</v>
      </c>
      <c r="D997" t="s">
        <v>600</v>
      </c>
      <c r="E997" t="s">
        <v>360</v>
      </c>
      <c r="F997">
        <v>2020</v>
      </c>
      <c r="G997">
        <v>7</v>
      </c>
      <c r="H997" s="8" t="s">
        <v>287</v>
      </c>
      <c r="I997" s="8">
        <v>1</v>
      </c>
      <c r="J997" s="1">
        <v>672.59</v>
      </c>
      <c r="K997" s="1">
        <v>3.84</v>
      </c>
      <c r="L997" s="8">
        <v>-668.75</v>
      </c>
      <c r="M997" t="s">
        <v>70</v>
      </c>
      <c r="N997" t="s">
        <v>82</v>
      </c>
      <c r="O997" t="s">
        <v>99</v>
      </c>
      <c r="P997">
        <v>6815</v>
      </c>
      <c r="Q997" t="s">
        <v>99</v>
      </c>
      <c r="R997" s="8" t="s">
        <v>697</v>
      </c>
    </row>
    <row r="998" spans="1:18" x14ac:dyDescent="0.25">
      <c r="A998" s="8" t="s">
        <v>159</v>
      </c>
      <c r="B998" t="s">
        <v>457</v>
      </c>
      <c r="C998" t="s">
        <v>460</v>
      </c>
      <c r="D998" t="s">
        <v>600</v>
      </c>
      <c r="E998" t="s">
        <v>614</v>
      </c>
      <c r="F998">
        <v>2020</v>
      </c>
      <c r="G998">
        <v>7</v>
      </c>
      <c r="H998" s="8" t="s">
        <v>287</v>
      </c>
      <c r="I998" s="8">
        <v>1</v>
      </c>
      <c r="J998" s="1">
        <v>344.7</v>
      </c>
      <c r="K998" s="1">
        <v>0</v>
      </c>
      <c r="L998" s="8">
        <v>-344.7</v>
      </c>
      <c r="M998" t="s">
        <v>70</v>
      </c>
      <c r="N998" t="s">
        <v>82</v>
      </c>
      <c r="O998" t="s">
        <v>99</v>
      </c>
      <c r="P998">
        <v>6820</v>
      </c>
      <c r="Q998" t="s">
        <v>615</v>
      </c>
      <c r="R998" s="8" t="s">
        <v>697</v>
      </c>
    </row>
    <row r="999" spans="1:18" x14ac:dyDescent="0.25">
      <c r="A999" s="8" t="s">
        <v>159</v>
      </c>
      <c r="B999" t="s">
        <v>457</v>
      </c>
      <c r="C999" t="s">
        <v>459</v>
      </c>
      <c r="D999" t="s">
        <v>594</v>
      </c>
      <c r="E999" t="s">
        <v>361</v>
      </c>
      <c r="F999">
        <v>2020</v>
      </c>
      <c r="G999">
        <v>7</v>
      </c>
      <c r="H999" s="8" t="s">
        <v>287</v>
      </c>
      <c r="I999" s="8">
        <v>1</v>
      </c>
      <c r="J999" s="1">
        <v>3180</v>
      </c>
      <c r="K999" s="1">
        <v>0</v>
      </c>
      <c r="L999" s="8">
        <v>-3180</v>
      </c>
      <c r="M999" t="s">
        <v>70</v>
      </c>
      <c r="N999" t="s">
        <v>74</v>
      </c>
      <c r="O999" t="s">
        <v>78</v>
      </c>
      <c r="P999">
        <v>6821</v>
      </c>
      <c r="Q999" t="s">
        <v>118</v>
      </c>
      <c r="R999" s="8" t="s">
        <v>697</v>
      </c>
    </row>
    <row r="1000" spans="1:18" x14ac:dyDescent="0.25">
      <c r="A1000" s="8" t="s">
        <v>159</v>
      </c>
      <c r="B1000" t="s">
        <v>457</v>
      </c>
      <c r="C1000" t="s">
        <v>460</v>
      </c>
      <c r="D1000" t="s">
        <v>601</v>
      </c>
      <c r="E1000" t="s">
        <v>346</v>
      </c>
      <c r="F1000">
        <v>2020</v>
      </c>
      <c r="G1000">
        <v>7</v>
      </c>
      <c r="H1000" s="8" t="s">
        <v>287</v>
      </c>
      <c r="I1000" s="8">
        <v>1</v>
      </c>
      <c r="J1000" s="1">
        <v>576.61</v>
      </c>
      <c r="K1000" s="1">
        <v>0</v>
      </c>
      <c r="L1000" s="8">
        <v>-576.61</v>
      </c>
      <c r="M1000" t="s">
        <v>70</v>
      </c>
      <c r="N1000" t="s">
        <v>82</v>
      </c>
      <c r="O1000" t="s">
        <v>101</v>
      </c>
      <c r="P1000">
        <v>6825</v>
      </c>
      <c r="Q1000" t="s">
        <v>102</v>
      </c>
      <c r="R1000" s="8" t="s">
        <v>697</v>
      </c>
    </row>
    <row r="1001" spans="1:18" x14ac:dyDescent="0.25">
      <c r="A1001" s="8" t="s">
        <v>159</v>
      </c>
      <c r="B1001" t="s">
        <v>457</v>
      </c>
      <c r="C1001" t="s">
        <v>460</v>
      </c>
      <c r="D1001" t="s">
        <v>601</v>
      </c>
      <c r="E1001" t="s">
        <v>388</v>
      </c>
      <c r="F1001">
        <v>2020</v>
      </c>
      <c r="G1001">
        <v>7</v>
      </c>
      <c r="H1001" s="8" t="s">
        <v>287</v>
      </c>
      <c r="I1001" s="8">
        <v>1</v>
      </c>
      <c r="J1001" s="1">
        <v>1230.7</v>
      </c>
      <c r="K1001" s="1">
        <v>0</v>
      </c>
      <c r="L1001" s="8">
        <v>-1230.7</v>
      </c>
      <c r="M1001" t="s">
        <v>70</v>
      </c>
      <c r="N1001" t="s">
        <v>82</v>
      </c>
      <c r="O1001" t="s">
        <v>101</v>
      </c>
      <c r="P1001">
        <v>6830</v>
      </c>
      <c r="Q1001" t="s">
        <v>151</v>
      </c>
      <c r="R1001" s="8" t="s">
        <v>697</v>
      </c>
    </row>
    <row r="1002" spans="1:18" x14ac:dyDescent="0.25">
      <c r="A1002" s="8" t="s">
        <v>159</v>
      </c>
      <c r="B1002" t="s">
        <v>457</v>
      </c>
      <c r="C1002" t="s">
        <v>460</v>
      </c>
      <c r="D1002" t="s">
        <v>602</v>
      </c>
      <c r="E1002" t="s">
        <v>347</v>
      </c>
      <c r="F1002">
        <v>2020</v>
      </c>
      <c r="G1002">
        <v>7</v>
      </c>
      <c r="H1002" s="8" t="s">
        <v>287</v>
      </c>
      <c r="I1002" s="8">
        <v>1</v>
      </c>
      <c r="J1002" s="1">
        <v>1959.23</v>
      </c>
      <c r="K1002" s="1">
        <v>260.42</v>
      </c>
      <c r="L1002" s="8">
        <v>-1698.81</v>
      </c>
      <c r="M1002" t="s">
        <v>70</v>
      </c>
      <c r="N1002" t="s">
        <v>82</v>
      </c>
      <c r="O1002" t="s">
        <v>103</v>
      </c>
      <c r="P1002">
        <v>6850</v>
      </c>
      <c r="Q1002" t="s">
        <v>103</v>
      </c>
      <c r="R1002" s="8" t="s">
        <v>697</v>
      </c>
    </row>
    <row r="1003" spans="1:18" x14ac:dyDescent="0.25">
      <c r="A1003" s="8" t="s">
        <v>159</v>
      </c>
      <c r="B1003" t="s">
        <v>457</v>
      </c>
      <c r="C1003" t="s">
        <v>460</v>
      </c>
      <c r="D1003" t="s">
        <v>602</v>
      </c>
      <c r="E1003" t="s">
        <v>348</v>
      </c>
      <c r="F1003">
        <v>2020</v>
      </c>
      <c r="G1003">
        <v>7</v>
      </c>
      <c r="H1003" s="8" t="s">
        <v>287</v>
      </c>
      <c r="I1003" s="8">
        <v>1</v>
      </c>
      <c r="J1003" s="1">
        <v>10175</v>
      </c>
      <c r="K1003" s="1">
        <v>0</v>
      </c>
      <c r="L1003" s="8">
        <v>-10175</v>
      </c>
      <c r="M1003" t="s">
        <v>70</v>
      </c>
      <c r="N1003" t="s">
        <v>82</v>
      </c>
      <c r="O1003" t="s">
        <v>103</v>
      </c>
      <c r="P1003">
        <v>6855</v>
      </c>
      <c r="Q1003" t="s">
        <v>104</v>
      </c>
      <c r="R1003" s="8" t="s">
        <v>697</v>
      </c>
    </row>
    <row r="1004" spans="1:18" x14ac:dyDescent="0.25">
      <c r="A1004" s="8" t="s">
        <v>159</v>
      </c>
      <c r="B1004" t="s">
        <v>457</v>
      </c>
      <c r="C1004" t="s">
        <v>460</v>
      </c>
      <c r="D1004" t="s">
        <v>602</v>
      </c>
      <c r="E1004" t="s">
        <v>349</v>
      </c>
      <c r="F1004">
        <v>2020</v>
      </c>
      <c r="G1004">
        <v>7</v>
      </c>
      <c r="H1004" s="8" t="s">
        <v>287</v>
      </c>
      <c r="I1004" s="8">
        <v>1</v>
      </c>
      <c r="J1004" s="1">
        <v>3798.61</v>
      </c>
      <c r="K1004" s="1">
        <v>0</v>
      </c>
      <c r="L1004" s="8">
        <v>-3798.61</v>
      </c>
      <c r="M1004" t="s">
        <v>70</v>
      </c>
      <c r="N1004" t="s">
        <v>82</v>
      </c>
      <c r="O1004" t="s">
        <v>103</v>
      </c>
      <c r="P1004">
        <v>6859</v>
      </c>
      <c r="Q1004" t="s">
        <v>105</v>
      </c>
      <c r="R1004" s="8" t="s">
        <v>697</v>
      </c>
    </row>
    <row r="1005" spans="1:18" x14ac:dyDescent="0.25">
      <c r="A1005" s="8" t="s">
        <v>159</v>
      </c>
      <c r="B1005" t="s">
        <v>462</v>
      </c>
      <c r="C1005" t="s">
        <v>463</v>
      </c>
      <c r="D1005" t="s">
        <v>605</v>
      </c>
      <c r="E1005" t="s">
        <v>385</v>
      </c>
      <c r="F1005">
        <v>2020</v>
      </c>
      <c r="G1005">
        <v>7</v>
      </c>
      <c r="H1005" s="8" t="s">
        <v>287</v>
      </c>
      <c r="I1005" s="8">
        <v>1</v>
      </c>
      <c r="J1005" s="1">
        <v>999.86</v>
      </c>
      <c r="K1005" s="1">
        <v>0</v>
      </c>
      <c r="L1005" s="8">
        <v>-999.86</v>
      </c>
      <c r="M1005" t="s">
        <v>126</v>
      </c>
      <c r="N1005" t="s">
        <v>127</v>
      </c>
      <c r="O1005" t="s">
        <v>127</v>
      </c>
      <c r="P1005">
        <v>7310</v>
      </c>
      <c r="Q1005" t="s">
        <v>146</v>
      </c>
      <c r="R1005" s="8" t="s">
        <v>697</v>
      </c>
    </row>
    <row r="1006" spans="1:18" x14ac:dyDescent="0.25">
      <c r="A1006" s="8" t="s">
        <v>159</v>
      </c>
      <c r="B1006" t="s">
        <v>462</v>
      </c>
      <c r="C1006" t="s">
        <v>463</v>
      </c>
      <c r="D1006" t="s">
        <v>605</v>
      </c>
      <c r="E1006" t="s">
        <v>370</v>
      </c>
      <c r="F1006">
        <v>2020</v>
      </c>
      <c r="G1006">
        <v>7</v>
      </c>
      <c r="H1006" s="8" t="s">
        <v>287</v>
      </c>
      <c r="I1006" s="8">
        <v>1</v>
      </c>
      <c r="J1006" s="1">
        <v>3568.59</v>
      </c>
      <c r="K1006" s="1">
        <v>0</v>
      </c>
      <c r="L1006" s="8">
        <v>-3568.59</v>
      </c>
      <c r="M1006" t="s">
        <v>126</v>
      </c>
      <c r="N1006" t="s">
        <v>127</v>
      </c>
      <c r="O1006" t="s">
        <v>127</v>
      </c>
      <c r="P1006">
        <v>7320</v>
      </c>
      <c r="Q1006" t="s">
        <v>128</v>
      </c>
      <c r="R1006" s="8" t="s">
        <v>697</v>
      </c>
    </row>
    <row r="1007" spans="1:18" x14ac:dyDescent="0.25">
      <c r="A1007" s="8" t="s">
        <v>160</v>
      </c>
      <c r="B1007" t="s">
        <v>437</v>
      </c>
      <c r="C1007" t="s">
        <v>438</v>
      </c>
      <c r="D1007" t="s">
        <v>568</v>
      </c>
      <c r="E1007" t="s">
        <v>286</v>
      </c>
      <c r="F1007">
        <v>2020</v>
      </c>
      <c r="G1007">
        <v>8</v>
      </c>
      <c r="H1007" s="8" t="s">
        <v>287</v>
      </c>
      <c r="I1007" s="8">
        <v>1</v>
      </c>
      <c r="J1007" s="1">
        <v>360</v>
      </c>
      <c r="K1007" s="1">
        <v>5352.29</v>
      </c>
      <c r="L1007" s="8">
        <v>4992.29</v>
      </c>
      <c r="M1007" t="s">
        <v>9</v>
      </c>
      <c r="N1007" t="s">
        <v>10</v>
      </c>
      <c r="O1007" t="s">
        <v>11</v>
      </c>
      <c r="P1007">
        <v>143</v>
      </c>
      <c r="Q1007" t="s">
        <v>12</v>
      </c>
      <c r="R1007" s="8" t="s">
        <v>697</v>
      </c>
    </row>
    <row r="1008" spans="1:18" x14ac:dyDescent="0.25">
      <c r="A1008" s="8" t="s">
        <v>160</v>
      </c>
      <c r="B1008" t="s">
        <v>437</v>
      </c>
      <c r="C1008" t="s">
        <v>439</v>
      </c>
      <c r="D1008" t="s">
        <v>569</v>
      </c>
      <c r="E1008" t="s">
        <v>289</v>
      </c>
      <c r="F1008">
        <v>2020</v>
      </c>
      <c r="G1008">
        <v>8</v>
      </c>
      <c r="H1008" s="8" t="s">
        <v>287</v>
      </c>
      <c r="I1008" s="8">
        <v>1</v>
      </c>
      <c r="J1008" s="1">
        <v>0</v>
      </c>
      <c r="K1008" s="1">
        <v>424.62</v>
      </c>
      <c r="L1008" s="8">
        <v>424.62</v>
      </c>
      <c r="M1008" t="s">
        <v>9</v>
      </c>
      <c r="N1008" t="s">
        <v>13</v>
      </c>
      <c r="O1008" t="s">
        <v>14</v>
      </c>
      <c r="P1008">
        <v>630</v>
      </c>
      <c r="Q1008" t="s">
        <v>16</v>
      </c>
      <c r="R1008" s="8" t="s">
        <v>697</v>
      </c>
    </row>
    <row r="1009" spans="1:18" x14ac:dyDescent="0.25">
      <c r="A1009" s="8" t="s">
        <v>160</v>
      </c>
      <c r="B1009" t="s">
        <v>437</v>
      </c>
      <c r="C1009" t="s">
        <v>439</v>
      </c>
      <c r="D1009" t="s">
        <v>569</v>
      </c>
      <c r="E1009" t="s">
        <v>290</v>
      </c>
      <c r="F1009">
        <v>2020</v>
      </c>
      <c r="G1009">
        <v>8</v>
      </c>
      <c r="H1009" s="8" t="s">
        <v>287</v>
      </c>
      <c r="I1009" s="8">
        <v>1</v>
      </c>
      <c r="J1009" s="1">
        <v>0</v>
      </c>
      <c r="K1009" s="1">
        <v>297.12</v>
      </c>
      <c r="L1009" s="8">
        <v>297.12</v>
      </c>
      <c r="M1009" t="s">
        <v>9</v>
      </c>
      <c r="N1009" t="s">
        <v>13</v>
      </c>
      <c r="O1009" t="s">
        <v>14</v>
      </c>
      <c r="P1009">
        <v>650</v>
      </c>
      <c r="Q1009" t="s">
        <v>17</v>
      </c>
      <c r="R1009" s="8" t="s">
        <v>697</v>
      </c>
    </row>
    <row r="1010" spans="1:18" x14ac:dyDescent="0.25">
      <c r="A1010" s="8" t="s">
        <v>160</v>
      </c>
      <c r="B1010" t="s">
        <v>437</v>
      </c>
      <c r="C1010" t="s">
        <v>439</v>
      </c>
      <c r="D1010" t="s">
        <v>662</v>
      </c>
      <c r="E1010" t="s">
        <v>663</v>
      </c>
      <c r="F1010">
        <v>2020</v>
      </c>
      <c r="G1010">
        <v>8</v>
      </c>
      <c r="H1010" s="8" t="s">
        <v>287</v>
      </c>
      <c r="I1010" s="8">
        <v>1</v>
      </c>
      <c r="J1010" s="1">
        <v>79441.88</v>
      </c>
      <c r="K1010" s="1">
        <v>0</v>
      </c>
      <c r="L1010" s="8">
        <v>-79441.88</v>
      </c>
      <c r="M1010" t="s">
        <v>9</v>
      </c>
      <c r="N1010" t="s">
        <v>13</v>
      </c>
      <c r="O1010" t="s">
        <v>664</v>
      </c>
      <c r="P1010">
        <v>770</v>
      </c>
      <c r="Q1010" t="s">
        <v>665</v>
      </c>
      <c r="R1010" s="8" t="s">
        <v>697</v>
      </c>
    </row>
    <row r="1011" spans="1:18" x14ac:dyDescent="0.25">
      <c r="A1011" s="8" t="s">
        <v>160</v>
      </c>
      <c r="B1011" t="s">
        <v>440</v>
      </c>
      <c r="C1011" t="s">
        <v>571</v>
      </c>
      <c r="D1011" t="s">
        <v>573</v>
      </c>
      <c r="E1011" t="s">
        <v>608</v>
      </c>
      <c r="F1011">
        <v>2020</v>
      </c>
      <c r="G1011">
        <v>8</v>
      </c>
      <c r="H1011" s="8" t="s">
        <v>287</v>
      </c>
      <c r="I1011" s="8">
        <v>1</v>
      </c>
      <c r="J1011" s="1">
        <v>34.090000000000003</v>
      </c>
      <c r="K1011" s="1">
        <v>0</v>
      </c>
      <c r="L1011" s="8">
        <v>-34.090000000000003</v>
      </c>
      <c r="M1011" t="s">
        <v>19</v>
      </c>
      <c r="N1011" t="s">
        <v>23</v>
      </c>
      <c r="O1011" t="s">
        <v>24</v>
      </c>
      <c r="P1011">
        <v>1403</v>
      </c>
      <c r="Q1011" t="s">
        <v>29</v>
      </c>
      <c r="R1011" s="8" t="s">
        <v>697</v>
      </c>
    </row>
    <row r="1012" spans="1:18" x14ac:dyDescent="0.25">
      <c r="A1012" s="8" t="s">
        <v>160</v>
      </c>
      <c r="B1012" t="s">
        <v>440</v>
      </c>
      <c r="C1012" t="s">
        <v>571</v>
      </c>
      <c r="D1012" t="s">
        <v>573</v>
      </c>
      <c r="E1012" t="s">
        <v>609</v>
      </c>
      <c r="F1012">
        <v>2020</v>
      </c>
      <c r="G1012">
        <v>8</v>
      </c>
      <c r="H1012" s="8" t="s">
        <v>287</v>
      </c>
      <c r="I1012" s="8">
        <v>1</v>
      </c>
      <c r="J1012" s="1">
        <v>14948.04</v>
      </c>
      <c r="K1012" s="1">
        <v>340.46</v>
      </c>
      <c r="L1012" s="8">
        <v>-14607.58</v>
      </c>
      <c r="M1012" t="s">
        <v>19</v>
      </c>
      <c r="N1012" t="s">
        <v>23</v>
      </c>
      <c r="O1012" t="s">
        <v>24</v>
      </c>
      <c r="P1012">
        <v>1405</v>
      </c>
      <c r="Q1012" t="s">
        <v>29</v>
      </c>
      <c r="R1012" s="8" t="s">
        <v>697</v>
      </c>
    </row>
    <row r="1013" spans="1:18" x14ac:dyDescent="0.25">
      <c r="A1013" s="8" t="s">
        <v>160</v>
      </c>
      <c r="B1013" t="s">
        <v>440</v>
      </c>
      <c r="C1013" t="s">
        <v>571</v>
      </c>
      <c r="D1013" t="s">
        <v>573</v>
      </c>
      <c r="E1013" t="s">
        <v>296</v>
      </c>
      <c r="F1013">
        <v>2020</v>
      </c>
      <c r="G1013">
        <v>8</v>
      </c>
      <c r="H1013" s="8" t="s">
        <v>287</v>
      </c>
      <c r="I1013" s="8">
        <v>1</v>
      </c>
      <c r="J1013" s="1">
        <v>20.38</v>
      </c>
      <c r="K1013" s="1">
        <v>163.63</v>
      </c>
      <c r="L1013" s="8">
        <v>143.25</v>
      </c>
      <c r="M1013" t="s">
        <v>19</v>
      </c>
      <c r="N1013" t="s">
        <v>23</v>
      </c>
      <c r="O1013" t="s">
        <v>24</v>
      </c>
      <c r="P1013">
        <v>1406</v>
      </c>
      <c r="Q1013" t="s">
        <v>27</v>
      </c>
      <c r="R1013" s="8" t="s">
        <v>697</v>
      </c>
    </row>
    <row r="1014" spans="1:18" x14ac:dyDescent="0.25">
      <c r="A1014" s="8" t="s">
        <v>160</v>
      </c>
      <c r="B1014" t="s">
        <v>440</v>
      </c>
      <c r="C1014" t="s">
        <v>571</v>
      </c>
      <c r="D1014" t="s">
        <v>573</v>
      </c>
      <c r="E1014" t="s">
        <v>297</v>
      </c>
      <c r="F1014">
        <v>2020</v>
      </c>
      <c r="G1014">
        <v>8</v>
      </c>
      <c r="H1014" s="8" t="s">
        <v>287</v>
      </c>
      <c r="I1014" s="8">
        <v>1</v>
      </c>
      <c r="J1014" s="1">
        <v>0</v>
      </c>
      <c r="K1014" s="1">
        <v>200.09</v>
      </c>
      <c r="L1014" s="8">
        <v>200.09</v>
      </c>
      <c r="M1014" t="s">
        <v>19</v>
      </c>
      <c r="N1014" t="s">
        <v>23</v>
      </c>
      <c r="O1014" t="s">
        <v>24</v>
      </c>
      <c r="P1014">
        <v>1434</v>
      </c>
      <c r="Q1014" t="s">
        <v>28</v>
      </c>
      <c r="R1014" s="8" t="s">
        <v>697</v>
      </c>
    </row>
    <row r="1015" spans="1:18" x14ac:dyDescent="0.25">
      <c r="A1015" s="8" t="s">
        <v>160</v>
      </c>
      <c r="B1015" t="s">
        <v>440</v>
      </c>
      <c r="C1015" t="s">
        <v>571</v>
      </c>
      <c r="D1015" t="s">
        <v>573</v>
      </c>
      <c r="E1015" t="s">
        <v>298</v>
      </c>
      <c r="F1015">
        <v>2020</v>
      </c>
      <c r="G1015">
        <v>8</v>
      </c>
      <c r="H1015" s="8" t="s">
        <v>287</v>
      </c>
      <c r="I1015" s="8">
        <v>1</v>
      </c>
      <c r="J1015" s="1">
        <v>163.63</v>
      </c>
      <c r="K1015" s="1">
        <v>72.569999999999993</v>
      </c>
      <c r="L1015" s="8">
        <v>-91.06</v>
      </c>
      <c r="M1015" t="s">
        <v>19</v>
      </c>
      <c r="N1015" t="s">
        <v>23</v>
      </c>
      <c r="O1015" t="s">
        <v>24</v>
      </c>
      <c r="P1015">
        <v>1437</v>
      </c>
      <c r="Q1015" t="s">
        <v>29</v>
      </c>
      <c r="R1015" s="8" t="s">
        <v>697</v>
      </c>
    </row>
    <row r="1016" spans="1:18" x14ac:dyDescent="0.25">
      <c r="A1016" s="8" t="s">
        <v>160</v>
      </c>
      <c r="B1016" t="s">
        <v>440</v>
      </c>
      <c r="C1016" t="s">
        <v>571</v>
      </c>
      <c r="D1016" t="s">
        <v>573</v>
      </c>
      <c r="E1016" t="s">
        <v>371</v>
      </c>
      <c r="F1016">
        <v>2020</v>
      </c>
      <c r="G1016">
        <v>8</v>
      </c>
      <c r="H1016" s="8" t="s">
        <v>287</v>
      </c>
      <c r="I1016" s="8">
        <v>1</v>
      </c>
      <c r="J1016" s="1">
        <v>10000</v>
      </c>
      <c r="K1016" s="1">
        <v>10000</v>
      </c>
      <c r="L1016" s="8">
        <v>0</v>
      </c>
      <c r="M1016" t="s">
        <v>19</v>
      </c>
      <c r="N1016" t="s">
        <v>23</v>
      </c>
      <c r="O1016" t="s">
        <v>24</v>
      </c>
      <c r="P1016">
        <v>1460</v>
      </c>
      <c r="Q1016" t="s">
        <v>129</v>
      </c>
      <c r="R1016" s="8" t="s">
        <v>697</v>
      </c>
    </row>
    <row r="1017" spans="1:18" x14ac:dyDescent="0.25">
      <c r="A1017" s="8" t="s">
        <v>160</v>
      </c>
      <c r="B1017" t="s">
        <v>440</v>
      </c>
      <c r="C1017" t="s">
        <v>574</v>
      </c>
      <c r="D1017" t="s">
        <v>575</v>
      </c>
      <c r="E1017" t="s">
        <v>299</v>
      </c>
      <c r="F1017">
        <v>2020</v>
      </c>
      <c r="G1017">
        <v>8</v>
      </c>
      <c r="H1017" s="8" t="s">
        <v>287</v>
      </c>
      <c r="I1017" s="8">
        <v>1</v>
      </c>
      <c r="J1017" s="1">
        <v>0</v>
      </c>
      <c r="K1017" s="1">
        <v>54</v>
      </c>
      <c r="L1017" s="8">
        <v>54</v>
      </c>
      <c r="M1017" t="s">
        <v>19</v>
      </c>
      <c r="N1017" t="s">
        <v>30</v>
      </c>
      <c r="O1017" t="s">
        <v>31</v>
      </c>
      <c r="P1017">
        <v>1600</v>
      </c>
      <c r="Q1017" t="s">
        <v>32</v>
      </c>
      <c r="R1017" s="8" t="s">
        <v>697</v>
      </c>
    </row>
    <row r="1018" spans="1:18" x14ac:dyDescent="0.25">
      <c r="A1018" s="8" t="s">
        <v>160</v>
      </c>
      <c r="B1018" t="s">
        <v>440</v>
      </c>
      <c r="C1018" t="s">
        <v>574</v>
      </c>
      <c r="D1018" t="s">
        <v>575</v>
      </c>
      <c r="E1018" t="s">
        <v>300</v>
      </c>
      <c r="F1018">
        <v>2020</v>
      </c>
      <c r="G1018">
        <v>8</v>
      </c>
      <c r="H1018" s="8" t="s">
        <v>287</v>
      </c>
      <c r="I1018" s="8">
        <v>1</v>
      </c>
      <c r="J1018" s="1">
        <v>1109.8499999999999</v>
      </c>
      <c r="K1018" s="1">
        <v>88249.58</v>
      </c>
      <c r="L1018" s="8">
        <v>87139.73</v>
      </c>
      <c r="M1018" t="s">
        <v>19</v>
      </c>
      <c r="N1018" t="s">
        <v>30</v>
      </c>
      <c r="O1018" t="s">
        <v>31</v>
      </c>
      <c r="P1018">
        <v>1803</v>
      </c>
      <c r="Q1018" t="s">
        <v>33</v>
      </c>
      <c r="R1018" s="8" t="s">
        <v>697</v>
      </c>
    </row>
    <row r="1019" spans="1:18" x14ac:dyDescent="0.25">
      <c r="A1019" s="8" t="s">
        <v>160</v>
      </c>
      <c r="B1019" t="s">
        <v>440</v>
      </c>
      <c r="C1019" t="s">
        <v>574</v>
      </c>
      <c r="D1019" t="s">
        <v>575</v>
      </c>
      <c r="E1019" t="s">
        <v>666</v>
      </c>
      <c r="F1019">
        <v>2020</v>
      </c>
      <c r="G1019">
        <v>8</v>
      </c>
      <c r="H1019" s="8" t="s">
        <v>287</v>
      </c>
      <c r="I1019" s="8">
        <v>1</v>
      </c>
      <c r="J1019" s="1">
        <v>10000</v>
      </c>
      <c r="K1019" s="1">
        <v>0</v>
      </c>
      <c r="L1019" s="8">
        <v>-10000</v>
      </c>
      <c r="M1019" t="s">
        <v>19</v>
      </c>
      <c r="N1019" t="s">
        <v>30</v>
      </c>
      <c r="O1019" t="s">
        <v>31</v>
      </c>
      <c r="P1019">
        <v>1820</v>
      </c>
      <c r="Q1019" t="s">
        <v>667</v>
      </c>
      <c r="R1019" s="8" t="s">
        <v>697</v>
      </c>
    </row>
    <row r="1020" spans="1:18" x14ac:dyDescent="0.25">
      <c r="A1020" s="8" t="s">
        <v>161</v>
      </c>
      <c r="B1020" t="s">
        <v>583</v>
      </c>
      <c r="C1020" t="s">
        <v>584</v>
      </c>
      <c r="D1020" t="s">
        <v>585</v>
      </c>
      <c r="E1020" t="s">
        <v>312</v>
      </c>
      <c r="F1020">
        <v>2020</v>
      </c>
      <c r="G1020">
        <v>8</v>
      </c>
      <c r="H1020" s="8" t="s">
        <v>287</v>
      </c>
      <c r="I1020" s="8">
        <v>1</v>
      </c>
      <c r="J1020" s="1">
        <v>25163.38</v>
      </c>
      <c r="K1020" s="1">
        <v>102116.72</v>
      </c>
      <c r="L1020" s="8">
        <v>76953.34</v>
      </c>
      <c r="M1020" t="s">
        <v>51</v>
      </c>
      <c r="N1020" t="s">
        <v>149</v>
      </c>
      <c r="O1020" t="s">
        <v>149</v>
      </c>
      <c r="P1020">
        <v>3300</v>
      </c>
      <c r="Q1020" t="s">
        <v>150</v>
      </c>
      <c r="R1020" s="8" t="s">
        <v>697</v>
      </c>
    </row>
    <row r="1021" spans="1:18" x14ac:dyDescent="0.25">
      <c r="A1021" s="8" t="s">
        <v>161</v>
      </c>
      <c r="B1021" t="s">
        <v>583</v>
      </c>
      <c r="C1021" t="s">
        <v>586</v>
      </c>
      <c r="D1021" t="s">
        <v>587</v>
      </c>
      <c r="E1021" t="s">
        <v>315</v>
      </c>
      <c r="F1021">
        <v>2020</v>
      </c>
      <c r="G1021">
        <v>8</v>
      </c>
      <c r="H1021" s="8" t="s">
        <v>287</v>
      </c>
      <c r="I1021" s="8">
        <v>1</v>
      </c>
      <c r="J1021" s="1">
        <v>36843.15</v>
      </c>
      <c r="K1021" s="1">
        <v>36843.15</v>
      </c>
      <c r="L1021" s="8">
        <v>0</v>
      </c>
      <c r="M1021" t="s">
        <v>51</v>
      </c>
      <c r="N1021" t="s">
        <v>52</v>
      </c>
      <c r="O1021" t="s">
        <v>52</v>
      </c>
      <c r="P1021">
        <v>3720</v>
      </c>
      <c r="Q1021" t="s">
        <v>55</v>
      </c>
      <c r="R1021" s="8" t="s">
        <v>697</v>
      </c>
    </row>
    <row r="1022" spans="1:18" x14ac:dyDescent="0.25">
      <c r="A1022" s="8" t="s">
        <v>161</v>
      </c>
      <c r="B1022" t="s">
        <v>583</v>
      </c>
      <c r="C1022" t="s">
        <v>586</v>
      </c>
      <c r="D1022" t="s">
        <v>587</v>
      </c>
      <c r="E1022" t="s">
        <v>383</v>
      </c>
      <c r="F1022">
        <v>2020</v>
      </c>
      <c r="G1022">
        <v>8</v>
      </c>
      <c r="H1022" s="8" t="s">
        <v>287</v>
      </c>
      <c r="I1022" s="8">
        <v>1</v>
      </c>
      <c r="J1022" s="1">
        <v>150</v>
      </c>
      <c r="K1022" s="1">
        <v>150</v>
      </c>
      <c r="L1022" s="8">
        <v>0</v>
      </c>
      <c r="M1022" t="s">
        <v>51</v>
      </c>
      <c r="N1022" t="s">
        <v>52</v>
      </c>
      <c r="O1022" t="s">
        <v>52</v>
      </c>
      <c r="P1022">
        <v>3725</v>
      </c>
      <c r="Q1022" t="s">
        <v>144</v>
      </c>
      <c r="R1022" s="8" t="s">
        <v>697</v>
      </c>
    </row>
    <row r="1023" spans="1:18" x14ac:dyDescent="0.25">
      <c r="A1023" s="8" t="s">
        <v>161</v>
      </c>
      <c r="B1023" t="s">
        <v>583</v>
      </c>
      <c r="C1023" t="s">
        <v>586</v>
      </c>
      <c r="D1023" t="s">
        <v>587</v>
      </c>
      <c r="E1023" t="s">
        <v>316</v>
      </c>
      <c r="F1023">
        <v>2020</v>
      </c>
      <c r="G1023">
        <v>8</v>
      </c>
      <c r="H1023" s="8" t="s">
        <v>287</v>
      </c>
      <c r="I1023" s="8">
        <v>1</v>
      </c>
      <c r="J1023" s="1">
        <v>0</v>
      </c>
      <c r="K1023" s="1">
        <v>13904.01</v>
      </c>
      <c r="L1023" s="8">
        <v>13904.01</v>
      </c>
      <c r="M1023" t="s">
        <v>51</v>
      </c>
      <c r="N1023" t="s">
        <v>52</v>
      </c>
      <c r="O1023" t="s">
        <v>52</v>
      </c>
      <c r="P1023">
        <v>3730</v>
      </c>
      <c r="Q1023" t="s">
        <v>56</v>
      </c>
      <c r="R1023" s="8" t="s">
        <v>697</v>
      </c>
    </row>
    <row r="1024" spans="1:18" x14ac:dyDescent="0.25">
      <c r="A1024" s="8" t="s">
        <v>161</v>
      </c>
      <c r="B1024" t="s">
        <v>583</v>
      </c>
      <c r="C1024" t="s">
        <v>586</v>
      </c>
      <c r="D1024" t="s">
        <v>587</v>
      </c>
      <c r="E1024" t="s">
        <v>317</v>
      </c>
      <c r="F1024">
        <v>2020</v>
      </c>
      <c r="G1024">
        <v>8</v>
      </c>
      <c r="H1024" s="8" t="s">
        <v>287</v>
      </c>
      <c r="I1024" s="8">
        <v>0</v>
      </c>
      <c r="J1024" s="1">
        <v>0</v>
      </c>
      <c r="K1024" s="1">
        <v>3</v>
      </c>
      <c r="L1024" s="8">
        <v>3</v>
      </c>
      <c r="M1024" t="s">
        <v>51</v>
      </c>
      <c r="N1024" t="s">
        <v>52</v>
      </c>
      <c r="O1024" t="s">
        <v>52</v>
      </c>
      <c r="P1024">
        <v>3740</v>
      </c>
      <c r="Q1024" t="s">
        <v>57</v>
      </c>
      <c r="R1024" s="8" t="s">
        <v>697</v>
      </c>
    </row>
    <row r="1025" spans="1:18" x14ac:dyDescent="0.25">
      <c r="A1025" s="8" t="s">
        <v>161</v>
      </c>
      <c r="B1025" t="s">
        <v>583</v>
      </c>
      <c r="C1025" t="s">
        <v>586</v>
      </c>
      <c r="D1025" t="s">
        <v>587</v>
      </c>
      <c r="E1025" t="s">
        <v>317</v>
      </c>
      <c r="F1025">
        <v>2020</v>
      </c>
      <c r="G1025">
        <v>8</v>
      </c>
      <c r="H1025" s="8" t="s">
        <v>287</v>
      </c>
      <c r="I1025" s="8">
        <v>1</v>
      </c>
      <c r="J1025" s="1">
        <v>10468.959999999999</v>
      </c>
      <c r="K1025" s="1">
        <v>12289.24</v>
      </c>
      <c r="L1025" s="8">
        <v>1820.28</v>
      </c>
      <c r="M1025" t="s">
        <v>51</v>
      </c>
      <c r="N1025" t="s">
        <v>52</v>
      </c>
      <c r="O1025" t="s">
        <v>52</v>
      </c>
      <c r="P1025">
        <v>3740</v>
      </c>
      <c r="Q1025" t="s">
        <v>57</v>
      </c>
      <c r="R1025" s="8" t="s">
        <v>697</v>
      </c>
    </row>
    <row r="1026" spans="1:18" x14ac:dyDescent="0.25">
      <c r="A1026" s="8" t="s">
        <v>161</v>
      </c>
      <c r="B1026" t="s">
        <v>583</v>
      </c>
      <c r="C1026" t="s">
        <v>586</v>
      </c>
      <c r="D1026" t="s">
        <v>587</v>
      </c>
      <c r="E1026" t="s">
        <v>318</v>
      </c>
      <c r="F1026">
        <v>2020</v>
      </c>
      <c r="G1026">
        <v>8</v>
      </c>
      <c r="H1026" s="8" t="s">
        <v>287</v>
      </c>
      <c r="I1026" s="8">
        <v>1</v>
      </c>
      <c r="J1026" s="1">
        <v>60</v>
      </c>
      <c r="K1026" s="1">
        <v>60</v>
      </c>
      <c r="L1026" s="8">
        <v>0</v>
      </c>
      <c r="M1026" t="s">
        <v>51</v>
      </c>
      <c r="N1026" t="s">
        <v>52</v>
      </c>
      <c r="O1026" t="s">
        <v>52</v>
      </c>
      <c r="P1026">
        <v>3770</v>
      </c>
      <c r="Q1026" t="s">
        <v>58</v>
      </c>
      <c r="R1026" s="8" t="s">
        <v>697</v>
      </c>
    </row>
    <row r="1027" spans="1:18" x14ac:dyDescent="0.25">
      <c r="A1027" s="8" t="s">
        <v>161</v>
      </c>
      <c r="B1027" t="s">
        <v>583</v>
      </c>
      <c r="C1027" t="s">
        <v>586</v>
      </c>
      <c r="D1027" t="s">
        <v>587</v>
      </c>
      <c r="E1027" t="s">
        <v>319</v>
      </c>
      <c r="F1027">
        <v>2020</v>
      </c>
      <c r="G1027">
        <v>8</v>
      </c>
      <c r="H1027" s="8" t="s">
        <v>287</v>
      </c>
      <c r="I1027" s="8">
        <v>1</v>
      </c>
      <c r="J1027" s="1">
        <v>66489.429999999993</v>
      </c>
      <c r="K1027" s="1">
        <v>66489.429999999993</v>
      </c>
      <c r="L1027" s="8">
        <v>0</v>
      </c>
      <c r="M1027" t="s">
        <v>51</v>
      </c>
      <c r="N1027" t="s">
        <v>52</v>
      </c>
      <c r="O1027" t="s">
        <v>52</v>
      </c>
      <c r="P1027">
        <v>3790</v>
      </c>
      <c r="Q1027" t="s">
        <v>59</v>
      </c>
      <c r="R1027" s="8" t="s">
        <v>697</v>
      </c>
    </row>
    <row r="1028" spans="1:18" x14ac:dyDescent="0.25">
      <c r="A1028" s="8" t="s">
        <v>161</v>
      </c>
      <c r="B1028" t="s">
        <v>451</v>
      </c>
      <c r="C1028" t="s">
        <v>452</v>
      </c>
      <c r="D1028" t="s">
        <v>588</v>
      </c>
      <c r="E1028" t="s">
        <v>322</v>
      </c>
      <c r="F1028">
        <v>2020</v>
      </c>
      <c r="G1028">
        <v>8</v>
      </c>
      <c r="H1028" s="8" t="s">
        <v>287</v>
      </c>
      <c r="I1028" s="8">
        <v>1</v>
      </c>
      <c r="J1028" s="1">
        <v>52830.400000000001</v>
      </c>
      <c r="K1028" s="1">
        <v>0</v>
      </c>
      <c r="L1028" s="8">
        <v>-52830.400000000001</v>
      </c>
      <c r="M1028" t="s">
        <v>226</v>
      </c>
      <c r="N1028" t="s">
        <v>226</v>
      </c>
      <c r="O1028" t="s">
        <v>226</v>
      </c>
      <c r="P1028">
        <v>3900</v>
      </c>
      <c r="Q1028" t="s">
        <v>62</v>
      </c>
      <c r="R1028" s="8" t="s">
        <v>697</v>
      </c>
    </row>
    <row r="1029" spans="1:18" x14ac:dyDescent="0.25">
      <c r="A1029" s="8" t="s">
        <v>159</v>
      </c>
      <c r="B1029" t="s">
        <v>453</v>
      </c>
      <c r="C1029" t="s">
        <v>455</v>
      </c>
      <c r="D1029" t="s">
        <v>590</v>
      </c>
      <c r="E1029" t="s">
        <v>325</v>
      </c>
      <c r="F1029">
        <v>2020</v>
      </c>
      <c r="G1029">
        <v>8</v>
      </c>
      <c r="H1029" s="8" t="s">
        <v>287</v>
      </c>
      <c r="I1029" s="8">
        <v>1</v>
      </c>
      <c r="J1029" s="1">
        <v>0</v>
      </c>
      <c r="K1029" s="1">
        <v>17390.439999999999</v>
      </c>
      <c r="L1029" s="8">
        <v>17390.439999999999</v>
      </c>
      <c r="M1029" t="s">
        <v>63</v>
      </c>
      <c r="N1029" t="s">
        <v>67</v>
      </c>
      <c r="O1029" t="s">
        <v>68</v>
      </c>
      <c r="P1029">
        <v>4820</v>
      </c>
      <c r="Q1029" t="s">
        <v>68</v>
      </c>
      <c r="R1029" s="8" t="s">
        <v>697</v>
      </c>
    </row>
    <row r="1030" spans="1:18" x14ac:dyDescent="0.25">
      <c r="A1030" s="8" t="s">
        <v>159</v>
      </c>
      <c r="B1030" t="s">
        <v>453</v>
      </c>
      <c r="C1030" t="s">
        <v>456</v>
      </c>
      <c r="D1030" t="s">
        <v>591</v>
      </c>
      <c r="E1030" t="s">
        <v>326</v>
      </c>
      <c r="F1030">
        <v>2020</v>
      </c>
      <c r="G1030">
        <v>8</v>
      </c>
      <c r="H1030" s="8" t="s">
        <v>287</v>
      </c>
      <c r="I1030" s="8">
        <v>1</v>
      </c>
      <c r="J1030" s="1">
        <v>0</v>
      </c>
      <c r="K1030" s="1">
        <v>52830.400000000001</v>
      </c>
      <c r="L1030" s="8">
        <v>52830.400000000001</v>
      </c>
      <c r="M1030" t="s">
        <v>63</v>
      </c>
      <c r="N1030" t="s">
        <v>69</v>
      </c>
      <c r="O1030" t="s">
        <v>69</v>
      </c>
      <c r="P1030">
        <v>4830</v>
      </c>
      <c r="Q1030" t="s">
        <v>69</v>
      </c>
      <c r="R1030" s="8" t="s">
        <v>697</v>
      </c>
    </row>
    <row r="1031" spans="1:18" x14ac:dyDescent="0.25">
      <c r="A1031" s="8" t="s">
        <v>159</v>
      </c>
      <c r="B1031" t="s">
        <v>457</v>
      </c>
      <c r="C1031" t="s">
        <v>459</v>
      </c>
      <c r="D1031" t="s">
        <v>593</v>
      </c>
      <c r="E1031" t="s">
        <v>328</v>
      </c>
      <c r="F1031">
        <v>2020</v>
      </c>
      <c r="G1031">
        <v>8</v>
      </c>
      <c r="H1031" s="8" t="s">
        <v>287</v>
      </c>
      <c r="I1031" s="8">
        <v>1</v>
      </c>
      <c r="J1031" s="1">
        <v>47554.61</v>
      </c>
      <c r="K1031" s="1">
        <v>392.3</v>
      </c>
      <c r="L1031" s="8">
        <v>-47162.31</v>
      </c>
      <c r="M1031" t="s">
        <v>70</v>
      </c>
      <c r="N1031" t="s">
        <v>74</v>
      </c>
      <c r="O1031" t="s">
        <v>75</v>
      </c>
      <c r="P1031">
        <v>6020</v>
      </c>
      <c r="Q1031" t="s">
        <v>76</v>
      </c>
      <c r="R1031" s="8" t="s">
        <v>697</v>
      </c>
    </row>
    <row r="1032" spans="1:18" x14ac:dyDescent="0.25">
      <c r="A1032" s="8" t="s">
        <v>159</v>
      </c>
      <c r="B1032" t="s">
        <v>457</v>
      </c>
      <c r="C1032" t="s">
        <v>459</v>
      </c>
      <c r="D1032" t="s">
        <v>593</v>
      </c>
      <c r="E1032" t="s">
        <v>329</v>
      </c>
      <c r="F1032">
        <v>2020</v>
      </c>
      <c r="G1032">
        <v>8</v>
      </c>
      <c r="H1032" s="8" t="s">
        <v>287</v>
      </c>
      <c r="I1032" s="8">
        <v>1</v>
      </c>
      <c r="J1032" s="1">
        <v>10000</v>
      </c>
      <c r="K1032" s="1">
        <v>0</v>
      </c>
      <c r="L1032" s="8">
        <v>-10000</v>
      </c>
      <c r="M1032" t="s">
        <v>70</v>
      </c>
      <c r="N1032" t="s">
        <v>74</v>
      </c>
      <c r="O1032" t="s">
        <v>75</v>
      </c>
      <c r="P1032">
        <v>6024</v>
      </c>
      <c r="Q1032" t="s">
        <v>77</v>
      </c>
      <c r="R1032" s="8" t="s">
        <v>697</v>
      </c>
    </row>
    <row r="1033" spans="1:18" x14ac:dyDescent="0.25">
      <c r="A1033" s="8" t="s">
        <v>159</v>
      </c>
      <c r="B1033" t="s">
        <v>457</v>
      </c>
      <c r="C1033" t="s">
        <v>459</v>
      </c>
      <c r="D1033" t="s">
        <v>593</v>
      </c>
      <c r="E1033" t="s">
        <v>357</v>
      </c>
      <c r="F1033">
        <v>2020</v>
      </c>
      <c r="G1033">
        <v>8</v>
      </c>
      <c r="H1033" s="8" t="s">
        <v>287</v>
      </c>
      <c r="I1033" s="8">
        <v>1</v>
      </c>
      <c r="J1033" s="1">
        <v>18341.43</v>
      </c>
      <c r="K1033" s="1">
        <v>0</v>
      </c>
      <c r="L1033" s="8">
        <v>-18341.43</v>
      </c>
      <c r="M1033" t="s">
        <v>70</v>
      </c>
      <c r="N1033" t="s">
        <v>74</v>
      </c>
      <c r="O1033" t="s">
        <v>75</v>
      </c>
      <c r="P1033">
        <v>6095</v>
      </c>
      <c r="Q1033" t="s">
        <v>115</v>
      </c>
      <c r="R1033" s="8" t="s">
        <v>697</v>
      </c>
    </row>
    <row r="1034" spans="1:18" x14ac:dyDescent="0.25">
      <c r="A1034" s="8" t="s">
        <v>159</v>
      </c>
      <c r="B1034" t="s">
        <v>457</v>
      </c>
      <c r="C1034" t="s">
        <v>459</v>
      </c>
      <c r="D1034" t="s">
        <v>594</v>
      </c>
      <c r="E1034" t="s">
        <v>330</v>
      </c>
      <c r="F1034">
        <v>2020</v>
      </c>
      <c r="G1034">
        <v>8</v>
      </c>
      <c r="H1034" s="8" t="s">
        <v>287</v>
      </c>
      <c r="I1034" s="8">
        <v>1</v>
      </c>
      <c r="J1034" s="1">
        <v>8392.52</v>
      </c>
      <c r="K1034" s="1">
        <v>313.8</v>
      </c>
      <c r="L1034" s="8">
        <v>-8078.72</v>
      </c>
      <c r="M1034" t="s">
        <v>70</v>
      </c>
      <c r="N1034" t="s">
        <v>74</v>
      </c>
      <c r="O1034" t="s">
        <v>78</v>
      </c>
      <c r="P1034">
        <v>6110</v>
      </c>
      <c r="Q1034" t="s">
        <v>79</v>
      </c>
      <c r="R1034" s="8" t="s">
        <v>697</v>
      </c>
    </row>
    <row r="1035" spans="1:18" x14ac:dyDescent="0.25">
      <c r="A1035" s="8" t="s">
        <v>159</v>
      </c>
      <c r="B1035" t="s">
        <v>457</v>
      </c>
      <c r="C1035" t="s">
        <v>459</v>
      </c>
      <c r="D1035" t="s">
        <v>594</v>
      </c>
      <c r="E1035" t="s">
        <v>331</v>
      </c>
      <c r="F1035">
        <v>2020</v>
      </c>
      <c r="G1035">
        <v>8</v>
      </c>
      <c r="H1035" s="8" t="s">
        <v>287</v>
      </c>
      <c r="I1035" s="8">
        <v>1</v>
      </c>
      <c r="J1035" s="1">
        <v>0</v>
      </c>
      <c r="K1035" s="1">
        <v>2801.73</v>
      </c>
      <c r="L1035" s="8">
        <v>2801.73</v>
      </c>
      <c r="M1035" t="s">
        <v>70</v>
      </c>
      <c r="N1035" t="s">
        <v>74</v>
      </c>
      <c r="O1035" t="s">
        <v>78</v>
      </c>
      <c r="P1035">
        <v>6111</v>
      </c>
      <c r="Q1035" t="s">
        <v>80</v>
      </c>
      <c r="R1035" s="8" t="s">
        <v>697</v>
      </c>
    </row>
    <row r="1036" spans="1:18" x14ac:dyDescent="0.25">
      <c r="A1036" s="8" t="s">
        <v>159</v>
      </c>
      <c r="B1036" t="s">
        <v>457</v>
      </c>
      <c r="C1036" t="s">
        <v>459</v>
      </c>
      <c r="D1036" t="s">
        <v>594</v>
      </c>
      <c r="E1036" t="s">
        <v>386</v>
      </c>
      <c r="F1036">
        <v>2020</v>
      </c>
      <c r="G1036">
        <v>8</v>
      </c>
      <c r="H1036" s="8" t="s">
        <v>287</v>
      </c>
      <c r="I1036" s="8">
        <v>1</v>
      </c>
      <c r="J1036" s="1">
        <v>150</v>
      </c>
      <c r="K1036" s="1">
        <v>127.5</v>
      </c>
      <c r="L1036" s="8">
        <v>-22.5</v>
      </c>
      <c r="M1036" t="s">
        <v>70</v>
      </c>
      <c r="N1036" t="s">
        <v>74</v>
      </c>
      <c r="O1036" t="s">
        <v>78</v>
      </c>
      <c r="P1036">
        <v>6140</v>
      </c>
      <c r="Q1036" t="s">
        <v>147</v>
      </c>
      <c r="R1036" s="8" t="s">
        <v>697</v>
      </c>
    </row>
    <row r="1037" spans="1:18" x14ac:dyDescent="0.25">
      <c r="A1037" s="8" t="s">
        <v>159</v>
      </c>
      <c r="B1037" t="s">
        <v>457</v>
      </c>
      <c r="C1037" t="s">
        <v>464</v>
      </c>
      <c r="D1037" t="s">
        <v>606</v>
      </c>
      <c r="E1037" t="s">
        <v>376</v>
      </c>
      <c r="F1037">
        <v>2020</v>
      </c>
      <c r="G1037">
        <v>8</v>
      </c>
      <c r="H1037" s="8" t="s">
        <v>287</v>
      </c>
      <c r="I1037" s="8">
        <v>1</v>
      </c>
      <c r="J1037" s="1">
        <v>5352.29</v>
      </c>
      <c r="K1037" s="1">
        <v>0</v>
      </c>
      <c r="L1037" s="8">
        <v>-5352.29</v>
      </c>
      <c r="M1037" t="s">
        <v>70</v>
      </c>
      <c r="N1037" t="s">
        <v>134</v>
      </c>
      <c r="O1037" t="s">
        <v>135</v>
      </c>
      <c r="P1037">
        <v>6201</v>
      </c>
      <c r="Q1037" t="s">
        <v>136</v>
      </c>
      <c r="R1037" s="8" t="s">
        <v>697</v>
      </c>
    </row>
    <row r="1038" spans="1:18" x14ac:dyDescent="0.25">
      <c r="A1038" s="8" t="s">
        <v>159</v>
      </c>
      <c r="B1038" t="s">
        <v>457</v>
      </c>
      <c r="C1038" t="s">
        <v>464</v>
      </c>
      <c r="D1038" t="s">
        <v>607</v>
      </c>
      <c r="E1038" t="s">
        <v>377</v>
      </c>
      <c r="F1038">
        <v>2020</v>
      </c>
      <c r="G1038">
        <v>8</v>
      </c>
      <c r="H1038" s="8" t="s">
        <v>287</v>
      </c>
      <c r="I1038" s="8">
        <v>1</v>
      </c>
      <c r="J1038" s="1">
        <v>721.74</v>
      </c>
      <c r="K1038" s="1">
        <v>0</v>
      </c>
      <c r="L1038" s="8">
        <v>-721.74</v>
      </c>
      <c r="M1038" t="s">
        <v>70</v>
      </c>
      <c r="N1038" t="s">
        <v>134</v>
      </c>
      <c r="O1038" t="s">
        <v>137</v>
      </c>
      <c r="P1038">
        <v>6220</v>
      </c>
      <c r="Q1038" t="s">
        <v>138</v>
      </c>
      <c r="R1038" s="8" t="s">
        <v>697</v>
      </c>
    </row>
    <row r="1039" spans="1:18" x14ac:dyDescent="0.25">
      <c r="A1039" s="8" t="s">
        <v>159</v>
      </c>
      <c r="B1039" t="s">
        <v>457</v>
      </c>
      <c r="C1039" t="s">
        <v>460</v>
      </c>
      <c r="D1039" t="s">
        <v>595</v>
      </c>
      <c r="E1039" t="s">
        <v>333</v>
      </c>
      <c r="F1039">
        <v>2020</v>
      </c>
      <c r="G1039">
        <v>8</v>
      </c>
      <c r="H1039" s="8" t="s">
        <v>287</v>
      </c>
      <c r="I1039" s="8">
        <v>0</v>
      </c>
      <c r="J1039" s="1">
        <v>3</v>
      </c>
      <c r="K1039" s="1">
        <v>0</v>
      </c>
      <c r="L1039" s="8">
        <v>-3</v>
      </c>
      <c r="M1039" t="s">
        <v>70</v>
      </c>
      <c r="N1039" t="s">
        <v>82</v>
      </c>
      <c r="O1039" t="s">
        <v>83</v>
      </c>
      <c r="P1039">
        <v>6300</v>
      </c>
      <c r="Q1039" t="s">
        <v>82</v>
      </c>
      <c r="R1039" s="8" t="s">
        <v>697</v>
      </c>
    </row>
    <row r="1040" spans="1:18" x14ac:dyDescent="0.25">
      <c r="A1040" s="8" t="s">
        <v>159</v>
      </c>
      <c r="B1040" t="s">
        <v>457</v>
      </c>
      <c r="C1040" t="s">
        <v>460</v>
      </c>
      <c r="D1040" t="s">
        <v>595</v>
      </c>
      <c r="E1040" t="s">
        <v>333</v>
      </c>
      <c r="F1040">
        <v>2020</v>
      </c>
      <c r="G1040">
        <v>8</v>
      </c>
      <c r="H1040" s="8" t="s">
        <v>287</v>
      </c>
      <c r="I1040" s="8">
        <v>1</v>
      </c>
      <c r="J1040" s="1">
        <v>34.5</v>
      </c>
      <c r="K1040" s="1">
        <v>520</v>
      </c>
      <c r="L1040" s="8">
        <v>485.5</v>
      </c>
      <c r="M1040" t="s">
        <v>70</v>
      </c>
      <c r="N1040" t="s">
        <v>82</v>
      </c>
      <c r="O1040" t="s">
        <v>83</v>
      </c>
      <c r="P1040">
        <v>6300</v>
      </c>
      <c r="Q1040" t="s">
        <v>82</v>
      </c>
      <c r="R1040" s="8" t="s">
        <v>697</v>
      </c>
    </row>
    <row r="1041" spans="1:18" x14ac:dyDescent="0.25">
      <c r="A1041" s="8" t="s">
        <v>159</v>
      </c>
      <c r="B1041" t="s">
        <v>457</v>
      </c>
      <c r="C1041" t="s">
        <v>460</v>
      </c>
      <c r="D1041" t="s">
        <v>595</v>
      </c>
      <c r="E1041" t="s">
        <v>365</v>
      </c>
      <c r="F1041">
        <v>2020</v>
      </c>
      <c r="G1041">
        <v>8</v>
      </c>
      <c r="H1041" s="8" t="s">
        <v>287</v>
      </c>
      <c r="I1041" s="8">
        <v>1</v>
      </c>
      <c r="J1041" s="1">
        <v>0</v>
      </c>
      <c r="K1041" s="1">
        <v>12.87</v>
      </c>
      <c r="L1041" s="8">
        <v>12.87</v>
      </c>
      <c r="M1041" t="s">
        <v>70</v>
      </c>
      <c r="N1041" t="s">
        <v>82</v>
      </c>
      <c r="O1041" t="s">
        <v>83</v>
      </c>
      <c r="P1041">
        <v>6301</v>
      </c>
      <c r="Q1041" t="s">
        <v>122</v>
      </c>
      <c r="R1041" s="8" t="s">
        <v>697</v>
      </c>
    </row>
    <row r="1042" spans="1:18" x14ac:dyDescent="0.25">
      <c r="A1042" s="8" t="s">
        <v>159</v>
      </c>
      <c r="B1042" t="s">
        <v>457</v>
      </c>
      <c r="C1042" t="s">
        <v>460</v>
      </c>
      <c r="D1042" t="s">
        <v>596</v>
      </c>
      <c r="E1042" t="s">
        <v>334</v>
      </c>
      <c r="F1042">
        <v>2020</v>
      </c>
      <c r="G1042">
        <v>8</v>
      </c>
      <c r="H1042" s="8" t="s">
        <v>287</v>
      </c>
      <c r="I1042" s="8">
        <v>1</v>
      </c>
      <c r="J1042" s="1">
        <v>5276.27</v>
      </c>
      <c r="K1042" s="1">
        <v>0</v>
      </c>
      <c r="L1042" s="8">
        <v>-5276.27</v>
      </c>
      <c r="M1042" t="s">
        <v>70</v>
      </c>
      <c r="N1042" t="s">
        <v>82</v>
      </c>
      <c r="O1042" t="s">
        <v>84</v>
      </c>
      <c r="P1042">
        <v>6310</v>
      </c>
      <c r="Q1042" t="s">
        <v>85</v>
      </c>
      <c r="R1042" s="8" t="s">
        <v>697</v>
      </c>
    </row>
    <row r="1043" spans="1:18" x14ac:dyDescent="0.25">
      <c r="A1043" s="8" t="s">
        <v>159</v>
      </c>
      <c r="B1043" t="s">
        <v>457</v>
      </c>
      <c r="C1043" t="s">
        <v>460</v>
      </c>
      <c r="D1043" t="s">
        <v>596</v>
      </c>
      <c r="E1043" t="s">
        <v>335</v>
      </c>
      <c r="F1043">
        <v>2020</v>
      </c>
      <c r="G1043">
        <v>8</v>
      </c>
      <c r="H1043" s="8" t="s">
        <v>287</v>
      </c>
      <c r="I1043" s="8">
        <v>1</v>
      </c>
      <c r="J1043" s="1">
        <v>1210.51</v>
      </c>
      <c r="K1043" s="1">
        <v>0</v>
      </c>
      <c r="L1043" s="8">
        <v>-1210.51</v>
      </c>
      <c r="M1043" t="s">
        <v>70</v>
      </c>
      <c r="N1043" t="s">
        <v>82</v>
      </c>
      <c r="O1043" t="s">
        <v>84</v>
      </c>
      <c r="P1043">
        <v>6325</v>
      </c>
      <c r="Q1043" t="s">
        <v>86</v>
      </c>
      <c r="R1043" s="8" t="s">
        <v>697</v>
      </c>
    </row>
    <row r="1044" spans="1:18" x14ac:dyDescent="0.25">
      <c r="A1044" s="8" t="s">
        <v>159</v>
      </c>
      <c r="B1044" t="s">
        <v>457</v>
      </c>
      <c r="C1044" t="s">
        <v>460</v>
      </c>
      <c r="D1044" t="s">
        <v>596</v>
      </c>
      <c r="E1044" t="s">
        <v>336</v>
      </c>
      <c r="F1044">
        <v>2020</v>
      </c>
      <c r="G1044">
        <v>8</v>
      </c>
      <c r="H1044" s="8" t="s">
        <v>287</v>
      </c>
      <c r="I1044" s="8">
        <v>1</v>
      </c>
      <c r="J1044" s="1">
        <v>424.59</v>
      </c>
      <c r="K1044" s="1">
        <v>0</v>
      </c>
      <c r="L1044" s="8">
        <v>-424.59</v>
      </c>
      <c r="M1044" t="s">
        <v>70</v>
      </c>
      <c r="N1044" t="s">
        <v>82</v>
      </c>
      <c r="O1044" t="s">
        <v>84</v>
      </c>
      <c r="P1044">
        <v>6330</v>
      </c>
      <c r="Q1044" t="s">
        <v>87</v>
      </c>
      <c r="R1044" s="8" t="s">
        <v>697</v>
      </c>
    </row>
    <row r="1045" spans="1:18" x14ac:dyDescent="0.25">
      <c r="A1045" s="8" t="s">
        <v>159</v>
      </c>
      <c r="B1045" t="s">
        <v>457</v>
      </c>
      <c r="C1045" t="s">
        <v>460</v>
      </c>
      <c r="D1045" t="s">
        <v>598</v>
      </c>
      <c r="E1045" t="s">
        <v>339</v>
      </c>
      <c r="F1045">
        <v>2020</v>
      </c>
      <c r="G1045">
        <v>8</v>
      </c>
      <c r="H1045" s="8" t="s">
        <v>287</v>
      </c>
      <c r="I1045" s="8">
        <v>1</v>
      </c>
      <c r="J1045" s="1">
        <v>568.49</v>
      </c>
      <c r="K1045" s="1">
        <v>2.34</v>
      </c>
      <c r="L1045" s="8">
        <v>-566.15</v>
      </c>
      <c r="M1045" t="s">
        <v>70</v>
      </c>
      <c r="N1045" t="s">
        <v>82</v>
      </c>
      <c r="O1045" t="s">
        <v>91</v>
      </c>
      <c r="P1045">
        <v>6470</v>
      </c>
      <c r="Q1045" t="s">
        <v>92</v>
      </c>
      <c r="R1045" s="8" t="s">
        <v>697</v>
      </c>
    </row>
    <row r="1046" spans="1:18" x14ac:dyDescent="0.25">
      <c r="A1046" s="8" t="s">
        <v>159</v>
      </c>
      <c r="B1046" t="s">
        <v>457</v>
      </c>
      <c r="C1046" t="s">
        <v>460</v>
      </c>
      <c r="D1046" t="s">
        <v>599</v>
      </c>
      <c r="E1046" t="s">
        <v>358</v>
      </c>
      <c r="F1046">
        <v>2020</v>
      </c>
      <c r="G1046">
        <v>8</v>
      </c>
      <c r="H1046" s="8" t="s">
        <v>287</v>
      </c>
      <c r="I1046" s="8">
        <v>1</v>
      </c>
      <c r="J1046" s="1">
        <v>32.17</v>
      </c>
      <c r="K1046" s="1">
        <v>0</v>
      </c>
      <c r="L1046" s="8">
        <v>-32.17</v>
      </c>
      <c r="M1046" t="s">
        <v>70</v>
      </c>
      <c r="N1046" t="s">
        <v>82</v>
      </c>
      <c r="O1046" t="s">
        <v>94</v>
      </c>
      <c r="P1046">
        <v>6600</v>
      </c>
      <c r="Q1046" t="s">
        <v>116</v>
      </c>
      <c r="R1046" s="8" t="s">
        <v>697</v>
      </c>
    </row>
    <row r="1047" spans="1:18" x14ac:dyDescent="0.25">
      <c r="A1047" s="8" t="s">
        <v>159</v>
      </c>
      <c r="B1047" t="s">
        <v>457</v>
      </c>
      <c r="C1047" t="s">
        <v>460</v>
      </c>
      <c r="D1047" t="s">
        <v>599</v>
      </c>
      <c r="E1047" t="s">
        <v>341</v>
      </c>
      <c r="F1047">
        <v>2020</v>
      </c>
      <c r="G1047">
        <v>8</v>
      </c>
      <c r="H1047" s="8" t="s">
        <v>287</v>
      </c>
      <c r="I1047" s="8">
        <v>1</v>
      </c>
      <c r="J1047" s="1">
        <v>37.299999999999997</v>
      </c>
      <c r="K1047" s="1">
        <v>0</v>
      </c>
      <c r="L1047" s="8">
        <v>-37.299999999999997</v>
      </c>
      <c r="M1047" t="s">
        <v>70</v>
      </c>
      <c r="N1047" t="s">
        <v>82</v>
      </c>
      <c r="O1047" t="s">
        <v>94</v>
      </c>
      <c r="P1047">
        <v>6640</v>
      </c>
      <c r="Q1047" t="s">
        <v>95</v>
      </c>
      <c r="R1047" s="8" t="s">
        <v>697</v>
      </c>
    </row>
    <row r="1048" spans="1:18" x14ac:dyDescent="0.25">
      <c r="A1048" s="8" t="s">
        <v>159</v>
      </c>
      <c r="B1048" t="s">
        <v>457</v>
      </c>
      <c r="C1048" t="s">
        <v>460</v>
      </c>
      <c r="D1048" t="s">
        <v>599</v>
      </c>
      <c r="E1048" t="s">
        <v>342</v>
      </c>
      <c r="F1048">
        <v>2020</v>
      </c>
      <c r="G1048">
        <v>8</v>
      </c>
      <c r="H1048" s="8" t="s">
        <v>287</v>
      </c>
      <c r="I1048" s="8">
        <v>1</v>
      </c>
      <c r="J1048" s="1">
        <v>894.91</v>
      </c>
      <c r="K1048" s="1">
        <v>0</v>
      </c>
      <c r="L1048" s="8">
        <v>-894.91</v>
      </c>
      <c r="M1048" t="s">
        <v>70</v>
      </c>
      <c r="N1048" t="s">
        <v>82</v>
      </c>
      <c r="O1048" t="s">
        <v>94</v>
      </c>
      <c r="P1048">
        <v>6650</v>
      </c>
      <c r="Q1048" t="s">
        <v>96</v>
      </c>
      <c r="R1048" s="8" t="s">
        <v>697</v>
      </c>
    </row>
    <row r="1049" spans="1:18" x14ac:dyDescent="0.25">
      <c r="A1049" s="8" t="s">
        <v>159</v>
      </c>
      <c r="B1049" t="s">
        <v>457</v>
      </c>
      <c r="C1049" t="s">
        <v>460</v>
      </c>
      <c r="D1049" t="s">
        <v>599</v>
      </c>
      <c r="E1049" t="s">
        <v>359</v>
      </c>
      <c r="F1049">
        <v>2020</v>
      </c>
      <c r="G1049">
        <v>8</v>
      </c>
      <c r="H1049" s="8" t="s">
        <v>287</v>
      </c>
      <c r="I1049" s="8">
        <v>1</v>
      </c>
      <c r="J1049" s="1">
        <v>607.79</v>
      </c>
      <c r="K1049" s="1">
        <v>0</v>
      </c>
      <c r="L1049" s="8">
        <v>-607.79</v>
      </c>
      <c r="M1049" t="s">
        <v>70</v>
      </c>
      <c r="N1049" t="s">
        <v>82</v>
      </c>
      <c r="O1049" t="s">
        <v>94</v>
      </c>
      <c r="P1049">
        <v>6651</v>
      </c>
      <c r="Q1049" t="s">
        <v>117</v>
      </c>
      <c r="R1049" s="8" t="s">
        <v>697</v>
      </c>
    </row>
    <row r="1050" spans="1:18" x14ac:dyDescent="0.25">
      <c r="A1050" s="8" t="s">
        <v>159</v>
      </c>
      <c r="B1050" t="s">
        <v>457</v>
      </c>
      <c r="C1050" t="s">
        <v>460</v>
      </c>
      <c r="D1050" t="s">
        <v>599</v>
      </c>
      <c r="E1050" t="s">
        <v>343</v>
      </c>
      <c r="F1050">
        <v>2020</v>
      </c>
      <c r="G1050">
        <v>8</v>
      </c>
      <c r="H1050" s="8" t="s">
        <v>287</v>
      </c>
      <c r="I1050" s="8">
        <v>1</v>
      </c>
      <c r="J1050" s="1">
        <v>120</v>
      </c>
      <c r="K1050" s="1">
        <v>0</v>
      </c>
      <c r="L1050" s="8">
        <v>-120</v>
      </c>
      <c r="M1050" t="s">
        <v>70</v>
      </c>
      <c r="N1050" t="s">
        <v>82</v>
      </c>
      <c r="O1050" t="s">
        <v>94</v>
      </c>
      <c r="P1050">
        <v>6663</v>
      </c>
      <c r="Q1050" t="s">
        <v>97</v>
      </c>
      <c r="R1050" s="8" t="s">
        <v>697</v>
      </c>
    </row>
    <row r="1051" spans="1:18" x14ac:dyDescent="0.25">
      <c r="A1051" s="8" t="s">
        <v>159</v>
      </c>
      <c r="B1051" t="s">
        <v>457</v>
      </c>
      <c r="C1051" t="s">
        <v>460</v>
      </c>
      <c r="D1051" t="s">
        <v>599</v>
      </c>
      <c r="E1051" t="s">
        <v>344</v>
      </c>
      <c r="F1051">
        <v>2020</v>
      </c>
      <c r="G1051">
        <v>8</v>
      </c>
      <c r="H1051" s="8" t="s">
        <v>287</v>
      </c>
      <c r="I1051" s="8">
        <v>1</v>
      </c>
      <c r="J1051" s="1">
        <v>48.4</v>
      </c>
      <c r="K1051" s="1">
        <v>48.4</v>
      </c>
      <c r="L1051" s="8">
        <v>0</v>
      </c>
      <c r="M1051" t="s">
        <v>70</v>
      </c>
      <c r="N1051" t="s">
        <v>82</v>
      </c>
      <c r="O1051" t="s">
        <v>94</v>
      </c>
      <c r="P1051">
        <v>6664</v>
      </c>
      <c r="Q1051" t="s">
        <v>98</v>
      </c>
      <c r="R1051" s="8" t="s">
        <v>697</v>
      </c>
    </row>
    <row r="1052" spans="1:18" x14ac:dyDescent="0.25">
      <c r="A1052" s="8" t="s">
        <v>159</v>
      </c>
      <c r="B1052" t="s">
        <v>457</v>
      </c>
      <c r="C1052" t="s">
        <v>460</v>
      </c>
      <c r="D1052" t="s">
        <v>600</v>
      </c>
      <c r="E1052" t="s">
        <v>345</v>
      </c>
      <c r="F1052">
        <v>2020</v>
      </c>
      <c r="G1052">
        <v>8</v>
      </c>
      <c r="H1052" s="8" t="s">
        <v>287</v>
      </c>
      <c r="I1052" s="8">
        <v>1</v>
      </c>
      <c r="J1052" s="1">
        <v>413.63</v>
      </c>
      <c r="K1052" s="1">
        <v>2.27</v>
      </c>
      <c r="L1052" s="8">
        <v>-411.36</v>
      </c>
      <c r="M1052" t="s">
        <v>70</v>
      </c>
      <c r="N1052" t="s">
        <v>82</v>
      </c>
      <c r="O1052" t="s">
        <v>99</v>
      </c>
      <c r="P1052">
        <v>6805</v>
      </c>
      <c r="Q1052" t="s">
        <v>100</v>
      </c>
      <c r="R1052" s="8" t="s">
        <v>697</v>
      </c>
    </row>
    <row r="1053" spans="1:18" x14ac:dyDescent="0.25">
      <c r="A1053" s="8" t="s">
        <v>159</v>
      </c>
      <c r="B1053" t="s">
        <v>457</v>
      </c>
      <c r="C1053" t="s">
        <v>459</v>
      </c>
      <c r="D1053" t="s">
        <v>594</v>
      </c>
      <c r="E1053" t="s">
        <v>361</v>
      </c>
      <c r="F1053">
        <v>2020</v>
      </c>
      <c r="G1053">
        <v>8</v>
      </c>
      <c r="H1053" s="8" t="s">
        <v>287</v>
      </c>
      <c r="I1053" s="8">
        <v>1</v>
      </c>
      <c r="J1053" s="1">
        <v>994</v>
      </c>
      <c r="K1053" s="1">
        <v>1590</v>
      </c>
      <c r="L1053" s="8">
        <v>596</v>
      </c>
      <c r="M1053" t="s">
        <v>70</v>
      </c>
      <c r="N1053" t="s">
        <v>74</v>
      </c>
      <c r="O1053" t="s">
        <v>78</v>
      </c>
      <c r="P1053">
        <v>6821</v>
      </c>
      <c r="Q1053" t="s">
        <v>118</v>
      </c>
      <c r="R1053" s="8" t="s">
        <v>697</v>
      </c>
    </row>
    <row r="1054" spans="1:18" x14ac:dyDescent="0.25">
      <c r="A1054" s="8" t="s">
        <v>159</v>
      </c>
      <c r="B1054" t="s">
        <v>457</v>
      </c>
      <c r="C1054" t="s">
        <v>460</v>
      </c>
      <c r="D1054" t="s">
        <v>601</v>
      </c>
      <c r="E1054" t="s">
        <v>346</v>
      </c>
      <c r="F1054">
        <v>2020</v>
      </c>
      <c r="G1054">
        <v>8</v>
      </c>
      <c r="H1054" s="8" t="s">
        <v>287</v>
      </c>
      <c r="I1054" s="8">
        <v>1</v>
      </c>
      <c r="J1054" s="1">
        <v>275.95999999999998</v>
      </c>
      <c r="K1054" s="1">
        <v>0</v>
      </c>
      <c r="L1054" s="8">
        <v>-275.95999999999998</v>
      </c>
      <c r="M1054" t="s">
        <v>70</v>
      </c>
      <c r="N1054" t="s">
        <v>82</v>
      </c>
      <c r="O1054" t="s">
        <v>101</v>
      </c>
      <c r="P1054">
        <v>6825</v>
      </c>
      <c r="Q1054" t="s">
        <v>102</v>
      </c>
      <c r="R1054" s="8" t="s">
        <v>697</v>
      </c>
    </row>
    <row r="1055" spans="1:18" x14ac:dyDescent="0.25">
      <c r="A1055" s="8" t="s">
        <v>159</v>
      </c>
      <c r="B1055" t="s">
        <v>457</v>
      </c>
      <c r="C1055" t="s">
        <v>460</v>
      </c>
      <c r="D1055" t="s">
        <v>601</v>
      </c>
      <c r="E1055" t="s">
        <v>668</v>
      </c>
      <c r="F1055">
        <v>2020</v>
      </c>
      <c r="G1055">
        <v>8</v>
      </c>
      <c r="H1055" s="8" t="s">
        <v>287</v>
      </c>
      <c r="I1055" s="8">
        <v>1</v>
      </c>
      <c r="J1055" s="1">
        <v>1090</v>
      </c>
      <c r="K1055" s="1">
        <v>0</v>
      </c>
      <c r="L1055" s="8">
        <v>-1090</v>
      </c>
      <c r="M1055" t="s">
        <v>70</v>
      </c>
      <c r="N1055" t="s">
        <v>82</v>
      </c>
      <c r="O1055" t="s">
        <v>101</v>
      </c>
      <c r="P1055">
        <v>6826</v>
      </c>
      <c r="Q1055" t="s">
        <v>102</v>
      </c>
      <c r="R1055" s="8" t="s">
        <v>697</v>
      </c>
    </row>
    <row r="1056" spans="1:18" x14ac:dyDescent="0.25">
      <c r="A1056" s="8" t="s">
        <v>159</v>
      </c>
      <c r="B1056" t="s">
        <v>457</v>
      </c>
      <c r="C1056" t="s">
        <v>460</v>
      </c>
      <c r="D1056" t="s">
        <v>601</v>
      </c>
      <c r="E1056" t="s">
        <v>388</v>
      </c>
      <c r="F1056">
        <v>2020</v>
      </c>
      <c r="G1056">
        <v>8</v>
      </c>
      <c r="H1056" s="8" t="s">
        <v>287</v>
      </c>
      <c r="I1056" s="8">
        <v>1</v>
      </c>
      <c r="J1056" s="1">
        <v>1022.7</v>
      </c>
      <c r="K1056" s="1">
        <v>0</v>
      </c>
      <c r="L1056" s="8">
        <v>-1022.7</v>
      </c>
      <c r="M1056" t="s">
        <v>70</v>
      </c>
      <c r="N1056" t="s">
        <v>82</v>
      </c>
      <c r="O1056" t="s">
        <v>101</v>
      </c>
      <c r="P1056">
        <v>6830</v>
      </c>
      <c r="Q1056" t="s">
        <v>151</v>
      </c>
      <c r="R1056" s="8" t="s">
        <v>697</v>
      </c>
    </row>
    <row r="1057" spans="1:18" x14ac:dyDescent="0.25">
      <c r="A1057" s="8" t="s">
        <v>159</v>
      </c>
      <c r="B1057" t="s">
        <v>457</v>
      </c>
      <c r="C1057" t="s">
        <v>460</v>
      </c>
      <c r="D1057" t="s">
        <v>602</v>
      </c>
      <c r="E1057" t="s">
        <v>347</v>
      </c>
      <c r="F1057">
        <v>2020</v>
      </c>
      <c r="G1057">
        <v>8</v>
      </c>
      <c r="H1057" s="8" t="s">
        <v>287</v>
      </c>
      <c r="I1057" s="8">
        <v>1</v>
      </c>
      <c r="J1057" s="1">
        <v>376.79</v>
      </c>
      <c r="K1057" s="1">
        <v>0.43</v>
      </c>
      <c r="L1057" s="8">
        <v>-376.36</v>
      </c>
      <c r="M1057" t="s">
        <v>70</v>
      </c>
      <c r="N1057" t="s">
        <v>82</v>
      </c>
      <c r="O1057" t="s">
        <v>103</v>
      </c>
      <c r="P1057">
        <v>6850</v>
      </c>
      <c r="Q1057" t="s">
        <v>103</v>
      </c>
      <c r="R1057" s="8" t="s">
        <v>697</v>
      </c>
    </row>
    <row r="1058" spans="1:18" x14ac:dyDescent="0.25">
      <c r="A1058" s="8" t="s">
        <v>159</v>
      </c>
      <c r="B1058" t="s">
        <v>457</v>
      </c>
      <c r="C1058" t="s">
        <v>460</v>
      </c>
      <c r="D1058" t="s">
        <v>602</v>
      </c>
      <c r="E1058" t="s">
        <v>348</v>
      </c>
      <c r="F1058">
        <v>2020</v>
      </c>
      <c r="G1058">
        <v>8</v>
      </c>
      <c r="H1058" s="8" t="s">
        <v>287</v>
      </c>
      <c r="I1058" s="8">
        <v>1</v>
      </c>
      <c r="J1058" s="1">
        <v>33</v>
      </c>
      <c r="K1058" s="1">
        <v>0</v>
      </c>
      <c r="L1058" s="8">
        <v>-33</v>
      </c>
      <c r="M1058" t="s">
        <v>70</v>
      </c>
      <c r="N1058" t="s">
        <v>82</v>
      </c>
      <c r="O1058" t="s">
        <v>103</v>
      </c>
      <c r="P1058">
        <v>6855</v>
      </c>
      <c r="Q1058" t="s">
        <v>104</v>
      </c>
      <c r="R1058" s="8" t="s">
        <v>697</v>
      </c>
    </row>
    <row r="1059" spans="1:18" x14ac:dyDescent="0.25">
      <c r="A1059" s="8" t="s">
        <v>159</v>
      </c>
      <c r="B1059" t="s">
        <v>462</v>
      </c>
      <c r="C1059" t="s">
        <v>463</v>
      </c>
      <c r="D1059" t="s">
        <v>605</v>
      </c>
      <c r="E1059" t="s">
        <v>385</v>
      </c>
      <c r="F1059">
        <v>2020</v>
      </c>
      <c r="G1059">
        <v>8</v>
      </c>
      <c r="H1059" s="8" t="s">
        <v>287</v>
      </c>
      <c r="I1059" s="8">
        <v>1</v>
      </c>
      <c r="J1059" s="1">
        <v>982.6</v>
      </c>
      <c r="K1059" s="1">
        <v>0</v>
      </c>
      <c r="L1059" s="8">
        <v>-982.6</v>
      </c>
      <c r="M1059" t="s">
        <v>126</v>
      </c>
      <c r="N1059" t="s">
        <v>127</v>
      </c>
      <c r="O1059" t="s">
        <v>127</v>
      </c>
      <c r="P1059">
        <v>7310</v>
      </c>
      <c r="Q1059" t="s">
        <v>146</v>
      </c>
      <c r="R1059" s="8" t="s">
        <v>697</v>
      </c>
    </row>
    <row r="1060" spans="1:18" x14ac:dyDescent="0.25">
      <c r="A1060" s="8" t="s">
        <v>160</v>
      </c>
      <c r="B1060" t="s">
        <v>437</v>
      </c>
      <c r="C1060" t="s">
        <v>438</v>
      </c>
      <c r="D1060" t="s">
        <v>568</v>
      </c>
      <c r="E1060" t="s">
        <v>286</v>
      </c>
      <c r="F1060">
        <v>2020</v>
      </c>
      <c r="G1060">
        <v>9</v>
      </c>
      <c r="H1060" s="8" t="s">
        <v>287</v>
      </c>
      <c r="I1060" s="8">
        <v>1</v>
      </c>
      <c r="J1060" s="1">
        <v>360</v>
      </c>
      <c r="K1060" s="1">
        <v>5313.02</v>
      </c>
      <c r="L1060" s="8">
        <v>4953.0200000000004</v>
      </c>
      <c r="M1060" t="s">
        <v>9</v>
      </c>
      <c r="N1060" t="s">
        <v>10</v>
      </c>
      <c r="O1060" t="s">
        <v>11</v>
      </c>
      <c r="P1060">
        <v>143</v>
      </c>
      <c r="Q1060" t="s">
        <v>12</v>
      </c>
      <c r="R1060" s="8" t="s">
        <v>697</v>
      </c>
    </row>
    <row r="1061" spans="1:18" x14ac:dyDescent="0.25">
      <c r="A1061" s="8" t="s">
        <v>160</v>
      </c>
      <c r="B1061" t="s">
        <v>437</v>
      </c>
      <c r="C1061" t="s">
        <v>439</v>
      </c>
      <c r="D1061" t="s">
        <v>569</v>
      </c>
      <c r="E1061" t="s">
        <v>289</v>
      </c>
      <c r="F1061">
        <v>2020</v>
      </c>
      <c r="G1061">
        <v>9</v>
      </c>
      <c r="H1061" s="8" t="s">
        <v>287</v>
      </c>
      <c r="I1061" s="8">
        <v>1</v>
      </c>
      <c r="J1061" s="1">
        <v>0</v>
      </c>
      <c r="K1061" s="1">
        <v>424.6</v>
      </c>
      <c r="L1061" s="8">
        <v>424.6</v>
      </c>
      <c r="M1061" t="s">
        <v>9</v>
      </c>
      <c r="N1061" t="s">
        <v>13</v>
      </c>
      <c r="O1061" t="s">
        <v>14</v>
      </c>
      <c r="P1061">
        <v>630</v>
      </c>
      <c r="Q1061" t="s">
        <v>16</v>
      </c>
      <c r="R1061" s="8" t="s">
        <v>697</v>
      </c>
    </row>
    <row r="1062" spans="1:18" x14ac:dyDescent="0.25">
      <c r="A1062" s="8" t="s">
        <v>160</v>
      </c>
      <c r="B1062" t="s">
        <v>437</v>
      </c>
      <c r="C1062" t="s">
        <v>439</v>
      </c>
      <c r="D1062" t="s">
        <v>569</v>
      </c>
      <c r="E1062" t="s">
        <v>290</v>
      </c>
      <c r="F1062">
        <v>2020</v>
      </c>
      <c r="G1062">
        <v>9</v>
      </c>
      <c r="H1062" s="8" t="s">
        <v>287</v>
      </c>
      <c r="I1062" s="8">
        <v>1</v>
      </c>
      <c r="J1062" s="1">
        <v>1424.15</v>
      </c>
      <c r="K1062" s="1">
        <v>336.88</v>
      </c>
      <c r="L1062" s="8">
        <v>-1087.27</v>
      </c>
      <c r="M1062" t="s">
        <v>9</v>
      </c>
      <c r="N1062" t="s">
        <v>13</v>
      </c>
      <c r="O1062" t="s">
        <v>14</v>
      </c>
      <c r="P1062">
        <v>650</v>
      </c>
      <c r="Q1062" t="s">
        <v>17</v>
      </c>
      <c r="R1062" s="8" t="s">
        <v>697</v>
      </c>
    </row>
    <row r="1063" spans="1:18" x14ac:dyDescent="0.25">
      <c r="A1063" s="8" t="s">
        <v>160</v>
      </c>
      <c r="B1063" t="s">
        <v>437</v>
      </c>
      <c r="C1063" t="s">
        <v>439</v>
      </c>
      <c r="D1063" t="s">
        <v>569</v>
      </c>
      <c r="E1063" t="s">
        <v>291</v>
      </c>
      <c r="F1063">
        <v>2020</v>
      </c>
      <c r="G1063">
        <v>9</v>
      </c>
      <c r="H1063" s="8" t="s">
        <v>287</v>
      </c>
      <c r="I1063" s="8">
        <v>1</v>
      </c>
      <c r="J1063" s="1">
        <v>537.27</v>
      </c>
      <c r="K1063" s="1">
        <v>537.27</v>
      </c>
      <c r="L1063" s="8">
        <v>0</v>
      </c>
      <c r="M1063" t="s">
        <v>9</v>
      </c>
      <c r="N1063" t="s">
        <v>13</v>
      </c>
      <c r="O1063" t="s">
        <v>14</v>
      </c>
      <c r="P1063">
        <v>670</v>
      </c>
      <c r="Q1063" t="s">
        <v>18</v>
      </c>
      <c r="R1063" s="8" t="s">
        <v>697</v>
      </c>
    </row>
    <row r="1064" spans="1:18" x14ac:dyDescent="0.25">
      <c r="A1064" s="8" t="s">
        <v>160</v>
      </c>
      <c r="B1064" t="s">
        <v>437</v>
      </c>
      <c r="C1064" t="s">
        <v>439</v>
      </c>
      <c r="D1064" t="s">
        <v>662</v>
      </c>
      <c r="E1064" t="s">
        <v>663</v>
      </c>
      <c r="F1064">
        <v>2020</v>
      </c>
      <c r="G1064">
        <v>9</v>
      </c>
      <c r="H1064" s="8" t="s">
        <v>287</v>
      </c>
      <c r="I1064" s="8">
        <v>1</v>
      </c>
      <c r="J1064" s="1">
        <v>144545.82</v>
      </c>
      <c r="K1064" s="1">
        <v>0</v>
      </c>
      <c r="L1064" s="8">
        <v>-144545.82</v>
      </c>
      <c r="M1064" t="s">
        <v>9</v>
      </c>
      <c r="N1064" t="s">
        <v>13</v>
      </c>
      <c r="O1064" t="s">
        <v>664</v>
      </c>
      <c r="P1064">
        <v>770</v>
      </c>
      <c r="Q1064" t="s">
        <v>665</v>
      </c>
      <c r="R1064" s="8" t="s">
        <v>697</v>
      </c>
    </row>
    <row r="1065" spans="1:18" x14ac:dyDescent="0.25">
      <c r="A1065" s="8" t="s">
        <v>160</v>
      </c>
      <c r="B1065" t="s">
        <v>440</v>
      </c>
      <c r="C1065" t="s">
        <v>571</v>
      </c>
      <c r="D1065" t="s">
        <v>572</v>
      </c>
      <c r="E1065" t="s">
        <v>293</v>
      </c>
      <c r="F1065">
        <v>2020</v>
      </c>
      <c r="G1065">
        <v>9</v>
      </c>
      <c r="H1065" s="8" t="s">
        <v>287</v>
      </c>
      <c r="I1065" s="8">
        <v>1</v>
      </c>
      <c r="J1065" s="1">
        <v>13654</v>
      </c>
      <c r="K1065" s="1">
        <v>10000</v>
      </c>
      <c r="L1065" s="8">
        <v>-3654</v>
      </c>
      <c r="M1065" t="s">
        <v>19</v>
      </c>
      <c r="N1065" t="s">
        <v>23</v>
      </c>
      <c r="O1065" t="s">
        <v>148</v>
      </c>
      <c r="P1065">
        <v>1200</v>
      </c>
      <c r="Q1065" t="s">
        <v>148</v>
      </c>
      <c r="R1065" s="8" t="s">
        <v>697</v>
      </c>
    </row>
    <row r="1066" spans="1:18" x14ac:dyDescent="0.25">
      <c r="A1066" s="8" t="s">
        <v>160</v>
      </c>
      <c r="B1066" t="s">
        <v>440</v>
      </c>
      <c r="C1066" t="s">
        <v>571</v>
      </c>
      <c r="D1066" t="s">
        <v>573</v>
      </c>
      <c r="E1066" t="s">
        <v>364</v>
      </c>
      <c r="F1066">
        <v>2020</v>
      </c>
      <c r="G1066">
        <v>9</v>
      </c>
      <c r="H1066" s="8" t="s">
        <v>287</v>
      </c>
      <c r="I1066" s="8">
        <v>1</v>
      </c>
      <c r="J1066" s="1">
        <v>296.97000000000003</v>
      </c>
      <c r="K1066" s="1">
        <v>296.97000000000003</v>
      </c>
      <c r="L1066" s="8">
        <v>0</v>
      </c>
      <c r="M1066" t="s">
        <v>19</v>
      </c>
      <c r="N1066" t="s">
        <v>23</v>
      </c>
      <c r="O1066" t="s">
        <v>24</v>
      </c>
      <c r="P1066">
        <v>1371</v>
      </c>
      <c r="Q1066" t="s">
        <v>121</v>
      </c>
      <c r="R1066" s="8" t="s">
        <v>697</v>
      </c>
    </row>
    <row r="1067" spans="1:18" x14ac:dyDescent="0.25">
      <c r="A1067" s="8" t="s">
        <v>160</v>
      </c>
      <c r="B1067" t="s">
        <v>440</v>
      </c>
      <c r="C1067" t="s">
        <v>571</v>
      </c>
      <c r="D1067" t="s">
        <v>573</v>
      </c>
      <c r="E1067" t="s">
        <v>608</v>
      </c>
      <c r="F1067">
        <v>2020</v>
      </c>
      <c r="G1067">
        <v>9</v>
      </c>
      <c r="H1067" s="8" t="s">
        <v>287</v>
      </c>
      <c r="I1067" s="8">
        <v>1</v>
      </c>
      <c r="J1067" s="1">
        <v>38.68</v>
      </c>
      <c r="K1067" s="1">
        <v>0</v>
      </c>
      <c r="L1067" s="8">
        <v>-38.68</v>
      </c>
      <c r="M1067" t="s">
        <v>19</v>
      </c>
      <c r="N1067" t="s">
        <v>23</v>
      </c>
      <c r="O1067" t="s">
        <v>24</v>
      </c>
      <c r="P1067">
        <v>1403</v>
      </c>
      <c r="Q1067" t="s">
        <v>29</v>
      </c>
      <c r="R1067" s="8" t="s">
        <v>697</v>
      </c>
    </row>
    <row r="1068" spans="1:18" x14ac:dyDescent="0.25">
      <c r="A1068" s="8" t="s">
        <v>160</v>
      </c>
      <c r="B1068" t="s">
        <v>440</v>
      </c>
      <c r="C1068" t="s">
        <v>571</v>
      </c>
      <c r="D1068" t="s">
        <v>573</v>
      </c>
      <c r="E1068" t="s">
        <v>609</v>
      </c>
      <c r="F1068">
        <v>2020</v>
      </c>
      <c r="G1068">
        <v>9</v>
      </c>
      <c r="H1068" s="8" t="s">
        <v>287</v>
      </c>
      <c r="I1068" s="8">
        <v>0</v>
      </c>
      <c r="J1068" s="1">
        <v>50.88</v>
      </c>
      <c r="K1068" s="1">
        <v>0</v>
      </c>
      <c r="L1068" s="8">
        <v>-50.88</v>
      </c>
      <c r="M1068" t="s">
        <v>19</v>
      </c>
      <c r="N1068" t="s">
        <v>23</v>
      </c>
      <c r="O1068" t="s">
        <v>24</v>
      </c>
      <c r="P1068">
        <v>1405</v>
      </c>
      <c r="Q1068" t="s">
        <v>29</v>
      </c>
      <c r="R1068" s="8" t="s">
        <v>697</v>
      </c>
    </row>
    <row r="1069" spans="1:18" x14ac:dyDescent="0.25">
      <c r="A1069" s="8" t="s">
        <v>160</v>
      </c>
      <c r="B1069" t="s">
        <v>440</v>
      </c>
      <c r="C1069" t="s">
        <v>571</v>
      </c>
      <c r="D1069" t="s">
        <v>573</v>
      </c>
      <c r="E1069" t="s">
        <v>609</v>
      </c>
      <c r="F1069">
        <v>2020</v>
      </c>
      <c r="G1069">
        <v>9</v>
      </c>
      <c r="H1069" s="8" t="s">
        <v>287</v>
      </c>
      <c r="I1069" s="8">
        <v>1</v>
      </c>
      <c r="J1069" s="1">
        <v>15763.57</v>
      </c>
      <c r="K1069" s="1">
        <v>12.45</v>
      </c>
      <c r="L1069" s="8">
        <v>-15751.12</v>
      </c>
      <c r="M1069" t="s">
        <v>19</v>
      </c>
      <c r="N1069" t="s">
        <v>23</v>
      </c>
      <c r="O1069" t="s">
        <v>24</v>
      </c>
      <c r="P1069">
        <v>1405</v>
      </c>
      <c r="Q1069" t="s">
        <v>29</v>
      </c>
      <c r="R1069" s="8" t="s">
        <v>697</v>
      </c>
    </row>
    <row r="1070" spans="1:18" x14ac:dyDescent="0.25">
      <c r="A1070" s="8" t="s">
        <v>160</v>
      </c>
      <c r="B1070" t="s">
        <v>440</v>
      </c>
      <c r="C1070" t="s">
        <v>571</v>
      </c>
      <c r="D1070" t="s">
        <v>573</v>
      </c>
      <c r="E1070" t="s">
        <v>296</v>
      </c>
      <c r="F1070">
        <v>2020</v>
      </c>
      <c r="G1070">
        <v>9</v>
      </c>
      <c r="H1070" s="8" t="s">
        <v>287</v>
      </c>
      <c r="I1070" s="8">
        <v>1</v>
      </c>
      <c r="J1070" s="1">
        <v>163.63</v>
      </c>
      <c r="K1070" s="1">
        <v>586.52</v>
      </c>
      <c r="L1070" s="8">
        <v>422.89</v>
      </c>
      <c r="M1070" t="s">
        <v>19</v>
      </c>
      <c r="N1070" t="s">
        <v>23</v>
      </c>
      <c r="O1070" t="s">
        <v>24</v>
      </c>
      <c r="P1070">
        <v>1406</v>
      </c>
      <c r="Q1070" t="s">
        <v>27</v>
      </c>
      <c r="R1070" s="8" t="s">
        <v>697</v>
      </c>
    </row>
    <row r="1071" spans="1:18" x14ac:dyDescent="0.25">
      <c r="A1071" s="8" t="s">
        <v>160</v>
      </c>
      <c r="B1071" t="s">
        <v>440</v>
      </c>
      <c r="C1071" t="s">
        <v>571</v>
      </c>
      <c r="D1071" t="s">
        <v>573</v>
      </c>
      <c r="E1071" t="s">
        <v>610</v>
      </c>
      <c r="F1071">
        <v>2020</v>
      </c>
      <c r="G1071">
        <v>9</v>
      </c>
      <c r="H1071" s="8" t="s">
        <v>287</v>
      </c>
      <c r="I1071" s="8">
        <v>1</v>
      </c>
      <c r="J1071" s="1">
        <v>26.82</v>
      </c>
      <c r="K1071" s="1">
        <v>0</v>
      </c>
      <c r="L1071" s="8">
        <v>-26.82</v>
      </c>
      <c r="M1071" t="s">
        <v>19</v>
      </c>
      <c r="N1071" t="s">
        <v>23</v>
      </c>
      <c r="O1071" t="s">
        <v>24</v>
      </c>
      <c r="P1071">
        <v>1409</v>
      </c>
      <c r="Q1071" t="s">
        <v>611</v>
      </c>
      <c r="R1071" s="8" t="s">
        <v>697</v>
      </c>
    </row>
    <row r="1072" spans="1:18" x14ac:dyDescent="0.25">
      <c r="A1072" s="8" t="s">
        <v>160</v>
      </c>
      <c r="B1072" t="s">
        <v>440</v>
      </c>
      <c r="C1072" t="s">
        <v>571</v>
      </c>
      <c r="D1072" t="s">
        <v>573</v>
      </c>
      <c r="E1072" t="s">
        <v>297</v>
      </c>
      <c r="F1072">
        <v>2020</v>
      </c>
      <c r="G1072">
        <v>9</v>
      </c>
      <c r="H1072" s="8" t="s">
        <v>287</v>
      </c>
      <c r="I1072" s="8">
        <v>1</v>
      </c>
      <c r="J1072" s="1">
        <v>2739.07</v>
      </c>
      <c r="K1072" s="1">
        <v>6.06</v>
      </c>
      <c r="L1072" s="8">
        <v>-2733.01</v>
      </c>
      <c r="M1072" t="s">
        <v>19</v>
      </c>
      <c r="N1072" t="s">
        <v>23</v>
      </c>
      <c r="O1072" t="s">
        <v>24</v>
      </c>
      <c r="P1072">
        <v>1434</v>
      </c>
      <c r="Q1072" t="s">
        <v>28</v>
      </c>
      <c r="R1072" s="8" t="s">
        <v>697</v>
      </c>
    </row>
    <row r="1073" spans="1:18" x14ac:dyDescent="0.25">
      <c r="A1073" s="8" t="s">
        <v>160</v>
      </c>
      <c r="B1073" t="s">
        <v>440</v>
      </c>
      <c r="C1073" t="s">
        <v>571</v>
      </c>
      <c r="D1073" t="s">
        <v>573</v>
      </c>
      <c r="E1073" t="s">
        <v>298</v>
      </c>
      <c r="F1073">
        <v>2020</v>
      </c>
      <c r="G1073">
        <v>9</v>
      </c>
      <c r="H1073" s="8" t="s">
        <v>287</v>
      </c>
      <c r="I1073" s="8">
        <v>1</v>
      </c>
      <c r="J1073" s="1">
        <v>0</v>
      </c>
      <c r="K1073" s="1">
        <v>163.63</v>
      </c>
      <c r="L1073" s="8">
        <v>163.63</v>
      </c>
      <c r="M1073" t="s">
        <v>19</v>
      </c>
      <c r="N1073" t="s">
        <v>23</v>
      </c>
      <c r="O1073" t="s">
        <v>24</v>
      </c>
      <c r="P1073">
        <v>1437</v>
      </c>
      <c r="Q1073" t="s">
        <v>29</v>
      </c>
      <c r="R1073" s="8" t="s">
        <v>697</v>
      </c>
    </row>
    <row r="1074" spans="1:18" x14ac:dyDescent="0.25">
      <c r="A1074" s="8" t="s">
        <v>160</v>
      </c>
      <c r="B1074" t="s">
        <v>440</v>
      </c>
      <c r="C1074" t="s">
        <v>571</v>
      </c>
      <c r="D1074" t="s">
        <v>573</v>
      </c>
      <c r="E1074" t="s">
        <v>371</v>
      </c>
      <c r="F1074">
        <v>2020</v>
      </c>
      <c r="G1074">
        <v>9</v>
      </c>
      <c r="H1074" s="8" t="s">
        <v>287</v>
      </c>
      <c r="I1074" s="8">
        <v>1</v>
      </c>
      <c r="J1074" s="1">
        <v>0</v>
      </c>
      <c r="K1074" s="1">
        <v>300</v>
      </c>
      <c r="L1074" s="8">
        <v>300</v>
      </c>
      <c r="M1074" t="s">
        <v>19</v>
      </c>
      <c r="N1074" t="s">
        <v>23</v>
      </c>
      <c r="O1074" t="s">
        <v>24</v>
      </c>
      <c r="P1074">
        <v>1460</v>
      </c>
      <c r="Q1074" t="s">
        <v>129</v>
      </c>
      <c r="R1074" s="8" t="s">
        <v>697</v>
      </c>
    </row>
    <row r="1075" spans="1:18" x14ac:dyDescent="0.25">
      <c r="A1075" s="8" t="s">
        <v>160</v>
      </c>
      <c r="B1075" t="s">
        <v>440</v>
      </c>
      <c r="C1075" t="s">
        <v>574</v>
      </c>
      <c r="D1075" t="s">
        <v>575</v>
      </c>
      <c r="E1075" t="s">
        <v>299</v>
      </c>
      <c r="F1075">
        <v>2020</v>
      </c>
      <c r="G1075">
        <v>9</v>
      </c>
      <c r="H1075" s="8" t="s">
        <v>287</v>
      </c>
      <c r="I1075" s="8">
        <v>1</v>
      </c>
      <c r="J1075" s="1">
        <v>300</v>
      </c>
      <c r="K1075" s="1">
        <v>88.24</v>
      </c>
      <c r="L1075" s="8">
        <v>-211.76</v>
      </c>
      <c r="M1075" t="s">
        <v>19</v>
      </c>
      <c r="N1075" t="s">
        <v>30</v>
      </c>
      <c r="O1075" t="s">
        <v>31</v>
      </c>
      <c r="P1075">
        <v>1600</v>
      </c>
      <c r="Q1075" t="s">
        <v>32</v>
      </c>
      <c r="R1075" s="8" t="s">
        <v>697</v>
      </c>
    </row>
    <row r="1076" spans="1:18" x14ac:dyDescent="0.25">
      <c r="A1076" s="8" t="s">
        <v>160</v>
      </c>
      <c r="B1076" t="s">
        <v>440</v>
      </c>
      <c r="C1076" t="s">
        <v>574</v>
      </c>
      <c r="D1076" t="s">
        <v>575</v>
      </c>
      <c r="E1076" t="s">
        <v>300</v>
      </c>
      <c r="F1076">
        <v>2020</v>
      </c>
      <c r="G1076">
        <v>9</v>
      </c>
      <c r="H1076" s="8" t="s">
        <v>287</v>
      </c>
      <c r="I1076" s="8">
        <v>0</v>
      </c>
      <c r="J1076" s="1">
        <v>0</v>
      </c>
      <c r="K1076" s="1">
        <v>-1030.8800000000001</v>
      </c>
      <c r="L1076" s="8">
        <v>-1030.8800000000001</v>
      </c>
      <c r="M1076" t="s">
        <v>19</v>
      </c>
      <c r="N1076" t="s">
        <v>30</v>
      </c>
      <c r="O1076" t="s">
        <v>31</v>
      </c>
      <c r="P1076">
        <v>1803</v>
      </c>
      <c r="Q1076" t="s">
        <v>33</v>
      </c>
      <c r="R1076" s="8" t="s">
        <v>697</v>
      </c>
    </row>
    <row r="1077" spans="1:18" x14ac:dyDescent="0.25">
      <c r="A1077" s="8" t="s">
        <v>160</v>
      </c>
      <c r="B1077" t="s">
        <v>440</v>
      </c>
      <c r="C1077" t="s">
        <v>574</v>
      </c>
      <c r="D1077" t="s">
        <v>575</v>
      </c>
      <c r="E1077" t="s">
        <v>300</v>
      </c>
      <c r="F1077">
        <v>2020</v>
      </c>
      <c r="G1077">
        <v>9</v>
      </c>
      <c r="H1077" s="8" t="s">
        <v>287</v>
      </c>
      <c r="I1077" s="8">
        <v>1</v>
      </c>
      <c r="J1077" s="1">
        <v>25691.77</v>
      </c>
      <c r="K1077" s="1">
        <v>270189.78000000003</v>
      </c>
      <c r="L1077" s="8">
        <v>244498.01</v>
      </c>
      <c r="M1077" t="s">
        <v>19</v>
      </c>
      <c r="N1077" t="s">
        <v>30</v>
      </c>
      <c r="O1077" t="s">
        <v>31</v>
      </c>
      <c r="P1077">
        <v>1803</v>
      </c>
      <c r="Q1077" t="s">
        <v>33</v>
      </c>
      <c r="R1077" s="8" t="s">
        <v>697</v>
      </c>
    </row>
    <row r="1078" spans="1:18" x14ac:dyDescent="0.25">
      <c r="A1078" s="8" t="s">
        <v>160</v>
      </c>
      <c r="B1078" t="s">
        <v>440</v>
      </c>
      <c r="C1078" t="s">
        <v>574</v>
      </c>
      <c r="D1078" t="s">
        <v>575</v>
      </c>
      <c r="E1078" t="s">
        <v>666</v>
      </c>
      <c r="F1078">
        <v>2020</v>
      </c>
      <c r="G1078">
        <v>9</v>
      </c>
      <c r="H1078" s="8" t="s">
        <v>287</v>
      </c>
      <c r="I1078" s="8">
        <v>1</v>
      </c>
      <c r="J1078" s="1">
        <v>0</v>
      </c>
      <c r="K1078" s="1">
        <v>25</v>
      </c>
      <c r="L1078" s="8">
        <v>25</v>
      </c>
      <c r="M1078" t="s">
        <v>19</v>
      </c>
      <c r="N1078" t="s">
        <v>30</v>
      </c>
      <c r="O1078" t="s">
        <v>31</v>
      </c>
      <c r="P1078">
        <v>1820</v>
      </c>
      <c r="Q1078" t="s">
        <v>667</v>
      </c>
      <c r="R1078" s="8" t="s">
        <v>697</v>
      </c>
    </row>
    <row r="1079" spans="1:18" x14ac:dyDescent="0.25">
      <c r="A1079" s="8" t="s">
        <v>161</v>
      </c>
      <c r="B1079" t="s">
        <v>583</v>
      </c>
      <c r="C1079" t="s">
        <v>584</v>
      </c>
      <c r="D1079" t="s">
        <v>585</v>
      </c>
      <c r="E1079" t="s">
        <v>312</v>
      </c>
      <c r="F1079">
        <v>2020</v>
      </c>
      <c r="G1079">
        <v>9</v>
      </c>
      <c r="H1079" s="8" t="s">
        <v>287</v>
      </c>
      <c r="I1079" s="8">
        <v>0</v>
      </c>
      <c r="J1079" s="1">
        <v>-1030.8800000000001</v>
      </c>
      <c r="K1079" s="1">
        <v>368.88</v>
      </c>
      <c r="L1079" s="8">
        <v>1399.76</v>
      </c>
      <c r="M1079" t="s">
        <v>51</v>
      </c>
      <c r="N1079" t="s">
        <v>149</v>
      </c>
      <c r="O1079" t="s">
        <v>149</v>
      </c>
      <c r="P1079">
        <v>3300</v>
      </c>
      <c r="Q1079" t="s">
        <v>150</v>
      </c>
      <c r="R1079" s="8" t="s">
        <v>697</v>
      </c>
    </row>
    <row r="1080" spans="1:18" x14ac:dyDescent="0.25">
      <c r="A1080" s="8" t="s">
        <v>161</v>
      </c>
      <c r="B1080" t="s">
        <v>583</v>
      </c>
      <c r="C1080" t="s">
        <v>584</v>
      </c>
      <c r="D1080" t="s">
        <v>585</v>
      </c>
      <c r="E1080" t="s">
        <v>312</v>
      </c>
      <c r="F1080">
        <v>2020</v>
      </c>
      <c r="G1080">
        <v>9</v>
      </c>
      <c r="H1080" s="8" t="s">
        <v>287</v>
      </c>
      <c r="I1080" s="8">
        <v>1</v>
      </c>
      <c r="J1080" s="1">
        <v>198809.89</v>
      </c>
      <c r="K1080" s="1">
        <v>132376.51</v>
      </c>
      <c r="L1080" s="8">
        <v>-66433.38</v>
      </c>
      <c r="M1080" t="s">
        <v>51</v>
      </c>
      <c r="N1080" t="s">
        <v>149</v>
      </c>
      <c r="O1080" t="s">
        <v>149</v>
      </c>
      <c r="P1080">
        <v>3300</v>
      </c>
      <c r="Q1080" t="s">
        <v>150</v>
      </c>
      <c r="R1080" s="8" t="s">
        <v>697</v>
      </c>
    </row>
    <row r="1081" spans="1:18" x14ac:dyDescent="0.25">
      <c r="A1081" s="8" t="s">
        <v>161</v>
      </c>
      <c r="B1081" t="s">
        <v>583</v>
      </c>
      <c r="C1081" t="s">
        <v>586</v>
      </c>
      <c r="D1081" t="s">
        <v>587</v>
      </c>
      <c r="E1081" t="s">
        <v>315</v>
      </c>
      <c r="F1081">
        <v>2020</v>
      </c>
      <c r="G1081">
        <v>9</v>
      </c>
      <c r="H1081" s="8" t="s">
        <v>287</v>
      </c>
      <c r="I1081" s="8">
        <v>1</v>
      </c>
      <c r="J1081" s="1">
        <v>40070.21</v>
      </c>
      <c r="K1081" s="1">
        <v>40070.21</v>
      </c>
      <c r="L1081" s="8">
        <v>0</v>
      </c>
      <c r="M1081" t="s">
        <v>51</v>
      </c>
      <c r="N1081" t="s">
        <v>52</v>
      </c>
      <c r="O1081" t="s">
        <v>52</v>
      </c>
      <c r="P1081">
        <v>3720</v>
      </c>
      <c r="Q1081" t="s">
        <v>55</v>
      </c>
      <c r="R1081" s="8" t="s">
        <v>697</v>
      </c>
    </row>
    <row r="1082" spans="1:18" x14ac:dyDescent="0.25">
      <c r="A1082" s="8" t="s">
        <v>161</v>
      </c>
      <c r="B1082" t="s">
        <v>583</v>
      </c>
      <c r="C1082" t="s">
        <v>586</v>
      </c>
      <c r="D1082" t="s">
        <v>587</v>
      </c>
      <c r="E1082" t="s">
        <v>383</v>
      </c>
      <c r="F1082">
        <v>2020</v>
      </c>
      <c r="G1082">
        <v>9</v>
      </c>
      <c r="H1082" s="8" t="s">
        <v>287</v>
      </c>
      <c r="I1082" s="8">
        <v>1</v>
      </c>
      <c r="J1082" s="1">
        <v>150</v>
      </c>
      <c r="K1082" s="1">
        <v>150</v>
      </c>
      <c r="L1082" s="8">
        <v>0</v>
      </c>
      <c r="M1082" t="s">
        <v>51</v>
      </c>
      <c r="N1082" t="s">
        <v>52</v>
      </c>
      <c r="O1082" t="s">
        <v>52</v>
      </c>
      <c r="P1082">
        <v>3725</v>
      </c>
      <c r="Q1082" t="s">
        <v>144</v>
      </c>
      <c r="R1082" s="8" t="s">
        <v>697</v>
      </c>
    </row>
    <row r="1083" spans="1:18" x14ac:dyDescent="0.25">
      <c r="A1083" s="8" t="s">
        <v>161</v>
      </c>
      <c r="B1083" t="s">
        <v>583</v>
      </c>
      <c r="C1083" t="s">
        <v>586</v>
      </c>
      <c r="D1083" t="s">
        <v>587</v>
      </c>
      <c r="E1083" t="s">
        <v>316</v>
      </c>
      <c r="F1083">
        <v>2020</v>
      </c>
      <c r="G1083">
        <v>9</v>
      </c>
      <c r="H1083" s="8" t="s">
        <v>287</v>
      </c>
      <c r="I1083" s="8">
        <v>1</v>
      </c>
      <c r="J1083" s="1">
        <v>13904.01</v>
      </c>
      <c r="K1083" s="1">
        <v>14760.63</v>
      </c>
      <c r="L1083" s="8">
        <v>856.62</v>
      </c>
      <c r="M1083" t="s">
        <v>51</v>
      </c>
      <c r="N1083" t="s">
        <v>52</v>
      </c>
      <c r="O1083" t="s">
        <v>52</v>
      </c>
      <c r="P1083">
        <v>3730</v>
      </c>
      <c r="Q1083" t="s">
        <v>56</v>
      </c>
      <c r="R1083" s="8" t="s">
        <v>697</v>
      </c>
    </row>
    <row r="1084" spans="1:18" x14ac:dyDescent="0.25">
      <c r="A1084" s="8" t="s">
        <v>161</v>
      </c>
      <c r="B1084" t="s">
        <v>583</v>
      </c>
      <c r="C1084" t="s">
        <v>586</v>
      </c>
      <c r="D1084" t="s">
        <v>587</v>
      </c>
      <c r="E1084" t="s">
        <v>317</v>
      </c>
      <c r="F1084">
        <v>2020</v>
      </c>
      <c r="G1084">
        <v>9</v>
      </c>
      <c r="H1084" s="8" t="s">
        <v>287</v>
      </c>
      <c r="I1084" s="8">
        <v>1</v>
      </c>
      <c r="J1084" s="1">
        <v>12754.52</v>
      </c>
      <c r="K1084" s="1">
        <v>17721.560000000001</v>
      </c>
      <c r="L1084" s="8">
        <v>4967.04</v>
      </c>
      <c r="M1084" t="s">
        <v>51</v>
      </c>
      <c r="N1084" t="s">
        <v>52</v>
      </c>
      <c r="O1084" t="s">
        <v>52</v>
      </c>
      <c r="P1084">
        <v>3740</v>
      </c>
      <c r="Q1084" t="s">
        <v>57</v>
      </c>
      <c r="R1084" s="8" t="s">
        <v>697</v>
      </c>
    </row>
    <row r="1085" spans="1:18" x14ac:dyDescent="0.25">
      <c r="A1085" s="8" t="s">
        <v>161</v>
      </c>
      <c r="B1085" t="s">
        <v>583</v>
      </c>
      <c r="C1085" t="s">
        <v>586</v>
      </c>
      <c r="D1085" t="s">
        <v>587</v>
      </c>
      <c r="E1085" t="s">
        <v>318</v>
      </c>
      <c r="F1085">
        <v>2020</v>
      </c>
      <c r="G1085">
        <v>9</v>
      </c>
      <c r="H1085" s="8" t="s">
        <v>287</v>
      </c>
      <c r="I1085" s="8">
        <v>1</v>
      </c>
      <c r="J1085" s="1">
        <v>60</v>
      </c>
      <c r="K1085" s="1">
        <v>60</v>
      </c>
      <c r="L1085" s="8">
        <v>0</v>
      </c>
      <c r="M1085" t="s">
        <v>51</v>
      </c>
      <c r="N1085" t="s">
        <v>52</v>
      </c>
      <c r="O1085" t="s">
        <v>52</v>
      </c>
      <c r="P1085">
        <v>3770</v>
      </c>
      <c r="Q1085" t="s">
        <v>58</v>
      </c>
      <c r="R1085" s="8" t="s">
        <v>697</v>
      </c>
    </row>
    <row r="1086" spans="1:18" x14ac:dyDescent="0.25">
      <c r="A1086" s="8" t="s">
        <v>161</v>
      </c>
      <c r="B1086" t="s">
        <v>583</v>
      </c>
      <c r="C1086" t="s">
        <v>586</v>
      </c>
      <c r="D1086" t="s">
        <v>587</v>
      </c>
      <c r="E1086" t="s">
        <v>319</v>
      </c>
      <c r="F1086">
        <v>2020</v>
      </c>
      <c r="G1086">
        <v>9</v>
      </c>
      <c r="H1086" s="8" t="s">
        <v>287</v>
      </c>
      <c r="I1086" s="8">
        <v>1</v>
      </c>
      <c r="J1086" s="1">
        <v>72889.899999999994</v>
      </c>
      <c r="K1086" s="1">
        <v>72889.899999999994</v>
      </c>
      <c r="L1086" s="8">
        <v>0</v>
      </c>
      <c r="M1086" t="s">
        <v>51</v>
      </c>
      <c r="N1086" t="s">
        <v>52</v>
      </c>
      <c r="O1086" t="s">
        <v>52</v>
      </c>
      <c r="P1086">
        <v>3790</v>
      </c>
      <c r="Q1086" t="s">
        <v>59</v>
      </c>
      <c r="R1086" s="8" t="s">
        <v>697</v>
      </c>
    </row>
    <row r="1087" spans="1:18" x14ac:dyDescent="0.25">
      <c r="A1087" s="8" t="s">
        <v>161</v>
      </c>
      <c r="B1087" t="s">
        <v>583</v>
      </c>
      <c r="C1087" t="s">
        <v>586</v>
      </c>
      <c r="D1087" t="s">
        <v>587</v>
      </c>
      <c r="E1087" t="s">
        <v>698</v>
      </c>
      <c r="F1087">
        <v>2020</v>
      </c>
      <c r="G1087">
        <v>9</v>
      </c>
      <c r="H1087" s="8" t="s">
        <v>287</v>
      </c>
      <c r="I1087" s="8">
        <v>1</v>
      </c>
      <c r="J1087" s="1">
        <v>0</v>
      </c>
      <c r="K1087" s="1">
        <v>504</v>
      </c>
      <c r="L1087" s="8">
        <v>504</v>
      </c>
      <c r="M1087" t="s">
        <v>51</v>
      </c>
      <c r="N1087" t="s">
        <v>52</v>
      </c>
      <c r="O1087" t="s">
        <v>52</v>
      </c>
      <c r="P1087">
        <v>3805</v>
      </c>
      <c r="Q1087" t="s">
        <v>699</v>
      </c>
      <c r="R1087" s="8" t="s">
        <v>697</v>
      </c>
    </row>
    <row r="1088" spans="1:18" x14ac:dyDescent="0.25">
      <c r="A1088" s="8" t="s">
        <v>161</v>
      </c>
      <c r="B1088" t="s">
        <v>583</v>
      </c>
      <c r="C1088" t="s">
        <v>586</v>
      </c>
      <c r="D1088" t="s">
        <v>587</v>
      </c>
      <c r="E1088" t="s">
        <v>362</v>
      </c>
      <c r="F1088">
        <v>2020</v>
      </c>
      <c r="G1088">
        <v>9</v>
      </c>
      <c r="H1088" s="8" t="s">
        <v>287</v>
      </c>
      <c r="I1088" s="8">
        <v>1</v>
      </c>
      <c r="J1088" s="1">
        <v>0</v>
      </c>
      <c r="K1088" s="1">
        <v>11174.38</v>
      </c>
      <c r="L1088" s="8">
        <v>11174.38</v>
      </c>
      <c r="M1088" t="s">
        <v>51</v>
      </c>
      <c r="N1088" t="s">
        <v>52</v>
      </c>
      <c r="O1088" t="s">
        <v>52</v>
      </c>
      <c r="P1088">
        <v>3820</v>
      </c>
      <c r="Q1088" t="s">
        <v>119</v>
      </c>
      <c r="R1088" s="8" t="s">
        <v>697</v>
      </c>
    </row>
    <row r="1089" spans="1:18" x14ac:dyDescent="0.25">
      <c r="A1089" s="8" t="s">
        <v>161</v>
      </c>
      <c r="B1089" t="s">
        <v>583</v>
      </c>
      <c r="C1089" t="s">
        <v>586</v>
      </c>
      <c r="D1089" t="s">
        <v>587</v>
      </c>
      <c r="E1089" t="s">
        <v>612</v>
      </c>
      <c r="F1089">
        <v>2020</v>
      </c>
      <c r="G1089">
        <v>9</v>
      </c>
      <c r="H1089" s="8" t="s">
        <v>287</v>
      </c>
      <c r="I1089" s="8">
        <v>1</v>
      </c>
      <c r="J1089" s="1">
        <v>0</v>
      </c>
      <c r="K1089" s="1">
        <v>26.82</v>
      </c>
      <c r="L1089" s="8">
        <v>26.82</v>
      </c>
      <c r="M1089" t="s">
        <v>51</v>
      </c>
      <c r="N1089" t="s">
        <v>52</v>
      </c>
      <c r="O1089" t="s">
        <v>52</v>
      </c>
      <c r="P1089">
        <v>3838</v>
      </c>
      <c r="Q1089" t="s">
        <v>613</v>
      </c>
      <c r="R1089" s="8" t="s">
        <v>697</v>
      </c>
    </row>
    <row r="1090" spans="1:18" x14ac:dyDescent="0.25">
      <c r="A1090" s="8" t="s">
        <v>161</v>
      </c>
      <c r="B1090" t="s">
        <v>583</v>
      </c>
      <c r="C1090" t="s">
        <v>586</v>
      </c>
      <c r="D1090" t="s">
        <v>587</v>
      </c>
      <c r="E1090" t="s">
        <v>321</v>
      </c>
      <c r="F1090">
        <v>2020</v>
      </c>
      <c r="G1090">
        <v>9</v>
      </c>
      <c r="H1090" s="8" t="s">
        <v>287</v>
      </c>
      <c r="I1090" s="8">
        <v>1</v>
      </c>
      <c r="J1090" s="1">
        <v>0.1</v>
      </c>
      <c r="K1090" s="1">
        <v>788.4</v>
      </c>
      <c r="L1090" s="8">
        <v>788.3</v>
      </c>
      <c r="M1090" t="s">
        <v>51</v>
      </c>
      <c r="N1090" t="s">
        <v>52</v>
      </c>
      <c r="O1090" t="s">
        <v>52</v>
      </c>
      <c r="P1090">
        <v>3841</v>
      </c>
      <c r="Q1090" t="s">
        <v>61</v>
      </c>
      <c r="R1090" s="8" t="s">
        <v>697</v>
      </c>
    </row>
    <row r="1091" spans="1:18" x14ac:dyDescent="0.25">
      <c r="A1091" s="8" t="s">
        <v>161</v>
      </c>
      <c r="B1091" t="s">
        <v>583</v>
      </c>
      <c r="C1091" t="s">
        <v>586</v>
      </c>
      <c r="D1091" t="s">
        <v>587</v>
      </c>
      <c r="E1091" t="s">
        <v>680</v>
      </c>
      <c r="F1091">
        <v>2020</v>
      </c>
      <c r="G1091">
        <v>9</v>
      </c>
      <c r="H1091" s="8" t="s">
        <v>287</v>
      </c>
      <c r="I1091" s="8">
        <v>1</v>
      </c>
      <c r="J1091" s="1">
        <v>0</v>
      </c>
      <c r="K1091" s="1">
        <v>26.65</v>
      </c>
      <c r="L1091" s="8">
        <v>26.65</v>
      </c>
      <c r="M1091" t="s">
        <v>51</v>
      </c>
      <c r="N1091" t="s">
        <v>52</v>
      </c>
      <c r="O1091" t="s">
        <v>52</v>
      </c>
      <c r="P1091">
        <v>3865</v>
      </c>
      <c r="Q1091" t="s">
        <v>681</v>
      </c>
      <c r="R1091" s="8" t="s">
        <v>697</v>
      </c>
    </row>
    <row r="1092" spans="1:18" x14ac:dyDescent="0.25">
      <c r="A1092" s="8" t="s">
        <v>161</v>
      </c>
      <c r="B1092" t="s">
        <v>451</v>
      </c>
      <c r="C1092" t="s">
        <v>452</v>
      </c>
      <c r="D1092" t="s">
        <v>588</v>
      </c>
      <c r="E1092" t="s">
        <v>322</v>
      </c>
      <c r="F1092">
        <v>2020</v>
      </c>
      <c r="G1092">
        <v>9</v>
      </c>
      <c r="H1092" s="8" t="s">
        <v>287</v>
      </c>
      <c r="I1092" s="8">
        <v>1</v>
      </c>
      <c r="J1092" s="1">
        <v>67049.94</v>
      </c>
      <c r="K1092" s="1">
        <v>0</v>
      </c>
      <c r="L1092" s="8">
        <v>-67049.94</v>
      </c>
      <c r="M1092" t="s">
        <v>226</v>
      </c>
      <c r="N1092" t="s">
        <v>226</v>
      </c>
      <c r="O1092" t="s">
        <v>226</v>
      </c>
      <c r="P1092">
        <v>3900</v>
      </c>
      <c r="Q1092" t="s">
        <v>62</v>
      </c>
      <c r="R1092" s="8" t="s">
        <v>697</v>
      </c>
    </row>
    <row r="1093" spans="1:18" x14ac:dyDescent="0.25">
      <c r="A1093" s="8" t="s">
        <v>159</v>
      </c>
      <c r="B1093" t="s">
        <v>453</v>
      </c>
      <c r="C1093" t="s">
        <v>454</v>
      </c>
      <c r="D1093" t="s">
        <v>589</v>
      </c>
      <c r="E1093" t="s">
        <v>367</v>
      </c>
      <c r="F1093">
        <v>2020</v>
      </c>
      <c r="G1093">
        <v>9</v>
      </c>
      <c r="H1093" s="8" t="s">
        <v>287</v>
      </c>
      <c r="I1093" s="8">
        <v>1</v>
      </c>
      <c r="J1093" s="1">
        <v>0</v>
      </c>
      <c r="K1093" s="1">
        <v>10000</v>
      </c>
      <c r="L1093" s="8">
        <v>10000</v>
      </c>
      <c r="M1093" t="s">
        <v>63</v>
      </c>
      <c r="N1093" t="s">
        <v>64</v>
      </c>
      <c r="O1093" t="s">
        <v>64</v>
      </c>
      <c r="P1093">
        <v>4336</v>
      </c>
      <c r="Q1093" t="s">
        <v>124</v>
      </c>
      <c r="R1093" s="8" t="s">
        <v>697</v>
      </c>
    </row>
    <row r="1094" spans="1:18" x14ac:dyDescent="0.25">
      <c r="A1094" s="8" t="s">
        <v>159</v>
      </c>
      <c r="B1094" t="s">
        <v>453</v>
      </c>
      <c r="C1094" t="s">
        <v>454</v>
      </c>
      <c r="D1094" t="s">
        <v>589</v>
      </c>
      <c r="E1094" t="s">
        <v>323</v>
      </c>
      <c r="F1094">
        <v>2020</v>
      </c>
      <c r="G1094">
        <v>9</v>
      </c>
      <c r="H1094" s="8" t="s">
        <v>287</v>
      </c>
      <c r="I1094" s="8">
        <v>1</v>
      </c>
      <c r="J1094" s="1">
        <v>0</v>
      </c>
      <c r="K1094" s="1">
        <v>3150</v>
      </c>
      <c r="L1094" s="8">
        <v>3150</v>
      </c>
      <c r="M1094" t="s">
        <v>63</v>
      </c>
      <c r="N1094" t="s">
        <v>64</v>
      </c>
      <c r="O1094" t="s">
        <v>64</v>
      </c>
      <c r="P1094">
        <v>4400</v>
      </c>
      <c r="Q1094" t="s">
        <v>65</v>
      </c>
      <c r="R1094" s="8" t="s">
        <v>697</v>
      </c>
    </row>
    <row r="1095" spans="1:18" x14ac:dyDescent="0.25">
      <c r="A1095" s="8" t="s">
        <v>159</v>
      </c>
      <c r="B1095" t="s">
        <v>453</v>
      </c>
      <c r="C1095" t="s">
        <v>455</v>
      </c>
      <c r="D1095" t="s">
        <v>590</v>
      </c>
      <c r="E1095" t="s">
        <v>325</v>
      </c>
      <c r="F1095">
        <v>2020</v>
      </c>
      <c r="G1095">
        <v>9</v>
      </c>
      <c r="H1095" s="8" t="s">
        <v>287</v>
      </c>
      <c r="I1095" s="8">
        <v>1</v>
      </c>
      <c r="J1095" s="1">
        <v>0</v>
      </c>
      <c r="K1095" s="1">
        <v>55624.06</v>
      </c>
      <c r="L1095" s="8">
        <v>55624.06</v>
      </c>
      <c r="M1095" t="s">
        <v>63</v>
      </c>
      <c r="N1095" t="s">
        <v>67</v>
      </c>
      <c r="O1095" t="s">
        <v>68</v>
      </c>
      <c r="P1095">
        <v>4820</v>
      </c>
      <c r="Q1095" t="s">
        <v>68</v>
      </c>
      <c r="R1095" s="8" t="s">
        <v>697</v>
      </c>
    </row>
    <row r="1096" spans="1:18" x14ac:dyDescent="0.25">
      <c r="A1096" s="8" t="s">
        <v>159</v>
      </c>
      <c r="B1096" t="s">
        <v>453</v>
      </c>
      <c r="C1096" t="s">
        <v>456</v>
      </c>
      <c r="D1096" t="s">
        <v>591</v>
      </c>
      <c r="E1096" t="s">
        <v>326</v>
      </c>
      <c r="F1096">
        <v>2020</v>
      </c>
      <c r="G1096">
        <v>9</v>
      </c>
      <c r="H1096" s="8" t="s">
        <v>287</v>
      </c>
      <c r="I1096" s="8">
        <v>1</v>
      </c>
      <c r="J1096" s="1">
        <v>0</v>
      </c>
      <c r="K1096" s="1">
        <v>67050.039999999994</v>
      </c>
      <c r="L1096" s="8">
        <v>67050.039999999994</v>
      </c>
      <c r="M1096" t="s">
        <v>63</v>
      </c>
      <c r="N1096" t="s">
        <v>69</v>
      </c>
      <c r="O1096" t="s">
        <v>69</v>
      </c>
      <c r="P1096">
        <v>4830</v>
      </c>
      <c r="Q1096" t="s">
        <v>69</v>
      </c>
      <c r="R1096" s="8" t="s">
        <v>697</v>
      </c>
    </row>
    <row r="1097" spans="1:18" x14ac:dyDescent="0.25">
      <c r="A1097" s="8" t="s">
        <v>159</v>
      </c>
      <c r="B1097" t="s">
        <v>457</v>
      </c>
      <c r="C1097" t="s">
        <v>459</v>
      </c>
      <c r="D1097" t="s">
        <v>593</v>
      </c>
      <c r="E1097" t="s">
        <v>328</v>
      </c>
      <c r="F1097">
        <v>2020</v>
      </c>
      <c r="G1097">
        <v>9</v>
      </c>
      <c r="H1097" s="8" t="s">
        <v>287</v>
      </c>
      <c r="I1097" s="8">
        <v>1</v>
      </c>
      <c r="J1097" s="1">
        <v>52622.73</v>
      </c>
      <c r="K1097" s="1">
        <v>0</v>
      </c>
      <c r="L1097" s="8">
        <v>-52622.73</v>
      </c>
      <c r="M1097" t="s">
        <v>70</v>
      </c>
      <c r="N1097" t="s">
        <v>74</v>
      </c>
      <c r="O1097" t="s">
        <v>75</v>
      </c>
      <c r="P1097">
        <v>6020</v>
      </c>
      <c r="Q1097" t="s">
        <v>76</v>
      </c>
      <c r="R1097" s="8" t="s">
        <v>697</v>
      </c>
    </row>
    <row r="1098" spans="1:18" x14ac:dyDescent="0.25">
      <c r="A1098" s="8" t="s">
        <v>159</v>
      </c>
      <c r="B1098" t="s">
        <v>457</v>
      </c>
      <c r="C1098" t="s">
        <v>459</v>
      </c>
      <c r="D1098" t="s">
        <v>593</v>
      </c>
      <c r="E1098" t="s">
        <v>329</v>
      </c>
      <c r="F1098">
        <v>2020</v>
      </c>
      <c r="G1098">
        <v>9</v>
      </c>
      <c r="H1098" s="8" t="s">
        <v>287</v>
      </c>
      <c r="I1098" s="8">
        <v>1</v>
      </c>
      <c r="J1098" s="1">
        <v>10000</v>
      </c>
      <c r="K1098" s="1">
        <v>0</v>
      </c>
      <c r="L1098" s="8">
        <v>-10000</v>
      </c>
      <c r="M1098" t="s">
        <v>70</v>
      </c>
      <c r="N1098" t="s">
        <v>74</v>
      </c>
      <c r="O1098" t="s">
        <v>75</v>
      </c>
      <c r="P1098">
        <v>6024</v>
      </c>
      <c r="Q1098" t="s">
        <v>77</v>
      </c>
      <c r="R1098" s="8" t="s">
        <v>697</v>
      </c>
    </row>
    <row r="1099" spans="1:18" x14ac:dyDescent="0.25">
      <c r="A1099" s="8" t="s">
        <v>159</v>
      </c>
      <c r="B1099" t="s">
        <v>457</v>
      </c>
      <c r="C1099" t="s">
        <v>459</v>
      </c>
      <c r="D1099" t="s">
        <v>593</v>
      </c>
      <c r="E1099" t="s">
        <v>357</v>
      </c>
      <c r="F1099">
        <v>2020</v>
      </c>
      <c r="G1099">
        <v>9</v>
      </c>
      <c r="H1099" s="8" t="s">
        <v>287</v>
      </c>
      <c r="I1099" s="8">
        <v>1</v>
      </c>
      <c r="J1099" s="1">
        <v>166.15</v>
      </c>
      <c r="K1099" s="1">
        <v>0</v>
      </c>
      <c r="L1099" s="8">
        <v>-166.15</v>
      </c>
      <c r="M1099" t="s">
        <v>70</v>
      </c>
      <c r="N1099" t="s">
        <v>74</v>
      </c>
      <c r="O1099" t="s">
        <v>75</v>
      </c>
      <c r="P1099">
        <v>6095</v>
      </c>
      <c r="Q1099" t="s">
        <v>115</v>
      </c>
      <c r="R1099" s="8" t="s">
        <v>697</v>
      </c>
    </row>
    <row r="1100" spans="1:18" x14ac:dyDescent="0.25">
      <c r="A1100" s="8" t="s">
        <v>159</v>
      </c>
      <c r="B1100" t="s">
        <v>457</v>
      </c>
      <c r="C1100" t="s">
        <v>459</v>
      </c>
      <c r="D1100" t="s">
        <v>594</v>
      </c>
      <c r="E1100" t="s">
        <v>330</v>
      </c>
      <c r="F1100">
        <v>2020</v>
      </c>
      <c r="G1100">
        <v>9</v>
      </c>
      <c r="H1100" s="8" t="s">
        <v>287</v>
      </c>
      <c r="I1100" s="8">
        <v>1</v>
      </c>
      <c r="J1100" s="1">
        <v>10087.5</v>
      </c>
      <c r="K1100" s="1">
        <v>0</v>
      </c>
      <c r="L1100" s="8">
        <v>-10087.5</v>
      </c>
      <c r="M1100" t="s">
        <v>70</v>
      </c>
      <c r="N1100" t="s">
        <v>74</v>
      </c>
      <c r="O1100" t="s">
        <v>78</v>
      </c>
      <c r="P1100">
        <v>6110</v>
      </c>
      <c r="Q1100" t="s">
        <v>79</v>
      </c>
      <c r="R1100" s="8" t="s">
        <v>697</v>
      </c>
    </row>
    <row r="1101" spans="1:18" x14ac:dyDescent="0.25">
      <c r="A1101" s="8" t="s">
        <v>159</v>
      </c>
      <c r="B1101" t="s">
        <v>457</v>
      </c>
      <c r="C1101" t="s">
        <v>459</v>
      </c>
      <c r="D1101" t="s">
        <v>594</v>
      </c>
      <c r="E1101" t="s">
        <v>331</v>
      </c>
      <c r="F1101">
        <v>2020</v>
      </c>
      <c r="G1101">
        <v>9</v>
      </c>
      <c r="H1101" s="8" t="s">
        <v>287</v>
      </c>
      <c r="I1101" s="8">
        <v>1</v>
      </c>
      <c r="J1101" s="1">
        <v>29.67</v>
      </c>
      <c r="K1101" s="1">
        <v>0</v>
      </c>
      <c r="L1101" s="8">
        <v>-29.67</v>
      </c>
      <c r="M1101" t="s">
        <v>70</v>
      </c>
      <c r="N1101" t="s">
        <v>74</v>
      </c>
      <c r="O1101" t="s">
        <v>78</v>
      </c>
      <c r="P1101">
        <v>6111</v>
      </c>
      <c r="Q1101" t="s">
        <v>80</v>
      </c>
      <c r="R1101" s="8" t="s">
        <v>697</v>
      </c>
    </row>
    <row r="1102" spans="1:18" x14ac:dyDescent="0.25">
      <c r="A1102" s="8" t="s">
        <v>159</v>
      </c>
      <c r="B1102" t="s">
        <v>457</v>
      </c>
      <c r="C1102" t="s">
        <v>459</v>
      </c>
      <c r="D1102" t="s">
        <v>594</v>
      </c>
      <c r="E1102" t="s">
        <v>386</v>
      </c>
      <c r="F1102">
        <v>2020</v>
      </c>
      <c r="G1102">
        <v>9</v>
      </c>
      <c r="H1102" s="8" t="s">
        <v>287</v>
      </c>
      <c r="I1102" s="8">
        <v>1</v>
      </c>
      <c r="J1102" s="1">
        <v>150</v>
      </c>
      <c r="K1102" s="1">
        <v>127.5</v>
      </c>
      <c r="L1102" s="8">
        <v>-22.5</v>
      </c>
      <c r="M1102" t="s">
        <v>70</v>
      </c>
      <c r="N1102" t="s">
        <v>74</v>
      </c>
      <c r="O1102" t="s">
        <v>78</v>
      </c>
      <c r="P1102">
        <v>6140</v>
      </c>
      <c r="Q1102" t="s">
        <v>147</v>
      </c>
      <c r="R1102" s="8" t="s">
        <v>697</v>
      </c>
    </row>
    <row r="1103" spans="1:18" x14ac:dyDescent="0.25">
      <c r="A1103" s="8" t="s">
        <v>159</v>
      </c>
      <c r="B1103" t="s">
        <v>457</v>
      </c>
      <c r="C1103" t="s">
        <v>464</v>
      </c>
      <c r="D1103" t="s">
        <v>606</v>
      </c>
      <c r="E1103" t="s">
        <v>376</v>
      </c>
      <c r="F1103">
        <v>2020</v>
      </c>
      <c r="G1103">
        <v>9</v>
      </c>
      <c r="H1103" s="8" t="s">
        <v>287</v>
      </c>
      <c r="I1103" s="8">
        <v>1</v>
      </c>
      <c r="J1103" s="1">
        <v>5313.02</v>
      </c>
      <c r="K1103" s="1">
        <v>0</v>
      </c>
      <c r="L1103" s="8">
        <v>-5313.02</v>
      </c>
      <c r="M1103" t="s">
        <v>70</v>
      </c>
      <c r="N1103" t="s">
        <v>134</v>
      </c>
      <c r="O1103" t="s">
        <v>135</v>
      </c>
      <c r="P1103">
        <v>6201</v>
      </c>
      <c r="Q1103" t="s">
        <v>136</v>
      </c>
      <c r="R1103" s="8" t="s">
        <v>697</v>
      </c>
    </row>
    <row r="1104" spans="1:18" x14ac:dyDescent="0.25">
      <c r="A1104" s="8" t="s">
        <v>159</v>
      </c>
      <c r="B1104" t="s">
        <v>457</v>
      </c>
      <c r="C1104" t="s">
        <v>464</v>
      </c>
      <c r="D1104" t="s">
        <v>607</v>
      </c>
      <c r="E1104" t="s">
        <v>377</v>
      </c>
      <c r="F1104">
        <v>2020</v>
      </c>
      <c r="G1104">
        <v>9</v>
      </c>
      <c r="H1104" s="8" t="s">
        <v>287</v>
      </c>
      <c r="I1104" s="8">
        <v>1</v>
      </c>
      <c r="J1104" s="1">
        <v>761.48</v>
      </c>
      <c r="K1104" s="1">
        <v>0</v>
      </c>
      <c r="L1104" s="8">
        <v>-761.48</v>
      </c>
      <c r="M1104" t="s">
        <v>70</v>
      </c>
      <c r="N1104" t="s">
        <v>134</v>
      </c>
      <c r="O1104" t="s">
        <v>137</v>
      </c>
      <c r="P1104">
        <v>6220</v>
      </c>
      <c r="Q1104" t="s">
        <v>138</v>
      </c>
      <c r="R1104" s="8" t="s">
        <v>697</v>
      </c>
    </row>
    <row r="1105" spans="1:18" x14ac:dyDescent="0.25">
      <c r="A1105" s="8" t="s">
        <v>159</v>
      </c>
      <c r="B1105" t="s">
        <v>457</v>
      </c>
      <c r="C1105" t="s">
        <v>464</v>
      </c>
      <c r="D1105" t="s">
        <v>607</v>
      </c>
      <c r="E1105" t="s">
        <v>378</v>
      </c>
      <c r="F1105">
        <v>2020</v>
      </c>
      <c r="G1105">
        <v>9</v>
      </c>
      <c r="H1105" s="8" t="s">
        <v>287</v>
      </c>
      <c r="I1105" s="8">
        <v>1</v>
      </c>
      <c r="J1105" s="1">
        <v>537.27</v>
      </c>
      <c r="K1105" s="1">
        <v>0</v>
      </c>
      <c r="L1105" s="8">
        <v>-537.27</v>
      </c>
      <c r="M1105" t="s">
        <v>70</v>
      </c>
      <c r="N1105" t="s">
        <v>134</v>
      </c>
      <c r="O1105" t="s">
        <v>137</v>
      </c>
      <c r="P1105">
        <v>6260</v>
      </c>
      <c r="Q1105" t="s">
        <v>139</v>
      </c>
      <c r="R1105" s="8" t="s">
        <v>697</v>
      </c>
    </row>
    <row r="1106" spans="1:18" x14ac:dyDescent="0.25">
      <c r="A1106" s="8" t="s">
        <v>159</v>
      </c>
      <c r="B1106" t="s">
        <v>457</v>
      </c>
      <c r="C1106" t="s">
        <v>460</v>
      </c>
      <c r="D1106" t="s">
        <v>595</v>
      </c>
      <c r="E1106" t="s">
        <v>333</v>
      </c>
      <c r="F1106">
        <v>2020</v>
      </c>
      <c r="G1106">
        <v>9</v>
      </c>
      <c r="H1106" s="8" t="s">
        <v>287</v>
      </c>
      <c r="I1106" s="8">
        <v>1</v>
      </c>
      <c r="J1106" s="1">
        <v>125.42</v>
      </c>
      <c r="K1106" s="1">
        <v>0</v>
      </c>
      <c r="L1106" s="8">
        <v>-125.42</v>
      </c>
      <c r="M1106" t="s">
        <v>70</v>
      </c>
      <c r="N1106" t="s">
        <v>82</v>
      </c>
      <c r="O1106" t="s">
        <v>83</v>
      </c>
      <c r="P1106">
        <v>6300</v>
      </c>
      <c r="Q1106" t="s">
        <v>82</v>
      </c>
      <c r="R1106" s="8" t="s">
        <v>697</v>
      </c>
    </row>
    <row r="1107" spans="1:18" x14ac:dyDescent="0.25">
      <c r="A1107" s="8" t="s">
        <v>159</v>
      </c>
      <c r="B1107" t="s">
        <v>457</v>
      </c>
      <c r="C1107" t="s">
        <v>460</v>
      </c>
      <c r="D1107" t="s">
        <v>595</v>
      </c>
      <c r="E1107" t="s">
        <v>365</v>
      </c>
      <c r="F1107">
        <v>2020</v>
      </c>
      <c r="G1107">
        <v>9</v>
      </c>
      <c r="H1107" s="8" t="s">
        <v>287</v>
      </c>
      <c r="I1107" s="8">
        <v>1</v>
      </c>
      <c r="J1107" s="1">
        <v>627.66</v>
      </c>
      <c r="K1107" s="1">
        <v>0</v>
      </c>
      <c r="L1107" s="8">
        <v>-627.66</v>
      </c>
      <c r="M1107" t="s">
        <v>70</v>
      </c>
      <c r="N1107" t="s">
        <v>82</v>
      </c>
      <c r="O1107" t="s">
        <v>83</v>
      </c>
      <c r="P1107">
        <v>6301</v>
      </c>
      <c r="Q1107" t="s">
        <v>122</v>
      </c>
      <c r="R1107" s="8" t="s">
        <v>697</v>
      </c>
    </row>
    <row r="1108" spans="1:18" x14ac:dyDescent="0.25">
      <c r="A1108" s="8" t="s">
        <v>159</v>
      </c>
      <c r="B1108" t="s">
        <v>457</v>
      </c>
      <c r="C1108" t="s">
        <v>460</v>
      </c>
      <c r="D1108" t="s">
        <v>596</v>
      </c>
      <c r="E1108" t="s">
        <v>334</v>
      </c>
      <c r="F1108">
        <v>2020</v>
      </c>
      <c r="G1108">
        <v>9</v>
      </c>
      <c r="H1108" s="8" t="s">
        <v>287</v>
      </c>
      <c r="I1108" s="8">
        <v>1</v>
      </c>
      <c r="J1108" s="1">
        <v>5276.27</v>
      </c>
      <c r="K1108" s="1">
        <v>0</v>
      </c>
      <c r="L1108" s="8">
        <v>-5276.27</v>
      </c>
      <c r="M1108" t="s">
        <v>70</v>
      </c>
      <c r="N1108" t="s">
        <v>82</v>
      </c>
      <c r="O1108" t="s">
        <v>84</v>
      </c>
      <c r="P1108">
        <v>6310</v>
      </c>
      <c r="Q1108" t="s">
        <v>85</v>
      </c>
      <c r="R1108" s="8" t="s">
        <v>697</v>
      </c>
    </row>
    <row r="1109" spans="1:18" x14ac:dyDescent="0.25">
      <c r="A1109" s="8" t="s">
        <v>159</v>
      </c>
      <c r="B1109" t="s">
        <v>457</v>
      </c>
      <c r="C1109" t="s">
        <v>460</v>
      </c>
      <c r="D1109" t="s">
        <v>596</v>
      </c>
      <c r="E1109" t="s">
        <v>335</v>
      </c>
      <c r="F1109">
        <v>2020</v>
      </c>
      <c r="G1109">
        <v>9</v>
      </c>
      <c r="H1109" s="8" t="s">
        <v>287</v>
      </c>
      <c r="I1109" s="8">
        <v>1</v>
      </c>
      <c r="J1109" s="1">
        <v>1110.51</v>
      </c>
      <c r="K1109" s="1">
        <v>2933.53</v>
      </c>
      <c r="L1109" s="8">
        <v>1823.02</v>
      </c>
      <c r="M1109" t="s">
        <v>70</v>
      </c>
      <c r="N1109" t="s">
        <v>82</v>
      </c>
      <c r="O1109" t="s">
        <v>84</v>
      </c>
      <c r="P1109">
        <v>6325</v>
      </c>
      <c r="Q1109" t="s">
        <v>86</v>
      </c>
      <c r="R1109" s="8" t="s">
        <v>697</v>
      </c>
    </row>
    <row r="1110" spans="1:18" x14ac:dyDescent="0.25">
      <c r="A1110" s="8" t="s">
        <v>159</v>
      </c>
      <c r="B1110" t="s">
        <v>457</v>
      </c>
      <c r="C1110" t="s">
        <v>460</v>
      </c>
      <c r="D1110" t="s">
        <v>596</v>
      </c>
      <c r="E1110" t="s">
        <v>336</v>
      </c>
      <c r="F1110">
        <v>2020</v>
      </c>
      <c r="G1110">
        <v>9</v>
      </c>
      <c r="H1110" s="8" t="s">
        <v>287</v>
      </c>
      <c r="I1110" s="8">
        <v>1</v>
      </c>
      <c r="J1110" s="1">
        <v>424.59</v>
      </c>
      <c r="K1110" s="1">
        <v>0</v>
      </c>
      <c r="L1110" s="8">
        <v>-424.59</v>
      </c>
      <c r="M1110" t="s">
        <v>70</v>
      </c>
      <c r="N1110" t="s">
        <v>82</v>
      </c>
      <c r="O1110" t="s">
        <v>84</v>
      </c>
      <c r="P1110">
        <v>6330</v>
      </c>
      <c r="Q1110" t="s">
        <v>87</v>
      </c>
      <c r="R1110" s="8" t="s">
        <v>697</v>
      </c>
    </row>
    <row r="1111" spans="1:18" x14ac:dyDescent="0.25">
      <c r="A1111" s="8" t="s">
        <v>159</v>
      </c>
      <c r="B1111" t="s">
        <v>457</v>
      </c>
      <c r="C1111" t="s">
        <v>460</v>
      </c>
      <c r="D1111" t="s">
        <v>598</v>
      </c>
      <c r="E1111" t="s">
        <v>339</v>
      </c>
      <c r="F1111">
        <v>2020</v>
      </c>
      <c r="G1111">
        <v>9</v>
      </c>
      <c r="H1111" s="8" t="s">
        <v>287</v>
      </c>
      <c r="I1111" s="8">
        <v>0</v>
      </c>
      <c r="J1111" s="1">
        <v>318</v>
      </c>
      <c r="K1111" s="1">
        <v>0</v>
      </c>
      <c r="L1111" s="8">
        <v>-318</v>
      </c>
      <c r="M1111" t="s">
        <v>70</v>
      </c>
      <c r="N1111" t="s">
        <v>82</v>
      </c>
      <c r="O1111" t="s">
        <v>91</v>
      </c>
      <c r="P1111">
        <v>6470</v>
      </c>
      <c r="Q1111" t="s">
        <v>92</v>
      </c>
      <c r="R1111" s="8" t="s">
        <v>697</v>
      </c>
    </row>
    <row r="1112" spans="1:18" x14ac:dyDescent="0.25">
      <c r="A1112" s="8" t="s">
        <v>159</v>
      </c>
      <c r="B1112" t="s">
        <v>457</v>
      </c>
      <c r="C1112" t="s">
        <v>460</v>
      </c>
      <c r="D1112" t="s">
        <v>598</v>
      </c>
      <c r="E1112" t="s">
        <v>339</v>
      </c>
      <c r="F1112">
        <v>2020</v>
      </c>
      <c r="G1112">
        <v>9</v>
      </c>
      <c r="H1112" s="8" t="s">
        <v>287</v>
      </c>
      <c r="I1112" s="8">
        <v>1</v>
      </c>
      <c r="J1112" s="1">
        <v>1425.6</v>
      </c>
      <c r="K1112" s="1">
        <v>13.55</v>
      </c>
      <c r="L1112" s="8">
        <v>-1412.05</v>
      </c>
      <c r="M1112" t="s">
        <v>70</v>
      </c>
      <c r="N1112" t="s">
        <v>82</v>
      </c>
      <c r="O1112" t="s">
        <v>91</v>
      </c>
      <c r="P1112">
        <v>6470</v>
      </c>
      <c r="Q1112" t="s">
        <v>92</v>
      </c>
      <c r="R1112" s="8" t="s">
        <v>697</v>
      </c>
    </row>
    <row r="1113" spans="1:18" x14ac:dyDescent="0.25">
      <c r="A1113" s="8" t="s">
        <v>159</v>
      </c>
      <c r="B1113" t="s">
        <v>457</v>
      </c>
      <c r="C1113" t="s">
        <v>460</v>
      </c>
      <c r="D1113" t="s">
        <v>598</v>
      </c>
      <c r="E1113" t="s">
        <v>340</v>
      </c>
      <c r="F1113">
        <v>2020</v>
      </c>
      <c r="G1113">
        <v>9</v>
      </c>
      <c r="H1113" s="8" t="s">
        <v>287</v>
      </c>
      <c r="I1113" s="8">
        <v>1</v>
      </c>
      <c r="J1113" s="1">
        <v>1606.75</v>
      </c>
      <c r="K1113" s="1">
        <v>0</v>
      </c>
      <c r="L1113" s="8">
        <v>-1606.75</v>
      </c>
      <c r="M1113" t="s">
        <v>70</v>
      </c>
      <c r="N1113" t="s">
        <v>82</v>
      </c>
      <c r="O1113" t="s">
        <v>91</v>
      </c>
      <c r="P1113">
        <v>6495</v>
      </c>
      <c r="Q1113" t="s">
        <v>93</v>
      </c>
      <c r="R1113" s="8" t="s">
        <v>697</v>
      </c>
    </row>
    <row r="1114" spans="1:18" x14ac:dyDescent="0.25">
      <c r="A1114" s="8" t="s">
        <v>159</v>
      </c>
      <c r="B1114" t="s">
        <v>457</v>
      </c>
      <c r="C1114" t="s">
        <v>460</v>
      </c>
      <c r="D1114" t="s">
        <v>599</v>
      </c>
      <c r="E1114" t="s">
        <v>341</v>
      </c>
      <c r="F1114">
        <v>2020</v>
      </c>
      <c r="G1114">
        <v>9</v>
      </c>
      <c r="H1114" s="8" t="s">
        <v>287</v>
      </c>
      <c r="I1114" s="8">
        <v>1</v>
      </c>
      <c r="J1114" s="1">
        <v>22.86</v>
      </c>
      <c r="K1114" s="1">
        <v>0</v>
      </c>
      <c r="L1114" s="8">
        <v>-22.86</v>
      </c>
      <c r="M1114" t="s">
        <v>70</v>
      </c>
      <c r="N1114" t="s">
        <v>82</v>
      </c>
      <c r="O1114" t="s">
        <v>94</v>
      </c>
      <c r="P1114">
        <v>6640</v>
      </c>
      <c r="Q1114" t="s">
        <v>95</v>
      </c>
      <c r="R1114" s="8" t="s">
        <v>697</v>
      </c>
    </row>
    <row r="1115" spans="1:18" x14ac:dyDescent="0.25">
      <c r="A1115" s="8" t="s">
        <v>159</v>
      </c>
      <c r="B1115" t="s">
        <v>457</v>
      </c>
      <c r="C1115" t="s">
        <v>460</v>
      </c>
      <c r="D1115" t="s">
        <v>599</v>
      </c>
      <c r="E1115" t="s">
        <v>342</v>
      </c>
      <c r="F1115">
        <v>2020</v>
      </c>
      <c r="G1115">
        <v>9</v>
      </c>
      <c r="H1115" s="8" t="s">
        <v>287</v>
      </c>
      <c r="I1115" s="8">
        <v>1</v>
      </c>
      <c r="J1115" s="1">
        <v>406.19</v>
      </c>
      <c r="K1115" s="1">
        <v>0</v>
      </c>
      <c r="L1115" s="8">
        <v>-406.19</v>
      </c>
      <c r="M1115" t="s">
        <v>70</v>
      </c>
      <c r="N1115" t="s">
        <v>82</v>
      </c>
      <c r="O1115" t="s">
        <v>94</v>
      </c>
      <c r="P1115">
        <v>6650</v>
      </c>
      <c r="Q1115" t="s">
        <v>96</v>
      </c>
      <c r="R1115" s="8" t="s">
        <v>697</v>
      </c>
    </row>
    <row r="1116" spans="1:18" x14ac:dyDescent="0.25">
      <c r="A1116" s="8" t="s">
        <v>159</v>
      </c>
      <c r="B1116" t="s">
        <v>457</v>
      </c>
      <c r="C1116" t="s">
        <v>460</v>
      </c>
      <c r="D1116" t="s">
        <v>599</v>
      </c>
      <c r="E1116" t="s">
        <v>359</v>
      </c>
      <c r="F1116">
        <v>2020</v>
      </c>
      <c r="G1116">
        <v>9</v>
      </c>
      <c r="H1116" s="8" t="s">
        <v>287</v>
      </c>
      <c r="I1116" s="8">
        <v>1</v>
      </c>
      <c r="J1116" s="1">
        <v>3557.91</v>
      </c>
      <c r="K1116" s="1">
        <v>0</v>
      </c>
      <c r="L1116" s="8">
        <v>-3557.91</v>
      </c>
      <c r="M1116" t="s">
        <v>70</v>
      </c>
      <c r="N1116" t="s">
        <v>82</v>
      </c>
      <c r="O1116" t="s">
        <v>94</v>
      </c>
      <c r="P1116">
        <v>6651</v>
      </c>
      <c r="Q1116" t="s">
        <v>117</v>
      </c>
      <c r="R1116" s="8" t="s">
        <v>697</v>
      </c>
    </row>
    <row r="1117" spans="1:18" x14ac:dyDescent="0.25">
      <c r="A1117" s="8" t="s">
        <v>159</v>
      </c>
      <c r="B1117" t="s">
        <v>457</v>
      </c>
      <c r="C1117" t="s">
        <v>460</v>
      </c>
      <c r="D1117" t="s">
        <v>599</v>
      </c>
      <c r="E1117" t="s">
        <v>343</v>
      </c>
      <c r="F1117">
        <v>2020</v>
      </c>
      <c r="G1117">
        <v>9</v>
      </c>
      <c r="H1117" s="8" t="s">
        <v>287</v>
      </c>
      <c r="I1117" s="8">
        <v>1</v>
      </c>
      <c r="J1117" s="1">
        <v>99</v>
      </c>
      <c r="K1117" s="1">
        <v>0</v>
      </c>
      <c r="L1117" s="8">
        <v>-99</v>
      </c>
      <c r="M1117" t="s">
        <v>70</v>
      </c>
      <c r="N1117" t="s">
        <v>82</v>
      </c>
      <c r="O1117" t="s">
        <v>94</v>
      </c>
      <c r="P1117">
        <v>6663</v>
      </c>
      <c r="Q1117" t="s">
        <v>97</v>
      </c>
      <c r="R1117" s="8" t="s">
        <v>697</v>
      </c>
    </row>
    <row r="1118" spans="1:18" x14ac:dyDescent="0.25">
      <c r="A1118" s="8" t="s">
        <v>159</v>
      </c>
      <c r="B1118" t="s">
        <v>457</v>
      </c>
      <c r="C1118" t="s">
        <v>460</v>
      </c>
      <c r="D1118" t="s">
        <v>599</v>
      </c>
      <c r="E1118" t="s">
        <v>344</v>
      </c>
      <c r="F1118">
        <v>2020</v>
      </c>
      <c r="G1118">
        <v>9</v>
      </c>
      <c r="H1118" s="8" t="s">
        <v>287</v>
      </c>
      <c r="I1118" s="8">
        <v>1</v>
      </c>
      <c r="J1118" s="1">
        <v>140.80000000000001</v>
      </c>
      <c r="K1118" s="1">
        <v>84.8</v>
      </c>
      <c r="L1118" s="8">
        <v>-56</v>
      </c>
      <c r="M1118" t="s">
        <v>70</v>
      </c>
      <c r="N1118" t="s">
        <v>82</v>
      </c>
      <c r="O1118" t="s">
        <v>94</v>
      </c>
      <c r="P1118">
        <v>6664</v>
      </c>
      <c r="Q1118" t="s">
        <v>98</v>
      </c>
      <c r="R1118" s="8" t="s">
        <v>697</v>
      </c>
    </row>
    <row r="1119" spans="1:18" x14ac:dyDescent="0.25">
      <c r="A1119" s="8" t="s">
        <v>159</v>
      </c>
      <c r="B1119" t="s">
        <v>457</v>
      </c>
      <c r="C1119" t="s">
        <v>460</v>
      </c>
      <c r="D1119" t="s">
        <v>600</v>
      </c>
      <c r="E1119" t="s">
        <v>366</v>
      </c>
      <c r="F1119">
        <v>2020</v>
      </c>
      <c r="G1119">
        <v>9</v>
      </c>
      <c r="H1119" s="8" t="s">
        <v>287</v>
      </c>
      <c r="I1119" s="8">
        <v>1</v>
      </c>
      <c r="J1119" s="1">
        <v>80.64</v>
      </c>
      <c r="K1119" s="1">
        <v>0</v>
      </c>
      <c r="L1119" s="8">
        <v>-80.64</v>
      </c>
      <c r="M1119" t="s">
        <v>70</v>
      </c>
      <c r="N1119" t="s">
        <v>82</v>
      </c>
      <c r="O1119" t="s">
        <v>99</v>
      </c>
      <c r="P1119">
        <v>6800</v>
      </c>
      <c r="Q1119" t="s">
        <v>123</v>
      </c>
      <c r="R1119" s="8" t="s">
        <v>697</v>
      </c>
    </row>
    <row r="1120" spans="1:18" x14ac:dyDescent="0.25">
      <c r="A1120" s="8" t="s">
        <v>159</v>
      </c>
      <c r="B1120" t="s">
        <v>457</v>
      </c>
      <c r="C1120" t="s">
        <v>460</v>
      </c>
      <c r="D1120" t="s">
        <v>600</v>
      </c>
      <c r="E1120" t="s">
        <v>345</v>
      </c>
      <c r="F1120">
        <v>2020</v>
      </c>
      <c r="G1120">
        <v>9</v>
      </c>
      <c r="H1120" s="8" t="s">
        <v>287</v>
      </c>
      <c r="I1120" s="8">
        <v>1</v>
      </c>
      <c r="J1120" s="1">
        <v>640.47</v>
      </c>
      <c r="K1120" s="1">
        <v>0</v>
      </c>
      <c r="L1120" s="8">
        <v>-640.47</v>
      </c>
      <c r="M1120" t="s">
        <v>70</v>
      </c>
      <c r="N1120" t="s">
        <v>82</v>
      </c>
      <c r="O1120" t="s">
        <v>99</v>
      </c>
      <c r="P1120">
        <v>6805</v>
      </c>
      <c r="Q1120" t="s">
        <v>100</v>
      </c>
      <c r="R1120" s="8" t="s">
        <v>697</v>
      </c>
    </row>
    <row r="1121" spans="1:18" x14ac:dyDescent="0.25">
      <c r="A1121" s="8" t="s">
        <v>159</v>
      </c>
      <c r="B1121" t="s">
        <v>457</v>
      </c>
      <c r="C1121" t="s">
        <v>460</v>
      </c>
      <c r="D1121" t="s">
        <v>600</v>
      </c>
      <c r="E1121" t="s">
        <v>360</v>
      </c>
      <c r="F1121">
        <v>2020</v>
      </c>
      <c r="G1121">
        <v>9</v>
      </c>
      <c r="H1121" s="8" t="s">
        <v>287</v>
      </c>
      <c r="I1121" s="8">
        <v>1</v>
      </c>
      <c r="J1121" s="1">
        <v>500.15</v>
      </c>
      <c r="K1121" s="1">
        <v>72.8</v>
      </c>
      <c r="L1121" s="8">
        <v>-427.35</v>
      </c>
      <c r="M1121" t="s">
        <v>70</v>
      </c>
      <c r="N1121" t="s">
        <v>82</v>
      </c>
      <c r="O1121" t="s">
        <v>99</v>
      </c>
      <c r="P1121">
        <v>6815</v>
      </c>
      <c r="Q1121" t="s">
        <v>99</v>
      </c>
      <c r="R1121" s="8" t="s">
        <v>697</v>
      </c>
    </row>
    <row r="1122" spans="1:18" x14ac:dyDescent="0.25">
      <c r="A1122" s="8" t="s">
        <v>159</v>
      </c>
      <c r="B1122" t="s">
        <v>457</v>
      </c>
      <c r="C1122" t="s">
        <v>460</v>
      </c>
      <c r="D1122" t="s">
        <v>600</v>
      </c>
      <c r="E1122" t="s">
        <v>614</v>
      </c>
      <c r="F1122">
        <v>2020</v>
      </c>
      <c r="G1122">
        <v>9</v>
      </c>
      <c r="H1122" s="8" t="s">
        <v>287</v>
      </c>
      <c r="I1122" s="8">
        <v>1</v>
      </c>
      <c r="J1122" s="1">
        <v>9.51</v>
      </c>
      <c r="K1122" s="1">
        <v>0</v>
      </c>
      <c r="L1122" s="8">
        <v>-9.51</v>
      </c>
      <c r="M1122" t="s">
        <v>70</v>
      </c>
      <c r="N1122" t="s">
        <v>82</v>
      </c>
      <c r="O1122" t="s">
        <v>99</v>
      </c>
      <c r="P1122">
        <v>6820</v>
      </c>
      <c r="Q1122" t="s">
        <v>615</v>
      </c>
      <c r="R1122" s="8" t="s">
        <v>697</v>
      </c>
    </row>
    <row r="1123" spans="1:18" x14ac:dyDescent="0.25">
      <c r="A1123" s="8" t="s">
        <v>159</v>
      </c>
      <c r="B1123" t="s">
        <v>457</v>
      </c>
      <c r="C1123" t="s">
        <v>459</v>
      </c>
      <c r="D1123" t="s">
        <v>594</v>
      </c>
      <c r="E1123" t="s">
        <v>361</v>
      </c>
      <c r="F1123">
        <v>2020</v>
      </c>
      <c r="G1123">
        <v>9</v>
      </c>
      <c r="H1123" s="8" t="s">
        <v>287</v>
      </c>
      <c r="I1123" s="8">
        <v>1</v>
      </c>
      <c r="J1123" s="1">
        <v>115</v>
      </c>
      <c r="K1123" s="1">
        <v>0</v>
      </c>
      <c r="L1123" s="8">
        <v>-115</v>
      </c>
      <c r="M1123" t="s">
        <v>70</v>
      </c>
      <c r="N1123" t="s">
        <v>74</v>
      </c>
      <c r="O1123" t="s">
        <v>78</v>
      </c>
      <c r="P1123">
        <v>6821</v>
      </c>
      <c r="Q1123" t="s">
        <v>118</v>
      </c>
      <c r="R1123" s="8" t="s">
        <v>697</v>
      </c>
    </row>
    <row r="1124" spans="1:18" x14ac:dyDescent="0.25">
      <c r="A1124" s="8" t="s">
        <v>159</v>
      </c>
      <c r="B1124" t="s">
        <v>457</v>
      </c>
      <c r="C1124" t="s">
        <v>460</v>
      </c>
      <c r="D1124" t="s">
        <v>601</v>
      </c>
      <c r="E1124" t="s">
        <v>346</v>
      </c>
      <c r="F1124">
        <v>2020</v>
      </c>
      <c r="G1124">
        <v>9</v>
      </c>
      <c r="H1124" s="8" t="s">
        <v>287</v>
      </c>
      <c r="I1124" s="8">
        <v>1</v>
      </c>
      <c r="J1124" s="1">
        <v>1447.5</v>
      </c>
      <c r="K1124" s="1">
        <v>0</v>
      </c>
      <c r="L1124" s="8">
        <v>-1447.5</v>
      </c>
      <c r="M1124" t="s">
        <v>70</v>
      </c>
      <c r="N1124" t="s">
        <v>82</v>
      </c>
      <c r="O1124" t="s">
        <v>101</v>
      </c>
      <c r="P1124">
        <v>6825</v>
      </c>
      <c r="Q1124" t="s">
        <v>102</v>
      </c>
      <c r="R1124" s="8" t="s">
        <v>697</v>
      </c>
    </row>
    <row r="1125" spans="1:18" x14ac:dyDescent="0.25">
      <c r="A1125" s="8" t="s">
        <v>159</v>
      </c>
      <c r="B1125" t="s">
        <v>457</v>
      </c>
      <c r="C1125" t="s">
        <v>460</v>
      </c>
      <c r="D1125" t="s">
        <v>601</v>
      </c>
      <c r="E1125" t="s">
        <v>388</v>
      </c>
      <c r="F1125">
        <v>2020</v>
      </c>
      <c r="G1125">
        <v>9</v>
      </c>
      <c r="H1125" s="8" t="s">
        <v>287</v>
      </c>
      <c r="I1125" s="8">
        <v>1</v>
      </c>
      <c r="J1125" s="1">
        <v>2252.6999999999998</v>
      </c>
      <c r="K1125" s="1">
        <v>0</v>
      </c>
      <c r="L1125" s="8">
        <v>-2252.6999999999998</v>
      </c>
      <c r="M1125" t="s">
        <v>70</v>
      </c>
      <c r="N1125" t="s">
        <v>82</v>
      </c>
      <c r="O1125" t="s">
        <v>101</v>
      </c>
      <c r="P1125">
        <v>6830</v>
      </c>
      <c r="Q1125" t="s">
        <v>151</v>
      </c>
      <c r="R1125" s="8" t="s">
        <v>697</v>
      </c>
    </row>
    <row r="1126" spans="1:18" x14ac:dyDescent="0.25">
      <c r="A1126" s="8" t="s">
        <v>159</v>
      </c>
      <c r="B1126" t="s">
        <v>457</v>
      </c>
      <c r="C1126" t="s">
        <v>460</v>
      </c>
      <c r="D1126" t="s">
        <v>595</v>
      </c>
      <c r="E1126" t="s">
        <v>682</v>
      </c>
      <c r="F1126">
        <v>2020</v>
      </c>
      <c r="G1126">
        <v>9</v>
      </c>
      <c r="H1126" s="8" t="s">
        <v>287</v>
      </c>
      <c r="I1126" s="8">
        <v>1</v>
      </c>
      <c r="J1126" s="1">
        <v>1039.33</v>
      </c>
      <c r="K1126" s="1">
        <v>0</v>
      </c>
      <c r="L1126" s="8">
        <v>-1039.33</v>
      </c>
      <c r="M1126" t="s">
        <v>70</v>
      </c>
      <c r="N1126" t="s">
        <v>82</v>
      </c>
      <c r="O1126" t="s">
        <v>83</v>
      </c>
      <c r="P1126">
        <v>6837</v>
      </c>
      <c r="Q1126" t="s">
        <v>683</v>
      </c>
      <c r="R1126" s="8" t="s">
        <v>697</v>
      </c>
    </row>
    <row r="1127" spans="1:18" x14ac:dyDescent="0.25">
      <c r="A1127" s="8" t="s">
        <v>159</v>
      </c>
      <c r="B1127" t="s">
        <v>457</v>
      </c>
      <c r="C1127" t="s">
        <v>460</v>
      </c>
      <c r="D1127" t="s">
        <v>602</v>
      </c>
      <c r="E1127" t="s">
        <v>347</v>
      </c>
      <c r="F1127">
        <v>2020</v>
      </c>
      <c r="G1127">
        <v>9</v>
      </c>
      <c r="H1127" s="8" t="s">
        <v>287</v>
      </c>
      <c r="I1127" s="8">
        <v>1</v>
      </c>
      <c r="J1127" s="1">
        <v>2552.06</v>
      </c>
      <c r="K1127" s="1">
        <v>182.74</v>
      </c>
      <c r="L1127" s="8">
        <v>-2369.3200000000002</v>
      </c>
      <c r="M1127" t="s">
        <v>70</v>
      </c>
      <c r="N1127" t="s">
        <v>82</v>
      </c>
      <c r="O1127" t="s">
        <v>103</v>
      </c>
      <c r="P1127">
        <v>6850</v>
      </c>
      <c r="Q1127" t="s">
        <v>103</v>
      </c>
      <c r="R1127" s="8" t="s">
        <v>697</v>
      </c>
    </row>
    <row r="1128" spans="1:18" x14ac:dyDescent="0.25">
      <c r="A1128" s="8" t="s">
        <v>159</v>
      </c>
      <c r="B1128" t="s">
        <v>457</v>
      </c>
      <c r="C1128" t="s">
        <v>460</v>
      </c>
      <c r="D1128" t="s">
        <v>602</v>
      </c>
      <c r="E1128" t="s">
        <v>348</v>
      </c>
      <c r="F1128">
        <v>2020</v>
      </c>
      <c r="G1128">
        <v>9</v>
      </c>
      <c r="H1128" s="8" t="s">
        <v>287</v>
      </c>
      <c r="I1128" s="8">
        <v>1</v>
      </c>
      <c r="J1128" s="1">
        <v>119.5</v>
      </c>
      <c r="K1128" s="1">
        <v>0</v>
      </c>
      <c r="L1128" s="8">
        <v>-119.5</v>
      </c>
      <c r="M1128" t="s">
        <v>70</v>
      </c>
      <c r="N1128" t="s">
        <v>82</v>
      </c>
      <c r="O1128" t="s">
        <v>103</v>
      </c>
      <c r="P1128">
        <v>6855</v>
      </c>
      <c r="Q1128" t="s">
        <v>104</v>
      </c>
      <c r="R1128" s="8" t="s">
        <v>697</v>
      </c>
    </row>
    <row r="1129" spans="1:18" x14ac:dyDescent="0.25">
      <c r="A1129" s="8" t="s">
        <v>159</v>
      </c>
      <c r="B1129" t="s">
        <v>457</v>
      </c>
      <c r="C1129" t="s">
        <v>460</v>
      </c>
      <c r="D1129" t="s">
        <v>602</v>
      </c>
      <c r="E1129" t="s">
        <v>349</v>
      </c>
      <c r="F1129">
        <v>2020</v>
      </c>
      <c r="G1129">
        <v>9</v>
      </c>
      <c r="H1129" s="8" t="s">
        <v>287</v>
      </c>
      <c r="I1129" s="8">
        <v>1</v>
      </c>
      <c r="J1129" s="1">
        <v>2659.32</v>
      </c>
      <c r="K1129" s="1">
        <v>0</v>
      </c>
      <c r="L1129" s="8">
        <v>-2659.32</v>
      </c>
      <c r="M1129" t="s">
        <v>70</v>
      </c>
      <c r="N1129" t="s">
        <v>82</v>
      </c>
      <c r="O1129" t="s">
        <v>103</v>
      </c>
      <c r="P1129">
        <v>6859</v>
      </c>
      <c r="Q1129" t="s">
        <v>105</v>
      </c>
      <c r="R1129" s="8" t="s">
        <v>697</v>
      </c>
    </row>
    <row r="1130" spans="1:18" x14ac:dyDescent="0.25">
      <c r="A1130" s="8" t="s">
        <v>159</v>
      </c>
      <c r="B1130" t="s">
        <v>462</v>
      </c>
      <c r="C1130" t="s">
        <v>463</v>
      </c>
      <c r="D1130" t="s">
        <v>605</v>
      </c>
      <c r="E1130" t="s">
        <v>385</v>
      </c>
      <c r="F1130">
        <v>2020</v>
      </c>
      <c r="G1130">
        <v>9</v>
      </c>
      <c r="H1130" s="8" t="s">
        <v>287</v>
      </c>
      <c r="I1130" s="8">
        <v>1</v>
      </c>
      <c r="J1130" s="1">
        <v>930.62</v>
      </c>
      <c r="K1130" s="1">
        <v>0</v>
      </c>
      <c r="L1130" s="8">
        <v>-930.62</v>
      </c>
      <c r="M1130" t="s">
        <v>126</v>
      </c>
      <c r="N1130" t="s">
        <v>127</v>
      </c>
      <c r="O1130" t="s">
        <v>127</v>
      </c>
      <c r="P1130">
        <v>7310</v>
      </c>
      <c r="Q1130" t="s">
        <v>146</v>
      </c>
      <c r="R1130" s="8" t="s">
        <v>697</v>
      </c>
    </row>
    <row r="1131" spans="1:18" x14ac:dyDescent="0.25">
      <c r="A1131" s="8" t="s">
        <v>160</v>
      </c>
      <c r="B1131" t="s">
        <v>437</v>
      </c>
      <c r="C1131" t="s">
        <v>438</v>
      </c>
      <c r="D1131" t="s">
        <v>568</v>
      </c>
      <c r="E1131" t="s">
        <v>286</v>
      </c>
      <c r="F1131">
        <v>2020</v>
      </c>
      <c r="G1131">
        <v>10</v>
      </c>
      <c r="H1131" s="8" t="s">
        <v>287</v>
      </c>
      <c r="I1131" s="8">
        <v>0</v>
      </c>
      <c r="J1131" s="1">
        <v>0</v>
      </c>
      <c r="K1131" s="1">
        <v>5504.76</v>
      </c>
      <c r="L1131" s="8">
        <v>5504.76</v>
      </c>
      <c r="M1131" t="s">
        <v>9</v>
      </c>
      <c r="N1131" t="s">
        <v>10</v>
      </c>
      <c r="O1131" t="s">
        <v>11</v>
      </c>
      <c r="P1131">
        <v>143</v>
      </c>
      <c r="Q1131" t="s">
        <v>12</v>
      </c>
      <c r="R1131" s="8" t="s">
        <v>697</v>
      </c>
    </row>
    <row r="1132" spans="1:18" x14ac:dyDescent="0.25">
      <c r="A1132" s="8" t="s">
        <v>160</v>
      </c>
      <c r="B1132" t="s">
        <v>437</v>
      </c>
      <c r="C1132" t="s">
        <v>439</v>
      </c>
      <c r="D1132" t="s">
        <v>569</v>
      </c>
      <c r="E1132" t="s">
        <v>289</v>
      </c>
      <c r="F1132">
        <v>2020</v>
      </c>
      <c r="G1132">
        <v>10</v>
      </c>
      <c r="H1132" s="8" t="s">
        <v>287</v>
      </c>
      <c r="I1132" s="8">
        <v>0</v>
      </c>
      <c r="J1132" s="1">
        <v>0</v>
      </c>
      <c r="K1132" s="1">
        <v>4424.54</v>
      </c>
      <c r="L1132" s="8">
        <v>4424.54</v>
      </c>
      <c r="M1132" t="s">
        <v>9</v>
      </c>
      <c r="N1132" t="s">
        <v>13</v>
      </c>
      <c r="O1132" t="s">
        <v>14</v>
      </c>
      <c r="P1132">
        <v>630</v>
      </c>
      <c r="Q1132" t="s">
        <v>16</v>
      </c>
      <c r="R1132" s="8" t="s">
        <v>697</v>
      </c>
    </row>
    <row r="1133" spans="1:18" x14ac:dyDescent="0.25">
      <c r="A1133" s="8" t="s">
        <v>160</v>
      </c>
      <c r="B1133" t="s">
        <v>437</v>
      </c>
      <c r="C1133" t="s">
        <v>439</v>
      </c>
      <c r="D1133" t="s">
        <v>569</v>
      </c>
      <c r="E1133" t="s">
        <v>289</v>
      </c>
      <c r="F1133">
        <v>2020</v>
      </c>
      <c r="G1133">
        <v>10</v>
      </c>
      <c r="H1133" s="8" t="s">
        <v>287</v>
      </c>
      <c r="I1133" s="8">
        <v>1</v>
      </c>
      <c r="J1133" s="1">
        <v>4000</v>
      </c>
      <c r="K1133" s="1">
        <v>0</v>
      </c>
      <c r="L1133" s="8">
        <v>-4000</v>
      </c>
      <c r="M1133" t="s">
        <v>9</v>
      </c>
      <c r="N1133" t="s">
        <v>13</v>
      </c>
      <c r="O1133" t="s">
        <v>14</v>
      </c>
      <c r="P1133">
        <v>630</v>
      </c>
      <c r="Q1133" t="s">
        <v>16</v>
      </c>
      <c r="R1133" s="8" t="s">
        <v>697</v>
      </c>
    </row>
    <row r="1134" spans="1:18" x14ac:dyDescent="0.25">
      <c r="A1134" s="8" t="s">
        <v>160</v>
      </c>
      <c r="B1134" t="s">
        <v>437</v>
      </c>
      <c r="C1134" t="s">
        <v>439</v>
      </c>
      <c r="D1134" t="s">
        <v>569</v>
      </c>
      <c r="E1134" t="s">
        <v>290</v>
      </c>
      <c r="F1134">
        <v>2020</v>
      </c>
      <c r="G1134">
        <v>10</v>
      </c>
      <c r="H1134" s="8" t="s">
        <v>287</v>
      </c>
      <c r="I1134" s="8">
        <v>0</v>
      </c>
      <c r="J1134" s="1">
        <v>0</v>
      </c>
      <c r="K1134" s="1">
        <v>359.5</v>
      </c>
      <c r="L1134" s="8">
        <v>359.5</v>
      </c>
      <c r="M1134" t="s">
        <v>9</v>
      </c>
      <c r="N1134" t="s">
        <v>13</v>
      </c>
      <c r="O1134" t="s">
        <v>14</v>
      </c>
      <c r="P1134">
        <v>650</v>
      </c>
      <c r="Q1134" t="s">
        <v>17</v>
      </c>
      <c r="R1134" s="8" t="s">
        <v>697</v>
      </c>
    </row>
    <row r="1135" spans="1:18" x14ac:dyDescent="0.25">
      <c r="A1135" s="8" t="s">
        <v>160</v>
      </c>
      <c r="B1135" t="s">
        <v>437</v>
      </c>
      <c r="C1135" t="s">
        <v>439</v>
      </c>
      <c r="D1135" t="s">
        <v>569</v>
      </c>
      <c r="E1135" t="s">
        <v>290</v>
      </c>
      <c r="F1135">
        <v>2020</v>
      </c>
      <c r="G1135">
        <v>10</v>
      </c>
      <c r="H1135" s="8" t="s">
        <v>287</v>
      </c>
      <c r="I1135" s="8">
        <v>1</v>
      </c>
      <c r="J1135" s="1">
        <v>803.75</v>
      </c>
      <c r="K1135" s="1">
        <v>0</v>
      </c>
      <c r="L1135" s="8">
        <v>-803.75</v>
      </c>
      <c r="M1135" t="s">
        <v>9</v>
      </c>
      <c r="N1135" t="s">
        <v>13</v>
      </c>
      <c r="O1135" t="s">
        <v>14</v>
      </c>
      <c r="P1135">
        <v>650</v>
      </c>
      <c r="Q1135" t="s">
        <v>17</v>
      </c>
      <c r="R1135" s="8" t="s">
        <v>697</v>
      </c>
    </row>
    <row r="1136" spans="1:18" x14ac:dyDescent="0.25">
      <c r="A1136" s="8" t="s">
        <v>160</v>
      </c>
      <c r="B1136" t="s">
        <v>437</v>
      </c>
      <c r="C1136" t="s">
        <v>439</v>
      </c>
      <c r="D1136" t="s">
        <v>569</v>
      </c>
      <c r="E1136" t="s">
        <v>291</v>
      </c>
      <c r="F1136">
        <v>2020</v>
      </c>
      <c r="G1136">
        <v>10</v>
      </c>
      <c r="H1136" s="8" t="s">
        <v>287</v>
      </c>
      <c r="I1136" s="8">
        <v>0</v>
      </c>
      <c r="J1136" s="1">
        <v>0</v>
      </c>
      <c r="K1136" s="1">
        <v>499</v>
      </c>
      <c r="L1136" s="8">
        <v>499</v>
      </c>
      <c r="M1136" t="s">
        <v>9</v>
      </c>
      <c r="N1136" t="s">
        <v>13</v>
      </c>
      <c r="O1136" t="s">
        <v>14</v>
      </c>
      <c r="P1136">
        <v>670</v>
      </c>
      <c r="Q1136" t="s">
        <v>18</v>
      </c>
      <c r="R1136" s="8" t="s">
        <v>697</v>
      </c>
    </row>
    <row r="1137" spans="1:18" x14ac:dyDescent="0.25">
      <c r="A1137" s="8" t="s">
        <v>160</v>
      </c>
      <c r="B1137" t="s">
        <v>437</v>
      </c>
      <c r="C1137" t="s">
        <v>439</v>
      </c>
      <c r="D1137" t="s">
        <v>569</v>
      </c>
      <c r="E1137" t="s">
        <v>291</v>
      </c>
      <c r="F1137">
        <v>2020</v>
      </c>
      <c r="G1137">
        <v>10</v>
      </c>
      <c r="H1137" s="8" t="s">
        <v>287</v>
      </c>
      <c r="I1137" s="8">
        <v>1</v>
      </c>
      <c r="J1137" s="1">
        <v>499</v>
      </c>
      <c r="K1137" s="1">
        <v>0</v>
      </c>
      <c r="L1137" s="8">
        <v>-499</v>
      </c>
      <c r="M1137" t="s">
        <v>9</v>
      </c>
      <c r="N1137" t="s">
        <v>13</v>
      </c>
      <c r="O1137" t="s">
        <v>14</v>
      </c>
      <c r="P1137">
        <v>670</v>
      </c>
      <c r="Q1137" t="s">
        <v>18</v>
      </c>
      <c r="R1137" s="8" t="s">
        <v>697</v>
      </c>
    </row>
    <row r="1138" spans="1:18" x14ac:dyDescent="0.25">
      <c r="A1138" s="8" t="s">
        <v>160</v>
      </c>
      <c r="B1138" t="s">
        <v>437</v>
      </c>
      <c r="C1138" t="s">
        <v>439</v>
      </c>
      <c r="D1138" t="s">
        <v>662</v>
      </c>
      <c r="E1138" t="s">
        <v>663</v>
      </c>
      <c r="F1138">
        <v>2020</v>
      </c>
      <c r="G1138">
        <v>10</v>
      </c>
      <c r="H1138" s="8" t="s">
        <v>287</v>
      </c>
      <c r="I1138" s="8">
        <v>1</v>
      </c>
      <c r="J1138" s="1">
        <v>115136.44</v>
      </c>
      <c r="K1138" s="1">
        <v>2293.0300000000002</v>
      </c>
      <c r="L1138" s="8">
        <v>-112843.41</v>
      </c>
      <c r="M1138" t="s">
        <v>9</v>
      </c>
      <c r="N1138" t="s">
        <v>13</v>
      </c>
      <c r="O1138" t="s">
        <v>664</v>
      </c>
      <c r="P1138">
        <v>770</v>
      </c>
      <c r="Q1138" t="s">
        <v>665</v>
      </c>
      <c r="R1138" s="8" t="s">
        <v>697</v>
      </c>
    </row>
    <row r="1139" spans="1:18" x14ac:dyDescent="0.25">
      <c r="A1139" s="8" t="s">
        <v>160</v>
      </c>
      <c r="B1139" t="s">
        <v>440</v>
      </c>
      <c r="C1139" t="s">
        <v>571</v>
      </c>
      <c r="D1139" t="s">
        <v>572</v>
      </c>
      <c r="E1139" t="s">
        <v>293</v>
      </c>
      <c r="F1139">
        <v>2020</v>
      </c>
      <c r="G1139">
        <v>10</v>
      </c>
      <c r="H1139" s="8" t="s">
        <v>287</v>
      </c>
      <c r="I1139" s="8">
        <v>1</v>
      </c>
      <c r="J1139" s="1">
        <v>0</v>
      </c>
      <c r="K1139" s="1">
        <v>3654</v>
      </c>
      <c r="L1139" s="8">
        <v>3654</v>
      </c>
      <c r="M1139" t="s">
        <v>19</v>
      </c>
      <c r="N1139" t="s">
        <v>23</v>
      </c>
      <c r="O1139" t="s">
        <v>148</v>
      </c>
      <c r="P1139">
        <v>1200</v>
      </c>
      <c r="Q1139" t="s">
        <v>148</v>
      </c>
      <c r="R1139" s="8" t="s">
        <v>697</v>
      </c>
    </row>
    <row r="1140" spans="1:18" x14ac:dyDescent="0.25">
      <c r="A1140" s="8" t="s">
        <v>160</v>
      </c>
      <c r="B1140" t="s">
        <v>440</v>
      </c>
      <c r="C1140" t="s">
        <v>571</v>
      </c>
      <c r="D1140" t="s">
        <v>573</v>
      </c>
      <c r="E1140" t="s">
        <v>608</v>
      </c>
      <c r="F1140">
        <v>2020</v>
      </c>
      <c r="G1140">
        <v>10</v>
      </c>
      <c r="H1140" s="8" t="s">
        <v>287</v>
      </c>
      <c r="I1140" s="8">
        <v>0</v>
      </c>
      <c r="J1140" s="1">
        <v>24.89</v>
      </c>
      <c r="K1140" s="1">
        <v>0</v>
      </c>
      <c r="L1140" s="8">
        <v>-24.89</v>
      </c>
      <c r="M1140" t="s">
        <v>19</v>
      </c>
      <c r="N1140" t="s">
        <v>23</v>
      </c>
      <c r="O1140" t="s">
        <v>24</v>
      </c>
      <c r="P1140">
        <v>1403</v>
      </c>
      <c r="Q1140" t="s">
        <v>29</v>
      </c>
      <c r="R1140" s="8" t="s">
        <v>697</v>
      </c>
    </row>
    <row r="1141" spans="1:18" x14ac:dyDescent="0.25">
      <c r="A1141" s="8" t="s">
        <v>160</v>
      </c>
      <c r="B1141" t="s">
        <v>440</v>
      </c>
      <c r="C1141" t="s">
        <v>571</v>
      </c>
      <c r="D1141" t="s">
        <v>573</v>
      </c>
      <c r="E1141" t="s">
        <v>608</v>
      </c>
      <c r="F1141">
        <v>2020</v>
      </c>
      <c r="G1141">
        <v>10</v>
      </c>
      <c r="H1141" s="8" t="s">
        <v>287</v>
      </c>
      <c r="I1141" s="8">
        <v>1</v>
      </c>
      <c r="J1141" s="1">
        <v>42.53</v>
      </c>
      <c r="K1141" s="1">
        <v>0</v>
      </c>
      <c r="L1141" s="8">
        <v>-42.53</v>
      </c>
      <c r="M1141" t="s">
        <v>19</v>
      </c>
      <c r="N1141" t="s">
        <v>23</v>
      </c>
      <c r="O1141" t="s">
        <v>24</v>
      </c>
      <c r="P1141">
        <v>1403</v>
      </c>
      <c r="Q1141" t="s">
        <v>29</v>
      </c>
      <c r="R1141" s="8" t="s">
        <v>697</v>
      </c>
    </row>
    <row r="1142" spans="1:18" x14ac:dyDescent="0.25">
      <c r="A1142" s="8" t="s">
        <v>160</v>
      </c>
      <c r="B1142" t="s">
        <v>440</v>
      </c>
      <c r="C1142" t="s">
        <v>571</v>
      </c>
      <c r="D1142" t="s">
        <v>573</v>
      </c>
      <c r="E1142" t="s">
        <v>609</v>
      </c>
      <c r="F1142">
        <v>2020</v>
      </c>
      <c r="G1142">
        <v>10</v>
      </c>
      <c r="H1142" s="8" t="s">
        <v>287</v>
      </c>
      <c r="I1142" s="8">
        <v>0</v>
      </c>
      <c r="J1142" s="1">
        <v>128.37</v>
      </c>
      <c r="K1142" s="1">
        <v>0</v>
      </c>
      <c r="L1142" s="8">
        <v>-128.37</v>
      </c>
      <c r="M1142" t="s">
        <v>19</v>
      </c>
      <c r="N1142" t="s">
        <v>23</v>
      </c>
      <c r="O1142" t="s">
        <v>24</v>
      </c>
      <c r="P1142">
        <v>1405</v>
      </c>
      <c r="Q1142" t="s">
        <v>29</v>
      </c>
      <c r="R1142" s="8" t="s">
        <v>697</v>
      </c>
    </row>
    <row r="1143" spans="1:18" x14ac:dyDescent="0.25">
      <c r="A1143" s="8" t="s">
        <v>160</v>
      </c>
      <c r="B1143" t="s">
        <v>440</v>
      </c>
      <c r="C1143" t="s">
        <v>571</v>
      </c>
      <c r="D1143" t="s">
        <v>573</v>
      </c>
      <c r="E1143" t="s">
        <v>609</v>
      </c>
      <c r="F1143">
        <v>2020</v>
      </c>
      <c r="G1143">
        <v>10</v>
      </c>
      <c r="H1143" s="8" t="s">
        <v>287</v>
      </c>
      <c r="I1143" s="8">
        <v>1</v>
      </c>
      <c r="J1143" s="1">
        <v>19537.98</v>
      </c>
      <c r="K1143" s="1">
        <v>629.91999999999996</v>
      </c>
      <c r="L1143" s="8">
        <v>-18908.060000000001</v>
      </c>
      <c r="M1143" t="s">
        <v>19</v>
      </c>
      <c r="N1143" t="s">
        <v>23</v>
      </c>
      <c r="O1143" t="s">
        <v>24</v>
      </c>
      <c r="P1143">
        <v>1405</v>
      </c>
      <c r="Q1143" t="s">
        <v>29</v>
      </c>
      <c r="R1143" s="8" t="s">
        <v>697</v>
      </c>
    </row>
    <row r="1144" spans="1:18" x14ac:dyDescent="0.25">
      <c r="A1144" s="8" t="s">
        <v>160</v>
      </c>
      <c r="B1144" t="s">
        <v>440</v>
      </c>
      <c r="C1144" t="s">
        <v>571</v>
      </c>
      <c r="D1144" t="s">
        <v>573</v>
      </c>
      <c r="E1144" t="s">
        <v>296</v>
      </c>
      <c r="F1144">
        <v>2020</v>
      </c>
      <c r="G1144">
        <v>10</v>
      </c>
      <c r="H1144" s="8" t="s">
        <v>287</v>
      </c>
      <c r="I1144" s="8">
        <v>1</v>
      </c>
      <c r="J1144" s="1">
        <v>118.94</v>
      </c>
      <c r="K1144" s="1">
        <v>47.66</v>
      </c>
      <c r="L1144" s="8">
        <v>-71.28</v>
      </c>
      <c r="M1144" t="s">
        <v>19</v>
      </c>
      <c r="N1144" t="s">
        <v>23</v>
      </c>
      <c r="O1144" t="s">
        <v>24</v>
      </c>
      <c r="P1144">
        <v>1406</v>
      </c>
      <c r="Q1144" t="s">
        <v>27</v>
      </c>
      <c r="R1144" s="8" t="s">
        <v>697</v>
      </c>
    </row>
    <row r="1145" spans="1:18" x14ac:dyDescent="0.25">
      <c r="A1145" s="8" t="s">
        <v>160</v>
      </c>
      <c r="B1145" t="s">
        <v>440</v>
      </c>
      <c r="C1145" t="s">
        <v>571</v>
      </c>
      <c r="D1145" t="s">
        <v>573</v>
      </c>
      <c r="E1145" t="s">
        <v>610</v>
      </c>
      <c r="F1145">
        <v>2020</v>
      </c>
      <c r="G1145">
        <v>10</v>
      </c>
      <c r="H1145" s="8" t="s">
        <v>287</v>
      </c>
      <c r="I1145" s="8">
        <v>1</v>
      </c>
      <c r="J1145" s="1">
        <v>26.65</v>
      </c>
      <c r="K1145" s="1">
        <v>0</v>
      </c>
      <c r="L1145" s="8">
        <v>-26.65</v>
      </c>
      <c r="M1145" t="s">
        <v>19</v>
      </c>
      <c r="N1145" t="s">
        <v>23</v>
      </c>
      <c r="O1145" t="s">
        <v>24</v>
      </c>
      <c r="P1145">
        <v>1409</v>
      </c>
      <c r="Q1145" t="s">
        <v>611</v>
      </c>
      <c r="R1145" s="8" t="s">
        <v>697</v>
      </c>
    </row>
    <row r="1146" spans="1:18" x14ac:dyDescent="0.25">
      <c r="A1146" s="8" t="s">
        <v>160</v>
      </c>
      <c r="B1146" t="s">
        <v>440</v>
      </c>
      <c r="C1146" t="s">
        <v>571</v>
      </c>
      <c r="D1146" t="s">
        <v>573</v>
      </c>
      <c r="E1146" t="s">
        <v>297</v>
      </c>
      <c r="F1146">
        <v>2020</v>
      </c>
      <c r="G1146">
        <v>10</v>
      </c>
      <c r="H1146" s="8" t="s">
        <v>287</v>
      </c>
      <c r="I1146" s="8">
        <v>1</v>
      </c>
      <c r="J1146" s="1">
        <v>2711.8</v>
      </c>
      <c r="K1146" s="1">
        <v>2881.57</v>
      </c>
      <c r="L1146" s="8">
        <v>169.77</v>
      </c>
      <c r="M1146" t="s">
        <v>19</v>
      </c>
      <c r="N1146" t="s">
        <v>23</v>
      </c>
      <c r="O1146" t="s">
        <v>24</v>
      </c>
      <c r="P1146">
        <v>1434</v>
      </c>
      <c r="Q1146" t="s">
        <v>28</v>
      </c>
      <c r="R1146" s="8" t="s">
        <v>697</v>
      </c>
    </row>
    <row r="1147" spans="1:18" x14ac:dyDescent="0.25">
      <c r="A1147" s="8" t="s">
        <v>160</v>
      </c>
      <c r="B1147" t="s">
        <v>440</v>
      </c>
      <c r="C1147" t="s">
        <v>571</v>
      </c>
      <c r="D1147" t="s">
        <v>573</v>
      </c>
      <c r="E1147" t="s">
        <v>371</v>
      </c>
      <c r="F1147">
        <v>2020</v>
      </c>
      <c r="G1147">
        <v>10</v>
      </c>
      <c r="H1147" s="8" t="s">
        <v>287</v>
      </c>
      <c r="I1147" s="8">
        <v>1</v>
      </c>
      <c r="J1147" s="1">
        <v>300</v>
      </c>
      <c r="K1147" s="1">
        <v>0</v>
      </c>
      <c r="L1147" s="8">
        <v>-300</v>
      </c>
      <c r="M1147" t="s">
        <v>19</v>
      </c>
      <c r="N1147" t="s">
        <v>23</v>
      </c>
      <c r="O1147" t="s">
        <v>24</v>
      </c>
      <c r="P1147">
        <v>1460</v>
      </c>
      <c r="Q1147" t="s">
        <v>129</v>
      </c>
      <c r="R1147" s="8" t="s">
        <v>697</v>
      </c>
    </row>
    <row r="1148" spans="1:18" x14ac:dyDescent="0.25">
      <c r="A1148" s="8" t="s">
        <v>160</v>
      </c>
      <c r="B1148" t="s">
        <v>440</v>
      </c>
      <c r="C1148" t="s">
        <v>574</v>
      </c>
      <c r="D1148" t="s">
        <v>575</v>
      </c>
      <c r="E1148" t="s">
        <v>299</v>
      </c>
      <c r="F1148">
        <v>2020</v>
      </c>
      <c r="G1148">
        <v>10</v>
      </c>
      <c r="H1148" s="8" t="s">
        <v>287</v>
      </c>
      <c r="I1148" s="8">
        <v>1</v>
      </c>
      <c r="J1148" s="1">
        <v>0</v>
      </c>
      <c r="K1148" s="1">
        <v>170.74</v>
      </c>
      <c r="L1148" s="8">
        <v>170.74</v>
      </c>
      <c r="M1148" t="s">
        <v>19</v>
      </c>
      <c r="N1148" t="s">
        <v>30</v>
      </c>
      <c r="O1148" t="s">
        <v>31</v>
      </c>
      <c r="P1148">
        <v>1600</v>
      </c>
      <c r="Q1148" t="s">
        <v>32</v>
      </c>
      <c r="R1148" s="8" t="s">
        <v>697</v>
      </c>
    </row>
    <row r="1149" spans="1:18" x14ac:dyDescent="0.25">
      <c r="A1149" s="8" t="s">
        <v>160</v>
      </c>
      <c r="B1149" t="s">
        <v>440</v>
      </c>
      <c r="C1149" t="s">
        <v>574</v>
      </c>
      <c r="D1149" t="s">
        <v>575</v>
      </c>
      <c r="E1149" t="s">
        <v>300</v>
      </c>
      <c r="F1149">
        <v>2020</v>
      </c>
      <c r="G1149">
        <v>10</v>
      </c>
      <c r="H1149" s="8" t="s">
        <v>287</v>
      </c>
      <c r="I1149" s="8">
        <v>0</v>
      </c>
      <c r="J1149" s="1">
        <v>0</v>
      </c>
      <c r="K1149" s="1">
        <v>1030.8800000000001</v>
      </c>
      <c r="L1149" s="8">
        <v>1030.8800000000001</v>
      </c>
      <c r="M1149" t="s">
        <v>19</v>
      </c>
      <c r="N1149" t="s">
        <v>30</v>
      </c>
      <c r="O1149" t="s">
        <v>31</v>
      </c>
      <c r="P1149">
        <v>1803</v>
      </c>
      <c r="Q1149" t="s">
        <v>33</v>
      </c>
      <c r="R1149" s="8" t="s">
        <v>697</v>
      </c>
    </row>
    <row r="1150" spans="1:18" x14ac:dyDescent="0.25">
      <c r="A1150" s="8" t="s">
        <v>160</v>
      </c>
      <c r="B1150" t="s">
        <v>440</v>
      </c>
      <c r="C1150" t="s">
        <v>574</v>
      </c>
      <c r="D1150" t="s">
        <v>575</v>
      </c>
      <c r="E1150" t="s">
        <v>300</v>
      </c>
      <c r="F1150">
        <v>2020</v>
      </c>
      <c r="G1150">
        <v>10</v>
      </c>
      <c r="H1150" s="8" t="s">
        <v>287</v>
      </c>
      <c r="I1150" s="8">
        <v>1</v>
      </c>
      <c r="J1150" s="1">
        <v>18138.740000000002</v>
      </c>
      <c r="K1150" s="1">
        <v>216386.13</v>
      </c>
      <c r="L1150" s="8">
        <v>198247.39</v>
      </c>
      <c r="M1150" t="s">
        <v>19</v>
      </c>
      <c r="N1150" t="s">
        <v>30</v>
      </c>
      <c r="O1150" t="s">
        <v>31</v>
      </c>
      <c r="P1150">
        <v>1803</v>
      </c>
      <c r="Q1150" t="s">
        <v>33</v>
      </c>
      <c r="R1150" s="8" t="s">
        <v>697</v>
      </c>
    </row>
    <row r="1151" spans="1:18" x14ac:dyDescent="0.25">
      <c r="A1151" s="8" t="s">
        <v>160</v>
      </c>
      <c r="B1151" t="s">
        <v>440</v>
      </c>
      <c r="C1151" t="s">
        <v>574</v>
      </c>
      <c r="D1151" t="s">
        <v>575</v>
      </c>
      <c r="E1151" t="s">
        <v>666</v>
      </c>
      <c r="F1151">
        <v>2020</v>
      </c>
      <c r="G1151">
        <v>10</v>
      </c>
      <c r="H1151" s="8" t="s">
        <v>287</v>
      </c>
      <c r="I1151" s="8">
        <v>1</v>
      </c>
      <c r="J1151" s="1">
        <v>0</v>
      </c>
      <c r="K1151" s="1">
        <v>25.8</v>
      </c>
      <c r="L1151" s="8">
        <v>25.8</v>
      </c>
      <c r="M1151" t="s">
        <v>19</v>
      </c>
      <c r="N1151" t="s">
        <v>30</v>
      </c>
      <c r="O1151" t="s">
        <v>31</v>
      </c>
      <c r="P1151">
        <v>1820</v>
      </c>
      <c r="Q1151" t="s">
        <v>667</v>
      </c>
      <c r="R1151" s="8" t="s">
        <v>697</v>
      </c>
    </row>
    <row r="1152" spans="1:18" x14ac:dyDescent="0.25">
      <c r="A1152" s="8" t="s">
        <v>161</v>
      </c>
      <c r="B1152" t="s">
        <v>449</v>
      </c>
      <c r="C1152" t="s">
        <v>450</v>
      </c>
      <c r="D1152" t="s">
        <v>582</v>
      </c>
      <c r="E1152" t="s">
        <v>308</v>
      </c>
      <c r="F1152">
        <v>2020</v>
      </c>
      <c r="G1152">
        <v>10</v>
      </c>
      <c r="H1152" s="8" t="s">
        <v>287</v>
      </c>
      <c r="I1152" s="8">
        <v>1</v>
      </c>
      <c r="J1152" s="1">
        <v>0</v>
      </c>
      <c r="K1152" s="1">
        <v>3749.82</v>
      </c>
      <c r="L1152" s="8">
        <v>3749.82</v>
      </c>
      <c r="M1152" t="s">
        <v>46</v>
      </c>
      <c r="N1152" t="s">
        <v>47</v>
      </c>
      <c r="O1152" t="s">
        <v>47</v>
      </c>
      <c r="P1152">
        <v>3070</v>
      </c>
      <c r="Q1152" t="s">
        <v>47</v>
      </c>
      <c r="R1152" s="8" t="s">
        <v>697</v>
      </c>
    </row>
    <row r="1153" spans="1:18" x14ac:dyDescent="0.25">
      <c r="A1153" s="8" t="s">
        <v>161</v>
      </c>
      <c r="B1153" t="s">
        <v>583</v>
      </c>
      <c r="C1153" t="s">
        <v>584</v>
      </c>
      <c r="D1153" t="s">
        <v>585</v>
      </c>
      <c r="E1153" t="s">
        <v>312</v>
      </c>
      <c r="F1153">
        <v>2020</v>
      </c>
      <c r="G1153">
        <v>10</v>
      </c>
      <c r="H1153" s="8" t="s">
        <v>287</v>
      </c>
      <c r="I1153" s="8">
        <v>0</v>
      </c>
      <c r="J1153" s="1">
        <v>1030.8800000000001</v>
      </c>
      <c r="K1153" s="1">
        <v>1587.24</v>
      </c>
      <c r="L1153" s="8">
        <v>556.36</v>
      </c>
      <c r="M1153" t="s">
        <v>51</v>
      </c>
      <c r="N1153" t="s">
        <v>149</v>
      </c>
      <c r="O1153" t="s">
        <v>149</v>
      </c>
      <c r="P1153">
        <v>3300</v>
      </c>
      <c r="Q1153" t="s">
        <v>150</v>
      </c>
      <c r="R1153" s="8" t="s">
        <v>697</v>
      </c>
    </row>
    <row r="1154" spans="1:18" x14ac:dyDescent="0.25">
      <c r="A1154" s="8" t="s">
        <v>161</v>
      </c>
      <c r="B1154" t="s">
        <v>583</v>
      </c>
      <c r="C1154" t="s">
        <v>584</v>
      </c>
      <c r="D1154" t="s">
        <v>585</v>
      </c>
      <c r="E1154" t="s">
        <v>312</v>
      </c>
      <c r="F1154">
        <v>2020</v>
      </c>
      <c r="G1154">
        <v>10</v>
      </c>
      <c r="H1154" s="8" t="s">
        <v>287</v>
      </c>
      <c r="I1154" s="8">
        <v>1</v>
      </c>
      <c r="J1154" s="1">
        <v>127248.1</v>
      </c>
      <c r="K1154" s="1">
        <v>138192.04</v>
      </c>
      <c r="L1154" s="8">
        <v>10943.94</v>
      </c>
      <c r="M1154" t="s">
        <v>51</v>
      </c>
      <c r="N1154" t="s">
        <v>149</v>
      </c>
      <c r="O1154" t="s">
        <v>149</v>
      </c>
      <c r="P1154">
        <v>3300</v>
      </c>
      <c r="Q1154" t="s">
        <v>150</v>
      </c>
      <c r="R1154" s="8" t="s">
        <v>697</v>
      </c>
    </row>
    <row r="1155" spans="1:18" x14ac:dyDescent="0.25">
      <c r="A1155" s="8" t="s">
        <v>161</v>
      </c>
      <c r="B1155" t="s">
        <v>583</v>
      </c>
      <c r="C1155" t="s">
        <v>586</v>
      </c>
      <c r="D1155" t="s">
        <v>587</v>
      </c>
      <c r="E1155" t="s">
        <v>315</v>
      </c>
      <c r="F1155">
        <v>2020</v>
      </c>
      <c r="G1155">
        <v>10</v>
      </c>
      <c r="H1155" s="8" t="s">
        <v>287</v>
      </c>
      <c r="I1155" s="8">
        <v>1</v>
      </c>
      <c r="J1155" s="1">
        <v>43409.54</v>
      </c>
      <c r="K1155" s="1">
        <v>43409.54</v>
      </c>
      <c r="L1155" s="8">
        <v>0</v>
      </c>
      <c r="M1155" t="s">
        <v>51</v>
      </c>
      <c r="N1155" t="s">
        <v>52</v>
      </c>
      <c r="O1155" t="s">
        <v>52</v>
      </c>
      <c r="P1155">
        <v>3720</v>
      </c>
      <c r="Q1155" t="s">
        <v>55</v>
      </c>
      <c r="R1155" s="8" t="s">
        <v>697</v>
      </c>
    </row>
    <row r="1156" spans="1:18" x14ac:dyDescent="0.25">
      <c r="A1156" s="8" t="s">
        <v>161</v>
      </c>
      <c r="B1156" t="s">
        <v>583</v>
      </c>
      <c r="C1156" t="s">
        <v>586</v>
      </c>
      <c r="D1156" t="s">
        <v>587</v>
      </c>
      <c r="E1156" t="s">
        <v>383</v>
      </c>
      <c r="F1156">
        <v>2020</v>
      </c>
      <c r="G1156">
        <v>10</v>
      </c>
      <c r="H1156" s="8" t="s">
        <v>287</v>
      </c>
      <c r="I1156" s="8">
        <v>1</v>
      </c>
      <c r="J1156" s="1">
        <v>150</v>
      </c>
      <c r="K1156" s="1">
        <v>250</v>
      </c>
      <c r="L1156" s="8">
        <v>100</v>
      </c>
      <c r="M1156" t="s">
        <v>51</v>
      </c>
      <c r="N1156" t="s">
        <v>52</v>
      </c>
      <c r="O1156" t="s">
        <v>52</v>
      </c>
      <c r="P1156">
        <v>3725</v>
      </c>
      <c r="Q1156" t="s">
        <v>144</v>
      </c>
      <c r="R1156" s="8" t="s">
        <v>697</v>
      </c>
    </row>
    <row r="1157" spans="1:18" x14ac:dyDescent="0.25">
      <c r="A1157" s="8" t="s">
        <v>161</v>
      </c>
      <c r="B1157" t="s">
        <v>583</v>
      </c>
      <c r="C1157" t="s">
        <v>586</v>
      </c>
      <c r="D1157" t="s">
        <v>587</v>
      </c>
      <c r="E1157" t="s">
        <v>316</v>
      </c>
      <c r="F1157">
        <v>2020</v>
      </c>
      <c r="G1157">
        <v>10</v>
      </c>
      <c r="H1157" s="8" t="s">
        <v>287</v>
      </c>
      <c r="I1157" s="8">
        <v>1</v>
      </c>
      <c r="J1157" s="1">
        <v>14760.63</v>
      </c>
      <c r="K1157" s="1">
        <v>15393.44</v>
      </c>
      <c r="L1157" s="8">
        <v>632.80999999999995</v>
      </c>
      <c r="M1157" t="s">
        <v>51</v>
      </c>
      <c r="N1157" t="s">
        <v>52</v>
      </c>
      <c r="O1157" t="s">
        <v>52</v>
      </c>
      <c r="P1157">
        <v>3730</v>
      </c>
      <c r="Q1157" t="s">
        <v>56</v>
      </c>
      <c r="R1157" s="8" t="s">
        <v>697</v>
      </c>
    </row>
    <row r="1158" spans="1:18" x14ac:dyDescent="0.25">
      <c r="A1158" s="8" t="s">
        <v>161</v>
      </c>
      <c r="B1158" t="s">
        <v>583</v>
      </c>
      <c r="C1158" t="s">
        <v>586</v>
      </c>
      <c r="D1158" t="s">
        <v>587</v>
      </c>
      <c r="E1158" t="s">
        <v>317</v>
      </c>
      <c r="F1158">
        <v>2020</v>
      </c>
      <c r="G1158">
        <v>10</v>
      </c>
      <c r="H1158" s="8" t="s">
        <v>287</v>
      </c>
      <c r="I1158" s="8">
        <v>1</v>
      </c>
      <c r="J1158" s="1">
        <v>24137.279999999999</v>
      </c>
      <c r="K1158" s="1">
        <v>19097.75</v>
      </c>
      <c r="L1158" s="8">
        <v>-5039.53</v>
      </c>
      <c r="M1158" t="s">
        <v>51</v>
      </c>
      <c r="N1158" t="s">
        <v>52</v>
      </c>
      <c r="O1158" t="s">
        <v>52</v>
      </c>
      <c r="P1158">
        <v>3740</v>
      </c>
      <c r="Q1158" t="s">
        <v>57</v>
      </c>
      <c r="R1158" s="8" t="s">
        <v>697</v>
      </c>
    </row>
    <row r="1159" spans="1:18" x14ac:dyDescent="0.25">
      <c r="A1159" s="8" t="s">
        <v>161</v>
      </c>
      <c r="B1159" t="s">
        <v>583</v>
      </c>
      <c r="C1159" t="s">
        <v>586</v>
      </c>
      <c r="D1159" t="s">
        <v>587</v>
      </c>
      <c r="E1159" t="s">
        <v>318</v>
      </c>
      <c r="F1159">
        <v>2020</v>
      </c>
      <c r="G1159">
        <v>10</v>
      </c>
      <c r="H1159" s="8" t="s">
        <v>287</v>
      </c>
      <c r="I1159" s="8">
        <v>1</v>
      </c>
      <c r="J1159" s="1">
        <v>60</v>
      </c>
      <c r="K1159" s="1">
        <v>60</v>
      </c>
      <c r="L1159" s="8">
        <v>0</v>
      </c>
      <c r="M1159" t="s">
        <v>51</v>
      </c>
      <c r="N1159" t="s">
        <v>52</v>
      </c>
      <c r="O1159" t="s">
        <v>52</v>
      </c>
      <c r="P1159">
        <v>3770</v>
      </c>
      <c r="Q1159" t="s">
        <v>58</v>
      </c>
      <c r="R1159" s="8" t="s">
        <v>697</v>
      </c>
    </row>
    <row r="1160" spans="1:18" x14ac:dyDescent="0.25">
      <c r="A1160" s="8" t="s">
        <v>161</v>
      </c>
      <c r="B1160" t="s">
        <v>583</v>
      </c>
      <c r="C1160" t="s">
        <v>586</v>
      </c>
      <c r="D1160" t="s">
        <v>587</v>
      </c>
      <c r="E1160" t="s">
        <v>319</v>
      </c>
      <c r="F1160">
        <v>2020</v>
      </c>
      <c r="G1160">
        <v>10</v>
      </c>
      <c r="H1160" s="8" t="s">
        <v>287</v>
      </c>
      <c r="I1160" s="8">
        <v>1</v>
      </c>
      <c r="J1160" s="1">
        <v>78423.23</v>
      </c>
      <c r="K1160" s="1">
        <v>78423.23</v>
      </c>
      <c r="L1160" s="8">
        <v>0</v>
      </c>
      <c r="M1160" t="s">
        <v>51</v>
      </c>
      <c r="N1160" t="s">
        <v>52</v>
      </c>
      <c r="O1160" t="s">
        <v>52</v>
      </c>
      <c r="P1160">
        <v>3790</v>
      </c>
      <c r="Q1160" t="s">
        <v>59</v>
      </c>
      <c r="R1160" s="8" t="s">
        <v>697</v>
      </c>
    </row>
    <row r="1161" spans="1:18" x14ac:dyDescent="0.25">
      <c r="A1161" s="8" t="s">
        <v>161</v>
      </c>
      <c r="B1161" t="s">
        <v>583</v>
      </c>
      <c r="C1161" t="s">
        <v>586</v>
      </c>
      <c r="D1161" t="s">
        <v>587</v>
      </c>
      <c r="E1161" t="s">
        <v>362</v>
      </c>
      <c r="F1161">
        <v>2020</v>
      </c>
      <c r="G1161">
        <v>10</v>
      </c>
      <c r="H1161" s="8" t="s">
        <v>287</v>
      </c>
      <c r="I1161" s="8">
        <v>1</v>
      </c>
      <c r="J1161" s="1">
        <v>0</v>
      </c>
      <c r="K1161" s="1">
        <v>14444.25</v>
      </c>
      <c r="L1161" s="8">
        <v>14444.25</v>
      </c>
      <c r="M1161" t="s">
        <v>51</v>
      </c>
      <c r="N1161" t="s">
        <v>52</v>
      </c>
      <c r="O1161" t="s">
        <v>52</v>
      </c>
      <c r="P1161">
        <v>3820</v>
      </c>
      <c r="Q1161" t="s">
        <v>119</v>
      </c>
      <c r="R1161" s="8" t="s">
        <v>697</v>
      </c>
    </row>
    <row r="1162" spans="1:18" x14ac:dyDescent="0.25">
      <c r="A1162" s="8" t="s">
        <v>161</v>
      </c>
      <c r="B1162" t="s">
        <v>583</v>
      </c>
      <c r="C1162" t="s">
        <v>586</v>
      </c>
      <c r="D1162" t="s">
        <v>587</v>
      </c>
      <c r="E1162" t="s">
        <v>612</v>
      </c>
      <c r="F1162">
        <v>2020</v>
      </c>
      <c r="G1162">
        <v>10</v>
      </c>
      <c r="H1162" s="8" t="s">
        <v>287</v>
      </c>
      <c r="I1162" s="8">
        <v>1</v>
      </c>
      <c r="J1162" s="1">
        <v>0</v>
      </c>
      <c r="K1162" s="1">
        <v>26.65</v>
      </c>
      <c r="L1162" s="8">
        <v>26.65</v>
      </c>
      <c r="M1162" t="s">
        <v>51</v>
      </c>
      <c r="N1162" t="s">
        <v>52</v>
      </c>
      <c r="O1162" t="s">
        <v>52</v>
      </c>
      <c r="P1162">
        <v>3838</v>
      </c>
      <c r="Q1162" t="s">
        <v>613</v>
      </c>
      <c r="R1162" s="8" t="s">
        <v>697</v>
      </c>
    </row>
    <row r="1163" spans="1:18" x14ac:dyDescent="0.25">
      <c r="A1163" s="8" t="s">
        <v>161</v>
      </c>
      <c r="B1163" t="s">
        <v>583</v>
      </c>
      <c r="C1163" t="s">
        <v>586</v>
      </c>
      <c r="D1163" t="s">
        <v>587</v>
      </c>
      <c r="E1163" t="s">
        <v>680</v>
      </c>
      <c r="F1163">
        <v>2020</v>
      </c>
      <c r="G1163">
        <v>10</v>
      </c>
      <c r="H1163" s="8" t="s">
        <v>287</v>
      </c>
      <c r="I1163" s="8">
        <v>1</v>
      </c>
      <c r="J1163" s="1">
        <v>26.65</v>
      </c>
      <c r="K1163" s="1">
        <v>29.63</v>
      </c>
      <c r="L1163" s="8">
        <v>2.98</v>
      </c>
      <c r="M1163" t="s">
        <v>51</v>
      </c>
      <c r="N1163" t="s">
        <v>52</v>
      </c>
      <c r="O1163" t="s">
        <v>52</v>
      </c>
      <c r="P1163">
        <v>3865</v>
      </c>
      <c r="Q1163" t="s">
        <v>681</v>
      </c>
      <c r="R1163" s="8" t="s">
        <v>697</v>
      </c>
    </row>
    <row r="1164" spans="1:18" x14ac:dyDescent="0.25">
      <c r="A1164" s="8" t="s">
        <v>161</v>
      </c>
      <c r="B1164" t="s">
        <v>451</v>
      </c>
      <c r="C1164" t="s">
        <v>452</v>
      </c>
      <c r="D1164" t="s">
        <v>588</v>
      </c>
      <c r="E1164" t="s">
        <v>322</v>
      </c>
      <c r="F1164">
        <v>2020</v>
      </c>
      <c r="G1164">
        <v>10</v>
      </c>
      <c r="H1164" s="8" t="s">
        <v>287</v>
      </c>
      <c r="I1164" s="8">
        <v>1</v>
      </c>
      <c r="J1164" s="1">
        <v>61314.28</v>
      </c>
      <c r="K1164" s="1">
        <v>0</v>
      </c>
      <c r="L1164" s="8">
        <v>-61314.28</v>
      </c>
      <c r="M1164" t="s">
        <v>226</v>
      </c>
      <c r="N1164" t="s">
        <v>226</v>
      </c>
      <c r="O1164" t="s">
        <v>226</v>
      </c>
      <c r="P1164">
        <v>3900</v>
      </c>
      <c r="Q1164" t="s">
        <v>62</v>
      </c>
      <c r="R1164" s="8" t="s">
        <v>697</v>
      </c>
    </row>
    <row r="1165" spans="1:18" x14ac:dyDescent="0.25">
      <c r="A1165" s="8" t="s">
        <v>159</v>
      </c>
      <c r="B1165" t="s">
        <v>453</v>
      </c>
      <c r="C1165" t="s">
        <v>455</v>
      </c>
      <c r="D1165" t="s">
        <v>590</v>
      </c>
      <c r="E1165" t="s">
        <v>325</v>
      </c>
      <c r="F1165">
        <v>2020</v>
      </c>
      <c r="G1165">
        <v>10</v>
      </c>
      <c r="H1165" s="8" t="s">
        <v>287</v>
      </c>
      <c r="I1165" s="8">
        <v>1</v>
      </c>
      <c r="J1165" s="1">
        <v>0</v>
      </c>
      <c r="K1165" s="1">
        <v>31960.12</v>
      </c>
      <c r="L1165" s="8">
        <v>31960.12</v>
      </c>
      <c r="M1165" t="s">
        <v>63</v>
      </c>
      <c r="N1165" t="s">
        <v>67</v>
      </c>
      <c r="O1165" t="s">
        <v>68</v>
      </c>
      <c r="P1165">
        <v>4820</v>
      </c>
      <c r="Q1165" t="s">
        <v>68</v>
      </c>
      <c r="R1165" s="8" t="s">
        <v>697</v>
      </c>
    </row>
    <row r="1166" spans="1:18" x14ac:dyDescent="0.25">
      <c r="A1166" s="8" t="s">
        <v>159</v>
      </c>
      <c r="B1166" t="s">
        <v>453</v>
      </c>
      <c r="C1166" t="s">
        <v>456</v>
      </c>
      <c r="D1166" t="s">
        <v>591</v>
      </c>
      <c r="E1166" t="s">
        <v>326</v>
      </c>
      <c r="F1166">
        <v>2020</v>
      </c>
      <c r="G1166">
        <v>10</v>
      </c>
      <c r="H1166" s="8" t="s">
        <v>287</v>
      </c>
      <c r="I1166" s="8">
        <v>1</v>
      </c>
      <c r="J1166" s="1">
        <v>0</v>
      </c>
      <c r="K1166" s="1">
        <v>61314.28</v>
      </c>
      <c r="L1166" s="8">
        <v>61314.28</v>
      </c>
      <c r="M1166" t="s">
        <v>63</v>
      </c>
      <c r="N1166" t="s">
        <v>69</v>
      </c>
      <c r="O1166" t="s">
        <v>69</v>
      </c>
      <c r="P1166">
        <v>4830</v>
      </c>
      <c r="Q1166" t="s">
        <v>69</v>
      </c>
      <c r="R1166" s="8" t="s">
        <v>697</v>
      </c>
    </row>
    <row r="1167" spans="1:18" x14ac:dyDescent="0.25">
      <c r="A1167" s="8" t="s">
        <v>159</v>
      </c>
      <c r="B1167" t="s">
        <v>457</v>
      </c>
      <c r="C1167" t="s">
        <v>459</v>
      </c>
      <c r="D1167" t="s">
        <v>593</v>
      </c>
      <c r="E1167" t="s">
        <v>328</v>
      </c>
      <c r="F1167">
        <v>2020</v>
      </c>
      <c r="G1167">
        <v>10</v>
      </c>
      <c r="H1167" s="8" t="s">
        <v>287</v>
      </c>
      <c r="I1167" s="8">
        <v>1</v>
      </c>
      <c r="J1167" s="1">
        <v>57295.62</v>
      </c>
      <c r="K1167" s="1">
        <v>0</v>
      </c>
      <c r="L1167" s="8">
        <v>-57295.62</v>
      </c>
      <c r="M1167" t="s">
        <v>70</v>
      </c>
      <c r="N1167" t="s">
        <v>74</v>
      </c>
      <c r="O1167" t="s">
        <v>75</v>
      </c>
      <c r="P1167">
        <v>6020</v>
      </c>
      <c r="Q1167" t="s">
        <v>76</v>
      </c>
      <c r="R1167" s="8" t="s">
        <v>697</v>
      </c>
    </row>
    <row r="1168" spans="1:18" x14ac:dyDescent="0.25">
      <c r="A1168" s="8" t="s">
        <v>159</v>
      </c>
      <c r="B1168" t="s">
        <v>457</v>
      </c>
      <c r="C1168" t="s">
        <v>459</v>
      </c>
      <c r="D1168" t="s">
        <v>593</v>
      </c>
      <c r="E1168" t="s">
        <v>329</v>
      </c>
      <c r="F1168">
        <v>2020</v>
      </c>
      <c r="G1168">
        <v>10</v>
      </c>
      <c r="H1168" s="8" t="s">
        <v>287</v>
      </c>
      <c r="I1168" s="8">
        <v>1</v>
      </c>
      <c r="J1168" s="1">
        <v>10000</v>
      </c>
      <c r="K1168" s="1">
        <v>0</v>
      </c>
      <c r="L1168" s="8">
        <v>-10000</v>
      </c>
      <c r="M1168" t="s">
        <v>70</v>
      </c>
      <c r="N1168" t="s">
        <v>74</v>
      </c>
      <c r="O1168" t="s">
        <v>75</v>
      </c>
      <c r="P1168">
        <v>6024</v>
      </c>
      <c r="Q1168" t="s">
        <v>77</v>
      </c>
      <c r="R1168" s="8" t="s">
        <v>697</v>
      </c>
    </row>
    <row r="1169" spans="1:18" x14ac:dyDescent="0.25">
      <c r="A1169" s="8" t="s">
        <v>159</v>
      </c>
      <c r="B1169" t="s">
        <v>457</v>
      </c>
      <c r="C1169" t="s">
        <v>459</v>
      </c>
      <c r="D1169" t="s">
        <v>593</v>
      </c>
      <c r="E1169" t="s">
        <v>357</v>
      </c>
      <c r="F1169">
        <v>2020</v>
      </c>
      <c r="G1169">
        <v>10</v>
      </c>
      <c r="H1169" s="8" t="s">
        <v>287</v>
      </c>
      <c r="I1169" s="8">
        <v>1</v>
      </c>
      <c r="J1169" s="1">
        <v>46.57</v>
      </c>
      <c r="K1169" s="1">
        <v>1.04</v>
      </c>
      <c r="L1169" s="8">
        <v>-45.53</v>
      </c>
      <c r="M1169" t="s">
        <v>70</v>
      </c>
      <c r="N1169" t="s">
        <v>74</v>
      </c>
      <c r="O1169" t="s">
        <v>75</v>
      </c>
      <c r="P1169">
        <v>6095</v>
      </c>
      <c r="Q1169" t="s">
        <v>115</v>
      </c>
      <c r="R1169" s="8" t="s">
        <v>697</v>
      </c>
    </row>
    <row r="1170" spans="1:18" x14ac:dyDescent="0.25">
      <c r="A1170" s="8" t="s">
        <v>159</v>
      </c>
      <c r="B1170" t="s">
        <v>457</v>
      </c>
      <c r="C1170" t="s">
        <v>459</v>
      </c>
      <c r="D1170" t="s">
        <v>594</v>
      </c>
      <c r="E1170" t="s">
        <v>330</v>
      </c>
      <c r="F1170">
        <v>2020</v>
      </c>
      <c r="G1170">
        <v>10</v>
      </c>
      <c r="H1170" s="8" t="s">
        <v>287</v>
      </c>
      <c r="I1170" s="8">
        <v>1</v>
      </c>
      <c r="J1170" s="1">
        <v>10847.94</v>
      </c>
      <c r="K1170" s="1">
        <v>0</v>
      </c>
      <c r="L1170" s="8">
        <v>-10847.94</v>
      </c>
      <c r="M1170" t="s">
        <v>70</v>
      </c>
      <c r="N1170" t="s">
        <v>74</v>
      </c>
      <c r="O1170" t="s">
        <v>78</v>
      </c>
      <c r="P1170">
        <v>6110</v>
      </c>
      <c r="Q1170" t="s">
        <v>79</v>
      </c>
      <c r="R1170" s="8" t="s">
        <v>697</v>
      </c>
    </row>
    <row r="1171" spans="1:18" x14ac:dyDescent="0.25">
      <c r="A1171" s="8" t="s">
        <v>159</v>
      </c>
      <c r="B1171" t="s">
        <v>457</v>
      </c>
      <c r="C1171" t="s">
        <v>459</v>
      </c>
      <c r="D1171" t="s">
        <v>594</v>
      </c>
      <c r="E1171" t="s">
        <v>331</v>
      </c>
      <c r="F1171">
        <v>2020</v>
      </c>
      <c r="G1171">
        <v>10</v>
      </c>
      <c r="H1171" s="8" t="s">
        <v>287</v>
      </c>
      <c r="I1171" s="8">
        <v>1</v>
      </c>
      <c r="J1171" s="1">
        <v>29.67</v>
      </c>
      <c r="K1171" s="1">
        <v>0</v>
      </c>
      <c r="L1171" s="8">
        <v>-29.67</v>
      </c>
      <c r="M1171" t="s">
        <v>70</v>
      </c>
      <c r="N1171" t="s">
        <v>74</v>
      </c>
      <c r="O1171" t="s">
        <v>78</v>
      </c>
      <c r="P1171">
        <v>6111</v>
      </c>
      <c r="Q1171" t="s">
        <v>80</v>
      </c>
      <c r="R1171" s="8" t="s">
        <v>697</v>
      </c>
    </row>
    <row r="1172" spans="1:18" x14ac:dyDescent="0.25">
      <c r="A1172" s="8" t="s">
        <v>159</v>
      </c>
      <c r="B1172" t="s">
        <v>457</v>
      </c>
      <c r="C1172" t="s">
        <v>459</v>
      </c>
      <c r="D1172" t="s">
        <v>594</v>
      </c>
      <c r="E1172" t="s">
        <v>332</v>
      </c>
      <c r="F1172">
        <v>2020</v>
      </c>
      <c r="G1172">
        <v>10</v>
      </c>
      <c r="H1172" s="8" t="s">
        <v>287</v>
      </c>
      <c r="I1172" s="8">
        <v>1</v>
      </c>
      <c r="J1172" s="1">
        <v>764.38</v>
      </c>
      <c r="K1172" s="1">
        <v>0</v>
      </c>
      <c r="L1172" s="8">
        <v>-764.38</v>
      </c>
      <c r="M1172" t="s">
        <v>70</v>
      </c>
      <c r="N1172" t="s">
        <v>74</v>
      </c>
      <c r="O1172" t="s">
        <v>78</v>
      </c>
      <c r="P1172">
        <v>6120</v>
      </c>
      <c r="Q1172" t="s">
        <v>81</v>
      </c>
      <c r="R1172" s="8" t="s">
        <v>697</v>
      </c>
    </row>
    <row r="1173" spans="1:18" x14ac:dyDescent="0.25">
      <c r="A1173" s="8" t="s">
        <v>159</v>
      </c>
      <c r="B1173" t="s">
        <v>457</v>
      </c>
      <c r="C1173" t="s">
        <v>459</v>
      </c>
      <c r="D1173" t="s">
        <v>594</v>
      </c>
      <c r="E1173" t="s">
        <v>386</v>
      </c>
      <c r="F1173">
        <v>2020</v>
      </c>
      <c r="G1173">
        <v>10</v>
      </c>
      <c r="H1173" s="8" t="s">
        <v>287</v>
      </c>
      <c r="I1173" s="8">
        <v>1</v>
      </c>
      <c r="J1173" s="1">
        <v>250</v>
      </c>
      <c r="K1173" s="1">
        <v>212.5</v>
      </c>
      <c r="L1173" s="8">
        <v>-37.5</v>
      </c>
      <c r="M1173" t="s">
        <v>70</v>
      </c>
      <c r="N1173" t="s">
        <v>74</v>
      </c>
      <c r="O1173" t="s">
        <v>78</v>
      </c>
      <c r="P1173">
        <v>6140</v>
      </c>
      <c r="Q1173" t="s">
        <v>147</v>
      </c>
      <c r="R1173" s="8" t="s">
        <v>697</v>
      </c>
    </row>
    <row r="1174" spans="1:18" x14ac:dyDescent="0.25">
      <c r="A1174" s="8" t="s">
        <v>159</v>
      </c>
      <c r="B1174" t="s">
        <v>457</v>
      </c>
      <c r="C1174" t="s">
        <v>464</v>
      </c>
      <c r="D1174" t="s">
        <v>606</v>
      </c>
      <c r="E1174" t="s">
        <v>376</v>
      </c>
      <c r="F1174">
        <v>2020</v>
      </c>
      <c r="G1174">
        <v>10</v>
      </c>
      <c r="H1174" s="8" t="s">
        <v>287</v>
      </c>
      <c r="I1174" s="8">
        <v>0</v>
      </c>
      <c r="J1174" s="1">
        <v>5504.76</v>
      </c>
      <c r="K1174" s="1">
        <v>0</v>
      </c>
      <c r="L1174" s="8">
        <v>-5504.76</v>
      </c>
      <c r="M1174" t="s">
        <v>70</v>
      </c>
      <c r="N1174" t="s">
        <v>134</v>
      </c>
      <c r="O1174" t="s">
        <v>135</v>
      </c>
      <c r="P1174">
        <v>6201</v>
      </c>
      <c r="Q1174" t="s">
        <v>136</v>
      </c>
      <c r="R1174" s="8" t="s">
        <v>697</v>
      </c>
    </row>
    <row r="1175" spans="1:18" x14ac:dyDescent="0.25">
      <c r="A1175" s="8" t="s">
        <v>159</v>
      </c>
      <c r="B1175" t="s">
        <v>457</v>
      </c>
      <c r="C1175" t="s">
        <v>464</v>
      </c>
      <c r="D1175" t="s">
        <v>607</v>
      </c>
      <c r="E1175" t="s">
        <v>377</v>
      </c>
      <c r="F1175">
        <v>2020</v>
      </c>
      <c r="G1175">
        <v>10</v>
      </c>
      <c r="H1175" s="8" t="s">
        <v>287</v>
      </c>
      <c r="I1175" s="8">
        <v>0</v>
      </c>
      <c r="J1175" s="1">
        <v>4784.04</v>
      </c>
      <c r="K1175" s="1">
        <v>0</v>
      </c>
      <c r="L1175" s="8">
        <v>-4784.04</v>
      </c>
      <c r="M1175" t="s">
        <v>70</v>
      </c>
      <c r="N1175" t="s">
        <v>134</v>
      </c>
      <c r="O1175" t="s">
        <v>137</v>
      </c>
      <c r="P1175">
        <v>6220</v>
      </c>
      <c r="Q1175" t="s">
        <v>138</v>
      </c>
      <c r="R1175" s="8" t="s">
        <v>697</v>
      </c>
    </row>
    <row r="1176" spans="1:18" x14ac:dyDescent="0.25">
      <c r="A1176" s="8" t="s">
        <v>159</v>
      </c>
      <c r="B1176" t="s">
        <v>457</v>
      </c>
      <c r="C1176" t="s">
        <v>464</v>
      </c>
      <c r="D1176" t="s">
        <v>607</v>
      </c>
      <c r="E1176" t="s">
        <v>378</v>
      </c>
      <c r="F1176">
        <v>2020</v>
      </c>
      <c r="G1176">
        <v>10</v>
      </c>
      <c r="H1176" s="8" t="s">
        <v>287</v>
      </c>
      <c r="I1176" s="8">
        <v>0</v>
      </c>
      <c r="J1176" s="1">
        <v>499</v>
      </c>
      <c r="K1176" s="1">
        <v>0</v>
      </c>
      <c r="L1176" s="8">
        <v>-499</v>
      </c>
      <c r="M1176" t="s">
        <v>70</v>
      </c>
      <c r="N1176" t="s">
        <v>134</v>
      </c>
      <c r="O1176" t="s">
        <v>137</v>
      </c>
      <c r="P1176">
        <v>6260</v>
      </c>
      <c r="Q1176" t="s">
        <v>139</v>
      </c>
      <c r="R1176" s="8" t="s">
        <v>697</v>
      </c>
    </row>
    <row r="1177" spans="1:18" x14ac:dyDescent="0.25">
      <c r="A1177" s="8" t="s">
        <v>159</v>
      </c>
      <c r="B1177" t="s">
        <v>457</v>
      </c>
      <c r="C1177" t="s">
        <v>460</v>
      </c>
      <c r="D1177" t="s">
        <v>595</v>
      </c>
      <c r="E1177" t="s">
        <v>333</v>
      </c>
      <c r="F1177">
        <v>2020</v>
      </c>
      <c r="G1177">
        <v>10</v>
      </c>
      <c r="H1177" s="8" t="s">
        <v>287</v>
      </c>
      <c r="I1177" s="8">
        <v>1</v>
      </c>
      <c r="J1177" s="1">
        <v>272.85000000000002</v>
      </c>
      <c r="K1177" s="1">
        <v>250.86</v>
      </c>
      <c r="L1177" s="8">
        <v>-21.99</v>
      </c>
      <c r="M1177" t="s">
        <v>70</v>
      </c>
      <c r="N1177" t="s">
        <v>82</v>
      </c>
      <c r="O1177" t="s">
        <v>83</v>
      </c>
      <c r="P1177">
        <v>6300</v>
      </c>
      <c r="Q1177" t="s">
        <v>82</v>
      </c>
      <c r="R1177" s="8" t="s">
        <v>697</v>
      </c>
    </row>
    <row r="1178" spans="1:18" x14ac:dyDescent="0.25">
      <c r="A1178" s="8" t="s">
        <v>159</v>
      </c>
      <c r="B1178" t="s">
        <v>457</v>
      </c>
      <c r="C1178" t="s">
        <v>460</v>
      </c>
      <c r="D1178" t="s">
        <v>595</v>
      </c>
      <c r="E1178" t="s">
        <v>365</v>
      </c>
      <c r="F1178">
        <v>2020</v>
      </c>
      <c r="G1178">
        <v>10</v>
      </c>
      <c r="H1178" s="8" t="s">
        <v>287</v>
      </c>
      <c r="I1178" s="8">
        <v>1</v>
      </c>
      <c r="J1178" s="1">
        <v>4580</v>
      </c>
      <c r="K1178" s="1">
        <v>0</v>
      </c>
      <c r="L1178" s="8">
        <v>-4580</v>
      </c>
      <c r="M1178" t="s">
        <v>70</v>
      </c>
      <c r="N1178" t="s">
        <v>82</v>
      </c>
      <c r="O1178" t="s">
        <v>83</v>
      </c>
      <c r="P1178">
        <v>6301</v>
      </c>
      <c r="Q1178" t="s">
        <v>122</v>
      </c>
      <c r="R1178" s="8" t="s">
        <v>697</v>
      </c>
    </row>
    <row r="1179" spans="1:18" x14ac:dyDescent="0.25">
      <c r="A1179" s="8" t="s">
        <v>159</v>
      </c>
      <c r="B1179" t="s">
        <v>457</v>
      </c>
      <c r="C1179" t="s">
        <v>460</v>
      </c>
      <c r="D1179" t="s">
        <v>596</v>
      </c>
      <c r="E1179" t="s">
        <v>334</v>
      </c>
      <c r="F1179">
        <v>2020</v>
      </c>
      <c r="G1179">
        <v>10</v>
      </c>
      <c r="H1179" s="8" t="s">
        <v>287</v>
      </c>
      <c r="I1179" s="8">
        <v>1</v>
      </c>
      <c r="J1179" s="1">
        <v>5276.27</v>
      </c>
      <c r="K1179" s="1">
        <v>0</v>
      </c>
      <c r="L1179" s="8">
        <v>-5276.27</v>
      </c>
      <c r="M1179" t="s">
        <v>70</v>
      </c>
      <c r="N1179" t="s">
        <v>82</v>
      </c>
      <c r="O1179" t="s">
        <v>84</v>
      </c>
      <c r="P1179">
        <v>6310</v>
      </c>
      <c r="Q1179" t="s">
        <v>85</v>
      </c>
      <c r="R1179" s="8" t="s">
        <v>697</v>
      </c>
    </row>
    <row r="1180" spans="1:18" x14ac:dyDescent="0.25">
      <c r="A1180" s="8" t="s">
        <v>159</v>
      </c>
      <c r="B1180" t="s">
        <v>457</v>
      </c>
      <c r="C1180" t="s">
        <v>460</v>
      </c>
      <c r="D1180" t="s">
        <v>596</v>
      </c>
      <c r="E1180" t="s">
        <v>335</v>
      </c>
      <c r="F1180">
        <v>2020</v>
      </c>
      <c r="G1180">
        <v>10</v>
      </c>
      <c r="H1180" s="8" t="s">
        <v>287</v>
      </c>
      <c r="I1180" s="8">
        <v>1</v>
      </c>
      <c r="J1180" s="1">
        <v>1110.51</v>
      </c>
      <c r="K1180" s="1">
        <v>0</v>
      </c>
      <c r="L1180" s="8">
        <v>-1110.51</v>
      </c>
      <c r="M1180" t="s">
        <v>70</v>
      </c>
      <c r="N1180" t="s">
        <v>82</v>
      </c>
      <c r="O1180" t="s">
        <v>84</v>
      </c>
      <c r="P1180">
        <v>6325</v>
      </c>
      <c r="Q1180" t="s">
        <v>86</v>
      </c>
      <c r="R1180" s="8" t="s">
        <v>697</v>
      </c>
    </row>
    <row r="1181" spans="1:18" x14ac:dyDescent="0.25">
      <c r="A1181" s="8" t="s">
        <v>159</v>
      </c>
      <c r="B1181" t="s">
        <v>457</v>
      </c>
      <c r="C1181" t="s">
        <v>460</v>
      </c>
      <c r="D1181" t="s">
        <v>596</v>
      </c>
      <c r="E1181" t="s">
        <v>336</v>
      </c>
      <c r="F1181">
        <v>2020</v>
      </c>
      <c r="G1181">
        <v>10</v>
      </c>
      <c r="H1181" s="8" t="s">
        <v>287</v>
      </c>
      <c r="I1181" s="8">
        <v>1</v>
      </c>
      <c r="J1181" s="1">
        <v>424.59</v>
      </c>
      <c r="K1181" s="1">
        <v>0</v>
      </c>
      <c r="L1181" s="8">
        <v>-424.59</v>
      </c>
      <c r="M1181" t="s">
        <v>70</v>
      </c>
      <c r="N1181" t="s">
        <v>82</v>
      </c>
      <c r="O1181" t="s">
        <v>84</v>
      </c>
      <c r="P1181">
        <v>6330</v>
      </c>
      <c r="Q1181" t="s">
        <v>87</v>
      </c>
      <c r="R1181" s="8" t="s">
        <v>697</v>
      </c>
    </row>
    <row r="1182" spans="1:18" x14ac:dyDescent="0.25">
      <c r="A1182" s="8" t="s">
        <v>159</v>
      </c>
      <c r="B1182" t="s">
        <v>457</v>
      </c>
      <c r="C1182" t="s">
        <v>460</v>
      </c>
      <c r="D1182" t="s">
        <v>597</v>
      </c>
      <c r="E1182" t="s">
        <v>338</v>
      </c>
      <c r="F1182">
        <v>2020</v>
      </c>
      <c r="G1182">
        <v>10</v>
      </c>
      <c r="H1182" s="8" t="s">
        <v>287</v>
      </c>
      <c r="I1182" s="8">
        <v>1</v>
      </c>
      <c r="J1182" s="1">
        <v>170</v>
      </c>
      <c r="K1182" s="1">
        <v>0</v>
      </c>
      <c r="L1182" s="8">
        <v>-170</v>
      </c>
      <c r="M1182" t="s">
        <v>70</v>
      </c>
      <c r="N1182" t="s">
        <v>82</v>
      </c>
      <c r="O1182" t="s">
        <v>88</v>
      </c>
      <c r="P1182">
        <v>6420</v>
      </c>
      <c r="Q1182" t="s">
        <v>90</v>
      </c>
      <c r="R1182" s="8" t="s">
        <v>697</v>
      </c>
    </row>
    <row r="1183" spans="1:18" x14ac:dyDescent="0.25">
      <c r="A1183" s="8" t="s">
        <v>159</v>
      </c>
      <c r="B1183" t="s">
        <v>457</v>
      </c>
      <c r="C1183" t="s">
        <v>460</v>
      </c>
      <c r="D1183" t="s">
        <v>598</v>
      </c>
      <c r="E1183" t="s">
        <v>339</v>
      </c>
      <c r="F1183">
        <v>2020</v>
      </c>
      <c r="G1183">
        <v>10</v>
      </c>
      <c r="H1183" s="8" t="s">
        <v>287</v>
      </c>
      <c r="I1183" s="8">
        <v>1</v>
      </c>
      <c r="J1183" s="1">
        <v>9995.34</v>
      </c>
      <c r="K1183" s="1">
        <v>0.87</v>
      </c>
      <c r="L1183" s="8">
        <v>-9994.4699999999993</v>
      </c>
      <c r="M1183" t="s">
        <v>70</v>
      </c>
      <c r="N1183" t="s">
        <v>82</v>
      </c>
      <c r="O1183" t="s">
        <v>91</v>
      </c>
      <c r="P1183">
        <v>6470</v>
      </c>
      <c r="Q1183" t="s">
        <v>92</v>
      </c>
      <c r="R1183" s="8" t="s">
        <v>697</v>
      </c>
    </row>
    <row r="1184" spans="1:18" x14ac:dyDescent="0.25">
      <c r="A1184" s="8" t="s">
        <v>159</v>
      </c>
      <c r="B1184" t="s">
        <v>457</v>
      </c>
      <c r="C1184" t="s">
        <v>460</v>
      </c>
      <c r="D1184" t="s">
        <v>598</v>
      </c>
      <c r="E1184" t="s">
        <v>340</v>
      </c>
      <c r="F1184">
        <v>2020</v>
      </c>
      <c r="G1184">
        <v>10</v>
      </c>
      <c r="H1184" s="8" t="s">
        <v>287</v>
      </c>
      <c r="I1184" s="8">
        <v>1</v>
      </c>
      <c r="J1184" s="1">
        <v>1531.25</v>
      </c>
      <c r="K1184" s="1">
        <v>0</v>
      </c>
      <c r="L1184" s="8">
        <v>-1531.25</v>
      </c>
      <c r="M1184" t="s">
        <v>70</v>
      </c>
      <c r="N1184" t="s">
        <v>82</v>
      </c>
      <c r="O1184" t="s">
        <v>91</v>
      </c>
      <c r="P1184">
        <v>6495</v>
      </c>
      <c r="Q1184" t="s">
        <v>93</v>
      </c>
      <c r="R1184" s="8" t="s">
        <v>697</v>
      </c>
    </row>
    <row r="1185" spans="1:18" x14ac:dyDescent="0.25">
      <c r="A1185" s="8" t="s">
        <v>159</v>
      </c>
      <c r="B1185" t="s">
        <v>457</v>
      </c>
      <c r="C1185" t="s">
        <v>460</v>
      </c>
      <c r="D1185" t="s">
        <v>599</v>
      </c>
      <c r="E1185" t="s">
        <v>341</v>
      </c>
      <c r="F1185">
        <v>2020</v>
      </c>
      <c r="G1185">
        <v>10</v>
      </c>
      <c r="H1185" s="8" t="s">
        <v>287</v>
      </c>
      <c r="I1185" s="8">
        <v>0</v>
      </c>
      <c r="J1185" s="1">
        <v>24.38</v>
      </c>
      <c r="K1185" s="1">
        <v>0</v>
      </c>
      <c r="L1185" s="8">
        <v>-24.38</v>
      </c>
      <c r="M1185" t="s">
        <v>70</v>
      </c>
      <c r="N1185" t="s">
        <v>82</v>
      </c>
      <c r="O1185" t="s">
        <v>94</v>
      </c>
      <c r="P1185">
        <v>6640</v>
      </c>
      <c r="Q1185" t="s">
        <v>95</v>
      </c>
      <c r="R1185" s="8" t="s">
        <v>697</v>
      </c>
    </row>
    <row r="1186" spans="1:18" x14ac:dyDescent="0.25">
      <c r="A1186" s="8" t="s">
        <v>159</v>
      </c>
      <c r="B1186" t="s">
        <v>457</v>
      </c>
      <c r="C1186" t="s">
        <v>460</v>
      </c>
      <c r="D1186" t="s">
        <v>599</v>
      </c>
      <c r="E1186" t="s">
        <v>341</v>
      </c>
      <c r="F1186">
        <v>2020</v>
      </c>
      <c r="G1186">
        <v>10</v>
      </c>
      <c r="H1186" s="8" t="s">
        <v>287</v>
      </c>
      <c r="I1186" s="8">
        <v>1</v>
      </c>
      <c r="J1186" s="1">
        <v>59.15</v>
      </c>
      <c r="K1186" s="1">
        <v>0</v>
      </c>
      <c r="L1186" s="8">
        <v>-59.15</v>
      </c>
      <c r="M1186" t="s">
        <v>70</v>
      </c>
      <c r="N1186" t="s">
        <v>82</v>
      </c>
      <c r="O1186" t="s">
        <v>94</v>
      </c>
      <c r="P1186">
        <v>6640</v>
      </c>
      <c r="Q1186" t="s">
        <v>95</v>
      </c>
      <c r="R1186" s="8" t="s">
        <v>697</v>
      </c>
    </row>
    <row r="1187" spans="1:18" x14ac:dyDescent="0.25">
      <c r="A1187" s="8" t="s">
        <v>159</v>
      </c>
      <c r="B1187" t="s">
        <v>457</v>
      </c>
      <c r="C1187" t="s">
        <v>460</v>
      </c>
      <c r="D1187" t="s">
        <v>599</v>
      </c>
      <c r="E1187" t="s">
        <v>342</v>
      </c>
      <c r="F1187">
        <v>2020</v>
      </c>
      <c r="G1187">
        <v>10</v>
      </c>
      <c r="H1187" s="8" t="s">
        <v>287</v>
      </c>
      <c r="I1187" s="8">
        <v>0</v>
      </c>
      <c r="J1187" s="1">
        <v>615.72</v>
      </c>
      <c r="K1187" s="1">
        <v>0</v>
      </c>
      <c r="L1187" s="8">
        <v>-615.72</v>
      </c>
      <c r="M1187" t="s">
        <v>70</v>
      </c>
      <c r="N1187" t="s">
        <v>82</v>
      </c>
      <c r="O1187" t="s">
        <v>94</v>
      </c>
      <c r="P1187">
        <v>6650</v>
      </c>
      <c r="Q1187" t="s">
        <v>96</v>
      </c>
      <c r="R1187" s="8" t="s">
        <v>697</v>
      </c>
    </row>
    <row r="1188" spans="1:18" x14ac:dyDescent="0.25">
      <c r="A1188" s="8" t="s">
        <v>159</v>
      </c>
      <c r="B1188" t="s">
        <v>457</v>
      </c>
      <c r="C1188" t="s">
        <v>460</v>
      </c>
      <c r="D1188" t="s">
        <v>599</v>
      </c>
      <c r="E1188" t="s">
        <v>342</v>
      </c>
      <c r="F1188">
        <v>2020</v>
      </c>
      <c r="G1188">
        <v>10</v>
      </c>
      <c r="H1188" s="8" t="s">
        <v>287</v>
      </c>
      <c r="I1188" s="8">
        <v>1</v>
      </c>
      <c r="J1188" s="1">
        <v>3749.82</v>
      </c>
      <c r="K1188" s="1">
        <v>0</v>
      </c>
      <c r="L1188" s="8">
        <v>-3749.82</v>
      </c>
      <c r="M1188" t="s">
        <v>70</v>
      </c>
      <c r="N1188" t="s">
        <v>82</v>
      </c>
      <c r="O1188" t="s">
        <v>94</v>
      </c>
      <c r="P1188">
        <v>6650</v>
      </c>
      <c r="Q1188" t="s">
        <v>96</v>
      </c>
      <c r="R1188" s="8" t="s">
        <v>697</v>
      </c>
    </row>
    <row r="1189" spans="1:18" x14ac:dyDescent="0.25">
      <c r="A1189" s="8" t="s">
        <v>159</v>
      </c>
      <c r="B1189" t="s">
        <v>457</v>
      </c>
      <c r="C1189" t="s">
        <v>460</v>
      </c>
      <c r="D1189" t="s">
        <v>599</v>
      </c>
      <c r="E1189" t="s">
        <v>359</v>
      </c>
      <c r="F1189">
        <v>2020</v>
      </c>
      <c r="G1189">
        <v>10</v>
      </c>
      <c r="H1189" s="8" t="s">
        <v>287</v>
      </c>
      <c r="I1189" s="8">
        <v>0</v>
      </c>
      <c r="J1189" s="1">
        <v>707.08</v>
      </c>
      <c r="K1189" s="1">
        <v>0</v>
      </c>
      <c r="L1189" s="8">
        <v>-707.08</v>
      </c>
      <c r="M1189" t="s">
        <v>70</v>
      </c>
      <c r="N1189" t="s">
        <v>82</v>
      </c>
      <c r="O1189" t="s">
        <v>94</v>
      </c>
      <c r="P1189">
        <v>6651</v>
      </c>
      <c r="Q1189" t="s">
        <v>117</v>
      </c>
      <c r="R1189" s="8" t="s">
        <v>697</v>
      </c>
    </row>
    <row r="1190" spans="1:18" x14ac:dyDescent="0.25">
      <c r="A1190" s="8" t="s">
        <v>159</v>
      </c>
      <c r="B1190" t="s">
        <v>457</v>
      </c>
      <c r="C1190" t="s">
        <v>460</v>
      </c>
      <c r="D1190" t="s">
        <v>599</v>
      </c>
      <c r="E1190" t="s">
        <v>359</v>
      </c>
      <c r="F1190">
        <v>2020</v>
      </c>
      <c r="G1190">
        <v>10</v>
      </c>
      <c r="H1190" s="8" t="s">
        <v>287</v>
      </c>
      <c r="I1190" s="8">
        <v>1</v>
      </c>
      <c r="J1190" s="1">
        <v>1403.26</v>
      </c>
      <c r="K1190" s="1">
        <v>0</v>
      </c>
      <c r="L1190" s="8">
        <v>-1403.26</v>
      </c>
      <c r="M1190" t="s">
        <v>70</v>
      </c>
      <c r="N1190" t="s">
        <v>82</v>
      </c>
      <c r="O1190" t="s">
        <v>94</v>
      </c>
      <c r="P1190">
        <v>6651</v>
      </c>
      <c r="Q1190" t="s">
        <v>117</v>
      </c>
      <c r="R1190" s="8" t="s">
        <v>697</v>
      </c>
    </row>
    <row r="1191" spans="1:18" x14ac:dyDescent="0.25">
      <c r="A1191" s="8" t="s">
        <v>159</v>
      </c>
      <c r="B1191" t="s">
        <v>457</v>
      </c>
      <c r="C1191" t="s">
        <v>460</v>
      </c>
      <c r="D1191" t="s">
        <v>599</v>
      </c>
      <c r="E1191" t="s">
        <v>344</v>
      </c>
      <c r="F1191">
        <v>2020</v>
      </c>
      <c r="G1191">
        <v>10</v>
      </c>
      <c r="H1191" s="8" t="s">
        <v>287</v>
      </c>
      <c r="I1191" s="8">
        <v>0</v>
      </c>
      <c r="J1191" s="1">
        <v>86.8</v>
      </c>
      <c r="K1191" s="1">
        <v>0</v>
      </c>
      <c r="L1191" s="8">
        <v>-86.8</v>
      </c>
      <c r="M1191" t="s">
        <v>70</v>
      </c>
      <c r="N1191" t="s">
        <v>82</v>
      </c>
      <c r="O1191" t="s">
        <v>94</v>
      </c>
      <c r="P1191">
        <v>6664</v>
      </c>
      <c r="Q1191" t="s">
        <v>98</v>
      </c>
      <c r="R1191" s="8" t="s">
        <v>697</v>
      </c>
    </row>
    <row r="1192" spans="1:18" x14ac:dyDescent="0.25">
      <c r="A1192" s="8" t="s">
        <v>159</v>
      </c>
      <c r="B1192" t="s">
        <v>457</v>
      </c>
      <c r="C1192" t="s">
        <v>460</v>
      </c>
      <c r="D1192" t="s">
        <v>599</v>
      </c>
      <c r="E1192" t="s">
        <v>344</v>
      </c>
      <c r="F1192">
        <v>2020</v>
      </c>
      <c r="G1192">
        <v>10</v>
      </c>
      <c r="H1192" s="8" t="s">
        <v>287</v>
      </c>
      <c r="I1192" s="8">
        <v>1</v>
      </c>
      <c r="J1192" s="1">
        <v>28</v>
      </c>
      <c r="K1192" s="1">
        <v>28</v>
      </c>
      <c r="L1192" s="8">
        <v>0</v>
      </c>
      <c r="M1192" t="s">
        <v>70</v>
      </c>
      <c r="N1192" t="s">
        <v>82</v>
      </c>
      <c r="O1192" t="s">
        <v>94</v>
      </c>
      <c r="P1192">
        <v>6664</v>
      </c>
      <c r="Q1192" t="s">
        <v>98</v>
      </c>
      <c r="R1192" s="8" t="s">
        <v>697</v>
      </c>
    </row>
    <row r="1193" spans="1:18" x14ac:dyDescent="0.25">
      <c r="A1193" s="8" t="s">
        <v>159</v>
      </c>
      <c r="B1193" t="s">
        <v>457</v>
      </c>
      <c r="C1193" t="s">
        <v>460</v>
      </c>
      <c r="D1193" t="s">
        <v>600</v>
      </c>
      <c r="E1193" t="s">
        <v>366</v>
      </c>
      <c r="F1193">
        <v>2020</v>
      </c>
      <c r="G1193">
        <v>10</v>
      </c>
      <c r="H1193" s="8" t="s">
        <v>287</v>
      </c>
      <c r="I1193" s="8">
        <v>1</v>
      </c>
      <c r="J1193" s="1">
        <v>96.25</v>
      </c>
      <c r="K1193" s="1">
        <v>0</v>
      </c>
      <c r="L1193" s="8">
        <v>-96.25</v>
      </c>
      <c r="M1193" t="s">
        <v>70</v>
      </c>
      <c r="N1193" t="s">
        <v>82</v>
      </c>
      <c r="O1193" t="s">
        <v>99</v>
      </c>
      <c r="P1193">
        <v>6800</v>
      </c>
      <c r="Q1193" t="s">
        <v>123</v>
      </c>
      <c r="R1193" s="8" t="s">
        <v>697</v>
      </c>
    </row>
    <row r="1194" spans="1:18" x14ac:dyDescent="0.25">
      <c r="A1194" s="8" t="s">
        <v>159</v>
      </c>
      <c r="B1194" t="s">
        <v>457</v>
      </c>
      <c r="C1194" t="s">
        <v>460</v>
      </c>
      <c r="D1194" t="s">
        <v>600</v>
      </c>
      <c r="E1194" t="s">
        <v>345</v>
      </c>
      <c r="F1194">
        <v>2020</v>
      </c>
      <c r="G1194">
        <v>10</v>
      </c>
      <c r="H1194" s="8" t="s">
        <v>287</v>
      </c>
      <c r="I1194" s="8">
        <v>1</v>
      </c>
      <c r="J1194" s="1">
        <v>488.88</v>
      </c>
      <c r="K1194" s="1">
        <v>0</v>
      </c>
      <c r="L1194" s="8">
        <v>-488.88</v>
      </c>
      <c r="M1194" t="s">
        <v>70</v>
      </c>
      <c r="N1194" t="s">
        <v>82</v>
      </c>
      <c r="O1194" t="s">
        <v>99</v>
      </c>
      <c r="P1194">
        <v>6805</v>
      </c>
      <c r="Q1194" t="s">
        <v>100</v>
      </c>
      <c r="R1194" s="8" t="s">
        <v>697</v>
      </c>
    </row>
    <row r="1195" spans="1:18" x14ac:dyDescent="0.25">
      <c r="A1195" s="8" t="s">
        <v>159</v>
      </c>
      <c r="B1195" t="s">
        <v>457</v>
      </c>
      <c r="C1195" t="s">
        <v>460</v>
      </c>
      <c r="D1195" t="s">
        <v>600</v>
      </c>
      <c r="E1195" t="s">
        <v>360</v>
      </c>
      <c r="F1195">
        <v>2020</v>
      </c>
      <c r="G1195">
        <v>10</v>
      </c>
      <c r="H1195" s="8" t="s">
        <v>287</v>
      </c>
      <c r="I1195" s="8">
        <v>1</v>
      </c>
      <c r="J1195" s="1">
        <v>217.02</v>
      </c>
      <c r="K1195" s="1">
        <v>0.01</v>
      </c>
      <c r="L1195" s="8">
        <v>-217.01</v>
      </c>
      <c r="M1195" t="s">
        <v>70</v>
      </c>
      <c r="N1195" t="s">
        <v>82</v>
      </c>
      <c r="O1195" t="s">
        <v>99</v>
      </c>
      <c r="P1195">
        <v>6815</v>
      </c>
      <c r="Q1195" t="s">
        <v>99</v>
      </c>
      <c r="R1195" s="8" t="s">
        <v>697</v>
      </c>
    </row>
    <row r="1196" spans="1:18" x14ac:dyDescent="0.25">
      <c r="A1196" s="8" t="s">
        <v>159</v>
      </c>
      <c r="B1196" t="s">
        <v>457</v>
      </c>
      <c r="C1196" t="s">
        <v>460</v>
      </c>
      <c r="D1196" t="s">
        <v>600</v>
      </c>
      <c r="E1196" t="s">
        <v>614</v>
      </c>
      <c r="F1196">
        <v>2020</v>
      </c>
      <c r="G1196">
        <v>10</v>
      </c>
      <c r="H1196" s="8" t="s">
        <v>287</v>
      </c>
      <c r="I1196" s="8">
        <v>1</v>
      </c>
      <c r="J1196" s="1">
        <v>280</v>
      </c>
      <c r="K1196" s="1">
        <v>0</v>
      </c>
      <c r="L1196" s="8">
        <v>-280</v>
      </c>
      <c r="M1196" t="s">
        <v>70</v>
      </c>
      <c r="N1196" t="s">
        <v>82</v>
      </c>
      <c r="O1196" t="s">
        <v>99</v>
      </c>
      <c r="P1196">
        <v>6820</v>
      </c>
      <c r="Q1196" t="s">
        <v>615</v>
      </c>
      <c r="R1196" s="8" t="s">
        <v>697</v>
      </c>
    </row>
    <row r="1197" spans="1:18" x14ac:dyDescent="0.25">
      <c r="A1197" s="8" t="s">
        <v>159</v>
      </c>
      <c r="B1197" t="s">
        <v>457</v>
      </c>
      <c r="C1197" t="s">
        <v>459</v>
      </c>
      <c r="D1197" t="s">
        <v>594</v>
      </c>
      <c r="E1197" t="s">
        <v>361</v>
      </c>
      <c r="F1197">
        <v>2020</v>
      </c>
      <c r="G1197">
        <v>10</v>
      </c>
      <c r="H1197" s="8" t="s">
        <v>287</v>
      </c>
      <c r="I1197" s="8">
        <v>1</v>
      </c>
      <c r="J1197" s="1">
        <v>0</v>
      </c>
      <c r="K1197" s="1">
        <v>2340</v>
      </c>
      <c r="L1197" s="8">
        <v>2340</v>
      </c>
      <c r="M1197" t="s">
        <v>70</v>
      </c>
      <c r="N1197" t="s">
        <v>74</v>
      </c>
      <c r="O1197" t="s">
        <v>78</v>
      </c>
      <c r="P1197">
        <v>6821</v>
      </c>
      <c r="Q1197" t="s">
        <v>118</v>
      </c>
      <c r="R1197" s="8" t="s">
        <v>697</v>
      </c>
    </row>
    <row r="1198" spans="1:18" x14ac:dyDescent="0.25">
      <c r="A1198" s="8" t="s">
        <v>159</v>
      </c>
      <c r="B1198" t="s">
        <v>457</v>
      </c>
      <c r="C1198" t="s">
        <v>460</v>
      </c>
      <c r="D1198" t="s">
        <v>601</v>
      </c>
      <c r="E1198" t="s">
        <v>346</v>
      </c>
      <c r="F1198">
        <v>2020</v>
      </c>
      <c r="G1198">
        <v>10</v>
      </c>
      <c r="H1198" s="8" t="s">
        <v>287</v>
      </c>
      <c r="I1198" s="8">
        <v>1</v>
      </c>
      <c r="J1198" s="1">
        <v>3682</v>
      </c>
      <c r="K1198" s="1">
        <v>0</v>
      </c>
      <c r="L1198" s="8">
        <v>-3682</v>
      </c>
      <c r="M1198" t="s">
        <v>70</v>
      </c>
      <c r="N1198" t="s">
        <v>82</v>
      </c>
      <c r="O1198" t="s">
        <v>101</v>
      </c>
      <c r="P1198">
        <v>6825</v>
      </c>
      <c r="Q1198" t="s">
        <v>102</v>
      </c>
      <c r="R1198" s="8" t="s">
        <v>697</v>
      </c>
    </row>
    <row r="1199" spans="1:18" x14ac:dyDescent="0.25">
      <c r="A1199" s="8" t="s">
        <v>159</v>
      </c>
      <c r="B1199" t="s">
        <v>457</v>
      </c>
      <c r="C1199" t="s">
        <v>460</v>
      </c>
      <c r="D1199" t="s">
        <v>601</v>
      </c>
      <c r="E1199" t="s">
        <v>388</v>
      </c>
      <c r="F1199">
        <v>2020</v>
      </c>
      <c r="G1199">
        <v>10</v>
      </c>
      <c r="H1199" s="8" t="s">
        <v>287</v>
      </c>
      <c r="I1199" s="8">
        <v>1</v>
      </c>
      <c r="J1199" s="1">
        <v>1313.7</v>
      </c>
      <c r="K1199" s="1">
        <v>0</v>
      </c>
      <c r="L1199" s="8">
        <v>-1313.7</v>
      </c>
      <c r="M1199" t="s">
        <v>70</v>
      </c>
      <c r="N1199" t="s">
        <v>82</v>
      </c>
      <c r="O1199" t="s">
        <v>101</v>
      </c>
      <c r="P1199">
        <v>6830</v>
      </c>
      <c r="Q1199" t="s">
        <v>151</v>
      </c>
      <c r="R1199" s="8" t="s">
        <v>697</v>
      </c>
    </row>
    <row r="1200" spans="1:18" x14ac:dyDescent="0.25">
      <c r="A1200" s="8" t="s">
        <v>159</v>
      </c>
      <c r="B1200" t="s">
        <v>457</v>
      </c>
      <c r="C1200" t="s">
        <v>460</v>
      </c>
      <c r="D1200" t="s">
        <v>595</v>
      </c>
      <c r="E1200" t="s">
        <v>682</v>
      </c>
      <c r="F1200">
        <v>2020</v>
      </c>
      <c r="G1200">
        <v>10</v>
      </c>
      <c r="H1200" s="8" t="s">
        <v>287</v>
      </c>
      <c r="I1200" s="8">
        <v>1</v>
      </c>
      <c r="J1200" s="1">
        <v>473.58</v>
      </c>
      <c r="K1200" s="1">
        <v>0</v>
      </c>
      <c r="L1200" s="8">
        <v>-473.58</v>
      </c>
      <c r="M1200" t="s">
        <v>70</v>
      </c>
      <c r="N1200" t="s">
        <v>82</v>
      </c>
      <c r="O1200" t="s">
        <v>83</v>
      </c>
      <c r="P1200">
        <v>6837</v>
      </c>
      <c r="Q1200" t="s">
        <v>683</v>
      </c>
      <c r="R1200" s="8" t="s">
        <v>697</v>
      </c>
    </row>
    <row r="1201" spans="1:18" x14ac:dyDescent="0.25">
      <c r="A1201" s="8" t="s">
        <v>159</v>
      </c>
      <c r="B1201" t="s">
        <v>457</v>
      </c>
      <c r="C1201" t="s">
        <v>460</v>
      </c>
      <c r="D1201" t="s">
        <v>602</v>
      </c>
      <c r="E1201" t="s">
        <v>347</v>
      </c>
      <c r="F1201">
        <v>2020</v>
      </c>
      <c r="G1201">
        <v>10</v>
      </c>
      <c r="H1201" s="8" t="s">
        <v>287</v>
      </c>
      <c r="I1201" s="8">
        <v>1</v>
      </c>
      <c r="J1201" s="1">
        <v>1437.52</v>
      </c>
      <c r="K1201" s="1">
        <v>14.19</v>
      </c>
      <c r="L1201" s="8">
        <v>-1423.33</v>
      </c>
      <c r="M1201" t="s">
        <v>70</v>
      </c>
      <c r="N1201" t="s">
        <v>82</v>
      </c>
      <c r="O1201" t="s">
        <v>103</v>
      </c>
      <c r="P1201">
        <v>6850</v>
      </c>
      <c r="Q1201" t="s">
        <v>103</v>
      </c>
      <c r="R1201" s="8" t="s">
        <v>697</v>
      </c>
    </row>
    <row r="1202" spans="1:18" x14ac:dyDescent="0.25">
      <c r="A1202" s="8" t="s">
        <v>159</v>
      </c>
      <c r="B1202" t="s">
        <v>457</v>
      </c>
      <c r="C1202" t="s">
        <v>460</v>
      </c>
      <c r="D1202" t="s">
        <v>602</v>
      </c>
      <c r="E1202" t="s">
        <v>348</v>
      </c>
      <c r="F1202">
        <v>2020</v>
      </c>
      <c r="G1202">
        <v>10</v>
      </c>
      <c r="H1202" s="8" t="s">
        <v>287</v>
      </c>
      <c r="I1202" s="8">
        <v>1</v>
      </c>
      <c r="J1202" s="1">
        <v>102.3</v>
      </c>
      <c r="K1202" s="1">
        <v>0</v>
      </c>
      <c r="L1202" s="8">
        <v>-102.3</v>
      </c>
      <c r="M1202" t="s">
        <v>70</v>
      </c>
      <c r="N1202" t="s">
        <v>82</v>
      </c>
      <c r="O1202" t="s">
        <v>103</v>
      </c>
      <c r="P1202">
        <v>6855</v>
      </c>
      <c r="Q1202" t="s">
        <v>104</v>
      </c>
      <c r="R1202" s="8" t="s">
        <v>697</v>
      </c>
    </row>
    <row r="1203" spans="1:18" x14ac:dyDescent="0.25">
      <c r="A1203" s="8" t="s">
        <v>159</v>
      </c>
      <c r="B1203" t="s">
        <v>457</v>
      </c>
      <c r="C1203" t="s">
        <v>460</v>
      </c>
      <c r="D1203" t="s">
        <v>602</v>
      </c>
      <c r="E1203" t="s">
        <v>349</v>
      </c>
      <c r="F1203">
        <v>2020</v>
      </c>
      <c r="G1203">
        <v>10</v>
      </c>
      <c r="H1203" s="8" t="s">
        <v>287</v>
      </c>
      <c r="I1203" s="8">
        <v>1</v>
      </c>
      <c r="J1203" s="1">
        <v>888.9</v>
      </c>
      <c r="K1203" s="1">
        <v>0</v>
      </c>
      <c r="L1203" s="8">
        <v>-888.9</v>
      </c>
      <c r="M1203" t="s">
        <v>70</v>
      </c>
      <c r="N1203" t="s">
        <v>82</v>
      </c>
      <c r="O1203" t="s">
        <v>103</v>
      </c>
      <c r="P1203">
        <v>6859</v>
      </c>
      <c r="Q1203" t="s">
        <v>105</v>
      </c>
      <c r="R1203" s="8" t="s">
        <v>697</v>
      </c>
    </row>
    <row r="1204" spans="1:18" x14ac:dyDescent="0.25">
      <c r="A1204" s="8" t="s">
        <v>159</v>
      </c>
      <c r="B1204" t="s">
        <v>462</v>
      </c>
      <c r="C1204" t="s">
        <v>463</v>
      </c>
      <c r="D1204" t="s">
        <v>605</v>
      </c>
      <c r="E1204" t="s">
        <v>385</v>
      </c>
      <c r="F1204">
        <v>2020</v>
      </c>
      <c r="G1204">
        <v>10</v>
      </c>
      <c r="H1204" s="8" t="s">
        <v>287</v>
      </c>
      <c r="I1204" s="8">
        <v>1</v>
      </c>
      <c r="J1204" s="1">
        <v>820.6</v>
      </c>
      <c r="K1204" s="1">
        <v>0</v>
      </c>
      <c r="L1204" s="8">
        <v>-820.6</v>
      </c>
      <c r="M1204" t="s">
        <v>126</v>
      </c>
      <c r="N1204" t="s">
        <v>127</v>
      </c>
      <c r="O1204" t="s">
        <v>127</v>
      </c>
      <c r="P1204">
        <v>7310</v>
      </c>
      <c r="Q1204" t="s">
        <v>146</v>
      </c>
      <c r="R1204" s="8" t="s">
        <v>697</v>
      </c>
    </row>
    <row r="1205" spans="1:18" x14ac:dyDescent="0.25">
      <c r="A1205" s="8" t="s">
        <v>159</v>
      </c>
      <c r="B1205" t="s">
        <v>462</v>
      </c>
      <c r="C1205" t="s">
        <v>463</v>
      </c>
      <c r="D1205" t="s">
        <v>605</v>
      </c>
      <c r="E1205" t="s">
        <v>370</v>
      </c>
      <c r="F1205">
        <v>2020</v>
      </c>
      <c r="G1205">
        <v>10</v>
      </c>
      <c r="H1205" s="8" t="s">
        <v>287</v>
      </c>
      <c r="I1205" s="8">
        <v>1</v>
      </c>
      <c r="J1205" s="1">
        <v>6805.56</v>
      </c>
      <c r="K1205" s="1">
        <v>0</v>
      </c>
      <c r="L1205" s="8">
        <v>-6805.56</v>
      </c>
      <c r="M1205" t="s">
        <v>126</v>
      </c>
      <c r="N1205" t="s">
        <v>127</v>
      </c>
      <c r="O1205" t="s">
        <v>127</v>
      </c>
      <c r="P1205">
        <v>7320</v>
      </c>
      <c r="Q1205" t="s">
        <v>128</v>
      </c>
      <c r="R1205" s="8" t="s">
        <v>697</v>
      </c>
    </row>
    <row r="1206" spans="1:18" x14ac:dyDescent="0.25">
      <c r="A1206" s="8" t="s">
        <v>160</v>
      </c>
      <c r="B1206" t="s">
        <v>437</v>
      </c>
      <c r="C1206" t="s">
        <v>438</v>
      </c>
      <c r="D1206" t="s">
        <v>568</v>
      </c>
      <c r="E1206" t="s">
        <v>286</v>
      </c>
      <c r="F1206">
        <v>2020</v>
      </c>
      <c r="G1206">
        <v>11</v>
      </c>
      <c r="H1206" s="8" t="s">
        <v>287</v>
      </c>
      <c r="I1206" s="8">
        <v>0</v>
      </c>
      <c r="J1206" s="1">
        <v>8458.16</v>
      </c>
      <c r="K1206" s="1">
        <v>0</v>
      </c>
      <c r="L1206" s="8">
        <v>-8458.16</v>
      </c>
      <c r="M1206" t="s">
        <v>9</v>
      </c>
      <c r="N1206" t="s">
        <v>10</v>
      </c>
      <c r="O1206" t="s">
        <v>11</v>
      </c>
      <c r="P1206">
        <v>143</v>
      </c>
      <c r="Q1206" t="s">
        <v>12</v>
      </c>
      <c r="R1206" s="8" t="s">
        <v>697</v>
      </c>
    </row>
    <row r="1207" spans="1:18" x14ac:dyDescent="0.25">
      <c r="A1207" s="8" t="s">
        <v>160</v>
      </c>
      <c r="B1207" t="s">
        <v>437</v>
      </c>
      <c r="C1207" t="s">
        <v>439</v>
      </c>
      <c r="D1207" t="s">
        <v>569</v>
      </c>
      <c r="E1207" t="s">
        <v>289</v>
      </c>
      <c r="F1207">
        <v>2020</v>
      </c>
      <c r="G1207">
        <v>11</v>
      </c>
      <c r="H1207" s="8" t="s">
        <v>287</v>
      </c>
      <c r="I1207" s="8">
        <v>0</v>
      </c>
      <c r="J1207" s="1">
        <v>0</v>
      </c>
      <c r="K1207" s="1">
        <v>80</v>
      </c>
      <c r="L1207" s="8">
        <v>80</v>
      </c>
      <c r="M1207" t="s">
        <v>9</v>
      </c>
      <c r="N1207" t="s">
        <v>13</v>
      </c>
      <c r="O1207" t="s">
        <v>14</v>
      </c>
      <c r="P1207">
        <v>630</v>
      </c>
      <c r="Q1207" t="s">
        <v>16</v>
      </c>
      <c r="R1207" s="8" t="s">
        <v>697</v>
      </c>
    </row>
    <row r="1208" spans="1:18" x14ac:dyDescent="0.25">
      <c r="A1208" s="8" t="s">
        <v>160</v>
      </c>
      <c r="B1208" t="s">
        <v>437</v>
      </c>
      <c r="C1208" t="s">
        <v>439</v>
      </c>
      <c r="D1208" t="s">
        <v>662</v>
      </c>
      <c r="E1208" t="s">
        <v>663</v>
      </c>
      <c r="F1208">
        <v>2020</v>
      </c>
      <c r="G1208">
        <v>11</v>
      </c>
      <c r="H1208" s="8" t="s">
        <v>287</v>
      </c>
      <c r="I1208" s="8">
        <v>0</v>
      </c>
      <c r="J1208" s="1">
        <v>209585.66</v>
      </c>
      <c r="K1208" s="1">
        <v>0</v>
      </c>
      <c r="L1208" s="8">
        <v>-209585.66</v>
      </c>
      <c r="M1208" t="s">
        <v>9</v>
      </c>
      <c r="N1208" t="s">
        <v>13</v>
      </c>
      <c r="O1208" t="s">
        <v>664</v>
      </c>
      <c r="P1208">
        <v>770</v>
      </c>
      <c r="Q1208" t="s">
        <v>665</v>
      </c>
      <c r="R1208" s="8" t="s">
        <v>697</v>
      </c>
    </row>
    <row r="1209" spans="1:18" x14ac:dyDescent="0.25">
      <c r="A1209" s="8" t="s">
        <v>160</v>
      </c>
      <c r="B1209" t="s">
        <v>440</v>
      </c>
      <c r="C1209" t="s">
        <v>441</v>
      </c>
      <c r="D1209" t="s">
        <v>719</v>
      </c>
      <c r="E1209" t="s">
        <v>720</v>
      </c>
      <c r="F1209">
        <v>2020</v>
      </c>
      <c r="G1209">
        <v>11</v>
      </c>
      <c r="H1209" s="8" t="s">
        <v>287</v>
      </c>
      <c r="I1209" s="8">
        <v>0</v>
      </c>
      <c r="J1209" s="1">
        <v>28.5</v>
      </c>
      <c r="K1209" s="1">
        <v>0</v>
      </c>
      <c r="L1209" s="8">
        <v>-28.5</v>
      </c>
      <c r="M1209" t="s">
        <v>19</v>
      </c>
      <c r="N1209" t="s">
        <v>20</v>
      </c>
      <c r="O1209" t="s">
        <v>717</v>
      </c>
      <c r="P1209">
        <v>1095</v>
      </c>
      <c r="Q1209" t="s">
        <v>718</v>
      </c>
      <c r="R1209" s="8" t="s">
        <v>697</v>
      </c>
    </row>
    <row r="1210" spans="1:18" x14ac:dyDescent="0.25">
      <c r="A1210" s="8" t="s">
        <v>160</v>
      </c>
      <c r="B1210" t="s">
        <v>440</v>
      </c>
      <c r="C1210" t="s">
        <v>571</v>
      </c>
      <c r="D1210" t="s">
        <v>573</v>
      </c>
      <c r="E1210" t="s">
        <v>364</v>
      </c>
      <c r="F1210">
        <v>2020</v>
      </c>
      <c r="G1210">
        <v>11</v>
      </c>
      <c r="H1210" s="8" t="s">
        <v>287</v>
      </c>
      <c r="I1210" s="8">
        <v>0</v>
      </c>
      <c r="J1210" s="1">
        <v>1017.73</v>
      </c>
      <c r="K1210" s="1">
        <v>1017.73</v>
      </c>
      <c r="L1210" s="8">
        <v>0</v>
      </c>
      <c r="M1210" t="s">
        <v>19</v>
      </c>
      <c r="N1210" t="s">
        <v>23</v>
      </c>
      <c r="O1210" t="s">
        <v>24</v>
      </c>
      <c r="P1210">
        <v>1371</v>
      </c>
      <c r="Q1210" t="s">
        <v>121</v>
      </c>
      <c r="R1210" s="8" t="s">
        <v>697</v>
      </c>
    </row>
    <row r="1211" spans="1:18" x14ac:dyDescent="0.25">
      <c r="A1211" s="8" t="s">
        <v>160</v>
      </c>
      <c r="B1211" t="s">
        <v>440</v>
      </c>
      <c r="C1211" t="s">
        <v>571</v>
      </c>
      <c r="D1211" t="s">
        <v>573</v>
      </c>
      <c r="E1211" t="s">
        <v>295</v>
      </c>
      <c r="F1211">
        <v>2020</v>
      </c>
      <c r="G1211">
        <v>11</v>
      </c>
      <c r="H1211" s="8" t="s">
        <v>287</v>
      </c>
      <c r="I1211" s="8">
        <v>0</v>
      </c>
      <c r="J1211" s="1">
        <v>45.79</v>
      </c>
      <c r="K1211" s="1">
        <v>0</v>
      </c>
      <c r="L1211" s="8">
        <v>-45.79</v>
      </c>
      <c r="M1211" t="s">
        <v>19</v>
      </c>
      <c r="N1211" t="s">
        <v>23</v>
      </c>
      <c r="O1211" t="s">
        <v>24</v>
      </c>
      <c r="P1211">
        <v>1401</v>
      </c>
      <c r="Q1211" t="s">
        <v>26</v>
      </c>
      <c r="R1211" s="8" t="s">
        <v>697</v>
      </c>
    </row>
    <row r="1212" spans="1:18" x14ac:dyDescent="0.25">
      <c r="A1212" s="8" t="s">
        <v>160</v>
      </c>
      <c r="B1212" t="s">
        <v>440</v>
      </c>
      <c r="C1212" t="s">
        <v>571</v>
      </c>
      <c r="D1212" t="s">
        <v>573</v>
      </c>
      <c r="E1212" t="s">
        <v>608</v>
      </c>
      <c r="F1212">
        <v>2020</v>
      </c>
      <c r="G1212">
        <v>11</v>
      </c>
      <c r="H1212" s="8" t="s">
        <v>287</v>
      </c>
      <c r="I1212" s="8">
        <v>0</v>
      </c>
      <c r="J1212" s="1">
        <v>50.85</v>
      </c>
      <c r="K1212" s="1">
        <v>0</v>
      </c>
      <c r="L1212" s="8">
        <v>-50.85</v>
      </c>
      <c r="M1212" t="s">
        <v>19</v>
      </c>
      <c r="N1212" t="s">
        <v>23</v>
      </c>
      <c r="O1212" t="s">
        <v>24</v>
      </c>
      <c r="P1212">
        <v>1403</v>
      </c>
      <c r="Q1212" t="s">
        <v>29</v>
      </c>
      <c r="R1212" s="8" t="s">
        <v>697</v>
      </c>
    </row>
    <row r="1213" spans="1:18" x14ac:dyDescent="0.25">
      <c r="A1213" s="8" t="s">
        <v>160</v>
      </c>
      <c r="B1213" t="s">
        <v>440</v>
      </c>
      <c r="C1213" t="s">
        <v>571</v>
      </c>
      <c r="D1213" t="s">
        <v>573</v>
      </c>
      <c r="E1213" t="s">
        <v>609</v>
      </c>
      <c r="F1213">
        <v>2020</v>
      </c>
      <c r="G1213">
        <v>11</v>
      </c>
      <c r="H1213" s="8" t="s">
        <v>287</v>
      </c>
      <c r="I1213" s="8">
        <v>0</v>
      </c>
      <c r="J1213" s="1">
        <v>36346.379999999997</v>
      </c>
      <c r="K1213" s="1">
        <v>376.87</v>
      </c>
      <c r="L1213" s="8">
        <v>-35969.51</v>
      </c>
      <c r="M1213" t="s">
        <v>19</v>
      </c>
      <c r="N1213" t="s">
        <v>23</v>
      </c>
      <c r="O1213" t="s">
        <v>24</v>
      </c>
      <c r="P1213">
        <v>1405</v>
      </c>
      <c r="Q1213" t="s">
        <v>29</v>
      </c>
      <c r="R1213" s="8" t="s">
        <v>697</v>
      </c>
    </row>
    <row r="1214" spans="1:18" x14ac:dyDescent="0.25">
      <c r="A1214" s="8" t="s">
        <v>160</v>
      </c>
      <c r="B1214" t="s">
        <v>440</v>
      </c>
      <c r="C1214" t="s">
        <v>571</v>
      </c>
      <c r="D1214" t="s">
        <v>573</v>
      </c>
      <c r="E1214" t="s">
        <v>296</v>
      </c>
      <c r="F1214">
        <v>2020</v>
      </c>
      <c r="G1214">
        <v>11</v>
      </c>
      <c r="H1214" s="8" t="s">
        <v>287</v>
      </c>
      <c r="I1214" s="8">
        <v>0</v>
      </c>
      <c r="J1214" s="1">
        <v>40.67</v>
      </c>
      <c r="K1214" s="1">
        <v>143.88999999999999</v>
      </c>
      <c r="L1214" s="8">
        <v>103.22</v>
      </c>
      <c r="M1214" t="s">
        <v>19</v>
      </c>
      <c r="N1214" t="s">
        <v>23</v>
      </c>
      <c r="O1214" t="s">
        <v>24</v>
      </c>
      <c r="P1214">
        <v>1406</v>
      </c>
      <c r="Q1214" t="s">
        <v>27</v>
      </c>
      <c r="R1214" s="8" t="s">
        <v>697</v>
      </c>
    </row>
    <row r="1215" spans="1:18" x14ac:dyDescent="0.25">
      <c r="A1215" s="8" t="s">
        <v>160</v>
      </c>
      <c r="B1215" t="s">
        <v>440</v>
      </c>
      <c r="C1215" t="s">
        <v>571</v>
      </c>
      <c r="D1215" t="s">
        <v>573</v>
      </c>
      <c r="E1215" t="s">
        <v>610</v>
      </c>
      <c r="F1215">
        <v>2020</v>
      </c>
      <c r="G1215">
        <v>11</v>
      </c>
      <c r="H1215" s="8" t="s">
        <v>287</v>
      </c>
      <c r="I1215" s="8">
        <v>0</v>
      </c>
      <c r="J1215" s="1">
        <v>29.63</v>
      </c>
      <c r="K1215" s="1">
        <v>0</v>
      </c>
      <c r="L1215" s="8">
        <v>-29.63</v>
      </c>
      <c r="M1215" t="s">
        <v>19</v>
      </c>
      <c r="N1215" t="s">
        <v>23</v>
      </c>
      <c r="O1215" t="s">
        <v>24</v>
      </c>
      <c r="P1215">
        <v>1409</v>
      </c>
      <c r="Q1215" t="s">
        <v>611</v>
      </c>
      <c r="R1215" s="8" t="s">
        <v>697</v>
      </c>
    </row>
    <row r="1216" spans="1:18" x14ac:dyDescent="0.25">
      <c r="A1216" s="8" t="s">
        <v>160</v>
      </c>
      <c r="B1216" t="s">
        <v>440</v>
      </c>
      <c r="C1216" t="s">
        <v>571</v>
      </c>
      <c r="D1216" t="s">
        <v>573</v>
      </c>
      <c r="E1216" t="s">
        <v>297</v>
      </c>
      <c r="F1216">
        <v>2020</v>
      </c>
      <c r="G1216">
        <v>11</v>
      </c>
      <c r="H1216" s="8" t="s">
        <v>287</v>
      </c>
      <c r="I1216" s="8">
        <v>0</v>
      </c>
      <c r="J1216" s="1">
        <v>3964.81</v>
      </c>
      <c r="K1216" s="1">
        <v>2705.74</v>
      </c>
      <c r="L1216" s="8">
        <v>-1259.07</v>
      </c>
      <c r="M1216" t="s">
        <v>19</v>
      </c>
      <c r="N1216" t="s">
        <v>23</v>
      </c>
      <c r="O1216" t="s">
        <v>24</v>
      </c>
      <c r="P1216">
        <v>1434</v>
      </c>
      <c r="Q1216" t="s">
        <v>28</v>
      </c>
      <c r="R1216" s="8" t="s">
        <v>697</v>
      </c>
    </row>
    <row r="1217" spans="1:18" x14ac:dyDescent="0.25">
      <c r="A1217" s="8" t="s">
        <v>160</v>
      </c>
      <c r="B1217" t="s">
        <v>440</v>
      </c>
      <c r="C1217" t="s">
        <v>571</v>
      </c>
      <c r="D1217" t="s">
        <v>573</v>
      </c>
      <c r="E1217" t="s">
        <v>721</v>
      </c>
      <c r="F1217">
        <v>2020</v>
      </c>
      <c r="G1217">
        <v>11</v>
      </c>
      <c r="H1217" s="8" t="s">
        <v>287</v>
      </c>
      <c r="I1217" s="8">
        <v>0</v>
      </c>
      <c r="J1217" s="1">
        <v>1034.79</v>
      </c>
      <c r="K1217" s="1">
        <v>0</v>
      </c>
      <c r="L1217" s="8">
        <v>-1034.79</v>
      </c>
      <c r="M1217" t="s">
        <v>19</v>
      </c>
      <c r="N1217" t="s">
        <v>23</v>
      </c>
      <c r="O1217" t="s">
        <v>24</v>
      </c>
      <c r="P1217">
        <v>1457</v>
      </c>
      <c r="Q1217" t="s">
        <v>715</v>
      </c>
      <c r="R1217" s="8" t="s">
        <v>697</v>
      </c>
    </row>
    <row r="1218" spans="1:18" x14ac:dyDescent="0.25">
      <c r="A1218" s="8" t="s">
        <v>160</v>
      </c>
      <c r="B1218" t="s">
        <v>440</v>
      </c>
      <c r="C1218" t="s">
        <v>571</v>
      </c>
      <c r="D1218" t="s">
        <v>573</v>
      </c>
      <c r="E1218" t="s">
        <v>371</v>
      </c>
      <c r="F1218">
        <v>2020</v>
      </c>
      <c r="G1218">
        <v>11</v>
      </c>
      <c r="H1218" s="8" t="s">
        <v>287</v>
      </c>
      <c r="I1218" s="8">
        <v>0</v>
      </c>
      <c r="J1218" s="1">
        <v>300</v>
      </c>
      <c r="K1218" s="1">
        <v>300</v>
      </c>
      <c r="L1218" s="8">
        <v>0</v>
      </c>
      <c r="M1218" t="s">
        <v>19</v>
      </c>
      <c r="N1218" t="s">
        <v>23</v>
      </c>
      <c r="O1218" t="s">
        <v>24</v>
      </c>
      <c r="P1218">
        <v>1460</v>
      </c>
      <c r="Q1218" t="s">
        <v>129</v>
      </c>
      <c r="R1218" s="8" t="s">
        <v>697</v>
      </c>
    </row>
    <row r="1219" spans="1:18" x14ac:dyDescent="0.25">
      <c r="A1219" s="8" t="s">
        <v>160</v>
      </c>
      <c r="B1219" t="s">
        <v>440</v>
      </c>
      <c r="C1219" t="s">
        <v>574</v>
      </c>
      <c r="D1219" t="s">
        <v>575</v>
      </c>
      <c r="E1219" t="s">
        <v>299</v>
      </c>
      <c r="F1219">
        <v>2020</v>
      </c>
      <c r="G1219">
        <v>11</v>
      </c>
      <c r="H1219" s="8" t="s">
        <v>287</v>
      </c>
      <c r="I1219" s="8">
        <v>0</v>
      </c>
      <c r="J1219" s="1">
        <v>300</v>
      </c>
      <c r="K1219" s="1">
        <v>83.67</v>
      </c>
      <c r="L1219" s="8">
        <v>-216.33</v>
      </c>
      <c r="M1219" t="s">
        <v>19</v>
      </c>
      <c r="N1219" t="s">
        <v>30</v>
      </c>
      <c r="O1219" t="s">
        <v>31</v>
      </c>
      <c r="P1219">
        <v>1600</v>
      </c>
      <c r="Q1219" t="s">
        <v>32</v>
      </c>
      <c r="R1219" s="8" t="s">
        <v>697</v>
      </c>
    </row>
    <row r="1220" spans="1:18" x14ac:dyDescent="0.25">
      <c r="A1220" s="8" t="s">
        <v>160</v>
      </c>
      <c r="B1220" t="s">
        <v>440</v>
      </c>
      <c r="C1220" t="s">
        <v>574</v>
      </c>
      <c r="D1220" t="s">
        <v>575</v>
      </c>
      <c r="E1220" t="s">
        <v>300</v>
      </c>
      <c r="F1220">
        <v>2020</v>
      </c>
      <c r="G1220">
        <v>11</v>
      </c>
      <c r="H1220" s="8" t="s">
        <v>287</v>
      </c>
      <c r="I1220" s="8">
        <v>0</v>
      </c>
      <c r="J1220" s="1">
        <v>20568.84</v>
      </c>
      <c r="K1220" s="1">
        <v>182281.28</v>
      </c>
      <c r="L1220" s="8">
        <v>161712.44</v>
      </c>
      <c r="M1220" t="s">
        <v>19</v>
      </c>
      <c r="N1220" t="s">
        <v>30</v>
      </c>
      <c r="O1220" t="s">
        <v>31</v>
      </c>
      <c r="P1220">
        <v>1803</v>
      </c>
      <c r="Q1220" t="s">
        <v>33</v>
      </c>
      <c r="R1220" s="8" t="s">
        <v>697</v>
      </c>
    </row>
    <row r="1221" spans="1:18" x14ac:dyDescent="0.25">
      <c r="A1221" s="8" t="s">
        <v>160</v>
      </c>
      <c r="B1221" t="s">
        <v>440</v>
      </c>
      <c r="C1221" t="s">
        <v>574</v>
      </c>
      <c r="D1221" t="s">
        <v>575</v>
      </c>
      <c r="E1221" t="s">
        <v>666</v>
      </c>
      <c r="F1221">
        <v>2020</v>
      </c>
      <c r="G1221">
        <v>11</v>
      </c>
      <c r="H1221" s="8" t="s">
        <v>287</v>
      </c>
      <c r="I1221" s="8">
        <v>0</v>
      </c>
      <c r="J1221" s="1">
        <v>0</v>
      </c>
      <c r="K1221" s="1">
        <v>25.8</v>
      </c>
      <c r="L1221" s="8">
        <v>25.8</v>
      </c>
      <c r="M1221" t="s">
        <v>19</v>
      </c>
      <c r="N1221" t="s">
        <v>30</v>
      </c>
      <c r="O1221" t="s">
        <v>31</v>
      </c>
      <c r="P1221">
        <v>1820</v>
      </c>
      <c r="Q1221" t="s">
        <v>667</v>
      </c>
      <c r="R1221" s="8" t="s">
        <v>697</v>
      </c>
    </row>
    <row r="1222" spans="1:18" x14ac:dyDescent="0.25">
      <c r="A1222" s="8" t="s">
        <v>160</v>
      </c>
      <c r="B1222" t="s">
        <v>442</v>
      </c>
      <c r="C1222" t="s">
        <v>443</v>
      </c>
      <c r="D1222" t="s">
        <v>576</v>
      </c>
      <c r="E1222" t="s">
        <v>302</v>
      </c>
      <c r="F1222">
        <v>2020</v>
      </c>
      <c r="G1222">
        <v>11</v>
      </c>
      <c r="H1222" s="8" t="s">
        <v>287</v>
      </c>
      <c r="I1222" s="8">
        <v>0</v>
      </c>
      <c r="J1222" s="1">
        <v>769.4</v>
      </c>
      <c r="K1222" s="1">
        <v>0</v>
      </c>
      <c r="L1222" s="8">
        <v>-769.4</v>
      </c>
      <c r="M1222" t="s">
        <v>34</v>
      </c>
      <c r="N1222" t="s">
        <v>34</v>
      </c>
      <c r="O1222" t="s">
        <v>34</v>
      </c>
      <c r="P1222">
        <v>1900</v>
      </c>
      <c r="Q1222" t="s">
        <v>35</v>
      </c>
      <c r="R1222" s="8" t="s">
        <v>697</v>
      </c>
    </row>
    <row r="1223" spans="1:18" x14ac:dyDescent="0.25">
      <c r="A1223" s="8" t="s">
        <v>161</v>
      </c>
      <c r="B1223" t="s">
        <v>449</v>
      </c>
      <c r="C1223" t="s">
        <v>450</v>
      </c>
      <c r="D1223" t="s">
        <v>582</v>
      </c>
      <c r="E1223" t="s">
        <v>308</v>
      </c>
      <c r="F1223">
        <v>2020</v>
      </c>
      <c r="G1223">
        <v>11</v>
      </c>
      <c r="H1223" s="8" t="s">
        <v>287</v>
      </c>
      <c r="I1223" s="8">
        <v>0</v>
      </c>
      <c r="J1223" s="1">
        <v>0</v>
      </c>
      <c r="K1223" s="1">
        <v>-3749.82</v>
      </c>
      <c r="L1223" s="8">
        <v>-3749.82</v>
      </c>
      <c r="M1223" t="s">
        <v>46</v>
      </c>
      <c r="N1223" t="s">
        <v>47</v>
      </c>
      <c r="O1223" t="s">
        <v>47</v>
      </c>
      <c r="P1223">
        <v>3070</v>
      </c>
      <c r="Q1223" t="s">
        <v>47</v>
      </c>
      <c r="R1223" s="8" t="s">
        <v>697</v>
      </c>
    </row>
    <row r="1224" spans="1:18" x14ac:dyDescent="0.25">
      <c r="A1224" s="8" t="s">
        <v>161</v>
      </c>
      <c r="B1224" t="s">
        <v>583</v>
      </c>
      <c r="C1224" t="s">
        <v>584</v>
      </c>
      <c r="D1224" t="s">
        <v>585</v>
      </c>
      <c r="E1224" t="s">
        <v>312</v>
      </c>
      <c r="F1224">
        <v>2020</v>
      </c>
      <c r="G1224">
        <v>11</v>
      </c>
      <c r="H1224" s="8" t="s">
        <v>287</v>
      </c>
      <c r="I1224" s="8">
        <v>0</v>
      </c>
      <c r="J1224" s="1">
        <v>91911.22</v>
      </c>
      <c r="K1224" s="1">
        <v>286686.01</v>
      </c>
      <c r="L1224" s="8">
        <v>194774.79</v>
      </c>
      <c r="M1224" t="s">
        <v>51</v>
      </c>
      <c r="N1224" t="s">
        <v>149</v>
      </c>
      <c r="O1224" t="s">
        <v>149</v>
      </c>
      <c r="P1224">
        <v>3300</v>
      </c>
      <c r="Q1224" t="s">
        <v>150</v>
      </c>
      <c r="R1224" s="8" t="s">
        <v>697</v>
      </c>
    </row>
    <row r="1225" spans="1:18" x14ac:dyDescent="0.25">
      <c r="A1225" s="8" t="s">
        <v>161</v>
      </c>
      <c r="B1225" t="s">
        <v>583</v>
      </c>
      <c r="C1225" t="s">
        <v>586</v>
      </c>
      <c r="D1225" t="s">
        <v>587</v>
      </c>
      <c r="E1225" t="s">
        <v>315</v>
      </c>
      <c r="F1225">
        <v>2020</v>
      </c>
      <c r="G1225">
        <v>11</v>
      </c>
      <c r="H1225" s="8" t="s">
        <v>287</v>
      </c>
      <c r="I1225" s="8">
        <v>0</v>
      </c>
      <c r="J1225" s="1">
        <v>47966.16</v>
      </c>
      <c r="K1225" s="1">
        <v>47966.16</v>
      </c>
      <c r="L1225" s="8">
        <v>0</v>
      </c>
      <c r="M1225" t="s">
        <v>51</v>
      </c>
      <c r="N1225" t="s">
        <v>52</v>
      </c>
      <c r="O1225" t="s">
        <v>52</v>
      </c>
      <c r="P1225">
        <v>3720</v>
      </c>
      <c r="Q1225" t="s">
        <v>55</v>
      </c>
      <c r="R1225" s="8" t="s">
        <v>697</v>
      </c>
    </row>
    <row r="1226" spans="1:18" x14ac:dyDescent="0.25">
      <c r="A1226" s="8" t="s">
        <v>161</v>
      </c>
      <c r="B1226" t="s">
        <v>583</v>
      </c>
      <c r="C1226" t="s">
        <v>586</v>
      </c>
      <c r="D1226" t="s">
        <v>587</v>
      </c>
      <c r="E1226" t="s">
        <v>383</v>
      </c>
      <c r="F1226">
        <v>2020</v>
      </c>
      <c r="G1226">
        <v>11</v>
      </c>
      <c r="H1226" s="8" t="s">
        <v>287</v>
      </c>
      <c r="I1226" s="8">
        <v>0</v>
      </c>
      <c r="J1226" s="1">
        <v>350</v>
      </c>
      <c r="K1226" s="1">
        <v>250</v>
      </c>
      <c r="L1226" s="8">
        <v>-100</v>
      </c>
      <c r="M1226" t="s">
        <v>51</v>
      </c>
      <c r="N1226" t="s">
        <v>52</v>
      </c>
      <c r="O1226" t="s">
        <v>52</v>
      </c>
      <c r="P1226">
        <v>3725</v>
      </c>
      <c r="Q1226" t="s">
        <v>144</v>
      </c>
      <c r="R1226" s="8" t="s">
        <v>697</v>
      </c>
    </row>
    <row r="1227" spans="1:18" x14ac:dyDescent="0.25">
      <c r="A1227" s="8" t="s">
        <v>161</v>
      </c>
      <c r="B1227" t="s">
        <v>583</v>
      </c>
      <c r="C1227" t="s">
        <v>586</v>
      </c>
      <c r="D1227" t="s">
        <v>587</v>
      </c>
      <c r="E1227" t="s">
        <v>316</v>
      </c>
      <c r="F1227">
        <v>2020</v>
      </c>
      <c r="G1227">
        <v>11</v>
      </c>
      <c r="H1227" s="8" t="s">
        <v>287</v>
      </c>
      <c r="I1227" s="8">
        <v>0</v>
      </c>
      <c r="J1227" s="1">
        <v>15393.44</v>
      </c>
      <c r="K1227" s="1">
        <v>16157.9</v>
      </c>
      <c r="L1227" s="8">
        <v>764.46</v>
      </c>
      <c r="M1227" t="s">
        <v>51</v>
      </c>
      <c r="N1227" t="s">
        <v>52</v>
      </c>
      <c r="O1227" t="s">
        <v>52</v>
      </c>
      <c r="P1227">
        <v>3730</v>
      </c>
      <c r="Q1227" t="s">
        <v>56</v>
      </c>
      <c r="R1227" s="8" t="s">
        <v>697</v>
      </c>
    </row>
    <row r="1228" spans="1:18" x14ac:dyDescent="0.25">
      <c r="A1228" s="8" t="s">
        <v>161</v>
      </c>
      <c r="B1228" t="s">
        <v>583</v>
      </c>
      <c r="C1228" t="s">
        <v>586</v>
      </c>
      <c r="D1228" t="s">
        <v>587</v>
      </c>
      <c r="E1228" t="s">
        <v>317</v>
      </c>
      <c r="F1228">
        <v>2020</v>
      </c>
      <c r="G1228">
        <v>11</v>
      </c>
      <c r="H1228" s="8" t="s">
        <v>287</v>
      </c>
      <c r="I1228" s="8">
        <v>0</v>
      </c>
      <c r="J1228" s="1">
        <v>22093.59</v>
      </c>
      <c r="K1228" s="1">
        <v>22093.59</v>
      </c>
      <c r="L1228" s="8">
        <v>0</v>
      </c>
      <c r="M1228" t="s">
        <v>51</v>
      </c>
      <c r="N1228" t="s">
        <v>52</v>
      </c>
      <c r="O1228" t="s">
        <v>52</v>
      </c>
      <c r="P1228">
        <v>3740</v>
      </c>
      <c r="Q1228" t="s">
        <v>57</v>
      </c>
      <c r="R1228" s="8" t="s">
        <v>697</v>
      </c>
    </row>
    <row r="1229" spans="1:18" x14ac:dyDescent="0.25">
      <c r="A1229" s="8" t="s">
        <v>161</v>
      </c>
      <c r="B1229" t="s">
        <v>583</v>
      </c>
      <c r="C1229" t="s">
        <v>586</v>
      </c>
      <c r="D1229" t="s">
        <v>587</v>
      </c>
      <c r="E1229" t="s">
        <v>318</v>
      </c>
      <c r="F1229">
        <v>2020</v>
      </c>
      <c r="G1229">
        <v>11</v>
      </c>
      <c r="H1229" s="8" t="s">
        <v>287</v>
      </c>
      <c r="I1229" s="8">
        <v>0</v>
      </c>
      <c r="J1229" s="1">
        <v>60</v>
      </c>
      <c r="K1229" s="1">
        <v>60</v>
      </c>
      <c r="L1229" s="8">
        <v>0</v>
      </c>
      <c r="M1229" t="s">
        <v>51</v>
      </c>
      <c r="N1229" t="s">
        <v>52</v>
      </c>
      <c r="O1229" t="s">
        <v>52</v>
      </c>
      <c r="P1229">
        <v>3770</v>
      </c>
      <c r="Q1229" t="s">
        <v>58</v>
      </c>
      <c r="R1229" s="8" t="s">
        <v>697</v>
      </c>
    </row>
    <row r="1230" spans="1:18" x14ac:dyDescent="0.25">
      <c r="A1230" s="8" t="s">
        <v>161</v>
      </c>
      <c r="B1230" t="s">
        <v>583</v>
      </c>
      <c r="C1230" t="s">
        <v>586</v>
      </c>
      <c r="D1230" t="s">
        <v>587</v>
      </c>
      <c r="E1230" t="s">
        <v>319</v>
      </c>
      <c r="F1230">
        <v>2020</v>
      </c>
      <c r="G1230">
        <v>11</v>
      </c>
      <c r="H1230" s="8" t="s">
        <v>287</v>
      </c>
      <c r="I1230" s="8">
        <v>0</v>
      </c>
      <c r="J1230" s="1">
        <v>87774.94</v>
      </c>
      <c r="K1230" s="1">
        <v>87774.94</v>
      </c>
      <c r="L1230" s="8">
        <v>0</v>
      </c>
      <c r="M1230" t="s">
        <v>51</v>
      </c>
      <c r="N1230" t="s">
        <v>52</v>
      </c>
      <c r="O1230" t="s">
        <v>52</v>
      </c>
      <c r="P1230">
        <v>3790</v>
      </c>
      <c r="Q1230" t="s">
        <v>59</v>
      </c>
      <c r="R1230" s="8" t="s">
        <v>697</v>
      </c>
    </row>
    <row r="1231" spans="1:18" x14ac:dyDescent="0.25">
      <c r="A1231" s="8" t="s">
        <v>161</v>
      </c>
      <c r="B1231" t="s">
        <v>583</v>
      </c>
      <c r="C1231" t="s">
        <v>586</v>
      </c>
      <c r="D1231" t="s">
        <v>587</v>
      </c>
      <c r="E1231" t="s">
        <v>362</v>
      </c>
      <c r="F1231">
        <v>2020</v>
      </c>
      <c r="G1231">
        <v>11</v>
      </c>
      <c r="H1231" s="8" t="s">
        <v>287</v>
      </c>
      <c r="I1231" s="8">
        <v>0</v>
      </c>
      <c r="J1231" s="1">
        <v>0</v>
      </c>
      <c r="K1231" s="1">
        <v>15421.61</v>
      </c>
      <c r="L1231" s="8">
        <v>15421.61</v>
      </c>
      <c r="M1231" t="s">
        <v>51</v>
      </c>
      <c r="N1231" t="s">
        <v>52</v>
      </c>
      <c r="O1231" t="s">
        <v>52</v>
      </c>
      <c r="P1231">
        <v>3820</v>
      </c>
      <c r="Q1231" t="s">
        <v>119</v>
      </c>
      <c r="R1231" s="8" t="s">
        <v>697</v>
      </c>
    </row>
    <row r="1232" spans="1:18" x14ac:dyDescent="0.25">
      <c r="A1232" s="8" t="s">
        <v>161</v>
      </c>
      <c r="B1232" t="s">
        <v>583</v>
      </c>
      <c r="C1232" t="s">
        <v>586</v>
      </c>
      <c r="D1232" t="s">
        <v>587</v>
      </c>
      <c r="E1232" t="s">
        <v>612</v>
      </c>
      <c r="F1232">
        <v>2020</v>
      </c>
      <c r="G1232">
        <v>11</v>
      </c>
      <c r="H1232" s="8" t="s">
        <v>287</v>
      </c>
      <c r="I1232" s="8">
        <v>0</v>
      </c>
      <c r="J1232" s="1">
        <v>0</v>
      </c>
      <c r="K1232" s="1">
        <v>29.63</v>
      </c>
      <c r="L1232" s="8">
        <v>29.63</v>
      </c>
      <c r="M1232" t="s">
        <v>51</v>
      </c>
      <c r="N1232" t="s">
        <v>52</v>
      </c>
      <c r="O1232" t="s">
        <v>52</v>
      </c>
      <c r="P1232">
        <v>3838</v>
      </c>
      <c r="Q1232" t="s">
        <v>613</v>
      </c>
      <c r="R1232" s="8" t="s">
        <v>697</v>
      </c>
    </row>
    <row r="1233" spans="1:18" x14ac:dyDescent="0.25">
      <c r="A1233" s="8" t="s">
        <v>161</v>
      </c>
      <c r="B1233" t="s">
        <v>583</v>
      </c>
      <c r="C1233" t="s">
        <v>586</v>
      </c>
      <c r="D1233" t="s">
        <v>587</v>
      </c>
      <c r="E1233" t="s">
        <v>680</v>
      </c>
      <c r="F1233">
        <v>2020</v>
      </c>
      <c r="G1233">
        <v>11</v>
      </c>
      <c r="H1233" s="8" t="s">
        <v>287</v>
      </c>
      <c r="I1233" s="8">
        <v>0</v>
      </c>
      <c r="J1233" s="1">
        <v>29.63</v>
      </c>
      <c r="K1233" s="1">
        <v>29.58</v>
      </c>
      <c r="L1233" s="8">
        <v>-0.05</v>
      </c>
      <c r="M1233" t="s">
        <v>51</v>
      </c>
      <c r="N1233" t="s">
        <v>52</v>
      </c>
      <c r="O1233" t="s">
        <v>52</v>
      </c>
      <c r="P1233">
        <v>3865</v>
      </c>
      <c r="Q1233" t="s">
        <v>681</v>
      </c>
      <c r="R1233" s="8" t="s">
        <v>697</v>
      </c>
    </row>
    <row r="1234" spans="1:18" x14ac:dyDescent="0.25">
      <c r="A1234" s="8" t="s">
        <v>161</v>
      </c>
      <c r="B1234" t="s">
        <v>451</v>
      </c>
      <c r="C1234" t="s">
        <v>452</v>
      </c>
      <c r="D1234" t="s">
        <v>588</v>
      </c>
      <c r="E1234" t="s">
        <v>322</v>
      </c>
      <c r="F1234">
        <v>2020</v>
      </c>
      <c r="G1234">
        <v>11</v>
      </c>
      <c r="H1234" s="8" t="s">
        <v>287</v>
      </c>
      <c r="I1234" s="8">
        <v>0</v>
      </c>
      <c r="J1234" s="1">
        <v>84440.65</v>
      </c>
      <c r="K1234" s="1">
        <v>0</v>
      </c>
      <c r="L1234" s="8">
        <v>-84440.65</v>
      </c>
      <c r="M1234" t="s">
        <v>226</v>
      </c>
      <c r="N1234" t="s">
        <v>226</v>
      </c>
      <c r="O1234" t="s">
        <v>226</v>
      </c>
      <c r="P1234">
        <v>3900</v>
      </c>
      <c r="Q1234" t="s">
        <v>62</v>
      </c>
      <c r="R1234" s="8" t="s">
        <v>697</v>
      </c>
    </row>
    <row r="1235" spans="1:18" x14ac:dyDescent="0.25">
      <c r="A1235" s="8" t="s">
        <v>159</v>
      </c>
      <c r="B1235" t="s">
        <v>453</v>
      </c>
      <c r="C1235" t="s">
        <v>455</v>
      </c>
      <c r="D1235" t="s">
        <v>590</v>
      </c>
      <c r="E1235" t="s">
        <v>325</v>
      </c>
      <c r="F1235">
        <v>2020</v>
      </c>
      <c r="G1235">
        <v>11</v>
      </c>
      <c r="H1235" s="8" t="s">
        <v>287</v>
      </c>
      <c r="I1235" s="8">
        <v>0</v>
      </c>
      <c r="J1235" s="1">
        <v>0</v>
      </c>
      <c r="K1235" s="1">
        <v>38291.919999999998</v>
      </c>
      <c r="L1235" s="8">
        <v>38291.919999999998</v>
      </c>
      <c r="M1235" t="s">
        <v>63</v>
      </c>
      <c r="N1235" t="s">
        <v>67</v>
      </c>
      <c r="O1235" t="s">
        <v>68</v>
      </c>
      <c r="P1235">
        <v>4820</v>
      </c>
      <c r="Q1235" t="s">
        <v>68</v>
      </c>
      <c r="R1235" s="8" t="s">
        <v>697</v>
      </c>
    </row>
    <row r="1236" spans="1:18" x14ac:dyDescent="0.25">
      <c r="A1236" s="8" t="s">
        <v>159</v>
      </c>
      <c r="B1236" t="s">
        <v>453</v>
      </c>
      <c r="C1236" t="s">
        <v>456</v>
      </c>
      <c r="D1236" t="s">
        <v>591</v>
      </c>
      <c r="E1236" t="s">
        <v>326</v>
      </c>
      <c r="F1236">
        <v>2020</v>
      </c>
      <c r="G1236">
        <v>11</v>
      </c>
      <c r="H1236" s="8" t="s">
        <v>287</v>
      </c>
      <c r="I1236" s="8">
        <v>0</v>
      </c>
      <c r="J1236" s="1">
        <v>0</v>
      </c>
      <c r="K1236" s="1">
        <v>85475.44</v>
      </c>
      <c r="L1236" s="8">
        <v>85475.44</v>
      </c>
      <c r="M1236" t="s">
        <v>63</v>
      </c>
      <c r="N1236" t="s">
        <v>69</v>
      </c>
      <c r="O1236" t="s">
        <v>69</v>
      </c>
      <c r="P1236">
        <v>4830</v>
      </c>
      <c r="Q1236" t="s">
        <v>69</v>
      </c>
      <c r="R1236" s="8" t="s">
        <v>697</v>
      </c>
    </row>
    <row r="1237" spans="1:18" x14ac:dyDescent="0.25">
      <c r="A1237" s="8" t="s">
        <v>159</v>
      </c>
      <c r="B1237" t="s">
        <v>457</v>
      </c>
      <c r="C1237" t="s">
        <v>459</v>
      </c>
      <c r="D1237" t="s">
        <v>593</v>
      </c>
      <c r="E1237" t="s">
        <v>328</v>
      </c>
      <c r="F1237">
        <v>2020</v>
      </c>
      <c r="G1237">
        <v>11</v>
      </c>
      <c r="H1237" s="8" t="s">
        <v>287</v>
      </c>
      <c r="I1237" s="8">
        <v>0</v>
      </c>
      <c r="J1237" s="1">
        <v>63808.47</v>
      </c>
      <c r="K1237" s="1">
        <v>0</v>
      </c>
      <c r="L1237" s="8">
        <v>-63808.47</v>
      </c>
      <c r="M1237" t="s">
        <v>70</v>
      </c>
      <c r="N1237" t="s">
        <v>74</v>
      </c>
      <c r="O1237" t="s">
        <v>75</v>
      </c>
      <c r="P1237">
        <v>6020</v>
      </c>
      <c r="Q1237" t="s">
        <v>76</v>
      </c>
      <c r="R1237" s="8" t="s">
        <v>697</v>
      </c>
    </row>
    <row r="1238" spans="1:18" x14ac:dyDescent="0.25">
      <c r="A1238" s="8" t="s">
        <v>159</v>
      </c>
      <c r="B1238" t="s">
        <v>457</v>
      </c>
      <c r="C1238" t="s">
        <v>459</v>
      </c>
      <c r="D1238" t="s">
        <v>593</v>
      </c>
      <c r="E1238" t="s">
        <v>329</v>
      </c>
      <c r="F1238">
        <v>2020</v>
      </c>
      <c r="G1238">
        <v>11</v>
      </c>
      <c r="H1238" s="8" t="s">
        <v>287</v>
      </c>
      <c r="I1238" s="8">
        <v>0</v>
      </c>
      <c r="J1238" s="1">
        <v>10000</v>
      </c>
      <c r="K1238" s="1">
        <v>0</v>
      </c>
      <c r="L1238" s="8">
        <v>-10000</v>
      </c>
      <c r="M1238" t="s">
        <v>70</v>
      </c>
      <c r="N1238" t="s">
        <v>74</v>
      </c>
      <c r="O1238" t="s">
        <v>75</v>
      </c>
      <c r="P1238">
        <v>6024</v>
      </c>
      <c r="Q1238" t="s">
        <v>77</v>
      </c>
      <c r="R1238" s="8" t="s">
        <v>697</v>
      </c>
    </row>
    <row r="1239" spans="1:18" x14ac:dyDescent="0.25">
      <c r="A1239" s="8" t="s">
        <v>159</v>
      </c>
      <c r="B1239" t="s">
        <v>457</v>
      </c>
      <c r="C1239" t="s">
        <v>459</v>
      </c>
      <c r="D1239" t="s">
        <v>593</v>
      </c>
      <c r="E1239" t="s">
        <v>357</v>
      </c>
      <c r="F1239">
        <v>2020</v>
      </c>
      <c r="G1239">
        <v>11</v>
      </c>
      <c r="H1239" s="8" t="s">
        <v>287</v>
      </c>
      <c r="I1239" s="8">
        <v>0</v>
      </c>
      <c r="J1239" s="1">
        <v>9100</v>
      </c>
      <c r="K1239" s="1">
        <v>0</v>
      </c>
      <c r="L1239" s="8">
        <v>-9100</v>
      </c>
      <c r="M1239" t="s">
        <v>70</v>
      </c>
      <c r="N1239" t="s">
        <v>74</v>
      </c>
      <c r="O1239" t="s">
        <v>75</v>
      </c>
      <c r="P1239">
        <v>6095</v>
      </c>
      <c r="Q1239" t="s">
        <v>115</v>
      </c>
      <c r="R1239" s="8" t="s">
        <v>697</v>
      </c>
    </row>
    <row r="1240" spans="1:18" x14ac:dyDescent="0.25">
      <c r="A1240" s="8" t="s">
        <v>159</v>
      </c>
      <c r="B1240" t="s">
        <v>457</v>
      </c>
      <c r="C1240" t="s">
        <v>459</v>
      </c>
      <c r="D1240" t="s">
        <v>594</v>
      </c>
      <c r="E1240" t="s">
        <v>330</v>
      </c>
      <c r="F1240">
        <v>2020</v>
      </c>
      <c r="G1240">
        <v>11</v>
      </c>
      <c r="H1240" s="8" t="s">
        <v>287</v>
      </c>
      <c r="I1240" s="8">
        <v>0</v>
      </c>
      <c r="J1240" s="1">
        <v>12652.01</v>
      </c>
      <c r="K1240" s="1">
        <v>0</v>
      </c>
      <c r="L1240" s="8">
        <v>-12652.01</v>
      </c>
      <c r="M1240" t="s">
        <v>70</v>
      </c>
      <c r="N1240" t="s">
        <v>74</v>
      </c>
      <c r="O1240" t="s">
        <v>78</v>
      </c>
      <c r="P1240">
        <v>6110</v>
      </c>
      <c r="Q1240" t="s">
        <v>79</v>
      </c>
      <c r="R1240" s="8" t="s">
        <v>697</v>
      </c>
    </row>
    <row r="1241" spans="1:18" x14ac:dyDescent="0.25">
      <c r="A1241" s="8" t="s">
        <v>159</v>
      </c>
      <c r="B1241" t="s">
        <v>457</v>
      </c>
      <c r="C1241" t="s">
        <v>459</v>
      </c>
      <c r="D1241" t="s">
        <v>594</v>
      </c>
      <c r="E1241" t="s">
        <v>331</v>
      </c>
      <c r="F1241">
        <v>2020</v>
      </c>
      <c r="G1241">
        <v>11</v>
      </c>
      <c r="H1241" s="8" t="s">
        <v>287</v>
      </c>
      <c r="I1241" s="8">
        <v>0</v>
      </c>
      <c r="J1241" s="1">
        <v>29.67</v>
      </c>
      <c r="K1241" s="1">
        <v>0</v>
      </c>
      <c r="L1241" s="8">
        <v>-29.67</v>
      </c>
      <c r="M1241" t="s">
        <v>70</v>
      </c>
      <c r="N1241" t="s">
        <v>74</v>
      </c>
      <c r="O1241" t="s">
        <v>78</v>
      </c>
      <c r="P1241">
        <v>6111</v>
      </c>
      <c r="Q1241" t="s">
        <v>80</v>
      </c>
      <c r="R1241" s="8" t="s">
        <v>697</v>
      </c>
    </row>
    <row r="1242" spans="1:18" x14ac:dyDescent="0.25">
      <c r="A1242" s="8" t="s">
        <v>159</v>
      </c>
      <c r="B1242" t="s">
        <v>457</v>
      </c>
      <c r="C1242" t="s">
        <v>459</v>
      </c>
      <c r="D1242" t="s">
        <v>594</v>
      </c>
      <c r="E1242" t="s">
        <v>386</v>
      </c>
      <c r="F1242">
        <v>2020</v>
      </c>
      <c r="G1242">
        <v>11</v>
      </c>
      <c r="H1242" s="8" t="s">
        <v>287</v>
      </c>
      <c r="I1242" s="8">
        <v>0</v>
      </c>
      <c r="J1242" s="1">
        <v>250</v>
      </c>
      <c r="K1242" s="1">
        <v>212.5</v>
      </c>
      <c r="L1242" s="8">
        <v>-37.5</v>
      </c>
      <c r="M1242" t="s">
        <v>70</v>
      </c>
      <c r="N1242" t="s">
        <v>74</v>
      </c>
      <c r="O1242" t="s">
        <v>78</v>
      </c>
      <c r="P1242">
        <v>6140</v>
      </c>
      <c r="Q1242" t="s">
        <v>147</v>
      </c>
      <c r="R1242" s="8" t="s">
        <v>697</v>
      </c>
    </row>
    <row r="1243" spans="1:18" x14ac:dyDescent="0.25">
      <c r="A1243" s="8" t="s">
        <v>159</v>
      </c>
      <c r="B1243" t="s">
        <v>457</v>
      </c>
      <c r="C1243" t="s">
        <v>460</v>
      </c>
      <c r="D1243" t="s">
        <v>595</v>
      </c>
      <c r="E1243" t="s">
        <v>333</v>
      </c>
      <c r="F1243">
        <v>2020</v>
      </c>
      <c r="G1243">
        <v>11</v>
      </c>
      <c r="H1243" s="8" t="s">
        <v>287</v>
      </c>
      <c r="I1243" s="8">
        <v>0</v>
      </c>
      <c r="J1243" s="1">
        <v>308.38</v>
      </c>
      <c r="K1243" s="1">
        <v>0</v>
      </c>
      <c r="L1243" s="8">
        <v>-308.38</v>
      </c>
      <c r="M1243" t="s">
        <v>70</v>
      </c>
      <c r="N1243" t="s">
        <v>82</v>
      </c>
      <c r="O1243" t="s">
        <v>83</v>
      </c>
      <c r="P1243">
        <v>6300</v>
      </c>
      <c r="Q1243" t="s">
        <v>82</v>
      </c>
      <c r="R1243" s="8" t="s">
        <v>697</v>
      </c>
    </row>
    <row r="1244" spans="1:18" x14ac:dyDescent="0.25">
      <c r="A1244" s="8" t="s">
        <v>159</v>
      </c>
      <c r="B1244" t="s">
        <v>457</v>
      </c>
      <c r="C1244" t="s">
        <v>460</v>
      </c>
      <c r="D1244" t="s">
        <v>595</v>
      </c>
      <c r="E1244" t="s">
        <v>365</v>
      </c>
      <c r="F1244">
        <v>2020</v>
      </c>
      <c r="G1244">
        <v>11</v>
      </c>
      <c r="H1244" s="8" t="s">
        <v>287</v>
      </c>
      <c r="I1244" s="8">
        <v>0</v>
      </c>
      <c r="J1244" s="1">
        <v>153.9</v>
      </c>
      <c r="K1244" s="1">
        <v>0</v>
      </c>
      <c r="L1244" s="8">
        <v>-153.9</v>
      </c>
      <c r="M1244" t="s">
        <v>70</v>
      </c>
      <c r="N1244" t="s">
        <v>82</v>
      </c>
      <c r="O1244" t="s">
        <v>83</v>
      </c>
      <c r="P1244">
        <v>6301</v>
      </c>
      <c r="Q1244" t="s">
        <v>122</v>
      </c>
      <c r="R1244" s="8" t="s">
        <v>697</v>
      </c>
    </row>
    <row r="1245" spans="1:18" x14ac:dyDescent="0.25">
      <c r="A1245" s="8" t="s">
        <v>159</v>
      </c>
      <c r="B1245" t="s">
        <v>457</v>
      </c>
      <c r="C1245" t="s">
        <v>460</v>
      </c>
      <c r="D1245" t="s">
        <v>596</v>
      </c>
      <c r="E1245" t="s">
        <v>334</v>
      </c>
      <c r="F1245">
        <v>2020</v>
      </c>
      <c r="G1245">
        <v>11</v>
      </c>
      <c r="H1245" s="8" t="s">
        <v>287</v>
      </c>
      <c r="I1245" s="8">
        <v>0</v>
      </c>
      <c r="J1245" s="1">
        <v>5276.27</v>
      </c>
      <c r="K1245" s="1">
        <v>0</v>
      </c>
      <c r="L1245" s="8">
        <v>-5276.27</v>
      </c>
      <c r="M1245" t="s">
        <v>70</v>
      </c>
      <c r="N1245" t="s">
        <v>82</v>
      </c>
      <c r="O1245" t="s">
        <v>84</v>
      </c>
      <c r="P1245">
        <v>6310</v>
      </c>
      <c r="Q1245" t="s">
        <v>85</v>
      </c>
      <c r="R1245" s="8" t="s">
        <v>697</v>
      </c>
    </row>
    <row r="1246" spans="1:18" x14ac:dyDescent="0.25">
      <c r="A1246" s="8" t="s">
        <v>159</v>
      </c>
      <c r="B1246" t="s">
        <v>457</v>
      </c>
      <c r="C1246" t="s">
        <v>460</v>
      </c>
      <c r="D1246" t="s">
        <v>596</v>
      </c>
      <c r="E1246" t="s">
        <v>335</v>
      </c>
      <c r="F1246">
        <v>2020</v>
      </c>
      <c r="G1246">
        <v>11</v>
      </c>
      <c r="H1246" s="8" t="s">
        <v>287</v>
      </c>
      <c r="I1246" s="8">
        <v>0</v>
      </c>
      <c r="J1246" s="1">
        <v>1118.79</v>
      </c>
      <c r="K1246" s="1">
        <v>1099.9100000000001</v>
      </c>
      <c r="L1246" s="8">
        <v>-18.88</v>
      </c>
      <c r="M1246" t="s">
        <v>70</v>
      </c>
      <c r="N1246" t="s">
        <v>82</v>
      </c>
      <c r="O1246" t="s">
        <v>84</v>
      </c>
      <c r="P1246">
        <v>6325</v>
      </c>
      <c r="Q1246" t="s">
        <v>86</v>
      </c>
      <c r="R1246" s="8" t="s">
        <v>697</v>
      </c>
    </row>
    <row r="1247" spans="1:18" x14ac:dyDescent="0.25">
      <c r="A1247" s="8" t="s">
        <v>159</v>
      </c>
      <c r="B1247" t="s">
        <v>457</v>
      </c>
      <c r="C1247" t="s">
        <v>460</v>
      </c>
      <c r="D1247" t="s">
        <v>596</v>
      </c>
      <c r="E1247" t="s">
        <v>336</v>
      </c>
      <c r="F1247">
        <v>2020</v>
      </c>
      <c r="G1247">
        <v>11</v>
      </c>
      <c r="H1247" s="8" t="s">
        <v>287</v>
      </c>
      <c r="I1247" s="8">
        <v>0</v>
      </c>
      <c r="J1247" s="1">
        <v>424.59</v>
      </c>
      <c r="K1247" s="1">
        <v>0</v>
      </c>
      <c r="L1247" s="8">
        <v>-424.59</v>
      </c>
      <c r="M1247" t="s">
        <v>70</v>
      </c>
      <c r="N1247" t="s">
        <v>82</v>
      </c>
      <c r="O1247" t="s">
        <v>84</v>
      </c>
      <c r="P1247">
        <v>6330</v>
      </c>
      <c r="Q1247" t="s">
        <v>87</v>
      </c>
      <c r="R1247" s="8" t="s">
        <v>697</v>
      </c>
    </row>
    <row r="1248" spans="1:18" x14ac:dyDescent="0.25">
      <c r="A1248" s="8" t="s">
        <v>159</v>
      </c>
      <c r="B1248" t="s">
        <v>457</v>
      </c>
      <c r="C1248" t="s">
        <v>460</v>
      </c>
      <c r="D1248" t="s">
        <v>598</v>
      </c>
      <c r="E1248" t="s">
        <v>339</v>
      </c>
      <c r="F1248">
        <v>2020</v>
      </c>
      <c r="G1248">
        <v>11</v>
      </c>
      <c r="H1248" s="8" t="s">
        <v>287</v>
      </c>
      <c r="I1248" s="8">
        <v>0</v>
      </c>
      <c r="J1248" s="1">
        <v>2657.85</v>
      </c>
      <c r="K1248" s="1">
        <v>55.22</v>
      </c>
      <c r="L1248" s="8">
        <v>-2602.63</v>
      </c>
      <c r="M1248" t="s">
        <v>70</v>
      </c>
      <c r="N1248" t="s">
        <v>82</v>
      </c>
      <c r="O1248" t="s">
        <v>91</v>
      </c>
      <c r="P1248">
        <v>6470</v>
      </c>
      <c r="Q1248" t="s">
        <v>92</v>
      </c>
      <c r="R1248" s="8" t="s">
        <v>697</v>
      </c>
    </row>
    <row r="1249" spans="1:18" x14ac:dyDescent="0.25">
      <c r="A1249" s="8" t="s">
        <v>159</v>
      </c>
      <c r="B1249" t="s">
        <v>457</v>
      </c>
      <c r="C1249" t="s">
        <v>460</v>
      </c>
      <c r="D1249" t="s">
        <v>598</v>
      </c>
      <c r="E1249" t="s">
        <v>340</v>
      </c>
      <c r="F1249">
        <v>2020</v>
      </c>
      <c r="G1249">
        <v>11</v>
      </c>
      <c r="H1249" s="8" t="s">
        <v>287</v>
      </c>
      <c r="I1249" s="8">
        <v>0</v>
      </c>
      <c r="J1249" s="1">
        <v>2651.25</v>
      </c>
      <c r="K1249" s="1">
        <v>0</v>
      </c>
      <c r="L1249" s="8">
        <v>-2651.25</v>
      </c>
      <c r="M1249" t="s">
        <v>70</v>
      </c>
      <c r="N1249" t="s">
        <v>82</v>
      </c>
      <c r="O1249" t="s">
        <v>91</v>
      </c>
      <c r="P1249">
        <v>6495</v>
      </c>
      <c r="Q1249" t="s">
        <v>93</v>
      </c>
      <c r="R1249" s="8" t="s">
        <v>697</v>
      </c>
    </row>
    <row r="1250" spans="1:18" x14ac:dyDescent="0.25">
      <c r="A1250" s="8" t="s">
        <v>159</v>
      </c>
      <c r="B1250" t="s">
        <v>457</v>
      </c>
      <c r="C1250" t="s">
        <v>460</v>
      </c>
      <c r="D1250" t="s">
        <v>599</v>
      </c>
      <c r="E1250" t="s">
        <v>358</v>
      </c>
      <c r="F1250">
        <v>2020</v>
      </c>
      <c r="G1250">
        <v>11</v>
      </c>
      <c r="H1250" s="8" t="s">
        <v>287</v>
      </c>
      <c r="I1250" s="8">
        <v>0</v>
      </c>
      <c r="J1250" s="1">
        <v>7.33</v>
      </c>
      <c r="K1250" s="1">
        <v>7.33</v>
      </c>
      <c r="L1250" s="8">
        <v>0</v>
      </c>
      <c r="M1250" t="s">
        <v>70</v>
      </c>
      <c r="N1250" t="s">
        <v>82</v>
      </c>
      <c r="O1250" t="s">
        <v>94</v>
      </c>
      <c r="P1250">
        <v>6600</v>
      </c>
      <c r="Q1250" t="s">
        <v>116</v>
      </c>
      <c r="R1250" s="8" t="s">
        <v>697</v>
      </c>
    </row>
    <row r="1251" spans="1:18" x14ac:dyDescent="0.25">
      <c r="A1251" s="8" t="s">
        <v>159</v>
      </c>
      <c r="B1251" t="s">
        <v>457</v>
      </c>
      <c r="C1251" t="s">
        <v>460</v>
      </c>
      <c r="D1251" t="s">
        <v>599</v>
      </c>
      <c r="E1251" t="s">
        <v>722</v>
      </c>
      <c r="F1251">
        <v>2020</v>
      </c>
      <c r="G1251">
        <v>11</v>
      </c>
      <c r="H1251" s="8" t="s">
        <v>287</v>
      </c>
      <c r="I1251" s="8">
        <v>0</v>
      </c>
      <c r="J1251" s="1">
        <v>28.57</v>
      </c>
      <c r="K1251" s="1">
        <v>0</v>
      </c>
      <c r="L1251" s="8">
        <v>-28.57</v>
      </c>
      <c r="M1251" t="s">
        <v>70</v>
      </c>
      <c r="N1251" t="s">
        <v>82</v>
      </c>
      <c r="O1251" t="s">
        <v>94</v>
      </c>
      <c r="P1251">
        <v>6611</v>
      </c>
      <c r="Q1251" t="s">
        <v>716</v>
      </c>
      <c r="R1251" s="8" t="s">
        <v>697</v>
      </c>
    </row>
    <row r="1252" spans="1:18" x14ac:dyDescent="0.25">
      <c r="A1252" s="8" t="s">
        <v>159</v>
      </c>
      <c r="B1252" t="s">
        <v>457</v>
      </c>
      <c r="C1252" t="s">
        <v>460</v>
      </c>
      <c r="D1252" t="s">
        <v>599</v>
      </c>
      <c r="E1252" t="s">
        <v>341</v>
      </c>
      <c r="F1252">
        <v>2020</v>
      </c>
      <c r="G1252">
        <v>11</v>
      </c>
      <c r="H1252" s="8" t="s">
        <v>287</v>
      </c>
      <c r="I1252" s="8">
        <v>0</v>
      </c>
      <c r="J1252" s="1">
        <v>363.04</v>
      </c>
      <c r="K1252" s="1">
        <v>0</v>
      </c>
      <c r="L1252" s="8">
        <v>-363.04</v>
      </c>
      <c r="M1252" t="s">
        <v>70</v>
      </c>
      <c r="N1252" t="s">
        <v>82</v>
      </c>
      <c r="O1252" t="s">
        <v>94</v>
      </c>
      <c r="P1252">
        <v>6640</v>
      </c>
      <c r="Q1252" t="s">
        <v>95</v>
      </c>
      <c r="R1252" s="8" t="s">
        <v>697</v>
      </c>
    </row>
    <row r="1253" spans="1:18" x14ac:dyDescent="0.25">
      <c r="A1253" s="8" t="s">
        <v>159</v>
      </c>
      <c r="B1253" t="s">
        <v>457</v>
      </c>
      <c r="C1253" t="s">
        <v>460</v>
      </c>
      <c r="D1253" t="s">
        <v>599</v>
      </c>
      <c r="E1253" t="s">
        <v>342</v>
      </c>
      <c r="F1253">
        <v>2020</v>
      </c>
      <c r="G1253">
        <v>11</v>
      </c>
      <c r="H1253" s="8" t="s">
        <v>287</v>
      </c>
      <c r="I1253" s="8">
        <v>0</v>
      </c>
      <c r="J1253" s="1">
        <v>-700.36</v>
      </c>
      <c r="K1253" s="1">
        <v>0</v>
      </c>
      <c r="L1253" s="8">
        <v>700.36</v>
      </c>
      <c r="M1253" t="s">
        <v>70</v>
      </c>
      <c r="N1253" t="s">
        <v>82</v>
      </c>
      <c r="O1253" t="s">
        <v>94</v>
      </c>
      <c r="P1253">
        <v>6650</v>
      </c>
      <c r="Q1253" t="s">
        <v>96</v>
      </c>
      <c r="R1253" s="8" t="s">
        <v>697</v>
      </c>
    </row>
    <row r="1254" spans="1:18" x14ac:dyDescent="0.25">
      <c r="A1254" s="8" t="s">
        <v>159</v>
      </c>
      <c r="B1254" t="s">
        <v>457</v>
      </c>
      <c r="C1254" t="s">
        <v>460</v>
      </c>
      <c r="D1254" t="s">
        <v>599</v>
      </c>
      <c r="E1254" t="s">
        <v>359</v>
      </c>
      <c r="F1254">
        <v>2020</v>
      </c>
      <c r="G1254">
        <v>11</v>
      </c>
      <c r="H1254" s="8" t="s">
        <v>287</v>
      </c>
      <c r="I1254" s="8">
        <v>0</v>
      </c>
      <c r="J1254" s="1">
        <v>4093.77</v>
      </c>
      <c r="K1254" s="1">
        <v>0</v>
      </c>
      <c r="L1254" s="8">
        <v>-4093.77</v>
      </c>
      <c r="M1254" t="s">
        <v>70</v>
      </c>
      <c r="N1254" t="s">
        <v>82</v>
      </c>
      <c r="O1254" t="s">
        <v>94</v>
      </c>
      <c r="P1254">
        <v>6651</v>
      </c>
      <c r="Q1254" t="s">
        <v>117</v>
      </c>
      <c r="R1254" s="8" t="s">
        <v>697</v>
      </c>
    </row>
    <row r="1255" spans="1:18" x14ac:dyDescent="0.25">
      <c r="A1255" s="8" t="s">
        <v>159</v>
      </c>
      <c r="B1255" t="s">
        <v>457</v>
      </c>
      <c r="C1255" t="s">
        <v>460</v>
      </c>
      <c r="D1255" t="s">
        <v>599</v>
      </c>
      <c r="E1255" t="s">
        <v>343</v>
      </c>
      <c r="F1255">
        <v>2020</v>
      </c>
      <c r="G1255">
        <v>11</v>
      </c>
      <c r="H1255" s="8" t="s">
        <v>287</v>
      </c>
      <c r="I1255" s="8">
        <v>0</v>
      </c>
      <c r="J1255" s="1">
        <v>1039.45</v>
      </c>
      <c r="K1255" s="1">
        <v>0</v>
      </c>
      <c r="L1255" s="8">
        <v>-1039.45</v>
      </c>
      <c r="M1255" t="s">
        <v>70</v>
      </c>
      <c r="N1255" t="s">
        <v>82</v>
      </c>
      <c r="O1255" t="s">
        <v>94</v>
      </c>
      <c r="P1255">
        <v>6663</v>
      </c>
      <c r="Q1255" t="s">
        <v>97</v>
      </c>
      <c r="R1255" s="8" t="s">
        <v>697</v>
      </c>
    </row>
    <row r="1256" spans="1:18" x14ac:dyDescent="0.25">
      <c r="A1256" s="8" t="s">
        <v>159</v>
      </c>
      <c r="B1256" t="s">
        <v>457</v>
      </c>
      <c r="C1256" t="s">
        <v>460</v>
      </c>
      <c r="D1256" t="s">
        <v>599</v>
      </c>
      <c r="E1256" t="s">
        <v>344</v>
      </c>
      <c r="F1256">
        <v>2020</v>
      </c>
      <c r="G1256">
        <v>11</v>
      </c>
      <c r="H1256" s="8" t="s">
        <v>287</v>
      </c>
      <c r="I1256" s="8">
        <v>0</v>
      </c>
      <c r="J1256" s="1">
        <v>42</v>
      </c>
      <c r="K1256" s="1">
        <v>28</v>
      </c>
      <c r="L1256" s="8">
        <v>-14</v>
      </c>
      <c r="M1256" t="s">
        <v>70</v>
      </c>
      <c r="N1256" t="s">
        <v>82</v>
      </c>
      <c r="O1256" t="s">
        <v>94</v>
      </c>
      <c r="P1256">
        <v>6664</v>
      </c>
      <c r="Q1256" t="s">
        <v>98</v>
      </c>
      <c r="R1256" s="8" t="s">
        <v>697</v>
      </c>
    </row>
    <row r="1257" spans="1:18" x14ac:dyDescent="0.25">
      <c r="A1257" s="8" t="s">
        <v>159</v>
      </c>
      <c r="B1257" t="s">
        <v>457</v>
      </c>
      <c r="C1257" t="s">
        <v>460</v>
      </c>
      <c r="D1257" t="s">
        <v>600</v>
      </c>
      <c r="E1257" t="s">
        <v>366</v>
      </c>
      <c r="F1257">
        <v>2020</v>
      </c>
      <c r="G1257">
        <v>11</v>
      </c>
      <c r="H1257" s="8" t="s">
        <v>287</v>
      </c>
      <c r="I1257" s="8">
        <v>0</v>
      </c>
      <c r="J1257" s="1">
        <v>107.35</v>
      </c>
      <c r="K1257" s="1">
        <v>0</v>
      </c>
      <c r="L1257" s="8">
        <v>-107.35</v>
      </c>
      <c r="M1257" t="s">
        <v>70</v>
      </c>
      <c r="N1257" t="s">
        <v>82</v>
      </c>
      <c r="O1257" t="s">
        <v>99</v>
      </c>
      <c r="P1257">
        <v>6800</v>
      </c>
      <c r="Q1257" t="s">
        <v>123</v>
      </c>
      <c r="R1257" s="8" t="s">
        <v>697</v>
      </c>
    </row>
    <row r="1258" spans="1:18" x14ac:dyDescent="0.25">
      <c r="A1258" s="8" t="s">
        <v>159</v>
      </c>
      <c r="B1258" t="s">
        <v>457</v>
      </c>
      <c r="C1258" t="s">
        <v>460</v>
      </c>
      <c r="D1258" t="s">
        <v>600</v>
      </c>
      <c r="E1258" t="s">
        <v>345</v>
      </c>
      <c r="F1258">
        <v>2020</v>
      </c>
      <c r="G1258">
        <v>11</v>
      </c>
      <c r="H1258" s="8" t="s">
        <v>287</v>
      </c>
      <c r="I1258" s="8">
        <v>0</v>
      </c>
      <c r="J1258" s="1">
        <v>518.64</v>
      </c>
      <c r="K1258" s="1">
        <v>0</v>
      </c>
      <c r="L1258" s="8">
        <v>-518.64</v>
      </c>
      <c r="M1258" t="s">
        <v>70</v>
      </c>
      <c r="N1258" t="s">
        <v>82</v>
      </c>
      <c r="O1258" t="s">
        <v>99</v>
      </c>
      <c r="P1258">
        <v>6805</v>
      </c>
      <c r="Q1258" t="s">
        <v>100</v>
      </c>
      <c r="R1258" s="8" t="s">
        <v>697</v>
      </c>
    </row>
    <row r="1259" spans="1:18" x14ac:dyDescent="0.25">
      <c r="A1259" s="8" t="s">
        <v>159</v>
      </c>
      <c r="B1259" t="s">
        <v>457</v>
      </c>
      <c r="C1259" t="s">
        <v>460</v>
      </c>
      <c r="D1259" t="s">
        <v>600</v>
      </c>
      <c r="E1259" t="s">
        <v>360</v>
      </c>
      <c r="F1259">
        <v>2020</v>
      </c>
      <c r="G1259">
        <v>11</v>
      </c>
      <c r="H1259" s="8" t="s">
        <v>287</v>
      </c>
      <c r="I1259" s="8">
        <v>0</v>
      </c>
      <c r="J1259" s="1">
        <v>110.21</v>
      </c>
      <c r="K1259" s="1">
        <v>0</v>
      </c>
      <c r="L1259" s="8">
        <v>-110.21</v>
      </c>
      <c r="M1259" t="s">
        <v>70</v>
      </c>
      <c r="N1259" t="s">
        <v>82</v>
      </c>
      <c r="O1259" t="s">
        <v>99</v>
      </c>
      <c r="P1259">
        <v>6815</v>
      </c>
      <c r="Q1259" t="s">
        <v>99</v>
      </c>
      <c r="R1259" s="8" t="s">
        <v>697</v>
      </c>
    </row>
    <row r="1260" spans="1:18" x14ac:dyDescent="0.25">
      <c r="A1260" s="8" t="s">
        <v>159</v>
      </c>
      <c r="B1260" t="s">
        <v>457</v>
      </c>
      <c r="C1260" t="s">
        <v>459</v>
      </c>
      <c r="D1260" t="s">
        <v>594</v>
      </c>
      <c r="E1260" t="s">
        <v>361</v>
      </c>
      <c r="F1260">
        <v>2020</v>
      </c>
      <c r="G1260">
        <v>11</v>
      </c>
      <c r="H1260" s="8" t="s">
        <v>287</v>
      </c>
      <c r="I1260" s="8">
        <v>0</v>
      </c>
      <c r="J1260" s="1">
        <v>2273</v>
      </c>
      <c r="K1260" s="1">
        <v>965</v>
      </c>
      <c r="L1260" s="8">
        <v>-1308</v>
      </c>
      <c r="M1260" t="s">
        <v>70</v>
      </c>
      <c r="N1260" t="s">
        <v>74</v>
      </c>
      <c r="O1260" t="s">
        <v>78</v>
      </c>
      <c r="P1260">
        <v>6821</v>
      </c>
      <c r="Q1260" t="s">
        <v>118</v>
      </c>
      <c r="R1260" s="8" t="s">
        <v>697</v>
      </c>
    </row>
    <row r="1261" spans="1:18" x14ac:dyDescent="0.25">
      <c r="A1261" s="8" t="s">
        <v>159</v>
      </c>
      <c r="B1261" t="s">
        <v>457</v>
      </c>
      <c r="C1261" t="s">
        <v>460</v>
      </c>
      <c r="D1261" t="s">
        <v>601</v>
      </c>
      <c r="E1261" t="s">
        <v>346</v>
      </c>
      <c r="F1261">
        <v>2020</v>
      </c>
      <c r="G1261">
        <v>11</v>
      </c>
      <c r="H1261" s="8" t="s">
        <v>287</v>
      </c>
      <c r="I1261" s="8">
        <v>0</v>
      </c>
      <c r="J1261" s="1">
        <v>22746</v>
      </c>
      <c r="K1261" s="1">
        <v>0</v>
      </c>
      <c r="L1261" s="8">
        <v>-22746</v>
      </c>
      <c r="M1261" t="s">
        <v>70</v>
      </c>
      <c r="N1261" t="s">
        <v>82</v>
      </c>
      <c r="O1261" t="s">
        <v>101</v>
      </c>
      <c r="P1261">
        <v>6825</v>
      </c>
      <c r="Q1261" t="s">
        <v>102</v>
      </c>
      <c r="R1261" s="8" t="s">
        <v>697</v>
      </c>
    </row>
    <row r="1262" spans="1:18" x14ac:dyDescent="0.25">
      <c r="A1262" s="8" t="s">
        <v>159</v>
      </c>
      <c r="B1262" t="s">
        <v>457</v>
      </c>
      <c r="C1262" t="s">
        <v>460</v>
      </c>
      <c r="D1262" t="s">
        <v>601</v>
      </c>
      <c r="E1262" t="s">
        <v>668</v>
      </c>
      <c r="F1262">
        <v>2020</v>
      </c>
      <c r="G1262">
        <v>11</v>
      </c>
      <c r="H1262" s="8" t="s">
        <v>287</v>
      </c>
      <c r="I1262" s="8">
        <v>0</v>
      </c>
      <c r="J1262" s="1">
        <v>1963.16</v>
      </c>
      <c r="K1262" s="1">
        <v>0</v>
      </c>
      <c r="L1262" s="8">
        <v>-1963.16</v>
      </c>
      <c r="M1262" t="s">
        <v>70</v>
      </c>
      <c r="N1262" t="s">
        <v>82</v>
      </c>
      <c r="O1262" t="s">
        <v>101</v>
      </c>
      <c r="P1262">
        <v>6826</v>
      </c>
      <c r="Q1262" t="s">
        <v>102</v>
      </c>
      <c r="R1262" s="8" t="s">
        <v>697</v>
      </c>
    </row>
    <row r="1263" spans="1:18" x14ac:dyDescent="0.25">
      <c r="A1263" s="8" t="s">
        <v>159</v>
      </c>
      <c r="B1263" t="s">
        <v>457</v>
      </c>
      <c r="C1263" t="s">
        <v>460</v>
      </c>
      <c r="D1263" t="s">
        <v>601</v>
      </c>
      <c r="E1263" t="s">
        <v>388</v>
      </c>
      <c r="F1263">
        <v>2020</v>
      </c>
      <c r="G1263">
        <v>11</v>
      </c>
      <c r="H1263" s="8" t="s">
        <v>287</v>
      </c>
      <c r="I1263" s="8">
        <v>0</v>
      </c>
      <c r="J1263" s="1">
        <v>1634.7</v>
      </c>
      <c r="K1263" s="1">
        <v>0</v>
      </c>
      <c r="L1263" s="8">
        <v>-1634.7</v>
      </c>
      <c r="M1263" t="s">
        <v>70</v>
      </c>
      <c r="N1263" t="s">
        <v>82</v>
      </c>
      <c r="O1263" t="s">
        <v>101</v>
      </c>
      <c r="P1263">
        <v>6830</v>
      </c>
      <c r="Q1263" t="s">
        <v>151</v>
      </c>
      <c r="R1263" s="8" t="s">
        <v>697</v>
      </c>
    </row>
    <row r="1264" spans="1:18" x14ac:dyDescent="0.25">
      <c r="A1264" s="8" t="s">
        <v>159</v>
      </c>
      <c r="B1264" t="s">
        <v>457</v>
      </c>
      <c r="C1264" t="s">
        <v>460</v>
      </c>
      <c r="D1264" t="s">
        <v>595</v>
      </c>
      <c r="E1264" t="s">
        <v>682</v>
      </c>
      <c r="F1264">
        <v>2020</v>
      </c>
      <c r="G1264">
        <v>11</v>
      </c>
      <c r="H1264" s="8" t="s">
        <v>287</v>
      </c>
      <c r="I1264" s="8">
        <v>0</v>
      </c>
      <c r="J1264" s="1">
        <v>365.85</v>
      </c>
      <c r="K1264" s="1">
        <v>0</v>
      </c>
      <c r="L1264" s="8">
        <v>-365.85</v>
      </c>
      <c r="M1264" t="s">
        <v>70</v>
      </c>
      <c r="N1264" t="s">
        <v>82</v>
      </c>
      <c r="O1264" t="s">
        <v>83</v>
      </c>
      <c r="P1264">
        <v>6837</v>
      </c>
      <c r="Q1264" t="s">
        <v>683</v>
      </c>
      <c r="R1264" s="8" t="s">
        <v>697</v>
      </c>
    </row>
    <row r="1265" spans="1:18" x14ac:dyDescent="0.25">
      <c r="A1265" s="8" t="s">
        <v>159</v>
      </c>
      <c r="B1265" t="s">
        <v>457</v>
      </c>
      <c r="C1265" t="s">
        <v>460</v>
      </c>
      <c r="D1265" t="s">
        <v>602</v>
      </c>
      <c r="E1265" t="s">
        <v>347</v>
      </c>
      <c r="F1265">
        <v>2020</v>
      </c>
      <c r="G1265">
        <v>11</v>
      </c>
      <c r="H1265" s="8" t="s">
        <v>287</v>
      </c>
      <c r="I1265" s="8">
        <v>0</v>
      </c>
      <c r="J1265" s="1">
        <v>1487.56</v>
      </c>
      <c r="K1265" s="1">
        <v>155.22999999999999</v>
      </c>
      <c r="L1265" s="8">
        <v>-1332.33</v>
      </c>
      <c r="M1265" t="s">
        <v>70</v>
      </c>
      <c r="N1265" t="s">
        <v>82</v>
      </c>
      <c r="O1265" t="s">
        <v>103</v>
      </c>
      <c r="P1265">
        <v>6850</v>
      </c>
      <c r="Q1265" t="s">
        <v>103</v>
      </c>
      <c r="R1265" s="8" t="s">
        <v>697</v>
      </c>
    </row>
    <row r="1266" spans="1:18" x14ac:dyDescent="0.25">
      <c r="A1266" s="8" t="s">
        <v>159</v>
      </c>
      <c r="B1266" t="s">
        <v>457</v>
      </c>
      <c r="C1266" t="s">
        <v>460</v>
      </c>
      <c r="D1266" t="s">
        <v>602</v>
      </c>
      <c r="E1266" t="s">
        <v>348</v>
      </c>
      <c r="F1266">
        <v>2020</v>
      </c>
      <c r="G1266">
        <v>11</v>
      </c>
      <c r="H1266" s="8" t="s">
        <v>287</v>
      </c>
      <c r="I1266" s="8">
        <v>0</v>
      </c>
      <c r="J1266" s="1">
        <v>173.91</v>
      </c>
      <c r="K1266" s="1">
        <v>0</v>
      </c>
      <c r="L1266" s="8">
        <v>-173.91</v>
      </c>
      <c r="M1266" t="s">
        <v>70</v>
      </c>
      <c r="N1266" t="s">
        <v>82</v>
      </c>
      <c r="O1266" t="s">
        <v>103</v>
      </c>
      <c r="P1266">
        <v>6855</v>
      </c>
      <c r="Q1266" t="s">
        <v>104</v>
      </c>
      <c r="R1266" s="8" t="s">
        <v>697</v>
      </c>
    </row>
    <row r="1267" spans="1:18" x14ac:dyDescent="0.25">
      <c r="A1267" s="8" t="s">
        <v>159</v>
      </c>
      <c r="B1267" t="s">
        <v>457</v>
      </c>
      <c r="C1267" t="s">
        <v>460</v>
      </c>
      <c r="D1267" t="s">
        <v>602</v>
      </c>
      <c r="E1267" t="s">
        <v>349</v>
      </c>
      <c r="F1267">
        <v>2020</v>
      </c>
      <c r="G1267">
        <v>11</v>
      </c>
      <c r="H1267" s="8" t="s">
        <v>287</v>
      </c>
      <c r="I1267" s="8">
        <v>0</v>
      </c>
      <c r="J1267" s="1">
        <v>508.15</v>
      </c>
      <c r="K1267" s="1">
        <v>0</v>
      </c>
      <c r="L1267" s="8">
        <v>-508.15</v>
      </c>
      <c r="M1267" t="s">
        <v>70</v>
      </c>
      <c r="N1267" t="s">
        <v>82</v>
      </c>
      <c r="O1267" t="s">
        <v>103</v>
      </c>
      <c r="P1267">
        <v>6859</v>
      </c>
      <c r="Q1267" t="s">
        <v>105</v>
      </c>
      <c r="R1267" s="8" t="s">
        <v>697</v>
      </c>
    </row>
    <row r="1268" spans="1:18" x14ac:dyDescent="0.25">
      <c r="A1268" s="8" t="s">
        <v>159</v>
      </c>
      <c r="B1268" t="s">
        <v>462</v>
      </c>
      <c r="C1268" t="s">
        <v>463</v>
      </c>
      <c r="D1268" t="s">
        <v>605</v>
      </c>
      <c r="E1268" t="s">
        <v>385</v>
      </c>
      <c r="F1268">
        <v>2020</v>
      </c>
      <c r="G1268">
        <v>11</v>
      </c>
      <c r="H1268" s="8" t="s">
        <v>287</v>
      </c>
      <c r="I1268" s="8">
        <v>0</v>
      </c>
      <c r="J1268" s="1">
        <v>770.78</v>
      </c>
      <c r="K1268" s="1">
        <v>0</v>
      </c>
      <c r="L1268" s="8">
        <v>-770.78</v>
      </c>
      <c r="M1268" t="s">
        <v>126</v>
      </c>
      <c r="N1268" t="s">
        <v>127</v>
      </c>
      <c r="O1268" t="s">
        <v>127</v>
      </c>
      <c r="P1268">
        <v>7310</v>
      </c>
      <c r="Q1268" t="s">
        <v>146</v>
      </c>
      <c r="R1268" s="8" t="s">
        <v>697</v>
      </c>
    </row>
    <row r="1269" spans="1:18" x14ac:dyDescent="0.25">
      <c r="A1269" s="8" t="s">
        <v>159</v>
      </c>
      <c r="B1269" t="s">
        <v>462</v>
      </c>
      <c r="C1269" t="s">
        <v>463</v>
      </c>
      <c r="D1269" t="s">
        <v>605</v>
      </c>
      <c r="E1269" t="s">
        <v>370</v>
      </c>
      <c r="F1269">
        <v>2020</v>
      </c>
      <c r="G1269">
        <v>11</v>
      </c>
      <c r="H1269" s="8" t="s">
        <v>287</v>
      </c>
      <c r="I1269" s="8">
        <v>0</v>
      </c>
      <c r="J1269" s="1">
        <v>7500</v>
      </c>
      <c r="K1269" s="1">
        <v>0</v>
      </c>
      <c r="L1269" s="8">
        <v>-7500</v>
      </c>
      <c r="M1269" t="s">
        <v>126</v>
      </c>
      <c r="N1269" t="s">
        <v>127</v>
      </c>
      <c r="O1269" t="s">
        <v>127</v>
      </c>
      <c r="P1269">
        <v>7320</v>
      </c>
      <c r="Q1269" t="s">
        <v>128</v>
      </c>
      <c r="R1269" s="8" t="s">
        <v>697</v>
      </c>
    </row>
    <row r="1270" spans="1:18" x14ac:dyDescent="0.25">
      <c r="A1270" s="8" t="s">
        <v>160</v>
      </c>
      <c r="B1270" t="s">
        <v>437</v>
      </c>
      <c r="C1270" t="s">
        <v>438</v>
      </c>
      <c r="D1270" t="s">
        <v>568</v>
      </c>
      <c r="E1270" t="s">
        <v>286</v>
      </c>
      <c r="F1270">
        <v>2020</v>
      </c>
      <c r="G1270">
        <v>1</v>
      </c>
      <c r="H1270" s="8" t="s">
        <v>567</v>
      </c>
      <c r="I1270" s="8">
        <v>0</v>
      </c>
      <c r="J1270" s="1">
        <v>18019.41</v>
      </c>
      <c r="K1270" s="1">
        <v>4640.05</v>
      </c>
      <c r="L1270" s="8">
        <v>-13379.36</v>
      </c>
      <c r="M1270" t="s">
        <v>9</v>
      </c>
      <c r="N1270" t="s">
        <v>10</v>
      </c>
      <c r="O1270" t="s">
        <v>11</v>
      </c>
      <c r="P1270">
        <v>143</v>
      </c>
      <c r="Q1270" t="s">
        <v>12</v>
      </c>
      <c r="R1270" s="8" t="s">
        <v>697</v>
      </c>
    </row>
    <row r="1271" spans="1:18" x14ac:dyDescent="0.25">
      <c r="A1271" s="8" t="s">
        <v>160</v>
      </c>
      <c r="B1271" t="s">
        <v>437</v>
      </c>
      <c r="C1271" t="s">
        <v>438</v>
      </c>
      <c r="D1271" t="s">
        <v>568</v>
      </c>
      <c r="E1271" t="s">
        <v>286</v>
      </c>
      <c r="F1271">
        <v>2020</v>
      </c>
      <c r="G1271">
        <v>0</v>
      </c>
      <c r="H1271" s="8" t="s">
        <v>567</v>
      </c>
      <c r="I1271" s="8">
        <v>0</v>
      </c>
      <c r="J1271" s="1">
        <v>1120587</v>
      </c>
      <c r="K1271" s="1">
        <v>0</v>
      </c>
      <c r="L1271" s="8">
        <v>-1120587</v>
      </c>
      <c r="M1271" t="s">
        <v>9</v>
      </c>
      <c r="N1271" t="s">
        <v>10</v>
      </c>
      <c r="O1271" t="s">
        <v>11</v>
      </c>
      <c r="P1271">
        <v>143</v>
      </c>
      <c r="Q1271" t="s">
        <v>12</v>
      </c>
      <c r="R1271" s="8" t="s">
        <v>697</v>
      </c>
    </row>
    <row r="1272" spans="1:18" x14ac:dyDescent="0.25">
      <c r="A1272" s="8" t="s">
        <v>160</v>
      </c>
      <c r="B1272" t="s">
        <v>437</v>
      </c>
      <c r="C1272" t="s">
        <v>439</v>
      </c>
      <c r="D1272" t="s">
        <v>569</v>
      </c>
      <c r="E1272" t="s">
        <v>289</v>
      </c>
      <c r="F1272">
        <v>2020</v>
      </c>
      <c r="G1272">
        <v>1</v>
      </c>
      <c r="H1272" s="8" t="s">
        <v>567</v>
      </c>
      <c r="I1272" s="8">
        <v>0</v>
      </c>
      <c r="J1272" s="1">
        <v>0</v>
      </c>
      <c r="K1272" s="1">
        <v>329.65</v>
      </c>
      <c r="L1272" s="8">
        <v>329.65</v>
      </c>
      <c r="M1272" t="s">
        <v>9</v>
      </c>
      <c r="N1272" t="s">
        <v>13</v>
      </c>
      <c r="O1272" t="s">
        <v>14</v>
      </c>
      <c r="P1272">
        <v>630</v>
      </c>
      <c r="Q1272" t="s">
        <v>16</v>
      </c>
      <c r="R1272" s="8" t="s">
        <v>697</v>
      </c>
    </row>
    <row r="1273" spans="1:18" x14ac:dyDescent="0.25">
      <c r="A1273" s="8" t="s">
        <v>160</v>
      </c>
      <c r="B1273" t="s">
        <v>437</v>
      </c>
      <c r="C1273" t="s">
        <v>439</v>
      </c>
      <c r="D1273" t="s">
        <v>569</v>
      </c>
      <c r="E1273" t="s">
        <v>289</v>
      </c>
      <c r="F1273">
        <v>2020</v>
      </c>
      <c r="G1273">
        <v>0</v>
      </c>
      <c r="H1273" s="8" t="s">
        <v>567</v>
      </c>
      <c r="I1273" s="8">
        <v>0</v>
      </c>
      <c r="J1273" s="1">
        <v>6157</v>
      </c>
      <c r="K1273" s="1">
        <v>0</v>
      </c>
      <c r="L1273" s="8">
        <v>-6157</v>
      </c>
      <c r="M1273" t="s">
        <v>9</v>
      </c>
      <c r="N1273" t="s">
        <v>13</v>
      </c>
      <c r="O1273" t="s">
        <v>14</v>
      </c>
      <c r="P1273">
        <v>630</v>
      </c>
      <c r="Q1273" t="s">
        <v>16</v>
      </c>
      <c r="R1273" s="8" t="s">
        <v>697</v>
      </c>
    </row>
    <row r="1274" spans="1:18" x14ac:dyDescent="0.25">
      <c r="A1274" s="8" t="s">
        <v>160</v>
      </c>
      <c r="B1274" t="s">
        <v>437</v>
      </c>
      <c r="C1274" t="s">
        <v>439</v>
      </c>
      <c r="D1274" t="s">
        <v>569</v>
      </c>
      <c r="E1274" t="s">
        <v>290</v>
      </c>
      <c r="F1274">
        <v>2020</v>
      </c>
      <c r="G1274">
        <v>1</v>
      </c>
      <c r="H1274" s="8" t="s">
        <v>567</v>
      </c>
      <c r="I1274" s="8">
        <v>0</v>
      </c>
      <c r="J1274" s="1">
        <v>0</v>
      </c>
      <c r="K1274" s="1">
        <v>144.08000000000001</v>
      </c>
      <c r="L1274" s="8">
        <v>144.08000000000001</v>
      </c>
      <c r="M1274" t="s">
        <v>9</v>
      </c>
      <c r="N1274" t="s">
        <v>13</v>
      </c>
      <c r="O1274" t="s">
        <v>14</v>
      </c>
      <c r="P1274">
        <v>650</v>
      </c>
      <c r="Q1274" t="s">
        <v>17</v>
      </c>
      <c r="R1274" s="8" t="s">
        <v>697</v>
      </c>
    </row>
    <row r="1275" spans="1:18" x14ac:dyDescent="0.25">
      <c r="A1275" s="8" t="s">
        <v>160</v>
      </c>
      <c r="B1275" t="s">
        <v>437</v>
      </c>
      <c r="C1275" t="s">
        <v>439</v>
      </c>
      <c r="D1275" t="s">
        <v>569</v>
      </c>
      <c r="E1275" t="s">
        <v>290</v>
      </c>
      <c r="F1275">
        <v>2020</v>
      </c>
      <c r="G1275">
        <v>0</v>
      </c>
      <c r="H1275" s="8" t="s">
        <v>567</v>
      </c>
      <c r="I1275" s="8">
        <v>0</v>
      </c>
      <c r="J1275" s="1">
        <v>8935</v>
      </c>
      <c r="K1275" s="1">
        <v>0</v>
      </c>
      <c r="L1275" s="8">
        <v>-8935</v>
      </c>
      <c r="M1275" t="s">
        <v>9</v>
      </c>
      <c r="N1275" t="s">
        <v>13</v>
      </c>
      <c r="O1275" t="s">
        <v>14</v>
      </c>
      <c r="P1275">
        <v>650</v>
      </c>
      <c r="Q1275" t="s">
        <v>17</v>
      </c>
      <c r="R1275" s="8" t="s">
        <v>697</v>
      </c>
    </row>
    <row r="1276" spans="1:18" x14ac:dyDescent="0.25">
      <c r="A1276" s="8" t="s">
        <v>160</v>
      </c>
      <c r="B1276" t="s">
        <v>440</v>
      </c>
      <c r="C1276" t="s">
        <v>441</v>
      </c>
      <c r="D1276" t="s">
        <v>570</v>
      </c>
      <c r="E1276" t="s">
        <v>292</v>
      </c>
      <c r="F1276">
        <v>2020</v>
      </c>
      <c r="G1276">
        <v>0</v>
      </c>
      <c r="H1276" s="8" t="s">
        <v>567</v>
      </c>
      <c r="I1276" s="8">
        <v>0</v>
      </c>
      <c r="J1276" s="1">
        <v>4465.62</v>
      </c>
      <c r="K1276" s="1">
        <v>0</v>
      </c>
      <c r="L1276" s="8">
        <v>-4465.62</v>
      </c>
      <c r="M1276" t="s">
        <v>19</v>
      </c>
      <c r="N1276" t="s">
        <v>20</v>
      </c>
      <c r="O1276" t="s">
        <v>21</v>
      </c>
      <c r="P1276">
        <v>1000</v>
      </c>
      <c r="Q1276" t="s">
        <v>22</v>
      </c>
      <c r="R1276" s="8" t="s">
        <v>697</v>
      </c>
    </row>
    <row r="1277" spans="1:18" x14ac:dyDescent="0.25">
      <c r="A1277" s="8" t="s">
        <v>160</v>
      </c>
      <c r="B1277" t="s">
        <v>440</v>
      </c>
      <c r="C1277" t="s">
        <v>571</v>
      </c>
      <c r="D1277" t="s">
        <v>572</v>
      </c>
      <c r="E1277" t="s">
        <v>293</v>
      </c>
      <c r="F1277">
        <v>2020</v>
      </c>
      <c r="G1277">
        <v>0</v>
      </c>
      <c r="H1277" s="8" t="s">
        <v>567</v>
      </c>
      <c r="I1277" s="8">
        <v>0</v>
      </c>
      <c r="J1277" s="1">
        <v>128.4</v>
      </c>
      <c r="K1277" s="1">
        <v>0</v>
      </c>
      <c r="L1277" s="8">
        <v>-128.4</v>
      </c>
      <c r="M1277" t="s">
        <v>19</v>
      </c>
      <c r="N1277" t="s">
        <v>23</v>
      </c>
      <c r="O1277" t="s">
        <v>148</v>
      </c>
      <c r="P1277">
        <v>1200</v>
      </c>
      <c r="Q1277" t="s">
        <v>148</v>
      </c>
      <c r="R1277" s="8" t="s">
        <v>697</v>
      </c>
    </row>
    <row r="1278" spans="1:18" x14ac:dyDescent="0.25">
      <c r="A1278" s="8" t="s">
        <v>160</v>
      </c>
      <c r="B1278" t="s">
        <v>440</v>
      </c>
      <c r="C1278" t="s">
        <v>571</v>
      </c>
      <c r="D1278" t="s">
        <v>573</v>
      </c>
      <c r="E1278" t="s">
        <v>294</v>
      </c>
      <c r="F1278">
        <v>2020</v>
      </c>
      <c r="G1278">
        <v>0</v>
      </c>
      <c r="H1278" s="8" t="s">
        <v>567</v>
      </c>
      <c r="I1278" s="8">
        <v>0</v>
      </c>
      <c r="J1278" s="1">
        <v>4380</v>
      </c>
      <c r="K1278" s="1">
        <v>0</v>
      </c>
      <c r="L1278" s="8">
        <v>-4380</v>
      </c>
      <c r="M1278" t="s">
        <v>19</v>
      </c>
      <c r="N1278" t="s">
        <v>23</v>
      </c>
      <c r="O1278" t="s">
        <v>24</v>
      </c>
      <c r="P1278">
        <v>1350</v>
      </c>
      <c r="Q1278" t="s">
        <v>25</v>
      </c>
      <c r="R1278" s="8" t="s">
        <v>697</v>
      </c>
    </row>
    <row r="1279" spans="1:18" x14ac:dyDescent="0.25">
      <c r="A1279" s="8" t="s">
        <v>160</v>
      </c>
      <c r="B1279" t="s">
        <v>440</v>
      </c>
      <c r="C1279" t="s">
        <v>571</v>
      </c>
      <c r="D1279" t="s">
        <v>573</v>
      </c>
      <c r="E1279" t="s">
        <v>295</v>
      </c>
      <c r="F1279">
        <v>2020</v>
      </c>
      <c r="G1279">
        <v>1</v>
      </c>
      <c r="H1279" s="8" t="s">
        <v>567</v>
      </c>
      <c r="I1279" s="8">
        <v>0</v>
      </c>
      <c r="J1279" s="1">
        <v>7.33</v>
      </c>
      <c r="K1279" s="1">
        <v>0</v>
      </c>
      <c r="L1279" s="8">
        <v>-7.33</v>
      </c>
      <c r="M1279" t="s">
        <v>19</v>
      </c>
      <c r="N1279" t="s">
        <v>23</v>
      </c>
      <c r="O1279" t="s">
        <v>24</v>
      </c>
      <c r="P1279">
        <v>1401</v>
      </c>
      <c r="Q1279" t="s">
        <v>26</v>
      </c>
      <c r="R1279" s="8" t="s">
        <v>697</v>
      </c>
    </row>
    <row r="1280" spans="1:18" x14ac:dyDescent="0.25">
      <c r="A1280" s="8" t="s">
        <v>160</v>
      </c>
      <c r="B1280" t="s">
        <v>440</v>
      </c>
      <c r="C1280" t="s">
        <v>571</v>
      </c>
      <c r="D1280" t="s">
        <v>573</v>
      </c>
      <c r="E1280" t="s">
        <v>296</v>
      </c>
      <c r="F1280">
        <v>2020</v>
      </c>
      <c r="G1280">
        <v>1</v>
      </c>
      <c r="H1280" s="8" t="s">
        <v>567</v>
      </c>
      <c r="I1280" s="8">
        <v>0</v>
      </c>
      <c r="J1280" s="1">
        <v>21738.16</v>
      </c>
      <c r="K1280" s="1">
        <v>0</v>
      </c>
      <c r="L1280" s="8">
        <v>-21738.16</v>
      </c>
      <c r="M1280" t="s">
        <v>19</v>
      </c>
      <c r="N1280" t="s">
        <v>23</v>
      </c>
      <c r="O1280" t="s">
        <v>24</v>
      </c>
      <c r="P1280">
        <v>1406</v>
      </c>
      <c r="Q1280" t="s">
        <v>27</v>
      </c>
      <c r="R1280" s="8" t="s">
        <v>697</v>
      </c>
    </row>
    <row r="1281" spans="1:18" x14ac:dyDescent="0.25">
      <c r="A1281" s="8" t="s">
        <v>160</v>
      </c>
      <c r="B1281" t="s">
        <v>440</v>
      </c>
      <c r="C1281" t="s">
        <v>571</v>
      </c>
      <c r="D1281" t="s">
        <v>573</v>
      </c>
      <c r="E1281" t="s">
        <v>297</v>
      </c>
      <c r="F1281">
        <v>2020</v>
      </c>
      <c r="G1281">
        <v>1</v>
      </c>
      <c r="H1281" s="8" t="s">
        <v>567</v>
      </c>
      <c r="I1281" s="8">
        <v>0</v>
      </c>
      <c r="J1281" s="1">
        <v>-16027.81</v>
      </c>
      <c r="K1281" s="1">
        <v>0</v>
      </c>
      <c r="L1281" s="8">
        <v>16027.81</v>
      </c>
      <c r="M1281" t="s">
        <v>19</v>
      </c>
      <c r="N1281" t="s">
        <v>23</v>
      </c>
      <c r="O1281" t="s">
        <v>24</v>
      </c>
      <c r="P1281">
        <v>1434</v>
      </c>
      <c r="Q1281" t="s">
        <v>28</v>
      </c>
      <c r="R1281" s="8" t="s">
        <v>697</v>
      </c>
    </row>
    <row r="1282" spans="1:18" x14ac:dyDescent="0.25">
      <c r="A1282" s="8" t="s">
        <v>160</v>
      </c>
      <c r="B1282" t="s">
        <v>440</v>
      </c>
      <c r="C1282" t="s">
        <v>571</v>
      </c>
      <c r="D1282" t="s">
        <v>573</v>
      </c>
      <c r="E1282" t="s">
        <v>297</v>
      </c>
      <c r="F1282">
        <v>2020</v>
      </c>
      <c r="G1282">
        <v>0</v>
      </c>
      <c r="H1282" s="8" t="s">
        <v>567</v>
      </c>
      <c r="I1282" s="8">
        <v>0</v>
      </c>
      <c r="J1282" s="1">
        <v>17545.599999999999</v>
      </c>
      <c r="K1282" s="1">
        <v>0</v>
      </c>
      <c r="L1282" s="8">
        <v>-17545.599999999999</v>
      </c>
      <c r="M1282" t="s">
        <v>19</v>
      </c>
      <c r="N1282" t="s">
        <v>23</v>
      </c>
      <c r="O1282" t="s">
        <v>24</v>
      </c>
      <c r="P1282">
        <v>1434</v>
      </c>
      <c r="Q1282" t="s">
        <v>28</v>
      </c>
      <c r="R1282" s="8" t="s">
        <v>697</v>
      </c>
    </row>
    <row r="1283" spans="1:18" x14ac:dyDescent="0.25">
      <c r="A1283" s="8" t="s">
        <v>160</v>
      </c>
      <c r="B1283" t="s">
        <v>440</v>
      </c>
      <c r="C1283" t="s">
        <v>574</v>
      </c>
      <c r="D1283" t="s">
        <v>575</v>
      </c>
      <c r="E1283" t="s">
        <v>299</v>
      </c>
      <c r="F1283">
        <v>2020</v>
      </c>
      <c r="G1283">
        <v>0</v>
      </c>
      <c r="H1283" s="8" t="s">
        <v>567</v>
      </c>
      <c r="I1283" s="8">
        <v>0</v>
      </c>
      <c r="J1283" s="1">
        <v>258.32</v>
      </c>
      <c r="K1283" s="1">
        <v>0</v>
      </c>
      <c r="L1283" s="8">
        <v>-258.32</v>
      </c>
      <c r="M1283" t="s">
        <v>19</v>
      </c>
      <c r="N1283" t="s">
        <v>30</v>
      </c>
      <c r="O1283" t="s">
        <v>31</v>
      </c>
      <c r="P1283">
        <v>1600</v>
      </c>
      <c r="Q1283" t="s">
        <v>32</v>
      </c>
      <c r="R1283" s="8" t="s">
        <v>697</v>
      </c>
    </row>
    <row r="1284" spans="1:18" x14ac:dyDescent="0.25">
      <c r="A1284" s="8" t="s">
        <v>160</v>
      </c>
      <c r="B1284" t="s">
        <v>440</v>
      </c>
      <c r="C1284" t="s">
        <v>574</v>
      </c>
      <c r="D1284" t="s">
        <v>575</v>
      </c>
      <c r="E1284" t="s">
        <v>487</v>
      </c>
      <c r="F1284">
        <v>2020</v>
      </c>
      <c r="G1284">
        <v>1</v>
      </c>
      <c r="H1284" s="8" t="s">
        <v>567</v>
      </c>
      <c r="I1284" s="8">
        <v>0</v>
      </c>
      <c r="J1284" s="1">
        <v>3415.2</v>
      </c>
      <c r="K1284" s="1">
        <v>85849.77</v>
      </c>
      <c r="L1284" s="8">
        <v>82434.570000000007</v>
      </c>
      <c r="M1284" t="s">
        <v>19</v>
      </c>
      <c r="N1284" t="s">
        <v>30</v>
      </c>
      <c r="O1284" t="s">
        <v>31</v>
      </c>
      <c r="P1284">
        <v>1800</v>
      </c>
      <c r="Q1284" t="s">
        <v>33</v>
      </c>
      <c r="R1284" s="8" t="s">
        <v>697</v>
      </c>
    </row>
    <row r="1285" spans="1:18" x14ac:dyDescent="0.25">
      <c r="A1285" s="8" t="s">
        <v>160</v>
      </c>
      <c r="B1285" t="s">
        <v>440</v>
      </c>
      <c r="C1285" t="s">
        <v>574</v>
      </c>
      <c r="D1285" t="s">
        <v>575</v>
      </c>
      <c r="E1285" t="s">
        <v>300</v>
      </c>
      <c r="F1285">
        <v>2020</v>
      </c>
      <c r="G1285">
        <v>1</v>
      </c>
      <c r="H1285" s="8" t="s">
        <v>567</v>
      </c>
      <c r="I1285" s="8">
        <v>0</v>
      </c>
      <c r="J1285" s="1">
        <v>89307.11</v>
      </c>
      <c r="K1285" s="1">
        <v>49753.53</v>
      </c>
      <c r="L1285" s="8">
        <v>-39553.58</v>
      </c>
      <c r="M1285" t="s">
        <v>19</v>
      </c>
      <c r="N1285" t="s">
        <v>30</v>
      </c>
      <c r="O1285" t="s">
        <v>31</v>
      </c>
      <c r="P1285">
        <v>1803</v>
      </c>
      <c r="Q1285" t="s">
        <v>33</v>
      </c>
      <c r="R1285" s="8" t="s">
        <v>697</v>
      </c>
    </row>
    <row r="1286" spans="1:18" x14ac:dyDescent="0.25">
      <c r="A1286" s="8" t="s">
        <v>160</v>
      </c>
      <c r="B1286" t="s">
        <v>440</v>
      </c>
      <c r="C1286" t="s">
        <v>574</v>
      </c>
      <c r="D1286" t="s">
        <v>575</v>
      </c>
      <c r="E1286" t="s">
        <v>300</v>
      </c>
      <c r="F1286">
        <v>2020</v>
      </c>
      <c r="G1286">
        <v>0</v>
      </c>
      <c r="H1286" s="8" t="s">
        <v>567</v>
      </c>
      <c r="I1286" s="8">
        <v>0</v>
      </c>
      <c r="J1286" s="1">
        <v>3519742.55</v>
      </c>
      <c r="K1286" s="1">
        <v>0</v>
      </c>
      <c r="L1286" s="8">
        <v>-3519742.55</v>
      </c>
      <c r="M1286" t="s">
        <v>19</v>
      </c>
      <c r="N1286" t="s">
        <v>30</v>
      </c>
      <c r="O1286" t="s">
        <v>31</v>
      </c>
      <c r="P1286">
        <v>1803</v>
      </c>
      <c r="Q1286" t="s">
        <v>33</v>
      </c>
      <c r="R1286" s="8" t="s">
        <v>697</v>
      </c>
    </row>
    <row r="1287" spans="1:18" x14ac:dyDescent="0.25">
      <c r="A1287" s="8" t="s">
        <v>160</v>
      </c>
      <c r="B1287" t="s">
        <v>440</v>
      </c>
      <c r="C1287" t="s">
        <v>574</v>
      </c>
      <c r="D1287" t="s">
        <v>575</v>
      </c>
      <c r="E1287" t="s">
        <v>301</v>
      </c>
      <c r="F1287">
        <v>2020</v>
      </c>
      <c r="G1287">
        <v>0</v>
      </c>
      <c r="H1287" s="8" t="s">
        <v>567</v>
      </c>
      <c r="I1287" s="8">
        <v>0</v>
      </c>
      <c r="J1287" s="1">
        <v>8.77</v>
      </c>
      <c r="K1287" s="1">
        <v>0</v>
      </c>
      <c r="L1287" s="8">
        <v>-8.77</v>
      </c>
      <c r="M1287" t="s">
        <v>19</v>
      </c>
      <c r="N1287" t="s">
        <v>30</v>
      </c>
      <c r="O1287" t="s">
        <v>31</v>
      </c>
      <c r="P1287">
        <v>1804</v>
      </c>
      <c r="Q1287" t="s">
        <v>33</v>
      </c>
      <c r="R1287" s="8" t="s">
        <v>697</v>
      </c>
    </row>
    <row r="1288" spans="1:18" x14ac:dyDescent="0.25">
      <c r="A1288" s="8" t="s">
        <v>160</v>
      </c>
      <c r="B1288" t="s">
        <v>442</v>
      </c>
      <c r="C1288" t="s">
        <v>443</v>
      </c>
      <c r="D1288" t="s">
        <v>576</v>
      </c>
      <c r="E1288" t="s">
        <v>302</v>
      </c>
      <c r="F1288">
        <v>2020</v>
      </c>
      <c r="G1288">
        <v>1</v>
      </c>
      <c r="H1288" s="8" t="s">
        <v>567</v>
      </c>
      <c r="I1288" s="8">
        <v>0</v>
      </c>
      <c r="J1288" s="1">
        <v>0</v>
      </c>
      <c r="K1288" s="1">
        <v>7861.2</v>
      </c>
      <c r="L1288" s="8">
        <v>7861.2</v>
      </c>
      <c r="M1288" t="s">
        <v>34</v>
      </c>
      <c r="N1288" t="s">
        <v>34</v>
      </c>
      <c r="O1288" t="s">
        <v>34</v>
      </c>
      <c r="P1288">
        <v>1900</v>
      </c>
      <c r="Q1288" t="s">
        <v>35</v>
      </c>
      <c r="R1288" s="8" t="s">
        <v>697</v>
      </c>
    </row>
    <row r="1289" spans="1:18" x14ac:dyDescent="0.25">
      <c r="A1289" s="8" t="s">
        <v>160</v>
      </c>
      <c r="B1289" t="s">
        <v>442</v>
      </c>
      <c r="C1289" t="s">
        <v>443</v>
      </c>
      <c r="D1289" t="s">
        <v>576</v>
      </c>
      <c r="E1289" t="s">
        <v>302</v>
      </c>
      <c r="F1289">
        <v>2020</v>
      </c>
      <c r="G1289">
        <v>0</v>
      </c>
      <c r="H1289" s="8" t="s">
        <v>567</v>
      </c>
      <c r="I1289" s="8">
        <v>0</v>
      </c>
      <c r="J1289" s="1">
        <v>7861.2</v>
      </c>
      <c r="K1289" s="1">
        <v>0</v>
      </c>
      <c r="L1289" s="8">
        <v>-7861.2</v>
      </c>
      <c r="M1289" t="s">
        <v>34</v>
      </c>
      <c r="N1289" t="s">
        <v>34</v>
      </c>
      <c r="O1289" t="s">
        <v>34</v>
      </c>
      <c r="P1289">
        <v>1900</v>
      </c>
      <c r="Q1289" t="s">
        <v>35</v>
      </c>
      <c r="R1289" s="8" t="s">
        <v>697</v>
      </c>
    </row>
    <row r="1290" spans="1:18" x14ac:dyDescent="0.25">
      <c r="A1290" s="8" t="s">
        <v>161</v>
      </c>
      <c r="B1290" t="s">
        <v>444</v>
      </c>
      <c r="C1290" t="s">
        <v>445</v>
      </c>
      <c r="D1290" t="s">
        <v>577</v>
      </c>
      <c r="E1290" t="s">
        <v>303</v>
      </c>
      <c r="F1290">
        <v>2020</v>
      </c>
      <c r="G1290">
        <v>0</v>
      </c>
      <c r="H1290" s="8" t="s">
        <v>567</v>
      </c>
      <c r="I1290" s="8">
        <v>0</v>
      </c>
      <c r="J1290" s="1">
        <v>0</v>
      </c>
      <c r="K1290" s="1">
        <v>333583</v>
      </c>
      <c r="L1290" s="8">
        <v>333583</v>
      </c>
      <c r="M1290" t="s">
        <v>36</v>
      </c>
      <c r="N1290" t="s">
        <v>37</v>
      </c>
      <c r="O1290" t="s">
        <v>37</v>
      </c>
      <c r="P1290">
        <v>2900</v>
      </c>
      <c r="Q1290" t="s">
        <v>37</v>
      </c>
      <c r="R1290" s="8" t="s">
        <v>697</v>
      </c>
    </row>
    <row r="1291" spans="1:18" x14ac:dyDescent="0.25">
      <c r="A1291" s="8" t="s">
        <v>161</v>
      </c>
      <c r="B1291" t="s">
        <v>444</v>
      </c>
      <c r="C1291" t="s">
        <v>445</v>
      </c>
      <c r="D1291" t="s">
        <v>578</v>
      </c>
      <c r="E1291" t="s">
        <v>304</v>
      </c>
      <c r="F1291">
        <v>2020</v>
      </c>
      <c r="G1291">
        <v>0</v>
      </c>
      <c r="H1291" s="8" t="s">
        <v>567</v>
      </c>
      <c r="I1291" s="8">
        <v>0</v>
      </c>
      <c r="J1291" s="1">
        <v>0</v>
      </c>
      <c r="K1291" s="1">
        <v>-13151</v>
      </c>
      <c r="L1291" s="8">
        <v>-13151</v>
      </c>
      <c r="M1291" t="s">
        <v>36</v>
      </c>
      <c r="N1291" t="s">
        <v>37</v>
      </c>
      <c r="O1291" t="s">
        <v>38</v>
      </c>
      <c r="P1291">
        <v>2909</v>
      </c>
      <c r="Q1291" t="s">
        <v>39</v>
      </c>
      <c r="R1291" s="8" t="s">
        <v>697</v>
      </c>
    </row>
    <row r="1292" spans="1:18" x14ac:dyDescent="0.25">
      <c r="A1292" s="8" t="s">
        <v>161</v>
      </c>
      <c r="B1292" t="s">
        <v>444</v>
      </c>
      <c r="C1292" t="s">
        <v>446</v>
      </c>
      <c r="D1292" t="s">
        <v>579</v>
      </c>
      <c r="E1292" t="s">
        <v>305</v>
      </c>
      <c r="F1292">
        <v>2020</v>
      </c>
      <c r="G1292">
        <v>0</v>
      </c>
      <c r="H1292" s="8" t="s">
        <v>567</v>
      </c>
      <c r="I1292" s="8">
        <v>0</v>
      </c>
      <c r="J1292" s="1">
        <v>0</v>
      </c>
      <c r="K1292" s="1">
        <v>12814178.26</v>
      </c>
      <c r="L1292" s="8">
        <v>12814178.26</v>
      </c>
      <c r="M1292" t="s">
        <v>36</v>
      </c>
      <c r="N1292" t="s">
        <v>40</v>
      </c>
      <c r="O1292" t="s">
        <v>40</v>
      </c>
      <c r="P1292">
        <v>2920</v>
      </c>
      <c r="Q1292" t="s">
        <v>40</v>
      </c>
      <c r="R1292" s="8" t="s">
        <v>697</v>
      </c>
    </row>
    <row r="1293" spans="1:18" x14ac:dyDescent="0.25">
      <c r="A1293" s="8" t="s">
        <v>161</v>
      </c>
      <c r="B1293" t="s">
        <v>444</v>
      </c>
      <c r="C1293" t="s">
        <v>447</v>
      </c>
      <c r="D1293" t="s">
        <v>580</v>
      </c>
      <c r="E1293" t="s">
        <v>306</v>
      </c>
      <c r="F1293">
        <v>2020</v>
      </c>
      <c r="G1293">
        <v>0</v>
      </c>
      <c r="H1293" s="8" t="s">
        <v>567</v>
      </c>
      <c r="I1293" s="8">
        <v>0</v>
      </c>
      <c r="J1293" s="1">
        <v>0</v>
      </c>
      <c r="K1293" s="1">
        <v>-226303.17</v>
      </c>
      <c r="L1293" s="8">
        <v>-226303.17</v>
      </c>
      <c r="M1293" t="s">
        <v>36</v>
      </c>
      <c r="N1293" t="s">
        <v>41</v>
      </c>
      <c r="O1293" t="s">
        <v>42</v>
      </c>
      <c r="P1293">
        <v>2961</v>
      </c>
      <c r="Q1293" t="s">
        <v>43</v>
      </c>
      <c r="R1293" s="8" t="s">
        <v>697</v>
      </c>
    </row>
    <row r="1294" spans="1:18" x14ac:dyDescent="0.25">
      <c r="A1294" s="8" t="s">
        <v>161</v>
      </c>
      <c r="B1294" t="s">
        <v>444</v>
      </c>
      <c r="C1294" t="s">
        <v>448</v>
      </c>
      <c r="D1294" t="s">
        <v>581</v>
      </c>
      <c r="E1294" t="s">
        <v>307</v>
      </c>
      <c r="F1294">
        <v>2020</v>
      </c>
      <c r="G1294">
        <v>0</v>
      </c>
      <c r="H1294" s="8" t="s">
        <v>567</v>
      </c>
      <c r="I1294" s="8">
        <v>0</v>
      </c>
      <c r="J1294" s="1">
        <v>0</v>
      </c>
      <c r="K1294" s="1">
        <v>-8964079.2799999993</v>
      </c>
      <c r="L1294" s="8">
        <v>-8964079.2799999993</v>
      </c>
      <c r="M1294" t="s">
        <v>36</v>
      </c>
      <c r="N1294" t="s">
        <v>44</v>
      </c>
      <c r="O1294" t="s">
        <v>44</v>
      </c>
      <c r="P1294">
        <v>2978</v>
      </c>
      <c r="Q1294" t="s">
        <v>45</v>
      </c>
      <c r="R1294" s="8" t="s">
        <v>697</v>
      </c>
    </row>
    <row r="1295" spans="1:18" x14ac:dyDescent="0.25">
      <c r="A1295" s="8" t="s">
        <v>161</v>
      </c>
      <c r="B1295" t="s">
        <v>449</v>
      </c>
      <c r="C1295" t="s">
        <v>450</v>
      </c>
      <c r="D1295" t="s">
        <v>582</v>
      </c>
      <c r="E1295" t="s">
        <v>308</v>
      </c>
      <c r="F1295">
        <v>2020</v>
      </c>
      <c r="G1295">
        <v>1</v>
      </c>
      <c r="H1295" s="8" t="s">
        <v>567</v>
      </c>
      <c r="I1295" s="8">
        <v>0</v>
      </c>
      <c r="J1295" s="1">
        <v>3000</v>
      </c>
      <c r="K1295" s="1">
        <v>0</v>
      </c>
      <c r="L1295" s="8">
        <v>-3000</v>
      </c>
      <c r="M1295" t="s">
        <v>46</v>
      </c>
      <c r="N1295" t="s">
        <v>47</v>
      </c>
      <c r="O1295" t="s">
        <v>47</v>
      </c>
      <c r="P1295">
        <v>3070</v>
      </c>
      <c r="Q1295" t="s">
        <v>47</v>
      </c>
      <c r="R1295" s="8" t="s">
        <v>697</v>
      </c>
    </row>
    <row r="1296" spans="1:18" x14ac:dyDescent="0.25">
      <c r="A1296" s="8" t="s">
        <v>161</v>
      </c>
      <c r="B1296" t="s">
        <v>449</v>
      </c>
      <c r="C1296" t="s">
        <v>450</v>
      </c>
      <c r="D1296" t="s">
        <v>582</v>
      </c>
      <c r="E1296" t="s">
        <v>308</v>
      </c>
      <c r="F1296">
        <v>2020</v>
      </c>
      <c r="G1296">
        <v>0</v>
      </c>
      <c r="H1296" s="8" t="s">
        <v>567</v>
      </c>
      <c r="I1296" s="8">
        <v>0</v>
      </c>
      <c r="J1296" s="1">
        <v>0</v>
      </c>
      <c r="K1296" s="1">
        <v>151778.66</v>
      </c>
      <c r="L1296" s="8">
        <v>151778.66</v>
      </c>
      <c r="M1296" t="s">
        <v>46</v>
      </c>
      <c r="N1296" t="s">
        <v>47</v>
      </c>
      <c r="O1296" t="s">
        <v>47</v>
      </c>
      <c r="P1296">
        <v>3070</v>
      </c>
      <c r="Q1296" t="s">
        <v>47</v>
      </c>
      <c r="R1296" s="8" t="s">
        <v>697</v>
      </c>
    </row>
    <row r="1297" spans="1:18" x14ac:dyDescent="0.25">
      <c r="A1297" s="8" t="s">
        <v>161</v>
      </c>
      <c r="B1297" t="s">
        <v>449</v>
      </c>
      <c r="C1297" t="s">
        <v>450</v>
      </c>
      <c r="D1297" t="s">
        <v>582</v>
      </c>
      <c r="E1297" t="s">
        <v>309</v>
      </c>
      <c r="F1297">
        <v>2020</v>
      </c>
      <c r="G1297">
        <v>0</v>
      </c>
      <c r="H1297" s="8" t="s">
        <v>567</v>
      </c>
      <c r="I1297" s="8">
        <v>0</v>
      </c>
      <c r="J1297" s="1">
        <v>0</v>
      </c>
      <c r="K1297" s="1">
        <v>5160</v>
      </c>
      <c r="L1297" s="8">
        <v>5160</v>
      </c>
      <c r="M1297" t="s">
        <v>46</v>
      </c>
      <c r="N1297" t="s">
        <v>47</v>
      </c>
      <c r="O1297" t="s">
        <v>47</v>
      </c>
      <c r="P1297">
        <v>3072</v>
      </c>
      <c r="Q1297" t="s">
        <v>48</v>
      </c>
      <c r="R1297" s="8" t="s">
        <v>697</v>
      </c>
    </row>
    <row r="1298" spans="1:18" x14ac:dyDescent="0.25">
      <c r="A1298" s="8" t="s">
        <v>161</v>
      </c>
      <c r="B1298" t="s">
        <v>449</v>
      </c>
      <c r="C1298" t="s">
        <v>450</v>
      </c>
      <c r="D1298" t="s">
        <v>582</v>
      </c>
      <c r="E1298" t="s">
        <v>381</v>
      </c>
      <c r="F1298">
        <v>2020</v>
      </c>
      <c r="G1298">
        <v>1</v>
      </c>
      <c r="H1298" s="8" t="s">
        <v>567</v>
      </c>
      <c r="I1298" s="8">
        <v>0</v>
      </c>
      <c r="J1298" s="1">
        <v>0</v>
      </c>
      <c r="K1298" s="1">
        <v>45000</v>
      </c>
      <c r="L1298" s="8">
        <v>45000</v>
      </c>
      <c r="M1298" t="s">
        <v>46</v>
      </c>
      <c r="N1298" t="s">
        <v>47</v>
      </c>
      <c r="O1298" t="s">
        <v>47</v>
      </c>
      <c r="P1298">
        <v>3074</v>
      </c>
      <c r="Q1298" t="s">
        <v>142</v>
      </c>
      <c r="R1298" s="8" t="s">
        <v>697</v>
      </c>
    </row>
    <row r="1299" spans="1:18" x14ac:dyDescent="0.25">
      <c r="A1299" s="8" t="s">
        <v>161</v>
      </c>
      <c r="B1299" t="s">
        <v>449</v>
      </c>
      <c r="C1299" t="s">
        <v>450</v>
      </c>
      <c r="D1299" t="s">
        <v>582</v>
      </c>
      <c r="E1299" t="s">
        <v>310</v>
      </c>
      <c r="F1299">
        <v>2020</v>
      </c>
      <c r="G1299">
        <v>0</v>
      </c>
      <c r="H1299" s="8" t="s">
        <v>567</v>
      </c>
      <c r="I1299" s="8">
        <v>0</v>
      </c>
      <c r="J1299" s="1">
        <v>0</v>
      </c>
      <c r="K1299" s="1">
        <v>2250</v>
      </c>
      <c r="L1299" s="8">
        <v>2250</v>
      </c>
      <c r="M1299" t="s">
        <v>46</v>
      </c>
      <c r="N1299" t="s">
        <v>47</v>
      </c>
      <c r="O1299" t="s">
        <v>47</v>
      </c>
      <c r="P1299">
        <v>3085</v>
      </c>
      <c r="Q1299" t="s">
        <v>49</v>
      </c>
      <c r="R1299" s="8" t="s">
        <v>697</v>
      </c>
    </row>
    <row r="1300" spans="1:18" x14ac:dyDescent="0.25">
      <c r="A1300" s="8" t="s">
        <v>161</v>
      </c>
      <c r="B1300" t="s">
        <v>449</v>
      </c>
      <c r="C1300" t="s">
        <v>450</v>
      </c>
      <c r="D1300" t="s">
        <v>582</v>
      </c>
      <c r="E1300" t="s">
        <v>311</v>
      </c>
      <c r="F1300">
        <v>2020</v>
      </c>
      <c r="G1300">
        <v>0</v>
      </c>
      <c r="H1300" s="8" t="s">
        <v>567</v>
      </c>
      <c r="I1300" s="8">
        <v>0</v>
      </c>
      <c r="J1300" s="1">
        <v>0</v>
      </c>
      <c r="K1300" s="1">
        <v>11000</v>
      </c>
      <c r="L1300" s="8">
        <v>11000</v>
      </c>
      <c r="M1300" t="s">
        <v>46</v>
      </c>
      <c r="N1300" t="s">
        <v>47</v>
      </c>
      <c r="O1300" t="s">
        <v>47</v>
      </c>
      <c r="P1300">
        <v>3095</v>
      </c>
      <c r="Q1300" t="s">
        <v>50</v>
      </c>
      <c r="R1300" s="8" t="s">
        <v>697</v>
      </c>
    </row>
    <row r="1301" spans="1:18" x14ac:dyDescent="0.25">
      <c r="A1301" s="8" t="s">
        <v>161</v>
      </c>
      <c r="B1301" t="s">
        <v>583</v>
      </c>
      <c r="C1301" t="s">
        <v>584</v>
      </c>
      <c r="D1301" t="s">
        <v>585</v>
      </c>
      <c r="E1301" t="s">
        <v>312</v>
      </c>
      <c r="F1301">
        <v>2020</v>
      </c>
      <c r="G1301">
        <v>1</v>
      </c>
      <c r="H1301" s="8" t="s">
        <v>567</v>
      </c>
      <c r="I1301" s="8">
        <v>0</v>
      </c>
      <c r="J1301" s="1">
        <v>74654.5</v>
      </c>
      <c r="K1301" s="1">
        <v>5896.16</v>
      </c>
      <c r="L1301" s="8">
        <v>-68758.34</v>
      </c>
      <c r="M1301" t="s">
        <v>51</v>
      </c>
      <c r="N1301" t="s">
        <v>149</v>
      </c>
      <c r="O1301" t="s">
        <v>149</v>
      </c>
      <c r="P1301">
        <v>3300</v>
      </c>
      <c r="Q1301" t="s">
        <v>150</v>
      </c>
      <c r="R1301" s="8" t="s">
        <v>697</v>
      </c>
    </row>
    <row r="1302" spans="1:18" x14ac:dyDescent="0.25">
      <c r="A1302" s="8" t="s">
        <v>161</v>
      </c>
      <c r="B1302" t="s">
        <v>583</v>
      </c>
      <c r="C1302" t="s">
        <v>584</v>
      </c>
      <c r="D1302" t="s">
        <v>585</v>
      </c>
      <c r="E1302" t="s">
        <v>312</v>
      </c>
      <c r="F1302">
        <v>2020</v>
      </c>
      <c r="G1302">
        <v>0</v>
      </c>
      <c r="H1302" s="8" t="s">
        <v>567</v>
      </c>
      <c r="I1302" s="8">
        <v>0</v>
      </c>
      <c r="J1302" s="1">
        <v>0</v>
      </c>
      <c r="K1302" s="1">
        <v>139016.25</v>
      </c>
      <c r="L1302" s="8">
        <v>139016.25</v>
      </c>
      <c r="M1302" t="s">
        <v>51</v>
      </c>
      <c r="N1302" t="s">
        <v>149</v>
      </c>
      <c r="O1302" t="s">
        <v>149</v>
      </c>
      <c r="P1302">
        <v>3300</v>
      </c>
      <c r="Q1302" t="s">
        <v>150</v>
      </c>
      <c r="R1302" s="8" t="s">
        <v>697</v>
      </c>
    </row>
    <row r="1303" spans="1:18" x14ac:dyDescent="0.25">
      <c r="A1303" s="8" t="s">
        <v>161</v>
      </c>
      <c r="B1303" t="s">
        <v>583</v>
      </c>
      <c r="C1303" t="s">
        <v>586</v>
      </c>
      <c r="D1303" t="s">
        <v>587</v>
      </c>
      <c r="E1303" t="s">
        <v>315</v>
      </c>
      <c r="F1303">
        <v>2020</v>
      </c>
      <c r="G1303">
        <v>1</v>
      </c>
      <c r="H1303" s="8" t="s">
        <v>567</v>
      </c>
      <c r="I1303" s="8">
        <v>0</v>
      </c>
      <c r="J1303" s="1">
        <v>45000</v>
      </c>
      <c r="K1303" s="1">
        <v>0</v>
      </c>
      <c r="L1303" s="8">
        <v>-45000</v>
      </c>
      <c r="M1303" t="s">
        <v>51</v>
      </c>
      <c r="N1303" t="s">
        <v>52</v>
      </c>
      <c r="O1303" t="s">
        <v>52</v>
      </c>
      <c r="P1303">
        <v>3720</v>
      </c>
      <c r="Q1303" t="s">
        <v>55</v>
      </c>
      <c r="R1303" s="8" t="s">
        <v>697</v>
      </c>
    </row>
    <row r="1304" spans="1:18" x14ac:dyDescent="0.25">
      <c r="A1304" s="8" t="s">
        <v>161</v>
      </c>
      <c r="B1304" t="s">
        <v>583</v>
      </c>
      <c r="C1304" t="s">
        <v>586</v>
      </c>
      <c r="D1304" t="s">
        <v>587</v>
      </c>
      <c r="E1304" t="s">
        <v>315</v>
      </c>
      <c r="F1304">
        <v>2020</v>
      </c>
      <c r="G1304">
        <v>0</v>
      </c>
      <c r="H1304" s="8" t="s">
        <v>567</v>
      </c>
      <c r="I1304" s="8">
        <v>0</v>
      </c>
      <c r="J1304" s="1">
        <v>0</v>
      </c>
      <c r="K1304" s="1">
        <v>45000</v>
      </c>
      <c r="L1304" s="8">
        <v>45000</v>
      </c>
      <c r="M1304" t="s">
        <v>51</v>
      </c>
      <c r="N1304" t="s">
        <v>52</v>
      </c>
      <c r="O1304" t="s">
        <v>52</v>
      </c>
      <c r="P1304">
        <v>3720</v>
      </c>
      <c r="Q1304" t="s">
        <v>55</v>
      </c>
      <c r="R1304" s="8" t="s">
        <v>697</v>
      </c>
    </row>
    <row r="1305" spans="1:18" x14ac:dyDescent="0.25">
      <c r="A1305" s="8" t="s">
        <v>161</v>
      </c>
      <c r="B1305" t="s">
        <v>583</v>
      </c>
      <c r="C1305" t="s">
        <v>586</v>
      </c>
      <c r="D1305" t="s">
        <v>587</v>
      </c>
      <c r="E1305" t="s">
        <v>362</v>
      </c>
      <c r="F1305">
        <v>2020</v>
      </c>
      <c r="G1305">
        <v>1</v>
      </c>
      <c r="H1305" s="8" t="s">
        <v>567</v>
      </c>
      <c r="I1305" s="8">
        <v>0</v>
      </c>
      <c r="J1305" s="1">
        <v>3455.1</v>
      </c>
      <c r="K1305" s="1">
        <v>3415.2</v>
      </c>
      <c r="L1305" s="8">
        <v>-39.9</v>
      </c>
      <c r="M1305" t="s">
        <v>51</v>
      </c>
      <c r="N1305" t="s">
        <v>52</v>
      </c>
      <c r="O1305" t="s">
        <v>52</v>
      </c>
      <c r="P1305">
        <v>3820</v>
      </c>
      <c r="Q1305" t="s">
        <v>119</v>
      </c>
      <c r="R1305" s="8" t="s">
        <v>697</v>
      </c>
    </row>
    <row r="1306" spans="1:18" x14ac:dyDescent="0.25">
      <c r="A1306" s="8" t="s">
        <v>161</v>
      </c>
      <c r="B1306" t="s">
        <v>583</v>
      </c>
      <c r="C1306" t="s">
        <v>586</v>
      </c>
      <c r="D1306" t="s">
        <v>587</v>
      </c>
      <c r="E1306" t="s">
        <v>321</v>
      </c>
      <c r="F1306">
        <v>2020</v>
      </c>
      <c r="G1306">
        <v>1</v>
      </c>
      <c r="H1306" s="8" t="s">
        <v>567</v>
      </c>
      <c r="I1306" s="8">
        <v>0</v>
      </c>
      <c r="J1306" s="1">
        <v>0</v>
      </c>
      <c r="K1306" s="1">
        <v>89307.11</v>
      </c>
      <c r="L1306" s="8">
        <v>89307.11</v>
      </c>
      <c r="M1306" t="s">
        <v>51</v>
      </c>
      <c r="N1306" t="s">
        <v>52</v>
      </c>
      <c r="O1306" t="s">
        <v>52</v>
      </c>
      <c r="P1306">
        <v>3841</v>
      </c>
      <c r="Q1306" t="s">
        <v>61</v>
      </c>
      <c r="R1306" s="8" t="s">
        <v>697</v>
      </c>
    </row>
    <row r="1307" spans="1:18" x14ac:dyDescent="0.25">
      <c r="A1307" s="8" t="s">
        <v>161</v>
      </c>
      <c r="B1307" t="s">
        <v>583</v>
      </c>
      <c r="C1307" t="s">
        <v>586</v>
      </c>
      <c r="D1307" t="s">
        <v>587</v>
      </c>
      <c r="E1307" t="s">
        <v>321</v>
      </c>
      <c r="F1307">
        <v>2020</v>
      </c>
      <c r="G1307">
        <v>0</v>
      </c>
      <c r="H1307" s="8" t="s">
        <v>567</v>
      </c>
      <c r="I1307" s="8">
        <v>0</v>
      </c>
      <c r="J1307" s="1">
        <v>0</v>
      </c>
      <c r="K1307" s="1">
        <v>-116375.26</v>
      </c>
      <c r="L1307" s="8">
        <v>-116375.26</v>
      </c>
      <c r="M1307" t="s">
        <v>51</v>
      </c>
      <c r="N1307" t="s">
        <v>52</v>
      </c>
      <c r="O1307" t="s">
        <v>52</v>
      </c>
      <c r="P1307">
        <v>3841</v>
      </c>
      <c r="Q1307" t="s">
        <v>61</v>
      </c>
      <c r="R1307" s="8" t="s">
        <v>697</v>
      </c>
    </row>
    <row r="1308" spans="1:18" x14ac:dyDescent="0.25">
      <c r="A1308" s="8" t="s">
        <v>161</v>
      </c>
      <c r="B1308" t="s">
        <v>451</v>
      </c>
      <c r="C1308" t="s">
        <v>452</v>
      </c>
      <c r="D1308" t="s">
        <v>588</v>
      </c>
      <c r="E1308" t="s">
        <v>322</v>
      </c>
      <c r="F1308">
        <v>2020</v>
      </c>
      <c r="G1308">
        <v>1</v>
      </c>
      <c r="H1308" s="8" t="s">
        <v>567</v>
      </c>
      <c r="I1308" s="8">
        <v>0</v>
      </c>
      <c r="J1308" s="1">
        <v>31067.91</v>
      </c>
      <c r="K1308" s="1">
        <v>0</v>
      </c>
      <c r="L1308" s="8">
        <v>-31067.91</v>
      </c>
      <c r="M1308" t="s">
        <v>226</v>
      </c>
      <c r="N1308" t="s">
        <v>226</v>
      </c>
      <c r="O1308" t="s">
        <v>226</v>
      </c>
      <c r="P1308">
        <v>3900</v>
      </c>
      <c r="Q1308" t="s">
        <v>62</v>
      </c>
      <c r="R1308" s="8" t="s">
        <v>697</v>
      </c>
    </row>
    <row r="1309" spans="1:18" x14ac:dyDescent="0.25">
      <c r="A1309" s="8" t="s">
        <v>161</v>
      </c>
      <c r="B1309" t="s">
        <v>451</v>
      </c>
      <c r="C1309" t="s">
        <v>452</v>
      </c>
      <c r="D1309" t="s">
        <v>588</v>
      </c>
      <c r="E1309" t="s">
        <v>322</v>
      </c>
      <c r="F1309">
        <v>2020</v>
      </c>
      <c r="G1309">
        <v>0</v>
      </c>
      <c r="H1309" s="8" t="s">
        <v>567</v>
      </c>
      <c r="I1309" s="8">
        <v>0</v>
      </c>
      <c r="J1309" s="1">
        <v>0</v>
      </c>
      <c r="K1309" s="1">
        <v>508012</v>
      </c>
      <c r="L1309" s="8">
        <v>508012</v>
      </c>
      <c r="M1309" t="s">
        <v>226</v>
      </c>
      <c r="N1309" t="s">
        <v>226</v>
      </c>
      <c r="O1309" t="s">
        <v>226</v>
      </c>
      <c r="P1309">
        <v>3900</v>
      </c>
      <c r="Q1309" t="s">
        <v>62</v>
      </c>
      <c r="R1309" s="8" t="s">
        <v>697</v>
      </c>
    </row>
    <row r="1310" spans="1:18" x14ac:dyDescent="0.25">
      <c r="A1310" s="8" t="s">
        <v>159</v>
      </c>
      <c r="B1310" t="s">
        <v>453</v>
      </c>
      <c r="C1310" t="s">
        <v>455</v>
      </c>
      <c r="D1310" t="s">
        <v>590</v>
      </c>
      <c r="E1310" t="s">
        <v>325</v>
      </c>
      <c r="F1310">
        <v>2020</v>
      </c>
      <c r="G1310">
        <v>1</v>
      </c>
      <c r="H1310" s="8" t="s">
        <v>567</v>
      </c>
      <c r="I1310" s="8">
        <v>0</v>
      </c>
      <c r="J1310" s="1">
        <v>0</v>
      </c>
      <c r="K1310" s="1">
        <v>13685.77</v>
      </c>
      <c r="L1310" s="8">
        <v>13685.77</v>
      </c>
      <c r="M1310" t="s">
        <v>63</v>
      </c>
      <c r="N1310" t="s">
        <v>67</v>
      </c>
      <c r="O1310" t="s">
        <v>68</v>
      </c>
      <c r="P1310">
        <v>4820</v>
      </c>
      <c r="Q1310" t="s">
        <v>68</v>
      </c>
      <c r="R1310" s="8" t="s">
        <v>697</v>
      </c>
    </row>
    <row r="1311" spans="1:18" x14ac:dyDescent="0.25">
      <c r="A1311" s="8" t="s">
        <v>159</v>
      </c>
      <c r="B1311" t="s">
        <v>453</v>
      </c>
      <c r="C1311" t="s">
        <v>456</v>
      </c>
      <c r="D1311" t="s">
        <v>591</v>
      </c>
      <c r="E1311" t="s">
        <v>326</v>
      </c>
      <c r="F1311">
        <v>2020</v>
      </c>
      <c r="G1311">
        <v>1</v>
      </c>
      <c r="H1311" s="8" t="s">
        <v>567</v>
      </c>
      <c r="I1311" s="8">
        <v>0</v>
      </c>
      <c r="J1311" s="1">
        <v>0</v>
      </c>
      <c r="K1311" s="1">
        <v>31067.91</v>
      </c>
      <c r="L1311" s="8">
        <v>31067.91</v>
      </c>
      <c r="M1311" t="s">
        <v>63</v>
      </c>
      <c r="N1311" t="s">
        <v>69</v>
      </c>
      <c r="O1311" t="s">
        <v>69</v>
      </c>
      <c r="P1311">
        <v>4830</v>
      </c>
      <c r="Q1311" t="s">
        <v>69</v>
      </c>
      <c r="R1311" s="8" t="s">
        <v>697</v>
      </c>
    </row>
    <row r="1312" spans="1:18" x14ac:dyDescent="0.25">
      <c r="A1312" s="8" t="s">
        <v>159</v>
      </c>
      <c r="B1312" t="s">
        <v>457</v>
      </c>
      <c r="C1312" t="s">
        <v>459</v>
      </c>
      <c r="D1312" t="s">
        <v>593</v>
      </c>
      <c r="E1312" t="s">
        <v>328</v>
      </c>
      <c r="F1312">
        <v>2020</v>
      </c>
      <c r="G1312">
        <v>1</v>
      </c>
      <c r="H1312" s="8" t="s">
        <v>567</v>
      </c>
      <c r="I1312" s="8">
        <v>0</v>
      </c>
      <c r="J1312" s="1">
        <v>18450</v>
      </c>
      <c r="K1312" s="1">
        <v>0</v>
      </c>
      <c r="L1312" s="8">
        <v>-18450</v>
      </c>
      <c r="M1312" t="s">
        <v>70</v>
      </c>
      <c r="N1312" t="s">
        <v>74</v>
      </c>
      <c r="O1312" t="s">
        <v>75</v>
      </c>
      <c r="P1312">
        <v>6020</v>
      </c>
      <c r="Q1312" t="s">
        <v>76</v>
      </c>
      <c r="R1312" s="8" t="s">
        <v>697</v>
      </c>
    </row>
    <row r="1313" spans="1:18" x14ac:dyDescent="0.25">
      <c r="A1313" s="8" t="s">
        <v>159</v>
      </c>
      <c r="B1313" t="s">
        <v>457</v>
      </c>
      <c r="C1313" t="s">
        <v>459</v>
      </c>
      <c r="D1313" t="s">
        <v>593</v>
      </c>
      <c r="E1313" t="s">
        <v>329</v>
      </c>
      <c r="F1313">
        <v>2020</v>
      </c>
      <c r="G1313">
        <v>1</v>
      </c>
      <c r="H1313" s="8" t="s">
        <v>567</v>
      </c>
      <c r="I1313" s="8">
        <v>0</v>
      </c>
      <c r="J1313" s="1">
        <v>10000</v>
      </c>
      <c r="K1313" s="1">
        <v>0</v>
      </c>
      <c r="L1313" s="8">
        <v>-10000</v>
      </c>
      <c r="M1313" t="s">
        <v>70</v>
      </c>
      <c r="N1313" t="s">
        <v>74</v>
      </c>
      <c r="O1313" t="s">
        <v>75</v>
      </c>
      <c r="P1313">
        <v>6024</v>
      </c>
      <c r="Q1313" t="s">
        <v>77</v>
      </c>
      <c r="R1313" s="8" t="s">
        <v>697</v>
      </c>
    </row>
    <row r="1314" spans="1:18" x14ac:dyDescent="0.25">
      <c r="A1314" s="8" t="s">
        <v>159</v>
      </c>
      <c r="B1314" t="s">
        <v>457</v>
      </c>
      <c r="C1314" t="s">
        <v>459</v>
      </c>
      <c r="D1314" t="s">
        <v>593</v>
      </c>
      <c r="E1314" t="s">
        <v>357</v>
      </c>
      <c r="F1314">
        <v>2020</v>
      </c>
      <c r="G1314">
        <v>1</v>
      </c>
      <c r="H1314" s="8" t="s">
        <v>567</v>
      </c>
      <c r="I1314" s="8">
        <v>0</v>
      </c>
      <c r="J1314" s="1">
        <v>400</v>
      </c>
      <c r="K1314" s="1">
        <v>0</v>
      </c>
      <c r="L1314" s="8">
        <v>-400</v>
      </c>
      <c r="M1314" t="s">
        <v>70</v>
      </c>
      <c r="N1314" t="s">
        <v>74</v>
      </c>
      <c r="O1314" t="s">
        <v>75</v>
      </c>
      <c r="P1314">
        <v>6095</v>
      </c>
      <c r="Q1314" t="s">
        <v>115</v>
      </c>
      <c r="R1314" s="8" t="s">
        <v>697</v>
      </c>
    </row>
    <row r="1315" spans="1:18" x14ac:dyDescent="0.25">
      <c r="A1315" s="8" t="s">
        <v>159</v>
      </c>
      <c r="B1315" t="s">
        <v>457</v>
      </c>
      <c r="C1315" t="s">
        <v>459</v>
      </c>
      <c r="D1315" t="s">
        <v>594</v>
      </c>
      <c r="E1315" t="s">
        <v>330</v>
      </c>
      <c r="F1315">
        <v>2020</v>
      </c>
      <c r="G1315">
        <v>1</v>
      </c>
      <c r="H1315" s="8" t="s">
        <v>567</v>
      </c>
      <c r="I1315" s="8">
        <v>0</v>
      </c>
      <c r="J1315" s="1">
        <v>4480.3900000000003</v>
      </c>
      <c r="K1315" s="1">
        <v>0</v>
      </c>
      <c r="L1315" s="8">
        <v>-4480.3900000000003</v>
      </c>
      <c r="M1315" t="s">
        <v>70</v>
      </c>
      <c r="N1315" t="s">
        <v>74</v>
      </c>
      <c r="O1315" t="s">
        <v>78</v>
      </c>
      <c r="P1315">
        <v>6110</v>
      </c>
      <c r="Q1315" t="s">
        <v>79</v>
      </c>
      <c r="R1315" s="8" t="s">
        <v>697</v>
      </c>
    </row>
    <row r="1316" spans="1:18" x14ac:dyDescent="0.25">
      <c r="A1316" s="8" t="s">
        <v>159</v>
      </c>
      <c r="B1316" t="s">
        <v>457</v>
      </c>
      <c r="C1316" t="s">
        <v>459</v>
      </c>
      <c r="D1316" t="s">
        <v>594</v>
      </c>
      <c r="E1316" t="s">
        <v>331</v>
      </c>
      <c r="F1316">
        <v>2020</v>
      </c>
      <c r="G1316">
        <v>1</v>
      </c>
      <c r="H1316" s="8" t="s">
        <v>567</v>
      </c>
      <c r="I1316" s="8">
        <v>0</v>
      </c>
      <c r="J1316" s="1">
        <v>112.86</v>
      </c>
      <c r="K1316" s="1">
        <v>0</v>
      </c>
      <c r="L1316" s="8">
        <v>-112.86</v>
      </c>
      <c r="M1316" t="s">
        <v>70</v>
      </c>
      <c r="N1316" t="s">
        <v>74</v>
      </c>
      <c r="O1316" t="s">
        <v>78</v>
      </c>
      <c r="P1316">
        <v>6111</v>
      </c>
      <c r="Q1316" t="s">
        <v>80</v>
      </c>
      <c r="R1316" s="8" t="s">
        <v>697</v>
      </c>
    </row>
    <row r="1317" spans="1:18" x14ac:dyDescent="0.25">
      <c r="A1317" s="8" t="s">
        <v>159</v>
      </c>
      <c r="B1317" t="s">
        <v>457</v>
      </c>
      <c r="C1317" t="s">
        <v>459</v>
      </c>
      <c r="D1317" t="s">
        <v>594</v>
      </c>
      <c r="E1317" t="s">
        <v>332</v>
      </c>
      <c r="F1317">
        <v>2020</v>
      </c>
      <c r="G1317">
        <v>1</v>
      </c>
      <c r="H1317" s="8" t="s">
        <v>567</v>
      </c>
      <c r="I1317" s="8">
        <v>0</v>
      </c>
      <c r="J1317" s="1">
        <v>284.5</v>
      </c>
      <c r="K1317" s="1">
        <v>0</v>
      </c>
      <c r="L1317" s="8">
        <v>-284.5</v>
      </c>
      <c r="M1317" t="s">
        <v>70</v>
      </c>
      <c r="N1317" t="s">
        <v>74</v>
      </c>
      <c r="O1317" t="s">
        <v>78</v>
      </c>
      <c r="P1317">
        <v>6120</v>
      </c>
      <c r="Q1317" t="s">
        <v>81</v>
      </c>
      <c r="R1317" s="8" t="s">
        <v>697</v>
      </c>
    </row>
    <row r="1318" spans="1:18" x14ac:dyDescent="0.25">
      <c r="A1318" s="8" t="s">
        <v>159</v>
      </c>
      <c r="B1318" t="s">
        <v>457</v>
      </c>
      <c r="C1318" t="s">
        <v>464</v>
      </c>
      <c r="D1318" t="s">
        <v>606</v>
      </c>
      <c r="E1318" t="s">
        <v>376</v>
      </c>
      <c r="F1318">
        <v>2020</v>
      </c>
      <c r="G1318">
        <v>1</v>
      </c>
      <c r="H1318" s="8" t="s">
        <v>567</v>
      </c>
      <c r="I1318" s="8">
        <v>0</v>
      </c>
      <c r="J1318" s="1">
        <v>4640.05</v>
      </c>
      <c r="K1318" s="1">
        <v>0</v>
      </c>
      <c r="L1318" s="8">
        <v>-4640.05</v>
      </c>
      <c r="M1318" t="s">
        <v>70</v>
      </c>
      <c r="N1318" t="s">
        <v>134</v>
      </c>
      <c r="O1318" t="s">
        <v>135</v>
      </c>
      <c r="P1318">
        <v>6201</v>
      </c>
      <c r="Q1318" t="s">
        <v>136</v>
      </c>
      <c r="R1318" s="8" t="s">
        <v>697</v>
      </c>
    </row>
    <row r="1319" spans="1:18" x14ac:dyDescent="0.25">
      <c r="A1319" s="8" t="s">
        <v>159</v>
      </c>
      <c r="B1319" t="s">
        <v>457</v>
      </c>
      <c r="C1319" t="s">
        <v>464</v>
      </c>
      <c r="D1319" t="s">
        <v>607</v>
      </c>
      <c r="E1319" t="s">
        <v>377</v>
      </c>
      <c r="F1319">
        <v>2020</v>
      </c>
      <c r="G1319">
        <v>1</v>
      </c>
      <c r="H1319" s="8" t="s">
        <v>567</v>
      </c>
      <c r="I1319" s="8">
        <v>0</v>
      </c>
      <c r="J1319" s="1">
        <v>473.73</v>
      </c>
      <c r="K1319" s="1">
        <v>0</v>
      </c>
      <c r="L1319" s="8">
        <v>-473.73</v>
      </c>
      <c r="M1319" t="s">
        <v>70</v>
      </c>
      <c r="N1319" t="s">
        <v>134</v>
      </c>
      <c r="O1319" t="s">
        <v>137</v>
      </c>
      <c r="P1319">
        <v>6220</v>
      </c>
      <c r="Q1319" t="s">
        <v>138</v>
      </c>
      <c r="R1319" s="8" t="s">
        <v>697</v>
      </c>
    </row>
    <row r="1320" spans="1:18" x14ac:dyDescent="0.25">
      <c r="A1320" s="8" t="s">
        <v>159</v>
      </c>
      <c r="B1320" t="s">
        <v>457</v>
      </c>
      <c r="C1320" t="s">
        <v>464</v>
      </c>
      <c r="D1320" t="s">
        <v>607</v>
      </c>
      <c r="E1320" t="s">
        <v>378</v>
      </c>
      <c r="F1320">
        <v>2020</v>
      </c>
      <c r="G1320">
        <v>1</v>
      </c>
      <c r="H1320" s="8" t="s">
        <v>567</v>
      </c>
      <c r="I1320" s="8">
        <v>0</v>
      </c>
      <c r="J1320" s="1">
        <v>420.08</v>
      </c>
      <c r="K1320" s="1">
        <v>0</v>
      </c>
      <c r="L1320" s="8">
        <v>-420.08</v>
      </c>
      <c r="M1320" t="s">
        <v>70</v>
      </c>
      <c r="N1320" t="s">
        <v>134</v>
      </c>
      <c r="O1320" t="s">
        <v>137</v>
      </c>
      <c r="P1320">
        <v>6260</v>
      </c>
      <c r="Q1320" t="s">
        <v>139</v>
      </c>
      <c r="R1320" s="8" t="s">
        <v>697</v>
      </c>
    </row>
    <row r="1321" spans="1:18" x14ac:dyDescent="0.25">
      <c r="A1321" s="8" t="s">
        <v>159</v>
      </c>
      <c r="B1321" t="s">
        <v>457</v>
      </c>
      <c r="C1321" t="s">
        <v>460</v>
      </c>
      <c r="D1321" t="s">
        <v>595</v>
      </c>
      <c r="E1321" t="s">
        <v>333</v>
      </c>
      <c r="F1321">
        <v>2020</v>
      </c>
      <c r="G1321">
        <v>1</v>
      </c>
      <c r="H1321" s="8" t="s">
        <v>567</v>
      </c>
      <c r="I1321" s="8">
        <v>0</v>
      </c>
      <c r="J1321" s="1">
        <v>400</v>
      </c>
      <c r="K1321" s="1">
        <v>0</v>
      </c>
      <c r="L1321" s="8">
        <v>-400</v>
      </c>
      <c r="M1321" t="s">
        <v>70</v>
      </c>
      <c r="N1321" t="s">
        <v>82</v>
      </c>
      <c r="O1321" t="s">
        <v>83</v>
      </c>
      <c r="P1321">
        <v>6300</v>
      </c>
      <c r="Q1321" t="s">
        <v>82</v>
      </c>
      <c r="R1321" s="8" t="s">
        <v>697</v>
      </c>
    </row>
    <row r="1322" spans="1:18" x14ac:dyDescent="0.25">
      <c r="A1322" s="8" t="s">
        <v>159</v>
      </c>
      <c r="B1322" t="s">
        <v>457</v>
      </c>
      <c r="C1322" t="s">
        <v>460</v>
      </c>
      <c r="D1322" t="s">
        <v>595</v>
      </c>
      <c r="E1322" t="s">
        <v>365</v>
      </c>
      <c r="F1322">
        <v>2020</v>
      </c>
      <c r="G1322">
        <v>1</v>
      </c>
      <c r="H1322" s="8" t="s">
        <v>567</v>
      </c>
      <c r="I1322" s="8">
        <v>0</v>
      </c>
      <c r="J1322" s="1">
        <v>3152.25</v>
      </c>
      <c r="K1322" s="1">
        <v>0</v>
      </c>
      <c r="L1322" s="8">
        <v>-3152.25</v>
      </c>
      <c r="M1322" t="s">
        <v>70</v>
      </c>
      <c r="N1322" t="s">
        <v>82</v>
      </c>
      <c r="O1322" t="s">
        <v>83</v>
      </c>
      <c r="P1322">
        <v>6301</v>
      </c>
      <c r="Q1322" t="s">
        <v>122</v>
      </c>
      <c r="R1322" s="8" t="s">
        <v>697</v>
      </c>
    </row>
    <row r="1323" spans="1:18" x14ac:dyDescent="0.25">
      <c r="A1323" s="8" t="s">
        <v>159</v>
      </c>
      <c r="B1323" t="s">
        <v>457</v>
      </c>
      <c r="C1323" t="s">
        <v>460</v>
      </c>
      <c r="D1323" t="s">
        <v>596</v>
      </c>
      <c r="E1323" t="s">
        <v>334</v>
      </c>
      <c r="F1323">
        <v>2020</v>
      </c>
      <c r="G1323">
        <v>1</v>
      </c>
      <c r="H1323" s="8" t="s">
        <v>567</v>
      </c>
      <c r="I1323" s="8">
        <v>0</v>
      </c>
      <c r="J1323" s="1">
        <v>5300</v>
      </c>
      <c r="K1323" s="1">
        <v>0</v>
      </c>
      <c r="L1323" s="8">
        <v>-5300</v>
      </c>
      <c r="M1323" t="s">
        <v>70</v>
      </c>
      <c r="N1323" t="s">
        <v>82</v>
      </c>
      <c r="O1323" t="s">
        <v>84</v>
      </c>
      <c r="P1323">
        <v>6310</v>
      </c>
      <c r="Q1323" t="s">
        <v>85</v>
      </c>
      <c r="R1323" s="8" t="s">
        <v>697</v>
      </c>
    </row>
    <row r="1324" spans="1:18" x14ac:dyDescent="0.25">
      <c r="A1324" s="8" t="s">
        <v>159</v>
      </c>
      <c r="B1324" t="s">
        <v>457</v>
      </c>
      <c r="C1324" t="s">
        <v>460</v>
      </c>
      <c r="D1324" t="s">
        <v>596</v>
      </c>
      <c r="E1324" t="s">
        <v>335</v>
      </c>
      <c r="F1324">
        <v>2020</v>
      </c>
      <c r="G1324">
        <v>1</v>
      </c>
      <c r="H1324" s="8" t="s">
        <v>567</v>
      </c>
      <c r="I1324" s="8">
        <v>0</v>
      </c>
      <c r="J1324" s="1">
        <v>1110</v>
      </c>
      <c r="K1324" s="1">
        <v>0</v>
      </c>
      <c r="L1324" s="8">
        <v>-1110</v>
      </c>
      <c r="M1324" t="s">
        <v>70</v>
      </c>
      <c r="N1324" t="s">
        <v>82</v>
      </c>
      <c r="O1324" t="s">
        <v>84</v>
      </c>
      <c r="P1324">
        <v>6325</v>
      </c>
      <c r="Q1324" t="s">
        <v>86</v>
      </c>
      <c r="R1324" s="8" t="s">
        <v>697</v>
      </c>
    </row>
    <row r="1325" spans="1:18" x14ac:dyDescent="0.25">
      <c r="A1325" s="8" t="s">
        <v>159</v>
      </c>
      <c r="B1325" t="s">
        <v>457</v>
      </c>
      <c r="C1325" t="s">
        <v>460</v>
      </c>
      <c r="D1325" t="s">
        <v>596</v>
      </c>
      <c r="E1325" t="s">
        <v>336</v>
      </c>
      <c r="F1325">
        <v>2020</v>
      </c>
      <c r="G1325">
        <v>1</v>
      </c>
      <c r="H1325" s="8" t="s">
        <v>567</v>
      </c>
      <c r="I1325" s="8">
        <v>0</v>
      </c>
      <c r="J1325" s="1">
        <v>430</v>
      </c>
      <c r="K1325" s="1">
        <v>0</v>
      </c>
      <c r="L1325" s="8">
        <v>-430</v>
      </c>
      <c r="M1325" t="s">
        <v>70</v>
      </c>
      <c r="N1325" t="s">
        <v>82</v>
      </c>
      <c r="O1325" t="s">
        <v>84</v>
      </c>
      <c r="P1325">
        <v>6330</v>
      </c>
      <c r="Q1325" t="s">
        <v>87</v>
      </c>
      <c r="R1325" s="8" t="s">
        <v>697</v>
      </c>
    </row>
    <row r="1326" spans="1:18" x14ac:dyDescent="0.25">
      <c r="A1326" s="8" t="s">
        <v>159</v>
      </c>
      <c r="B1326" t="s">
        <v>457</v>
      </c>
      <c r="C1326" t="s">
        <v>460</v>
      </c>
      <c r="D1326" t="s">
        <v>597</v>
      </c>
      <c r="E1326" t="s">
        <v>337</v>
      </c>
      <c r="F1326">
        <v>2020</v>
      </c>
      <c r="G1326">
        <v>1</v>
      </c>
      <c r="H1326" s="8" t="s">
        <v>567</v>
      </c>
      <c r="I1326" s="8">
        <v>0</v>
      </c>
      <c r="J1326" s="1">
        <v>7861.2</v>
      </c>
      <c r="K1326" s="1">
        <v>0</v>
      </c>
      <c r="L1326" s="8">
        <v>-7861.2</v>
      </c>
      <c r="M1326" t="s">
        <v>70</v>
      </c>
      <c r="N1326" t="s">
        <v>82</v>
      </c>
      <c r="O1326" t="s">
        <v>88</v>
      </c>
      <c r="P1326">
        <v>6400</v>
      </c>
      <c r="Q1326" t="s">
        <v>89</v>
      </c>
      <c r="R1326" s="8" t="s">
        <v>697</v>
      </c>
    </row>
    <row r="1327" spans="1:18" x14ac:dyDescent="0.25">
      <c r="A1327" s="8" t="s">
        <v>159</v>
      </c>
      <c r="B1327" t="s">
        <v>457</v>
      </c>
      <c r="C1327" t="s">
        <v>460</v>
      </c>
      <c r="D1327" t="s">
        <v>598</v>
      </c>
      <c r="E1327" t="s">
        <v>339</v>
      </c>
      <c r="F1327">
        <v>2020</v>
      </c>
      <c r="G1327">
        <v>1</v>
      </c>
      <c r="H1327" s="8" t="s">
        <v>567</v>
      </c>
      <c r="I1327" s="8">
        <v>0</v>
      </c>
      <c r="J1327" s="1">
        <v>3124.76</v>
      </c>
      <c r="K1327" s="1">
        <v>0</v>
      </c>
      <c r="L1327" s="8">
        <v>-3124.76</v>
      </c>
      <c r="M1327" t="s">
        <v>70</v>
      </c>
      <c r="N1327" t="s">
        <v>82</v>
      </c>
      <c r="O1327" t="s">
        <v>91</v>
      </c>
      <c r="P1327">
        <v>6470</v>
      </c>
      <c r="Q1327" t="s">
        <v>92</v>
      </c>
      <c r="R1327" s="8" t="s">
        <v>697</v>
      </c>
    </row>
    <row r="1328" spans="1:18" x14ac:dyDescent="0.25">
      <c r="A1328" s="8" t="s">
        <v>159</v>
      </c>
      <c r="B1328" t="s">
        <v>457</v>
      </c>
      <c r="C1328" t="s">
        <v>460</v>
      </c>
      <c r="D1328" t="s">
        <v>598</v>
      </c>
      <c r="E1328" t="s">
        <v>340</v>
      </c>
      <c r="F1328">
        <v>2020</v>
      </c>
      <c r="G1328">
        <v>1</v>
      </c>
      <c r="H1328" s="8" t="s">
        <v>567</v>
      </c>
      <c r="I1328" s="8">
        <v>0</v>
      </c>
      <c r="J1328" s="1">
        <v>1400</v>
      </c>
      <c r="K1328" s="1">
        <v>0</v>
      </c>
      <c r="L1328" s="8">
        <v>-1400</v>
      </c>
      <c r="M1328" t="s">
        <v>70</v>
      </c>
      <c r="N1328" t="s">
        <v>82</v>
      </c>
      <c r="O1328" t="s">
        <v>91</v>
      </c>
      <c r="P1328">
        <v>6495</v>
      </c>
      <c r="Q1328" t="s">
        <v>93</v>
      </c>
      <c r="R1328" s="8" t="s">
        <v>697</v>
      </c>
    </row>
    <row r="1329" spans="1:18" x14ac:dyDescent="0.25">
      <c r="A1329" s="8" t="s">
        <v>159</v>
      </c>
      <c r="B1329" t="s">
        <v>457</v>
      </c>
      <c r="C1329" t="s">
        <v>460</v>
      </c>
      <c r="D1329" t="s">
        <v>599</v>
      </c>
      <c r="E1329" t="s">
        <v>342</v>
      </c>
      <c r="F1329">
        <v>2020</v>
      </c>
      <c r="G1329">
        <v>1</v>
      </c>
      <c r="H1329" s="8" t="s">
        <v>567</v>
      </c>
      <c r="I1329" s="8">
        <v>0</v>
      </c>
      <c r="J1329" s="1">
        <v>-300</v>
      </c>
      <c r="K1329" s="1">
        <v>0</v>
      </c>
      <c r="L1329" s="8">
        <v>300</v>
      </c>
      <c r="M1329" t="s">
        <v>70</v>
      </c>
      <c r="N1329" t="s">
        <v>82</v>
      </c>
      <c r="O1329" t="s">
        <v>94</v>
      </c>
      <c r="P1329">
        <v>6650</v>
      </c>
      <c r="Q1329" t="s">
        <v>96</v>
      </c>
      <c r="R1329" s="8" t="s">
        <v>697</v>
      </c>
    </row>
    <row r="1330" spans="1:18" x14ac:dyDescent="0.25">
      <c r="A1330" s="8" t="s">
        <v>159</v>
      </c>
      <c r="B1330" t="s">
        <v>457</v>
      </c>
      <c r="C1330" t="s">
        <v>460</v>
      </c>
      <c r="D1330" t="s">
        <v>600</v>
      </c>
      <c r="E1330" t="s">
        <v>366</v>
      </c>
      <c r="F1330">
        <v>2020</v>
      </c>
      <c r="G1330">
        <v>1</v>
      </c>
      <c r="H1330" s="8" t="s">
        <v>567</v>
      </c>
      <c r="I1330" s="8">
        <v>0</v>
      </c>
      <c r="J1330" s="1">
        <v>40</v>
      </c>
      <c r="K1330" s="1">
        <v>0</v>
      </c>
      <c r="L1330" s="8">
        <v>-40</v>
      </c>
      <c r="M1330" t="s">
        <v>70</v>
      </c>
      <c r="N1330" t="s">
        <v>82</v>
      </c>
      <c r="O1330" t="s">
        <v>99</v>
      </c>
      <c r="P1330">
        <v>6800</v>
      </c>
      <c r="Q1330" t="s">
        <v>123</v>
      </c>
      <c r="R1330" s="8" t="s">
        <v>697</v>
      </c>
    </row>
    <row r="1331" spans="1:18" x14ac:dyDescent="0.25">
      <c r="A1331" s="8" t="s">
        <v>159</v>
      </c>
      <c r="B1331" t="s">
        <v>457</v>
      </c>
      <c r="C1331" t="s">
        <v>460</v>
      </c>
      <c r="D1331" t="s">
        <v>600</v>
      </c>
      <c r="E1331" t="s">
        <v>345</v>
      </c>
      <c r="F1331">
        <v>2020</v>
      </c>
      <c r="G1331">
        <v>1</v>
      </c>
      <c r="H1331" s="8" t="s">
        <v>567</v>
      </c>
      <c r="I1331" s="8">
        <v>0</v>
      </c>
      <c r="J1331" s="1">
        <v>230</v>
      </c>
      <c r="K1331" s="1">
        <v>0</v>
      </c>
      <c r="L1331" s="8">
        <v>-230</v>
      </c>
      <c r="M1331" t="s">
        <v>70</v>
      </c>
      <c r="N1331" t="s">
        <v>82</v>
      </c>
      <c r="O1331" t="s">
        <v>99</v>
      </c>
      <c r="P1331">
        <v>6805</v>
      </c>
      <c r="Q1331" t="s">
        <v>100</v>
      </c>
      <c r="R1331" s="8" t="s">
        <v>697</v>
      </c>
    </row>
    <row r="1332" spans="1:18" x14ac:dyDescent="0.25">
      <c r="A1332" s="8" t="s">
        <v>159</v>
      </c>
      <c r="B1332" t="s">
        <v>457</v>
      </c>
      <c r="C1332" t="s">
        <v>460</v>
      </c>
      <c r="D1332" t="s">
        <v>600</v>
      </c>
      <c r="E1332" t="s">
        <v>360</v>
      </c>
      <c r="F1332">
        <v>2020</v>
      </c>
      <c r="G1332">
        <v>1</v>
      </c>
      <c r="H1332" s="8" t="s">
        <v>567</v>
      </c>
      <c r="I1332" s="8">
        <v>0</v>
      </c>
      <c r="J1332" s="1">
        <v>200</v>
      </c>
      <c r="K1332" s="1">
        <v>0</v>
      </c>
      <c r="L1332" s="8">
        <v>-200</v>
      </c>
      <c r="M1332" t="s">
        <v>70</v>
      </c>
      <c r="N1332" t="s">
        <v>82</v>
      </c>
      <c r="O1332" t="s">
        <v>99</v>
      </c>
      <c r="P1332">
        <v>6815</v>
      </c>
      <c r="Q1332" t="s">
        <v>99</v>
      </c>
      <c r="R1332" s="8" t="s">
        <v>697</v>
      </c>
    </row>
    <row r="1333" spans="1:18" x14ac:dyDescent="0.25">
      <c r="A1333" s="8" t="s">
        <v>159</v>
      </c>
      <c r="B1333" t="s">
        <v>457</v>
      </c>
      <c r="C1333" t="s">
        <v>460</v>
      </c>
      <c r="D1333" t="s">
        <v>601</v>
      </c>
      <c r="E1333" t="s">
        <v>346</v>
      </c>
      <c r="F1333">
        <v>2020</v>
      </c>
      <c r="G1333">
        <v>1</v>
      </c>
      <c r="H1333" s="8" t="s">
        <v>567</v>
      </c>
      <c r="I1333" s="8">
        <v>0</v>
      </c>
      <c r="J1333" s="1">
        <v>1023.7</v>
      </c>
      <c r="K1333" s="1">
        <v>0</v>
      </c>
      <c r="L1333" s="8">
        <v>-1023.7</v>
      </c>
      <c r="M1333" t="s">
        <v>70</v>
      </c>
      <c r="N1333" t="s">
        <v>82</v>
      </c>
      <c r="O1333" t="s">
        <v>101</v>
      </c>
      <c r="P1333">
        <v>6825</v>
      </c>
      <c r="Q1333" t="s">
        <v>102</v>
      </c>
      <c r="R1333" s="8" t="s">
        <v>697</v>
      </c>
    </row>
    <row r="1334" spans="1:18" x14ac:dyDescent="0.25">
      <c r="A1334" s="8" t="s">
        <v>159</v>
      </c>
      <c r="B1334" t="s">
        <v>457</v>
      </c>
      <c r="C1334" t="s">
        <v>460</v>
      </c>
      <c r="D1334" t="s">
        <v>601</v>
      </c>
      <c r="E1334" t="s">
        <v>388</v>
      </c>
      <c r="F1334">
        <v>2020</v>
      </c>
      <c r="G1334">
        <v>1</v>
      </c>
      <c r="H1334" s="8" t="s">
        <v>567</v>
      </c>
      <c r="I1334" s="8">
        <v>0</v>
      </c>
      <c r="J1334" s="1">
        <v>-20</v>
      </c>
      <c r="K1334" s="1">
        <v>0</v>
      </c>
      <c r="L1334" s="8">
        <v>20</v>
      </c>
      <c r="M1334" t="s">
        <v>70</v>
      </c>
      <c r="N1334" t="s">
        <v>82</v>
      </c>
      <c r="O1334" t="s">
        <v>101</v>
      </c>
      <c r="P1334">
        <v>6830</v>
      </c>
      <c r="Q1334" t="s">
        <v>151</v>
      </c>
      <c r="R1334" s="8" t="s">
        <v>697</v>
      </c>
    </row>
    <row r="1335" spans="1:18" x14ac:dyDescent="0.25">
      <c r="A1335" s="8" t="s">
        <v>159</v>
      </c>
      <c r="B1335" t="s">
        <v>457</v>
      </c>
      <c r="C1335" t="s">
        <v>460</v>
      </c>
      <c r="D1335" t="s">
        <v>602</v>
      </c>
      <c r="E1335" t="s">
        <v>348</v>
      </c>
      <c r="F1335">
        <v>2020</v>
      </c>
      <c r="G1335">
        <v>1</v>
      </c>
      <c r="H1335" s="8" t="s">
        <v>567</v>
      </c>
      <c r="I1335" s="8">
        <v>0</v>
      </c>
      <c r="J1335" s="1">
        <v>100</v>
      </c>
      <c r="K1335" s="1">
        <v>0</v>
      </c>
      <c r="L1335" s="8">
        <v>-100</v>
      </c>
      <c r="M1335" t="s">
        <v>70</v>
      </c>
      <c r="N1335" t="s">
        <v>82</v>
      </c>
      <c r="O1335" t="s">
        <v>103</v>
      </c>
      <c r="P1335">
        <v>6855</v>
      </c>
      <c r="Q1335" t="s">
        <v>104</v>
      </c>
      <c r="R1335" s="8" t="s">
        <v>697</v>
      </c>
    </row>
    <row r="1336" spans="1:18" x14ac:dyDescent="0.25">
      <c r="A1336" s="8" t="s">
        <v>162</v>
      </c>
      <c r="B1336" t="s">
        <v>461</v>
      </c>
      <c r="C1336" t="s">
        <v>461</v>
      </c>
      <c r="D1336" t="s">
        <v>604</v>
      </c>
      <c r="E1336" t="s">
        <v>354</v>
      </c>
      <c r="F1336">
        <v>2020</v>
      </c>
      <c r="G1336">
        <v>0</v>
      </c>
      <c r="H1336" s="8" t="s">
        <v>567</v>
      </c>
      <c r="I1336" s="8">
        <v>0</v>
      </c>
      <c r="J1336" s="1">
        <v>4690069.46</v>
      </c>
      <c r="K1336" s="1">
        <v>4690069.46</v>
      </c>
      <c r="L1336" s="8">
        <v>0</v>
      </c>
      <c r="M1336" t="s">
        <v>111</v>
      </c>
      <c r="N1336" t="s">
        <v>111</v>
      </c>
      <c r="O1336" t="s">
        <v>111</v>
      </c>
      <c r="P1336">
        <v>9000</v>
      </c>
      <c r="Q1336" t="s">
        <v>112</v>
      </c>
      <c r="R1336" s="8" t="s">
        <v>697</v>
      </c>
    </row>
    <row r="1337" spans="1:18" x14ac:dyDescent="0.25">
      <c r="A1337" s="8" t="s">
        <v>160</v>
      </c>
      <c r="B1337" t="s">
        <v>437</v>
      </c>
      <c r="C1337" t="s">
        <v>438</v>
      </c>
      <c r="D1337" t="s">
        <v>568</v>
      </c>
      <c r="E1337" t="s">
        <v>286</v>
      </c>
      <c r="F1337">
        <v>2020</v>
      </c>
      <c r="G1337">
        <v>2</v>
      </c>
      <c r="H1337" s="8" t="s">
        <v>567</v>
      </c>
      <c r="I1337" s="8">
        <v>0</v>
      </c>
      <c r="J1337" s="1">
        <v>88680.25</v>
      </c>
      <c r="K1337" s="1">
        <v>4669.79</v>
      </c>
      <c r="L1337" s="8">
        <v>-84010.46</v>
      </c>
      <c r="M1337" t="s">
        <v>9</v>
      </c>
      <c r="N1337" t="s">
        <v>10</v>
      </c>
      <c r="O1337" t="s">
        <v>11</v>
      </c>
      <c r="P1337">
        <v>143</v>
      </c>
      <c r="Q1337" t="s">
        <v>12</v>
      </c>
      <c r="R1337" s="8" t="s">
        <v>697</v>
      </c>
    </row>
    <row r="1338" spans="1:18" x14ac:dyDescent="0.25">
      <c r="A1338" s="8" t="s">
        <v>160</v>
      </c>
      <c r="B1338" t="s">
        <v>437</v>
      </c>
      <c r="C1338" t="s">
        <v>439</v>
      </c>
      <c r="D1338" t="s">
        <v>569</v>
      </c>
      <c r="E1338" t="s">
        <v>289</v>
      </c>
      <c r="F1338">
        <v>2020</v>
      </c>
      <c r="G1338">
        <v>2</v>
      </c>
      <c r="H1338" s="8" t="s">
        <v>567</v>
      </c>
      <c r="I1338" s="8">
        <v>0</v>
      </c>
      <c r="J1338" s="1">
        <v>954</v>
      </c>
      <c r="K1338" s="1">
        <v>519.57000000000005</v>
      </c>
      <c r="L1338" s="8">
        <v>-434.43</v>
      </c>
      <c r="M1338" t="s">
        <v>9</v>
      </c>
      <c r="N1338" t="s">
        <v>13</v>
      </c>
      <c r="O1338" t="s">
        <v>14</v>
      </c>
      <c r="P1338">
        <v>630</v>
      </c>
      <c r="Q1338" t="s">
        <v>16</v>
      </c>
      <c r="R1338" s="8" t="s">
        <v>697</v>
      </c>
    </row>
    <row r="1339" spans="1:18" x14ac:dyDescent="0.25">
      <c r="A1339" s="8" t="s">
        <v>160</v>
      </c>
      <c r="B1339" t="s">
        <v>437</v>
      </c>
      <c r="C1339" t="s">
        <v>439</v>
      </c>
      <c r="D1339" t="s">
        <v>569</v>
      </c>
      <c r="E1339" t="s">
        <v>290</v>
      </c>
      <c r="F1339">
        <v>2020</v>
      </c>
      <c r="G1339">
        <v>2</v>
      </c>
      <c r="H1339" s="8" t="s">
        <v>567</v>
      </c>
      <c r="I1339" s="8">
        <v>0</v>
      </c>
      <c r="J1339" s="1">
        <v>2771</v>
      </c>
      <c r="K1339" s="1">
        <v>221.08</v>
      </c>
      <c r="L1339" s="8">
        <v>-2549.92</v>
      </c>
      <c r="M1339" t="s">
        <v>9</v>
      </c>
      <c r="N1339" t="s">
        <v>13</v>
      </c>
      <c r="O1339" t="s">
        <v>14</v>
      </c>
      <c r="P1339">
        <v>650</v>
      </c>
      <c r="Q1339" t="s">
        <v>17</v>
      </c>
      <c r="R1339" s="8" t="s">
        <v>697</v>
      </c>
    </row>
    <row r="1340" spans="1:18" x14ac:dyDescent="0.25">
      <c r="A1340" s="8" t="s">
        <v>160</v>
      </c>
      <c r="B1340" t="s">
        <v>440</v>
      </c>
      <c r="C1340" t="s">
        <v>571</v>
      </c>
      <c r="D1340" t="s">
        <v>572</v>
      </c>
      <c r="E1340" t="s">
        <v>293</v>
      </c>
      <c r="F1340">
        <v>2020</v>
      </c>
      <c r="G1340">
        <v>2</v>
      </c>
      <c r="H1340" s="8" t="s">
        <v>567</v>
      </c>
      <c r="I1340" s="8">
        <v>0</v>
      </c>
      <c r="J1340" s="1">
        <v>0</v>
      </c>
      <c r="K1340" s="1">
        <v>128.4</v>
      </c>
      <c r="L1340" s="8">
        <v>128.4</v>
      </c>
      <c r="M1340" t="s">
        <v>19</v>
      </c>
      <c r="N1340" t="s">
        <v>23</v>
      </c>
      <c r="O1340" t="s">
        <v>148</v>
      </c>
      <c r="P1340">
        <v>1200</v>
      </c>
      <c r="Q1340" t="s">
        <v>148</v>
      </c>
      <c r="R1340" s="8" t="s">
        <v>697</v>
      </c>
    </row>
    <row r="1341" spans="1:18" x14ac:dyDescent="0.25">
      <c r="A1341" s="8" t="s">
        <v>160</v>
      </c>
      <c r="B1341" t="s">
        <v>440</v>
      </c>
      <c r="C1341" t="s">
        <v>571</v>
      </c>
      <c r="D1341" t="s">
        <v>573</v>
      </c>
      <c r="E1341" t="s">
        <v>295</v>
      </c>
      <c r="F1341">
        <v>2020</v>
      </c>
      <c r="G1341">
        <v>2</v>
      </c>
      <c r="H1341" s="8" t="s">
        <v>567</v>
      </c>
      <c r="I1341" s="8">
        <v>0</v>
      </c>
      <c r="J1341" s="1">
        <v>5.37</v>
      </c>
      <c r="K1341" s="1">
        <v>0</v>
      </c>
      <c r="L1341" s="8">
        <v>-5.37</v>
      </c>
      <c r="M1341" t="s">
        <v>19</v>
      </c>
      <c r="N1341" t="s">
        <v>23</v>
      </c>
      <c r="O1341" t="s">
        <v>24</v>
      </c>
      <c r="P1341">
        <v>1401</v>
      </c>
      <c r="Q1341" t="s">
        <v>26</v>
      </c>
      <c r="R1341" s="8" t="s">
        <v>697</v>
      </c>
    </row>
    <row r="1342" spans="1:18" x14ac:dyDescent="0.25">
      <c r="A1342" s="8" t="s">
        <v>160</v>
      </c>
      <c r="B1342" t="s">
        <v>440</v>
      </c>
      <c r="C1342" t="s">
        <v>571</v>
      </c>
      <c r="D1342" t="s">
        <v>573</v>
      </c>
      <c r="E1342" t="s">
        <v>296</v>
      </c>
      <c r="F1342">
        <v>2020</v>
      </c>
      <c r="G1342">
        <v>2</v>
      </c>
      <c r="H1342" s="8" t="s">
        <v>567</v>
      </c>
      <c r="I1342" s="8">
        <v>0</v>
      </c>
      <c r="J1342" s="1">
        <v>44219.06</v>
      </c>
      <c r="K1342" s="1">
        <v>0</v>
      </c>
      <c r="L1342" s="8">
        <v>-44219.06</v>
      </c>
      <c r="M1342" t="s">
        <v>19</v>
      </c>
      <c r="N1342" t="s">
        <v>23</v>
      </c>
      <c r="O1342" t="s">
        <v>24</v>
      </c>
      <c r="P1342">
        <v>1406</v>
      </c>
      <c r="Q1342" t="s">
        <v>27</v>
      </c>
      <c r="R1342" s="8" t="s">
        <v>697</v>
      </c>
    </row>
    <row r="1343" spans="1:18" x14ac:dyDescent="0.25">
      <c r="A1343" s="8" t="s">
        <v>160</v>
      </c>
      <c r="B1343" t="s">
        <v>440</v>
      </c>
      <c r="C1343" t="s">
        <v>571</v>
      </c>
      <c r="D1343" t="s">
        <v>573</v>
      </c>
      <c r="E1343" t="s">
        <v>297</v>
      </c>
      <c r="F1343">
        <v>2020</v>
      </c>
      <c r="G1343">
        <v>2</v>
      </c>
      <c r="H1343" s="8" t="s">
        <v>567</v>
      </c>
      <c r="I1343" s="8">
        <v>0</v>
      </c>
      <c r="J1343" s="1">
        <v>227.17</v>
      </c>
      <c r="K1343" s="1">
        <v>0</v>
      </c>
      <c r="L1343" s="8">
        <v>-227.17</v>
      </c>
      <c r="M1343" t="s">
        <v>19</v>
      </c>
      <c r="N1343" t="s">
        <v>23</v>
      </c>
      <c r="O1343" t="s">
        <v>24</v>
      </c>
      <c r="P1343">
        <v>1434</v>
      </c>
      <c r="Q1343" t="s">
        <v>28</v>
      </c>
      <c r="R1343" s="8" t="s">
        <v>697</v>
      </c>
    </row>
    <row r="1344" spans="1:18" x14ac:dyDescent="0.25">
      <c r="A1344" s="8" t="s">
        <v>160</v>
      </c>
      <c r="B1344" t="s">
        <v>440</v>
      </c>
      <c r="C1344" t="s">
        <v>574</v>
      </c>
      <c r="D1344" t="s">
        <v>575</v>
      </c>
      <c r="E1344" t="s">
        <v>487</v>
      </c>
      <c r="F1344">
        <v>2020</v>
      </c>
      <c r="G1344">
        <v>2</v>
      </c>
      <c r="H1344" s="8" t="s">
        <v>567</v>
      </c>
      <c r="I1344" s="8">
        <v>0</v>
      </c>
      <c r="J1344" s="1">
        <v>374766.9</v>
      </c>
      <c r="K1344" s="1">
        <v>284220.21999999997</v>
      </c>
      <c r="L1344" s="8">
        <v>-90546.68</v>
      </c>
      <c r="M1344" t="s">
        <v>19</v>
      </c>
      <c r="N1344" t="s">
        <v>30</v>
      </c>
      <c r="O1344" t="s">
        <v>31</v>
      </c>
      <c r="P1344">
        <v>1800</v>
      </c>
      <c r="Q1344" t="s">
        <v>33</v>
      </c>
      <c r="R1344" s="8" t="s">
        <v>697</v>
      </c>
    </row>
    <row r="1345" spans="1:18" x14ac:dyDescent="0.25">
      <c r="A1345" s="8" t="s">
        <v>160</v>
      </c>
      <c r="B1345" t="s">
        <v>440</v>
      </c>
      <c r="C1345" t="s">
        <v>574</v>
      </c>
      <c r="D1345" t="s">
        <v>575</v>
      </c>
      <c r="E1345" t="s">
        <v>300</v>
      </c>
      <c r="F1345">
        <v>2020</v>
      </c>
      <c r="G1345">
        <v>2</v>
      </c>
      <c r="H1345" s="8" t="s">
        <v>567</v>
      </c>
      <c r="I1345" s="8">
        <v>0</v>
      </c>
      <c r="J1345" s="1">
        <v>26279.85</v>
      </c>
      <c r="K1345" s="1">
        <v>-71266.87</v>
      </c>
      <c r="L1345" s="8">
        <v>-97546.72</v>
      </c>
      <c r="M1345" t="s">
        <v>19</v>
      </c>
      <c r="N1345" t="s">
        <v>30</v>
      </c>
      <c r="O1345" t="s">
        <v>31</v>
      </c>
      <c r="P1345">
        <v>1803</v>
      </c>
      <c r="Q1345" t="s">
        <v>33</v>
      </c>
      <c r="R1345" s="8" t="s">
        <v>697</v>
      </c>
    </row>
    <row r="1346" spans="1:18" x14ac:dyDescent="0.25">
      <c r="A1346" s="8" t="s">
        <v>161</v>
      </c>
      <c r="B1346" t="s">
        <v>449</v>
      </c>
      <c r="C1346" t="s">
        <v>450</v>
      </c>
      <c r="D1346" t="s">
        <v>582</v>
      </c>
      <c r="E1346" t="s">
        <v>308</v>
      </c>
      <c r="F1346">
        <v>2020</v>
      </c>
      <c r="G1346">
        <v>2</v>
      </c>
      <c r="H1346" s="8" t="s">
        <v>567</v>
      </c>
      <c r="I1346" s="8">
        <v>0</v>
      </c>
      <c r="J1346" s="1">
        <v>66266.820000000007</v>
      </c>
      <c r="K1346" s="1">
        <v>0</v>
      </c>
      <c r="L1346" s="8">
        <v>-66266.820000000007</v>
      </c>
      <c r="M1346" t="s">
        <v>46</v>
      </c>
      <c r="N1346" t="s">
        <v>47</v>
      </c>
      <c r="O1346" t="s">
        <v>47</v>
      </c>
      <c r="P1346">
        <v>3070</v>
      </c>
      <c r="Q1346" t="s">
        <v>47</v>
      </c>
      <c r="R1346" s="8" t="s">
        <v>697</v>
      </c>
    </row>
    <row r="1347" spans="1:18" x14ac:dyDescent="0.25">
      <c r="A1347" s="8" t="s">
        <v>161</v>
      </c>
      <c r="B1347" t="s">
        <v>449</v>
      </c>
      <c r="C1347" t="s">
        <v>450</v>
      </c>
      <c r="D1347" t="s">
        <v>582</v>
      </c>
      <c r="E1347" t="s">
        <v>381</v>
      </c>
      <c r="F1347">
        <v>2020</v>
      </c>
      <c r="G1347">
        <v>2</v>
      </c>
      <c r="H1347" s="8" t="s">
        <v>567</v>
      </c>
      <c r="I1347" s="8">
        <v>0</v>
      </c>
      <c r="J1347" s="1">
        <v>45000</v>
      </c>
      <c r="K1347" s="1">
        <v>0</v>
      </c>
      <c r="L1347" s="8">
        <v>-45000</v>
      </c>
      <c r="M1347" t="s">
        <v>46</v>
      </c>
      <c r="N1347" t="s">
        <v>47</v>
      </c>
      <c r="O1347" t="s">
        <v>47</v>
      </c>
      <c r="P1347">
        <v>3074</v>
      </c>
      <c r="Q1347" t="s">
        <v>142</v>
      </c>
      <c r="R1347" s="8" t="s">
        <v>697</v>
      </c>
    </row>
    <row r="1348" spans="1:18" x14ac:dyDescent="0.25">
      <c r="A1348" s="8" t="s">
        <v>161</v>
      </c>
      <c r="B1348" t="s">
        <v>583</v>
      </c>
      <c r="C1348" t="s">
        <v>584</v>
      </c>
      <c r="D1348" t="s">
        <v>585</v>
      </c>
      <c r="E1348" t="s">
        <v>312</v>
      </c>
      <c r="F1348">
        <v>2020</v>
      </c>
      <c r="G1348">
        <v>2</v>
      </c>
      <c r="H1348" s="8" t="s">
        <v>567</v>
      </c>
      <c r="I1348" s="8">
        <v>0</v>
      </c>
      <c r="J1348" s="1">
        <v>8289.7099999999991</v>
      </c>
      <c r="K1348" s="1">
        <v>165543.07</v>
      </c>
      <c r="L1348" s="8">
        <v>157253.35999999999</v>
      </c>
      <c r="M1348" t="s">
        <v>51</v>
      </c>
      <c r="N1348" t="s">
        <v>149</v>
      </c>
      <c r="O1348" t="s">
        <v>149</v>
      </c>
      <c r="P1348">
        <v>3300</v>
      </c>
      <c r="Q1348" t="s">
        <v>150</v>
      </c>
      <c r="R1348" s="8" t="s">
        <v>697</v>
      </c>
    </row>
    <row r="1349" spans="1:18" x14ac:dyDescent="0.25">
      <c r="A1349" s="8" t="s">
        <v>161</v>
      </c>
      <c r="B1349" t="s">
        <v>583</v>
      </c>
      <c r="C1349" t="s">
        <v>586</v>
      </c>
      <c r="D1349" t="s">
        <v>587</v>
      </c>
      <c r="E1349" t="s">
        <v>362</v>
      </c>
      <c r="F1349">
        <v>2020</v>
      </c>
      <c r="G1349">
        <v>2</v>
      </c>
      <c r="H1349" s="8" t="s">
        <v>567</v>
      </c>
      <c r="I1349" s="8">
        <v>0</v>
      </c>
      <c r="J1349" s="1">
        <v>13232.38</v>
      </c>
      <c r="K1349" s="1">
        <v>13192.48</v>
      </c>
      <c r="L1349" s="8">
        <v>-39.9</v>
      </c>
      <c r="M1349" t="s">
        <v>51</v>
      </c>
      <c r="N1349" t="s">
        <v>52</v>
      </c>
      <c r="O1349" t="s">
        <v>52</v>
      </c>
      <c r="P1349">
        <v>3820</v>
      </c>
      <c r="Q1349" t="s">
        <v>119</v>
      </c>
      <c r="R1349" s="8" t="s">
        <v>697</v>
      </c>
    </row>
    <row r="1350" spans="1:18" x14ac:dyDescent="0.25">
      <c r="A1350" s="8" t="s">
        <v>161</v>
      </c>
      <c r="B1350" t="s">
        <v>583</v>
      </c>
      <c r="C1350" t="s">
        <v>586</v>
      </c>
      <c r="D1350" t="s">
        <v>587</v>
      </c>
      <c r="E1350" t="s">
        <v>321</v>
      </c>
      <c r="F1350">
        <v>2020</v>
      </c>
      <c r="G1350">
        <v>2</v>
      </c>
      <c r="H1350" s="8" t="s">
        <v>567</v>
      </c>
      <c r="I1350" s="8">
        <v>0</v>
      </c>
      <c r="J1350" s="1">
        <v>0</v>
      </c>
      <c r="K1350" s="1">
        <v>26279.85</v>
      </c>
      <c r="L1350" s="8">
        <v>26279.85</v>
      </c>
      <c r="M1350" t="s">
        <v>51</v>
      </c>
      <c r="N1350" t="s">
        <v>52</v>
      </c>
      <c r="O1350" t="s">
        <v>52</v>
      </c>
      <c r="P1350">
        <v>3841</v>
      </c>
      <c r="Q1350" t="s">
        <v>61</v>
      </c>
      <c r="R1350" s="8" t="s">
        <v>697</v>
      </c>
    </row>
    <row r="1351" spans="1:18" x14ac:dyDescent="0.25">
      <c r="A1351" s="8" t="s">
        <v>161</v>
      </c>
      <c r="B1351" t="s">
        <v>451</v>
      </c>
      <c r="C1351" t="s">
        <v>452</v>
      </c>
      <c r="D1351" t="s">
        <v>588</v>
      </c>
      <c r="E1351" t="s">
        <v>322</v>
      </c>
      <c r="F1351">
        <v>2020</v>
      </c>
      <c r="G1351">
        <v>2</v>
      </c>
      <c r="H1351" s="8" t="s">
        <v>567</v>
      </c>
      <c r="I1351" s="8">
        <v>0</v>
      </c>
      <c r="J1351" s="1">
        <v>31102.09</v>
      </c>
      <c r="K1351" s="1">
        <v>361446.02</v>
      </c>
      <c r="L1351" s="8">
        <v>330343.93</v>
      </c>
      <c r="M1351" t="s">
        <v>226</v>
      </c>
      <c r="N1351" t="s">
        <v>226</v>
      </c>
      <c r="O1351" t="s">
        <v>226</v>
      </c>
      <c r="P1351">
        <v>3900</v>
      </c>
      <c r="Q1351" t="s">
        <v>62</v>
      </c>
      <c r="R1351" s="8" t="s">
        <v>697</v>
      </c>
    </row>
    <row r="1352" spans="1:18" x14ac:dyDescent="0.25">
      <c r="A1352" s="8" t="s">
        <v>159</v>
      </c>
      <c r="B1352" t="s">
        <v>453</v>
      </c>
      <c r="C1352" t="s">
        <v>455</v>
      </c>
      <c r="D1352" t="s">
        <v>590</v>
      </c>
      <c r="E1352" t="s">
        <v>325</v>
      </c>
      <c r="F1352">
        <v>2020</v>
      </c>
      <c r="G1352">
        <v>2</v>
      </c>
      <c r="H1352" s="8" t="s">
        <v>567</v>
      </c>
      <c r="I1352" s="8">
        <v>0</v>
      </c>
      <c r="J1352" s="1">
        <v>0</v>
      </c>
      <c r="K1352" s="1">
        <v>87978.85</v>
      </c>
      <c r="L1352" s="8">
        <v>87978.85</v>
      </c>
      <c r="M1352" t="s">
        <v>63</v>
      </c>
      <c r="N1352" t="s">
        <v>67</v>
      </c>
      <c r="O1352" t="s">
        <v>68</v>
      </c>
      <c r="P1352">
        <v>4820</v>
      </c>
      <c r="Q1352" t="s">
        <v>68</v>
      </c>
      <c r="R1352" s="8" t="s">
        <v>697</v>
      </c>
    </row>
    <row r="1353" spans="1:18" x14ac:dyDescent="0.25">
      <c r="A1353" s="8" t="s">
        <v>159</v>
      </c>
      <c r="B1353" t="s">
        <v>453</v>
      </c>
      <c r="C1353" t="s">
        <v>456</v>
      </c>
      <c r="D1353" t="s">
        <v>591</v>
      </c>
      <c r="E1353" t="s">
        <v>326</v>
      </c>
      <c r="F1353">
        <v>2020</v>
      </c>
      <c r="G1353">
        <v>2</v>
      </c>
      <c r="H1353" s="8" t="s">
        <v>567</v>
      </c>
      <c r="I1353" s="8">
        <v>0</v>
      </c>
      <c r="J1353" s="1">
        <v>0</v>
      </c>
      <c r="K1353" s="1">
        <v>31102.09</v>
      </c>
      <c r="L1353" s="8">
        <v>31102.09</v>
      </c>
      <c r="M1353" t="s">
        <v>63</v>
      </c>
      <c r="N1353" t="s">
        <v>69</v>
      </c>
      <c r="O1353" t="s">
        <v>69</v>
      </c>
      <c r="P1353">
        <v>4830</v>
      </c>
      <c r="Q1353" t="s">
        <v>69</v>
      </c>
      <c r="R1353" s="8" t="s">
        <v>697</v>
      </c>
    </row>
    <row r="1354" spans="1:18" x14ac:dyDescent="0.25">
      <c r="A1354" s="8" t="s">
        <v>159</v>
      </c>
      <c r="B1354" t="s">
        <v>457</v>
      </c>
      <c r="C1354" t="s">
        <v>459</v>
      </c>
      <c r="D1354" t="s">
        <v>593</v>
      </c>
      <c r="E1354" t="s">
        <v>328</v>
      </c>
      <c r="F1354">
        <v>2020</v>
      </c>
      <c r="G1354">
        <v>2</v>
      </c>
      <c r="H1354" s="8" t="s">
        <v>567</v>
      </c>
      <c r="I1354" s="8">
        <v>0</v>
      </c>
      <c r="J1354" s="1">
        <v>18450</v>
      </c>
      <c r="K1354" s="1">
        <v>0</v>
      </c>
      <c r="L1354" s="8">
        <v>-18450</v>
      </c>
      <c r="M1354" t="s">
        <v>70</v>
      </c>
      <c r="N1354" t="s">
        <v>74</v>
      </c>
      <c r="O1354" t="s">
        <v>75</v>
      </c>
      <c r="P1354">
        <v>6020</v>
      </c>
      <c r="Q1354" t="s">
        <v>76</v>
      </c>
      <c r="R1354" s="8" t="s">
        <v>697</v>
      </c>
    </row>
    <row r="1355" spans="1:18" x14ac:dyDescent="0.25">
      <c r="A1355" s="8" t="s">
        <v>159</v>
      </c>
      <c r="B1355" t="s">
        <v>457</v>
      </c>
      <c r="C1355" t="s">
        <v>459</v>
      </c>
      <c r="D1355" t="s">
        <v>593</v>
      </c>
      <c r="E1355" t="s">
        <v>329</v>
      </c>
      <c r="F1355">
        <v>2020</v>
      </c>
      <c r="G1355">
        <v>2</v>
      </c>
      <c r="H1355" s="8" t="s">
        <v>567</v>
      </c>
      <c r="I1355" s="8">
        <v>0</v>
      </c>
      <c r="J1355" s="1">
        <v>10000</v>
      </c>
      <c r="K1355" s="1">
        <v>0</v>
      </c>
      <c r="L1355" s="8">
        <v>-10000</v>
      </c>
      <c r="M1355" t="s">
        <v>70</v>
      </c>
      <c r="N1355" t="s">
        <v>74</v>
      </c>
      <c r="O1355" t="s">
        <v>75</v>
      </c>
      <c r="P1355">
        <v>6024</v>
      </c>
      <c r="Q1355" t="s">
        <v>77</v>
      </c>
      <c r="R1355" s="8" t="s">
        <v>697</v>
      </c>
    </row>
    <row r="1356" spans="1:18" x14ac:dyDescent="0.25">
      <c r="A1356" s="8" t="s">
        <v>159</v>
      </c>
      <c r="B1356" t="s">
        <v>457</v>
      </c>
      <c r="C1356" t="s">
        <v>459</v>
      </c>
      <c r="D1356" t="s">
        <v>593</v>
      </c>
      <c r="E1356" t="s">
        <v>357</v>
      </c>
      <c r="F1356">
        <v>2020</v>
      </c>
      <c r="G1356">
        <v>2</v>
      </c>
      <c r="H1356" s="8" t="s">
        <v>567</v>
      </c>
      <c r="I1356" s="8">
        <v>0</v>
      </c>
      <c r="J1356" s="1">
        <v>26400</v>
      </c>
      <c r="K1356" s="1">
        <v>0</v>
      </c>
      <c r="L1356" s="8">
        <v>-26400</v>
      </c>
      <c r="M1356" t="s">
        <v>70</v>
      </c>
      <c r="N1356" t="s">
        <v>74</v>
      </c>
      <c r="O1356" t="s">
        <v>75</v>
      </c>
      <c r="P1356">
        <v>6095</v>
      </c>
      <c r="Q1356" t="s">
        <v>115</v>
      </c>
      <c r="R1356" s="8" t="s">
        <v>697</v>
      </c>
    </row>
    <row r="1357" spans="1:18" x14ac:dyDescent="0.25">
      <c r="A1357" s="8" t="s">
        <v>159</v>
      </c>
      <c r="B1357" t="s">
        <v>457</v>
      </c>
      <c r="C1357" t="s">
        <v>459</v>
      </c>
      <c r="D1357" t="s">
        <v>594</v>
      </c>
      <c r="E1357" t="s">
        <v>330</v>
      </c>
      <c r="F1357">
        <v>2020</v>
      </c>
      <c r="G1357">
        <v>2</v>
      </c>
      <c r="H1357" s="8" t="s">
        <v>567</v>
      </c>
      <c r="I1357" s="8">
        <v>0</v>
      </c>
      <c r="J1357" s="1">
        <v>4480.3900000000003</v>
      </c>
      <c r="K1357" s="1">
        <v>0</v>
      </c>
      <c r="L1357" s="8">
        <v>-4480.3900000000003</v>
      </c>
      <c r="M1357" t="s">
        <v>70</v>
      </c>
      <c r="N1357" t="s">
        <v>74</v>
      </c>
      <c r="O1357" t="s">
        <v>78</v>
      </c>
      <c r="P1357">
        <v>6110</v>
      </c>
      <c r="Q1357" t="s">
        <v>79</v>
      </c>
      <c r="R1357" s="8" t="s">
        <v>697</v>
      </c>
    </row>
    <row r="1358" spans="1:18" x14ac:dyDescent="0.25">
      <c r="A1358" s="8" t="s">
        <v>159</v>
      </c>
      <c r="B1358" t="s">
        <v>457</v>
      </c>
      <c r="C1358" t="s">
        <v>459</v>
      </c>
      <c r="D1358" t="s">
        <v>594</v>
      </c>
      <c r="E1358" t="s">
        <v>331</v>
      </c>
      <c r="F1358">
        <v>2020</v>
      </c>
      <c r="G1358">
        <v>2</v>
      </c>
      <c r="H1358" s="8" t="s">
        <v>567</v>
      </c>
      <c r="I1358" s="8">
        <v>0</v>
      </c>
      <c r="J1358" s="1">
        <v>112.86</v>
      </c>
      <c r="K1358" s="1">
        <v>0</v>
      </c>
      <c r="L1358" s="8">
        <v>-112.86</v>
      </c>
      <c r="M1358" t="s">
        <v>70</v>
      </c>
      <c r="N1358" t="s">
        <v>74</v>
      </c>
      <c r="O1358" t="s">
        <v>78</v>
      </c>
      <c r="P1358">
        <v>6111</v>
      </c>
      <c r="Q1358" t="s">
        <v>80</v>
      </c>
      <c r="R1358" s="8" t="s">
        <v>697</v>
      </c>
    </row>
    <row r="1359" spans="1:18" x14ac:dyDescent="0.25">
      <c r="A1359" s="8" t="s">
        <v>159</v>
      </c>
      <c r="B1359" t="s">
        <v>457</v>
      </c>
      <c r="C1359" t="s">
        <v>459</v>
      </c>
      <c r="D1359" t="s">
        <v>594</v>
      </c>
      <c r="E1359" t="s">
        <v>332</v>
      </c>
      <c r="F1359">
        <v>2020</v>
      </c>
      <c r="G1359">
        <v>2</v>
      </c>
      <c r="H1359" s="8" t="s">
        <v>567</v>
      </c>
      <c r="I1359" s="8">
        <v>0</v>
      </c>
      <c r="J1359" s="1">
        <v>284.5</v>
      </c>
      <c r="K1359" s="1">
        <v>0</v>
      </c>
      <c r="L1359" s="8">
        <v>-284.5</v>
      </c>
      <c r="M1359" t="s">
        <v>70</v>
      </c>
      <c r="N1359" t="s">
        <v>74</v>
      </c>
      <c r="O1359" t="s">
        <v>78</v>
      </c>
      <c r="P1359">
        <v>6120</v>
      </c>
      <c r="Q1359" t="s">
        <v>81</v>
      </c>
      <c r="R1359" s="8" t="s">
        <v>697</v>
      </c>
    </row>
    <row r="1360" spans="1:18" x14ac:dyDescent="0.25">
      <c r="A1360" s="8" t="s">
        <v>159</v>
      </c>
      <c r="B1360" t="s">
        <v>457</v>
      </c>
      <c r="C1360" t="s">
        <v>464</v>
      </c>
      <c r="D1360" t="s">
        <v>606</v>
      </c>
      <c r="E1360" t="s">
        <v>376</v>
      </c>
      <c r="F1360">
        <v>2020</v>
      </c>
      <c r="G1360">
        <v>2</v>
      </c>
      <c r="H1360" s="8" t="s">
        <v>567</v>
      </c>
      <c r="I1360" s="8">
        <v>0</v>
      </c>
      <c r="J1360" s="1">
        <v>4669.79</v>
      </c>
      <c r="K1360" s="1">
        <v>0</v>
      </c>
      <c r="L1360" s="8">
        <v>-4669.79</v>
      </c>
      <c r="M1360" t="s">
        <v>70</v>
      </c>
      <c r="N1360" t="s">
        <v>134</v>
      </c>
      <c r="O1360" t="s">
        <v>135</v>
      </c>
      <c r="P1360">
        <v>6201</v>
      </c>
      <c r="Q1360" t="s">
        <v>136</v>
      </c>
      <c r="R1360" s="8" t="s">
        <v>697</v>
      </c>
    </row>
    <row r="1361" spans="1:18" x14ac:dyDescent="0.25">
      <c r="A1361" s="8" t="s">
        <v>159</v>
      </c>
      <c r="B1361" t="s">
        <v>457</v>
      </c>
      <c r="C1361" t="s">
        <v>464</v>
      </c>
      <c r="D1361" t="s">
        <v>607</v>
      </c>
      <c r="E1361" t="s">
        <v>377</v>
      </c>
      <c r="F1361">
        <v>2020</v>
      </c>
      <c r="G1361">
        <v>2</v>
      </c>
      <c r="H1361" s="8" t="s">
        <v>567</v>
      </c>
      <c r="I1361" s="8">
        <v>0</v>
      </c>
      <c r="J1361" s="1">
        <v>740.65</v>
      </c>
      <c r="K1361" s="1">
        <v>0</v>
      </c>
      <c r="L1361" s="8">
        <v>-740.65</v>
      </c>
      <c r="M1361" t="s">
        <v>70</v>
      </c>
      <c r="N1361" t="s">
        <v>134</v>
      </c>
      <c r="O1361" t="s">
        <v>137</v>
      </c>
      <c r="P1361">
        <v>6220</v>
      </c>
      <c r="Q1361" t="s">
        <v>138</v>
      </c>
      <c r="R1361" s="8" t="s">
        <v>697</v>
      </c>
    </row>
    <row r="1362" spans="1:18" x14ac:dyDescent="0.25">
      <c r="A1362" s="8" t="s">
        <v>159</v>
      </c>
      <c r="B1362" t="s">
        <v>457</v>
      </c>
      <c r="C1362" t="s">
        <v>460</v>
      </c>
      <c r="D1362" t="s">
        <v>595</v>
      </c>
      <c r="E1362" t="s">
        <v>333</v>
      </c>
      <c r="F1362">
        <v>2020</v>
      </c>
      <c r="G1362">
        <v>2</v>
      </c>
      <c r="H1362" s="8" t="s">
        <v>567</v>
      </c>
      <c r="I1362" s="8">
        <v>0</v>
      </c>
      <c r="J1362" s="1">
        <v>400</v>
      </c>
      <c r="K1362" s="1">
        <v>0</v>
      </c>
      <c r="L1362" s="8">
        <v>-400</v>
      </c>
      <c r="M1362" t="s">
        <v>70</v>
      </c>
      <c r="N1362" t="s">
        <v>82</v>
      </c>
      <c r="O1362" t="s">
        <v>83</v>
      </c>
      <c r="P1362">
        <v>6300</v>
      </c>
      <c r="Q1362" t="s">
        <v>82</v>
      </c>
      <c r="R1362" s="8" t="s">
        <v>697</v>
      </c>
    </row>
    <row r="1363" spans="1:18" x14ac:dyDescent="0.25">
      <c r="A1363" s="8" t="s">
        <v>159</v>
      </c>
      <c r="B1363" t="s">
        <v>457</v>
      </c>
      <c r="C1363" t="s">
        <v>460</v>
      </c>
      <c r="D1363" t="s">
        <v>595</v>
      </c>
      <c r="E1363" t="s">
        <v>365</v>
      </c>
      <c r="F1363">
        <v>2020</v>
      </c>
      <c r="G1363">
        <v>2</v>
      </c>
      <c r="H1363" s="8" t="s">
        <v>567</v>
      </c>
      <c r="I1363" s="8">
        <v>0</v>
      </c>
      <c r="J1363" s="1">
        <v>71534.12</v>
      </c>
      <c r="K1363" s="1">
        <v>0</v>
      </c>
      <c r="L1363" s="8">
        <v>-71534.12</v>
      </c>
      <c r="M1363" t="s">
        <v>70</v>
      </c>
      <c r="N1363" t="s">
        <v>82</v>
      </c>
      <c r="O1363" t="s">
        <v>83</v>
      </c>
      <c r="P1363">
        <v>6301</v>
      </c>
      <c r="Q1363" t="s">
        <v>122</v>
      </c>
      <c r="R1363" s="8" t="s">
        <v>697</v>
      </c>
    </row>
    <row r="1364" spans="1:18" x14ac:dyDescent="0.25">
      <c r="A1364" s="8" t="s">
        <v>159</v>
      </c>
      <c r="B1364" t="s">
        <v>457</v>
      </c>
      <c r="C1364" t="s">
        <v>460</v>
      </c>
      <c r="D1364" t="s">
        <v>596</v>
      </c>
      <c r="E1364" t="s">
        <v>334</v>
      </c>
      <c r="F1364">
        <v>2020</v>
      </c>
      <c r="G1364">
        <v>2</v>
      </c>
      <c r="H1364" s="8" t="s">
        <v>567</v>
      </c>
      <c r="I1364" s="8">
        <v>0</v>
      </c>
      <c r="J1364" s="1">
        <v>5300</v>
      </c>
      <c r="K1364" s="1">
        <v>0</v>
      </c>
      <c r="L1364" s="8">
        <v>-5300</v>
      </c>
      <c r="M1364" t="s">
        <v>70</v>
      </c>
      <c r="N1364" t="s">
        <v>82</v>
      </c>
      <c r="O1364" t="s">
        <v>84</v>
      </c>
      <c r="P1364">
        <v>6310</v>
      </c>
      <c r="Q1364" t="s">
        <v>85</v>
      </c>
      <c r="R1364" s="8" t="s">
        <v>697</v>
      </c>
    </row>
    <row r="1365" spans="1:18" x14ac:dyDescent="0.25">
      <c r="A1365" s="8" t="s">
        <v>159</v>
      </c>
      <c r="B1365" t="s">
        <v>457</v>
      </c>
      <c r="C1365" t="s">
        <v>460</v>
      </c>
      <c r="D1365" t="s">
        <v>596</v>
      </c>
      <c r="E1365" t="s">
        <v>335</v>
      </c>
      <c r="F1365">
        <v>2020</v>
      </c>
      <c r="G1365">
        <v>2</v>
      </c>
      <c r="H1365" s="8" t="s">
        <v>567</v>
      </c>
      <c r="I1365" s="8">
        <v>0</v>
      </c>
      <c r="J1365" s="1">
        <v>-4604.55</v>
      </c>
      <c r="K1365" s="1">
        <v>0</v>
      </c>
      <c r="L1365" s="8">
        <v>4604.55</v>
      </c>
      <c r="M1365" t="s">
        <v>70</v>
      </c>
      <c r="N1365" t="s">
        <v>82</v>
      </c>
      <c r="O1365" t="s">
        <v>84</v>
      </c>
      <c r="P1365">
        <v>6325</v>
      </c>
      <c r="Q1365" t="s">
        <v>86</v>
      </c>
      <c r="R1365" s="8" t="s">
        <v>697</v>
      </c>
    </row>
    <row r="1366" spans="1:18" x14ac:dyDescent="0.25">
      <c r="A1366" s="8" t="s">
        <v>159</v>
      </c>
      <c r="B1366" t="s">
        <v>457</v>
      </c>
      <c r="C1366" t="s">
        <v>460</v>
      </c>
      <c r="D1366" t="s">
        <v>596</v>
      </c>
      <c r="E1366" t="s">
        <v>336</v>
      </c>
      <c r="F1366">
        <v>2020</v>
      </c>
      <c r="G1366">
        <v>2</v>
      </c>
      <c r="H1366" s="8" t="s">
        <v>567</v>
      </c>
      <c r="I1366" s="8">
        <v>0</v>
      </c>
      <c r="J1366" s="1">
        <v>430</v>
      </c>
      <c r="K1366" s="1">
        <v>0</v>
      </c>
      <c r="L1366" s="8">
        <v>-430</v>
      </c>
      <c r="M1366" t="s">
        <v>70</v>
      </c>
      <c r="N1366" t="s">
        <v>82</v>
      </c>
      <c r="O1366" t="s">
        <v>84</v>
      </c>
      <c r="P1366">
        <v>6330</v>
      </c>
      <c r="Q1366" t="s">
        <v>87</v>
      </c>
      <c r="R1366" s="8" t="s">
        <v>697</v>
      </c>
    </row>
    <row r="1367" spans="1:18" x14ac:dyDescent="0.25">
      <c r="A1367" s="8" t="s">
        <v>159</v>
      </c>
      <c r="B1367" t="s">
        <v>457</v>
      </c>
      <c r="C1367" t="s">
        <v>460</v>
      </c>
      <c r="D1367" t="s">
        <v>597</v>
      </c>
      <c r="E1367" t="s">
        <v>338</v>
      </c>
      <c r="F1367">
        <v>2020</v>
      </c>
      <c r="G1367">
        <v>2</v>
      </c>
      <c r="H1367" s="8" t="s">
        <v>567</v>
      </c>
      <c r="I1367" s="8">
        <v>0</v>
      </c>
      <c r="J1367" s="1">
        <v>2357</v>
      </c>
      <c r="K1367" s="1">
        <v>0</v>
      </c>
      <c r="L1367" s="8">
        <v>-2357</v>
      </c>
      <c r="M1367" t="s">
        <v>70</v>
      </c>
      <c r="N1367" t="s">
        <v>82</v>
      </c>
      <c r="O1367" t="s">
        <v>88</v>
      </c>
      <c r="P1367">
        <v>6420</v>
      </c>
      <c r="Q1367" t="s">
        <v>90</v>
      </c>
      <c r="R1367" s="8" t="s">
        <v>697</v>
      </c>
    </row>
    <row r="1368" spans="1:18" x14ac:dyDescent="0.25">
      <c r="A1368" s="8" t="s">
        <v>159</v>
      </c>
      <c r="B1368" t="s">
        <v>457</v>
      </c>
      <c r="C1368" t="s">
        <v>460</v>
      </c>
      <c r="D1368" t="s">
        <v>598</v>
      </c>
      <c r="E1368" t="s">
        <v>339</v>
      </c>
      <c r="F1368">
        <v>2020</v>
      </c>
      <c r="G1368">
        <v>2</v>
      </c>
      <c r="H1368" s="8" t="s">
        <v>567</v>
      </c>
      <c r="I1368" s="8">
        <v>0</v>
      </c>
      <c r="J1368" s="1">
        <v>3124.76</v>
      </c>
      <c r="K1368" s="1">
        <v>0</v>
      </c>
      <c r="L1368" s="8">
        <v>-3124.76</v>
      </c>
      <c r="M1368" t="s">
        <v>70</v>
      </c>
      <c r="N1368" t="s">
        <v>82</v>
      </c>
      <c r="O1368" t="s">
        <v>91</v>
      </c>
      <c r="P1368">
        <v>6470</v>
      </c>
      <c r="Q1368" t="s">
        <v>92</v>
      </c>
      <c r="R1368" s="8" t="s">
        <v>697</v>
      </c>
    </row>
    <row r="1369" spans="1:18" x14ac:dyDescent="0.25">
      <c r="A1369" s="8" t="s">
        <v>159</v>
      </c>
      <c r="B1369" t="s">
        <v>457</v>
      </c>
      <c r="C1369" t="s">
        <v>460</v>
      </c>
      <c r="D1369" t="s">
        <v>598</v>
      </c>
      <c r="E1369" t="s">
        <v>340</v>
      </c>
      <c r="F1369">
        <v>2020</v>
      </c>
      <c r="G1369">
        <v>2</v>
      </c>
      <c r="H1369" s="8" t="s">
        <v>567</v>
      </c>
      <c r="I1369" s="8">
        <v>0</v>
      </c>
      <c r="J1369" s="1">
        <v>1400</v>
      </c>
      <c r="K1369" s="1">
        <v>0</v>
      </c>
      <c r="L1369" s="8">
        <v>-1400</v>
      </c>
      <c r="M1369" t="s">
        <v>70</v>
      </c>
      <c r="N1369" t="s">
        <v>82</v>
      </c>
      <c r="O1369" t="s">
        <v>91</v>
      </c>
      <c r="P1369">
        <v>6495</v>
      </c>
      <c r="Q1369" t="s">
        <v>93</v>
      </c>
      <c r="R1369" s="8" t="s">
        <v>697</v>
      </c>
    </row>
    <row r="1370" spans="1:18" x14ac:dyDescent="0.25">
      <c r="A1370" s="8" t="s">
        <v>159</v>
      </c>
      <c r="B1370" t="s">
        <v>457</v>
      </c>
      <c r="C1370" t="s">
        <v>460</v>
      </c>
      <c r="D1370" t="s">
        <v>599</v>
      </c>
      <c r="E1370" t="s">
        <v>342</v>
      </c>
      <c r="F1370">
        <v>2020</v>
      </c>
      <c r="G1370">
        <v>2</v>
      </c>
      <c r="H1370" s="8" t="s">
        <v>567</v>
      </c>
      <c r="I1370" s="8">
        <v>0</v>
      </c>
      <c r="J1370" s="1">
        <v>-300</v>
      </c>
      <c r="K1370" s="1">
        <v>0</v>
      </c>
      <c r="L1370" s="8">
        <v>300</v>
      </c>
      <c r="M1370" t="s">
        <v>70</v>
      </c>
      <c r="N1370" t="s">
        <v>82</v>
      </c>
      <c r="O1370" t="s">
        <v>94</v>
      </c>
      <c r="P1370">
        <v>6650</v>
      </c>
      <c r="Q1370" t="s">
        <v>96</v>
      </c>
      <c r="R1370" s="8" t="s">
        <v>697</v>
      </c>
    </row>
    <row r="1371" spans="1:18" x14ac:dyDescent="0.25">
      <c r="A1371" s="8" t="s">
        <v>159</v>
      </c>
      <c r="B1371" t="s">
        <v>457</v>
      </c>
      <c r="C1371" t="s">
        <v>460</v>
      </c>
      <c r="D1371" t="s">
        <v>600</v>
      </c>
      <c r="E1371" t="s">
        <v>366</v>
      </c>
      <c r="F1371">
        <v>2020</v>
      </c>
      <c r="G1371">
        <v>2</v>
      </c>
      <c r="H1371" s="8" t="s">
        <v>567</v>
      </c>
      <c r="I1371" s="8">
        <v>0</v>
      </c>
      <c r="J1371" s="1">
        <v>40</v>
      </c>
      <c r="K1371" s="1">
        <v>0</v>
      </c>
      <c r="L1371" s="8">
        <v>-40</v>
      </c>
      <c r="M1371" t="s">
        <v>70</v>
      </c>
      <c r="N1371" t="s">
        <v>82</v>
      </c>
      <c r="O1371" t="s">
        <v>99</v>
      </c>
      <c r="P1371">
        <v>6800</v>
      </c>
      <c r="Q1371" t="s">
        <v>123</v>
      </c>
      <c r="R1371" s="8" t="s">
        <v>697</v>
      </c>
    </row>
    <row r="1372" spans="1:18" x14ac:dyDescent="0.25">
      <c r="A1372" s="8" t="s">
        <v>159</v>
      </c>
      <c r="B1372" t="s">
        <v>457</v>
      </c>
      <c r="C1372" t="s">
        <v>460</v>
      </c>
      <c r="D1372" t="s">
        <v>600</v>
      </c>
      <c r="E1372" t="s">
        <v>345</v>
      </c>
      <c r="F1372">
        <v>2020</v>
      </c>
      <c r="G1372">
        <v>2</v>
      </c>
      <c r="H1372" s="8" t="s">
        <v>567</v>
      </c>
      <c r="I1372" s="8">
        <v>0</v>
      </c>
      <c r="J1372" s="1">
        <v>230</v>
      </c>
      <c r="K1372" s="1">
        <v>0</v>
      </c>
      <c r="L1372" s="8">
        <v>-230</v>
      </c>
      <c r="M1372" t="s">
        <v>70</v>
      </c>
      <c r="N1372" t="s">
        <v>82</v>
      </c>
      <c r="O1372" t="s">
        <v>99</v>
      </c>
      <c r="P1372">
        <v>6805</v>
      </c>
      <c r="Q1372" t="s">
        <v>100</v>
      </c>
      <c r="R1372" s="8" t="s">
        <v>697</v>
      </c>
    </row>
    <row r="1373" spans="1:18" x14ac:dyDescent="0.25">
      <c r="A1373" s="8" t="s">
        <v>159</v>
      </c>
      <c r="B1373" t="s">
        <v>457</v>
      </c>
      <c r="C1373" t="s">
        <v>460</v>
      </c>
      <c r="D1373" t="s">
        <v>600</v>
      </c>
      <c r="E1373" t="s">
        <v>360</v>
      </c>
      <c r="F1373">
        <v>2020</v>
      </c>
      <c r="G1373">
        <v>2</v>
      </c>
      <c r="H1373" s="8" t="s">
        <v>567</v>
      </c>
      <c r="I1373" s="8">
        <v>0</v>
      </c>
      <c r="J1373" s="1">
        <v>200</v>
      </c>
      <c r="K1373" s="1">
        <v>0</v>
      </c>
      <c r="L1373" s="8">
        <v>-200</v>
      </c>
      <c r="M1373" t="s">
        <v>70</v>
      </c>
      <c r="N1373" t="s">
        <v>82</v>
      </c>
      <c r="O1373" t="s">
        <v>99</v>
      </c>
      <c r="P1373">
        <v>6815</v>
      </c>
      <c r="Q1373" t="s">
        <v>99</v>
      </c>
      <c r="R1373" s="8" t="s">
        <v>697</v>
      </c>
    </row>
    <row r="1374" spans="1:18" x14ac:dyDescent="0.25">
      <c r="A1374" s="8" t="s">
        <v>159</v>
      </c>
      <c r="B1374" t="s">
        <v>457</v>
      </c>
      <c r="C1374" t="s">
        <v>460</v>
      </c>
      <c r="D1374" t="s">
        <v>601</v>
      </c>
      <c r="E1374" t="s">
        <v>346</v>
      </c>
      <c r="F1374">
        <v>2020</v>
      </c>
      <c r="G1374">
        <v>2</v>
      </c>
      <c r="H1374" s="8" t="s">
        <v>567</v>
      </c>
      <c r="I1374" s="8">
        <v>0</v>
      </c>
      <c r="J1374" s="1">
        <v>56910.43</v>
      </c>
      <c r="K1374" s="1">
        <v>0</v>
      </c>
      <c r="L1374" s="8">
        <v>-56910.43</v>
      </c>
      <c r="M1374" t="s">
        <v>70</v>
      </c>
      <c r="N1374" t="s">
        <v>82</v>
      </c>
      <c r="O1374" t="s">
        <v>101</v>
      </c>
      <c r="P1374">
        <v>6825</v>
      </c>
      <c r="Q1374" t="s">
        <v>102</v>
      </c>
      <c r="R1374" s="8" t="s">
        <v>697</v>
      </c>
    </row>
    <row r="1375" spans="1:18" x14ac:dyDescent="0.25">
      <c r="A1375" s="8" t="s">
        <v>159</v>
      </c>
      <c r="B1375" t="s">
        <v>457</v>
      </c>
      <c r="C1375" t="s">
        <v>460</v>
      </c>
      <c r="D1375" t="s">
        <v>601</v>
      </c>
      <c r="E1375" t="s">
        <v>388</v>
      </c>
      <c r="F1375">
        <v>2020</v>
      </c>
      <c r="G1375">
        <v>2</v>
      </c>
      <c r="H1375" s="8" t="s">
        <v>567</v>
      </c>
      <c r="I1375" s="8">
        <v>0</v>
      </c>
      <c r="J1375" s="1">
        <v>-20</v>
      </c>
      <c r="K1375" s="1">
        <v>0</v>
      </c>
      <c r="L1375" s="8">
        <v>20</v>
      </c>
      <c r="M1375" t="s">
        <v>70</v>
      </c>
      <c r="N1375" t="s">
        <v>82</v>
      </c>
      <c r="O1375" t="s">
        <v>101</v>
      </c>
      <c r="P1375">
        <v>6830</v>
      </c>
      <c r="Q1375" t="s">
        <v>151</v>
      </c>
      <c r="R1375" s="8" t="s">
        <v>697</v>
      </c>
    </row>
    <row r="1376" spans="1:18" x14ac:dyDescent="0.25">
      <c r="A1376" s="8" t="s">
        <v>159</v>
      </c>
      <c r="B1376" t="s">
        <v>457</v>
      </c>
      <c r="C1376" t="s">
        <v>460</v>
      </c>
      <c r="D1376" t="s">
        <v>602</v>
      </c>
      <c r="E1376" t="s">
        <v>348</v>
      </c>
      <c r="F1376">
        <v>2020</v>
      </c>
      <c r="G1376">
        <v>2</v>
      </c>
      <c r="H1376" s="8" t="s">
        <v>567</v>
      </c>
      <c r="I1376" s="8">
        <v>0</v>
      </c>
      <c r="J1376" s="1">
        <v>100</v>
      </c>
      <c r="K1376" s="1">
        <v>0</v>
      </c>
      <c r="L1376" s="8">
        <v>-100</v>
      </c>
      <c r="M1376" t="s">
        <v>70</v>
      </c>
      <c r="N1376" t="s">
        <v>82</v>
      </c>
      <c r="O1376" t="s">
        <v>103</v>
      </c>
      <c r="P1376">
        <v>6855</v>
      </c>
      <c r="Q1376" t="s">
        <v>104</v>
      </c>
      <c r="R1376" s="8" t="s">
        <v>697</v>
      </c>
    </row>
    <row r="1377" spans="1:18" x14ac:dyDescent="0.25">
      <c r="A1377" s="8" t="s">
        <v>160</v>
      </c>
      <c r="B1377" t="s">
        <v>437</v>
      </c>
      <c r="C1377" t="s">
        <v>438</v>
      </c>
      <c r="D1377" t="s">
        <v>568</v>
      </c>
      <c r="E1377" t="s">
        <v>286</v>
      </c>
      <c r="F1377">
        <v>2020</v>
      </c>
      <c r="G1377">
        <v>3</v>
      </c>
      <c r="H1377" s="8" t="s">
        <v>567</v>
      </c>
      <c r="I1377" s="8">
        <v>0</v>
      </c>
      <c r="J1377" s="1">
        <v>32518.53</v>
      </c>
      <c r="K1377" s="1">
        <v>5878.11</v>
      </c>
      <c r="L1377" s="8">
        <v>-26640.42</v>
      </c>
      <c r="M1377" t="s">
        <v>9</v>
      </c>
      <c r="N1377" t="s">
        <v>10</v>
      </c>
      <c r="O1377" t="s">
        <v>11</v>
      </c>
      <c r="P1377">
        <v>143</v>
      </c>
      <c r="Q1377" t="s">
        <v>12</v>
      </c>
      <c r="R1377" s="8" t="s">
        <v>697</v>
      </c>
    </row>
    <row r="1378" spans="1:18" x14ac:dyDescent="0.25">
      <c r="A1378" s="8" t="s">
        <v>160</v>
      </c>
      <c r="B1378" t="s">
        <v>437</v>
      </c>
      <c r="C1378" t="s">
        <v>439</v>
      </c>
      <c r="D1378" t="s">
        <v>569</v>
      </c>
      <c r="E1378" t="s">
        <v>289</v>
      </c>
      <c r="F1378">
        <v>2020</v>
      </c>
      <c r="G1378">
        <v>3</v>
      </c>
      <c r="H1378" s="8" t="s">
        <v>567</v>
      </c>
      <c r="I1378" s="8">
        <v>0</v>
      </c>
      <c r="J1378" s="1">
        <v>0</v>
      </c>
      <c r="K1378" s="1">
        <v>424.6</v>
      </c>
      <c r="L1378" s="8">
        <v>424.6</v>
      </c>
      <c r="M1378" t="s">
        <v>9</v>
      </c>
      <c r="N1378" t="s">
        <v>13</v>
      </c>
      <c r="O1378" t="s">
        <v>14</v>
      </c>
      <c r="P1378">
        <v>630</v>
      </c>
      <c r="Q1378" t="s">
        <v>16</v>
      </c>
      <c r="R1378" s="8" t="s">
        <v>697</v>
      </c>
    </row>
    <row r="1379" spans="1:18" x14ac:dyDescent="0.25">
      <c r="A1379" s="8" t="s">
        <v>160</v>
      </c>
      <c r="B1379" t="s">
        <v>437</v>
      </c>
      <c r="C1379" t="s">
        <v>439</v>
      </c>
      <c r="D1379" t="s">
        <v>569</v>
      </c>
      <c r="E1379" t="s">
        <v>290</v>
      </c>
      <c r="F1379">
        <v>2020</v>
      </c>
      <c r="G1379">
        <v>3</v>
      </c>
      <c r="H1379" s="8" t="s">
        <v>567</v>
      </c>
      <c r="I1379" s="8">
        <v>0</v>
      </c>
      <c r="J1379" s="1">
        <v>0</v>
      </c>
      <c r="K1379" s="1">
        <v>221.08</v>
      </c>
      <c r="L1379" s="8">
        <v>221.08</v>
      </c>
      <c r="M1379" t="s">
        <v>9</v>
      </c>
      <c r="N1379" t="s">
        <v>13</v>
      </c>
      <c r="O1379" t="s">
        <v>14</v>
      </c>
      <c r="P1379">
        <v>650</v>
      </c>
      <c r="Q1379" t="s">
        <v>17</v>
      </c>
      <c r="R1379" s="8" t="s">
        <v>697</v>
      </c>
    </row>
    <row r="1380" spans="1:18" x14ac:dyDescent="0.25">
      <c r="A1380" s="8" t="s">
        <v>160</v>
      </c>
      <c r="B1380" t="s">
        <v>440</v>
      </c>
      <c r="C1380" t="s">
        <v>571</v>
      </c>
      <c r="D1380" t="s">
        <v>573</v>
      </c>
      <c r="E1380" t="s">
        <v>295</v>
      </c>
      <c r="F1380">
        <v>2020</v>
      </c>
      <c r="G1380">
        <v>3</v>
      </c>
      <c r="H1380" s="8" t="s">
        <v>567</v>
      </c>
      <c r="I1380" s="8">
        <v>0</v>
      </c>
      <c r="J1380" s="1">
        <v>4.51</v>
      </c>
      <c r="K1380" s="1">
        <v>0</v>
      </c>
      <c r="L1380" s="8">
        <v>-4.51</v>
      </c>
      <c r="M1380" t="s">
        <v>19</v>
      </c>
      <c r="N1380" t="s">
        <v>23</v>
      </c>
      <c r="O1380" t="s">
        <v>24</v>
      </c>
      <c r="P1380">
        <v>1401</v>
      </c>
      <c r="Q1380" t="s">
        <v>26</v>
      </c>
      <c r="R1380" s="8" t="s">
        <v>697</v>
      </c>
    </row>
    <row r="1381" spans="1:18" x14ac:dyDescent="0.25">
      <c r="A1381" s="8" t="s">
        <v>160</v>
      </c>
      <c r="B1381" t="s">
        <v>440</v>
      </c>
      <c r="C1381" t="s">
        <v>571</v>
      </c>
      <c r="D1381" t="s">
        <v>573</v>
      </c>
      <c r="E1381" t="s">
        <v>296</v>
      </c>
      <c r="F1381">
        <v>2020</v>
      </c>
      <c r="G1381">
        <v>3</v>
      </c>
      <c r="H1381" s="8" t="s">
        <v>567</v>
      </c>
      <c r="I1381" s="8">
        <v>0</v>
      </c>
      <c r="J1381" s="1">
        <v>21631.88</v>
      </c>
      <c r="K1381" s="1">
        <v>0</v>
      </c>
      <c r="L1381" s="8">
        <v>-21631.88</v>
      </c>
      <c r="M1381" t="s">
        <v>19</v>
      </c>
      <c r="N1381" t="s">
        <v>23</v>
      </c>
      <c r="O1381" t="s">
        <v>24</v>
      </c>
      <c r="P1381">
        <v>1406</v>
      </c>
      <c r="Q1381" t="s">
        <v>27</v>
      </c>
      <c r="R1381" s="8" t="s">
        <v>697</v>
      </c>
    </row>
    <row r="1382" spans="1:18" x14ac:dyDescent="0.25">
      <c r="A1382" s="8" t="s">
        <v>160</v>
      </c>
      <c r="B1382" t="s">
        <v>440</v>
      </c>
      <c r="C1382" t="s">
        <v>571</v>
      </c>
      <c r="D1382" t="s">
        <v>573</v>
      </c>
      <c r="E1382" t="s">
        <v>297</v>
      </c>
      <c r="F1382">
        <v>2020</v>
      </c>
      <c r="G1382">
        <v>3</v>
      </c>
      <c r="H1382" s="8" t="s">
        <v>567</v>
      </c>
      <c r="I1382" s="8">
        <v>0</v>
      </c>
      <c r="J1382" s="1">
        <v>7108.71</v>
      </c>
      <c r="K1382" s="1">
        <v>0</v>
      </c>
      <c r="L1382" s="8">
        <v>-7108.71</v>
      </c>
      <c r="M1382" t="s">
        <v>19</v>
      </c>
      <c r="N1382" t="s">
        <v>23</v>
      </c>
      <c r="O1382" t="s">
        <v>24</v>
      </c>
      <c r="P1382">
        <v>1434</v>
      </c>
      <c r="Q1382" t="s">
        <v>28</v>
      </c>
      <c r="R1382" s="8" t="s">
        <v>697</v>
      </c>
    </row>
    <row r="1383" spans="1:18" x14ac:dyDescent="0.25">
      <c r="A1383" s="8" t="s">
        <v>160</v>
      </c>
      <c r="B1383" t="s">
        <v>440</v>
      </c>
      <c r="C1383" t="s">
        <v>574</v>
      </c>
      <c r="D1383" t="s">
        <v>575</v>
      </c>
      <c r="E1383" t="s">
        <v>487</v>
      </c>
      <c r="F1383">
        <v>2020</v>
      </c>
      <c r="G1383">
        <v>3</v>
      </c>
      <c r="H1383" s="8" t="s">
        <v>567</v>
      </c>
      <c r="I1383" s="8">
        <v>0</v>
      </c>
      <c r="J1383" s="1">
        <v>4539.9399999999996</v>
      </c>
      <c r="K1383" s="1">
        <v>268235.45</v>
      </c>
      <c r="L1383" s="8">
        <v>263695.51</v>
      </c>
      <c r="M1383" t="s">
        <v>19</v>
      </c>
      <c r="N1383" t="s">
        <v>30</v>
      </c>
      <c r="O1383" t="s">
        <v>31</v>
      </c>
      <c r="P1383">
        <v>1800</v>
      </c>
      <c r="Q1383" t="s">
        <v>33</v>
      </c>
      <c r="R1383" s="8" t="s">
        <v>697</v>
      </c>
    </row>
    <row r="1384" spans="1:18" x14ac:dyDescent="0.25">
      <c r="A1384" s="8" t="s">
        <v>160</v>
      </c>
      <c r="B1384" t="s">
        <v>440</v>
      </c>
      <c r="C1384" t="s">
        <v>574</v>
      </c>
      <c r="D1384" t="s">
        <v>575</v>
      </c>
      <c r="E1384" t="s">
        <v>300</v>
      </c>
      <c r="F1384">
        <v>2020</v>
      </c>
      <c r="G1384">
        <v>3</v>
      </c>
      <c r="H1384" s="8" t="s">
        <v>567</v>
      </c>
      <c r="I1384" s="8">
        <v>0</v>
      </c>
      <c r="J1384" s="1">
        <v>0</v>
      </c>
      <c r="K1384" s="1">
        <v>78070.44</v>
      </c>
      <c r="L1384" s="8">
        <v>78070.44</v>
      </c>
      <c r="M1384" t="s">
        <v>19</v>
      </c>
      <c r="N1384" t="s">
        <v>30</v>
      </c>
      <c r="O1384" t="s">
        <v>31</v>
      </c>
      <c r="P1384">
        <v>1803</v>
      </c>
      <c r="Q1384" t="s">
        <v>33</v>
      </c>
      <c r="R1384" s="8" t="s">
        <v>697</v>
      </c>
    </row>
    <row r="1385" spans="1:18" x14ac:dyDescent="0.25">
      <c r="A1385" s="8" t="s">
        <v>161</v>
      </c>
      <c r="B1385" t="s">
        <v>583</v>
      </c>
      <c r="C1385" t="s">
        <v>584</v>
      </c>
      <c r="D1385" t="s">
        <v>585</v>
      </c>
      <c r="E1385" t="s">
        <v>312</v>
      </c>
      <c r="F1385">
        <v>2020</v>
      </c>
      <c r="G1385">
        <v>3</v>
      </c>
      <c r="H1385" s="8" t="s">
        <v>567</v>
      </c>
      <c r="I1385" s="8">
        <v>0</v>
      </c>
      <c r="J1385" s="1">
        <v>266416.84999999998</v>
      </c>
      <c r="K1385" s="1">
        <v>139531.46</v>
      </c>
      <c r="L1385" s="8">
        <v>-126885.39</v>
      </c>
      <c r="M1385" t="s">
        <v>51</v>
      </c>
      <c r="N1385" t="s">
        <v>149</v>
      </c>
      <c r="O1385" t="s">
        <v>149</v>
      </c>
      <c r="P1385">
        <v>3300</v>
      </c>
      <c r="Q1385" t="s">
        <v>150</v>
      </c>
      <c r="R1385" s="8" t="s">
        <v>697</v>
      </c>
    </row>
    <row r="1386" spans="1:18" x14ac:dyDescent="0.25">
      <c r="A1386" s="8" t="s">
        <v>161</v>
      </c>
      <c r="B1386" t="s">
        <v>583</v>
      </c>
      <c r="C1386" t="s">
        <v>586</v>
      </c>
      <c r="D1386" t="s">
        <v>587</v>
      </c>
      <c r="E1386" t="s">
        <v>362</v>
      </c>
      <c r="F1386">
        <v>2020</v>
      </c>
      <c r="G1386">
        <v>3</v>
      </c>
      <c r="H1386" s="8" t="s">
        <v>567</v>
      </c>
      <c r="I1386" s="8">
        <v>0</v>
      </c>
      <c r="J1386" s="1">
        <v>-16474.830000000002</v>
      </c>
      <c r="K1386" s="1">
        <v>4539.9399999999996</v>
      </c>
      <c r="L1386" s="8">
        <v>21014.77</v>
      </c>
      <c r="M1386" t="s">
        <v>51</v>
      </c>
      <c r="N1386" t="s">
        <v>52</v>
      </c>
      <c r="O1386" t="s">
        <v>52</v>
      </c>
      <c r="P1386">
        <v>3820</v>
      </c>
      <c r="Q1386" t="s">
        <v>119</v>
      </c>
      <c r="R1386" s="8" t="s">
        <v>697</v>
      </c>
    </row>
    <row r="1387" spans="1:18" x14ac:dyDescent="0.25">
      <c r="A1387" s="8" t="s">
        <v>161</v>
      </c>
      <c r="B1387" t="s">
        <v>451</v>
      </c>
      <c r="C1387" t="s">
        <v>452</v>
      </c>
      <c r="D1387" t="s">
        <v>588</v>
      </c>
      <c r="E1387" t="s">
        <v>322</v>
      </c>
      <c r="F1387">
        <v>2020</v>
      </c>
      <c r="G1387">
        <v>3</v>
      </c>
      <c r="H1387" s="8" t="s">
        <v>567</v>
      </c>
      <c r="I1387" s="8">
        <v>0</v>
      </c>
      <c r="J1387" s="1">
        <v>46612.7</v>
      </c>
      <c r="K1387" s="1">
        <v>0</v>
      </c>
      <c r="L1387" s="8">
        <v>-46612.7</v>
      </c>
      <c r="M1387" t="s">
        <v>226</v>
      </c>
      <c r="N1387" t="s">
        <v>226</v>
      </c>
      <c r="O1387" t="s">
        <v>226</v>
      </c>
      <c r="P1387">
        <v>3900</v>
      </c>
      <c r="Q1387" t="s">
        <v>62</v>
      </c>
      <c r="R1387" s="8" t="s">
        <v>697</v>
      </c>
    </row>
    <row r="1388" spans="1:18" x14ac:dyDescent="0.25">
      <c r="A1388" s="8" t="s">
        <v>159</v>
      </c>
      <c r="B1388" t="s">
        <v>453</v>
      </c>
      <c r="C1388" t="s">
        <v>455</v>
      </c>
      <c r="D1388" t="s">
        <v>590</v>
      </c>
      <c r="E1388" t="s">
        <v>325</v>
      </c>
      <c r="F1388">
        <v>2020</v>
      </c>
      <c r="G1388">
        <v>3</v>
      </c>
      <c r="H1388" s="8" t="s">
        <v>567</v>
      </c>
      <c r="I1388" s="8">
        <v>0</v>
      </c>
      <c r="J1388" s="1">
        <v>0</v>
      </c>
      <c r="K1388" s="1">
        <v>13179.75</v>
      </c>
      <c r="L1388" s="8">
        <v>13179.75</v>
      </c>
      <c r="M1388" t="s">
        <v>63</v>
      </c>
      <c r="N1388" t="s">
        <v>67</v>
      </c>
      <c r="O1388" t="s">
        <v>68</v>
      </c>
      <c r="P1388">
        <v>4820</v>
      </c>
      <c r="Q1388" t="s">
        <v>68</v>
      </c>
      <c r="R1388" s="8" t="s">
        <v>697</v>
      </c>
    </row>
    <row r="1389" spans="1:18" x14ac:dyDescent="0.25">
      <c r="A1389" s="8" t="s">
        <v>159</v>
      </c>
      <c r="B1389" t="s">
        <v>453</v>
      </c>
      <c r="C1389" t="s">
        <v>456</v>
      </c>
      <c r="D1389" t="s">
        <v>591</v>
      </c>
      <c r="E1389" t="s">
        <v>326</v>
      </c>
      <c r="F1389">
        <v>2020</v>
      </c>
      <c r="G1389">
        <v>3</v>
      </c>
      <c r="H1389" s="8" t="s">
        <v>567</v>
      </c>
      <c r="I1389" s="8">
        <v>0</v>
      </c>
      <c r="J1389" s="1">
        <v>0</v>
      </c>
      <c r="K1389" s="1">
        <v>46612.7</v>
      </c>
      <c r="L1389" s="8">
        <v>46612.7</v>
      </c>
      <c r="M1389" t="s">
        <v>63</v>
      </c>
      <c r="N1389" t="s">
        <v>69</v>
      </c>
      <c r="O1389" t="s">
        <v>69</v>
      </c>
      <c r="P1389">
        <v>4830</v>
      </c>
      <c r="Q1389" t="s">
        <v>69</v>
      </c>
      <c r="R1389" s="8" t="s">
        <v>697</v>
      </c>
    </row>
    <row r="1390" spans="1:18" x14ac:dyDescent="0.25">
      <c r="A1390" s="8" t="s">
        <v>159</v>
      </c>
      <c r="B1390" t="s">
        <v>457</v>
      </c>
      <c r="C1390" t="s">
        <v>459</v>
      </c>
      <c r="D1390" t="s">
        <v>593</v>
      </c>
      <c r="E1390" t="s">
        <v>328</v>
      </c>
      <c r="F1390">
        <v>2020</v>
      </c>
      <c r="G1390">
        <v>3</v>
      </c>
      <c r="H1390" s="8" t="s">
        <v>567</v>
      </c>
      <c r="I1390" s="8">
        <v>0</v>
      </c>
      <c r="J1390" s="1">
        <v>21572.5</v>
      </c>
      <c r="K1390" s="1">
        <v>0</v>
      </c>
      <c r="L1390" s="8">
        <v>-21572.5</v>
      </c>
      <c r="M1390" t="s">
        <v>70</v>
      </c>
      <c r="N1390" t="s">
        <v>74</v>
      </c>
      <c r="O1390" t="s">
        <v>75</v>
      </c>
      <c r="P1390">
        <v>6020</v>
      </c>
      <c r="Q1390" t="s">
        <v>76</v>
      </c>
      <c r="R1390" s="8" t="s">
        <v>697</v>
      </c>
    </row>
    <row r="1391" spans="1:18" x14ac:dyDescent="0.25">
      <c r="A1391" s="8" t="s">
        <v>159</v>
      </c>
      <c r="B1391" t="s">
        <v>457</v>
      </c>
      <c r="C1391" t="s">
        <v>459</v>
      </c>
      <c r="D1391" t="s">
        <v>593</v>
      </c>
      <c r="E1391" t="s">
        <v>329</v>
      </c>
      <c r="F1391">
        <v>2020</v>
      </c>
      <c r="G1391">
        <v>3</v>
      </c>
      <c r="H1391" s="8" t="s">
        <v>567</v>
      </c>
      <c r="I1391" s="8">
        <v>0</v>
      </c>
      <c r="J1391" s="1">
        <v>10000</v>
      </c>
      <c r="K1391" s="1">
        <v>0</v>
      </c>
      <c r="L1391" s="8">
        <v>-10000</v>
      </c>
      <c r="M1391" t="s">
        <v>70</v>
      </c>
      <c r="N1391" t="s">
        <v>74</v>
      </c>
      <c r="O1391" t="s">
        <v>75</v>
      </c>
      <c r="P1391">
        <v>6024</v>
      </c>
      <c r="Q1391" t="s">
        <v>77</v>
      </c>
      <c r="R1391" s="8" t="s">
        <v>697</v>
      </c>
    </row>
    <row r="1392" spans="1:18" x14ac:dyDescent="0.25">
      <c r="A1392" s="8" t="s">
        <v>159</v>
      </c>
      <c r="B1392" t="s">
        <v>457</v>
      </c>
      <c r="C1392" t="s">
        <v>459</v>
      </c>
      <c r="D1392" t="s">
        <v>593</v>
      </c>
      <c r="E1392" t="s">
        <v>357</v>
      </c>
      <c r="F1392">
        <v>2020</v>
      </c>
      <c r="G1392">
        <v>3</v>
      </c>
      <c r="H1392" s="8" t="s">
        <v>567</v>
      </c>
      <c r="I1392" s="8">
        <v>0</v>
      </c>
      <c r="J1392" s="1">
        <v>3730.54</v>
      </c>
      <c r="K1392" s="1">
        <v>0</v>
      </c>
      <c r="L1392" s="8">
        <v>-3730.54</v>
      </c>
      <c r="M1392" t="s">
        <v>70</v>
      </c>
      <c r="N1392" t="s">
        <v>74</v>
      </c>
      <c r="O1392" t="s">
        <v>75</v>
      </c>
      <c r="P1392">
        <v>6095</v>
      </c>
      <c r="Q1392" t="s">
        <v>115</v>
      </c>
      <c r="R1392" s="8" t="s">
        <v>697</v>
      </c>
    </row>
    <row r="1393" spans="1:18" x14ac:dyDescent="0.25">
      <c r="A1393" s="8" t="s">
        <v>159</v>
      </c>
      <c r="B1393" t="s">
        <v>457</v>
      </c>
      <c r="C1393" t="s">
        <v>459</v>
      </c>
      <c r="D1393" t="s">
        <v>594</v>
      </c>
      <c r="E1393" t="s">
        <v>330</v>
      </c>
      <c r="F1393">
        <v>2020</v>
      </c>
      <c r="G1393">
        <v>3</v>
      </c>
      <c r="H1393" s="8" t="s">
        <v>567</v>
      </c>
      <c r="I1393" s="8">
        <v>0</v>
      </c>
      <c r="J1393" s="1">
        <v>5194.17</v>
      </c>
      <c r="K1393" s="1">
        <v>0</v>
      </c>
      <c r="L1393" s="8">
        <v>-5194.17</v>
      </c>
      <c r="M1393" t="s">
        <v>70</v>
      </c>
      <c r="N1393" t="s">
        <v>74</v>
      </c>
      <c r="O1393" t="s">
        <v>78</v>
      </c>
      <c r="P1393">
        <v>6110</v>
      </c>
      <c r="Q1393" t="s">
        <v>79</v>
      </c>
      <c r="R1393" s="8" t="s">
        <v>697</v>
      </c>
    </row>
    <row r="1394" spans="1:18" x14ac:dyDescent="0.25">
      <c r="A1394" s="8" t="s">
        <v>159</v>
      </c>
      <c r="B1394" t="s">
        <v>457</v>
      </c>
      <c r="C1394" t="s">
        <v>459</v>
      </c>
      <c r="D1394" t="s">
        <v>594</v>
      </c>
      <c r="E1394" t="s">
        <v>331</v>
      </c>
      <c r="F1394">
        <v>2020</v>
      </c>
      <c r="G1394">
        <v>3</v>
      </c>
      <c r="H1394" s="8" t="s">
        <v>567</v>
      </c>
      <c r="I1394" s="8">
        <v>0</v>
      </c>
      <c r="J1394" s="1">
        <v>126.91</v>
      </c>
      <c r="K1394" s="1">
        <v>0</v>
      </c>
      <c r="L1394" s="8">
        <v>-126.91</v>
      </c>
      <c r="M1394" t="s">
        <v>70</v>
      </c>
      <c r="N1394" t="s">
        <v>74</v>
      </c>
      <c r="O1394" t="s">
        <v>78</v>
      </c>
      <c r="P1394">
        <v>6111</v>
      </c>
      <c r="Q1394" t="s">
        <v>80</v>
      </c>
      <c r="R1394" s="8" t="s">
        <v>697</v>
      </c>
    </row>
    <row r="1395" spans="1:18" x14ac:dyDescent="0.25">
      <c r="A1395" s="8" t="s">
        <v>159</v>
      </c>
      <c r="B1395" t="s">
        <v>457</v>
      </c>
      <c r="C1395" t="s">
        <v>459</v>
      </c>
      <c r="D1395" t="s">
        <v>594</v>
      </c>
      <c r="E1395" t="s">
        <v>332</v>
      </c>
      <c r="F1395">
        <v>2020</v>
      </c>
      <c r="G1395">
        <v>3</v>
      </c>
      <c r="H1395" s="8" t="s">
        <v>567</v>
      </c>
      <c r="I1395" s="8">
        <v>0</v>
      </c>
      <c r="J1395" s="1">
        <v>315.72000000000003</v>
      </c>
      <c r="K1395" s="1">
        <v>0</v>
      </c>
      <c r="L1395" s="8">
        <v>-315.72000000000003</v>
      </c>
      <c r="M1395" t="s">
        <v>70</v>
      </c>
      <c r="N1395" t="s">
        <v>74</v>
      </c>
      <c r="O1395" t="s">
        <v>78</v>
      </c>
      <c r="P1395">
        <v>6120</v>
      </c>
      <c r="Q1395" t="s">
        <v>81</v>
      </c>
      <c r="R1395" s="8" t="s">
        <v>697</v>
      </c>
    </row>
    <row r="1396" spans="1:18" x14ac:dyDescent="0.25">
      <c r="A1396" s="8" t="s">
        <v>159</v>
      </c>
      <c r="B1396" t="s">
        <v>457</v>
      </c>
      <c r="C1396" t="s">
        <v>464</v>
      </c>
      <c r="D1396" t="s">
        <v>606</v>
      </c>
      <c r="E1396" t="s">
        <v>376</v>
      </c>
      <c r="F1396">
        <v>2020</v>
      </c>
      <c r="G1396">
        <v>3</v>
      </c>
      <c r="H1396" s="8" t="s">
        <v>567</v>
      </c>
      <c r="I1396" s="8">
        <v>0</v>
      </c>
      <c r="J1396" s="1">
        <v>5878.11</v>
      </c>
      <c r="K1396" s="1">
        <v>0</v>
      </c>
      <c r="L1396" s="8">
        <v>-5878.11</v>
      </c>
      <c r="M1396" t="s">
        <v>70</v>
      </c>
      <c r="N1396" t="s">
        <v>134</v>
      </c>
      <c r="O1396" t="s">
        <v>135</v>
      </c>
      <c r="P1396">
        <v>6201</v>
      </c>
      <c r="Q1396" t="s">
        <v>136</v>
      </c>
      <c r="R1396" s="8" t="s">
        <v>697</v>
      </c>
    </row>
    <row r="1397" spans="1:18" x14ac:dyDescent="0.25">
      <c r="A1397" s="8" t="s">
        <v>159</v>
      </c>
      <c r="B1397" t="s">
        <v>457</v>
      </c>
      <c r="C1397" t="s">
        <v>464</v>
      </c>
      <c r="D1397" t="s">
        <v>607</v>
      </c>
      <c r="E1397" t="s">
        <v>377</v>
      </c>
      <c r="F1397">
        <v>2020</v>
      </c>
      <c r="G1397">
        <v>3</v>
      </c>
      <c r="H1397" s="8" t="s">
        <v>567</v>
      </c>
      <c r="I1397" s="8">
        <v>0</v>
      </c>
      <c r="J1397" s="1">
        <v>645.67999999999995</v>
      </c>
      <c r="K1397" s="1">
        <v>0</v>
      </c>
      <c r="L1397" s="8">
        <v>-645.67999999999995</v>
      </c>
      <c r="M1397" t="s">
        <v>70</v>
      </c>
      <c r="N1397" t="s">
        <v>134</v>
      </c>
      <c r="O1397" t="s">
        <v>137</v>
      </c>
      <c r="P1397">
        <v>6220</v>
      </c>
      <c r="Q1397" t="s">
        <v>138</v>
      </c>
      <c r="R1397" s="8" t="s">
        <v>697</v>
      </c>
    </row>
    <row r="1398" spans="1:18" x14ac:dyDescent="0.25">
      <c r="A1398" s="8" t="s">
        <v>159</v>
      </c>
      <c r="B1398" t="s">
        <v>457</v>
      </c>
      <c r="C1398" t="s">
        <v>464</v>
      </c>
      <c r="D1398" t="s">
        <v>607</v>
      </c>
      <c r="E1398" t="s">
        <v>378</v>
      </c>
      <c r="F1398">
        <v>2020</v>
      </c>
      <c r="G1398">
        <v>3</v>
      </c>
      <c r="H1398" s="8" t="s">
        <v>567</v>
      </c>
      <c r="I1398" s="8">
        <v>0</v>
      </c>
      <c r="J1398" s="1">
        <v>3630.68</v>
      </c>
      <c r="K1398" s="1">
        <v>0</v>
      </c>
      <c r="L1398" s="8">
        <v>-3630.68</v>
      </c>
      <c r="M1398" t="s">
        <v>70</v>
      </c>
      <c r="N1398" t="s">
        <v>134</v>
      </c>
      <c r="O1398" t="s">
        <v>137</v>
      </c>
      <c r="P1398">
        <v>6260</v>
      </c>
      <c r="Q1398" t="s">
        <v>139</v>
      </c>
      <c r="R1398" s="8" t="s">
        <v>697</v>
      </c>
    </row>
    <row r="1399" spans="1:18" x14ac:dyDescent="0.25">
      <c r="A1399" s="8" t="s">
        <v>159</v>
      </c>
      <c r="B1399" t="s">
        <v>457</v>
      </c>
      <c r="C1399" t="s">
        <v>460</v>
      </c>
      <c r="D1399" t="s">
        <v>595</v>
      </c>
      <c r="E1399" t="s">
        <v>333</v>
      </c>
      <c r="F1399">
        <v>2020</v>
      </c>
      <c r="G1399">
        <v>3</v>
      </c>
      <c r="H1399" s="8" t="s">
        <v>567</v>
      </c>
      <c r="I1399" s="8">
        <v>0</v>
      </c>
      <c r="J1399" s="1">
        <v>400</v>
      </c>
      <c r="K1399" s="1">
        <v>0</v>
      </c>
      <c r="L1399" s="8">
        <v>-400</v>
      </c>
      <c r="M1399" t="s">
        <v>70</v>
      </c>
      <c r="N1399" t="s">
        <v>82</v>
      </c>
      <c r="O1399" t="s">
        <v>83</v>
      </c>
      <c r="P1399">
        <v>6300</v>
      </c>
      <c r="Q1399" t="s">
        <v>82</v>
      </c>
      <c r="R1399" s="8" t="s">
        <v>697</v>
      </c>
    </row>
    <row r="1400" spans="1:18" x14ac:dyDescent="0.25">
      <c r="A1400" s="8" t="s">
        <v>159</v>
      </c>
      <c r="B1400" t="s">
        <v>457</v>
      </c>
      <c r="C1400" t="s">
        <v>460</v>
      </c>
      <c r="D1400" t="s">
        <v>595</v>
      </c>
      <c r="E1400" t="s">
        <v>365</v>
      </c>
      <c r="F1400">
        <v>2020</v>
      </c>
      <c r="G1400">
        <v>3</v>
      </c>
      <c r="H1400" s="8" t="s">
        <v>567</v>
      </c>
      <c r="I1400" s="8">
        <v>0</v>
      </c>
      <c r="J1400" s="1">
        <v>80796.28</v>
      </c>
      <c r="K1400" s="1">
        <v>0</v>
      </c>
      <c r="L1400" s="8">
        <v>-80796.28</v>
      </c>
      <c r="M1400" t="s">
        <v>70</v>
      </c>
      <c r="N1400" t="s">
        <v>82</v>
      </c>
      <c r="O1400" t="s">
        <v>83</v>
      </c>
      <c r="P1400">
        <v>6301</v>
      </c>
      <c r="Q1400" t="s">
        <v>122</v>
      </c>
      <c r="R1400" s="8" t="s">
        <v>697</v>
      </c>
    </row>
    <row r="1401" spans="1:18" x14ac:dyDescent="0.25">
      <c r="A1401" s="8" t="s">
        <v>159</v>
      </c>
      <c r="B1401" t="s">
        <v>457</v>
      </c>
      <c r="C1401" t="s">
        <v>460</v>
      </c>
      <c r="D1401" t="s">
        <v>596</v>
      </c>
      <c r="E1401" t="s">
        <v>334</v>
      </c>
      <c r="F1401">
        <v>2020</v>
      </c>
      <c r="G1401">
        <v>3</v>
      </c>
      <c r="H1401" s="8" t="s">
        <v>567</v>
      </c>
      <c r="I1401" s="8">
        <v>0</v>
      </c>
      <c r="J1401" s="1">
        <v>5300</v>
      </c>
      <c r="K1401" s="1">
        <v>0</v>
      </c>
      <c r="L1401" s="8">
        <v>-5300</v>
      </c>
      <c r="M1401" t="s">
        <v>70</v>
      </c>
      <c r="N1401" t="s">
        <v>82</v>
      </c>
      <c r="O1401" t="s">
        <v>84</v>
      </c>
      <c r="P1401">
        <v>6310</v>
      </c>
      <c r="Q1401" t="s">
        <v>85</v>
      </c>
      <c r="R1401" s="8" t="s">
        <v>697</v>
      </c>
    </row>
    <row r="1402" spans="1:18" x14ac:dyDescent="0.25">
      <c r="A1402" s="8" t="s">
        <v>159</v>
      </c>
      <c r="B1402" t="s">
        <v>457</v>
      </c>
      <c r="C1402" t="s">
        <v>460</v>
      </c>
      <c r="D1402" t="s">
        <v>596</v>
      </c>
      <c r="E1402" t="s">
        <v>335</v>
      </c>
      <c r="F1402">
        <v>2020</v>
      </c>
      <c r="G1402">
        <v>3</v>
      </c>
      <c r="H1402" s="8" t="s">
        <v>567</v>
      </c>
      <c r="I1402" s="8">
        <v>0</v>
      </c>
      <c r="J1402" s="1">
        <v>1110</v>
      </c>
      <c r="K1402" s="1">
        <v>0</v>
      </c>
      <c r="L1402" s="8">
        <v>-1110</v>
      </c>
      <c r="M1402" t="s">
        <v>70</v>
      </c>
      <c r="N1402" t="s">
        <v>82</v>
      </c>
      <c r="O1402" t="s">
        <v>84</v>
      </c>
      <c r="P1402">
        <v>6325</v>
      </c>
      <c r="Q1402" t="s">
        <v>86</v>
      </c>
      <c r="R1402" s="8" t="s">
        <v>697</v>
      </c>
    </row>
    <row r="1403" spans="1:18" x14ac:dyDescent="0.25">
      <c r="A1403" s="8" t="s">
        <v>159</v>
      </c>
      <c r="B1403" t="s">
        <v>457</v>
      </c>
      <c r="C1403" t="s">
        <v>460</v>
      </c>
      <c r="D1403" t="s">
        <v>596</v>
      </c>
      <c r="E1403" t="s">
        <v>336</v>
      </c>
      <c r="F1403">
        <v>2020</v>
      </c>
      <c r="G1403">
        <v>3</v>
      </c>
      <c r="H1403" s="8" t="s">
        <v>567</v>
      </c>
      <c r="I1403" s="8">
        <v>0</v>
      </c>
      <c r="J1403" s="1">
        <v>430</v>
      </c>
      <c r="K1403" s="1">
        <v>0</v>
      </c>
      <c r="L1403" s="8">
        <v>-430</v>
      </c>
      <c r="M1403" t="s">
        <v>70</v>
      </c>
      <c r="N1403" t="s">
        <v>82</v>
      </c>
      <c r="O1403" t="s">
        <v>84</v>
      </c>
      <c r="P1403">
        <v>6330</v>
      </c>
      <c r="Q1403" t="s">
        <v>87</v>
      </c>
      <c r="R1403" s="8" t="s">
        <v>697</v>
      </c>
    </row>
    <row r="1404" spans="1:18" x14ac:dyDescent="0.25">
      <c r="A1404" s="8" t="s">
        <v>159</v>
      </c>
      <c r="B1404" t="s">
        <v>457</v>
      </c>
      <c r="C1404" t="s">
        <v>460</v>
      </c>
      <c r="D1404" t="s">
        <v>597</v>
      </c>
      <c r="E1404" t="s">
        <v>337</v>
      </c>
      <c r="F1404">
        <v>2020</v>
      </c>
      <c r="G1404">
        <v>3</v>
      </c>
      <c r="H1404" s="8" t="s">
        <v>567</v>
      </c>
      <c r="I1404" s="8">
        <v>0</v>
      </c>
      <c r="J1404" s="1">
        <v>509</v>
      </c>
      <c r="K1404" s="1">
        <v>0</v>
      </c>
      <c r="L1404" s="8">
        <v>-509</v>
      </c>
      <c r="M1404" t="s">
        <v>70</v>
      </c>
      <c r="N1404" t="s">
        <v>82</v>
      </c>
      <c r="O1404" t="s">
        <v>88</v>
      </c>
      <c r="P1404">
        <v>6400</v>
      </c>
      <c r="Q1404" t="s">
        <v>89</v>
      </c>
      <c r="R1404" s="8" t="s">
        <v>697</v>
      </c>
    </row>
    <row r="1405" spans="1:18" x14ac:dyDescent="0.25">
      <c r="A1405" s="8" t="s">
        <v>159</v>
      </c>
      <c r="B1405" t="s">
        <v>457</v>
      </c>
      <c r="C1405" t="s">
        <v>460</v>
      </c>
      <c r="D1405" t="s">
        <v>598</v>
      </c>
      <c r="E1405" t="s">
        <v>339</v>
      </c>
      <c r="F1405">
        <v>2020</v>
      </c>
      <c r="G1405">
        <v>3</v>
      </c>
      <c r="H1405" s="8" t="s">
        <v>567</v>
      </c>
      <c r="I1405" s="8">
        <v>0</v>
      </c>
      <c r="J1405" s="1">
        <v>3124.76</v>
      </c>
      <c r="K1405" s="1">
        <v>0</v>
      </c>
      <c r="L1405" s="8">
        <v>-3124.76</v>
      </c>
      <c r="M1405" t="s">
        <v>70</v>
      </c>
      <c r="N1405" t="s">
        <v>82</v>
      </c>
      <c r="O1405" t="s">
        <v>91</v>
      </c>
      <c r="P1405">
        <v>6470</v>
      </c>
      <c r="Q1405" t="s">
        <v>92</v>
      </c>
      <c r="R1405" s="8" t="s">
        <v>697</v>
      </c>
    </row>
    <row r="1406" spans="1:18" x14ac:dyDescent="0.25">
      <c r="A1406" s="8" t="s">
        <v>159</v>
      </c>
      <c r="B1406" t="s">
        <v>457</v>
      </c>
      <c r="C1406" t="s">
        <v>460</v>
      </c>
      <c r="D1406" t="s">
        <v>598</v>
      </c>
      <c r="E1406" t="s">
        <v>340</v>
      </c>
      <c r="F1406">
        <v>2020</v>
      </c>
      <c r="G1406">
        <v>3</v>
      </c>
      <c r="H1406" s="8" t="s">
        <v>567</v>
      </c>
      <c r="I1406" s="8">
        <v>0</v>
      </c>
      <c r="J1406" s="1">
        <v>1400</v>
      </c>
      <c r="K1406" s="1">
        <v>0</v>
      </c>
      <c r="L1406" s="8">
        <v>-1400</v>
      </c>
      <c r="M1406" t="s">
        <v>70</v>
      </c>
      <c r="N1406" t="s">
        <v>82</v>
      </c>
      <c r="O1406" t="s">
        <v>91</v>
      </c>
      <c r="P1406">
        <v>6495</v>
      </c>
      <c r="Q1406" t="s">
        <v>93</v>
      </c>
      <c r="R1406" s="8" t="s">
        <v>697</v>
      </c>
    </row>
    <row r="1407" spans="1:18" x14ac:dyDescent="0.25">
      <c r="A1407" s="8" t="s">
        <v>159</v>
      </c>
      <c r="B1407" t="s">
        <v>457</v>
      </c>
      <c r="C1407" t="s">
        <v>460</v>
      </c>
      <c r="D1407" t="s">
        <v>599</v>
      </c>
      <c r="E1407" t="s">
        <v>342</v>
      </c>
      <c r="F1407">
        <v>2020</v>
      </c>
      <c r="G1407">
        <v>3</v>
      </c>
      <c r="H1407" s="8" t="s">
        <v>567</v>
      </c>
      <c r="I1407" s="8">
        <v>0</v>
      </c>
      <c r="J1407" s="1">
        <v>-100</v>
      </c>
      <c r="K1407" s="1">
        <v>0</v>
      </c>
      <c r="L1407" s="8">
        <v>100</v>
      </c>
      <c r="M1407" t="s">
        <v>70</v>
      </c>
      <c r="N1407" t="s">
        <v>82</v>
      </c>
      <c r="O1407" t="s">
        <v>94</v>
      </c>
      <c r="P1407">
        <v>6650</v>
      </c>
      <c r="Q1407" t="s">
        <v>96</v>
      </c>
      <c r="R1407" s="8" t="s">
        <v>697</v>
      </c>
    </row>
    <row r="1408" spans="1:18" x14ac:dyDescent="0.25">
      <c r="A1408" s="8" t="s">
        <v>159</v>
      </c>
      <c r="B1408" t="s">
        <v>457</v>
      </c>
      <c r="C1408" t="s">
        <v>460</v>
      </c>
      <c r="D1408" t="s">
        <v>600</v>
      </c>
      <c r="E1408" t="s">
        <v>366</v>
      </c>
      <c r="F1408">
        <v>2020</v>
      </c>
      <c r="G1408">
        <v>3</v>
      </c>
      <c r="H1408" s="8" t="s">
        <v>567</v>
      </c>
      <c r="I1408" s="8">
        <v>0</v>
      </c>
      <c r="J1408" s="1">
        <v>40</v>
      </c>
      <c r="K1408" s="1">
        <v>0</v>
      </c>
      <c r="L1408" s="8">
        <v>-40</v>
      </c>
      <c r="M1408" t="s">
        <v>70</v>
      </c>
      <c r="N1408" t="s">
        <v>82</v>
      </c>
      <c r="O1408" t="s">
        <v>99</v>
      </c>
      <c r="P1408">
        <v>6800</v>
      </c>
      <c r="Q1408" t="s">
        <v>123</v>
      </c>
      <c r="R1408" s="8" t="s">
        <v>697</v>
      </c>
    </row>
    <row r="1409" spans="1:18" x14ac:dyDescent="0.25">
      <c r="A1409" s="8" t="s">
        <v>159</v>
      </c>
      <c r="B1409" t="s">
        <v>457</v>
      </c>
      <c r="C1409" t="s">
        <v>460</v>
      </c>
      <c r="D1409" t="s">
        <v>600</v>
      </c>
      <c r="E1409" t="s">
        <v>345</v>
      </c>
      <c r="F1409">
        <v>2020</v>
      </c>
      <c r="G1409">
        <v>3</v>
      </c>
      <c r="H1409" s="8" t="s">
        <v>567</v>
      </c>
      <c r="I1409" s="8">
        <v>0</v>
      </c>
      <c r="J1409" s="1">
        <v>280</v>
      </c>
      <c r="K1409" s="1">
        <v>0</v>
      </c>
      <c r="L1409" s="8">
        <v>-280</v>
      </c>
      <c r="M1409" t="s">
        <v>70</v>
      </c>
      <c r="N1409" t="s">
        <v>82</v>
      </c>
      <c r="O1409" t="s">
        <v>99</v>
      </c>
      <c r="P1409">
        <v>6805</v>
      </c>
      <c r="Q1409" t="s">
        <v>100</v>
      </c>
      <c r="R1409" s="8" t="s">
        <v>697</v>
      </c>
    </row>
    <row r="1410" spans="1:18" x14ac:dyDescent="0.25">
      <c r="A1410" s="8" t="s">
        <v>159</v>
      </c>
      <c r="B1410" t="s">
        <v>457</v>
      </c>
      <c r="C1410" t="s">
        <v>460</v>
      </c>
      <c r="D1410" t="s">
        <v>600</v>
      </c>
      <c r="E1410" t="s">
        <v>360</v>
      </c>
      <c r="F1410">
        <v>2020</v>
      </c>
      <c r="G1410">
        <v>3</v>
      </c>
      <c r="H1410" s="8" t="s">
        <v>567</v>
      </c>
      <c r="I1410" s="8">
        <v>0</v>
      </c>
      <c r="J1410" s="1">
        <v>200</v>
      </c>
      <c r="K1410" s="1">
        <v>0</v>
      </c>
      <c r="L1410" s="8">
        <v>-200</v>
      </c>
      <c r="M1410" t="s">
        <v>70</v>
      </c>
      <c r="N1410" t="s">
        <v>82</v>
      </c>
      <c r="O1410" t="s">
        <v>99</v>
      </c>
      <c r="P1410">
        <v>6815</v>
      </c>
      <c r="Q1410" t="s">
        <v>99</v>
      </c>
      <c r="R1410" s="8" t="s">
        <v>697</v>
      </c>
    </row>
    <row r="1411" spans="1:18" x14ac:dyDescent="0.25">
      <c r="A1411" s="8" t="s">
        <v>159</v>
      </c>
      <c r="B1411" t="s">
        <v>457</v>
      </c>
      <c r="C1411" t="s">
        <v>460</v>
      </c>
      <c r="D1411" t="s">
        <v>601</v>
      </c>
      <c r="E1411" t="s">
        <v>346</v>
      </c>
      <c r="F1411">
        <v>2020</v>
      </c>
      <c r="G1411">
        <v>3</v>
      </c>
      <c r="H1411" s="8" t="s">
        <v>567</v>
      </c>
      <c r="I1411" s="8">
        <v>0</v>
      </c>
      <c r="J1411" s="1">
        <v>47582.46</v>
      </c>
      <c r="K1411" s="1">
        <v>0</v>
      </c>
      <c r="L1411" s="8">
        <v>-47582.46</v>
      </c>
      <c r="M1411" t="s">
        <v>70</v>
      </c>
      <c r="N1411" t="s">
        <v>82</v>
      </c>
      <c r="O1411" t="s">
        <v>101</v>
      </c>
      <c r="P1411">
        <v>6825</v>
      </c>
      <c r="Q1411" t="s">
        <v>102</v>
      </c>
      <c r="R1411" s="8" t="s">
        <v>697</v>
      </c>
    </row>
    <row r="1412" spans="1:18" x14ac:dyDescent="0.25">
      <c r="A1412" s="8" t="s">
        <v>159</v>
      </c>
      <c r="B1412" t="s">
        <v>457</v>
      </c>
      <c r="C1412" t="s">
        <v>460</v>
      </c>
      <c r="D1412" t="s">
        <v>601</v>
      </c>
      <c r="E1412" t="s">
        <v>388</v>
      </c>
      <c r="F1412">
        <v>2020</v>
      </c>
      <c r="G1412">
        <v>3</v>
      </c>
      <c r="H1412" s="8" t="s">
        <v>567</v>
      </c>
      <c r="I1412" s="8">
        <v>0</v>
      </c>
      <c r="J1412" s="1">
        <v>0</v>
      </c>
      <c r="K1412" s="1">
        <v>0</v>
      </c>
      <c r="L1412" s="8">
        <v>0</v>
      </c>
      <c r="M1412" t="s">
        <v>70</v>
      </c>
      <c r="N1412" t="s">
        <v>82</v>
      </c>
      <c r="O1412" t="s">
        <v>101</v>
      </c>
      <c r="P1412">
        <v>6830</v>
      </c>
      <c r="Q1412" t="s">
        <v>151</v>
      </c>
      <c r="R1412" s="8" t="s">
        <v>697</v>
      </c>
    </row>
    <row r="1413" spans="1:18" x14ac:dyDescent="0.25">
      <c r="A1413" s="8" t="s">
        <v>159</v>
      </c>
      <c r="B1413" t="s">
        <v>457</v>
      </c>
      <c r="C1413" t="s">
        <v>460</v>
      </c>
      <c r="D1413" t="s">
        <v>602</v>
      </c>
      <c r="E1413" t="s">
        <v>348</v>
      </c>
      <c r="F1413">
        <v>2020</v>
      </c>
      <c r="G1413">
        <v>3</v>
      </c>
      <c r="H1413" s="8" t="s">
        <v>567</v>
      </c>
      <c r="I1413" s="8">
        <v>0</v>
      </c>
      <c r="J1413" s="1">
        <v>100</v>
      </c>
      <c r="K1413" s="1">
        <v>0</v>
      </c>
      <c r="L1413" s="8">
        <v>-100</v>
      </c>
      <c r="M1413" t="s">
        <v>70</v>
      </c>
      <c r="N1413" t="s">
        <v>82</v>
      </c>
      <c r="O1413" t="s">
        <v>103</v>
      </c>
      <c r="P1413">
        <v>6855</v>
      </c>
      <c r="Q1413" t="s">
        <v>104</v>
      </c>
      <c r="R1413" s="8" t="s">
        <v>697</v>
      </c>
    </row>
    <row r="1414" spans="1:18" x14ac:dyDescent="0.25">
      <c r="A1414" s="8" t="s">
        <v>159</v>
      </c>
      <c r="B1414" t="s">
        <v>457</v>
      </c>
      <c r="C1414" t="s">
        <v>460</v>
      </c>
      <c r="D1414" t="s">
        <v>602</v>
      </c>
      <c r="E1414" t="s">
        <v>349</v>
      </c>
      <c r="F1414">
        <v>2020</v>
      </c>
      <c r="G1414">
        <v>3</v>
      </c>
      <c r="H1414" s="8" t="s">
        <v>567</v>
      </c>
      <c r="I1414" s="8">
        <v>0</v>
      </c>
      <c r="J1414" s="1">
        <v>868.43</v>
      </c>
      <c r="K1414" s="1">
        <v>0</v>
      </c>
      <c r="L1414" s="8">
        <v>-868.43</v>
      </c>
      <c r="M1414" t="s">
        <v>70</v>
      </c>
      <c r="N1414" t="s">
        <v>82</v>
      </c>
      <c r="O1414" t="s">
        <v>103</v>
      </c>
      <c r="P1414">
        <v>6859</v>
      </c>
      <c r="Q1414" t="s">
        <v>105</v>
      </c>
      <c r="R1414" s="8" t="s">
        <v>697</v>
      </c>
    </row>
    <row r="1415" spans="1:18" x14ac:dyDescent="0.25">
      <c r="A1415" s="8" t="s">
        <v>159</v>
      </c>
      <c r="B1415" t="s">
        <v>462</v>
      </c>
      <c r="C1415" t="s">
        <v>463</v>
      </c>
      <c r="D1415" t="s">
        <v>605</v>
      </c>
      <c r="E1415" t="s">
        <v>385</v>
      </c>
      <c r="F1415">
        <v>2020</v>
      </c>
      <c r="G1415">
        <v>3</v>
      </c>
      <c r="H1415" s="8" t="s">
        <v>567</v>
      </c>
      <c r="I1415" s="8">
        <v>0</v>
      </c>
      <c r="J1415" s="1">
        <v>1200</v>
      </c>
      <c r="K1415" s="1">
        <v>0</v>
      </c>
      <c r="L1415" s="8">
        <v>-1200</v>
      </c>
      <c r="M1415" t="s">
        <v>126</v>
      </c>
      <c r="N1415" t="s">
        <v>127</v>
      </c>
      <c r="O1415" t="s">
        <v>127</v>
      </c>
      <c r="P1415">
        <v>7310</v>
      </c>
      <c r="Q1415" t="s">
        <v>146</v>
      </c>
      <c r="R1415" s="8" t="s">
        <v>697</v>
      </c>
    </row>
    <row r="1416" spans="1:18" x14ac:dyDescent="0.25">
      <c r="A1416" s="8" t="s">
        <v>160</v>
      </c>
      <c r="B1416" t="s">
        <v>437</v>
      </c>
      <c r="C1416" t="s">
        <v>438</v>
      </c>
      <c r="D1416" t="s">
        <v>568</v>
      </c>
      <c r="E1416" t="s">
        <v>286</v>
      </c>
      <c r="F1416">
        <v>2020</v>
      </c>
      <c r="G1416">
        <v>4</v>
      </c>
      <c r="H1416" s="8" t="s">
        <v>567</v>
      </c>
      <c r="I1416" s="8">
        <v>0</v>
      </c>
      <c r="J1416" s="1">
        <v>163496.49</v>
      </c>
      <c r="K1416" s="1">
        <v>6418.3</v>
      </c>
      <c r="L1416" s="8">
        <v>-157078.19</v>
      </c>
      <c r="M1416" t="s">
        <v>9</v>
      </c>
      <c r="N1416" t="s">
        <v>10</v>
      </c>
      <c r="O1416" t="s">
        <v>11</v>
      </c>
      <c r="P1416">
        <v>143</v>
      </c>
      <c r="Q1416" t="s">
        <v>12</v>
      </c>
      <c r="R1416" s="8" t="s">
        <v>697</v>
      </c>
    </row>
    <row r="1417" spans="1:18" x14ac:dyDescent="0.25">
      <c r="A1417" s="8" t="s">
        <v>160</v>
      </c>
      <c r="B1417" t="s">
        <v>437</v>
      </c>
      <c r="C1417" t="s">
        <v>439</v>
      </c>
      <c r="D1417" t="s">
        <v>569</v>
      </c>
      <c r="E1417" t="s">
        <v>289</v>
      </c>
      <c r="F1417">
        <v>2020</v>
      </c>
      <c r="G1417">
        <v>4</v>
      </c>
      <c r="H1417" s="8" t="s">
        <v>567</v>
      </c>
      <c r="I1417" s="8">
        <v>0</v>
      </c>
      <c r="J1417" s="1">
        <v>0</v>
      </c>
      <c r="K1417" s="1">
        <v>424.63</v>
      </c>
      <c r="L1417" s="8">
        <v>424.63</v>
      </c>
      <c r="M1417" t="s">
        <v>9</v>
      </c>
      <c r="N1417" t="s">
        <v>13</v>
      </c>
      <c r="O1417" t="s">
        <v>14</v>
      </c>
      <c r="P1417">
        <v>630</v>
      </c>
      <c r="Q1417" t="s">
        <v>16</v>
      </c>
      <c r="R1417" s="8" t="s">
        <v>697</v>
      </c>
    </row>
    <row r="1418" spans="1:18" x14ac:dyDescent="0.25">
      <c r="A1418" s="8" t="s">
        <v>160</v>
      </c>
      <c r="B1418" t="s">
        <v>437</v>
      </c>
      <c r="C1418" t="s">
        <v>439</v>
      </c>
      <c r="D1418" t="s">
        <v>569</v>
      </c>
      <c r="E1418" t="s">
        <v>290</v>
      </c>
      <c r="F1418">
        <v>2020</v>
      </c>
      <c r="G1418">
        <v>4</v>
      </c>
      <c r="H1418" s="8" t="s">
        <v>567</v>
      </c>
      <c r="I1418" s="8">
        <v>0</v>
      </c>
      <c r="J1418" s="1">
        <v>0</v>
      </c>
      <c r="K1418" s="1">
        <v>221.09</v>
      </c>
      <c r="L1418" s="8">
        <v>221.09</v>
      </c>
      <c r="M1418" t="s">
        <v>9</v>
      </c>
      <c r="N1418" t="s">
        <v>13</v>
      </c>
      <c r="O1418" t="s">
        <v>14</v>
      </c>
      <c r="P1418">
        <v>650</v>
      </c>
      <c r="Q1418" t="s">
        <v>17</v>
      </c>
      <c r="R1418" s="8" t="s">
        <v>697</v>
      </c>
    </row>
    <row r="1419" spans="1:18" x14ac:dyDescent="0.25">
      <c r="A1419" s="8" t="s">
        <v>160</v>
      </c>
      <c r="B1419" t="s">
        <v>440</v>
      </c>
      <c r="C1419" t="s">
        <v>571</v>
      </c>
      <c r="D1419" t="s">
        <v>573</v>
      </c>
      <c r="E1419" t="s">
        <v>369</v>
      </c>
      <c r="F1419">
        <v>2020</v>
      </c>
      <c r="G1419">
        <v>4</v>
      </c>
      <c r="H1419" s="8" t="s">
        <v>567</v>
      </c>
      <c r="I1419" s="8">
        <v>0</v>
      </c>
      <c r="J1419" s="1">
        <v>1054.98</v>
      </c>
      <c r="K1419" s="1">
        <v>0</v>
      </c>
      <c r="L1419" s="8">
        <v>-1054.98</v>
      </c>
      <c r="M1419" t="s">
        <v>19</v>
      </c>
      <c r="N1419" t="s">
        <v>23</v>
      </c>
      <c r="O1419" t="s">
        <v>24</v>
      </c>
      <c r="P1419">
        <v>1370</v>
      </c>
      <c r="Q1419" t="s">
        <v>121</v>
      </c>
      <c r="R1419" s="8" t="s">
        <v>697</v>
      </c>
    </row>
    <row r="1420" spans="1:18" x14ac:dyDescent="0.25">
      <c r="A1420" s="8" t="s">
        <v>160</v>
      </c>
      <c r="B1420" t="s">
        <v>440</v>
      </c>
      <c r="C1420" t="s">
        <v>571</v>
      </c>
      <c r="D1420" t="s">
        <v>573</v>
      </c>
      <c r="E1420" t="s">
        <v>296</v>
      </c>
      <c r="F1420">
        <v>2020</v>
      </c>
      <c r="G1420">
        <v>4</v>
      </c>
      <c r="H1420" s="8" t="s">
        <v>567</v>
      </c>
      <c r="I1420" s="8">
        <v>0</v>
      </c>
      <c r="J1420" s="1">
        <v>55193.79</v>
      </c>
      <c r="K1420" s="1">
        <v>0</v>
      </c>
      <c r="L1420" s="8">
        <v>-55193.79</v>
      </c>
      <c r="M1420" t="s">
        <v>19</v>
      </c>
      <c r="N1420" t="s">
        <v>23</v>
      </c>
      <c r="O1420" t="s">
        <v>24</v>
      </c>
      <c r="P1420">
        <v>1406</v>
      </c>
      <c r="Q1420" t="s">
        <v>27</v>
      </c>
      <c r="R1420" s="8" t="s">
        <v>697</v>
      </c>
    </row>
    <row r="1421" spans="1:18" x14ac:dyDescent="0.25">
      <c r="A1421" s="8" t="s">
        <v>160</v>
      </c>
      <c r="B1421" t="s">
        <v>440</v>
      </c>
      <c r="C1421" t="s">
        <v>571</v>
      </c>
      <c r="D1421" t="s">
        <v>573</v>
      </c>
      <c r="E1421" t="s">
        <v>297</v>
      </c>
      <c r="F1421">
        <v>2020</v>
      </c>
      <c r="G1421">
        <v>4</v>
      </c>
      <c r="H1421" s="8" t="s">
        <v>567</v>
      </c>
      <c r="I1421" s="8">
        <v>0</v>
      </c>
      <c r="J1421" s="1">
        <v>-7142.25</v>
      </c>
      <c r="K1421" s="1">
        <v>0</v>
      </c>
      <c r="L1421" s="8">
        <v>7142.25</v>
      </c>
      <c r="M1421" t="s">
        <v>19</v>
      </c>
      <c r="N1421" t="s">
        <v>23</v>
      </c>
      <c r="O1421" t="s">
        <v>24</v>
      </c>
      <c r="P1421">
        <v>1434</v>
      </c>
      <c r="Q1421" t="s">
        <v>28</v>
      </c>
      <c r="R1421" s="8" t="s">
        <v>697</v>
      </c>
    </row>
    <row r="1422" spans="1:18" x14ac:dyDescent="0.25">
      <c r="A1422" s="8" t="s">
        <v>160</v>
      </c>
      <c r="B1422" t="s">
        <v>440</v>
      </c>
      <c r="C1422" t="s">
        <v>574</v>
      </c>
      <c r="D1422" t="s">
        <v>575</v>
      </c>
      <c r="E1422" t="s">
        <v>487</v>
      </c>
      <c r="F1422">
        <v>2020</v>
      </c>
      <c r="G1422">
        <v>4</v>
      </c>
      <c r="H1422" s="8" t="s">
        <v>567</v>
      </c>
      <c r="I1422" s="8">
        <v>0</v>
      </c>
      <c r="J1422" s="1">
        <v>43963.72</v>
      </c>
      <c r="K1422" s="1">
        <v>263926.69</v>
      </c>
      <c r="L1422" s="8">
        <v>219962.97</v>
      </c>
      <c r="M1422" t="s">
        <v>19</v>
      </c>
      <c r="N1422" t="s">
        <v>30</v>
      </c>
      <c r="O1422" t="s">
        <v>31</v>
      </c>
      <c r="P1422">
        <v>1800</v>
      </c>
      <c r="Q1422" t="s">
        <v>33</v>
      </c>
      <c r="R1422" s="8" t="s">
        <v>697</v>
      </c>
    </row>
    <row r="1423" spans="1:18" x14ac:dyDescent="0.25">
      <c r="A1423" s="8" t="s">
        <v>160</v>
      </c>
      <c r="B1423" t="s">
        <v>440</v>
      </c>
      <c r="C1423" t="s">
        <v>574</v>
      </c>
      <c r="D1423" t="s">
        <v>575</v>
      </c>
      <c r="E1423" t="s">
        <v>300</v>
      </c>
      <c r="F1423">
        <v>2020</v>
      </c>
      <c r="G1423">
        <v>4</v>
      </c>
      <c r="H1423" s="8" t="s">
        <v>567</v>
      </c>
      <c r="I1423" s="8">
        <v>0</v>
      </c>
      <c r="J1423" s="1">
        <v>0</v>
      </c>
      <c r="K1423" s="1">
        <v>4300.45</v>
      </c>
      <c r="L1423" s="8">
        <v>4300.45</v>
      </c>
      <c r="M1423" t="s">
        <v>19</v>
      </c>
      <c r="N1423" t="s">
        <v>30</v>
      </c>
      <c r="O1423" t="s">
        <v>31</v>
      </c>
      <c r="P1423">
        <v>1803</v>
      </c>
      <c r="Q1423" t="s">
        <v>33</v>
      </c>
      <c r="R1423" s="8" t="s">
        <v>697</v>
      </c>
    </row>
    <row r="1424" spans="1:18" x14ac:dyDescent="0.25">
      <c r="A1424" s="8" t="s">
        <v>161</v>
      </c>
      <c r="B1424" t="s">
        <v>449</v>
      </c>
      <c r="C1424" t="s">
        <v>450</v>
      </c>
      <c r="D1424" t="s">
        <v>582</v>
      </c>
      <c r="E1424" t="s">
        <v>308</v>
      </c>
      <c r="F1424">
        <v>2020</v>
      </c>
      <c r="G1424">
        <v>4</v>
      </c>
      <c r="H1424" s="8" t="s">
        <v>567</v>
      </c>
      <c r="I1424" s="8">
        <v>0</v>
      </c>
      <c r="J1424" s="1">
        <v>82511.839999999997</v>
      </c>
      <c r="K1424" s="1">
        <v>0</v>
      </c>
      <c r="L1424" s="8">
        <v>-82511.839999999997</v>
      </c>
      <c r="M1424" t="s">
        <v>46</v>
      </c>
      <c r="N1424" t="s">
        <v>47</v>
      </c>
      <c r="O1424" t="s">
        <v>47</v>
      </c>
      <c r="P1424">
        <v>3070</v>
      </c>
      <c r="Q1424" t="s">
        <v>47</v>
      </c>
      <c r="R1424" s="8" t="s">
        <v>697</v>
      </c>
    </row>
    <row r="1425" spans="1:18" x14ac:dyDescent="0.25">
      <c r="A1425" s="8" t="s">
        <v>161</v>
      </c>
      <c r="B1425" t="s">
        <v>449</v>
      </c>
      <c r="C1425" t="s">
        <v>450</v>
      </c>
      <c r="D1425" t="s">
        <v>582</v>
      </c>
      <c r="E1425" t="s">
        <v>311</v>
      </c>
      <c r="F1425">
        <v>2020</v>
      </c>
      <c r="G1425">
        <v>4</v>
      </c>
      <c r="H1425" s="8" t="s">
        <v>567</v>
      </c>
      <c r="I1425" s="8">
        <v>0</v>
      </c>
      <c r="J1425" s="1">
        <v>2000</v>
      </c>
      <c r="K1425" s="1">
        <v>0</v>
      </c>
      <c r="L1425" s="8">
        <v>-2000</v>
      </c>
      <c r="M1425" t="s">
        <v>46</v>
      </c>
      <c r="N1425" t="s">
        <v>47</v>
      </c>
      <c r="O1425" t="s">
        <v>47</v>
      </c>
      <c r="P1425">
        <v>3095</v>
      </c>
      <c r="Q1425" t="s">
        <v>50</v>
      </c>
      <c r="R1425" s="8" t="s">
        <v>697</v>
      </c>
    </row>
    <row r="1426" spans="1:18" x14ac:dyDescent="0.25">
      <c r="A1426" s="8" t="s">
        <v>161</v>
      </c>
      <c r="B1426" t="s">
        <v>583</v>
      </c>
      <c r="C1426" t="s">
        <v>584</v>
      </c>
      <c r="D1426" t="s">
        <v>585</v>
      </c>
      <c r="E1426" t="s">
        <v>312</v>
      </c>
      <c r="F1426">
        <v>2020</v>
      </c>
      <c r="G1426">
        <v>4</v>
      </c>
      <c r="H1426" s="8" t="s">
        <v>567</v>
      </c>
      <c r="I1426" s="8">
        <v>0</v>
      </c>
      <c r="J1426" s="1">
        <v>67124.27</v>
      </c>
      <c r="K1426" s="1">
        <v>136779.19</v>
      </c>
      <c r="L1426" s="8">
        <v>69654.92</v>
      </c>
      <c r="M1426" t="s">
        <v>51</v>
      </c>
      <c r="N1426" t="s">
        <v>149</v>
      </c>
      <c r="O1426" t="s">
        <v>149</v>
      </c>
      <c r="P1426">
        <v>3300</v>
      </c>
      <c r="Q1426" t="s">
        <v>150</v>
      </c>
      <c r="R1426" s="8" t="s">
        <v>697</v>
      </c>
    </row>
    <row r="1427" spans="1:18" x14ac:dyDescent="0.25">
      <c r="A1427" s="8" t="s">
        <v>161</v>
      </c>
      <c r="B1427" t="s">
        <v>583</v>
      </c>
      <c r="C1427" t="s">
        <v>586</v>
      </c>
      <c r="D1427" t="s">
        <v>587</v>
      </c>
      <c r="E1427" t="s">
        <v>362</v>
      </c>
      <c r="F1427">
        <v>2020</v>
      </c>
      <c r="G1427">
        <v>4</v>
      </c>
      <c r="H1427" s="8" t="s">
        <v>567</v>
      </c>
      <c r="I1427" s="8">
        <v>0</v>
      </c>
      <c r="J1427" s="1">
        <v>-273.18</v>
      </c>
      <c r="K1427" s="1">
        <v>43963.72</v>
      </c>
      <c r="L1427" s="8">
        <v>44236.9</v>
      </c>
      <c r="M1427" t="s">
        <v>51</v>
      </c>
      <c r="N1427" t="s">
        <v>52</v>
      </c>
      <c r="O1427" t="s">
        <v>52</v>
      </c>
      <c r="P1427">
        <v>3820</v>
      </c>
      <c r="Q1427" t="s">
        <v>119</v>
      </c>
      <c r="R1427" s="8" t="s">
        <v>697</v>
      </c>
    </row>
    <row r="1428" spans="1:18" x14ac:dyDescent="0.25">
      <c r="A1428" s="8" t="s">
        <v>161</v>
      </c>
      <c r="B1428" t="s">
        <v>451</v>
      </c>
      <c r="C1428" t="s">
        <v>452</v>
      </c>
      <c r="D1428" t="s">
        <v>588</v>
      </c>
      <c r="E1428" t="s">
        <v>322</v>
      </c>
      <c r="F1428">
        <v>2020</v>
      </c>
      <c r="G1428">
        <v>4</v>
      </c>
      <c r="H1428" s="8" t="s">
        <v>567</v>
      </c>
      <c r="I1428" s="8">
        <v>0</v>
      </c>
      <c r="J1428" s="1">
        <v>35699.15</v>
      </c>
      <c r="K1428" s="1">
        <v>0</v>
      </c>
      <c r="L1428" s="8">
        <v>-35699.15</v>
      </c>
      <c r="M1428" t="s">
        <v>226</v>
      </c>
      <c r="N1428" t="s">
        <v>226</v>
      </c>
      <c r="O1428" t="s">
        <v>226</v>
      </c>
      <c r="P1428">
        <v>3900</v>
      </c>
      <c r="Q1428" t="s">
        <v>62</v>
      </c>
      <c r="R1428" s="8" t="s">
        <v>697</v>
      </c>
    </row>
    <row r="1429" spans="1:18" x14ac:dyDescent="0.25">
      <c r="A1429" s="8" t="s">
        <v>159</v>
      </c>
      <c r="B1429" t="s">
        <v>453</v>
      </c>
      <c r="C1429" t="s">
        <v>455</v>
      </c>
      <c r="D1429" t="s">
        <v>590</v>
      </c>
      <c r="E1429" t="s">
        <v>325</v>
      </c>
      <c r="F1429">
        <v>2020</v>
      </c>
      <c r="G1429">
        <v>4</v>
      </c>
      <c r="H1429" s="8" t="s">
        <v>567</v>
      </c>
      <c r="I1429" s="8">
        <v>0</v>
      </c>
      <c r="J1429" s="1">
        <v>0</v>
      </c>
      <c r="K1429" s="1">
        <v>147745.54999999999</v>
      </c>
      <c r="L1429" s="8">
        <v>147745.54999999999</v>
      </c>
      <c r="M1429" t="s">
        <v>63</v>
      </c>
      <c r="N1429" t="s">
        <v>67</v>
      </c>
      <c r="O1429" t="s">
        <v>68</v>
      </c>
      <c r="P1429">
        <v>4820</v>
      </c>
      <c r="Q1429" t="s">
        <v>68</v>
      </c>
      <c r="R1429" s="8" t="s">
        <v>697</v>
      </c>
    </row>
    <row r="1430" spans="1:18" x14ac:dyDescent="0.25">
      <c r="A1430" s="8" t="s">
        <v>159</v>
      </c>
      <c r="B1430" t="s">
        <v>453</v>
      </c>
      <c r="C1430" t="s">
        <v>456</v>
      </c>
      <c r="D1430" t="s">
        <v>591</v>
      </c>
      <c r="E1430" t="s">
        <v>326</v>
      </c>
      <c r="F1430">
        <v>2020</v>
      </c>
      <c r="G1430">
        <v>4</v>
      </c>
      <c r="H1430" s="8" t="s">
        <v>567</v>
      </c>
      <c r="I1430" s="8">
        <v>0</v>
      </c>
      <c r="J1430" s="1">
        <v>0</v>
      </c>
      <c r="K1430" s="1">
        <v>35699.15</v>
      </c>
      <c r="L1430" s="8">
        <v>35699.15</v>
      </c>
      <c r="M1430" t="s">
        <v>63</v>
      </c>
      <c r="N1430" t="s">
        <v>69</v>
      </c>
      <c r="O1430" t="s">
        <v>69</v>
      </c>
      <c r="P1430">
        <v>4830</v>
      </c>
      <c r="Q1430" t="s">
        <v>69</v>
      </c>
      <c r="R1430" s="8" t="s">
        <v>697</v>
      </c>
    </row>
    <row r="1431" spans="1:18" x14ac:dyDescent="0.25">
      <c r="A1431" s="8" t="s">
        <v>159</v>
      </c>
      <c r="B1431" t="s">
        <v>457</v>
      </c>
      <c r="C1431" t="s">
        <v>459</v>
      </c>
      <c r="D1431" t="s">
        <v>593</v>
      </c>
      <c r="E1431" t="s">
        <v>328</v>
      </c>
      <c r="F1431">
        <v>2020</v>
      </c>
      <c r="G1431">
        <v>4</v>
      </c>
      <c r="H1431" s="8" t="s">
        <v>567</v>
      </c>
      <c r="I1431" s="8">
        <v>0</v>
      </c>
      <c r="J1431" s="1">
        <v>21572.5</v>
      </c>
      <c r="K1431" s="1">
        <v>0</v>
      </c>
      <c r="L1431" s="8">
        <v>-21572.5</v>
      </c>
      <c r="M1431" t="s">
        <v>70</v>
      </c>
      <c r="N1431" t="s">
        <v>74</v>
      </c>
      <c r="O1431" t="s">
        <v>75</v>
      </c>
      <c r="P1431">
        <v>6020</v>
      </c>
      <c r="Q1431" t="s">
        <v>76</v>
      </c>
      <c r="R1431" s="8" t="s">
        <v>697</v>
      </c>
    </row>
    <row r="1432" spans="1:18" x14ac:dyDescent="0.25">
      <c r="A1432" s="8" t="s">
        <v>159</v>
      </c>
      <c r="B1432" t="s">
        <v>457</v>
      </c>
      <c r="C1432" t="s">
        <v>459</v>
      </c>
      <c r="D1432" t="s">
        <v>593</v>
      </c>
      <c r="E1432" t="s">
        <v>329</v>
      </c>
      <c r="F1432">
        <v>2020</v>
      </c>
      <c r="G1432">
        <v>4</v>
      </c>
      <c r="H1432" s="8" t="s">
        <v>567</v>
      </c>
      <c r="I1432" s="8">
        <v>0</v>
      </c>
      <c r="J1432" s="1">
        <v>15500</v>
      </c>
      <c r="K1432" s="1">
        <v>0</v>
      </c>
      <c r="L1432" s="8">
        <v>-15500</v>
      </c>
      <c r="M1432" t="s">
        <v>70</v>
      </c>
      <c r="N1432" t="s">
        <v>74</v>
      </c>
      <c r="O1432" t="s">
        <v>75</v>
      </c>
      <c r="P1432">
        <v>6024</v>
      </c>
      <c r="Q1432" t="s">
        <v>77</v>
      </c>
      <c r="R1432" s="8" t="s">
        <v>697</v>
      </c>
    </row>
    <row r="1433" spans="1:18" x14ac:dyDescent="0.25">
      <c r="A1433" s="8" t="s">
        <v>159</v>
      </c>
      <c r="B1433" t="s">
        <v>457</v>
      </c>
      <c r="C1433" t="s">
        <v>459</v>
      </c>
      <c r="D1433" t="s">
        <v>593</v>
      </c>
      <c r="E1433" t="s">
        <v>357</v>
      </c>
      <c r="F1433">
        <v>2020</v>
      </c>
      <c r="G1433">
        <v>4</v>
      </c>
      <c r="H1433" s="8" t="s">
        <v>567</v>
      </c>
      <c r="I1433" s="8">
        <v>0</v>
      </c>
      <c r="J1433" s="1">
        <v>63924.44</v>
      </c>
      <c r="K1433" s="1">
        <v>0</v>
      </c>
      <c r="L1433" s="8">
        <v>-63924.44</v>
      </c>
      <c r="M1433" t="s">
        <v>70</v>
      </c>
      <c r="N1433" t="s">
        <v>74</v>
      </c>
      <c r="O1433" t="s">
        <v>75</v>
      </c>
      <c r="P1433">
        <v>6095</v>
      </c>
      <c r="Q1433" t="s">
        <v>115</v>
      </c>
      <c r="R1433" s="8" t="s">
        <v>697</v>
      </c>
    </row>
    <row r="1434" spans="1:18" x14ac:dyDescent="0.25">
      <c r="A1434" s="8" t="s">
        <v>159</v>
      </c>
      <c r="B1434" t="s">
        <v>457</v>
      </c>
      <c r="C1434" t="s">
        <v>459</v>
      </c>
      <c r="D1434" t="s">
        <v>594</v>
      </c>
      <c r="E1434" t="s">
        <v>330</v>
      </c>
      <c r="F1434">
        <v>2020</v>
      </c>
      <c r="G1434">
        <v>4</v>
      </c>
      <c r="H1434" s="8" t="s">
        <v>567</v>
      </c>
      <c r="I1434" s="8">
        <v>0</v>
      </c>
      <c r="J1434" s="1">
        <v>5815.36</v>
      </c>
      <c r="K1434" s="1">
        <v>0</v>
      </c>
      <c r="L1434" s="8">
        <v>-5815.36</v>
      </c>
      <c r="M1434" t="s">
        <v>70</v>
      </c>
      <c r="N1434" t="s">
        <v>74</v>
      </c>
      <c r="O1434" t="s">
        <v>78</v>
      </c>
      <c r="P1434">
        <v>6110</v>
      </c>
      <c r="Q1434" t="s">
        <v>79</v>
      </c>
      <c r="R1434" s="8" t="s">
        <v>697</v>
      </c>
    </row>
    <row r="1435" spans="1:18" x14ac:dyDescent="0.25">
      <c r="A1435" s="8" t="s">
        <v>159</v>
      </c>
      <c r="B1435" t="s">
        <v>457</v>
      </c>
      <c r="C1435" t="s">
        <v>459</v>
      </c>
      <c r="D1435" t="s">
        <v>594</v>
      </c>
      <c r="E1435" t="s">
        <v>331</v>
      </c>
      <c r="F1435">
        <v>2020</v>
      </c>
      <c r="G1435">
        <v>4</v>
      </c>
      <c r="H1435" s="8" t="s">
        <v>567</v>
      </c>
      <c r="I1435" s="8">
        <v>0</v>
      </c>
      <c r="J1435" s="1">
        <v>151.66</v>
      </c>
      <c r="K1435" s="1">
        <v>0</v>
      </c>
      <c r="L1435" s="8">
        <v>-151.66</v>
      </c>
      <c r="M1435" t="s">
        <v>70</v>
      </c>
      <c r="N1435" t="s">
        <v>74</v>
      </c>
      <c r="O1435" t="s">
        <v>78</v>
      </c>
      <c r="P1435">
        <v>6111</v>
      </c>
      <c r="Q1435" t="s">
        <v>80</v>
      </c>
      <c r="R1435" s="8" t="s">
        <v>697</v>
      </c>
    </row>
    <row r="1436" spans="1:18" x14ac:dyDescent="0.25">
      <c r="A1436" s="8" t="s">
        <v>159</v>
      </c>
      <c r="B1436" t="s">
        <v>457</v>
      </c>
      <c r="C1436" t="s">
        <v>459</v>
      </c>
      <c r="D1436" t="s">
        <v>594</v>
      </c>
      <c r="E1436" t="s">
        <v>332</v>
      </c>
      <c r="F1436">
        <v>2020</v>
      </c>
      <c r="G1436">
        <v>4</v>
      </c>
      <c r="H1436" s="8" t="s">
        <v>567</v>
      </c>
      <c r="I1436" s="8">
        <v>0</v>
      </c>
      <c r="J1436" s="1">
        <v>370.72</v>
      </c>
      <c r="K1436" s="1">
        <v>0</v>
      </c>
      <c r="L1436" s="8">
        <v>-370.72</v>
      </c>
      <c r="M1436" t="s">
        <v>70</v>
      </c>
      <c r="N1436" t="s">
        <v>74</v>
      </c>
      <c r="O1436" t="s">
        <v>78</v>
      </c>
      <c r="P1436">
        <v>6120</v>
      </c>
      <c r="Q1436" t="s">
        <v>81</v>
      </c>
      <c r="R1436" s="8" t="s">
        <v>697</v>
      </c>
    </row>
    <row r="1437" spans="1:18" x14ac:dyDescent="0.25">
      <c r="A1437" s="8" t="s">
        <v>159</v>
      </c>
      <c r="B1437" t="s">
        <v>457</v>
      </c>
      <c r="C1437" t="s">
        <v>464</v>
      </c>
      <c r="D1437" t="s">
        <v>606</v>
      </c>
      <c r="E1437" t="s">
        <v>376</v>
      </c>
      <c r="F1437">
        <v>2020</v>
      </c>
      <c r="G1437">
        <v>4</v>
      </c>
      <c r="H1437" s="8" t="s">
        <v>567</v>
      </c>
      <c r="I1437" s="8">
        <v>0</v>
      </c>
      <c r="J1437" s="1">
        <v>6418.3</v>
      </c>
      <c r="K1437" s="1">
        <v>0</v>
      </c>
      <c r="L1437" s="8">
        <v>-6418.3</v>
      </c>
      <c r="M1437" t="s">
        <v>70</v>
      </c>
      <c r="N1437" t="s">
        <v>134</v>
      </c>
      <c r="O1437" t="s">
        <v>135</v>
      </c>
      <c r="P1437">
        <v>6201</v>
      </c>
      <c r="Q1437" t="s">
        <v>136</v>
      </c>
      <c r="R1437" s="8" t="s">
        <v>697</v>
      </c>
    </row>
    <row r="1438" spans="1:18" x14ac:dyDescent="0.25">
      <c r="A1438" s="8" t="s">
        <v>159</v>
      </c>
      <c r="B1438" t="s">
        <v>457</v>
      </c>
      <c r="C1438" t="s">
        <v>464</v>
      </c>
      <c r="D1438" t="s">
        <v>607</v>
      </c>
      <c r="E1438" t="s">
        <v>377</v>
      </c>
      <c r="F1438">
        <v>2020</v>
      </c>
      <c r="G1438">
        <v>4</v>
      </c>
      <c r="H1438" s="8" t="s">
        <v>567</v>
      </c>
      <c r="I1438" s="8">
        <v>0</v>
      </c>
      <c r="J1438" s="1">
        <v>645.72</v>
      </c>
      <c r="K1438" s="1">
        <v>0</v>
      </c>
      <c r="L1438" s="8">
        <v>-645.72</v>
      </c>
      <c r="M1438" t="s">
        <v>70</v>
      </c>
      <c r="N1438" t="s">
        <v>134</v>
      </c>
      <c r="O1438" t="s">
        <v>137</v>
      </c>
      <c r="P1438">
        <v>6220</v>
      </c>
      <c r="Q1438" t="s">
        <v>138</v>
      </c>
      <c r="R1438" s="8" t="s">
        <v>697</v>
      </c>
    </row>
    <row r="1439" spans="1:18" x14ac:dyDescent="0.25">
      <c r="A1439" s="8" t="s">
        <v>159</v>
      </c>
      <c r="B1439" t="s">
        <v>457</v>
      </c>
      <c r="C1439" t="s">
        <v>460</v>
      </c>
      <c r="D1439" t="s">
        <v>595</v>
      </c>
      <c r="E1439" t="s">
        <v>333</v>
      </c>
      <c r="F1439">
        <v>2020</v>
      </c>
      <c r="G1439">
        <v>4</v>
      </c>
      <c r="H1439" s="8" t="s">
        <v>567</v>
      </c>
      <c r="I1439" s="8">
        <v>0</v>
      </c>
      <c r="J1439" s="1">
        <v>400</v>
      </c>
      <c r="K1439" s="1">
        <v>0</v>
      </c>
      <c r="L1439" s="8">
        <v>-400</v>
      </c>
      <c r="M1439" t="s">
        <v>70</v>
      </c>
      <c r="N1439" t="s">
        <v>82</v>
      </c>
      <c r="O1439" t="s">
        <v>83</v>
      </c>
      <c r="P1439">
        <v>6300</v>
      </c>
      <c r="Q1439" t="s">
        <v>82</v>
      </c>
      <c r="R1439" s="8" t="s">
        <v>697</v>
      </c>
    </row>
    <row r="1440" spans="1:18" x14ac:dyDescent="0.25">
      <c r="A1440" s="8" t="s">
        <v>159</v>
      </c>
      <c r="B1440" t="s">
        <v>457</v>
      </c>
      <c r="C1440" t="s">
        <v>460</v>
      </c>
      <c r="D1440" t="s">
        <v>595</v>
      </c>
      <c r="E1440" t="s">
        <v>365</v>
      </c>
      <c r="F1440">
        <v>2020</v>
      </c>
      <c r="G1440">
        <v>4</v>
      </c>
      <c r="H1440" s="8" t="s">
        <v>567</v>
      </c>
      <c r="I1440" s="8">
        <v>0</v>
      </c>
      <c r="J1440" s="1">
        <v>52761.3</v>
      </c>
      <c r="K1440" s="1">
        <v>0</v>
      </c>
      <c r="L1440" s="8">
        <v>-52761.3</v>
      </c>
      <c r="M1440" t="s">
        <v>70</v>
      </c>
      <c r="N1440" t="s">
        <v>82</v>
      </c>
      <c r="O1440" t="s">
        <v>83</v>
      </c>
      <c r="P1440">
        <v>6301</v>
      </c>
      <c r="Q1440" t="s">
        <v>122</v>
      </c>
      <c r="R1440" s="8" t="s">
        <v>697</v>
      </c>
    </row>
    <row r="1441" spans="1:18" x14ac:dyDescent="0.25">
      <c r="A1441" s="8" t="s">
        <v>159</v>
      </c>
      <c r="B1441" t="s">
        <v>457</v>
      </c>
      <c r="C1441" t="s">
        <v>460</v>
      </c>
      <c r="D1441" t="s">
        <v>596</v>
      </c>
      <c r="E1441" t="s">
        <v>334</v>
      </c>
      <c r="F1441">
        <v>2020</v>
      </c>
      <c r="G1441">
        <v>4</v>
      </c>
      <c r="H1441" s="8" t="s">
        <v>567</v>
      </c>
      <c r="I1441" s="8">
        <v>0</v>
      </c>
      <c r="J1441" s="1">
        <v>5300</v>
      </c>
      <c r="K1441" s="1">
        <v>0</v>
      </c>
      <c r="L1441" s="8">
        <v>-5300</v>
      </c>
      <c r="M1441" t="s">
        <v>70</v>
      </c>
      <c r="N1441" t="s">
        <v>82</v>
      </c>
      <c r="O1441" t="s">
        <v>84</v>
      </c>
      <c r="P1441">
        <v>6310</v>
      </c>
      <c r="Q1441" t="s">
        <v>85</v>
      </c>
      <c r="R1441" s="8" t="s">
        <v>697</v>
      </c>
    </row>
    <row r="1442" spans="1:18" x14ac:dyDescent="0.25">
      <c r="A1442" s="8" t="s">
        <v>159</v>
      </c>
      <c r="B1442" t="s">
        <v>457</v>
      </c>
      <c r="C1442" t="s">
        <v>460</v>
      </c>
      <c r="D1442" t="s">
        <v>596</v>
      </c>
      <c r="E1442" t="s">
        <v>335</v>
      </c>
      <c r="F1442">
        <v>2020</v>
      </c>
      <c r="G1442">
        <v>4</v>
      </c>
      <c r="H1442" s="8" t="s">
        <v>567</v>
      </c>
      <c r="I1442" s="8">
        <v>0</v>
      </c>
      <c r="J1442" s="1">
        <v>1110</v>
      </c>
      <c r="K1442" s="1">
        <v>0</v>
      </c>
      <c r="L1442" s="8">
        <v>-1110</v>
      </c>
      <c r="M1442" t="s">
        <v>70</v>
      </c>
      <c r="N1442" t="s">
        <v>82</v>
      </c>
      <c r="O1442" t="s">
        <v>84</v>
      </c>
      <c r="P1442">
        <v>6325</v>
      </c>
      <c r="Q1442" t="s">
        <v>86</v>
      </c>
      <c r="R1442" s="8" t="s">
        <v>697</v>
      </c>
    </row>
    <row r="1443" spans="1:18" x14ac:dyDescent="0.25">
      <c r="A1443" s="8" t="s">
        <v>159</v>
      </c>
      <c r="B1443" t="s">
        <v>457</v>
      </c>
      <c r="C1443" t="s">
        <v>460</v>
      </c>
      <c r="D1443" t="s">
        <v>596</v>
      </c>
      <c r="E1443" t="s">
        <v>336</v>
      </c>
      <c r="F1443">
        <v>2020</v>
      </c>
      <c r="G1443">
        <v>4</v>
      </c>
      <c r="H1443" s="8" t="s">
        <v>567</v>
      </c>
      <c r="I1443" s="8">
        <v>0</v>
      </c>
      <c r="J1443" s="1">
        <v>430</v>
      </c>
      <c r="K1443" s="1">
        <v>0</v>
      </c>
      <c r="L1443" s="8">
        <v>-430</v>
      </c>
      <c r="M1443" t="s">
        <v>70</v>
      </c>
      <c r="N1443" t="s">
        <v>82</v>
      </c>
      <c r="O1443" t="s">
        <v>84</v>
      </c>
      <c r="P1443">
        <v>6330</v>
      </c>
      <c r="Q1443" t="s">
        <v>87</v>
      </c>
      <c r="R1443" s="8" t="s">
        <v>697</v>
      </c>
    </row>
    <row r="1444" spans="1:18" x14ac:dyDescent="0.25">
      <c r="A1444" s="8" t="s">
        <v>159</v>
      </c>
      <c r="B1444" t="s">
        <v>457</v>
      </c>
      <c r="C1444" t="s">
        <v>460</v>
      </c>
      <c r="D1444" t="s">
        <v>598</v>
      </c>
      <c r="E1444" t="s">
        <v>339</v>
      </c>
      <c r="F1444">
        <v>2020</v>
      </c>
      <c r="G1444">
        <v>4</v>
      </c>
      <c r="H1444" s="8" t="s">
        <v>567</v>
      </c>
      <c r="I1444" s="8">
        <v>0</v>
      </c>
      <c r="J1444" s="1">
        <v>3124.76</v>
      </c>
      <c r="K1444" s="1">
        <v>0</v>
      </c>
      <c r="L1444" s="8">
        <v>-3124.76</v>
      </c>
      <c r="M1444" t="s">
        <v>70</v>
      </c>
      <c r="N1444" t="s">
        <v>82</v>
      </c>
      <c r="O1444" t="s">
        <v>91</v>
      </c>
      <c r="P1444">
        <v>6470</v>
      </c>
      <c r="Q1444" t="s">
        <v>92</v>
      </c>
      <c r="R1444" s="8" t="s">
        <v>697</v>
      </c>
    </row>
    <row r="1445" spans="1:18" x14ac:dyDescent="0.25">
      <c r="A1445" s="8" t="s">
        <v>159</v>
      </c>
      <c r="B1445" t="s">
        <v>457</v>
      </c>
      <c r="C1445" t="s">
        <v>460</v>
      </c>
      <c r="D1445" t="s">
        <v>598</v>
      </c>
      <c r="E1445" t="s">
        <v>340</v>
      </c>
      <c r="F1445">
        <v>2020</v>
      </c>
      <c r="G1445">
        <v>4</v>
      </c>
      <c r="H1445" s="8" t="s">
        <v>567</v>
      </c>
      <c r="I1445" s="8">
        <v>0</v>
      </c>
      <c r="J1445" s="1">
        <v>1400</v>
      </c>
      <c r="K1445" s="1">
        <v>0</v>
      </c>
      <c r="L1445" s="8">
        <v>-1400</v>
      </c>
      <c r="M1445" t="s">
        <v>70</v>
      </c>
      <c r="N1445" t="s">
        <v>82</v>
      </c>
      <c r="O1445" t="s">
        <v>91</v>
      </c>
      <c r="P1445">
        <v>6495</v>
      </c>
      <c r="Q1445" t="s">
        <v>93</v>
      </c>
      <c r="R1445" s="8" t="s">
        <v>697</v>
      </c>
    </row>
    <row r="1446" spans="1:18" x14ac:dyDescent="0.25">
      <c r="A1446" s="8" t="s">
        <v>159</v>
      </c>
      <c r="B1446" t="s">
        <v>457</v>
      </c>
      <c r="C1446" t="s">
        <v>460</v>
      </c>
      <c r="D1446" t="s">
        <v>599</v>
      </c>
      <c r="E1446" t="s">
        <v>342</v>
      </c>
      <c r="F1446">
        <v>2020</v>
      </c>
      <c r="G1446">
        <v>4</v>
      </c>
      <c r="H1446" s="8" t="s">
        <v>567</v>
      </c>
      <c r="I1446" s="8">
        <v>0</v>
      </c>
      <c r="J1446" s="1">
        <v>1900</v>
      </c>
      <c r="K1446" s="1">
        <v>0</v>
      </c>
      <c r="L1446" s="8">
        <v>-1900</v>
      </c>
      <c r="M1446" t="s">
        <v>70</v>
      </c>
      <c r="N1446" t="s">
        <v>82</v>
      </c>
      <c r="O1446" t="s">
        <v>94</v>
      </c>
      <c r="P1446">
        <v>6650</v>
      </c>
      <c r="Q1446" t="s">
        <v>96</v>
      </c>
      <c r="R1446" s="8" t="s">
        <v>697</v>
      </c>
    </row>
    <row r="1447" spans="1:18" x14ac:dyDescent="0.25">
      <c r="A1447" s="8" t="s">
        <v>159</v>
      </c>
      <c r="B1447" t="s">
        <v>457</v>
      </c>
      <c r="C1447" t="s">
        <v>460</v>
      </c>
      <c r="D1447" t="s">
        <v>600</v>
      </c>
      <c r="E1447" t="s">
        <v>366</v>
      </c>
      <c r="F1447">
        <v>2020</v>
      </c>
      <c r="G1447">
        <v>4</v>
      </c>
      <c r="H1447" s="8" t="s">
        <v>567</v>
      </c>
      <c r="I1447" s="8">
        <v>0</v>
      </c>
      <c r="J1447" s="1">
        <v>40</v>
      </c>
      <c r="K1447" s="1">
        <v>0</v>
      </c>
      <c r="L1447" s="8">
        <v>-40</v>
      </c>
      <c r="M1447" t="s">
        <v>70</v>
      </c>
      <c r="N1447" t="s">
        <v>82</v>
      </c>
      <c r="O1447" t="s">
        <v>99</v>
      </c>
      <c r="P1447">
        <v>6800</v>
      </c>
      <c r="Q1447" t="s">
        <v>123</v>
      </c>
      <c r="R1447" s="8" t="s">
        <v>697</v>
      </c>
    </row>
    <row r="1448" spans="1:18" x14ac:dyDescent="0.25">
      <c r="A1448" s="8" t="s">
        <v>159</v>
      </c>
      <c r="B1448" t="s">
        <v>457</v>
      </c>
      <c r="C1448" t="s">
        <v>460</v>
      </c>
      <c r="D1448" t="s">
        <v>600</v>
      </c>
      <c r="E1448" t="s">
        <v>345</v>
      </c>
      <c r="F1448">
        <v>2020</v>
      </c>
      <c r="G1448">
        <v>4</v>
      </c>
      <c r="H1448" s="8" t="s">
        <v>567</v>
      </c>
      <c r="I1448" s="8">
        <v>0</v>
      </c>
      <c r="J1448" s="1">
        <v>440</v>
      </c>
      <c r="K1448" s="1">
        <v>0</v>
      </c>
      <c r="L1448" s="8">
        <v>-440</v>
      </c>
      <c r="M1448" t="s">
        <v>70</v>
      </c>
      <c r="N1448" t="s">
        <v>82</v>
      </c>
      <c r="O1448" t="s">
        <v>99</v>
      </c>
      <c r="P1448">
        <v>6805</v>
      </c>
      <c r="Q1448" t="s">
        <v>100</v>
      </c>
      <c r="R1448" s="8" t="s">
        <v>697</v>
      </c>
    </row>
    <row r="1449" spans="1:18" x14ac:dyDescent="0.25">
      <c r="A1449" s="8" t="s">
        <v>159</v>
      </c>
      <c r="B1449" t="s">
        <v>457</v>
      </c>
      <c r="C1449" t="s">
        <v>460</v>
      </c>
      <c r="D1449" t="s">
        <v>600</v>
      </c>
      <c r="E1449" t="s">
        <v>360</v>
      </c>
      <c r="F1449">
        <v>2020</v>
      </c>
      <c r="G1449">
        <v>4</v>
      </c>
      <c r="H1449" s="8" t="s">
        <v>567</v>
      </c>
      <c r="I1449" s="8">
        <v>0</v>
      </c>
      <c r="J1449" s="1">
        <v>200</v>
      </c>
      <c r="K1449" s="1">
        <v>0</v>
      </c>
      <c r="L1449" s="8">
        <v>-200</v>
      </c>
      <c r="M1449" t="s">
        <v>70</v>
      </c>
      <c r="N1449" t="s">
        <v>82</v>
      </c>
      <c r="O1449" t="s">
        <v>99</v>
      </c>
      <c r="P1449">
        <v>6815</v>
      </c>
      <c r="Q1449" t="s">
        <v>99</v>
      </c>
      <c r="R1449" s="8" t="s">
        <v>697</v>
      </c>
    </row>
    <row r="1450" spans="1:18" x14ac:dyDescent="0.25">
      <c r="A1450" s="8" t="s">
        <v>159</v>
      </c>
      <c r="B1450" t="s">
        <v>457</v>
      </c>
      <c r="C1450" t="s">
        <v>460</v>
      </c>
      <c r="D1450" t="s">
        <v>601</v>
      </c>
      <c r="E1450" t="s">
        <v>346</v>
      </c>
      <c r="F1450">
        <v>2020</v>
      </c>
      <c r="G1450">
        <v>4</v>
      </c>
      <c r="H1450" s="8" t="s">
        <v>567</v>
      </c>
      <c r="I1450" s="8">
        <v>0</v>
      </c>
      <c r="J1450" s="1">
        <v>9405.2000000000007</v>
      </c>
      <c r="K1450" s="1">
        <v>0</v>
      </c>
      <c r="L1450" s="8">
        <v>-9405.2000000000007</v>
      </c>
      <c r="M1450" t="s">
        <v>70</v>
      </c>
      <c r="N1450" t="s">
        <v>82</v>
      </c>
      <c r="O1450" t="s">
        <v>101</v>
      </c>
      <c r="P1450">
        <v>6825</v>
      </c>
      <c r="Q1450" t="s">
        <v>102</v>
      </c>
      <c r="R1450" s="8" t="s">
        <v>697</v>
      </c>
    </row>
    <row r="1451" spans="1:18" x14ac:dyDescent="0.25">
      <c r="A1451" s="8" t="s">
        <v>159</v>
      </c>
      <c r="B1451" t="s">
        <v>457</v>
      </c>
      <c r="C1451" t="s">
        <v>460</v>
      </c>
      <c r="D1451" t="s">
        <v>601</v>
      </c>
      <c r="E1451" t="s">
        <v>388</v>
      </c>
      <c r="F1451">
        <v>2020</v>
      </c>
      <c r="G1451">
        <v>4</v>
      </c>
      <c r="H1451" s="8" t="s">
        <v>567</v>
      </c>
      <c r="I1451" s="8">
        <v>0</v>
      </c>
      <c r="J1451" s="1">
        <v>40</v>
      </c>
      <c r="K1451" s="1">
        <v>0</v>
      </c>
      <c r="L1451" s="8">
        <v>-40</v>
      </c>
      <c r="M1451" t="s">
        <v>70</v>
      </c>
      <c r="N1451" t="s">
        <v>82</v>
      </c>
      <c r="O1451" t="s">
        <v>101</v>
      </c>
      <c r="P1451">
        <v>6830</v>
      </c>
      <c r="Q1451" t="s">
        <v>151</v>
      </c>
      <c r="R1451" s="8" t="s">
        <v>697</v>
      </c>
    </row>
    <row r="1452" spans="1:18" x14ac:dyDescent="0.25">
      <c r="A1452" s="8" t="s">
        <v>159</v>
      </c>
      <c r="B1452" t="s">
        <v>457</v>
      </c>
      <c r="C1452" t="s">
        <v>460</v>
      </c>
      <c r="D1452" t="s">
        <v>602</v>
      </c>
      <c r="E1452" t="s">
        <v>348</v>
      </c>
      <c r="F1452">
        <v>2020</v>
      </c>
      <c r="G1452">
        <v>4</v>
      </c>
      <c r="H1452" s="8" t="s">
        <v>567</v>
      </c>
      <c r="I1452" s="8">
        <v>0</v>
      </c>
      <c r="J1452" s="1">
        <v>100</v>
      </c>
      <c r="K1452" s="1">
        <v>0</v>
      </c>
      <c r="L1452" s="8">
        <v>-100</v>
      </c>
      <c r="M1452" t="s">
        <v>70</v>
      </c>
      <c r="N1452" t="s">
        <v>82</v>
      </c>
      <c r="O1452" t="s">
        <v>103</v>
      </c>
      <c r="P1452">
        <v>6855</v>
      </c>
      <c r="Q1452" t="s">
        <v>104</v>
      </c>
      <c r="R1452" s="8" t="s">
        <v>697</v>
      </c>
    </row>
    <row r="1453" spans="1:18" x14ac:dyDescent="0.25">
      <c r="A1453" s="8" t="s">
        <v>159</v>
      </c>
      <c r="B1453" t="s">
        <v>462</v>
      </c>
      <c r="C1453" t="s">
        <v>463</v>
      </c>
      <c r="D1453" t="s">
        <v>605</v>
      </c>
      <c r="E1453" t="s">
        <v>385</v>
      </c>
      <c r="F1453">
        <v>2020</v>
      </c>
      <c r="G1453">
        <v>4</v>
      </c>
      <c r="H1453" s="8" t="s">
        <v>567</v>
      </c>
      <c r="I1453" s="8">
        <v>0</v>
      </c>
      <c r="J1453" s="1">
        <v>1200</v>
      </c>
      <c r="K1453" s="1">
        <v>0</v>
      </c>
      <c r="L1453" s="8">
        <v>-1200</v>
      </c>
      <c r="M1453" t="s">
        <v>126</v>
      </c>
      <c r="N1453" t="s">
        <v>127</v>
      </c>
      <c r="O1453" t="s">
        <v>127</v>
      </c>
      <c r="P1453">
        <v>7310</v>
      </c>
      <c r="Q1453" t="s">
        <v>146</v>
      </c>
      <c r="R1453" s="8" t="s">
        <v>697</v>
      </c>
    </row>
    <row r="1454" spans="1:18" x14ac:dyDescent="0.25">
      <c r="A1454" s="8" t="s">
        <v>159</v>
      </c>
      <c r="B1454" t="s">
        <v>462</v>
      </c>
      <c r="C1454" t="s">
        <v>463</v>
      </c>
      <c r="D1454" t="s">
        <v>605</v>
      </c>
      <c r="E1454" t="s">
        <v>370</v>
      </c>
      <c r="F1454">
        <v>2020</v>
      </c>
      <c r="G1454">
        <v>4</v>
      </c>
      <c r="H1454" s="8" t="s">
        <v>567</v>
      </c>
      <c r="I1454" s="8">
        <v>0</v>
      </c>
      <c r="J1454" s="1">
        <v>3600</v>
      </c>
      <c r="K1454" s="1">
        <v>0</v>
      </c>
      <c r="L1454" s="8">
        <v>-3600</v>
      </c>
      <c r="M1454" t="s">
        <v>126</v>
      </c>
      <c r="N1454" t="s">
        <v>127</v>
      </c>
      <c r="O1454" t="s">
        <v>127</v>
      </c>
      <c r="P1454">
        <v>7320</v>
      </c>
      <c r="Q1454" t="s">
        <v>128</v>
      </c>
      <c r="R1454" s="8" t="s">
        <v>697</v>
      </c>
    </row>
    <row r="1455" spans="1:18" x14ac:dyDescent="0.25">
      <c r="A1455" s="8" t="s">
        <v>160</v>
      </c>
      <c r="B1455" t="s">
        <v>437</v>
      </c>
      <c r="C1455" t="s">
        <v>438</v>
      </c>
      <c r="D1455" t="s">
        <v>568</v>
      </c>
      <c r="E1455" t="s">
        <v>286</v>
      </c>
      <c r="F1455">
        <v>2020</v>
      </c>
      <c r="G1455">
        <v>5</v>
      </c>
      <c r="H1455" s="8" t="s">
        <v>567</v>
      </c>
      <c r="I1455" s="8">
        <v>0</v>
      </c>
      <c r="J1455" s="1">
        <v>59687.95</v>
      </c>
      <c r="K1455" s="1">
        <v>5761.42</v>
      </c>
      <c r="L1455" s="8">
        <v>-53926.53</v>
      </c>
      <c r="M1455" t="s">
        <v>9</v>
      </c>
      <c r="N1455" t="s">
        <v>10</v>
      </c>
      <c r="O1455" t="s">
        <v>11</v>
      </c>
      <c r="P1455">
        <v>143</v>
      </c>
      <c r="Q1455" t="s">
        <v>12</v>
      </c>
      <c r="R1455" s="8" t="s">
        <v>697</v>
      </c>
    </row>
    <row r="1456" spans="1:18" x14ac:dyDescent="0.25">
      <c r="A1456" s="8" t="s">
        <v>160</v>
      </c>
      <c r="B1456" t="s">
        <v>437</v>
      </c>
      <c r="C1456" t="s">
        <v>439</v>
      </c>
      <c r="D1456" t="s">
        <v>569</v>
      </c>
      <c r="E1456" t="s">
        <v>289</v>
      </c>
      <c r="F1456">
        <v>2020</v>
      </c>
      <c r="G1456">
        <v>5</v>
      </c>
      <c r="H1456" s="8" t="s">
        <v>567</v>
      </c>
      <c r="I1456" s="8">
        <v>0</v>
      </c>
      <c r="J1456" s="1">
        <v>0</v>
      </c>
      <c r="K1456" s="1">
        <v>424.62</v>
      </c>
      <c r="L1456" s="8">
        <v>424.62</v>
      </c>
      <c r="M1456" t="s">
        <v>9</v>
      </c>
      <c r="N1456" t="s">
        <v>13</v>
      </c>
      <c r="O1456" t="s">
        <v>14</v>
      </c>
      <c r="P1456">
        <v>630</v>
      </c>
      <c r="Q1456" t="s">
        <v>16</v>
      </c>
      <c r="R1456" s="8" t="s">
        <v>697</v>
      </c>
    </row>
    <row r="1457" spans="1:18" x14ac:dyDescent="0.25">
      <c r="A1457" s="8" t="s">
        <v>160</v>
      </c>
      <c r="B1457" t="s">
        <v>437</v>
      </c>
      <c r="C1457" t="s">
        <v>439</v>
      </c>
      <c r="D1457" t="s">
        <v>569</v>
      </c>
      <c r="E1457" t="s">
        <v>290</v>
      </c>
      <c r="F1457">
        <v>2020</v>
      </c>
      <c r="G1457">
        <v>5</v>
      </c>
      <c r="H1457" s="8" t="s">
        <v>567</v>
      </c>
      <c r="I1457" s="8">
        <v>0</v>
      </c>
      <c r="J1457" s="1">
        <v>805.88</v>
      </c>
      <c r="K1457" s="1">
        <v>243.56</v>
      </c>
      <c r="L1457" s="8">
        <v>-562.32000000000005</v>
      </c>
      <c r="M1457" t="s">
        <v>9</v>
      </c>
      <c r="N1457" t="s">
        <v>13</v>
      </c>
      <c r="O1457" t="s">
        <v>14</v>
      </c>
      <c r="P1457">
        <v>650</v>
      </c>
      <c r="Q1457" t="s">
        <v>17</v>
      </c>
      <c r="R1457" s="8" t="s">
        <v>697</v>
      </c>
    </row>
    <row r="1458" spans="1:18" x14ac:dyDescent="0.25">
      <c r="A1458" s="8" t="s">
        <v>160</v>
      </c>
      <c r="B1458" t="s">
        <v>440</v>
      </c>
      <c r="C1458" t="s">
        <v>571</v>
      </c>
      <c r="D1458" t="s">
        <v>572</v>
      </c>
      <c r="E1458" t="s">
        <v>293</v>
      </c>
      <c r="F1458">
        <v>2020</v>
      </c>
      <c r="G1458">
        <v>5</v>
      </c>
      <c r="H1458" s="8" t="s">
        <v>567</v>
      </c>
      <c r="I1458" s="8">
        <v>0</v>
      </c>
      <c r="J1458" s="1">
        <v>13748.5</v>
      </c>
      <c r="K1458" s="1">
        <v>13748.5</v>
      </c>
      <c r="L1458" s="8">
        <v>0</v>
      </c>
      <c r="M1458" t="s">
        <v>19</v>
      </c>
      <c r="N1458" t="s">
        <v>23</v>
      </c>
      <c r="O1458" t="s">
        <v>148</v>
      </c>
      <c r="P1458">
        <v>1200</v>
      </c>
      <c r="Q1458" t="s">
        <v>148</v>
      </c>
      <c r="R1458" s="8" t="s">
        <v>697</v>
      </c>
    </row>
    <row r="1459" spans="1:18" x14ac:dyDescent="0.25">
      <c r="A1459" s="8" t="s">
        <v>160</v>
      </c>
      <c r="B1459" t="s">
        <v>440</v>
      </c>
      <c r="C1459" t="s">
        <v>571</v>
      </c>
      <c r="D1459" t="s">
        <v>573</v>
      </c>
      <c r="E1459" t="s">
        <v>295</v>
      </c>
      <c r="F1459">
        <v>2020</v>
      </c>
      <c r="G1459">
        <v>5</v>
      </c>
      <c r="H1459" s="8" t="s">
        <v>567</v>
      </c>
      <c r="I1459" s="8">
        <v>0</v>
      </c>
      <c r="J1459" s="1">
        <v>7.32</v>
      </c>
      <c r="K1459" s="1">
        <v>0</v>
      </c>
      <c r="L1459" s="8">
        <v>-7.32</v>
      </c>
      <c r="M1459" t="s">
        <v>19</v>
      </c>
      <c r="N1459" t="s">
        <v>23</v>
      </c>
      <c r="O1459" t="s">
        <v>24</v>
      </c>
      <c r="P1459">
        <v>1401</v>
      </c>
      <c r="Q1459" t="s">
        <v>26</v>
      </c>
      <c r="R1459" s="8" t="s">
        <v>697</v>
      </c>
    </row>
    <row r="1460" spans="1:18" x14ac:dyDescent="0.25">
      <c r="A1460" s="8" t="s">
        <v>160</v>
      </c>
      <c r="B1460" t="s">
        <v>440</v>
      </c>
      <c r="C1460" t="s">
        <v>571</v>
      </c>
      <c r="D1460" t="s">
        <v>573</v>
      </c>
      <c r="E1460" t="s">
        <v>296</v>
      </c>
      <c r="F1460">
        <v>2020</v>
      </c>
      <c r="G1460">
        <v>5</v>
      </c>
      <c r="H1460" s="8" t="s">
        <v>567</v>
      </c>
      <c r="I1460" s="8">
        <v>0</v>
      </c>
      <c r="J1460" s="1">
        <v>10562.35</v>
      </c>
      <c r="K1460" s="1">
        <v>0</v>
      </c>
      <c r="L1460" s="8">
        <v>-10562.35</v>
      </c>
      <c r="M1460" t="s">
        <v>19</v>
      </c>
      <c r="N1460" t="s">
        <v>23</v>
      </c>
      <c r="O1460" t="s">
        <v>24</v>
      </c>
      <c r="P1460">
        <v>1406</v>
      </c>
      <c r="Q1460" t="s">
        <v>27</v>
      </c>
      <c r="R1460" s="8" t="s">
        <v>697</v>
      </c>
    </row>
    <row r="1461" spans="1:18" x14ac:dyDescent="0.25">
      <c r="A1461" s="8" t="s">
        <v>160</v>
      </c>
      <c r="B1461" t="s">
        <v>440</v>
      </c>
      <c r="C1461" t="s">
        <v>571</v>
      </c>
      <c r="D1461" t="s">
        <v>573</v>
      </c>
      <c r="E1461" t="s">
        <v>297</v>
      </c>
      <c r="F1461">
        <v>2020</v>
      </c>
      <c r="G1461">
        <v>5</v>
      </c>
      <c r="H1461" s="8" t="s">
        <v>567</v>
      </c>
      <c r="I1461" s="8">
        <v>0</v>
      </c>
      <c r="J1461" s="1">
        <v>7.19</v>
      </c>
      <c r="K1461" s="1">
        <v>0</v>
      </c>
      <c r="L1461" s="8">
        <v>-7.19</v>
      </c>
      <c r="M1461" t="s">
        <v>19</v>
      </c>
      <c r="N1461" t="s">
        <v>23</v>
      </c>
      <c r="O1461" t="s">
        <v>24</v>
      </c>
      <c r="P1461">
        <v>1434</v>
      </c>
      <c r="Q1461" t="s">
        <v>28</v>
      </c>
      <c r="R1461" s="8" t="s">
        <v>697</v>
      </c>
    </row>
    <row r="1462" spans="1:18" x14ac:dyDescent="0.25">
      <c r="A1462" s="8" t="s">
        <v>160</v>
      </c>
      <c r="B1462" t="s">
        <v>440</v>
      </c>
      <c r="C1462" t="s">
        <v>574</v>
      </c>
      <c r="D1462" t="s">
        <v>575</v>
      </c>
      <c r="E1462" t="s">
        <v>487</v>
      </c>
      <c r="F1462">
        <v>2020</v>
      </c>
      <c r="G1462">
        <v>5</v>
      </c>
      <c r="H1462" s="8" t="s">
        <v>567</v>
      </c>
      <c r="I1462" s="8">
        <v>0</v>
      </c>
      <c r="J1462" s="1">
        <v>45556.75</v>
      </c>
      <c r="K1462" s="1">
        <v>199710.27</v>
      </c>
      <c r="L1462" s="8">
        <v>154153.51999999999</v>
      </c>
      <c r="M1462" t="s">
        <v>19</v>
      </c>
      <c r="N1462" t="s">
        <v>30</v>
      </c>
      <c r="O1462" t="s">
        <v>31</v>
      </c>
      <c r="P1462">
        <v>1800</v>
      </c>
      <c r="Q1462" t="s">
        <v>33</v>
      </c>
      <c r="R1462" s="8" t="s">
        <v>697</v>
      </c>
    </row>
    <row r="1463" spans="1:18" x14ac:dyDescent="0.25">
      <c r="A1463" s="8" t="s">
        <v>160</v>
      </c>
      <c r="B1463" t="s">
        <v>440</v>
      </c>
      <c r="C1463" t="s">
        <v>574</v>
      </c>
      <c r="D1463" t="s">
        <v>575</v>
      </c>
      <c r="E1463" t="s">
        <v>300</v>
      </c>
      <c r="F1463">
        <v>2020</v>
      </c>
      <c r="G1463">
        <v>5</v>
      </c>
      <c r="H1463" s="8" t="s">
        <v>567</v>
      </c>
      <c r="I1463" s="8">
        <v>0</v>
      </c>
      <c r="J1463" s="1">
        <v>0</v>
      </c>
      <c r="K1463" s="1">
        <v>48253.35</v>
      </c>
      <c r="L1463" s="8">
        <v>48253.35</v>
      </c>
      <c r="M1463" t="s">
        <v>19</v>
      </c>
      <c r="N1463" t="s">
        <v>30</v>
      </c>
      <c r="O1463" t="s">
        <v>31</v>
      </c>
      <c r="P1463">
        <v>1803</v>
      </c>
      <c r="Q1463" t="s">
        <v>33</v>
      </c>
      <c r="R1463" s="8" t="s">
        <v>697</v>
      </c>
    </row>
    <row r="1464" spans="1:18" x14ac:dyDescent="0.25">
      <c r="A1464" s="8" t="s">
        <v>161</v>
      </c>
      <c r="B1464" t="s">
        <v>583</v>
      </c>
      <c r="C1464" t="s">
        <v>584</v>
      </c>
      <c r="D1464" t="s">
        <v>585</v>
      </c>
      <c r="E1464" t="s">
        <v>312</v>
      </c>
      <c r="F1464">
        <v>2020</v>
      </c>
      <c r="G1464">
        <v>5</v>
      </c>
      <c r="H1464" s="8" t="s">
        <v>567</v>
      </c>
      <c r="I1464" s="8">
        <v>0</v>
      </c>
      <c r="J1464" s="1">
        <v>159642.65</v>
      </c>
      <c r="K1464" s="1">
        <v>45410.16</v>
      </c>
      <c r="L1464" s="8">
        <v>-114232.49</v>
      </c>
      <c r="M1464" t="s">
        <v>51</v>
      </c>
      <c r="N1464" t="s">
        <v>149</v>
      </c>
      <c r="O1464" t="s">
        <v>149</v>
      </c>
      <c r="P1464">
        <v>3300</v>
      </c>
      <c r="Q1464" t="s">
        <v>150</v>
      </c>
      <c r="R1464" s="8" t="s">
        <v>697</v>
      </c>
    </row>
    <row r="1465" spans="1:18" x14ac:dyDescent="0.25">
      <c r="A1465" s="8" t="s">
        <v>161</v>
      </c>
      <c r="B1465" t="s">
        <v>583</v>
      </c>
      <c r="C1465" t="s">
        <v>586</v>
      </c>
      <c r="D1465" t="s">
        <v>587</v>
      </c>
      <c r="E1465" t="s">
        <v>320</v>
      </c>
      <c r="F1465">
        <v>2020</v>
      </c>
      <c r="G1465">
        <v>5</v>
      </c>
      <c r="H1465" s="8" t="s">
        <v>567</v>
      </c>
      <c r="I1465" s="8">
        <v>0</v>
      </c>
      <c r="J1465" s="1">
        <v>0</v>
      </c>
      <c r="K1465" s="1">
        <v>598.5</v>
      </c>
      <c r="L1465" s="8">
        <v>598.5</v>
      </c>
      <c r="M1465" t="s">
        <v>51</v>
      </c>
      <c r="N1465" t="s">
        <v>52</v>
      </c>
      <c r="O1465" t="s">
        <v>52</v>
      </c>
      <c r="P1465">
        <v>3806</v>
      </c>
      <c r="Q1465" t="s">
        <v>60</v>
      </c>
      <c r="R1465" s="8" t="s">
        <v>697</v>
      </c>
    </row>
    <row r="1466" spans="1:18" x14ac:dyDescent="0.25">
      <c r="A1466" s="8" t="s">
        <v>161</v>
      </c>
      <c r="B1466" t="s">
        <v>583</v>
      </c>
      <c r="C1466" t="s">
        <v>586</v>
      </c>
      <c r="D1466" t="s">
        <v>587</v>
      </c>
      <c r="E1466" t="s">
        <v>362</v>
      </c>
      <c r="F1466">
        <v>2020</v>
      </c>
      <c r="G1466">
        <v>5</v>
      </c>
      <c r="H1466" s="8" t="s">
        <v>567</v>
      </c>
      <c r="I1466" s="8">
        <v>0</v>
      </c>
      <c r="J1466" s="1">
        <v>9619.5400000000009</v>
      </c>
      <c r="K1466" s="1">
        <v>31808.25</v>
      </c>
      <c r="L1466" s="8">
        <v>22188.71</v>
      </c>
      <c r="M1466" t="s">
        <v>51</v>
      </c>
      <c r="N1466" t="s">
        <v>52</v>
      </c>
      <c r="O1466" t="s">
        <v>52</v>
      </c>
      <c r="P1466">
        <v>3820</v>
      </c>
      <c r="Q1466" t="s">
        <v>119</v>
      </c>
      <c r="R1466" s="8" t="s">
        <v>697</v>
      </c>
    </row>
    <row r="1467" spans="1:18" x14ac:dyDescent="0.25">
      <c r="A1467" s="8" t="s">
        <v>161</v>
      </c>
      <c r="B1467" t="s">
        <v>451</v>
      </c>
      <c r="C1467" t="s">
        <v>452</v>
      </c>
      <c r="D1467" t="s">
        <v>588</v>
      </c>
      <c r="E1467" t="s">
        <v>322</v>
      </c>
      <c r="F1467">
        <v>2020</v>
      </c>
      <c r="G1467">
        <v>5</v>
      </c>
      <c r="H1467" s="8" t="s">
        <v>567</v>
      </c>
      <c r="I1467" s="8">
        <v>0</v>
      </c>
      <c r="J1467" s="1">
        <v>47415.83</v>
      </c>
      <c r="K1467" s="1">
        <v>0</v>
      </c>
      <c r="L1467" s="8">
        <v>-47415.83</v>
      </c>
      <c r="M1467" t="s">
        <v>226</v>
      </c>
      <c r="N1467" t="s">
        <v>226</v>
      </c>
      <c r="O1467" t="s">
        <v>226</v>
      </c>
      <c r="P1467">
        <v>3900</v>
      </c>
      <c r="Q1467" t="s">
        <v>62</v>
      </c>
      <c r="R1467" s="8" t="s">
        <v>697</v>
      </c>
    </row>
    <row r="1468" spans="1:18" x14ac:dyDescent="0.25">
      <c r="A1468" s="8" t="s">
        <v>159</v>
      </c>
      <c r="B1468" t="s">
        <v>453</v>
      </c>
      <c r="C1468" t="s">
        <v>454</v>
      </c>
      <c r="D1468" t="s">
        <v>589</v>
      </c>
      <c r="E1468" t="s">
        <v>367</v>
      </c>
      <c r="F1468">
        <v>2020</v>
      </c>
      <c r="G1468">
        <v>5</v>
      </c>
      <c r="H1468" s="8" t="s">
        <v>567</v>
      </c>
      <c r="I1468" s="8">
        <v>0</v>
      </c>
      <c r="J1468" s="1">
        <v>0</v>
      </c>
      <c r="K1468" s="1">
        <v>10000</v>
      </c>
      <c r="L1468" s="8">
        <v>10000</v>
      </c>
      <c r="M1468" t="s">
        <v>63</v>
      </c>
      <c r="N1468" t="s">
        <v>64</v>
      </c>
      <c r="O1468" t="s">
        <v>64</v>
      </c>
      <c r="P1468">
        <v>4336</v>
      </c>
      <c r="Q1468" t="s">
        <v>124</v>
      </c>
      <c r="R1468" s="8" t="s">
        <v>697</v>
      </c>
    </row>
    <row r="1469" spans="1:18" x14ac:dyDescent="0.25">
      <c r="A1469" s="8" t="s">
        <v>159</v>
      </c>
      <c r="B1469" t="s">
        <v>453</v>
      </c>
      <c r="C1469" t="s">
        <v>454</v>
      </c>
      <c r="D1469" t="s">
        <v>589</v>
      </c>
      <c r="E1469" t="s">
        <v>323</v>
      </c>
      <c r="F1469">
        <v>2020</v>
      </c>
      <c r="G1469">
        <v>5</v>
      </c>
      <c r="H1469" s="8" t="s">
        <v>567</v>
      </c>
      <c r="I1469" s="8">
        <v>0</v>
      </c>
      <c r="J1469" s="1">
        <v>0</v>
      </c>
      <c r="K1469" s="1">
        <v>3150</v>
      </c>
      <c r="L1469" s="8">
        <v>3150</v>
      </c>
      <c r="M1469" t="s">
        <v>63</v>
      </c>
      <c r="N1469" t="s">
        <v>64</v>
      </c>
      <c r="O1469" t="s">
        <v>64</v>
      </c>
      <c r="P1469">
        <v>4400</v>
      </c>
      <c r="Q1469" t="s">
        <v>65</v>
      </c>
      <c r="R1469" s="8" t="s">
        <v>697</v>
      </c>
    </row>
    <row r="1470" spans="1:18" x14ac:dyDescent="0.25">
      <c r="A1470" s="8" t="s">
        <v>159</v>
      </c>
      <c r="B1470" t="s">
        <v>453</v>
      </c>
      <c r="C1470" t="s">
        <v>455</v>
      </c>
      <c r="D1470" t="s">
        <v>590</v>
      </c>
      <c r="E1470" t="s">
        <v>325</v>
      </c>
      <c r="F1470">
        <v>2020</v>
      </c>
      <c r="G1470">
        <v>5</v>
      </c>
      <c r="H1470" s="8" t="s">
        <v>567</v>
      </c>
      <c r="I1470" s="8">
        <v>0</v>
      </c>
      <c r="J1470" s="1">
        <v>0</v>
      </c>
      <c r="K1470" s="1">
        <v>56305.29</v>
      </c>
      <c r="L1470" s="8">
        <v>56305.29</v>
      </c>
      <c r="M1470" t="s">
        <v>63</v>
      </c>
      <c r="N1470" t="s">
        <v>67</v>
      </c>
      <c r="O1470" t="s">
        <v>68</v>
      </c>
      <c r="P1470">
        <v>4820</v>
      </c>
      <c r="Q1470" t="s">
        <v>68</v>
      </c>
      <c r="R1470" s="8" t="s">
        <v>697</v>
      </c>
    </row>
    <row r="1471" spans="1:18" x14ac:dyDescent="0.25">
      <c r="A1471" s="8" t="s">
        <v>159</v>
      </c>
      <c r="B1471" t="s">
        <v>453</v>
      </c>
      <c r="C1471" t="s">
        <v>456</v>
      </c>
      <c r="D1471" t="s">
        <v>591</v>
      </c>
      <c r="E1471" t="s">
        <v>326</v>
      </c>
      <c r="F1471">
        <v>2020</v>
      </c>
      <c r="G1471">
        <v>5</v>
      </c>
      <c r="H1471" s="8" t="s">
        <v>567</v>
      </c>
      <c r="I1471" s="8">
        <v>0</v>
      </c>
      <c r="J1471" s="1">
        <v>0</v>
      </c>
      <c r="K1471" s="1">
        <v>47415.83</v>
      </c>
      <c r="L1471" s="8">
        <v>47415.83</v>
      </c>
      <c r="M1471" t="s">
        <v>63</v>
      </c>
      <c r="N1471" t="s">
        <v>69</v>
      </c>
      <c r="O1471" t="s">
        <v>69</v>
      </c>
      <c r="P1471">
        <v>4830</v>
      </c>
      <c r="Q1471" t="s">
        <v>69</v>
      </c>
      <c r="R1471" s="8" t="s">
        <v>697</v>
      </c>
    </row>
    <row r="1472" spans="1:18" x14ac:dyDescent="0.25">
      <c r="A1472" s="8" t="s">
        <v>159</v>
      </c>
      <c r="B1472" t="s">
        <v>457</v>
      </c>
      <c r="C1472" t="s">
        <v>459</v>
      </c>
      <c r="D1472" t="s">
        <v>593</v>
      </c>
      <c r="E1472" t="s">
        <v>328</v>
      </c>
      <c r="F1472">
        <v>2020</v>
      </c>
      <c r="G1472">
        <v>5</v>
      </c>
      <c r="H1472" s="8" t="s">
        <v>567</v>
      </c>
      <c r="I1472" s="8">
        <v>0</v>
      </c>
      <c r="J1472" s="1">
        <v>21572.5</v>
      </c>
      <c r="K1472" s="1">
        <v>0</v>
      </c>
      <c r="L1472" s="8">
        <v>-21572.5</v>
      </c>
      <c r="M1472" t="s">
        <v>70</v>
      </c>
      <c r="N1472" t="s">
        <v>74</v>
      </c>
      <c r="O1472" t="s">
        <v>75</v>
      </c>
      <c r="P1472">
        <v>6020</v>
      </c>
      <c r="Q1472" t="s">
        <v>76</v>
      </c>
      <c r="R1472" s="8" t="s">
        <v>697</v>
      </c>
    </row>
    <row r="1473" spans="1:18" x14ac:dyDescent="0.25">
      <c r="A1473" s="8" t="s">
        <v>159</v>
      </c>
      <c r="B1473" t="s">
        <v>457</v>
      </c>
      <c r="C1473" t="s">
        <v>459</v>
      </c>
      <c r="D1473" t="s">
        <v>593</v>
      </c>
      <c r="E1473" t="s">
        <v>329</v>
      </c>
      <c r="F1473">
        <v>2020</v>
      </c>
      <c r="G1473">
        <v>5</v>
      </c>
      <c r="H1473" s="8" t="s">
        <v>567</v>
      </c>
      <c r="I1473" s="8">
        <v>0</v>
      </c>
      <c r="J1473" s="1">
        <v>21800</v>
      </c>
      <c r="K1473" s="1">
        <v>0</v>
      </c>
      <c r="L1473" s="8">
        <v>-21800</v>
      </c>
      <c r="M1473" t="s">
        <v>70</v>
      </c>
      <c r="N1473" t="s">
        <v>74</v>
      </c>
      <c r="O1473" t="s">
        <v>75</v>
      </c>
      <c r="P1473">
        <v>6024</v>
      </c>
      <c r="Q1473" t="s">
        <v>77</v>
      </c>
      <c r="R1473" s="8" t="s">
        <v>697</v>
      </c>
    </row>
    <row r="1474" spans="1:18" x14ac:dyDescent="0.25">
      <c r="A1474" s="8" t="s">
        <v>159</v>
      </c>
      <c r="B1474" t="s">
        <v>457</v>
      </c>
      <c r="C1474" t="s">
        <v>459</v>
      </c>
      <c r="D1474" t="s">
        <v>593</v>
      </c>
      <c r="E1474" t="s">
        <v>357</v>
      </c>
      <c r="F1474">
        <v>2020</v>
      </c>
      <c r="G1474">
        <v>5</v>
      </c>
      <c r="H1474" s="8" t="s">
        <v>567</v>
      </c>
      <c r="I1474" s="8">
        <v>0</v>
      </c>
      <c r="J1474" s="1">
        <v>700</v>
      </c>
      <c r="K1474" s="1">
        <v>0</v>
      </c>
      <c r="L1474" s="8">
        <v>-700</v>
      </c>
      <c r="M1474" t="s">
        <v>70</v>
      </c>
      <c r="N1474" t="s">
        <v>74</v>
      </c>
      <c r="O1474" t="s">
        <v>75</v>
      </c>
      <c r="P1474">
        <v>6095</v>
      </c>
      <c r="Q1474" t="s">
        <v>115</v>
      </c>
      <c r="R1474" s="8" t="s">
        <v>697</v>
      </c>
    </row>
    <row r="1475" spans="1:18" x14ac:dyDescent="0.25">
      <c r="A1475" s="8" t="s">
        <v>159</v>
      </c>
      <c r="B1475" t="s">
        <v>457</v>
      </c>
      <c r="C1475" t="s">
        <v>459</v>
      </c>
      <c r="D1475" t="s">
        <v>594</v>
      </c>
      <c r="E1475" t="s">
        <v>330</v>
      </c>
      <c r="F1475">
        <v>2020</v>
      </c>
      <c r="G1475">
        <v>5</v>
      </c>
      <c r="H1475" s="8" t="s">
        <v>567</v>
      </c>
      <c r="I1475" s="8">
        <v>0</v>
      </c>
      <c r="J1475" s="1">
        <v>7424.43</v>
      </c>
      <c r="K1475" s="1">
        <v>0</v>
      </c>
      <c r="L1475" s="8">
        <v>-7424.43</v>
      </c>
      <c r="M1475" t="s">
        <v>70</v>
      </c>
      <c r="N1475" t="s">
        <v>74</v>
      </c>
      <c r="O1475" t="s">
        <v>78</v>
      </c>
      <c r="P1475">
        <v>6110</v>
      </c>
      <c r="Q1475" t="s">
        <v>79</v>
      </c>
      <c r="R1475" s="8" t="s">
        <v>697</v>
      </c>
    </row>
    <row r="1476" spans="1:18" x14ac:dyDescent="0.25">
      <c r="A1476" s="8" t="s">
        <v>159</v>
      </c>
      <c r="B1476" t="s">
        <v>457</v>
      </c>
      <c r="C1476" t="s">
        <v>459</v>
      </c>
      <c r="D1476" t="s">
        <v>594</v>
      </c>
      <c r="E1476" t="s">
        <v>331</v>
      </c>
      <c r="F1476">
        <v>2020</v>
      </c>
      <c r="G1476">
        <v>5</v>
      </c>
      <c r="H1476" s="8" t="s">
        <v>567</v>
      </c>
      <c r="I1476" s="8">
        <v>0</v>
      </c>
      <c r="J1476" s="1">
        <v>170.56</v>
      </c>
      <c r="K1476" s="1">
        <v>0</v>
      </c>
      <c r="L1476" s="8">
        <v>-170.56</v>
      </c>
      <c r="M1476" t="s">
        <v>70</v>
      </c>
      <c r="N1476" t="s">
        <v>74</v>
      </c>
      <c r="O1476" t="s">
        <v>78</v>
      </c>
      <c r="P1476">
        <v>6111</v>
      </c>
      <c r="Q1476" t="s">
        <v>80</v>
      </c>
      <c r="R1476" s="8" t="s">
        <v>697</v>
      </c>
    </row>
    <row r="1477" spans="1:18" x14ac:dyDescent="0.25">
      <c r="A1477" s="8" t="s">
        <v>159</v>
      </c>
      <c r="B1477" t="s">
        <v>457</v>
      </c>
      <c r="C1477" t="s">
        <v>459</v>
      </c>
      <c r="D1477" t="s">
        <v>594</v>
      </c>
      <c r="E1477" t="s">
        <v>332</v>
      </c>
      <c r="F1477">
        <v>2020</v>
      </c>
      <c r="G1477">
        <v>5</v>
      </c>
      <c r="H1477" s="8" t="s">
        <v>567</v>
      </c>
      <c r="I1477" s="8">
        <v>0</v>
      </c>
      <c r="J1477" s="1">
        <v>433.72</v>
      </c>
      <c r="K1477" s="1">
        <v>0</v>
      </c>
      <c r="L1477" s="8">
        <v>-433.72</v>
      </c>
      <c r="M1477" t="s">
        <v>70</v>
      </c>
      <c r="N1477" t="s">
        <v>74</v>
      </c>
      <c r="O1477" t="s">
        <v>78</v>
      </c>
      <c r="P1477">
        <v>6120</v>
      </c>
      <c r="Q1477" t="s">
        <v>81</v>
      </c>
      <c r="R1477" s="8" t="s">
        <v>697</v>
      </c>
    </row>
    <row r="1478" spans="1:18" x14ac:dyDescent="0.25">
      <c r="A1478" s="8" t="s">
        <v>159</v>
      </c>
      <c r="B1478" t="s">
        <v>457</v>
      </c>
      <c r="C1478" t="s">
        <v>459</v>
      </c>
      <c r="D1478" t="s">
        <v>594</v>
      </c>
      <c r="E1478" t="s">
        <v>386</v>
      </c>
      <c r="F1478">
        <v>2020</v>
      </c>
      <c r="G1478">
        <v>5</v>
      </c>
      <c r="H1478" s="8" t="s">
        <v>567</v>
      </c>
      <c r="I1478" s="8">
        <v>0</v>
      </c>
      <c r="J1478" s="1">
        <v>300</v>
      </c>
      <c r="K1478" s="1">
        <v>0</v>
      </c>
      <c r="L1478" s="8">
        <v>-300</v>
      </c>
      <c r="M1478" t="s">
        <v>70</v>
      </c>
      <c r="N1478" t="s">
        <v>74</v>
      </c>
      <c r="O1478" t="s">
        <v>78</v>
      </c>
      <c r="P1478">
        <v>6140</v>
      </c>
      <c r="Q1478" t="s">
        <v>147</v>
      </c>
      <c r="R1478" s="8" t="s">
        <v>697</v>
      </c>
    </row>
    <row r="1479" spans="1:18" x14ac:dyDescent="0.25">
      <c r="A1479" s="8" t="s">
        <v>159</v>
      </c>
      <c r="B1479" t="s">
        <v>457</v>
      </c>
      <c r="C1479" t="s">
        <v>464</v>
      </c>
      <c r="D1479" t="s">
        <v>606</v>
      </c>
      <c r="E1479" t="s">
        <v>376</v>
      </c>
      <c r="F1479">
        <v>2020</v>
      </c>
      <c r="G1479">
        <v>5</v>
      </c>
      <c r="H1479" s="8" t="s">
        <v>567</v>
      </c>
      <c r="I1479" s="8">
        <v>0</v>
      </c>
      <c r="J1479" s="1">
        <v>5761.42</v>
      </c>
      <c r="K1479" s="1">
        <v>0</v>
      </c>
      <c r="L1479" s="8">
        <v>-5761.42</v>
      </c>
      <c r="M1479" t="s">
        <v>70</v>
      </c>
      <c r="N1479" t="s">
        <v>134</v>
      </c>
      <c r="O1479" t="s">
        <v>135</v>
      </c>
      <c r="P1479">
        <v>6201</v>
      </c>
      <c r="Q1479" t="s">
        <v>136</v>
      </c>
      <c r="R1479" s="8" t="s">
        <v>697</v>
      </c>
    </row>
    <row r="1480" spans="1:18" x14ac:dyDescent="0.25">
      <c r="A1480" s="8" t="s">
        <v>159</v>
      </c>
      <c r="B1480" t="s">
        <v>457</v>
      </c>
      <c r="C1480" t="s">
        <v>464</v>
      </c>
      <c r="D1480" t="s">
        <v>607</v>
      </c>
      <c r="E1480" t="s">
        <v>377</v>
      </c>
      <c r="F1480">
        <v>2020</v>
      </c>
      <c r="G1480">
        <v>5</v>
      </c>
      <c r="H1480" s="8" t="s">
        <v>567</v>
      </c>
      <c r="I1480" s="8">
        <v>0</v>
      </c>
      <c r="J1480" s="1">
        <v>668.18</v>
      </c>
      <c r="K1480" s="1">
        <v>0</v>
      </c>
      <c r="L1480" s="8">
        <v>-668.18</v>
      </c>
      <c r="M1480" t="s">
        <v>70</v>
      </c>
      <c r="N1480" t="s">
        <v>134</v>
      </c>
      <c r="O1480" t="s">
        <v>137</v>
      </c>
      <c r="P1480">
        <v>6220</v>
      </c>
      <c r="Q1480" t="s">
        <v>138</v>
      </c>
      <c r="R1480" s="8" t="s">
        <v>697</v>
      </c>
    </row>
    <row r="1481" spans="1:18" x14ac:dyDescent="0.25">
      <c r="A1481" s="8" t="s">
        <v>159</v>
      </c>
      <c r="B1481" t="s">
        <v>457</v>
      </c>
      <c r="C1481" t="s">
        <v>464</v>
      </c>
      <c r="D1481" t="s">
        <v>607</v>
      </c>
      <c r="E1481" t="s">
        <v>378</v>
      </c>
      <c r="F1481">
        <v>2020</v>
      </c>
      <c r="G1481">
        <v>5</v>
      </c>
      <c r="H1481" s="8" t="s">
        <v>567</v>
      </c>
      <c r="I1481" s="8">
        <v>0</v>
      </c>
      <c r="J1481" s="1">
        <v>586.48</v>
      </c>
      <c r="K1481" s="1">
        <v>0</v>
      </c>
      <c r="L1481" s="8">
        <v>-586.48</v>
      </c>
      <c r="M1481" t="s">
        <v>70</v>
      </c>
      <c r="N1481" t="s">
        <v>134</v>
      </c>
      <c r="O1481" t="s">
        <v>137</v>
      </c>
      <c r="P1481">
        <v>6260</v>
      </c>
      <c r="Q1481" t="s">
        <v>139</v>
      </c>
      <c r="R1481" s="8" t="s">
        <v>697</v>
      </c>
    </row>
    <row r="1482" spans="1:18" x14ac:dyDescent="0.25">
      <c r="A1482" s="8" t="s">
        <v>159</v>
      </c>
      <c r="B1482" t="s">
        <v>457</v>
      </c>
      <c r="C1482" t="s">
        <v>460</v>
      </c>
      <c r="D1482" t="s">
        <v>595</v>
      </c>
      <c r="E1482" t="s">
        <v>333</v>
      </c>
      <c r="F1482">
        <v>2020</v>
      </c>
      <c r="G1482">
        <v>5</v>
      </c>
      <c r="H1482" s="8" t="s">
        <v>567</v>
      </c>
      <c r="I1482" s="8">
        <v>0</v>
      </c>
      <c r="J1482" s="1">
        <v>400</v>
      </c>
      <c r="K1482" s="1">
        <v>0</v>
      </c>
      <c r="L1482" s="8">
        <v>-400</v>
      </c>
      <c r="M1482" t="s">
        <v>70</v>
      </c>
      <c r="N1482" t="s">
        <v>82</v>
      </c>
      <c r="O1482" t="s">
        <v>83</v>
      </c>
      <c r="P1482">
        <v>6300</v>
      </c>
      <c r="Q1482" t="s">
        <v>82</v>
      </c>
      <c r="R1482" s="8" t="s">
        <v>697</v>
      </c>
    </row>
    <row r="1483" spans="1:18" x14ac:dyDescent="0.25">
      <c r="A1483" s="8" t="s">
        <v>159</v>
      </c>
      <c r="B1483" t="s">
        <v>457</v>
      </c>
      <c r="C1483" t="s">
        <v>460</v>
      </c>
      <c r="D1483" t="s">
        <v>595</v>
      </c>
      <c r="E1483" t="s">
        <v>365</v>
      </c>
      <c r="F1483">
        <v>2020</v>
      </c>
      <c r="G1483">
        <v>5</v>
      </c>
      <c r="H1483" s="8" t="s">
        <v>567</v>
      </c>
      <c r="I1483" s="8">
        <v>0</v>
      </c>
      <c r="J1483" s="1">
        <v>33205.040000000001</v>
      </c>
      <c r="K1483" s="1">
        <v>0</v>
      </c>
      <c r="L1483" s="8">
        <v>-33205.040000000001</v>
      </c>
      <c r="M1483" t="s">
        <v>70</v>
      </c>
      <c r="N1483" t="s">
        <v>82</v>
      </c>
      <c r="O1483" t="s">
        <v>83</v>
      </c>
      <c r="P1483">
        <v>6301</v>
      </c>
      <c r="Q1483" t="s">
        <v>122</v>
      </c>
      <c r="R1483" s="8" t="s">
        <v>697</v>
      </c>
    </row>
    <row r="1484" spans="1:18" x14ac:dyDescent="0.25">
      <c r="A1484" s="8" t="s">
        <v>159</v>
      </c>
      <c r="B1484" t="s">
        <v>457</v>
      </c>
      <c r="C1484" t="s">
        <v>460</v>
      </c>
      <c r="D1484" t="s">
        <v>596</v>
      </c>
      <c r="E1484" t="s">
        <v>334</v>
      </c>
      <c r="F1484">
        <v>2020</v>
      </c>
      <c r="G1484">
        <v>5</v>
      </c>
      <c r="H1484" s="8" t="s">
        <v>567</v>
      </c>
      <c r="I1484" s="8">
        <v>0</v>
      </c>
      <c r="J1484" s="1">
        <v>5300</v>
      </c>
      <c r="K1484" s="1">
        <v>0</v>
      </c>
      <c r="L1484" s="8">
        <v>-5300</v>
      </c>
      <c r="M1484" t="s">
        <v>70</v>
      </c>
      <c r="N1484" t="s">
        <v>82</v>
      </c>
      <c r="O1484" t="s">
        <v>84</v>
      </c>
      <c r="P1484">
        <v>6310</v>
      </c>
      <c r="Q1484" t="s">
        <v>85</v>
      </c>
      <c r="R1484" s="8" t="s">
        <v>697</v>
      </c>
    </row>
    <row r="1485" spans="1:18" x14ac:dyDescent="0.25">
      <c r="A1485" s="8" t="s">
        <v>159</v>
      </c>
      <c r="B1485" t="s">
        <v>457</v>
      </c>
      <c r="C1485" t="s">
        <v>460</v>
      </c>
      <c r="D1485" t="s">
        <v>596</v>
      </c>
      <c r="E1485" t="s">
        <v>335</v>
      </c>
      <c r="F1485">
        <v>2020</v>
      </c>
      <c r="G1485">
        <v>5</v>
      </c>
      <c r="H1485" s="8" t="s">
        <v>567</v>
      </c>
      <c r="I1485" s="8">
        <v>0</v>
      </c>
      <c r="J1485" s="1">
        <v>1110</v>
      </c>
      <c r="K1485" s="1">
        <v>0</v>
      </c>
      <c r="L1485" s="8">
        <v>-1110</v>
      </c>
      <c r="M1485" t="s">
        <v>70</v>
      </c>
      <c r="N1485" t="s">
        <v>82</v>
      </c>
      <c r="O1485" t="s">
        <v>84</v>
      </c>
      <c r="P1485">
        <v>6325</v>
      </c>
      <c r="Q1485" t="s">
        <v>86</v>
      </c>
      <c r="R1485" s="8" t="s">
        <v>697</v>
      </c>
    </row>
    <row r="1486" spans="1:18" x14ac:dyDescent="0.25">
      <c r="A1486" s="8" t="s">
        <v>159</v>
      </c>
      <c r="B1486" t="s">
        <v>457</v>
      </c>
      <c r="C1486" t="s">
        <v>460</v>
      </c>
      <c r="D1486" t="s">
        <v>596</v>
      </c>
      <c r="E1486" t="s">
        <v>336</v>
      </c>
      <c r="F1486">
        <v>2020</v>
      </c>
      <c r="G1486">
        <v>5</v>
      </c>
      <c r="H1486" s="8" t="s">
        <v>567</v>
      </c>
      <c r="I1486" s="8">
        <v>0</v>
      </c>
      <c r="J1486" s="1">
        <v>430</v>
      </c>
      <c r="K1486" s="1">
        <v>0</v>
      </c>
      <c r="L1486" s="8">
        <v>-430</v>
      </c>
      <c r="M1486" t="s">
        <v>70</v>
      </c>
      <c r="N1486" t="s">
        <v>82</v>
      </c>
      <c r="O1486" t="s">
        <v>84</v>
      </c>
      <c r="P1486">
        <v>6330</v>
      </c>
      <c r="Q1486" t="s">
        <v>87</v>
      </c>
      <c r="R1486" s="8" t="s">
        <v>697</v>
      </c>
    </row>
    <row r="1487" spans="1:18" x14ac:dyDescent="0.25">
      <c r="A1487" s="8" t="s">
        <v>159</v>
      </c>
      <c r="B1487" t="s">
        <v>457</v>
      </c>
      <c r="C1487" t="s">
        <v>460</v>
      </c>
      <c r="D1487" t="s">
        <v>598</v>
      </c>
      <c r="E1487" t="s">
        <v>339</v>
      </c>
      <c r="F1487">
        <v>2020</v>
      </c>
      <c r="G1487">
        <v>5</v>
      </c>
      <c r="H1487" s="8" t="s">
        <v>567</v>
      </c>
      <c r="I1487" s="8">
        <v>0</v>
      </c>
      <c r="J1487" s="1">
        <v>3124.76</v>
      </c>
      <c r="K1487" s="1">
        <v>0</v>
      </c>
      <c r="L1487" s="8">
        <v>-3124.76</v>
      </c>
      <c r="M1487" t="s">
        <v>70</v>
      </c>
      <c r="N1487" t="s">
        <v>82</v>
      </c>
      <c r="O1487" t="s">
        <v>91</v>
      </c>
      <c r="P1487">
        <v>6470</v>
      </c>
      <c r="Q1487" t="s">
        <v>92</v>
      </c>
      <c r="R1487" s="8" t="s">
        <v>697</v>
      </c>
    </row>
    <row r="1488" spans="1:18" x14ac:dyDescent="0.25">
      <c r="A1488" s="8" t="s">
        <v>159</v>
      </c>
      <c r="B1488" t="s">
        <v>457</v>
      </c>
      <c r="C1488" t="s">
        <v>460</v>
      </c>
      <c r="D1488" t="s">
        <v>598</v>
      </c>
      <c r="E1488" t="s">
        <v>340</v>
      </c>
      <c r="F1488">
        <v>2020</v>
      </c>
      <c r="G1488">
        <v>5</v>
      </c>
      <c r="H1488" s="8" t="s">
        <v>567</v>
      </c>
      <c r="I1488" s="8">
        <v>0</v>
      </c>
      <c r="J1488" s="1">
        <v>1400</v>
      </c>
      <c r="K1488" s="1">
        <v>0</v>
      </c>
      <c r="L1488" s="8">
        <v>-1400</v>
      </c>
      <c r="M1488" t="s">
        <v>70</v>
      </c>
      <c r="N1488" t="s">
        <v>82</v>
      </c>
      <c r="O1488" t="s">
        <v>91</v>
      </c>
      <c r="P1488">
        <v>6495</v>
      </c>
      <c r="Q1488" t="s">
        <v>93</v>
      </c>
      <c r="R1488" s="8" t="s">
        <v>697</v>
      </c>
    </row>
    <row r="1489" spans="1:18" x14ac:dyDescent="0.25">
      <c r="A1489" s="8" t="s">
        <v>159</v>
      </c>
      <c r="B1489" t="s">
        <v>457</v>
      </c>
      <c r="C1489" t="s">
        <v>460</v>
      </c>
      <c r="D1489" t="s">
        <v>599</v>
      </c>
      <c r="E1489" t="s">
        <v>342</v>
      </c>
      <c r="F1489">
        <v>2020</v>
      </c>
      <c r="G1489">
        <v>5</v>
      </c>
      <c r="H1489" s="8" t="s">
        <v>567</v>
      </c>
      <c r="I1489" s="8">
        <v>0</v>
      </c>
      <c r="J1489" s="1">
        <v>1900</v>
      </c>
      <c r="K1489" s="1">
        <v>0</v>
      </c>
      <c r="L1489" s="8">
        <v>-1900</v>
      </c>
      <c r="M1489" t="s">
        <v>70</v>
      </c>
      <c r="N1489" t="s">
        <v>82</v>
      </c>
      <c r="O1489" t="s">
        <v>94</v>
      </c>
      <c r="P1489">
        <v>6650</v>
      </c>
      <c r="Q1489" t="s">
        <v>96</v>
      </c>
      <c r="R1489" s="8" t="s">
        <v>697</v>
      </c>
    </row>
    <row r="1490" spans="1:18" x14ac:dyDescent="0.25">
      <c r="A1490" s="8" t="s">
        <v>159</v>
      </c>
      <c r="B1490" t="s">
        <v>457</v>
      </c>
      <c r="C1490" t="s">
        <v>460</v>
      </c>
      <c r="D1490" t="s">
        <v>600</v>
      </c>
      <c r="E1490" t="s">
        <v>366</v>
      </c>
      <c r="F1490">
        <v>2020</v>
      </c>
      <c r="G1490">
        <v>5</v>
      </c>
      <c r="H1490" s="8" t="s">
        <v>567</v>
      </c>
      <c r="I1490" s="8">
        <v>0</v>
      </c>
      <c r="J1490" s="1">
        <v>40</v>
      </c>
      <c r="K1490" s="1">
        <v>0</v>
      </c>
      <c r="L1490" s="8">
        <v>-40</v>
      </c>
      <c r="M1490" t="s">
        <v>70</v>
      </c>
      <c r="N1490" t="s">
        <v>82</v>
      </c>
      <c r="O1490" t="s">
        <v>99</v>
      </c>
      <c r="P1490">
        <v>6800</v>
      </c>
      <c r="Q1490" t="s">
        <v>123</v>
      </c>
      <c r="R1490" s="8" t="s">
        <v>697</v>
      </c>
    </row>
    <row r="1491" spans="1:18" x14ac:dyDescent="0.25">
      <c r="A1491" s="8" t="s">
        <v>159</v>
      </c>
      <c r="B1491" t="s">
        <v>457</v>
      </c>
      <c r="C1491" t="s">
        <v>460</v>
      </c>
      <c r="D1491" t="s">
        <v>600</v>
      </c>
      <c r="E1491" t="s">
        <v>345</v>
      </c>
      <c r="F1491">
        <v>2020</v>
      </c>
      <c r="G1491">
        <v>5</v>
      </c>
      <c r="H1491" s="8" t="s">
        <v>567</v>
      </c>
      <c r="I1491" s="8">
        <v>0</v>
      </c>
      <c r="J1491" s="1">
        <v>440</v>
      </c>
      <c r="K1491" s="1">
        <v>0</v>
      </c>
      <c r="L1491" s="8">
        <v>-440</v>
      </c>
      <c r="M1491" t="s">
        <v>70</v>
      </c>
      <c r="N1491" t="s">
        <v>82</v>
      </c>
      <c r="O1491" t="s">
        <v>99</v>
      </c>
      <c r="P1491">
        <v>6805</v>
      </c>
      <c r="Q1491" t="s">
        <v>100</v>
      </c>
      <c r="R1491" s="8" t="s">
        <v>697</v>
      </c>
    </row>
    <row r="1492" spans="1:18" x14ac:dyDescent="0.25">
      <c r="A1492" s="8" t="s">
        <v>159</v>
      </c>
      <c r="B1492" t="s">
        <v>457</v>
      </c>
      <c r="C1492" t="s">
        <v>460</v>
      </c>
      <c r="D1492" t="s">
        <v>600</v>
      </c>
      <c r="E1492" t="s">
        <v>360</v>
      </c>
      <c r="F1492">
        <v>2020</v>
      </c>
      <c r="G1492">
        <v>5</v>
      </c>
      <c r="H1492" s="8" t="s">
        <v>567</v>
      </c>
      <c r="I1492" s="8">
        <v>0</v>
      </c>
      <c r="J1492" s="1">
        <v>200</v>
      </c>
      <c r="K1492" s="1">
        <v>0</v>
      </c>
      <c r="L1492" s="8">
        <v>-200</v>
      </c>
      <c r="M1492" t="s">
        <v>70</v>
      </c>
      <c r="N1492" t="s">
        <v>82</v>
      </c>
      <c r="O1492" t="s">
        <v>99</v>
      </c>
      <c r="P1492">
        <v>6815</v>
      </c>
      <c r="Q1492" t="s">
        <v>99</v>
      </c>
      <c r="R1492" s="8" t="s">
        <v>697</v>
      </c>
    </row>
    <row r="1493" spans="1:18" x14ac:dyDescent="0.25">
      <c r="A1493" s="8" t="s">
        <v>159</v>
      </c>
      <c r="B1493" t="s">
        <v>457</v>
      </c>
      <c r="C1493" t="s">
        <v>460</v>
      </c>
      <c r="D1493" t="s">
        <v>601</v>
      </c>
      <c r="E1493" t="s">
        <v>346</v>
      </c>
      <c r="F1493">
        <v>2020</v>
      </c>
      <c r="G1493">
        <v>5</v>
      </c>
      <c r="H1493" s="8" t="s">
        <v>567</v>
      </c>
      <c r="I1493" s="8">
        <v>0</v>
      </c>
      <c r="J1493" s="1">
        <v>7468.7</v>
      </c>
      <c r="K1493" s="1">
        <v>0</v>
      </c>
      <c r="L1493" s="8">
        <v>-7468.7</v>
      </c>
      <c r="M1493" t="s">
        <v>70</v>
      </c>
      <c r="N1493" t="s">
        <v>82</v>
      </c>
      <c r="O1493" t="s">
        <v>101</v>
      </c>
      <c r="P1493">
        <v>6825</v>
      </c>
      <c r="Q1493" t="s">
        <v>102</v>
      </c>
      <c r="R1493" s="8" t="s">
        <v>697</v>
      </c>
    </row>
    <row r="1494" spans="1:18" x14ac:dyDescent="0.25">
      <c r="A1494" s="8" t="s">
        <v>159</v>
      </c>
      <c r="B1494" t="s">
        <v>457</v>
      </c>
      <c r="C1494" t="s">
        <v>460</v>
      </c>
      <c r="D1494" t="s">
        <v>601</v>
      </c>
      <c r="E1494" t="s">
        <v>388</v>
      </c>
      <c r="F1494">
        <v>2020</v>
      </c>
      <c r="G1494">
        <v>5</v>
      </c>
      <c r="H1494" s="8" t="s">
        <v>567</v>
      </c>
      <c r="I1494" s="8">
        <v>0</v>
      </c>
      <c r="J1494" s="1">
        <v>40</v>
      </c>
      <c r="K1494" s="1">
        <v>0</v>
      </c>
      <c r="L1494" s="8">
        <v>-40</v>
      </c>
      <c r="M1494" t="s">
        <v>70</v>
      </c>
      <c r="N1494" t="s">
        <v>82</v>
      </c>
      <c r="O1494" t="s">
        <v>101</v>
      </c>
      <c r="P1494">
        <v>6830</v>
      </c>
      <c r="Q1494" t="s">
        <v>151</v>
      </c>
      <c r="R1494" s="8" t="s">
        <v>697</v>
      </c>
    </row>
    <row r="1495" spans="1:18" x14ac:dyDescent="0.25">
      <c r="A1495" s="8" t="s">
        <v>159</v>
      </c>
      <c r="B1495" t="s">
        <v>457</v>
      </c>
      <c r="C1495" t="s">
        <v>460</v>
      </c>
      <c r="D1495" t="s">
        <v>602</v>
      </c>
      <c r="E1495" t="s">
        <v>348</v>
      </c>
      <c r="F1495">
        <v>2020</v>
      </c>
      <c r="G1495">
        <v>5</v>
      </c>
      <c r="H1495" s="8" t="s">
        <v>567</v>
      </c>
      <c r="I1495" s="8">
        <v>0</v>
      </c>
      <c r="J1495" s="1">
        <v>100</v>
      </c>
      <c r="K1495" s="1">
        <v>0</v>
      </c>
      <c r="L1495" s="8">
        <v>-100</v>
      </c>
      <c r="M1495" t="s">
        <v>70</v>
      </c>
      <c r="N1495" t="s">
        <v>82</v>
      </c>
      <c r="O1495" t="s">
        <v>103</v>
      </c>
      <c r="P1495">
        <v>6855</v>
      </c>
      <c r="Q1495" t="s">
        <v>104</v>
      </c>
      <c r="R1495" s="8" t="s">
        <v>697</v>
      </c>
    </row>
    <row r="1496" spans="1:18" x14ac:dyDescent="0.25">
      <c r="A1496" s="8" t="s">
        <v>159</v>
      </c>
      <c r="B1496" t="s">
        <v>462</v>
      </c>
      <c r="C1496" t="s">
        <v>463</v>
      </c>
      <c r="D1496" t="s">
        <v>605</v>
      </c>
      <c r="E1496" t="s">
        <v>385</v>
      </c>
      <c r="F1496">
        <v>2020</v>
      </c>
      <c r="G1496">
        <v>5</v>
      </c>
      <c r="H1496" s="8" t="s">
        <v>567</v>
      </c>
      <c r="I1496" s="8">
        <v>0</v>
      </c>
      <c r="J1496" s="1">
        <v>1200</v>
      </c>
      <c r="K1496" s="1">
        <v>0</v>
      </c>
      <c r="L1496" s="8">
        <v>-1200</v>
      </c>
      <c r="M1496" t="s">
        <v>126</v>
      </c>
      <c r="N1496" t="s">
        <v>127</v>
      </c>
      <c r="O1496" t="s">
        <v>127</v>
      </c>
      <c r="P1496">
        <v>7310</v>
      </c>
      <c r="Q1496" t="s">
        <v>146</v>
      </c>
      <c r="R1496" s="8" t="s">
        <v>697</v>
      </c>
    </row>
    <row r="1497" spans="1:18" x14ac:dyDescent="0.25">
      <c r="A1497" s="8" t="s">
        <v>160</v>
      </c>
      <c r="B1497" t="s">
        <v>437</v>
      </c>
      <c r="C1497" t="s">
        <v>438</v>
      </c>
      <c r="D1497" t="s">
        <v>568</v>
      </c>
      <c r="E1497" t="s">
        <v>286</v>
      </c>
      <c r="F1497">
        <v>2020</v>
      </c>
      <c r="G1497">
        <v>6</v>
      </c>
      <c r="H1497" s="8" t="s">
        <v>567</v>
      </c>
      <c r="I1497" s="8">
        <v>0</v>
      </c>
      <c r="J1497" s="1">
        <v>85793.58</v>
      </c>
      <c r="K1497" s="1">
        <v>5800</v>
      </c>
      <c r="L1497" s="8">
        <v>-79993.58</v>
      </c>
      <c r="M1497" t="s">
        <v>9</v>
      </c>
      <c r="N1497" t="s">
        <v>10</v>
      </c>
      <c r="O1497" t="s">
        <v>11</v>
      </c>
      <c r="P1497">
        <v>143</v>
      </c>
      <c r="Q1497" t="s">
        <v>12</v>
      </c>
      <c r="R1497" s="8" t="s">
        <v>697</v>
      </c>
    </row>
    <row r="1498" spans="1:18" x14ac:dyDescent="0.25">
      <c r="A1498" s="8" t="s">
        <v>160</v>
      </c>
      <c r="B1498" t="s">
        <v>437</v>
      </c>
      <c r="C1498" t="s">
        <v>439</v>
      </c>
      <c r="D1498" t="s">
        <v>569</v>
      </c>
      <c r="E1498" t="s">
        <v>289</v>
      </c>
      <c r="F1498">
        <v>2020</v>
      </c>
      <c r="G1498">
        <v>6</v>
      </c>
      <c r="H1498" s="8" t="s">
        <v>567</v>
      </c>
      <c r="I1498" s="8">
        <v>0</v>
      </c>
      <c r="J1498" s="1">
        <v>0</v>
      </c>
      <c r="K1498" s="1">
        <v>450</v>
      </c>
      <c r="L1498" s="8">
        <v>450</v>
      </c>
      <c r="M1498" t="s">
        <v>9</v>
      </c>
      <c r="N1498" t="s">
        <v>13</v>
      </c>
      <c r="O1498" t="s">
        <v>14</v>
      </c>
      <c r="P1498">
        <v>630</v>
      </c>
      <c r="Q1498" t="s">
        <v>16</v>
      </c>
      <c r="R1498" s="8" t="s">
        <v>697</v>
      </c>
    </row>
    <row r="1499" spans="1:18" x14ac:dyDescent="0.25">
      <c r="A1499" s="8" t="s">
        <v>160</v>
      </c>
      <c r="B1499" t="s">
        <v>437</v>
      </c>
      <c r="C1499" t="s">
        <v>439</v>
      </c>
      <c r="D1499" t="s">
        <v>569</v>
      </c>
      <c r="E1499" t="s">
        <v>290</v>
      </c>
      <c r="F1499">
        <v>2020</v>
      </c>
      <c r="G1499">
        <v>6</v>
      </c>
      <c r="H1499" s="8" t="s">
        <v>567</v>
      </c>
      <c r="I1499" s="8">
        <v>0</v>
      </c>
      <c r="J1499" s="1">
        <v>0</v>
      </c>
      <c r="K1499" s="1">
        <v>250</v>
      </c>
      <c r="L1499" s="8">
        <v>250</v>
      </c>
      <c r="M1499" t="s">
        <v>9</v>
      </c>
      <c r="N1499" t="s">
        <v>13</v>
      </c>
      <c r="O1499" t="s">
        <v>14</v>
      </c>
      <c r="P1499">
        <v>650</v>
      </c>
      <c r="Q1499" t="s">
        <v>17</v>
      </c>
      <c r="R1499" s="8" t="s">
        <v>697</v>
      </c>
    </row>
    <row r="1500" spans="1:18" x14ac:dyDescent="0.25">
      <c r="A1500" s="8" t="s">
        <v>160</v>
      </c>
      <c r="B1500" t="s">
        <v>437</v>
      </c>
      <c r="C1500" t="s">
        <v>439</v>
      </c>
      <c r="D1500" t="s">
        <v>569</v>
      </c>
      <c r="E1500" t="s">
        <v>291</v>
      </c>
      <c r="F1500">
        <v>2020</v>
      </c>
      <c r="G1500">
        <v>6</v>
      </c>
      <c r="H1500" s="8" t="s">
        <v>567</v>
      </c>
      <c r="I1500" s="8">
        <v>0</v>
      </c>
      <c r="J1500" s="1">
        <v>2000</v>
      </c>
      <c r="K1500" s="1">
        <v>0</v>
      </c>
      <c r="L1500" s="8">
        <v>-2000</v>
      </c>
      <c r="M1500" t="s">
        <v>9</v>
      </c>
      <c r="N1500" t="s">
        <v>13</v>
      </c>
      <c r="O1500" t="s">
        <v>14</v>
      </c>
      <c r="P1500">
        <v>670</v>
      </c>
      <c r="Q1500" t="s">
        <v>18</v>
      </c>
      <c r="R1500" s="8" t="s">
        <v>697</v>
      </c>
    </row>
    <row r="1501" spans="1:18" x14ac:dyDescent="0.25">
      <c r="A1501" s="8" t="s">
        <v>160</v>
      </c>
      <c r="B1501" t="s">
        <v>440</v>
      </c>
      <c r="C1501" t="s">
        <v>571</v>
      </c>
      <c r="D1501" t="s">
        <v>573</v>
      </c>
      <c r="E1501" t="s">
        <v>296</v>
      </c>
      <c r="F1501">
        <v>2020</v>
      </c>
      <c r="G1501">
        <v>6</v>
      </c>
      <c r="H1501" s="8" t="s">
        <v>567</v>
      </c>
      <c r="I1501" s="8">
        <v>0</v>
      </c>
      <c r="J1501" s="1">
        <v>17089.900000000001</v>
      </c>
      <c r="K1501" s="1">
        <v>0</v>
      </c>
      <c r="L1501" s="8">
        <v>-17089.900000000001</v>
      </c>
      <c r="M1501" t="s">
        <v>19</v>
      </c>
      <c r="N1501" t="s">
        <v>23</v>
      </c>
      <c r="O1501" t="s">
        <v>24</v>
      </c>
      <c r="P1501">
        <v>1406</v>
      </c>
      <c r="Q1501" t="s">
        <v>27</v>
      </c>
      <c r="R1501" s="8" t="s">
        <v>697</v>
      </c>
    </row>
    <row r="1502" spans="1:18" x14ac:dyDescent="0.25">
      <c r="A1502" s="8" t="s">
        <v>160</v>
      </c>
      <c r="B1502" t="s">
        <v>440</v>
      </c>
      <c r="C1502" t="s">
        <v>574</v>
      </c>
      <c r="D1502" t="s">
        <v>575</v>
      </c>
      <c r="E1502" t="s">
        <v>487</v>
      </c>
      <c r="F1502">
        <v>2020</v>
      </c>
      <c r="G1502">
        <v>6</v>
      </c>
      <c r="H1502" s="8" t="s">
        <v>567</v>
      </c>
      <c r="I1502" s="8">
        <v>0</v>
      </c>
      <c r="J1502" s="1">
        <v>45147.51</v>
      </c>
      <c r="K1502" s="1">
        <v>157232.91</v>
      </c>
      <c r="L1502" s="8">
        <v>112085.4</v>
      </c>
      <c r="M1502" t="s">
        <v>19</v>
      </c>
      <c r="N1502" t="s">
        <v>30</v>
      </c>
      <c r="O1502" t="s">
        <v>31</v>
      </c>
      <c r="P1502">
        <v>1800</v>
      </c>
      <c r="Q1502" t="s">
        <v>33</v>
      </c>
      <c r="R1502" s="8" t="s">
        <v>697</v>
      </c>
    </row>
    <row r="1503" spans="1:18" x14ac:dyDescent="0.25">
      <c r="A1503" s="8" t="s">
        <v>160</v>
      </c>
      <c r="B1503" t="s">
        <v>442</v>
      </c>
      <c r="C1503" t="s">
        <v>443</v>
      </c>
      <c r="D1503" t="s">
        <v>576</v>
      </c>
      <c r="E1503" t="s">
        <v>302</v>
      </c>
      <c r="F1503">
        <v>2020</v>
      </c>
      <c r="G1503">
        <v>6</v>
      </c>
      <c r="H1503" s="8" t="s">
        <v>567</v>
      </c>
      <c r="I1503" s="8">
        <v>0</v>
      </c>
      <c r="J1503" s="1">
        <v>4106</v>
      </c>
      <c r="K1503" s="1">
        <v>342.17</v>
      </c>
      <c r="L1503" s="8">
        <v>-3763.83</v>
      </c>
      <c r="M1503" t="s">
        <v>34</v>
      </c>
      <c r="N1503" t="s">
        <v>34</v>
      </c>
      <c r="O1503" t="s">
        <v>34</v>
      </c>
      <c r="P1503">
        <v>1900</v>
      </c>
      <c r="Q1503" t="s">
        <v>35</v>
      </c>
      <c r="R1503" s="8" t="s">
        <v>697</v>
      </c>
    </row>
    <row r="1504" spans="1:18" x14ac:dyDescent="0.25">
      <c r="A1504" s="8" t="s">
        <v>161</v>
      </c>
      <c r="B1504" t="s">
        <v>583</v>
      </c>
      <c r="C1504" t="s">
        <v>584</v>
      </c>
      <c r="D1504" t="s">
        <v>585</v>
      </c>
      <c r="E1504" t="s">
        <v>312</v>
      </c>
      <c r="F1504">
        <v>2020</v>
      </c>
      <c r="G1504">
        <v>6</v>
      </c>
      <c r="H1504" s="8" t="s">
        <v>567</v>
      </c>
      <c r="I1504" s="8">
        <v>0</v>
      </c>
      <c r="J1504" s="1">
        <v>62057.39</v>
      </c>
      <c r="K1504" s="1">
        <v>83403.8</v>
      </c>
      <c r="L1504" s="8">
        <v>21346.41</v>
      </c>
      <c r="M1504" t="s">
        <v>51</v>
      </c>
      <c r="N1504" t="s">
        <v>149</v>
      </c>
      <c r="O1504" t="s">
        <v>149</v>
      </c>
      <c r="P1504">
        <v>3300</v>
      </c>
      <c r="Q1504" t="s">
        <v>150</v>
      </c>
      <c r="R1504" s="8" t="s">
        <v>697</v>
      </c>
    </row>
    <row r="1505" spans="1:18" x14ac:dyDescent="0.25">
      <c r="A1505" s="8" t="s">
        <v>161</v>
      </c>
      <c r="B1505" t="s">
        <v>583</v>
      </c>
      <c r="C1505" t="s">
        <v>586</v>
      </c>
      <c r="D1505" t="s">
        <v>587</v>
      </c>
      <c r="E1505" t="s">
        <v>362</v>
      </c>
      <c r="F1505">
        <v>2020</v>
      </c>
      <c r="G1505">
        <v>6</v>
      </c>
      <c r="H1505" s="8" t="s">
        <v>567</v>
      </c>
      <c r="I1505" s="8">
        <v>0</v>
      </c>
      <c r="J1505" s="1">
        <v>598.5</v>
      </c>
      <c r="K1505" s="1">
        <v>45147.51</v>
      </c>
      <c r="L1505" s="8">
        <v>44549.01</v>
      </c>
      <c r="M1505" t="s">
        <v>51</v>
      </c>
      <c r="N1505" t="s">
        <v>52</v>
      </c>
      <c r="O1505" t="s">
        <v>52</v>
      </c>
      <c r="P1505">
        <v>3820</v>
      </c>
      <c r="Q1505" t="s">
        <v>119</v>
      </c>
      <c r="R1505" s="8" t="s">
        <v>697</v>
      </c>
    </row>
    <row r="1506" spans="1:18" x14ac:dyDescent="0.25">
      <c r="A1506" s="8" t="s">
        <v>161</v>
      </c>
      <c r="B1506" t="s">
        <v>451</v>
      </c>
      <c r="C1506" t="s">
        <v>452</v>
      </c>
      <c r="D1506" t="s">
        <v>588</v>
      </c>
      <c r="E1506" t="s">
        <v>322</v>
      </c>
      <c r="F1506">
        <v>2020</v>
      </c>
      <c r="G1506">
        <v>6</v>
      </c>
      <c r="H1506" s="8" t="s">
        <v>567</v>
      </c>
      <c r="I1506" s="8">
        <v>0</v>
      </c>
      <c r="J1506" s="1">
        <v>41551.68</v>
      </c>
      <c r="K1506" s="1">
        <v>0</v>
      </c>
      <c r="L1506" s="8">
        <v>-41551.68</v>
      </c>
      <c r="M1506" t="s">
        <v>226</v>
      </c>
      <c r="N1506" t="s">
        <v>226</v>
      </c>
      <c r="O1506" t="s">
        <v>226</v>
      </c>
      <c r="P1506">
        <v>3900</v>
      </c>
      <c r="Q1506" t="s">
        <v>62</v>
      </c>
      <c r="R1506" s="8" t="s">
        <v>697</v>
      </c>
    </row>
    <row r="1507" spans="1:18" x14ac:dyDescent="0.25">
      <c r="A1507" s="8" t="s">
        <v>159</v>
      </c>
      <c r="B1507" t="s">
        <v>453</v>
      </c>
      <c r="C1507" t="s">
        <v>455</v>
      </c>
      <c r="D1507" t="s">
        <v>590</v>
      </c>
      <c r="E1507" t="s">
        <v>325</v>
      </c>
      <c r="F1507">
        <v>2020</v>
      </c>
      <c r="G1507">
        <v>6</v>
      </c>
      <c r="H1507" s="8" t="s">
        <v>567</v>
      </c>
      <c r="I1507" s="8">
        <v>0</v>
      </c>
      <c r="J1507" s="1">
        <v>0</v>
      </c>
      <c r="K1507" s="1">
        <v>76793.58</v>
      </c>
      <c r="L1507" s="8">
        <v>76793.58</v>
      </c>
      <c r="M1507" t="s">
        <v>63</v>
      </c>
      <c r="N1507" t="s">
        <v>67</v>
      </c>
      <c r="O1507" t="s">
        <v>68</v>
      </c>
      <c r="P1507">
        <v>4820</v>
      </c>
      <c r="Q1507" t="s">
        <v>68</v>
      </c>
      <c r="R1507" s="8" t="s">
        <v>697</v>
      </c>
    </row>
    <row r="1508" spans="1:18" x14ac:dyDescent="0.25">
      <c r="A1508" s="8" t="s">
        <v>159</v>
      </c>
      <c r="B1508" t="s">
        <v>453</v>
      </c>
      <c r="C1508" t="s">
        <v>456</v>
      </c>
      <c r="D1508" t="s">
        <v>591</v>
      </c>
      <c r="E1508" t="s">
        <v>326</v>
      </c>
      <c r="F1508">
        <v>2020</v>
      </c>
      <c r="G1508">
        <v>6</v>
      </c>
      <c r="H1508" s="8" t="s">
        <v>567</v>
      </c>
      <c r="I1508" s="8">
        <v>0</v>
      </c>
      <c r="J1508" s="1">
        <v>0</v>
      </c>
      <c r="K1508" s="1">
        <v>41551.68</v>
      </c>
      <c r="L1508" s="8">
        <v>41551.68</v>
      </c>
      <c r="M1508" t="s">
        <v>63</v>
      </c>
      <c r="N1508" t="s">
        <v>69</v>
      </c>
      <c r="O1508" t="s">
        <v>69</v>
      </c>
      <c r="P1508">
        <v>4830</v>
      </c>
      <c r="Q1508" t="s">
        <v>69</v>
      </c>
      <c r="R1508" s="8" t="s">
        <v>697</v>
      </c>
    </row>
    <row r="1509" spans="1:18" x14ac:dyDescent="0.25">
      <c r="A1509" s="8" t="s">
        <v>159</v>
      </c>
      <c r="B1509" t="s">
        <v>457</v>
      </c>
      <c r="C1509" t="s">
        <v>459</v>
      </c>
      <c r="D1509" t="s">
        <v>593</v>
      </c>
      <c r="E1509" t="s">
        <v>328</v>
      </c>
      <c r="F1509">
        <v>2020</v>
      </c>
      <c r="G1509">
        <v>6</v>
      </c>
      <c r="H1509" s="8" t="s">
        <v>567</v>
      </c>
      <c r="I1509" s="8">
        <v>0</v>
      </c>
      <c r="J1509" s="1">
        <v>21672.5</v>
      </c>
      <c r="K1509" s="1">
        <v>0</v>
      </c>
      <c r="L1509" s="8">
        <v>-21672.5</v>
      </c>
      <c r="M1509" t="s">
        <v>70</v>
      </c>
      <c r="N1509" t="s">
        <v>74</v>
      </c>
      <c r="O1509" t="s">
        <v>75</v>
      </c>
      <c r="P1509">
        <v>6020</v>
      </c>
      <c r="Q1509" t="s">
        <v>76</v>
      </c>
      <c r="R1509" s="8" t="s">
        <v>697</v>
      </c>
    </row>
    <row r="1510" spans="1:18" x14ac:dyDescent="0.25">
      <c r="A1510" s="8" t="s">
        <v>159</v>
      </c>
      <c r="B1510" t="s">
        <v>457</v>
      </c>
      <c r="C1510" t="s">
        <v>459</v>
      </c>
      <c r="D1510" t="s">
        <v>593</v>
      </c>
      <c r="E1510" t="s">
        <v>329</v>
      </c>
      <c r="F1510">
        <v>2020</v>
      </c>
      <c r="G1510">
        <v>6</v>
      </c>
      <c r="H1510" s="8" t="s">
        <v>567</v>
      </c>
      <c r="I1510" s="8">
        <v>0</v>
      </c>
      <c r="J1510" s="1">
        <v>29000</v>
      </c>
      <c r="K1510" s="1">
        <v>0</v>
      </c>
      <c r="L1510" s="8">
        <v>-29000</v>
      </c>
      <c r="M1510" t="s">
        <v>70</v>
      </c>
      <c r="N1510" t="s">
        <v>74</v>
      </c>
      <c r="O1510" t="s">
        <v>75</v>
      </c>
      <c r="P1510">
        <v>6024</v>
      </c>
      <c r="Q1510" t="s">
        <v>77</v>
      </c>
      <c r="R1510" s="8" t="s">
        <v>697</v>
      </c>
    </row>
    <row r="1511" spans="1:18" x14ac:dyDescent="0.25">
      <c r="A1511" s="8" t="s">
        <v>159</v>
      </c>
      <c r="B1511" t="s">
        <v>457</v>
      </c>
      <c r="C1511" t="s">
        <v>459</v>
      </c>
      <c r="D1511" t="s">
        <v>593</v>
      </c>
      <c r="E1511" t="s">
        <v>357</v>
      </c>
      <c r="F1511">
        <v>2020</v>
      </c>
      <c r="G1511">
        <v>6</v>
      </c>
      <c r="H1511" s="8" t="s">
        <v>567</v>
      </c>
      <c r="I1511" s="8">
        <v>0</v>
      </c>
      <c r="J1511" s="1">
        <v>700</v>
      </c>
      <c r="K1511" s="1">
        <v>0</v>
      </c>
      <c r="L1511" s="8">
        <v>-700</v>
      </c>
      <c r="M1511" t="s">
        <v>70</v>
      </c>
      <c r="N1511" t="s">
        <v>74</v>
      </c>
      <c r="O1511" t="s">
        <v>75</v>
      </c>
      <c r="P1511">
        <v>6095</v>
      </c>
      <c r="Q1511" t="s">
        <v>115</v>
      </c>
      <c r="R1511" s="8" t="s">
        <v>697</v>
      </c>
    </row>
    <row r="1512" spans="1:18" x14ac:dyDescent="0.25">
      <c r="A1512" s="8" t="s">
        <v>159</v>
      </c>
      <c r="B1512" t="s">
        <v>457</v>
      </c>
      <c r="C1512" t="s">
        <v>459</v>
      </c>
      <c r="D1512" t="s">
        <v>594</v>
      </c>
      <c r="E1512" t="s">
        <v>330</v>
      </c>
      <c r="F1512">
        <v>2020</v>
      </c>
      <c r="G1512">
        <v>6</v>
      </c>
      <c r="H1512" s="8" t="s">
        <v>567</v>
      </c>
      <c r="I1512" s="8">
        <v>0</v>
      </c>
      <c r="J1512" s="1">
        <v>7979.44</v>
      </c>
      <c r="K1512" s="1">
        <v>0</v>
      </c>
      <c r="L1512" s="8">
        <v>-7979.44</v>
      </c>
      <c r="M1512" t="s">
        <v>70</v>
      </c>
      <c r="N1512" t="s">
        <v>74</v>
      </c>
      <c r="O1512" t="s">
        <v>78</v>
      </c>
      <c r="P1512">
        <v>6110</v>
      </c>
      <c r="Q1512" t="s">
        <v>79</v>
      </c>
      <c r="R1512" s="8" t="s">
        <v>697</v>
      </c>
    </row>
    <row r="1513" spans="1:18" x14ac:dyDescent="0.25">
      <c r="A1513" s="8" t="s">
        <v>159</v>
      </c>
      <c r="B1513" t="s">
        <v>457</v>
      </c>
      <c r="C1513" t="s">
        <v>459</v>
      </c>
      <c r="D1513" t="s">
        <v>594</v>
      </c>
      <c r="E1513" t="s">
        <v>331</v>
      </c>
      <c r="F1513">
        <v>2020</v>
      </c>
      <c r="G1513">
        <v>6</v>
      </c>
      <c r="H1513" s="8" t="s">
        <v>567</v>
      </c>
      <c r="I1513" s="8">
        <v>0</v>
      </c>
      <c r="J1513" s="1">
        <v>189.46</v>
      </c>
      <c r="K1513" s="1">
        <v>0</v>
      </c>
      <c r="L1513" s="8">
        <v>-189.46</v>
      </c>
      <c r="M1513" t="s">
        <v>70</v>
      </c>
      <c r="N1513" t="s">
        <v>74</v>
      </c>
      <c r="O1513" t="s">
        <v>78</v>
      </c>
      <c r="P1513">
        <v>6111</v>
      </c>
      <c r="Q1513" t="s">
        <v>80</v>
      </c>
      <c r="R1513" s="8" t="s">
        <v>697</v>
      </c>
    </row>
    <row r="1514" spans="1:18" x14ac:dyDescent="0.25">
      <c r="A1514" s="8" t="s">
        <v>159</v>
      </c>
      <c r="B1514" t="s">
        <v>457</v>
      </c>
      <c r="C1514" t="s">
        <v>459</v>
      </c>
      <c r="D1514" t="s">
        <v>594</v>
      </c>
      <c r="E1514" t="s">
        <v>332</v>
      </c>
      <c r="F1514">
        <v>2020</v>
      </c>
      <c r="G1514">
        <v>6</v>
      </c>
      <c r="H1514" s="8" t="s">
        <v>567</v>
      </c>
      <c r="I1514" s="8">
        <v>0</v>
      </c>
      <c r="J1514" s="1">
        <v>506.72</v>
      </c>
      <c r="K1514" s="1">
        <v>0</v>
      </c>
      <c r="L1514" s="8">
        <v>-506.72</v>
      </c>
      <c r="M1514" t="s">
        <v>70</v>
      </c>
      <c r="N1514" t="s">
        <v>74</v>
      </c>
      <c r="O1514" t="s">
        <v>78</v>
      </c>
      <c r="P1514">
        <v>6120</v>
      </c>
      <c r="Q1514" t="s">
        <v>81</v>
      </c>
      <c r="R1514" s="8" t="s">
        <v>697</v>
      </c>
    </row>
    <row r="1515" spans="1:18" x14ac:dyDescent="0.25">
      <c r="A1515" s="8" t="s">
        <v>159</v>
      </c>
      <c r="B1515" t="s">
        <v>457</v>
      </c>
      <c r="C1515" t="s">
        <v>459</v>
      </c>
      <c r="D1515" t="s">
        <v>594</v>
      </c>
      <c r="E1515" t="s">
        <v>386</v>
      </c>
      <c r="F1515">
        <v>2020</v>
      </c>
      <c r="G1515">
        <v>6</v>
      </c>
      <c r="H1515" s="8" t="s">
        <v>567</v>
      </c>
      <c r="I1515" s="8">
        <v>0</v>
      </c>
      <c r="J1515" s="1">
        <v>300</v>
      </c>
      <c r="K1515" s="1">
        <v>0</v>
      </c>
      <c r="L1515" s="8">
        <v>-300</v>
      </c>
      <c r="M1515" t="s">
        <v>70</v>
      </c>
      <c r="N1515" t="s">
        <v>74</v>
      </c>
      <c r="O1515" t="s">
        <v>78</v>
      </c>
      <c r="P1515">
        <v>6140</v>
      </c>
      <c r="Q1515" t="s">
        <v>147</v>
      </c>
      <c r="R1515" s="8" t="s">
        <v>697</v>
      </c>
    </row>
    <row r="1516" spans="1:18" x14ac:dyDescent="0.25">
      <c r="A1516" s="8" t="s">
        <v>159</v>
      </c>
      <c r="B1516" t="s">
        <v>457</v>
      </c>
      <c r="C1516" t="s">
        <v>464</v>
      </c>
      <c r="D1516" t="s">
        <v>606</v>
      </c>
      <c r="E1516" t="s">
        <v>376</v>
      </c>
      <c r="F1516">
        <v>2020</v>
      </c>
      <c r="G1516">
        <v>6</v>
      </c>
      <c r="H1516" s="8" t="s">
        <v>567</v>
      </c>
      <c r="I1516" s="8">
        <v>0</v>
      </c>
      <c r="J1516" s="1">
        <v>5800</v>
      </c>
      <c r="K1516" s="1">
        <v>0</v>
      </c>
      <c r="L1516" s="8">
        <v>-5800</v>
      </c>
      <c r="M1516" t="s">
        <v>70</v>
      </c>
      <c r="N1516" t="s">
        <v>134</v>
      </c>
      <c r="O1516" t="s">
        <v>135</v>
      </c>
      <c r="P1516">
        <v>6201</v>
      </c>
      <c r="Q1516" t="s">
        <v>136</v>
      </c>
      <c r="R1516" s="8" t="s">
        <v>697</v>
      </c>
    </row>
    <row r="1517" spans="1:18" x14ac:dyDescent="0.25">
      <c r="A1517" s="8" t="s">
        <v>159</v>
      </c>
      <c r="B1517" t="s">
        <v>457</v>
      </c>
      <c r="C1517" t="s">
        <v>464</v>
      </c>
      <c r="D1517" t="s">
        <v>607</v>
      </c>
      <c r="E1517" t="s">
        <v>377</v>
      </c>
      <c r="F1517">
        <v>2020</v>
      </c>
      <c r="G1517">
        <v>6</v>
      </c>
      <c r="H1517" s="8" t="s">
        <v>567</v>
      </c>
      <c r="I1517" s="8">
        <v>0</v>
      </c>
      <c r="J1517" s="1">
        <v>700</v>
      </c>
      <c r="K1517" s="1">
        <v>0</v>
      </c>
      <c r="L1517" s="8">
        <v>-700</v>
      </c>
      <c r="M1517" t="s">
        <v>70</v>
      </c>
      <c r="N1517" t="s">
        <v>134</v>
      </c>
      <c r="O1517" t="s">
        <v>137</v>
      </c>
      <c r="P1517">
        <v>6220</v>
      </c>
      <c r="Q1517" t="s">
        <v>138</v>
      </c>
      <c r="R1517" s="8" t="s">
        <v>697</v>
      </c>
    </row>
    <row r="1518" spans="1:18" x14ac:dyDescent="0.25">
      <c r="A1518" s="8" t="s">
        <v>159</v>
      </c>
      <c r="B1518" t="s">
        <v>457</v>
      </c>
      <c r="C1518" t="s">
        <v>460</v>
      </c>
      <c r="D1518" t="s">
        <v>595</v>
      </c>
      <c r="E1518" t="s">
        <v>333</v>
      </c>
      <c r="F1518">
        <v>2020</v>
      </c>
      <c r="G1518">
        <v>6</v>
      </c>
      <c r="H1518" s="8" t="s">
        <v>567</v>
      </c>
      <c r="I1518" s="8">
        <v>0</v>
      </c>
      <c r="J1518" s="1">
        <v>400</v>
      </c>
      <c r="K1518" s="1">
        <v>0</v>
      </c>
      <c r="L1518" s="8">
        <v>-400</v>
      </c>
      <c r="M1518" t="s">
        <v>70</v>
      </c>
      <c r="N1518" t="s">
        <v>82</v>
      </c>
      <c r="O1518" t="s">
        <v>83</v>
      </c>
      <c r="P1518">
        <v>6300</v>
      </c>
      <c r="Q1518" t="s">
        <v>82</v>
      </c>
      <c r="R1518" s="8" t="s">
        <v>697</v>
      </c>
    </row>
    <row r="1519" spans="1:18" x14ac:dyDescent="0.25">
      <c r="A1519" s="8" t="s">
        <v>159</v>
      </c>
      <c r="B1519" t="s">
        <v>457</v>
      </c>
      <c r="C1519" t="s">
        <v>460</v>
      </c>
      <c r="D1519" t="s">
        <v>595</v>
      </c>
      <c r="E1519" t="s">
        <v>365</v>
      </c>
      <c r="F1519">
        <v>2020</v>
      </c>
      <c r="G1519">
        <v>6</v>
      </c>
      <c r="H1519" s="8" t="s">
        <v>567</v>
      </c>
      <c r="I1519" s="8">
        <v>0</v>
      </c>
      <c r="J1519" s="1">
        <v>64006.8</v>
      </c>
      <c r="K1519" s="1">
        <v>0</v>
      </c>
      <c r="L1519" s="8">
        <v>-64006.8</v>
      </c>
      <c r="M1519" t="s">
        <v>70</v>
      </c>
      <c r="N1519" t="s">
        <v>82</v>
      </c>
      <c r="O1519" t="s">
        <v>83</v>
      </c>
      <c r="P1519">
        <v>6301</v>
      </c>
      <c r="Q1519" t="s">
        <v>122</v>
      </c>
      <c r="R1519" s="8" t="s">
        <v>697</v>
      </c>
    </row>
    <row r="1520" spans="1:18" x14ac:dyDescent="0.25">
      <c r="A1520" s="8" t="s">
        <v>159</v>
      </c>
      <c r="B1520" t="s">
        <v>457</v>
      </c>
      <c r="C1520" t="s">
        <v>460</v>
      </c>
      <c r="D1520" t="s">
        <v>596</v>
      </c>
      <c r="E1520" t="s">
        <v>334</v>
      </c>
      <c r="F1520">
        <v>2020</v>
      </c>
      <c r="G1520">
        <v>6</v>
      </c>
      <c r="H1520" s="8" t="s">
        <v>567</v>
      </c>
      <c r="I1520" s="8">
        <v>0</v>
      </c>
      <c r="J1520" s="1">
        <v>5300</v>
      </c>
      <c r="K1520" s="1">
        <v>0</v>
      </c>
      <c r="L1520" s="8">
        <v>-5300</v>
      </c>
      <c r="M1520" t="s">
        <v>70</v>
      </c>
      <c r="N1520" t="s">
        <v>82</v>
      </c>
      <c r="O1520" t="s">
        <v>84</v>
      </c>
      <c r="P1520">
        <v>6310</v>
      </c>
      <c r="Q1520" t="s">
        <v>85</v>
      </c>
      <c r="R1520" s="8" t="s">
        <v>697</v>
      </c>
    </row>
    <row r="1521" spans="1:18" x14ac:dyDescent="0.25">
      <c r="A1521" s="8" t="s">
        <v>159</v>
      </c>
      <c r="B1521" t="s">
        <v>457</v>
      </c>
      <c r="C1521" t="s">
        <v>460</v>
      </c>
      <c r="D1521" t="s">
        <v>596</v>
      </c>
      <c r="E1521" t="s">
        <v>335</v>
      </c>
      <c r="F1521">
        <v>2020</v>
      </c>
      <c r="G1521">
        <v>6</v>
      </c>
      <c r="H1521" s="8" t="s">
        <v>567</v>
      </c>
      <c r="I1521" s="8">
        <v>0</v>
      </c>
      <c r="J1521" s="1">
        <v>1110</v>
      </c>
      <c r="K1521" s="1">
        <v>0</v>
      </c>
      <c r="L1521" s="8">
        <v>-1110</v>
      </c>
      <c r="M1521" t="s">
        <v>70</v>
      </c>
      <c r="N1521" t="s">
        <v>82</v>
      </c>
      <c r="O1521" t="s">
        <v>84</v>
      </c>
      <c r="P1521">
        <v>6325</v>
      </c>
      <c r="Q1521" t="s">
        <v>86</v>
      </c>
      <c r="R1521" s="8" t="s">
        <v>697</v>
      </c>
    </row>
    <row r="1522" spans="1:18" x14ac:dyDescent="0.25">
      <c r="A1522" s="8" t="s">
        <v>159</v>
      </c>
      <c r="B1522" t="s">
        <v>457</v>
      </c>
      <c r="C1522" t="s">
        <v>460</v>
      </c>
      <c r="D1522" t="s">
        <v>596</v>
      </c>
      <c r="E1522" t="s">
        <v>336</v>
      </c>
      <c r="F1522">
        <v>2020</v>
      </c>
      <c r="G1522">
        <v>6</v>
      </c>
      <c r="H1522" s="8" t="s">
        <v>567</v>
      </c>
      <c r="I1522" s="8">
        <v>0</v>
      </c>
      <c r="J1522" s="1">
        <v>430</v>
      </c>
      <c r="K1522" s="1">
        <v>0</v>
      </c>
      <c r="L1522" s="8">
        <v>-430</v>
      </c>
      <c r="M1522" t="s">
        <v>70</v>
      </c>
      <c r="N1522" t="s">
        <v>82</v>
      </c>
      <c r="O1522" t="s">
        <v>84</v>
      </c>
      <c r="P1522">
        <v>6330</v>
      </c>
      <c r="Q1522" t="s">
        <v>87</v>
      </c>
      <c r="R1522" s="8" t="s">
        <v>697</v>
      </c>
    </row>
    <row r="1523" spans="1:18" x14ac:dyDescent="0.25">
      <c r="A1523" s="8" t="s">
        <v>159</v>
      </c>
      <c r="B1523" t="s">
        <v>457</v>
      </c>
      <c r="C1523" t="s">
        <v>460</v>
      </c>
      <c r="D1523" t="s">
        <v>597</v>
      </c>
      <c r="E1523" t="s">
        <v>337</v>
      </c>
      <c r="F1523">
        <v>2020</v>
      </c>
      <c r="G1523">
        <v>6</v>
      </c>
      <c r="H1523" s="8" t="s">
        <v>567</v>
      </c>
      <c r="I1523" s="8">
        <v>0</v>
      </c>
      <c r="J1523" s="1">
        <v>1012.17</v>
      </c>
      <c r="K1523" s="1">
        <v>0</v>
      </c>
      <c r="L1523" s="8">
        <v>-1012.17</v>
      </c>
      <c r="M1523" t="s">
        <v>70</v>
      </c>
      <c r="N1523" t="s">
        <v>82</v>
      </c>
      <c r="O1523" t="s">
        <v>88</v>
      </c>
      <c r="P1523">
        <v>6400</v>
      </c>
      <c r="Q1523" t="s">
        <v>89</v>
      </c>
      <c r="R1523" s="8" t="s">
        <v>697</v>
      </c>
    </row>
    <row r="1524" spans="1:18" x14ac:dyDescent="0.25">
      <c r="A1524" s="8" t="s">
        <v>159</v>
      </c>
      <c r="B1524" t="s">
        <v>457</v>
      </c>
      <c r="C1524" t="s">
        <v>460</v>
      </c>
      <c r="D1524" t="s">
        <v>598</v>
      </c>
      <c r="E1524" t="s">
        <v>340</v>
      </c>
      <c r="F1524">
        <v>2020</v>
      </c>
      <c r="G1524">
        <v>6</v>
      </c>
      <c r="H1524" s="8" t="s">
        <v>567</v>
      </c>
      <c r="I1524" s="8">
        <v>0</v>
      </c>
      <c r="J1524" s="1">
        <v>1400</v>
      </c>
      <c r="K1524" s="1">
        <v>0</v>
      </c>
      <c r="L1524" s="8">
        <v>-1400</v>
      </c>
      <c r="M1524" t="s">
        <v>70</v>
      </c>
      <c r="N1524" t="s">
        <v>82</v>
      </c>
      <c r="O1524" t="s">
        <v>91</v>
      </c>
      <c r="P1524">
        <v>6495</v>
      </c>
      <c r="Q1524" t="s">
        <v>93</v>
      </c>
      <c r="R1524" s="8" t="s">
        <v>697</v>
      </c>
    </row>
    <row r="1525" spans="1:18" x14ac:dyDescent="0.25">
      <c r="A1525" s="8" t="s">
        <v>159</v>
      </c>
      <c r="B1525" t="s">
        <v>457</v>
      </c>
      <c r="C1525" t="s">
        <v>460</v>
      </c>
      <c r="D1525" t="s">
        <v>599</v>
      </c>
      <c r="E1525" t="s">
        <v>341</v>
      </c>
      <c r="F1525">
        <v>2020</v>
      </c>
      <c r="G1525">
        <v>6</v>
      </c>
      <c r="H1525" s="8" t="s">
        <v>567</v>
      </c>
      <c r="I1525" s="8">
        <v>0</v>
      </c>
      <c r="J1525" s="1">
        <v>300</v>
      </c>
      <c r="K1525" s="1">
        <v>0</v>
      </c>
      <c r="L1525" s="8">
        <v>-300</v>
      </c>
      <c r="M1525" t="s">
        <v>70</v>
      </c>
      <c r="N1525" t="s">
        <v>82</v>
      </c>
      <c r="O1525" t="s">
        <v>94</v>
      </c>
      <c r="P1525">
        <v>6640</v>
      </c>
      <c r="Q1525" t="s">
        <v>95</v>
      </c>
      <c r="R1525" s="8" t="s">
        <v>697</v>
      </c>
    </row>
    <row r="1526" spans="1:18" x14ac:dyDescent="0.25">
      <c r="A1526" s="8" t="s">
        <v>159</v>
      </c>
      <c r="B1526" t="s">
        <v>457</v>
      </c>
      <c r="C1526" t="s">
        <v>460</v>
      </c>
      <c r="D1526" t="s">
        <v>599</v>
      </c>
      <c r="E1526" t="s">
        <v>342</v>
      </c>
      <c r="F1526">
        <v>2020</v>
      </c>
      <c r="G1526">
        <v>6</v>
      </c>
      <c r="H1526" s="8" t="s">
        <v>567</v>
      </c>
      <c r="I1526" s="8">
        <v>0</v>
      </c>
      <c r="J1526" s="1">
        <v>3800</v>
      </c>
      <c r="K1526" s="1">
        <v>0</v>
      </c>
      <c r="L1526" s="8">
        <v>-3800</v>
      </c>
      <c r="M1526" t="s">
        <v>70</v>
      </c>
      <c r="N1526" t="s">
        <v>82</v>
      </c>
      <c r="O1526" t="s">
        <v>94</v>
      </c>
      <c r="P1526">
        <v>6650</v>
      </c>
      <c r="Q1526" t="s">
        <v>96</v>
      </c>
      <c r="R1526" s="8" t="s">
        <v>697</v>
      </c>
    </row>
    <row r="1527" spans="1:18" x14ac:dyDescent="0.25">
      <c r="A1527" s="8" t="s">
        <v>159</v>
      </c>
      <c r="B1527" t="s">
        <v>457</v>
      </c>
      <c r="C1527" t="s">
        <v>460</v>
      </c>
      <c r="D1527" t="s">
        <v>600</v>
      </c>
      <c r="E1527" t="s">
        <v>366</v>
      </c>
      <c r="F1527">
        <v>2020</v>
      </c>
      <c r="G1527">
        <v>6</v>
      </c>
      <c r="H1527" s="8" t="s">
        <v>567</v>
      </c>
      <c r="I1527" s="8">
        <v>0</v>
      </c>
      <c r="J1527" s="1">
        <v>40</v>
      </c>
      <c r="K1527" s="1">
        <v>0</v>
      </c>
      <c r="L1527" s="8">
        <v>-40</v>
      </c>
      <c r="M1527" t="s">
        <v>70</v>
      </c>
      <c r="N1527" t="s">
        <v>82</v>
      </c>
      <c r="O1527" t="s">
        <v>99</v>
      </c>
      <c r="P1527">
        <v>6800</v>
      </c>
      <c r="Q1527" t="s">
        <v>123</v>
      </c>
      <c r="R1527" s="8" t="s">
        <v>697</v>
      </c>
    </row>
    <row r="1528" spans="1:18" x14ac:dyDescent="0.25">
      <c r="A1528" s="8" t="s">
        <v>159</v>
      </c>
      <c r="B1528" t="s">
        <v>457</v>
      </c>
      <c r="C1528" t="s">
        <v>460</v>
      </c>
      <c r="D1528" t="s">
        <v>600</v>
      </c>
      <c r="E1528" t="s">
        <v>345</v>
      </c>
      <c r="F1528">
        <v>2020</v>
      </c>
      <c r="G1528">
        <v>6</v>
      </c>
      <c r="H1528" s="8" t="s">
        <v>567</v>
      </c>
      <c r="I1528" s="8">
        <v>0</v>
      </c>
      <c r="J1528" s="1">
        <v>440</v>
      </c>
      <c r="K1528" s="1">
        <v>0</v>
      </c>
      <c r="L1528" s="8">
        <v>-440</v>
      </c>
      <c r="M1528" t="s">
        <v>70</v>
      </c>
      <c r="N1528" t="s">
        <v>82</v>
      </c>
      <c r="O1528" t="s">
        <v>99</v>
      </c>
      <c r="P1528">
        <v>6805</v>
      </c>
      <c r="Q1528" t="s">
        <v>100</v>
      </c>
      <c r="R1528" s="8" t="s">
        <v>697</v>
      </c>
    </row>
    <row r="1529" spans="1:18" x14ac:dyDescent="0.25">
      <c r="A1529" s="8" t="s">
        <v>159</v>
      </c>
      <c r="B1529" t="s">
        <v>457</v>
      </c>
      <c r="C1529" t="s">
        <v>460</v>
      </c>
      <c r="D1529" t="s">
        <v>600</v>
      </c>
      <c r="E1529" t="s">
        <v>360</v>
      </c>
      <c r="F1529">
        <v>2020</v>
      </c>
      <c r="G1529">
        <v>6</v>
      </c>
      <c r="H1529" s="8" t="s">
        <v>567</v>
      </c>
      <c r="I1529" s="8">
        <v>0</v>
      </c>
      <c r="J1529" s="1">
        <v>200</v>
      </c>
      <c r="K1529" s="1">
        <v>0</v>
      </c>
      <c r="L1529" s="8">
        <v>-200</v>
      </c>
      <c r="M1529" t="s">
        <v>70</v>
      </c>
      <c r="N1529" t="s">
        <v>82</v>
      </c>
      <c r="O1529" t="s">
        <v>99</v>
      </c>
      <c r="P1529">
        <v>6815</v>
      </c>
      <c r="Q1529" t="s">
        <v>99</v>
      </c>
      <c r="R1529" s="8" t="s">
        <v>697</v>
      </c>
    </row>
    <row r="1530" spans="1:18" x14ac:dyDescent="0.25">
      <c r="A1530" s="8" t="s">
        <v>159</v>
      </c>
      <c r="B1530" t="s">
        <v>457</v>
      </c>
      <c r="C1530" t="s">
        <v>460</v>
      </c>
      <c r="D1530" t="s">
        <v>601</v>
      </c>
      <c r="E1530" t="s">
        <v>346</v>
      </c>
      <c r="F1530">
        <v>2020</v>
      </c>
      <c r="G1530">
        <v>6</v>
      </c>
      <c r="H1530" s="8" t="s">
        <v>567</v>
      </c>
      <c r="I1530" s="8">
        <v>0</v>
      </c>
      <c r="J1530" s="1">
        <v>5000</v>
      </c>
      <c r="K1530" s="1">
        <v>0</v>
      </c>
      <c r="L1530" s="8">
        <v>-5000</v>
      </c>
      <c r="M1530" t="s">
        <v>70</v>
      </c>
      <c r="N1530" t="s">
        <v>82</v>
      </c>
      <c r="O1530" t="s">
        <v>101</v>
      </c>
      <c r="P1530">
        <v>6825</v>
      </c>
      <c r="Q1530" t="s">
        <v>102</v>
      </c>
      <c r="R1530" s="8" t="s">
        <v>697</v>
      </c>
    </row>
    <row r="1531" spans="1:18" x14ac:dyDescent="0.25">
      <c r="A1531" s="8" t="s">
        <v>159</v>
      </c>
      <c r="B1531" t="s">
        <v>457</v>
      </c>
      <c r="C1531" t="s">
        <v>460</v>
      </c>
      <c r="D1531" t="s">
        <v>601</v>
      </c>
      <c r="E1531" t="s">
        <v>388</v>
      </c>
      <c r="F1531">
        <v>2020</v>
      </c>
      <c r="G1531">
        <v>6</v>
      </c>
      <c r="H1531" s="8" t="s">
        <v>567</v>
      </c>
      <c r="I1531" s="8">
        <v>0</v>
      </c>
      <c r="J1531" s="1">
        <v>940</v>
      </c>
      <c r="K1531" s="1">
        <v>0</v>
      </c>
      <c r="L1531" s="8">
        <v>-940</v>
      </c>
      <c r="M1531" t="s">
        <v>70</v>
      </c>
      <c r="N1531" t="s">
        <v>82</v>
      </c>
      <c r="O1531" t="s">
        <v>101</v>
      </c>
      <c r="P1531">
        <v>6830</v>
      </c>
      <c r="Q1531" t="s">
        <v>151</v>
      </c>
      <c r="R1531" s="8" t="s">
        <v>697</v>
      </c>
    </row>
    <row r="1532" spans="1:18" x14ac:dyDescent="0.25">
      <c r="A1532" s="8" t="s">
        <v>159</v>
      </c>
      <c r="B1532" t="s">
        <v>457</v>
      </c>
      <c r="C1532" t="s">
        <v>460</v>
      </c>
      <c r="D1532" t="s">
        <v>602</v>
      </c>
      <c r="E1532" t="s">
        <v>348</v>
      </c>
      <c r="F1532">
        <v>2020</v>
      </c>
      <c r="G1532">
        <v>6</v>
      </c>
      <c r="H1532" s="8" t="s">
        <v>567</v>
      </c>
      <c r="I1532" s="8">
        <v>0</v>
      </c>
      <c r="J1532" s="1">
        <v>200</v>
      </c>
      <c r="K1532" s="1">
        <v>0</v>
      </c>
      <c r="L1532" s="8">
        <v>-200</v>
      </c>
      <c r="M1532" t="s">
        <v>70</v>
      </c>
      <c r="N1532" t="s">
        <v>82</v>
      </c>
      <c r="O1532" t="s">
        <v>103</v>
      </c>
      <c r="P1532">
        <v>6855</v>
      </c>
      <c r="Q1532" t="s">
        <v>104</v>
      </c>
      <c r="R1532" s="8" t="s">
        <v>697</v>
      </c>
    </row>
    <row r="1533" spans="1:18" x14ac:dyDescent="0.25">
      <c r="A1533" s="8" t="s">
        <v>159</v>
      </c>
      <c r="B1533" t="s">
        <v>462</v>
      </c>
      <c r="C1533" t="s">
        <v>463</v>
      </c>
      <c r="D1533" t="s">
        <v>605</v>
      </c>
      <c r="E1533" t="s">
        <v>385</v>
      </c>
      <c r="F1533">
        <v>2020</v>
      </c>
      <c r="G1533">
        <v>6</v>
      </c>
      <c r="H1533" s="8" t="s">
        <v>567</v>
      </c>
      <c r="I1533" s="8">
        <v>0</v>
      </c>
      <c r="J1533" s="1">
        <v>1200</v>
      </c>
      <c r="K1533" s="1">
        <v>0</v>
      </c>
      <c r="L1533" s="8">
        <v>-1200</v>
      </c>
      <c r="M1533" t="s">
        <v>126</v>
      </c>
      <c r="N1533" t="s">
        <v>127</v>
      </c>
      <c r="O1533" t="s">
        <v>127</v>
      </c>
      <c r="P1533">
        <v>7310</v>
      </c>
      <c r="Q1533" t="s">
        <v>146</v>
      </c>
      <c r="R1533" s="8" t="s">
        <v>697</v>
      </c>
    </row>
    <row r="1534" spans="1:18" x14ac:dyDescent="0.25">
      <c r="A1534" s="8" t="s">
        <v>160</v>
      </c>
      <c r="B1534" t="s">
        <v>437</v>
      </c>
      <c r="C1534" t="s">
        <v>438</v>
      </c>
      <c r="D1534" t="s">
        <v>568</v>
      </c>
      <c r="E1534" t="s">
        <v>286</v>
      </c>
      <c r="F1534">
        <v>2020</v>
      </c>
      <c r="G1534">
        <v>7</v>
      </c>
      <c r="H1534" s="8" t="s">
        <v>567</v>
      </c>
      <c r="I1534" s="8">
        <v>0</v>
      </c>
      <c r="J1534" s="1">
        <v>193855.78</v>
      </c>
      <c r="K1534" s="1">
        <v>5800</v>
      </c>
      <c r="L1534" s="8">
        <v>-188055.78</v>
      </c>
      <c r="M1534" t="s">
        <v>9</v>
      </c>
      <c r="N1534" t="s">
        <v>10</v>
      </c>
      <c r="O1534" t="s">
        <v>11</v>
      </c>
      <c r="P1534">
        <v>143</v>
      </c>
      <c r="Q1534" t="s">
        <v>12</v>
      </c>
      <c r="R1534" s="8" t="s">
        <v>697</v>
      </c>
    </row>
    <row r="1535" spans="1:18" x14ac:dyDescent="0.25">
      <c r="A1535" s="8" t="s">
        <v>160</v>
      </c>
      <c r="B1535" t="s">
        <v>437</v>
      </c>
      <c r="C1535" t="s">
        <v>439</v>
      </c>
      <c r="D1535" t="s">
        <v>569</v>
      </c>
      <c r="E1535" t="s">
        <v>289</v>
      </c>
      <c r="F1535">
        <v>2020</v>
      </c>
      <c r="G1535">
        <v>7</v>
      </c>
      <c r="H1535" s="8" t="s">
        <v>567</v>
      </c>
      <c r="I1535" s="8">
        <v>0</v>
      </c>
      <c r="J1535" s="1">
        <v>3650</v>
      </c>
      <c r="K1535" s="1">
        <v>450</v>
      </c>
      <c r="L1535" s="8">
        <v>-3200</v>
      </c>
      <c r="M1535" t="s">
        <v>9</v>
      </c>
      <c r="N1535" t="s">
        <v>13</v>
      </c>
      <c r="O1535" t="s">
        <v>14</v>
      </c>
      <c r="P1535">
        <v>630</v>
      </c>
      <c r="Q1535" t="s">
        <v>16</v>
      </c>
      <c r="R1535" s="8" t="s">
        <v>697</v>
      </c>
    </row>
    <row r="1536" spans="1:18" x14ac:dyDescent="0.25">
      <c r="A1536" s="8" t="s">
        <v>160</v>
      </c>
      <c r="B1536" t="s">
        <v>437</v>
      </c>
      <c r="C1536" t="s">
        <v>439</v>
      </c>
      <c r="D1536" t="s">
        <v>569</v>
      </c>
      <c r="E1536" t="s">
        <v>290</v>
      </c>
      <c r="F1536">
        <v>2020</v>
      </c>
      <c r="G1536">
        <v>7</v>
      </c>
      <c r="H1536" s="8" t="s">
        <v>567</v>
      </c>
      <c r="I1536" s="8">
        <v>0</v>
      </c>
      <c r="J1536" s="1">
        <v>1600</v>
      </c>
      <c r="K1536" s="1">
        <v>250</v>
      </c>
      <c r="L1536" s="8">
        <v>-1350</v>
      </c>
      <c r="M1536" t="s">
        <v>9</v>
      </c>
      <c r="N1536" t="s">
        <v>13</v>
      </c>
      <c r="O1536" t="s">
        <v>14</v>
      </c>
      <c r="P1536">
        <v>650</v>
      </c>
      <c r="Q1536" t="s">
        <v>17</v>
      </c>
      <c r="R1536" s="8" t="s">
        <v>697</v>
      </c>
    </row>
    <row r="1537" spans="1:18" x14ac:dyDescent="0.25">
      <c r="A1537" s="8" t="s">
        <v>160</v>
      </c>
      <c r="B1537" t="s">
        <v>437</v>
      </c>
      <c r="C1537" t="s">
        <v>439</v>
      </c>
      <c r="D1537" t="s">
        <v>569</v>
      </c>
      <c r="E1537" t="s">
        <v>291</v>
      </c>
      <c r="F1537">
        <v>2020</v>
      </c>
      <c r="G1537">
        <v>7</v>
      </c>
      <c r="H1537" s="8" t="s">
        <v>567</v>
      </c>
      <c r="I1537" s="8">
        <v>0</v>
      </c>
      <c r="J1537" s="1">
        <v>2000</v>
      </c>
      <c r="K1537" s="1">
        <v>0</v>
      </c>
      <c r="L1537" s="8">
        <v>-2000</v>
      </c>
      <c r="M1537" t="s">
        <v>9</v>
      </c>
      <c r="N1537" t="s">
        <v>13</v>
      </c>
      <c r="O1537" t="s">
        <v>14</v>
      </c>
      <c r="P1537">
        <v>670</v>
      </c>
      <c r="Q1537" t="s">
        <v>18</v>
      </c>
      <c r="R1537" s="8" t="s">
        <v>697</v>
      </c>
    </row>
    <row r="1538" spans="1:18" x14ac:dyDescent="0.25">
      <c r="A1538" s="8" t="s">
        <v>160</v>
      </c>
      <c r="B1538" t="s">
        <v>440</v>
      </c>
      <c r="C1538" t="s">
        <v>571</v>
      </c>
      <c r="D1538" t="s">
        <v>572</v>
      </c>
      <c r="E1538" t="s">
        <v>293</v>
      </c>
      <c r="F1538">
        <v>2020</v>
      </c>
      <c r="G1538">
        <v>7</v>
      </c>
      <c r="H1538" s="8" t="s">
        <v>567</v>
      </c>
      <c r="I1538" s="8">
        <v>0</v>
      </c>
      <c r="J1538" s="1">
        <v>12257</v>
      </c>
      <c r="K1538" s="1">
        <v>0</v>
      </c>
      <c r="L1538" s="8">
        <v>-12257</v>
      </c>
      <c r="M1538" t="s">
        <v>19</v>
      </c>
      <c r="N1538" t="s">
        <v>23</v>
      </c>
      <c r="O1538" t="s">
        <v>148</v>
      </c>
      <c r="P1538">
        <v>1200</v>
      </c>
      <c r="Q1538" t="s">
        <v>148</v>
      </c>
      <c r="R1538" s="8" t="s">
        <v>697</v>
      </c>
    </row>
    <row r="1539" spans="1:18" x14ac:dyDescent="0.25">
      <c r="A1539" s="8" t="s">
        <v>160</v>
      </c>
      <c r="B1539" t="s">
        <v>440</v>
      </c>
      <c r="C1539" t="s">
        <v>571</v>
      </c>
      <c r="D1539" t="s">
        <v>573</v>
      </c>
      <c r="E1539" t="s">
        <v>296</v>
      </c>
      <c r="F1539">
        <v>2020</v>
      </c>
      <c r="G1539">
        <v>7</v>
      </c>
      <c r="H1539" s="8" t="s">
        <v>567</v>
      </c>
      <c r="I1539" s="8">
        <v>0</v>
      </c>
      <c r="J1539" s="1">
        <v>46608.71</v>
      </c>
      <c r="K1539" s="1">
        <v>0</v>
      </c>
      <c r="L1539" s="8">
        <v>-46608.71</v>
      </c>
      <c r="M1539" t="s">
        <v>19</v>
      </c>
      <c r="N1539" t="s">
        <v>23</v>
      </c>
      <c r="O1539" t="s">
        <v>24</v>
      </c>
      <c r="P1539">
        <v>1406</v>
      </c>
      <c r="Q1539" t="s">
        <v>27</v>
      </c>
      <c r="R1539" s="8" t="s">
        <v>697</v>
      </c>
    </row>
    <row r="1540" spans="1:18" x14ac:dyDescent="0.25">
      <c r="A1540" s="8" t="s">
        <v>160</v>
      </c>
      <c r="B1540" t="s">
        <v>440</v>
      </c>
      <c r="C1540" t="s">
        <v>574</v>
      </c>
      <c r="D1540" t="s">
        <v>575</v>
      </c>
      <c r="E1540" t="s">
        <v>487</v>
      </c>
      <c r="F1540">
        <v>2020</v>
      </c>
      <c r="G1540">
        <v>7</v>
      </c>
      <c r="H1540" s="8" t="s">
        <v>567</v>
      </c>
      <c r="I1540" s="8">
        <v>0</v>
      </c>
      <c r="J1540" s="1">
        <v>12392.95</v>
      </c>
      <c r="K1540" s="1">
        <v>391411.62</v>
      </c>
      <c r="L1540" s="8">
        <v>379018.67</v>
      </c>
      <c r="M1540" t="s">
        <v>19</v>
      </c>
      <c r="N1540" t="s">
        <v>30</v>
      </c>
      <c r="O1540" t="s">
        <v>31</v>
      </c>
      <c r="P1540">
        <v>1800</v>
      </c>
      <c r="Q1540" t="s">
        <v>33</v>
      </c>
      <c r="R1540" s="8" t="s">
        <v>697</v>
      </c>
    </row>
    <row r="1541" spans="1:18" x14ac:dyDescent="0.25">
      <c r="A1541" s="8" t="s">
        <v>160</v>
      </c>
      <c r="B1541" t="s">
        <v>442</v>
      </c>
      <c r="C1541" t="s">
        <v>443</v>
      </c>
      <c r="D1541" t="s">
        <v>576</v>
      </c>
      <c r="E1541" t="s">
        <v>302</v>
      </c>
      <c r="F1541">
        <v>2020</v>
      </c>
      <c r="G1541">
        <v>7</v>
      </c>
      <c r="H1541" s="8" t="s">
        <v>567</v>
      </c>
      <c r="I1541" s="8">
        <v>0</v>
      </c>
      <c r="J1541" s="1">
        <v>119.48</v>
      </c>
      <c r="K1541" s="1">
        <v>352.13</v>
      </c>
      <c r="L1541" s="8">
        <v>232.65</v>
      </c>
      <c r="M1541" t="s">
        <v>34</v>
      </c>
      <c r="N1541" t="s">
        <v>34</v>
      </c>
      <c r="O1541" t="s">
        <v>34</v>
      </c>
      <c r="P1541">
        <v>1900</v>
      </c>
      <c r="Q1541" t="s">
        <v>35</v>
      </c>
      <c r="R1541" s="8" t="s">
        <v>697</v>
      </c>
    </row>
    <row r="1542" spans="1:18" x14ac:dyDescent="0.25">
      <c r="A1542" s="8" t="s">
        <v>161</v>
      </c>
      <c r="B1542" t="s">
        <v>449</v>
      </c>
      <c r="C1542" t="s">
        <v>450</v>
      </c>
      <c r="D1542" t="s">
        <v>582</v>
      </c>
      <c r="E1542" t="s">
        <v>311</v>
      </c>
      <c r="F1542">
        <v>2020</v>
      </c>
      <c r="G1542">
        <v>7</v>
      </c>
      <c r="H1542" s="8" t="s">
        <v>567</v>
      </c>
      <c r="I1542" s="8">
        <v>0</v>
      </c>
      <c r="J1542" s="1">
        <v>9000</v>
      </c>
      <c r="K1542" s="1">
        <v>0</v>
      </c>
      <c r="L1542" s="8">
        <v>-9000</v>
      </c>
      <c r="M1542" t="s">
        <v>46</v>
      </c>
      <c r="N1542" t="s">
        <v>47</v>
      </c>
      <c r="O1542" t="s">
        <v>47</v>
      </c>
      <c r="P1542">
        <v>3095</v>
      </c>
      <c r="Q1542" t="s">
        <v>50</v>
      </c>
      <c r="R1542" s="8" t="s">
        <v>697</v>
      </c>
    </row>
    <row r="1543" spans="1:18" x14ac:dyDescent="0.25">
      <c r="A1543" s="8" t="s">
        <v>161</v>
      </c>
      <c r="B1543" t="s">
        <v>583</v>
      </c>
      <c r="C1543" t="s">
        <v>584</v>
      </c>
      <c r="D1543" t="s">
        <v>585</v>
      </c>
      <c r="E1543" t="s">
        <v>312</v>
      </c>
      <c r="F1543">
        <v>2020</v>
      </c>
      <c r="G1543">
        <v>7</v>
      </c>
      <c r="H1543" s="8" t="s">
        <v>567</v>
      </c>
      <c r="I1543" s="8">
        <v>0</v>
      </c>
      <c r="J1543" s="1">
        <v>228494.19</v>
      </c>
      <c r="K1543" s="1">
        <v>208546.31</v>
      </c>
      <c r="L1543" s="8">
        <v>-19947.88</v>
      </c>
      <c r="M1543" t="s">
        <v>51</v>
      </c>
      <c r="N1543" t="s">
        <v>149</v>
      </c>
      <c r="O1543" t="s">
        <v>149</v>
      </c>
      <c r="P1543">
        <v>3300</v>
      </c>
      <c r="Q1543" t="s">
        <v>150</v>
      </c>
      <c r="R1543" s="8" t="s">
        <v>697</v>
      </c>
    </row>
    <row r="1544" spans="1:18" x14ac:dyDescent="0.25">
      <c r="A1544" s="8" t="s">
        <v>161</v>
      </c>
      <c r="B1544" t="s">
        <v>583</v>
      </c>
      <c r="C1544" t="s">
        <v>586</v>
      </c>
      <c r="D1544" t="s">
        <v>587</v>
      </c>
      <c r="E1544" t="s">
        <v>320</v>
      </c>
      <c r="F1544">
        <v>2020</v>
      </c>
      <c r="G1544">
        <v>7</v>
      </c>
      <c r="H1544" s="8" t="s">
        <v>567</v>
      </c>
      <c r="I1544" s="8">
        <v>0</v>
      </c>
      <c r="J1544" s="1">
        <v>0</v>
      </c>
      <c r="K1544" s="1">
        <v>1957</v>
      </c>
      <c r="L1544" s="8">
        <v>1957</v>
      </c>
      <c r="M1544" t="s">
        <v>51</v>
      </c>
      <c r="N1544" t="s">
        <v>52</v>
      </c>
      <c r="O1544" t="s">
        <v>52</v>
      </c>
      <c r="P1544">
        <v>3806</v>
      </c>
      <c r="Q1544" t="s">
        <v>60</v>
      </c>
      <c r="R1544" s="8" t="s">
        <v>697</v>
      </c>
    </row>
    <row r="1545" spans="1:18" x14ac:dyDescent="0.25">
      <c r="A1545" s="8" t="s">
        <v>161</v>
      </c>
      <c r="B1545" t="s">
        <v>583</v>
      </c>
      <c r="C1545" t="s">
        <v>586</v>
      </c>
      <c r="D1545" t="s">
        <v>587</v>
      </c>
      <c r="E1545" t="s">
        <v>362</v>
      </c>
      <c r="F1545">
        <v>2020</v>
      </c>
      <c r="G1545">
        <v>7</v>
      </c>
      <c r="H1545" s="8" t="s">
        <v>567</v>
      </c>
      <c r="I1545" s="8">
        <v>0</v>
      </c>
      <c r="J1545" s="1">
        <v>0</v>
      </c>
      <c r="K1545" s="1">
        <v>12392.95</v>
      </c>
      <c r="L1545" s="8">
        <v>12392.95</v>
      </c>
      <c r="M1545" t="s">
        <v>51</v>
      </c>
      <c r="N1545" t="s">
        <v>52</v>
      </c>
      <c r="O1545" t="s">
        <v>52</v>
      </c>
      <c r="P1545">
        <v>3820</v>
      </c>
      <c r="Q1545" t="s">
        <v>119</v>
      </c>
      <c r="R1545" s="8" t="s">
        <v>697</v>
      </c>
    </row>
    <row r="1546" spans="1:18" x14ac:dyDescent="0.25">
      <c r="A1546" s="8" t="s">
        <v>161</v>
      </c>
      <c r="B1546" t="s">
        <v>451</v>
      </c>
      <c r="C1546" t="s">
        <v>452</v>
      </c>
      <c r="D1546" t="s">
        <v>588</v>
      </c>
      <c r="E1546" t="s">
        <v>322</v>
      </c>
      <c r="F1546">
        <v>2020</v>
      </c>
      <c r="G1546">
        <v>7</v>
      </c>
      <c r="H1546" s="8" t="s">
        <v>567</v>
      </c>
      <c r="I1546" s="8">
        <v>0</v>
      </c>
      <c r="J1546" s="1">
        <v>45840.89</v>
      </c>
      <c r="K1546" s="1">
        <v>0</v>
      </c>
      <c r="L1546" s="8">
        <v>-45840.89</v>
      </c>
      <c r="M1546" t="s">
        <v>226</v>
      </c>
      <c r="N1546" t="s">
        <v>226</v>
      </c>
      <c r="O1546" t="s">
        <v>226</v>
      </c>
      <c r="P1546">
        <v>3900</v>
      </c>
      <c r="Q1546" t="s">
        <v>62</v>
      </c>
      <c r="R1546" s="8" t="s">
        <v>697</v>
      </c>
    </row>
    <row r="1547" spans="1:18" x14ac:dyDescent="0.25">
      <c r="A1547" s="8" t="s">
        <v>159</v>
      </c>
      <c r="B1547" t="s">
        <v>453</v>
      </c>
      <c r="C1547" t="s">
        <v>454</v>
      </c>
      <c r="D1547" t="s">
        <v>589</v>
      </c>
      <c r="E1547" t="s">
        <v>323</v>
      </c>
      <c r="F1547">
        <v>2020</v>
      </c>
      <c r="G1547">
        <v>7</v>
      </c>
      <c r="H1547" s="8" t="s">
        <v>567</v>
      </c>
      <c r="I1547" s="8">
        <v>0</v>
      </c>
      <c r="J1547" s="1">
        <v>0</v>
      </c>
      <c r="K1547" s="1">
        <v>10300</v>
      </c>
      <c r="L1547" s="8">
        <v>10300</v>
      </c>
      <c r="M1547" t="s">
        <v>63</v>
      </c>
      <c r="N1547" t="s">
        <v>64</v>
      </c>
      <c r="O1547" t="s">
        <v>64</v>
      </c>
      <c r="P1547">
        <v>4400</v>
      </c>
      <c r="Q1547" t="s">
        <v>65</v>
      </c>
      <c r="R1547" s="8" t="s">
        <v>697</v>
      </c>
    </row>
    <row r="1548" spans="1:18" x14ac:dyDescent="0.25">
      <c r="A1548" s="8" t="s">
        <v>159</v>
      </c>
      <c r="B1548" t="s">
        <v>453</v>
      </c>
      <c r="C1548" t="s">
        <v>455</v>
      </c>
      <c r="D1548" t="s">
        <v>590</v>
      </c>
      <c r="E1548" t="s">
        <v>325</v>
      </c>
      <c r="F1548">
        <v>2020</v>
      </c>
      <c r="G1548">
        <v>7</v>
      </c>
      <c r="H1548" s="8" t="s">
        <v>567</v>
      </c>
      <c r="I1548" s="8">
        <v>0</v>
      </c>
      <c r="J1548" s="1">
        <v>0</v>
      </c>
      <c r="K1548" s="1">
        <v>184855.78</v>
      </c>
      <c r="L1548" s="8">
        <v>184855.78</v>
      </c>
      <c r="M1548" t="s">
        <v>63</v>
      </c>
      <c r="N1548" t="s">
        <v>67</v>
      </c>
      <c r="O1548" t="s">
        <v>68</v>
      </c>
      <c r="P1548">
        <v>4820</v>
      </c>
      <c r="Q1548" t="s">
        <v>68</v>
      </c>
      <c r="R1548" s="8" t="s">
        <v>697</v>
      </c>
    </row>
    <row r="1549" spans="1:18" x14ac:dyDescent="0.25">
      <c r="A1549" s="8" t="s">
        <v>159</v>
      </c>
      <c r="B1549" t="s">
        <v>453</v>
      </c>
      <c r="C1549" t="s">
        <v>456</v>
      </c>
      <c r="D1549" t="s">
        <v>591</v>
      </c>
      <c r="E1549" t="s">
        <v>326</v>
      </c>
      <c r="F1549">
        <v>2020</v>
      </c>
      <c r="G1549">
        <v>7</v>
      </c>
      <c r="H1549" s="8" t="s">
        <v>567</v>
      </c>
      <c r="I1549" s="8">
        <v>0</v>
      </c>
      <c r="J1549" s="1">
        <v>0</v>
      </c>
      <c r="K1549" s="1">
        <v>45840.89</v>
      </c>
      <c r="L1549" s="8">
        <v>45840.89</v>
      </c>
      <c r="M1549" t="s">
        <v>63</v>
      </c>
      <c r="N1549" t="s">
        <v>69</v>
      </c>
      <c r="O1549" t="s">
        <v>69</v>
      </c>
      <c r="P1549">
        <v>4830</v>
      </c>
      <c r="Q1549" t="s">
        <v>69</v>
      </c>
      <c r="R1549" s="8" t="s">
        <v>697</v>
      </c>
    </row>
    <row r="1550" spans="1:18" x14ac:dyDescent="0.25">
      <c r="A1550" s="8" t="s">
        <v>159</v>
      </c>
      <c r="B1550" t="s">
        <v>457</v>
      </c>
      <c r="C1550" t="s">
        <v>458</v>
      </c>
      <c r="D1550" t="s">
        <v>592</v>
      </c>
      <c r="E1550" t="s">
        <v>389</v>
      </c>
      <c r="F1550">
        <v>2020</v>
      </c>
      <c r="G1550">
        <v>7</v>
      </c>
      <c r="H1550" s="8" t="s">
        <v>567</v>
      </c>
      <c r="I1550" s="8">
        <v>0</v>
      </c>
      <c r="J1550" s="1">
        <v>1000</v>
      </c>
      <c r="K1550" s="1">
        <v>0</v>
      </c>
      <c r="L1550" s="8">
        <v>-1000</v>
      </c>
      <c r="M1550" t="s">
        <v>70</v>
      </c>
      <c r="N1550" t="s">
        <v>71</v>
      </c>
      <c r="O1550" t="s">
        <v>72</v>
      </c>
      <c r="P1550">
        <v>5400</v>
      </c>
      <c r="Q1550" t="s">
        <v>152</v>
      </c>
      <c r="R1550" s="8" t="s">
        <v>697</v>
      </c>
    </row>
    <row r="1551" spans="1:18" x14ac:dyDescent="0.25">
      <c r="A1551" s="8" t="s">
        <v>159</v>
      </c>
      <c r="B1551" t="s">
        <v>457</v>
      </c>
      <c r="C1551" t="s">
        <v>459</v>
      </c>
      <c r="D1551" t="s">
        <v>593</v>
      </c>
      <c r="E1551" t="s">
        <v>328</v>
      </c>
      <c r="F1551">
        <v>2020</v>
      </c>
      <c r="G1551">
        <v>7</v>
      </c>
      <c r="H1551" s="8" t="s">
        <v>567</v>
      </c>
      <c r="I1551" s="8">
        <v>0</v>
      </c>
      <c r="J1551" s="1">
        <v>28956.37</v>
      </c>
      <c r="K1551" s="1">
        <v>0</v>
      </c>
      <c r="L1551" s="8">
        <v>-28956.37</v>
      </c>
      <c r="M1551" t="s">
        <v>70</v>
      </c>
      <c r="N1551" t="s">
        <v>74</v>
      </c>
      <c r="O1551" t="s">
        <v>75</v>
      </c>
      <c r="P1551">
        <v>6020</v>
      </c>
      <c r="Q1551" t="s">
        <v>76</v>
      </c>
      <c r="R1551" s="8" t="s">
        <v>697</v>
      </c>
    </row>
    <row r="1552" spans="1:18" x14ac:dyDescent="0.25">
      <c r="A1552" s="8" t="s">
        <v>159</v>
      </c>
      <c r="B1552" t="s">
        <v>457</v>
      </c>
      <c r="C1552" t="s">
        <v>459</v>
      </c>
      <c r="D1552" t="s">
        <v>593</v>
      </c>
      <c r="E1552" t="s">
        <v>329</v>
      </c>
      <c r="F1552">
        <v>2020</v>
      </c>
      <c r="G1552">
        <v>7</v>
      </c>
      <c r="H1552" s="8" t="s">
        <v>567</v>
      </c>
      <c r="I1552" s="8">
        <v>0</v>
      </c>
      <c r="J1552" s="1">
        <v>29000</v>
      </c>
      <c r="K1552" s="1">
        <v>0</v>
      </c>
      <c r="L1552" s="8">
        <v>-29000</v>
      </c>
      <c r="M1552" t="s">
        <v>70</v>
      </c>
      <c r="N1552" t="s">
        <v>74</v>
      </c>
      <c r="O1552" t="s">
        <v>75</v>
      </c>
      <c r="P1552">
        <v>6024</v>
      </c>
      <c r="Q1552" t="s">
        <v>77</v>
      </c>
      <c r="R1552" s="8" t="s">
        <v>697</v>
      </c>
    </row>
    <row r="1553" spans="1:18" x14ac:dyDescent="0.25">
      <c r="A1553" s="8" t="s">
        <v>159</v>
      </c>
      <c r="B1553" t="s">
        <v>457</v>
      </c>
      <c r="C1553" t="s">
        <v>459</v>
      </c>
      <c r="D1553" t="s">
        <v>593</v>
      </c>
      <c r="E1553" t="s">
        <v>357</v>
      </c>
      <c r="F1553">
        <v>2020</v>
      </c>
      <c r="G1553">
        <v>7</v>
      </c>
      <c r="H1553" s="8" t="s">
        <v>567</v>
      </c>
      <c r="I1553" s="8">
        <v>0</v>
      </c>
      <c r="J1553" s="1">
        <v>900</v>
      </c>
      <c r="K1553" s="1">
        <v>0</v>
      </c>
      <c r="L1553" s="8">
        <v>-900</v>
      </c>
      <c r="M1553" t="s">
        <v>70</v>
      </c>
      <c r="N1553" t="s">
        <v>74</v>
      </c>
      <c r="O1553" t="s">
        <v>75</v>
      </c>
      <c r="P1553">
        <v>6095</v>
      </c>
      <c r="Q1553" t="s">
        <v>115</v>
      </c>
      <c r="R1553" s="8" t="s">
        <v>697</v>
      </c>
    </row>
    <row r="1554" spans="1:18" x14ac:dyDescent="0.25">
      <c r="A1554" s="8" t="s">
        <v>159</v>
      </c>
      <c r="B1554" t="s">
        <v>457</v>
      </c>
      <c r="C1554" t="s">
        <v>459</v>
      </c>
      <c r="D1554" t="s">
        <v>594</v>
      </c>
      <c r="E1554" t="s">
        <v>330</v>
      </c>
      <c r="F1554">
        <v>2020</v>
      </c>
      <c r="G1554">
        <v>7</v>
      </c>
      <c r="H1554" s="8" t="s">
        <v>567</v>
      </c>
      <c r="I1554" s="8">
        <v>0</v>
      </c>
      <c r="J1554" s="1">
        <v>9508.3799999999992</v>
      </c>
      <c r="K1554" s="1">
        <v>0</v>
      </c>
      <c r="L1554" s="8">
        <v>-9508.3799999999992</v>
      </c>
      <c r="M1554" t="s">
        <v>70</v>
      </c>
      <c r="N1554" t="s">
        <v>74</v>
      </c>
      <c r="O1554" t="s">
        <v>78</v>
      </c>
      <c r="P1554">
        <v>6110</v>
      </c>
      <c r="Q1554" t="s">
        <v>79</v>
      </c>
      <c r="R1554" s="8" t="s">
        <v>697</v>
      </c>
    </row>
    <row r="1555" spans="1:18" x14ac:dyDescent="0.25">
      <c r="A1555" s="8" t="s">
        <v>159</v>
      </c>
      <c r="B1555" t="s">
        <v>457</v>
      </c>
      <c r="C1555" t="s">
        <v>459</v>
      </c>
      <c r="D1555" t="s">
        <v>594</v>
      </c>
      <c r="E1555" t="s">
        <v>331</v>
      </c>
      <c r="F1555">
        <v>2020</v>
      </c>
      <c r="G1555">
        <v>7</v>
      </c>
      <c r="H1555" s="8" t="s">
        <v>567</v>
      </c>
      <c r="I1555" s="8">
        <v>0</v>
      </c>
      <c r="J1555" s="1">
        <v>222.24</v>
      </c>
      <c r="K1555" s="1">
        <v>0</v>
      </c>
      <c r="L1555" s="8">
        <v>-222.24</v>
      </c>
      <c r="M1555" t="s">
        <v>70</v>
      </c>
      <c r="N1555" t="s">
        <v>74</v>
      </c>
      <c r="O1555" t="s">
        <v>78</v>
      </c>
      <c r="P1555">
        <v>6111</v>
      </c>
      <c r="Q1555" t="s">
        <v>80</v>
      </c>
      <c r="R1555" s="8" t="s">
        <v>697</v>
      </c>
    </row>
    <row r="1556" spans="1:18" x14ac:dyDescent="0.25">
      <c r="A1556" s="8" t="s">
        <v>159</v>
      </c>
      <c r="B1556" t="s">
        <v>457</v>
      </c>
      <c r="C1556" t="s">
        <v>459</v>
      </c>
      <c r="D1556" t="s">
        <v>594</v>
      </c>
      <c r="E1556" t="s">
        <v>332</v>
      </c>
      <c r="F1556">
        <v>2020</v>
      </c>
      <c r="G1556">
        <v>7</v>
      </c>
      <c r="H1556" s="8" t="s">
        <v>567</v>
      </c>
      <c r="I1556" s="8">
        <v>0</v>
      </c>
      <c r="J1556" s="1">
        <v>579.55999999999995</v>
      </c>
      <c r="K1556" s="1">
        <v>0</v>
      </c>
      <c r="L1556" s="8">
        <v>-579.55999999999995</v>
      </c>
      <c r="M1556" t="s">
        <v>70</v>
      </c>
      <c r="N1556" t="s">
        <v>74</v>
      </c>
      <c r="O1556" t="s">
        <v>78</v>
      </c>
      <c r="P1556">
        <v>6120</v>
      </c>
      <c r="Q1556" t="s">
        <v>81</v>
      </c>
      <c r="R1556" s="8" t="s">
        <v>697</v>
      </c>
    </row>
    <row r="1557" spans="1:18" x14ac:dyDescent="0.25">
      <c r="A1557" s="8" t="s">
        <v>159</v>
      </c>
      <c r="B1557" t="s">
        <v>457</v>
      </c>
      <c r="C1557" t="s">
        <v>459</v>
      </c>
      <c r="D1557" t="s">
        <v>594</v>
      </c>
      <c r="E1557" t="s">
        <v>386</v>
      </c>
      <c r="F1557">
        <v>2020</v>
      </c>
      <c r="G1557">
        <v>7</v>
      </c>
      <c r="H1557" s="8" t="s">
        <v>567</v>
      </c>
      <c r="I1557" s="8">
        <v>0</v>
      </c>
      <c r="J1557" s="1">
        <v>300</v>
      </c>
      <c r="K1557" s="1">
        <v>0</v>
      </c>
      <c r="L1557" s="8">
        <v>-300</v>
      </c>
      <c r="M1557" t="s">
        <v>70</v>
      </c>
      <c r="N1557" t="s">
        <v>74</v>
      </c>
      <c r="O1557" t="s">
        <v>78</v>
      </c>
      <c r="P1557">
        <v>6140</v>
      </c>
      <c r="Q1557" t="s">
        <v>147</v>
      </c>
      <c r="R1557" s="8" t="s">
        <v>697</v>
      </c>
    </row>
    <row r="1558" spans="1:18" x14ac:dyDescent="0.25">
      <c r="A1558" s="8" t="s">
        <v>159</v>
      </c>
      <c r="B1558" t="s">
        <v>457</v>
      </c>
      <c r="C1558" t="s">
        <v>464</v>
      </c>
      <c r="D1558" t="s">
        <v>606</v>
      </c>
      <c r="E1558" t="s">
        <v>376</v>
      </c>
      <c r="F1558">
        <v>2020</v>
      </c>
      <c r="G1558">
        <v>7</v>
      </c>
      <c r="H1558" s="8" t="s">
        <v>567</v>
      </c>
      <c r="I1558" s="8">
        <v>0</v>
      </c>
      <c r="J1558" s="1">
        <v>5800</v>
      </c>
      <c r="K1558" s="1">
        <v>0</v>
      </c>
      <c r="L1558" s="8">
        <v>-5800</v>
      </c>
      <c r="M1558" t="s">
        <v>70</v>
      </c>
      <c r="N1558" t="s">
        <v>134</v>
      </c>
      <c r="O1558" t="s">
        <v>135</v>
      </c>
      <c r="P1558">
        <v>6201</v>
      </c>
      <c r="Q1558" t="s">
        <v>136</v>
      </c>
      <c r="R1558" s="8" t="s">
        <v>697</v>
      </c>
    </row>
    <row r="1559" spans="1:18" x14ac:dyDescent="0.25">
      <c r="A1559" s="8" t="s">
        <v>159</v>
      </c>
      <c r="B1559" t="s">
        <v>457</v>
      </c>
      <c r="C1559" t="s">
        <v>464</v>
      </c>
      <c r="D1559" t="s">
        <v>607</v>
      </c>
      <c r="E1559" t="s">
        <v>377</v>
      </c>
      <c r="F1559">
        <v>2020</v>
      </c>
      <c r="G1559">
        <v>7</v>
      </c>
      <c r="H1559" s="8" t="s">
        <v>567</v>
      </c>
      <c r="I1559" s="8">
        <v>0</v>
      </c>
      <c r="J1559" s="1">
        <v>700</v>
      </c>
      <c r="K1559" s="1">
        <v>0</v>
      </c>
      <c r="L1559" s="8">
        <v>-700</v>
      </c>
      <c r="M1559" t="s">
        <v>70</v>
      </c>
      <c r="N1559" t="s">
        <v>134</v>
      </c>
      <c r="O1559" t="s">
        <v>137</v>
      </c>
      <c r="P1559">
        <v>6220</v>
      </c>
      <c r="Q1559" t="s">
        <v>138</v>
      </c>
      <c r="R1559" s="8" t="s">
        <v>697</v>
      </c>
    </row>
    <row r="1560" spans="1:18" x14ac:dyDescent="0.25">
      <c r="A1560" s="8" t="s">
        <v>159</v>
      </c>
      <c r="B1560" t="s">
        <v>457</v>
      </c>
      <c r="C1560" t="s">
        <v>460</v>
      </c>
      <c r="D1560" t="s">
        <v>595</v>
      </c>
      <c r="E1560" t="s">
        <v>333</v>
      </c>
      <c r="F1560">
        <v>2020</v>
      </c>
      <c r="G1560">
        <v>7</v>
      </c>
      <c r="H1560" s="8" t="s">
        <v>567</v>
      </c>
      <c r="I1560" s="8">
        <v>0</v>
      </c>
      <c r="J1560" s="1">
        <v>400</v>
      </c>
      <c r="K1560" s="1">
        <v>0</v>
      </c>
      <c r="L1560" s="8">
        <v>-400</v>
      </c>
      <c r="M1560" t="s">
        <v>70</v>
      </c>
      <c r="N1560" t="s">
        <v>82</v>
      </c>
      <c r="O1560" t="s">
        <v>83</v>
      </c>
      <c r="P1560">
        <v>6300</v>
      </c>
      <c r="Q1560" t="s">
        <v>82</v>
      </c>
      <c r="R1560" s="8" t="s">
        <v>697</v>
      </c>
    </row>
    <row r="1561" spans="1:18" x14ac:dyDescent="0.25">
      <c r="A1561" s="8" t="s">
        <v>159</v>
      </c>
      <c r="B1561" t="s">
        <v>457</v>
      </c>
      <c r="C1561" t="s">
        <v>460</v>
      </c>
      <c r="D1561" t="s">
        <v>595</v>
      </c>
      <c r="E1561" t="s">
        <v>365</v>
      </c>
      <c r="F1561">
        <v>2020</v>
      </c>
      <c r="G1561">
        <v>7</v>
      </c>
      <c r="H1561" s="8" t="s">
        <v>567</v>
      </c>
      <c r="I1561" s="8">
        <v>0</v>
      </c>
      <c r="J1561" s="1">
        <v>171419</v>
      </c>
      <c r="K1561" s="1">
        <v>0</v>
      </c>
      <c r="L1561" s="8">
        <v>-171419</v>
      </c>
      <c r="M1561" t="s">
        <v>70</v>
      </c>
      <c r="N1561" t="s">
        <v>82</v>
      </c>
      <c r="O1561" t="s">
        <v>83</v>
      </c>
      <c r="P1561">
        <v>6301</v>
      </c>
      <c r="Q1561" t="s">
        <v>122</v>
      </c>
      <c r="R1561" s="8" t="s">
        <v>697</v>
      </c>
    </row>
    <row r="1562" spans="1:18" x14ac:dyDescent="0.25">
      <c r="A1562" s="8" t="s">
        <v>159</v>
      </c>
      <c r="B1562" t="s">
        <v>457</v>
      </c>
      <c r="C1562" t="s">
        <v>460</v>
      </c>
      <c r="D1562" t="s">
        <v>596</v>
      </c>
      <c r="E1562" t="s">
        <v>334</v>
      </c>
      <c r="F1562">
        <v>2020</v>
      </c>
      <c r="G1562">
        <v>7</v>
      </c>
      <c r="H1562" s="8" t="s">
        <v>567</v>
      </c>
      <c r="I1562" s="8">
        <v>0</v>
      </c>
      <c r="J1562" s="1">
        <v>5300</v>
      </c>
      <c r="K1562" s="1">
        <v>0</v>
      </c>
      <c r="L1562" s="8">
        <v>-5300</v>
      </c>
      <c r="M1562" t="s">
        <v>70</v>
      </c>
      <c r="N1562" t="s">
        <v>82</v>
      </c>
      <c r="O1562" t="s">
        <v>84</v>
      </c>
      <c r="P1562">
        <v>6310</v>
      </c>
      <c r="Q1562" t="s">
        <v>85</v>
      </c>
      <c r="R1562" s="8" t="s">
        <v>697</v>
      </c>
    </row>
    <row r="1563" spans="1:18" x14ac:dyDescent="0.25">
      <c r="A1563" s="8" t="s">
        <v>159</v>
      </c>
      <c r="B1563" t="s">
        <v>457</v>
      </c>
      <c r="C1563" t="s">
        <v>460</v>
      </c>
      <c r="D1563" t="s">
        <v>596</v>
      </c>
      <c r="E1563" t="s">
        <v>335</v>
      </c>
      <c r="F1563">
        <v>2020</v>
      </c>
      <c r="G1563">
        <v>7</v>
      </c>
      <c r="H1563" s="8" t="s">
        <v>567</v>
      </c>
      <c r="I1563" s="8">
        <v>0</v>
      </c>
      <c r="J1563" s="1">
        <v>1110</v>
      </c>
      <c r="K1563" s="1">
        <v>0</v>
      </c>
      <c r="L1563" s="8">
        <v>-1110</v>
      </c>
      <c r="M1563" t="s">
        <v>70</v>
      </c>
      <c r="N1563" t="s">
        <v>82</v>
      </c>
      <c r="O1563" t="s">
        <v>84</v>
      </c>
      <c r="P1563">
        <v>6325</v>
      </c>
      <c r="Q1563" t="s">
        <v>86</v>
      </c>
      <c r="R1563" s="8" t="s">
        <v>697</v>
      </c>
    </row>
    <row r="1564" spans="1:18" x14ac:dyDescent="0.25">
      <c r="A1564" s="8" t="s">
        <v>159</v>
      </c>
      <c r="B1564" t="s">
        <v>457</v>
      </c>
      <c r="C1564" t="s">
        <v>460</v>
      </c>
      <c r="D1564" t="s">
        <v>596</v>
      </c>
      <c r="E1564" t="s">
        <v>336</v>
      </c>
      <c r="F1564">
        <v>2020</v>
      </c>
      <c r="G1564">
        <v>7</v>
      </c>
      <c r="H1564" s="8" t="s">
        <v>567</v>
      </c>
      <c r="I1564" s="8">
        <v>0</v>
      </c>
      <c r="J1564" s="1">
        <v>430</v>
      </c>
      <c r="K1564" s="1">
        <v>0</v>
      </c>
      <c r="L1564" s="8">
        <v>-430</v>
      </c>
      <c r="M1564" t="s">
        <v>70</v>
      </c>
      <c r="N1564" t="s">
        <v>82</v>
      </c>
      <c r="O1564" t="s">
        <v>84</v>
      </c>
      <c r="P1564">
        <v>6330</v>
      </c>
      <c r="Q1564" t="s">
        <v>87</v>
      </c>
      <c r="R1564" s="8" t="s">
        <v>697</v>
      </c>
    </row>
    <row r="1565" spans="1:18" x14ac:dyDescent="0.25">
      <c r="A1565" s="8" t="s">
        <v>159</v>
      </c>
      <c r="B1565" t="s">
        <v>457</v>
      </c>
      <c r="C1565" t="s">
        <v>460</v>
      </c>
      <c r="D1565" t="s">
        <v>597</v>
      </c>
      <c r="E1565" t="s">
        <v>337</v>
      </c>
      <c r="F1565">
        <v>2020</v>
      </c>
      <c r="G1565">
        <v>7</v>
      </c>
      <c r="H1565" s="8" t="s">
        <v>567</v>
      </c>
      <c r="I1565" s="8">
        <v>0</v>
      </c>
      <c r="J1565" s="1">
        <v>352.13</v>
      </c>
      <c r="K1565" s="1">
        <v>0</v>
      </c>
      <c r="L1565" s="8">
        <v>-352.13</v>
      </c>
      <c r="M1565" t="s">
        <v>70</v>
      </c>
      <c r="N1565" t="s">
        <v>82</v>
      </c>
      <c r="O1565" t="s">
        <v>88</v>
      </c>
      <c r="P1565">
        <v>6400</v>
      </c>
      <c r="Q1565" t="s">
        <v>89</v>
      </c>
      <c r="R1565" s="8" t="s">
        <v>697</v>
      </c>
    </row>
    <row r="1566" spans="1:18" x14ac:dyDescent="0.25">
      <c r="A1566" s="8" t="s">
        <v>159</v>
      </c>
      <c r="B1566" t="s">
        <v>457</v>
      </c>
      <c r="C1566" t="s">
        <v>460</v>
      </c>
      <c r="D1566" t="s">
        <v>598</v>
      </c>
      <c r="E1566" t="s">
        <v>339</v>
      </c>
      <c r="F1566">
        <v>2020</v>
      </c>
      <c r="G1566">
        <v>7</v>
      </c>
      <c r="H1566" s="8" t="s">
        <v>567</v>
      </c>
      <c r="I1566" s="8">
        <v>0</v>
      </c>
      <c r="J1566" s="1">
        <v>1000</v>
      </c>
      <c r="K1566" s="1">
        <v>0</v>
      </c>
      <c r="L1566" s="8">
        <v>-1000</v>
      </c>
      <c r="M1566" t="s">
        <v>70</v>
      </c>
      <c r="N1566" t="s">
        <v>82</v>
      </c>
      <c r="O1566" t="s">
        <v>91</v>
      </c>
      <c r="P1566">
        <v>6470</v>
      </c>
      <c r="Q1566" t="s">
        <v>92</v>
      </c>
      <c r="R1566" s="8" t="s">
        <v>697</v>
      </c>
    </row>
    <row r="1567" spans="1:18" x14ac:dyDescent="0.25">
      <c r="A1567" s="8" t="s">
        <v>159</v>
      </c>
      <c r="B1567" t="s">
        <v>457</v>
      </c>
      <c r="C1567" t="s">
        <v>460</v>
      </c>
      <c r="D1567" t="s">
        <v>598</v>
      </c>
      <c r="E1567" t="s">
        <v>340</v>
      </c>
      <c r="F1567">
        <v>2020</v>
      </c>
      <c r="G1567">
        <v>7</v>
      </c>
      <c r="H1567" s="8" t="s">
        <v>567</v>
      </c>
      <c r="I1567" s="8">
        <v>0</v>
      </c>
      <c r="J1567" s="1">
        <v>1400</v>
      </c>
      <c r="K1567" s="1">
        <v>0</v>
      </c>
      <c r="L1567" s="8">
        <v>-1400</v>
      </c>
      <c r="M1567" t="s">
        <v>70</v>
      </c>
      <c r="N1567" t="s">
        <v>82</v>
      </c>
      <c r="O1567" t="s">
        <v>91</v>
      </c>
      <c r="P1567">
        <v>6495</v>
      </c>
      <c r="Q1567" t="s">
        <v>93</v>
      </c>
      <c r="R1567" s="8" t="s">
        <v>697</v>
      </c>
    </row>
    <row r="1568" spans="1:18" x14ac:dyDescent="0.25">
      <c r="A1568" s="8" t="s">
        <v>159</v>
      </c>
      <c r="B1568" t="s">
        <v>457</v>
      </c>
      <c r="C1568" t="s">
        <v>460</v>
      </c>
      <c r="D1568" t="s">
        <v>599</v>
      </c>
      <c r="E1568" t="s">
        <v>358</v>
      </c>
      <c r="F1568">
        <v>2020</v>
      </c>
      <c r="G1568">
        <v>7</v>
      </c>
      <c r="H1568" s="8" t="s">
        <v>567</v>
      </c>
      <c r="I1568" s="8">
        <v>0</v>
      </c>
      <c r="J1568" s="1">
        <v>1500</v>
      </c>
      <c r="K1568" s="1">
        <v>0</v>
      </c>
      <c r="L1568" s="8">
        <v>-1500</v>
      </c>
      <c r="M1568" t="s">
        <v>70</v>
      </c>
      <c r="N1568" t="s">
        <v>82</v>
      </c>
      <c r="O1568" t="s">
        <v>94</v>
      </c>
      <c r="P1568">
        <v>6600</v>
      </c>
      <c r="Q1568" t="s">
        <v>116</v>
      </c>
      <c r="R1568" s="8" t="s">
        <v>697</v>
      </c>
    </row>
    <row r="1569" spans="1:18" x14ac:dyDescent="0.25">
      <c r="A1569" s="8" t="s">
        <v>159</v>
      </c>
      <c r="B1569" t="s">
        <v>457</v>
      </c>
      <c r="C1569" t="s">
        <v>460</v>
      </c>
      <c r="D1569" t="s">
        <v>599</v>
      </c>
      <c r="E1569" t="s">
        <v>341</v>
      </c>
      <c r="F1569">
        <v>2020</v>
      </c>
      <c r="G1569">
        <v>7</v>
      </c>
      <c r="H1569" s="8" t="s">
        <v>567</v>
      </c>
      <c r="I1569" s="8">
        <v>0</v>
      </c>
      <c r="J1569" s="1">
        <v>300</v>
      </c>
      <c r="K1569" s="1">
        <v>0</v>
      </c>
      <c r="L1569" s="8">
        <v>-300</v>
      </c>
      <c r="M1569" t="s">
        <v>70</v>
      </c>
      <c r="N1569" t="s">
        <v>82</v>
      </c>
      <c r="O1569" t="s">
        <v>94</v>
      </c>
      <c r="P1569">
        <v>6640</v>
      </c>
      <c r="Q1569" t="s">
        <v>95</v>
      </c>
      <c r="R1569" s="8" t="s">
        <v>697</v>
      </c>
    </row>
    <row r="1570" spans="1:18" x14ac:dyDescent="0.25">
      <c r="A1570" s="8" t="s">
        <v>159</v>
      </c>
      <c r="B1570" t="s">
        <v>457</v>
      </c>
      <c r="C1570" t="s">
        <v>460</v>
      </c>
      <c r="D1570" t="s">
        <v>599</v>
      </c>
      <c r="E1570" t="s">
        <v>342</v>
      </c>
      <c r="F1570">
        <v>2020</v>
      </c>
      <c r="G1570">
        <v>7</v>
      </c>
      <c r="H1570" s="8" t="s">
        <v>567</v>
      </c>
      <c r="I1570" s="8">
        <v>0</v>
      </c>
      <c r="J1570" s="1">
        <v>4800</v>
      </c>
      <c r="K1570" s="1">
        <v>0</v>
      </c>
      <c r="L1570" s="8">
        <v>-4800</v>
      </c>
      <c r="M1570" t="s">
        <v>70</v>
      </c>
      <c r="N1570" t="s">
        <v>82</v>
      </c>
      <c r="O1570" t="s">
        <v>94</v>
      </c>
      <c r="P1570">
        <v>6650</v>
      </c>
      <c r="Q1570" t="s">
        <v>96</v>
      </c>
      <c r="R1570" s="8" t="s">
        <v>697</v>
      </c>
    </row>
    <row r="1571" spans="1:18" x14ac:dyDescent="0.25">
      <c r="A1571" s="8" t="s">
        <v>159</v>
      </c>
      <c r="B1571" t="s">
        <v>457</v>
      </c>
      <c r="C1571" t="s">
        <v>460</v>
      </c>
      <c r="D1571" t="s">
        <v>600</v>
      </c>
      <c r="E1571" t="s">
        <v>366</v>
      </c>
      <c r="F1571">
        <v>2020</v>
      </c>
      <c r="G1571">
        <v>7</v>
      </c>
      <c r="H1571" s="8" t="s">
        <v>567</v>
      </c>
      <c r="I1571" s="8">
        <v>0</v>
      </c>
      <c r="J1571" s="1">
        <v>40</v>
      </c>
      <c r="K1571" s="1">
        <v>0</v>
      </c>
      <c r="L1571" s="8">
        <v>-40</v>
      </c>
      <c r="M1571" t="s">
        <v>70</v>
      </c>
      <c r="N1571" t="s">
        <v>82</v>
      </c>
      <c r="O1571" t="s">
        <v>99</v>
      </c>
      <c r="P1571">
        <v>6800</v>
      </c>
      <c r="Q1571" t="s">
        <v>123</v>
      </c>
      <c r="R1571" s="8" t="s">
        <v>697</v>
      </c>
    </row>
    <row r="1572" spans="1:18" x14ac:dyDescent="0.25">
      <c r="A1572" s="8" t="s">
        <v>159</v>
      </c>
      <c r="B1572" t="s">
        <v>457</v>
      </c>
      <c r="C1572" t="s">
        <v>460</v>
      </c>
      <c r="D1572" t="s">
        <v>600</v>
      </c>
      <c r="E1572" t="s">
        <v>345</v>
      </c>
      <c r="F1572">
        <v>2020</v>
      </c>
      <c r="G1572">
        <v>7</v>
      </c>
      <c r="H1572" s="8" t="s">
        <v>567</v>
      </c>
      <c r="I1572" s="8">
        <v>0</v>
      </c>
      <c r="J1572" s="1">
        <v>540</v>
      </c>
      <c r="K1572" s="1">
        <v>0</v>
      </c>
      <c r="L1572" s="8">
        <v>-540</v>
      </c>
      <c r="M1572" t="s">
        <v>70</v>
      </c>
      <c r="N1572" t="s">
        <v>82</v>
      </c>
      <c r="O1572" t="s">
        <v>99</v>
      </c>
      <c r="P1572">
        <v>6805</v>
      </c>
      <c r="Q1572" t="s">
        <v>100</v>
      </c>
      <c r="R1572" s="8" t="s">
        <v>697</v>
      </c>
    </row>
    <row r="1573" spans="1:18" x14ac:dyDescent="0.25">
      <c r="A1573" s="8" t="s">
        <v>159</v>
      </c>
      <c r="B1573" t="s">
        <v>457</v>
      </c>
      <c r="C1573" t="s">
        <v>460</v>
      </c>
      <c r="D1573" t="s">
        <v>600</v>
      </c>
      <c r="E1573" t="s">
        <v>360</v>
      </c>
      <c r="F1573">
        <v>2020</v>
      </c>
      <c r="G1573">
        <v>7</v>
      </c>
      <c r="H1573" s="8" t="s">
        <v>567</v>
      </c>
      <c r="I1573" s="8">
        <v>0</v>
      </c>
      <c r="J1573" s="1">
        <v>200</v>
      </c>
      <c r="K1573" s="1">
        <v>0</v>
      </c>
      <c r="L1573" s="8">
        <v>-200</v>
      </c>
      <c r="M1573" t="s">
        <v>70</v>
      </c>
      <c r="N1573" t="s">
        <v>82</v>
      </c>
      <c r="O1573" t="s">
        <v>99</v>
      </c>
      <c r="P1573">
        <v>6815</v>
      </c>
      <c r="Q1573" t="s">
        <v>99</v>
      </c>
      <c r="R1573" s="8" t="s">
        <v>697</v>
      </c>
    </row>
    <row r="1574" spans="1:18" x14ac:dyDescent="0.25">
      <c r="A1574" s="8" t="s">
        <v>159</v>
      </c>
      <c r="B1574" t="s">
        <v>457</v>
      </c>
      <c r="C1574" t="s">
        <v>460</v>
      </c>
      <c r="D1574" t="s">
        <v>601</v>
      </c>
      <c r="E1574" t="s">
        <v>346</v>
      </c>
      <c r="F1574">
        <v>2020</v>
      </c>
      <c r="G1574">
        <v>7</v>
      </c>
      <c r="H1574" s="8" t="s">
        <v>567</v>
      </c>
      <c r="I1574" s="8">
        <v>0</v>
      </c>
      <c r="J1574" s="1">
        <v>15000</v>
      </c>
      <c r="K1574" s="1">
        <v>0</v>
      </c>
      <c r="L1574" s="8">
        <v>-15000</v>
      </c>
      <c r="M1574" t="s">
        <v>70</v>
      </c>
      <c r="N1574" t="s">
        <v>82</v>
      </c>
      <c r="O1574" t="s">
        <v>101</v>
      </c>
      <c r="P1574">
        <v>6825</v>
      </c>
      <c r="Q1574" t="s">
        <v>102</v>
      </c>
      <c r="R1574" s="8" t="s">
        <v>697</v>
      </c>
    </row>
    <row r="1575" spans="1:18" x14ac:dyDescent="0.25">
      <c r="A1575" s="8" t="s">
        <v>159</v>
      </c>
      <c r="B1575" t="s">
        <v>457</v>
      </c>
      <c r="C1575" t="s">
        <v>460</v>
      </c>
      <c r="D1575" t="s">
        <v>601</v>
      </c>
      <c r="E1575" t="s">
        <v>388</v>
      </c>
      <c r="F1575">
        <v>2020</v>
      </c>
      <c r="G1575">
        <v>7</v>
      </c>
      <c r="H1575" s="8" t="s">
        <v>567</v>
      </c>
      <c r="I1575" s="8">
        <v>0</v>
      </c>
      <c r="J1575" s="1">
        <v>980</v>
      </c>
      <c r="K1575" s="1">
        <v>0</v>
      </c>
      <c r="L1575" s="8">
        <v>-980</v>
      </c>
      <c r="M1575" t="s">
        <v>70</v>
      </c>
      <c r="N1575" t="s">
        <v>82</v>
      </c>
      <c r="O1575" t="s">
        <v>101</v>
      </c>
      <c r="P1575">
        <v>6830</v>
      </c>
      <c r="Q1575" t="s">
        <v>151</v>
      </c>
      <c r="R1575" s="8" t="s">
        <v>697</v>
      </c>
    </row>
    <row r="1576" spans="1:18" x14ac:dyDescent="0.25">
      <c r="A1576" s="8" t="s">
        <v>159</v>
      </c>
      <c r="B1576" t="s">
        <v>457</v>
      </c>
      <c r="C1576" t="s">
        <v>460</v>
      </c>
      <c r="D1576" t="s">
        <v>595</v>
      </c>
      <c r="E1576" t="s">
        <v>390</v>
      </c>
      <c r="F1576">
        <v>2020</v>
      </c>
      <c r="G1576">
        <v>7</v>
      </c>
      <c r="H1576" s="8" t="s">
        <v>567</v>
      </c>
      <c r="I1576" s="8">
        <v>0</v>
      </c>
      <c r="J1576" s="1">
        <v>5000</v>
      </c>
      <c r="K1576" s="1">
        <v>0</v>
      </c>
      <c r="L1576" s="8">
        <v>-5000</v>
      </c>
      <c r="M1576" t="s">
        <v>70</v>
      </c>
      <c r="N1576" t="s">
        <v>82</v>
      </c>
      <c r="O1576" t="s">
        <v>83</v>
      </c>
      <c r="P1576">
        <v>6835</v>
      </c>
      <c r="Q1576" t="s">
        <v>153</v>
      </c>
      <c r="R1576" s="8" t="s">
        <v>697</v>
      </c>
    </row>
    <row r="1577" spans="1:18" x14ac:dyDescent="0.25">
      <c r="A1577" s="8" t="s">
        <v>159</v>
      </c>
      <c r="B1577" t="s">
        <v>457</v>
      </c>
      <c r="C1577" t="s">
        <v>460</v>
      </c>
      <c r="D1577" t="s">
        <v>602</v>
      </c>
      <c r="E1577" t="s">
        <v>347</v>
      </c>
      <c r="F1577">
        <v>2020</v>
      </c>
      <c r="G1577">
        <v>7</v>
      </c>
      <c r="H1577" s="8" t="s">
        <v>567</v>
      </c>
      <c r="I1577" s="8">
        <v>0</v>
      </c>
      <c r="J1577" s="1">
        <v>1500</v>
      </c>
      <c r="K1577" s="1">
        <v>0</v>
      </c>
      <c r="L1577" s="8">
        <v>-1500</v>
      </c>
      <c r="M1577" t="s">
        <v>70</v>
      </c>
      <c r="N1577" t="s">
        <v>82</v>
      </c>
      <c r="O1577" t="s">
        <v>103</v>
      </c>
      <c r="P1577">
        <v>6850</v>
      </c>
      <c r="Q1577" t="s">
        <v>103</v>
      </c>
      <c r="R1577" s="8" t="s">
        <v>697</v>
      </c>
    </row>
    <row r="1578" spans="1:18" x14ac:dyDescent="0.25">
      <c r="A1578" s="8" t="s">
        <v>159</v>
      </c>
      <c r="B1578" t="s">
        <v>457</v>
      </c>
      <c r="C1578" t="s">
        <v>460</v>
      </c>
      <c r="D1578" t="s">
        <v>602</v>
      </c>
      <c r="E1578" t="s">
        <v>348</v>
      </c>
      <c r="F1578">
        <v>2020</v>
      </c>
      <c r="G1578">
        <v>7</v>
      </c>
      <c r="H1578" s="8" t="s">
        <v>567</v>
      </c>
      <c r="I1578" s="8">
        <v>0</v>
      </c>
      <c r="J1578" s="1">
        <v>10200</v>
      </c>
      <c r="K1578" s="1">
        <v>0</v>
      </c>
      <c r="L1578" s="8">
        <v>-10200</v>
      </c>
      <c r="M1578" t="s">
        <v>70</v>
      </c>
      <c r="N1578" t="s">
        <v>82</v>
      </c>
      <c r="O1578" t="s">
        <v>103</v>
      </c>
      <c r="P1578">
        <v>6855</v>
      </c>
      <c r="Q1578" t="s">
        <v>104</v>
      </c>
      <c r="R1578" s="8" t="s">
        <v>697</v>
      </c>
    </row>
    <row r="1579" spans="1:18" x14ac:dyDescent="0.25">
      <c r="A1579" s="8" t="s">
        <v>159</v>
      </c>
      <c r="B1579" t="s">
        <v>457</v>
      </c>
      <c r="C1579" t="s">
        <v>460</v>
      </c>
      <c r="D1579" t="s">
        <v>602</v>
      </c>
      <c r="E1579" t="s">
        <v>349</v>
      </c>
      <c r="F1579">
        <v>2020</v>
      </c>
      <c r="G1579">
        <v>7</v>
      </c>
      <c r="H1579" s="8" t="s">
        <v>567</v>
      </c>
      <c r="I1579" s="8">
        <v>0</v>
      </c>
      <c r="J1579" s="1">
        <v>3100</v>
      </c>
      <c r="K1579" s="1">
        <v>0</v>
      </c>
      <c r="L1579" s="8">
        <v>-3100</v>
      </c>
      <c r="M1579" t="s">
        <v>70</v>
      </c>
      <c r="N1579" t="s">
        <v>82</v>
      </c>
      <c r="O1579" t="s">
        <v>103</v>
      </c>
      <c r="P1579">
        <v>6859</v>
      </c>
      <c r="Q1579" t="s">
        <v>105</v>
      </c>
      <c r="R1579" s="8" t="s">
        <v>697</v>
      </c>
    </row>
    <row r="1580" spans="1:18" x14ac:dyDescent="0.25">
      <c r="A1580" s="8" t="s">
        <v>159</v>
      </c>
      <c r="B1580" t="s">
        <v>462</v>
      </c>
      <c r="C1580" t="s">
        <v>463</v>
      </c>
      <c r="D1580" t="s">
        <v>605</v>
      </c>
      <c r="E1580" t="s">
        <v>385</v>
      </c>
      <c r="F1580">
        <v>2020</v>
      </c>
      <c r="G1580">
        <v>7</v>
      </c>
      <c r="H1580" s="8" t="s">
        <v>567</v>
      </c>
      <c r="I1580" s="8">
        <v>0</v>
      </c>
      <c r="J1580" s="1">
        <v>1200</v>
      </c>
      <c r="K1580" s="1">
        <v>0</v>
      </c>
      <c r="L1580" s="8">
        <v>-1200</v>
      </c>
      <c r="M1580" t="s">
        <v>126</v>
      </c>
      <c r="N1580" t="s">
        <v>127</v>
      </c>
      <c r="O1580" t="s">
        <v>127</v>
      </c>
      <c r="P1580">
        <v>7310</v>
      </c>
      <c r="Q1580" t="s">
        <v>146</v>
      </c>
      <c r="R1580" s="8" t="s">
        <v>697</v>
      </c>
    </row>
    <row r="1581" spans="1:18" x14ac:dyDescent="0.25">
      <c r="A1581" s="8" t="s">
        <v>159</v>
      </c>
      <c r="B1581" t="s">
        <v>462</v>
      </c>
      <c r="C1581" t="s">
        <v>463</v>
      </c>
      <c r="D1581" t="s">
        <v>605</v>
      </c>
      <c r="E1581" t="s">
        <v>370</v>
      </c>
      <c r="F1581">
        <v>2020</v>
      </c>
      <c r="G1581">
        <v>7</v>
      </c>
      <c r="H1581" s="8" t="s">
        <v>567</v>
      </c>
      <c r="I1581" s="8">
        <v>0</v>
      </c>
      <c r="J1581" s="1">
        <v>3600</v>
      </c>
      <c r="K1581" s="1">
        <v>0</v>
      </c>
      <c r="L1581" s="8">
        <v>-3600</v>
      </c>
      <c r="M1581" t="s">
        <v>126</v>
      </c>
      <c r="N1581" t="s">
        <v>127</v>
      </c>
      <c r="O1581" t="s">
        <v>127</v>
      </c>
      <c r="P1581">
        <v>7320</v>
      </c>
      <c r="Q1581" t="s">
        <v>128</v>
      </c>
      <c r="R1581" s="8" t="s">
        <v>697</v>
      </c>
    </row>
    <row r="1582" spans="1:18" x14ac:dyDescent="0.25">
      <c r="A1582" s="8" t="s">
        <v>160</v>
      </c>
      <c r="B1582" t="s">
        <v>437</v>
      </c>
      <c r="C1582" t="s">
        <v>438</v>
      </c>
      <c r="D1582" t="s">
        <v>568</v>
      </c>
      <c r="E1582" t="s">
        <v>286</v>
      </c>
      <c r="F1582">
        <v>2020</v>
      </c>
      <c r="G1582">
        <v>8</v>
      </c>
      <c r="H1582" s="8" t="s">
        <v>567</v>
      </c>
      <c r="I1582" s="8">
        <v>0</v>
      </c>
      <c r="J1582" s="1">
        <v>202410.78</v>
      </c>
      <c r="K1582" s="1">
        <v>5800</v>
      </c>
      <c r="L1582" s="8">
        <v>-196610.78</v>
      </c>
      <c r="M1582" t="s">
        <v>9</v>
      </c>
      <c r="N1582" t="s">
        <v>10</v>
      </c>
      <c r="O1582" t="s">
        <v>11</v>
      </c>
      <c r="P1582">
        <v>143</v>
      </c>
      <c r="Q1582" t="s">
        <v>12</v>
      </c>
      <c r="R1582" s="8" t="s">
        <v>697</v>
      </c>
    </row>
    <row r="1583" spans="1:18" x14ac:dyDescent="0.25">
      <c r="A1583" s="8" t="s">
        <v>160</v>
      </c>
      <c r="B1583" t="s">
        <v>437</v>
      </c>
      <c r="C1583" t="s">
        <v>439</v>
      </c>
      <c r="D1583" t="s">
        <v>569</v>
      </c>
      <c r="E1583" t="s">
        <v>289</v>
      </c>
      <c r="F1583">
        <v>2020</v>
      </c>
      <c r="G1583">
        <v>8</v>
      </c>
      <c r="H1583" s="8" t="s">
        <v>567</v>
      </c>
      <c r="I1583" s="8">
        <v>0</v>
      </c>
      <c r="J1583" s="1">
        <v>3650</v>
      </c>
      <c r="K1583" s="1">
        <v>450</v>
      </c>
      <c r="L1583" s="8">
        <v>-3200</v>
      </c>
      <c r="M1583" t="s">
        <v>9</v>
      </c>
      <c r="N1583" t="s">
        <v>13</v>
      </c>
      <c r="O1583" t="s">
        <v>14</v>
      </c>
      <c r="P1583">
        <v>630</v>
      </c>
      <c r="Q1583" t="s">
        <v>16</v>
      </c>
      <c r="R1583" s="8" t="s">
        <v>697</v>
      </c>
    </row>
    <row r="1584" spans="1:18" x14ac:dyDescent="0.25">
      <c r="A1584" s="8" t="s">
        <v>160</v>
      </c>
      <c r="B1584" t="s">
        <v>437</v>
      </c>
      <c r="C1584" t="s">
        <v>439</v>
      </c>
      <c r="D1584" t="s">
        <v>569</v>
      </c>
      <c r="E1584" t="s">
        <v>290</v>
      </c>
      <c r="F1584">
        <v>2020</v>
      </c>
      <c r="G1584">
        <v>8</v>
      </c>
      <c r="H1584" s="8" t="s">
        <v>567</v>
      </c>
      <c r="I1584" s="8">
        <v>0</v>
      </c>
      <c r="J1584" s="1">
        <v>1600</v>
      </c>
      <c r="K1584" s="1">
        <v>250</v>
      </c>
      <c r="L1584" s="8">
        <v>-1350</v>
      </c>
      <c r="M1584" t="s">
        <v>9</v>
      </c>
      <c r="N1584" t="s">
        <v>13</v>
      </c>
      <c r="O1584" t="s">
        <v>14</v>
      </c>
      <c r="P1584">
        <v>650</v>
      </c>
      <c r="Q1584" t="s">
        <v>17</v>
      </c>
      <c r="R1584" s="8" t="s">
        <v>697</v>
      </c>
    </row>
    <row r="1585" spans="1:18" x14ac:dyDescent="0.25">
      <c r="A1585" s="8" t="s">
        <v>160</v>
      </c>
      <c r="B1585" t="s">
        <v>437</v>
      </c>
      <c r="C1585" t="s">
        <v>439</v>
      </c>
      <c r="D1585" t="s">
        <v>569</v>
      </c>
      <c r="E1585" t="s">
        <v>291</v>
      </c>
      <c r="F1585">
        <v>2020</v>
      </c>
      <c r="G1585">
        <v>8</v>
      </c>
      <c r="H1585" s="8" t="s">
        <v>567</v>
      </c>
      <c r="I1585" s="8">
        <v>0</v>
      </c>
      <c r="J1585" s="1">
        <v>2000</v>
      </c>
      <c r="K1585" s="1">
        <v>0</v>
      </c>
      <c r="L1585" s="8">
        <v>-2000</v>
      </c>
      <c r="M1585" t="s">
        <v>9</v>
      </c>
      <c r="N1585" t="s">
        <v>13</v>
      </c>
      <c r="O1585" t="s">
        <v>14</v>
      </c>
      <c r="P1585">
        <v>670</v>
      </c>
      <c r="Q1585" t="s">
        <v>18</v>
      </c>
      <c r="R1585" s="8" t="s">
        <v>697</v>
      </c>
    </row>
    <row r="1586" spans="1:18" x14ac:dyDescent="0.25">
      <c r="A1586" s="8" t="s">
        <v>160</v>
      </c>
      <c r="B1586" t="s">
        <v>440</v>
      </c>
      <c r="C1586" t="s">
        <v>571</v>
      </c>
      <c r="D1586" t="s">
        <v>572</v>
      </c>
      <c r="E1586" t="s">
        <v>293</v>
      </c>
      <c r="F1586">
        <v>2020</v>
      </c>
      <c r="G1586">
        <v>8</v>
      </c>
      <c r="H1586" s="8" t="s">
        <v>567</v>
      </c>
      <c r="I1586" s="8">
        <v>0</v>
      </c>
      <c r="J1586" s="1">
        <v>16005.5</v>
      </c>
      <c r="K1586" s="1">
        <v>16005.5</v>
      </c>
      <c r="L1586" s="8">
        <v>0</v>
      </c>
      <c r="M1586" t="s">
        <v>19</v>
      </c>
      <c r="N1586" t="s">
        <v>23</v>
      </c>
      <c r="O1586" t="s">
        <v>148</v>
      </c>
      <c r="P1586">
        <v>1200</v>
      </c>
      <c r="Q1586" t="s">
        <v>148</v>
      </c>
      <c r="R1586" s="8" t="s">
        <v>697</v>
      </c>
    </row>
    <row r="1587" spans="1:18" x14ac:dyDescent="0.25">
      <c r="A1587" s="8" t="s">
        <v>160</v>
      </c>
      <c r="B1587" t="s">
        <v>440</v>
      </c>
      <c r="C1587" t="s">
        <v>571</v>
      </c>
      <c r="D1587" t="s">
        <v>573</v>
      </c>
      <c r="E1587" t="s">
        <v>296</v>
      </c>
      <c r="F1587">
        <v>2020</v>
      </c>
      <c r="G1587">
        <v>8</v>
      </c>
      <c r="H1587" s="8" t="s">
        <v>567</v>
      </c>
      <c r="I1587" s="8">
        <v>0</v>
      </c>
      <c r="J1587" s="1">
        <v>42134.21</v>
      </c>
      <c r="K1587" s="1">
        <v>0</v>
      </c>
      <c r="L1587" s="8">
        <v>-42134.21</v>
      </c>
      <c r="M1587" t="s">
        <v>19</v>
      </c>
      <c r="N1587" t="s">
        <v>23</v>
      </c>
      <c r="O1587" t="s">
        <v>24</v>
      </c>
      <c r="P1587">
        <v>1406</v>
      </c>
      <c r="Q1587" t="s">
        <v>27</v>
      </c>
      <c r="R1587" s="8" t="s">
        <v>697</v>
      </c>
    </row>
    <row r="1588" spans="1:18" x14ac:dyDescent="0.25">
      <c r="A1588" s="8" t="s">
        <v>160</v>
      </c>
      <c r="B1588" t="s">
        <v>440</v>
      </c>
      <c r="C1588" t="s">
        <v>574</v>
      </c>
      <c r="D1588" t="s">
        <v>575</v>
      </c>
      <c r="E1588" t="s">
        <v>487</v>
      </c>
      <c r="F1588">
        <v>2020</v>
      </c>
      <c r="G1588">
        <v>8</v>
      </c>
      <c r="H1588" s="8" t="s">
        <v>567</v>
      </c>
      <c r="I1588" s="8">
        <v>0</v>
      </c>
      <c r="J1588" s="1">
        <v>34575.78</v>
      </c>
      <c r="K1588" s="1">
        <v>346510.81</v>
      </c>
      <c r="L1588" s="8">
        <v>311935.03000000003</v>
      </c>
      <c r="M1588" t="s">
        <v>19</v>
      </c>
      <c r="N1588" t="s">
        <v>30</v>
      </c>
      <c r="O1588" t="s">
        <v>31</v>
      </c>
      <c r="P1588">
        <v>1800</v>
      </c>
      <c r="Q1588" t="s">
        <v>33</v>
      </c>
      <c r="R1588" s="8" t="s">
        <v>697</v>
      </c>
    </row>
    <row r="1589" spans="1:18" x14ac:dyDescent="0.25">
      <c r="A1589" s="8" t="s">
        <v>160</v>
      </c>
      <c r="B1589" t="s">
        <v>442</v>
      </c>
      <c r="C1589" t="s">
        <v>443</v>
      </c>
      <c r="D1589" t="s">
        <v>576</v>
      </c>
      <c r="E1589" t="s">
        <v>302</v>
      </c>
      <c r="F1589">
        <v>2020</v>
      </c>
      <c r="G1589">
        <v>8</v>
      </c>
      <c r="H1589" s="8" t="s">
        <v>567</v>
      </c>
      <c r="I1589" s="8">
        <v>0</v>
      </c>
      <c r="J1589" s="1">
        <v>0</v>
      </c>
      <c r="K1589" s="1">
        <v>352.13</v>
      </c>
      <c r="L1589" s="8">
        <v>352.13</v>
      </c>
      <c r="M1589" t="s">
        <v>34</v>
      </c>
      <c r="N1589" t="s">
        <v>34</v>
      </c>
      <c r="O1589" t="s">
        <v>34</v>
      </c>
      <c r="P1589">
        <v>1900</v>
      </c>
      <c r="Q1589" t="s">
        <v>35</v>
      </c>
      <c r="R1589" s="8" t="s">
        <v>697</v>
      </c>
    </row>
    <row r="1590" spans="1:18" x14ac:dyDescent="0.25">
      <c r="A1590" s="8" t="s">
        <v>161</v>
      </c>
      <c r="B1590" t="s">
        <v>583</v>
      </c>
      <c r="C1590" t="s">
        <v>584</v>
      </c>
      <c r="D1590" t="s">
        <v>585</v>
      </c>
      <c r="E1590" t="s">
        <v>312</v>
      </c>
      <c r="F1590">
        <v>2020</v>
      </c>
      <c r="G1590">
        <v>8</v>
      </c>
      <c r="H1590" s="8" t="s">
        <v>567</v>
      </c>
      <c r="I1590" s="8">
        <v>0</v>
      </c>
      <c r="J1590" s="1">
        <v>208546.31</v>
      </c>
      <c r="K1590" s="1">
        <v>208546.31</v>
      </c>
      <c r="L1590" s="8">
        <v>0</v>
      </c>
      <c r="M1590" t="s">
        <v>51</v>
      </c>
      <c r="N1590" t="s">
        <v>149</v>
      </c>
      <c r="O1590" t="s">
        <v>149</v>
      </c>
      <c r="P1590">
        <v>3300</v>
      </c>
      <c r="Q1590" t="s">
        <v>150</v>
      </c>
      <c r="R1590" s="8" t="s">
        <v>697</v>
      </c>
    </row>
    <row r="1591" spans="1:18" x14ac:dyDescent="0.25">
      <c r="A1591" s="8" t="s">
        <v>161</v>
      </c>
      <c r="B1591" t="s">
        <v>583</v>
      </c>
      <c r="C1591" t="s">
        <v>586</v>
      </c>
      <c r="D1591" t="s">
        <v>587</v>
      </c>
      <c r="E1591" t="s">
        <v>320</v>
      </c>
      <c r="F1591">
        <v>2020</v>
      </c>
      <c r="G1591">
        <v>8</v>
      </c>
      <c r="H1591" s="8" t="s">
        <v>567</v>
      </c>
      <c r="I1591" s="8">
        <v>0</v>
      </c>
      <c r="J1591" s="1">
        <v>0</v>
      </c>
      <c r="K1591" s="1">
        <v>2555.5</v>
      </c>
      <c r="L1591" s="8">
        <v>2555.5</v>
      </c>
      <c r="M1591" t="s">
        <v>51</v>
      </c>
      <c r="N1591" t="s">
        <v>52</v>
      </c>
      <c r="O1591" t="s">
        <v>52</v>
      </c>
      <c r="P1591">
        <v>3806</v>
      </c>
      <c r="Q1591" t="s">
        <v>60</v>
      </c>
      <c r="R1591" s="8" t="s">
        <v>697</v>
      </c>
    </row>
    <row r="1592" spans="1:18" x14ac:dyDescent="0.25">
      <c r="A1592" s="8" t="s">
        <v>161</v>
      </c>
      <c r="B1592" t="s">
        <v>583</v>
      </c>
      <c r="C1592" t="s">
        <v>586</v>
      </c>
      <c r="D1592" t="s">
        <v>587</v>
      </c>
      <c r="E1592" t="s">
        <v>362</v>
      </c>
      <c r="F1592">
        <v>2020</v>
      </c>
      <c r="G1592">
        <v>8</v>
      </c>
      <c r="H1592" s="8" t="s">
        <v>567</v>
      </c>
      <c r="I1592" s="8">
        <v>0</v>
      </c>
      <c r="J1592" s="1">
        <v>0</v>
      </c>
      <c r="K1592" s="1">
        <v>18570.28</v>
      </c>
      <c r="L1592" s="8">
        <v>18570.28</v>
      </c>
      <c r="M1592" t="s">
        <v>51</v>
      </c>
      <c r="N1592" t="s">
        <v>52</v>
      </c>
      <c r="O1592" t="s">
        <v>52</v>
      </c>
      <c r="P1592">
        <v>3820</v>
      </c>
      <c r="Q1592" t="s">
        <v>119</v>
      </c>
      <c r="R1592" s="8" t="s">
        <v>697</v>
      </c>
    </row>
    <row r="1593" spans="1:18" x14ac:dyDescent="0.25">
      <c r="A1593" s="8" t="s">
        <v>161</v>
      </c>
      <c r="B1593" t="s">
        <v>451</v>
      </c>
      <c r="C1593" t="s">
        <v>452</v>
      </c>
      <c r="D1593" t="s">
        <v>588</v>
      </c>
      <c r="E1593" t="s">
        <v>322</v>
      </c>
      <c r="F1593">
        <v>2020</v>
      </c>
      <c r="G1593">
        <v>8</v>
      </c>
      <c r="H1593" s="8" t="s">
        <v>567</v>
      </c>
      <c r="I1593" s="8">
        <v>0</v>
      </c>
      <c r="J1593" s="1">
        <v>58232.45</v>
      </c>
      <c r="K1593" s="1">
        <v>0</v>
      </c>
      <c r="L1593" s="8">
        <v>-58232.45</v>
      </c>
      <c r="M1593" t="s">
        <v>226</v>
      </c>
      <c r="N1593" t="s">
        <v>226</v>
      </c>
      <c r="O1593" t="s">
        <v>226</v>
      </c>
      <c r="P1593">
        <v>3900</v>
      </c>
      <c r="Q1593" t="s">
        <v>62</v>
      </c>
      <c r="R1593" s="8" t="s">
        <v>697</v>
      </c>
    </row>
    <row r="1594" spans="1:18" x14ac:dyDescent="0.25">
      <c r="A1594" s="8" t="s">
        <v>159</v>
      </c>
      <c r="B1594" t="s">
        <v>453</v>
      </c>
      <c r="C1594" t="s">
        <v>454</v>
      </c>
      <c r="D1594" t="s">
        <v>589</v>
      </c>
      <c r="E1594" t="s">
        <v>323</v>
      </c>
      <c r="F1594">
        <v>2020</v>
      </c>
      <c r="G1594">
        <v>8</v>
      </c>
      <c r="H1594" s="8" t="s">
        <v>567</v>
      </c>
      <c r="I1594" s="8">
        <v>0</v>
      </c>
      <c r="J1594" s="1">
        <v>0</v>
      </c>
      <c r="K1594" s="1">
        <v>13450</v>
      </c>
      <c r="L1594" s="8">
        <v>13450</v>
      </c>
      <c r="M1594" t="s">
        <v>63</v>
      </c>
      <c r="N1594" t="s">
        <v>64</v>
      </c>
      <c r="O1594" t="s">
        <v>64</v>
      </c>
      <c r="P1594">
        <v>4400</v>
      </c>
      <c r="Q1594" t="s">
        <v>65</v>
      </c>
      <c r="R1594" s="8" t="s">
        <v>697</v>
      </c>
    </row>
    <row r="1595" spans="1:18" x14ac:dyDescent="0.25">
      <c r="A1595" s="8" t="s">
        <v>159</v>
      </c>
      <c r="B1595" t="s">
        <v>453</v>
      </c>
      <c r="C1595" t="s">
        <v>455</v>
      </c>
      <c r="D1595" t="s">
        <v>590</v>
      </c>
      <c r="E1595" t="s">
        <v>325</v>
      </c>
      <c r="F1595">
        <v>2020</v>
      </c>
      <c r="G1595">
        <v>8</v>
      </c>
      <c r="H1595" s="8" t="s">
        <v>567</v>
      </c>
      <c r="I1595" s="8">
        <v>0</v>
      </c>
      <c r="J1595" s="1">
        <v>0</v>
      </c>
      <c r="K1595" s="1">
        <v>193410.78</v>
      </c>
      <c r="L1595" s="8">
        <v>193410.78</v>
      </c>
      <c r="M1595" t="s">
        <v>63</v>
      </c>
      <c r="N1595" t="s">
        <v>67</v>
      </c>
      <c r="O1595" t="s">
        <v>68</v>
      </c>
      <c r="P1595">
        <v>4820</v>
      </c>
      <c r="Q1595" t="s">
        <v>68</v>
      </c>
      <c r="R1595" s="8" t="s">
        <v>697</v>
      </c>
    </row>
    <row r="1596" spans="1:18" x14ac:dyDescent="0.25">
      <c r="A1596" s="8" t="s">
        <v>159</v>
      </c>
      <c r="B1596" t="s">
        <v>453</v>
      </c>
      <c r="C1596" t="s">
        <v>456</v>
      </c>
      <c r="D1596" t="s">
        <v>591</v>
      </c>
      <c r="E1596" t="s">
        <v>326</v>
      </c>
      <c r="F1596">
        <v>2020</v>
      </c>
      <c r="G1596">
        <v>8</v>
      </c>
      <c r="H1596" s="8" t="s">
        <v>567</v>
      </c>
      <c r="I1596" s="8">
        <v>0</v>
      </c>
      <c r="J1596" s="1">
        <v>0</v>
      </c>
      <c r="K1596" s="1">
        <v>58232.45</v>
      </c>
      <c r="L1596" s="8">
        <v>58232.45</v>
      </c>
      <c r="M1596" t="s">
        <v>63</v>
      </c>
      <c r="N1596" t="s">
        <v>69</v>
      </c>
      <c r="O1596" t="s">
        <v>69</v>
      </c>
      <c r="P1596">
        <v>4830</v>
      </c>
      <c r="Q1596" t="s">
        <v>69</v>
      </c>
      <c r="R1596" s="8" t="s">
        <v>697</v>
      </c>
    </row>
    <row r="1597" spans="1:18" x14ac:dyDescent="0.25">
      <c r="A1597" s="8" t="s">
        <v>159</v>
      </c>
      <c r="B1597" t="s">
        <v>457</v>
      </c>
      <c r="C1597" t="s">
        <v>458</v>
      </c>
      <c r="D1597" t="s">
        <v>592</v>
      </c>
      <c r="E1597" t="s">
        <v>389</v>
      </c>
      <c r="F1597">
        <v>2020</v>
      </c>
      <c r="G1597">
        <v>8</v>
      </c>
      <c r="H1597" s="8" t="s">
        <v>567</v>
      </c>
      <c r="I1597" s="8">
        <v>0</v>
      </c>
      <c r="J1597" s="1">
        <v>1000</v>
      </c>
      <c r="K1597" s="1">
        <v>0</v>
      </c>
      <c r="L1597" s="8">
        <v>-1000</v>
      </c>
      <c r="M1597" t="s">
        <v>70</v>
      </c>
      <c r="N1597" t="s">
        <v>71</v>
      </c>
      <c r="O1597" t="s">
        <v>72</v>
      </c>
      <c r="P1597">
        <v>5400</v>
      </c>
      <c r="Q1597" t="s">
        <v>152</v>
      </c>
      <c r="R1597" s="8" t="s">
        <v>697</v>
      </c>
    </row>
    <row r="1598" spans="1:18" x14ac:dyDescent="0.25">
      <c r="A1598" s="8" t="s">
        <v>159</v>
      </c>
      <c r="B1598" t="s">
        <v>457</v>
      </c>
      <c r="C1598" t="s">
        <v>459</v>
      </c>
      <c r="D1598" t="s">
        <v>593</v>
      </c>
      <c r="E1598" t="s">
        <v>328</v>
      </c>
      <c r="F1598">
        <v>2020</v>
      </c>
      <c r="G1598">
        <v>8</v>
      </c>
      <c r="H1598" s="8" t="s">
        <v>567</v>
      </c>
      <c r="I1598" s="8">
        <v>0</v>
      </c>
      <c r="J1598" s="1">
        <v>34172.5</v>
      </c>
      <c r="K1598" s="1">
        <v>0</v>
      </c>
      <c r="L1598" s="8">
        <v>-34172.5</v>
      </c>
      <c r="M1598" t="s">
        <v>70</v>
      </c>
      <c r="N1598" t="s">
        <v>74</v>
      </c>
      <c r="O1598" t="s">
        <v>75</v>
      </c>
      <c r="P1598">
        <v>6020</v>
      </c>
      <c r="Q1598" t="s">
        <v>76</v>
      </c>
      <c r="R1598" s="8" t="s">
        <v>697</v>
      </c>
    </row>
    <row r="1599" spans="1:18" x14ac:dyDescent="0.25">
      <c r="A1599" s="8" t="s">
        <v>159</v>
      </c>
      <c r="B1599" t="s">
        <v>457</v>
      </c>
      <c r="C1599" t="s">
        <v>459</v>
      </c>
      <c r="D1599" t="s">
        <v>593</v>
      </c>
      <c r="E1599" t="s">
        <v>329</v>
      </c>
      <c r="F1599">
        <v>2020</v>
      </c>
      <c r="G1599">
        <v>8</v>
      </c>
      <c r="H1599" s="8" t="s">
        <v>567</v>
      </c>
      <c r="I1599" s="8">
        <v>0</v>
      </c>
      <c r="J1599" s="1">
        <v>29000</v>
      </c>
      <c r="K1599" s="1">
        <v>0</v>
      </c>
      <c r="L1599" s="8">
        <v>-29000</v>
      </c>
      <c r="M1599" t="s">
        <v>70</v>
      </c>
      <c r="N1599" t="s">
        <v>74</v>
      </c>
      <c r="O1599" t="s">
        <v>75</v>
      </c>
      <c r="P1599">
        <v>6024</v>
      </c>
      <c r="Q1599" t="s">
        <v>77</v>
      </c>
      <c r="R1599" s="8" t="s">
        <v>697</v>
      </c>
    </row>
    <row r="1600" spans="1:18" x14ac:dyDescent="0.25">
      <c r="A1600" s="8" t="s">
        <v>159</v>
      </c>
      <c r="B1600" t="s">
        <v>457</v>
      </c>
      <c r="C1600" t="s">
        <v>459</v>
      </c>
      <c r="D1600" t="s">
        <v>593</v>
      </c>
      <c r="E1600" t="s">
        <v>357</v>
      </c>
      <c r="F1600">
        <v>2020</v>
      </c>
      <c r="G1600">
        <v>8</v>
      </c>
      <c r="H1600" s="8" t="s">
        <v>567</v>
      </c>
      <c r="I1600" s="8">
        <v>0</v>
      </c>
      <c r="J1600" s="1">
        <v>1000</v>
      </c>
      <c r="K1600" s="1">
        <v>0</v>
      </c>
      <c r="L1600" s="8">
        <v>-1000</v>
      </c>
      <c r="M1600" t="s">
        <v>70</v>
      </c>
      <c r="N1600" t="s">
        <v>74</v>
      </c>
      <c r="O1600" t="s">
        <v>75</v>
      </c>
      <c r="P1600">
        <v>6095</v>
      </c>
      <c r="Q1600" t="s">
        <v>115</v>
      </c>
      <c r="R1600" s="8" t="s">
        <v>697</v>
      </c>
    </row>
    <row r="1601" spans="1:18" x14ac:dyDescent="0.25">
      <c r="A1601" s="8" t="s">
        <v>159</v>
      </c>
      <c r="B1601" t="s">
        <v>457</v>
      </c>
      <c r="C1601" t="s">
        <v>459</v>
      </c>
      <c r="D1601" t="s">
        <v>594</v>
      </c>
      <c r="E1601" t="s">
        <v>330</v>
      </c>
      <c r="F1601">
        <v>2020</v>
      </c>
      <c r="G1601">
        <v>8</v>
      </c>
      <c r="H1601" s="8" t="s">
        <v>567</v>
      </c>
      <c r="I1601" s="8">
        <v>0</v>
      </c>
      <c r="J1601" s="1">
        <v>10637.67</v>
      </c>
      <c r="K1601" s="1">
        <v>0</v>
      </c>
      <c r="L1601" s="8">
        <v>-10637.67</v>
      </c>
      <c r="M1601" t="s">
        <v>70</v>
      </c>
      <c r="N1601" t="s">
        <v>74</v>
      </c>
      <c r="O1601" t="s">
        <v>78</v>
      </c>
      <c r="P1601">
        <v>6110</v>
      </c>
      <c r="Q1601" t="s">
        <v>79</v>
      </c>
      <c r="R1601" s="8" t="s">
        <v>697</v>
      </c>
    </row>
    <row r="1602" spans="1:18" x14ac:dyDescent="0.25">
      <c r="A1602" s="8" t="s">
        <v>159</v>
      </c>
      <c r="B1602" t="s">
        <v>457</v>
      </c>
      <c r="C1602" t="s">
        <v>459</v>
      </c>
      <c r="D1602" t="s">
        <v>594</v>
      </c>
      <c r="E1602" t="s">
        <v>331</v>
      </c>
      <c r="F1602">
        <v>2020</v>
      </c>
      <c r="G1602">
        <v>8</v>
      </c>
      <c r="H1602" s="8" t="s">
        <v>567</v>
      </c>
      <c r="I1602" s="8">
        <v>0</v>
      </c>
      <c r="J1602" s="1">
        <v>245.71</v>
      </c>
      <c r="K1602" s="1">
        <v>0</v>
      </c>
      <c r="L1602" s="8">
        <v>-245.71</v>
      </c>
      <c r="M1602" t="s">
        <v>70</v>
      </c>
      <c r="N1602" t="s">
        <v>74</v>
      </c>
      <c r="O1602" t="s">
        <v>78</v>
      </c>
      <c r="P1602">
        <v>6111</v>
      </c>
      <c r="Q1602" t="s">
        <v>80</v>
      </c>
      <c r="R1602" s="8" t="s">
        <v>697</v>
      </c>
    </row>
    <row r="1603" spans="1:18" x14ac:dyDescent="0.25">
      <c r="A1603" s="8" t="s">
        <v>159</v>
      </c>
      <c r="B1603" t="s">
        <v>457</v>
      </c>
      <c r="C1603" t="s">
        <v>459</v>
      </c>
      <c r="D1603" t="s">
        <v>594</v>
      </c>
      <c r="E1603" t="s">
        <v>332</v>
      </c>
      <c r="F1603">
        <v>2020</v>
      </c>
      <c r="G1603">
        <v>8</v>
      </c>
      <c r="H1603" s="8" t="s">
        <v>567</v>
      </c>
      <c r="I1603" s="8">
        <v>0</v>
      </c>
      <c r="J1603" s="1">
        <v>631.72</v>
      </c>
      <c r="K1603" s="1">
        <v>0</v>
      </c>
      <c r="L1603" s="8">
        <v>-631.72</v>
      </c>
      <c r="M1603" t="s">
        <v>70</v>
      </c>
      <c r="N1603" t="s">
        <v>74</v>
      </c>
      <c r="O1603" t="s">
        <v>78</v>
      </c>
      <c r="P1603">
        <v>6120</v>
      </c>
      <c r="Q1603" t="s">
        <v>81</v>
      </c>
      <c r="R1603" s="8" t="s">
        <v>697</v>
      </c>
    </row>
    <row r="1604" spans="1:18" x14ac:dyDescent="0.25">
      <c r="A1604" s="8" t="s">
        <v>159</v>
      </c>
      <c r="B1604" t="s">
        <v>457</v>
      </c>
      <c r="C1604" t="s">
        <v>459</v>
      </c>
      <c r="D1604" t="s">
        <v>594</v>
      </c>
      <c r="E1604" t="s">
        <v>386</v>
      </c>
      <c r="F1604">
        <v>2020</v>
      </c>
      <c r="G1604">
        <v>8</v>
      </c>
      <c r="H1604" s="8" t="s">
        <v>567</v>
      </c>
      <c r="I1604" s="8">
        <v>0</v>
      </c>
      <c r="J1604" s="1">
        <v>300</v>
      </c>
      <c r="K1604" s="1">
        <v>0</v>
      </c>
      <c r="L1604" s="8">
        <v>-300</v>
      </c>
      <c r="M1604" t="s">
        <v>70</v>
      </c>
      <c r="N1604" t="s">
        <v>74</v>
      </c>
      <c r="O1604" t="s">
        <v>78</v>
      </c>
      <c r="P1604">
        <v>6140</v>
      </c>
      <c r="Q1604" t="s">
        <v>147</v>
      </c>
      <c r="R1604" s="8" t="s">
        <v>697</v>
      </c>
    </row>
    <row r="1605" spans="1:18" x14ac:dyDescent="0.25">
      <c r="A1605" s="8" t="s">
        <v>159</v>
      </c>
      <c r="B1605" t="s">
        <v>457</v>
      </c>
      <c r="C1605" t="s">
        <v>464</v>
      </c>
      <c r="D1605" t="s">
        <v>606</v>
      </c>
      <c r="E1605" t="s">
        <v>376</v>
      </c>
      <c r="F1605">
        <v>2020</v>
      </c>
      <c r="G1605">
        <v>8</v>
      </c>
      <c r="H1605" s="8" t="s">
        <v>567</v>
      </c>
      <c r="I1605" s="8">
        <v>0</v>
      </c>
      <c r="J1605" s="1">
        <v>5800</v>
      </c>
      <c r="K1605" s="1">
        <v>0</v>
      </c>
      <c r="L1605" s="8">
        <v>-5800</v>
      </c>
      <c r="M1605" t="s">
        <v>70</v>
      </c>
      <c r="N1605" t="s">
        <v>134</v>
      </c>
      <c r="O1605" t="s">
        <v>135</v>
      </c>
      <c r="P1605">
        <v>6201</v>
      </c>
      <c r="Q1605" t="s">
        <v>136</v>
      </c>
      <c r="R1605" s="8" t="s">
        <v>697</v>
      </c>
    </row>
    <row r="1606" spans="1:18" x14ac:dyDescent="0.25">
      <c r="A1606" s="8" t="s">
        <v>159</v>
      </c>
      <c r="B1606" t="s">
        <v>457</v>
      </c>
      <c r="C1606" t="s">
        <v>464</v>
      </c>
      <c r="D1606" t="s">
        <v>607</v>
      </c>
      <c r="E1606" t="s">
        <v>377</v>
      </c>
      <c r="F1606">
        <v>2020</v>
      </c>
      <c r="G1606">
        <v>8</v>
      </c>
      <c r="H1606" s="8" t="s">
        <v>567</v>
      </c>
      <c r="I1606" s="8">
        <v>0</v>
      </c>
      <c r="J1606" s="1">
        <v>700</v>
      </c>
      <c r="K1606" s="1">
        <v>0</v>
      </c>
      <c r="L1606" s="8">
        <v>-700</v>
      </c>
      <c r="M1606" t="s">
        <v>70</v>
      </c>
      <c r="N1606" t="s">
        <v>134</v>
      </c>
      <c r="O1606" t="s">
        <v>137</v>
      </c>
      <c r="P1606">
        <v>6220</v>
      </c>
      <c r="Q1606" t="s">
        <v>138</v>
      </c>
      <c r="R1606" s="8" t="s">
        <v>697</v>
      </c>
    </row>
    <row r="1607" spans="1:18" x14ac:dyDescent="0.25">
      <c r="A1607" s="8" t="s">
        <v>159</v>
      </c>
      <c r="B1607" t="s">
        <v>457</v>
      </c>
      <c r="C1607" t="s">
        <v>460</v>
      </c>
      <c r="D1607" t="s">
        <v>595</v>
      </c>
      <c r="E1607" t="s">
        <v>333</v>
      </c>
      <c r="F1607">
        <v>2020</v>
      </c>
      <c r="G1607">
        <v>8</v>
      </c>
      <c r="H1607" s="8" t="s">
        <v>567</v>
      </c>
      <c r="I1607" s="8">
        <v>0</v>
      </c>
      <c r="J1607" s="1">
        <v>400</v>
      </c>
      <c r="K1607" s="1">
        <v>0</v>
      </c>
      <c r="L1607" s="8">
        <v>-400</v>
      </c>
      <c r="M1607" t="s">
        <v>70</v>
      </c>
      <c r="N1607" t="s">
        <v>82</v>
      </c>
      <c r="O1607" t="s">
        <v>83</v>
      </c>
      <c r="P1607">
        <v>6300</v>
      </c>
      <c r="Q1607" t="s">
        <v>82</v>
      </c>
      <c r="R1607" s="8" t="s">
        <v>697</v>
      </c>
    </row>
    <row r="1608" spans="1:18" x14ac:dyDescent="0.25">
      <c r="A1608" s="8" t="s">
        <v>159</v>
      </c>
      <c r="B1608" t="s">
        <v>457</v>
      </c>
      <c r="C1608" t="s">
        <v>460</v>
      </c>
      <c r="D1608" t="s">
        <v>595</v>
      </c>
      <c r="E1608" t="s">
        <v>365</v>
      </c>
      <c r="F1608">
        <v>2020</v>
      </c>
      <c r="G1608">
        <v>8</v>
      </c>
      <c r="H1608" s="8" t="s">
        <v>567</v>
      </c>
      <c r="I1608" s="8">
        <v>0</v>
      </c>
      <c r="J1608" s="1">
        <v>171419</v>
      </c>
      <c r="K1608" s="1">
        <v>0</v>
      </c>
      <c r="L1608" s="8">
        <v>-171419</v>
      </c>
      <c r="M1608" t="s">
        <v>70</v>
      </c>
      <c r="N1608" t="s">
        <v>82</v>
      </c>
      <c r="O1608" t="s">
        <v>83</v>
      </c>
      <c r="P1608">
        <v>6301</v>
      </c>
      <c r="Q1608" t="s">
        <v>122</v>
      </c>
      <c r="R1608" s="8" t="s">
        <v>697</v>
      </c>
    </row>
    <row r="1609" spans="1:18" x14ac:dyDescent="0.25">
      <c r="A1609" s="8" t="s">
        <v>159</v>
      </c>
      <c r="B1609" t="s">
        <v>457</v>
      </c>
      <c r="C1609" t="s">
        <v>460</v>
      </c>
      <c r="D1609" t="s">
        <v>596</v>
      </c>
      <c r="E1609" t="s">
        <v>334</v>
      </c>
      <c r="F1609">
        <v>2020</v>
      </c>
      <c r="G1609">
        <v>8</v>
      </c>
      <c r="H1609" s="8" t="s">
        <v>567</v>
      </c>
      <c r="I1609" s="8">
        <v>0</v>
      </c>
      <c r="J1609" s="1">
        <v>5300</v>
      </c>
      <c r="K1609" s="1">
        <v>0</v>
      </c>
      <c r="L1609" s="8">
        <v>-5300</v>
      </c>
      <c r="M1609" t="s">
        <v>70</v>
      </c>
      <c r="N1609" t="s">
        <v>82</v>
      </c>
      <c r="O1609" t="s">
        <v>84</v>
      </c>
      <c r="P1609">
        <v>6310</v>
      </c>
      <c r="Q1609" t="s">
        <v>85</v>
      </c>
      <c r="R1609" s="8" t="s">
        <v>697</v>
      </c>
    </row>
    <row r="1610" spans="1:18" x14ac:dyDescent="0.25">
      <c r="A1610" s="8" t="s">
        <v>159</v>
      </c>
      <c r="B1610" t="s">
        <v>457</v>
      </c>
      <c r="C1610" t="s">
        <v>460</v>
      </c>
      <c r="D1610" t="s">
        <v>596</v>
      </c>
      <c r="E1610" t="s">
        <v>335</v>
      </c>
      <c r="F1610">
        <v>2020</v>
      </c>
      <c r="G1610">
        <v>8</v>
      </c>
      <c r="H1610" s="8" t="s">
        <v>567</v>
      </c>
      <c r="I1610" s="8">
        <v>0</v>
      </c>
      <c r="J1610" s="1">
        <v>1110</v>
      </c>
      <c r="K1610" s="1">
        <v>0</v>
      </c>
      <c r="L1610" s="8">
        <v>-1110</v>
      </c>
      <c r="M1610" t="s">
        <v>70</v>
      </c>
      <c r="N1610" t="s">
        <v>82</v>
      </c>
      <c r="O1610" t="s">
        <v>84</v>
      </c>
      <c r="P1610">
        <v>6325</v>
      </c>
      <c r="Q1610" t="s">
        <v>86</v>
      </c>
      <c r="R1610" s="8" t="s">
        <v>697</v>
      </c>
    </row>
    <row r="1611" spans="1:18" x14ac:dyDescent="0.25">
      <c r="A1611" s="8" t="s">
        <v>159</v>
      </c>
      <c r="B1611" t="s">
        <v>457</v>
      </c>
      <c r="C1611" t="s">
        <v>460</v>
      </c>
      <c r="D1611" t="s">
        <v>596</v>
      </c>
      <c r="E1611" t="s">
        <v>336</v>
      </c>
      <c r="F1611">
        <v>2020</v>
      </c>
      <c r="G1611">
        <v>8</v>
      </c>
      <c r="H1611" s="8" t="s">
        <v>567</v>
      </c>
      <c r="I1611" s="8">
        <v>0</v>
      </c>
      <c r="J1611" s="1">
        <v>430</v>
      </c>
      <c r="K1611" s="1">
        <v>0</v>
      </c>
      <c r="L1611" s="8">
        <v>-430</v>
      </c>
      <c r="M1611" t="s">
        <v>70</v>
      </c>
      <c r="N1611" t="s">
        <v>82</v>
      </c>
      <c r="O1611" t="s">
        <v>84</v>
      </c>
      <c r="P1611">
        <v>6330</v>
      </c>
      <c r="Q1611" t="s">
        <v>87</v>
      </c>
      <c r="R1611" s="8" t="s">
        <v>697</v>
      </c>
    </row>
    <row r="1612" spans="1:18" x14ac:dyDescent="0.25">
      <c r="A1612" s="8" t="s">
        <v>159</v>
      </c>
      <c r="B1612" t="s">
        <v>457</v>
      </c>
      <c r="C1612" t="s">
        <v>460</v>
      </c>
      <c r="D1612" t="s">
        <v>597</v>
      </c>
      <c r="E1612" t="s">
        <v>337</v>
      </c>
      <c r="F1612">
        <v>2020</v>
      </c>
      <c r="G1612">
        <v>8</v>
      </c>
      <c r="H1612" s="8" t="s">
        <v>567</v>
      </c>
      <c r="I1612" s="8">
        <v>0</v>
      </c>
      <c r="J1612" s="1">
        <v>352.13</v>
      </c>
      <c r="K1612" s="1">
        <v>0</v>
      </c>
      <c r="L1612" s="8">
        <v>-352.13</v>
      </c>
      <c r="M1612" t="s">
        <v>70</v>
      </c>
      <c r="N1612" t="s">
        <v>82</v>
      </c>
      <c r="O1612" t="s">
        <v>88</v>
      </c>
      <c r="P1612">
        <v>6400</v>
      </c>
      <c r="Q1612" t="s">
        <v>89</v>
      </c>
      <c r="R1612" s="8" t="s">
        <v>697</v>
      </c>
    </row>
    <row r="1613" spans="1:18" x14ac:dyDescent="0.25">
      <c r="A1613" s="8" t="s">
        <v>159</v>
      </c>
      <c r="B1613" t="s">
        <v>457</v>
      </c>
      <c r="C1613" t="s">
        <v>460</v>
      </c>
      <c r="D1613" t="s">
        <v>598</v>
      </c>
      <c r="E1613" t="s">
        <v>339</v>
      </c>
      <c r="F1613">
        <v>2020</v>
      </c>
      <c r="G1613">
        <v>8</v>
      </c>
      <c r="H1613" s="8" t="s">
        <v>567</v>
      </c>
      <c r="I1613" s="8">
        <v>0</v>
      </c>
      <c r="J1613" s="1">
        <v>1000</v>
      </c>
      <c r="K1613" s="1">
        <v>0</v>
      </c>
      <c r="L1613" s="8">
        <v>-1000</v>
      </c>
      <c r="M1613" t="s">
        <v>70</v>
      </c>
      <c r="N1613" t="s">
        <v>82</v>
      </c>
      <c r="O1613" t="s">
        <v>91</v>
      </c>
      <c r="P1613">
        <v>6470</v>
      </c>
      <c r="Q1613" t="s">
        <v>92</v>
      </c>
      <c r="R1613" s="8" t="s">
        <v>697</v>
      </c>
    </row>
    <row r="1614" spans="1:18" x14ac:dyDescent="0.25">
      <c r="A1614" s="8" t="s">
        <v>159</v>
      </c>
      <c r="B1614" t="s">
        <v>457</v>
      </c>
      <c r="C1614" t="s">
        <v>460</v>
      </c>
      <c r="D1614" t="s">
        <v>598</v>
      </c>
      <c r="E1614" t="s">
        <v>340</v>
      </c>
      <c r="F1614">
        <v>2020</v>
      </c>
      <c r="G1614">
        <v>8</v>
      </c>
      <c r="H1614" s="8" t="s">
        <v>567</v>
      </c>
      <c r="I1614" s="8">
        <v>0</v>
      </c>
      <c r="J1614" s="1">
        <v>1400</v>
      </c>
      <c r="K1614" s="1">
        <v>0</v>
      </c>
      <c r="L1614" s="8">
        <v>-1400</v>
      </c>
      <c r="M1614" t="s">
        <v>70</v>
      </c>
      <c r="N1614" t="s">
        <v>82</v>
      </c>
      <c r="O1614" t="s">
        <v>91</v>
      </c>
      <c r="P1614">
        <v>6495</v>
      </c>
      <c r="Q1614" t="s">
        <v>93</v>
      </c>
      <c r="R1614" s="8" t="s">
        <v>697</v>
      </c>
    </row>
    <row r="1615" spans="1:18" x14ac:dyDescent="0.25">
      <c r="A1615" s="8" t="s">
        <v>159</v>
      </c>
      <c r="B1615" t="s">
        <v>457</v>
      </c>
      <c r="C1615" t="s">
        <v>460</v>
      </c>
      <c r="D1615" t="s">
        <v>616</v>
      </c>
      <c r="E1615" t="s">
        <v>391</v>
      </c>
      <c r="F1615">
        <v>2020</v>
      </c>
      <c r="G1615">
        <v>8</v>
      </c>
      <c r="H1615" s="8" t="s">
        <v>567</v>
      </c>
      <c r="I1615" s="8">
        <v>0</v>
      </c>
      <c r="J1615" s="1">
        <v>1850</v>
      </c>
      <c r="K1615" s="1">
        <v>0</v>
      </c>
      <c r="L1615" s="8">
        <v>-1850</v>
      </c>
      <c r="M1615" t="s">
        <v>70</v>
      </c>
      <c r="N1615" t="s">
        <v>82</v>
      </c>
      <c r="O1615" t="s">
        <v>154</v>
      </c>
      <c r="P1615">
        <v>6560</v>
      </c>
      <c r="Q1615" t="s">
        <v>155</v>
      </c>
      <c r="R1615" s="8" t="s">
        <v>697</v>
      </c>
    </row>
    <row r="1616" spans="1:18" x14ac:dyDescent="0.25">
      <c r="A1616" s="8" t="s">
        <v>159</v>
      </c>
      <c r="B1616" t="s">
        <v>457</v>
      </c>
      <c r="C1616" t="s">
        <v>460</v>
      </c>
      <c r="D1616" t="s">
        <v>599</v>
      </c>
      <c r="E1616" t="s">
        <v>358</v>
      </c>
      <c r="F1616">
        <v>2020</v>
      </c>
      <c r="G1616">
        <v>8</v>
      </c>
      <c r="H1616" s="8" t="s">
        <v>567</v>
      </c>
      <c r="I1616" s="8">
        <v>0</v>
      </c>
      <c r="J1616" s="1">
        <v>1500</v>
      </c>
      <c r="K1616" s="1">
        <v>0</v>
      </c>
      <c r="L1616" s="8">
        <v>-1500</v>
      </c>
      <c r="M1616" t="s">
        <v>70</v>
      </c>
      <c r="N1616" t="s">
        <v>82</v>
      </c>
      <c r="O1616" t="s">
        <v>94</v>
      </c>
      <c r="P1616">
        <v>6600</v>
      </c>
      <c r="Q1616" t="s">
        <v>116</v>
      </c>
      <c r="R1616" s="8" t="s">
        <v>697</v>
      </c>
    </row>
    <row r="1617" spans="1:18" x14ac:dyDescent="0.25">
      <c r="A1617" s="8" t="s">
        <v>159</v>
      </c>
      <c r="B1617" t="s">
        <v>457</v>
      </c>
      <c r="C1617" t="s">
        <v>460</v>
      </c>
      <c r="D1617" t="s">
        <v>599</v>
      </c>
      <c r="E1617" t="s">
        <v>341</v>
      </c>
      <c r="F1617">
        <v>2020</v>
      </c>
      <c r="G1617">
        <v>8</v>
      </c>
      <c r="H1617" s="8" t="s">
        <v>567</v>
      </c>
      <c r="I1617" s="8">
        <v>0</v>
      </c>
      <c r="J1617" s="1">
        <v>300</v>
      </c>
      <c r="K1617" s="1">
        <v>0</v>
      </c>
      <c r="L1617" s="8">
        <v>-300</v>
      </c>
      <c r="M1617" t="s">
        <v>70</v>
      </c>
      <c r="N1617" t="s">
        <v>82</v>
      </c>
      <c r="O1617" t="s">
        <v>94</v>
      </c>
      <c r="P1617">
        <v>6640</v>
      </c>
      <c r="Q1617" t="s">
        <v>95</v>
      </c>
      <c r="R1617" s="8" t="s">
        <v>697</v>
      </c>
    </row>
    <row r="1618" spans="1:18" x14ac:dyDescent="0.25">
      <c r="A1618" s="8" t="s">
        <v>159</v>
      </c>
      <c r="B1618" t="s">
        <v>457</v>
      </c>
      <c r="C1618" t="s">
        <v>460</v>
      </c>
      <c r="D1618" t="s">
        <v>599</v>
      </c>
      <c r="E1618" t="s">
        <v>342</v>
      </c>
      <c r="F1618">
        <v>2020</v>
      </c>
      <c r="G1618">
        <v>8</v>
      </c>
      <c r="H1618" s="8" t="s">
        <v>567</v>
      </c>
      <c r="I1618" s="8">
        <v>0</v>
      </c>
      <c r="J1618" s="1">
        <v>5600</v>
      </c>
      <c r="K1618" s="1">
        <v>0</v>
      </c>
      <c r="L1618" s="8">
        <v>-5600</v>
      </c>
      <c r="M1618" t="s">
        <v>70</v>
      </c>
      <c r="N1618" t="s">
        <v>82</v>
      </c>
      <c r="O1618" t="s">
        <v>94</v>
      </c>
      <c r="P1618">
        <v>6650</v>
      </c>
      <c r="Q1618" t="s">
        <v>96</v>
      </c>
      <c r="R1618" s="8" t="s">
        <v>697</v>
      </c>
    </row>
    <row r="1619" spans="1:18" x14ac:dyDescent="0.25">
      <c r="A1619" s="8" t="s">
        <v>159</v>
      </c>
      <c r="B1619" t="s">
        <v>457</v>
      </c>
      <c r="C1619" t="s">
        <v>460</v>
      </c>
      <c r="D1619" t="s">
        <v>600</v>
      </c>
      <c r="E1619" t="s">
        <v>366</v>
      </c>
      <c r="F1619">
        <v>2020</v>
      </c>
      <c r="G1619">
        <v>8</v>
      </c>
      <c r="H1619" s="8" t="s">
        <v>567</v>
      </c>
      <c r="I1619" s="8">
        <v>0</v>
      </c>
      <c r="J1619" s="1">
        <v>40</v>
      </c>
      <c r="K1619" s="1">
        <v>0</v>
      </c>
      <c r="L1619" s="8">
        <v>-40</v>
      </c>
      <c r="M1619" t="s">
        <v>70</v>
      </c>
      <c r="N1619" t="s">
        <v>82</v>
      </c>
      <c r="O1619" t="s">
        <v>99</v>
      </c>
      <c r="P1619">
        <v>6800</v>
      </c>
      <c r="Q1619" t="s">
        <v>123</v>
      </c>
      <c r="R1619" s="8" t="s">
        <v>697</v>
      </c>
    </row>
    <row r="1620" spans="1:18" x14ac:dyDescent="0.25">
      <c r="A1620" s="8" t="s">
        <v>159</v>
      </c>
      <c r="B1620" t="s">
        <v>457</v>
      </c>
      <c r="C1620" t="s">
        <v>460</v>
      </c>
      <c r="D1620" t="s">
        <v>600</v>
      </c>
      <c r="E1620" t="s">
        <v>345</v>
      </c>
      <c r="F1620">
        <v>2020</v>
      </c>
      <c r="G1620">
        <v>8</v>
      </c>
      <c r="H1620" s="8" t="s">
        <v>567</v>
      </c>
      <c r="I1620" s="8">
        <v>0</v>
      </c>
      <c r="J1620" s="1">
        <v>590</v>
      </c>
      <c r="K1620" s="1">
        <v>0</v>
      </c>
      <c r="L1620" s="8">
        <v>-590</v>
      </c>
      <c r="M1620" t="s">
        <v>70</v>
      </c>
      <c r="N1620" t="s">
        <v>82</v>
      </c>
      <c r="O1620" t="s">
        <v>99</v>
      </c>
      <c r="P1620">
        <v>6805</v>
      </c>
      <c r="Q1620" t="s">
        <v>100</v>
      </c>
      <c r="R1620" s="8" t="s">
        <v>697</v>
      </c>
    </row>
    <row r="1621" spans="1:18" x14ac:dyDescent="0.25">
      <c r="A1621" s="8" t="s">
        <v>159</v>
      </c>
      <c r="B1621" t="s">
        <v>457</v>
      </c>
      <c r="C1621" t="s">
        <v>460</v>
      </c>
      <c r="D1621" t="s">
        <v>600</v>
      </c>
      <c r="E1621" t="s">
        <v>360</v>
      </c>
      <c r="F1621">
        <v>2020</v>
      </c>
      <c r="G1621">
        <v>8</v>
      </c>
      <c r="H1621" s="8" t="s">
        <v>567</v>
      </c>
      <c r="I1621" s="8">
        <v>0</v>
      </c>
      <c r="J1621" s="1">
        <v>200</v>
      </c>
      <c r="K1621" s="1">
        <v>0</v>
      </c>
      <c r="L1621" s="8">
        <v>-200</v>
      </c>
      <c r="M1621" t="s">
        <v>70</v>
      </c>
      <c r="N1621" t="s">
        <v>82</v>
      </c>
      <c r="O1621" t="s">
        <v>99</v>
      </c>
      <c r="P1621">
        <v>6815</v>
      </c>
      <c r="Q1621" t="s">
        <v>99</v>
      </c>
      <c r="R1621" s="8" t="s">
        <v>697</v>
      </c>
    </row>
    <row r="1622" spans="1:18" x14ac:dyDescent="0.25">
      <c r="A1622" s="8" t="s">
        <v>159</v>
      </c>
      <c r="B1622" t="s">
        <v>457</v>
      </c>
      <c r="C1622" t="s">
        <v>460</v>
      </c>
      <c r="D1622" t="s">
        <v>601</v>
      </c>
      <c r="E1622" t="s">
        <v>346</v>
      </c>
      <c r="F1622">
        <v>2020</v>
      </c>
      <c r="G1622">
        <v>8</v>
      </c>
      <c r="H1622" s="8" t="s">
        <v>567</v>
      </c>
      <c r="I1622" s="8">
        <v>0</v>
      </c>
      <c r="J1622" s="1">
        <v>8000</v>
      </c>
      <c r="K1622" s="1">
        <v>0</v>
      </c>
      <c r="L1622" s="8">
        <v>-8000</v>
      </c>
      <c r="M1622" t="s">
        <v>70</v>
      </c>
      <c r="N1622" t="s">
        <v>82</v>
      </c>
      <c r="O1622" t="s">
        <v>101</v>
      </c>
      <c r="P1622">
        <v>6825</v>
      </c>
      <c r="Q1622" t="s">
        <v>102</v>
      </c>
      <c r="R1622" s="8" t="s">
        <v>697</v>
      </c>
    </row>
    <row r="1623" spans="1:18" x14ac:dyDescent="0.25">
      <c r="A1623" s="8" t="s">
        <v>159</v>
      </c>
      <c r="B1623" t="s">
        <v>457</v>
      </c>
      <c r="C1623" t="s">
        <v>460</v>
      </c>
      <c r="D1623" t="s">
        <v>601</v>
      </c>
      <c r="E1623" t="s">
        <v>388</v>
      </c>
      <c r="F1623">
        <v>2020</v>
      </c>
      <c r="G1623">
        <v>8</v>
      </c>
      <c r="H1623" s="8" t="s">
        <v>567</v>
      </c>
      <c r="I1623" s="8">
        <v>0</v>
      </c>
      <c r="J1623" s="1">
        <v>1000</v>
      </c>
      <c r="K1623" s="1">
        <v>0</v>
      </c>
      <c r="L1623" s="8">
        <v>-1000</v>
      </c>
      <c r="M1623" t="s">
        <v>70</v>
      </c>
      <c r="N1623" t="s">
        <v>82</v>
      </c>
      <c r="O1623" t="s">
        <v>101</v>
      </c>
      <c r="P1623">
        <v>6830</v>
      </c>
      <c r="Q1623" t="s">
        <v>151</v>
      </c>
      <c r="R1623" s="8" t="s">
        <v>697</v>
      </c>
    </row>
    <row r="1624" spans="1:18" x14ac:dyDescent="0.25">
      <c r="A1624" s="8" t="s">
        <v>159</v>
      </c>
      <c r="B1624" t="s">
        <v>457</v>
      </c>
      <c r="C1624" t="s">
        <v>460</v>
      </c>
      <c r="D1624" t="s">
        <v>595</v>
      </c>
      <c r="E1624" t="s">
        <v>390</v>
      </c>
      <c r="F1624">
        <v>2020</v>
      </c>
      <c r="G1624">
        <v>8</v>
      </c>
      <c r="H1624" s="8" t="s">
        <v>567</v>
      </c>
      <c r="I1624" s="8">
        <v>0</v>
      </c>
      <c r="J1624" s="1">
        <v>5000</v>
      </c>
      <c r="K1624" s="1">
        <v>0</v>
      </c>
      <c r="L1624" s="8">
        <v>-5000</v>
      </c>
      <c r="M1624" t="s">
        <v>70</v>
      </c>
      <c r="N1624" t="s">
        <v>82</v>
      </c>
      <c r="O1624" t="s">
        <v>83</v>
      </c>
      <c r="P1624">
        <v>6835</v>
      </c>
      <c r="Q1624" t="s">
        <v>153</v>
      </c>
      <c r="R1624" s="8" t="s">
        <v>697</v>
      </c>
    </row>
    <row r="1625" spans="1:18" x14ac:dyDescent="0.25">
      <c r="A1625" s="8" t="s">
        <v>159</v>
      </c>
      <c r="B1625" t="s">
        <v>457</v>
      </c>
      <c r="C1625" t="s">
        <v>460</v>
      </c>
      <c r="D1625" t="s">
        <v>602</v>
      </c>
      <c r="E1625" t="s">
        <v>347</v>
      </c>
      <c r="F1625">
        <v>2020</v>
      </c>
      <c r="G1625">
        <v>8</v>
      </c>
      <c r="H1625" s="8" t="s">
        <v>567</v>
      </c>
      <c r="I1625" s="8">
        <v>0</v>
      </c>
      <c r="J1625" s="1">
        <v>1500</v>
      </c>
      <c r="K1625" s="1">
        <v>0</v>
      </c>
      <c r="L1625" s="8">
        <v>-1500</v>
      </c>
      <c r="M1625" t="s">
        <v>70</v>
      </c>
      <c r="N1625" t="s">
        <v>82</v>
      </c>
      <c r="O1625" t="s">
        <v>103</v>
      </c>
      <c r="P1625">
        <v>6850</v>
      </c>
      <c r="Q1625" t="s">
        <v>103</v>
      </c>
      <c r="R1625" s="8" t="s">
        <v>697</v>
      </c>
    </row>
    <row r="1626" spans="1:18" x14ac:dyDescent="0.25">
      <c r="A1626" s="8" t="s">
        <v>159</v>
      </c>
      <c r="B1626" t="s">
        <v>457</v>
      </c>
      <c r="C1626" t="s">
        <v>460</v>
      </c>
      <c r="D1626" t="s">
        <v>602</v>
      </c>
      <c r="E1626" t="s">
        <v>348</v>
      </c>
      <c r="F1626">
        <v>2020</v>
      </c>
      <c r="G1626">
        <v>8</v>
      </c>
      <c r="H1626" s="8" t="s">
        <v>567</v>
      </c>
      <c r="I1626" s="8">
        <v>0</v>
      </c>
      <c r="J1626" s="1">
        <v>200</v>
      </c>
      <c r="K1626" s="1">
        <v>0</v>
      </c>
      <c r="L1626" s="8">
        <v>-200</v>
      </c>
      <c r="M1626" t="s">
        <v>70</v>
      </c>
      <c r="N1626" t="s">
        <v>82</v>
      </c>
      <c r="O1626" t="s">
        <v>103</v>
      </c>
      <c r="P1626">
        <v>6855</v>
      </c>
      <c r="Q1626" t="s">
        <v>104</v>
      </c>
      <c r="R1626" s="8" t="s">
        <v>697</v>
      </c>
    </row>
    <row r="1627" spans="1:18" x14ac:dyDescent="0.25">
      <c r="A1627" s="8" t="s">
        <v>159</v>
      </c>
      <c r="B1627" t="s">
        <v>457</v>
      </c>
      <c r="C1627" t="s">
        <v>460</v>
      </c>
      <c r="D1627" t="s">
        <v>602</v>
      </c>
      <c r="E1627" t="s">
        <v>349</v>
      </c>
      <c r="F1627">
        <v>2020</v>
      </c>
      <c r="G1627">
        <v>8</v>
      </c>
      <c r="H1627" s="8" t="s">
        <v>567</v>
      </c>
      <c r="I1627" s="8">
        <v>0</v>
      </c>
      <c r="J1627" s="1">
        <v>3100</v>
      </c>
      <c r="K1627" s="1">
        <v>0</v>
      </c>
      <c r="L1627" s="8">
        <v>-3100</v>
      </c>
      <c r="M1627" t="s">
        <v>70</v>
      </c>
      <c r="N1627" t="s">
        <v>82</v>
      </c>
      <c r="O1627" t="s">
        <v>103</v>
      </c>
      <c r="P1627">
        <v>6859</v>
      </c>
      <c r="Q1627" t="s">
        <v>105</v>
      </c>
      <c r="R1627" s="8" t="s">
        <v>697</v>
      </c>
    </row>
    <row r="1628" spans="1:18" x14ac:dyDescent="0.25">
      <c r="A1628" s="8" t="s">
        <v>159</v>
      </c>
      <c r="B1628" t="s">
        <v>462</v>
      </c>
      <c r="C1628" t="s">
        <v>463</v>
      </c>
      <c r="D1628" t="s">
        <v>605</v>
      </c>
      <c r="E1628" t="s">
        <v>385</v>
      </c>
      <c r="F1628">
        <v>2020</v>
      </c>
      <c r="G1628">
        <v>8</v>
      </c>
      <c r="H1628" s="8" t="s">
        <v>567</v>
      </c>
      <c r="I1628" s="8">
        <v>0</v>
      </c>
      <c r="J1628" s="1">
        <v>1200</v>
      </c>
      <c r="K1628" s="1">
        <v>0</v>
      </c>
      <c r="L1628" s="8">
        <v>-1200</v>
      </c>
      <c r="M1628" t="s">
        <v>126</v>
      </c>
      <c r="N1628" t="s">
        <v>127</v>
      </c>
      <c r="O1628" t="s">
        <v>127</v>
      </c>
      <c r="P1628">
        <v>7310</v>
      </c>
      <c r="Q1628" t="s">
        <v>146</v>
      </c>
      <c r="R1628" s="8" t="s">
        <v>697</v>
      </c>
    </row>
    <row r="1629" spans="1:18" x14ac:dyDescent="0.25">
      <c r="A1629" s="8" t="s">
        <v>160</v>
      </c>
      <c r="B1629" t="s">
        <v>437</v>
      </c>
      <c r="C1629" t="s">
        <v>438</v>
      </c>
      <c r="D1629" t="s">
        <v>568</v>
      </c>
      <c r="E1629" t="s">
        <v>286</v>
      </c>
      <c r="F1629">
        <v>2020</v>
      </c>
      <c r="G1629">
        <v>9</v>
      </c>
      <c r="H1629" s="8" t="s">
        <v>567</v>
      </c>
      <c r="I1629" s="8">
        <v>0</v>
      </c>
      <c r="J1629" s="1">
        <v>207061.78</v>
      </c>
      <c r="K1629" s="1">
        <v>5800</v>
      </c>
      <c r="L1629" s="8">
        <v>-201261.78</v>
      </c>
      <c r="M1629" t="s">
        <v>9</v>
      </c>
      <c r="N1629" t="s">
        <v>10</v>
      </c>
      <c r="O1629" t="s">
        <v>11</v>
      </c>
      <c r="P1629">
        <v>143</v>
      </c>
      <c r="Q1629" t="s">
        <v>12</v>
      </c>
      <c r="R1629" s="8" t="s">
        <v>697</v>
      </c>
    </row>
    <row r="1630" spans="1:18" x14ac:dyDescent="0.25">
      <c r="A1630" s="8" t="s">
        <v>160</v>
      </c>
      <c r="B1630" t="s">
        <v>437</v>
      </c>
      <c r="C1630" t="s">
        <v>439</v>
      </c>
      <c r="D1630" t="s">
        <v>569</v>
      </c>
      <c r="E1630" t="s">
        <v>289</v>
      </c>
      <c r="F1630">
        <v>2020</v>
      </c>
      <c r="G1630">
        <v>9</v>
      </c>
      <c r="H1630" s="8" t="s">
        <v>567</v>
      </c>
      <c r="I1630" s="8">
        <v>0</v>
      </c>
      <c r="J1630" s="1">
        <v>3650</v>
      </c>
      <c r="K1630" s="1">
        <v>450</v>
      </c>
      <c r="L1630" s="8">
        <v>-3200</v>
      </c>
      <c r="M1630" t="s">
        <v>9</v>
      </c>
      <c r="N1630" t="s">
        <v>13</v>
      </c>
      <c r="O1630" t="s">
        <v>14</v>
      </c>
      <c r="P1630">
        <v>630</v>
      </c>
      <c r="Q1630" t="s">
        <v>16</v>
      </c>
      <c r="R1630" s="8" t="s">
        <v>697</v>
      </c>
    </row>
    <row r="1631" spans="1:18" x14ac:dyDescent="0.25">
      <c r="A1631" s="8" t="s">
        <v>160</v>
      </c>
      <c r="B1631" t="s">
        <v>437</v>
      </c>
      <c r="C1631" t="s">
        <v>439</v>
      </c>
      <c r="D1631" t="s">
        <v>569</v>
      </c>
      <c r="E1631" t="s">
        <v>290</v>
      </c>
      <c r="F1631">
        <v>2020</v>
      </c>
      <c r="G1631">
        <v>9</v>
      </c>
      <c r="H1631" s="8" t="s">
        <v>567</v>
      </c>
      <c r="I1631" s="8">
        <v>0</v>
      </c>
      <c r="J1631" s="1">
        <v>1600</v>
      </c>
      <c r="K1631" s="1">
        <v>250</v>
      </c>
      <c r="L1631" s="8">
        <v>-1350</v>
      </c>
      <c r="M1631" t="s">
        <v>9</v>
      </c>
      <c r="N1631" t="s">
        <v>13</v>
      </c>
      <c r="O1631" t="s">
        <v>14</v>
      </c>
      <c r="P1631">
        <v>650</v>
      </c>
      <c r="Q1631" t="s">
        <v>17</v>
      </c>
      <c r="R1631" s="8" t="s">
        <v>697</v>
      </c>
    </row>
    <row r="1632" spans="1:18" x14ac:dyDescent="0.25">
      <c r="A1632" s="8" t="s">
        <v>160</v>
      </c>
      <c r="B1632" t="s">
        <v>437</v>
      </c>
      <c r="C1632" t="s">
        <v>439</v>
      </c>
      <c r="D1632" t="s">
        <v>569</v>
      </c>
      <c r="E1632" t="s">
        <v>291</v>
      </c>
      <c r="F1632">
        <v>2020</v>
      </c>
      <c r="G1632">
        <v>9</v>
      </c>
      <c r="H1632" s="8" t="s">
        <v>567</v>
      </c>
      <c r="I1632" s="8">
        <v>0</v>
      </c>
      <c r="J1632" s="1">
        <v>2000</v>
      </c>
      <c r="K1632" s="1">
        <v>0</v>
      </c>
      <c r="L1632" s="8">
        <v>-2000</v>
      </c>
      <c r="M1632" t="s">
        <v>9</v>
      </c>
      <c r="N1632" t="s">
        <v>13</v>
      </c>
      <c r="O1632" t="s">
        <v>14</v>
      </c>
      <c r="P1632">
        <v>670</v>
      </c>
      <c r="Q1632" t="s">
        <v>18</v>
      </c>
      <c r="R1632" s="8" t="s">
        <v>697</v>
      </c>
    </row>
    <row r="1633" spans="1:18" x14ac:dyDescent="0.25">
      <c r="A1633" s="8" t="s">
        <v>160</v>
      </c>
      <c r="B1633" t="s">
        <v>440</v>
      </c>
      <c r="C1633" t="s">
        <v>571</v>
      </c>
      <c r="D1633" t="s">
        <v>572</v>
      </c>
      <c r="E1633" t="s">
        <v>293</v>
      </c>
      <c r="F1633">
        <v>2020</v>
      </c>
      <c r="G1633">
        <v>9</v>
      </c>
      <c r="H1633" s="8" t="s">
        <v>567</v>
      </c>
      <c r="I1633" s="8">
        <v>0</v>
      </c>
      <c r="J1633" s="1">
        <v>12257</v>
      </c>
      <c r="K1633" s="1">
        <v>12257</v>
      </c>
      <c r="L1633" s="8">
        <v>0</v>
      </c>
      <c r="M1633" t="s">
        <v>19</v>
      </c>
      <c r="N1633" t="s">
        <v>23</v>
      </c>
      <c r="O1633" t="s">
        <v>148</v>
      </c>
      <c r="P1633">
        <v>1200</v>
      </c>
      <c r="Q1633" t="s">
        <v>148</v>
      </c>
      <c r="R1633" s="8" t="s">
        <v>697</v>
      </c>
    </row>
    <row r="1634" spans="1:18" x14ac:dyDescent="0.25">
      <c r="A1634" s="8" t="s">
        <v>160</v>
      </c>
      <c r="B1634" t="s">
        <v>440</v>
      </c>
      <c r="C1634" t="s">
        <v>571</v>
      </c>
      <c r="D1634" t="s">
        <v>573</v>
      </c>
      <c r="E1634" t="s">
        <v>296</v>
      </c>
      <c r="F1634">
        <v>2020</v>
      </c>
      <c r="G1634">
        <v>9</v>
      </c>
      <c r="H1634" s="8" t="s">
        <v>567</v>
      </c>
      <c r="I1634" s="8">
        <v>0</v>
      </c>
      <c r="J1634" s="1">
        <v>47426.85</v>
      </c>
      <c r="K1634" s="1">
        <v>0</v>
      </c>
      <c r="L1634" s="8">
        <v>-47426.85</v>
      </c>
      <c r="M1634" t="s">
        <v>19</v>
      </c>
      <c r="N1634" t="s">
        <v>23</v>
      </c>
      <c r="O1634" t="s">
        <v>24</v>
      </c>
      <c r="P1634">
        <v>1406</v>
      </c>
      <c r="Q1634" t="s">
        <v>27</v>
      </c>
      <c r="R1634" s="8" t="s">
        <v>697</v>
      </c>
    </row>
    <row r="1635" spans="1:18" x14ac:dyDescent="0.25">
      <c r="A1635" s="8" t="s">
        <v>160</v>
      </c>
      <c r="B1635" t="s">
        <v>440</v>
      </c>
      <c r="C1635" t="s">
        <v>574</v>
      </c>
      <c r="D1635" t="s">
        <v>575</v>
      </c>
      <c r="E1635" t="s">
        <v>487</v>
      </c>
      <c r="F1635">
        <v>2020</v>
      </c>
      <c r="G1635">
        <v>9</v>
      </c>
      <c r="H1635" s="8" t="s">
        <v>567</v>
      </c>
      <c r="I1635" s="8">
        <v>0</v>
      </c>
      <c r="J1635" s="1">
        <v>57761.81</v>
      </c>
      <c r="K1635" s="1">
        <v>396044.84</v>
      </c>
      <c r="L1635" s="8">
        <v>338283.03</v>
      </c>
      <c r="M1635" t="s">
        <v>19</v>
      </c>
      <c r="N1635" t="s">
        <v>30</v>
      </c>
      <c r="O1635" t="s">
        <v>31</v>
      </c>
      <c r="P1635">
        <v>1800</v>
      </c>
      <c r="Q1635" t="s">
        <v>33</v>
      </c>
      <c r="R1635" s="8" t="s">
        <v>697</v>
      </c>
    </row>
    <row r="1636" spans="1:18" x14ac:dyDescent="0.25">
      <c r="A1636" s="8" t="s">
        <v>160</v>
      </c>
      <c r="B1636" t="s">
        <v>442</v>
      </c>
      <c r="C1636" t="s">
        <v>443</v>
      </c>
      <c r="D1636" t="s">
        <v>576</v>
      </c>
      <c r="E1636" t="s">
        <v>302</v>
      </c>
      <c r="F1636">
        <v>2020</v>
      </c>
      <c r="G1636">
        <v>9</v>
      </c>
      <c r="H1636" s="8" t="s">
        <v>567</v>
      </c>
      <c r="I1636" s="8">
        <v>0</v>
      </c>
      <c r="J1636" s="1">
        <v>0</v>
      </c>
      <c r="K1636" s="1">
        <v>352.13</v>
      </c>
      <c r="L1636" s="8">
        <v>352.13</v>
      </c>
      <c r="M1636" t="s">
        <v>34</v>
      </c>
      <c r="N1636" t="s">
        <v>34</v>
      </c>
      <c r="O1636" t="s">
        <v>34</v>
      </c>
      <c r="P1636">
        <v>1900</v>
      </c>
      <c r="Q1636" t="s">
        <v>35</v>
      </c>
      <c r="R1636" s="8" t="s">
        <v>697</v>
      </c>
    </row>
    <row r="1637" spans="1:18" x14ac:dyDescent="0.25">
      <c r="A1637" s="8" t="s">
        <v>161</v>
      </c>
      <c r="B1637" t="s">
        <v>583</v>
      </c>
      <c r="C1637" t="s">
        <v>584</v>
      </c>
      <c r="D1637" t="s">
        <v>585</v>
      </c>
      <c r="E1637" t="s">
        <v>312</v>
      </c>
      <c r="F1637">
        <v>2020</v>
      </c>
      <c r="G1637">
        <v>9</v>
      </c>
      <c r="H1637" s="8" t="s">
        <v>567</v>
      </c>
      <c r="I1637" s="8">
        <v>0</v>
      </c>
      <c r="J1637" s="1">
        <v>246242.84</v>
      </c>
      <c r="K1637" s="1">
        <v>232412.95</v>
      </c>
      <c r="L1637" s="8">
        <v>-13829.89</v>
      </c>
      <c r="M1637" t="s">
        <v>51</v>
      </c>
      <c r="N1637" t="s">
        <v>149</v>
      </c>
      <c r="O1637" t="s">
        <v>149</v>
      </c>
      <c r="P1637">
        <v>3300</v>
      </c>
      <c r="Q1637" t="s">
        <v>150</v>
      </c>
      <c r="R1637" s="8" t="s">
        <v>697</v>
      </c>
    </row>
    <row r="1638" spans="1:18" x14ac:dyDescent="0.25">
      <c r="A1638" s="8" t="s">
        <v>161</v>
      </c>
      <c r="B1638" t="s">
        <v>583</v>
      </c>
      <c r="C1638" t="s">
        <v>586</v>
      </c>
      <c r="D1638" t="s">
        <v>587</v>
      </c>
      <c r="E1638" t="s">
        <v>320</v>
      </c>
      <c r="F1638">
        <v>2020</v>
      </c>
      <c r="G1638">
        <v>9</v>
      </c>
      <c r="H1638" s="8" t="s">
        <v>567</v>
      </c>
      <c r="I1638" s="8">
        <v>0</v>
      </c>
      <c r="J1638" s="1">
        <v>0</v>
      </c>
      <c r="K1638" s="1">
        <v>1957</v>
      </c>
      <c r="L1638" s="8">
        <v>1957</v>
      </c>
      <c r="M1638" t="s">
        <v>51</v>
      </c>
      <c r="N1638" t="s">
        <v>52</v>
      </c>
      <c r="O1638" t="s">
        <v>52</v>
      </c>
      <c r="P1638">
        <v>3806</v>
      </c>
      <c r="Q1638" t="s">
        <v>60</v>
      </c>
      <c r="R1638" s="8" t="s">
        <v>697</v>
      </c>
    </row>
    <row r="1639" spans="1:18" x14ac:dyDescent="0.25">
      <c r="A1639" s="8" t="s">
        <v>161</v>
      </c>
      <c r="B1639" t="s">
        <v>583</v>
      </c>
      <c r="C1639" t="s">
        <v>586</v>
      </c>
      <c r="D1639" t="s">
        <v>587</v>
      </c>
      <c r="E1639" t="s">
        <v>362</v>
      </c>
      <c r="F1639">
        <v>2020</v>
      </c>
      <c r="G1639">
        <v>9</v>
      </c>
      <c r="H1639" s="8" t="s">
        <v>567</v>
      </c>
      <c r="I1639" s="8">
        <v>0</v>
      </c>
      <c r="J1639" s="1">
        <v>2555.5</v>
      </c>
      <c r="K1639" s="1">
        <v>45504.81</v>
      </c>
      <c r="L1639" s="8">
        <v>42949.31</v>
      </c>
      <c r="M1639" t="s">
        <v>51</v>
      </c>
      <c r="N1639" t="s">
        <v>52</v>
      </c>
      <c r="O1639" t="s">
        <v>52</v>
      </c>
      <c r="P1639">
        <v>3820</v>
      </c>
      <c r="Q1639" t="s">
        <v>119</v>
      </c>
      <c r="R1639" s="8" t="s">
        <v>697</v>
      </c>
    </row>
    <row r="1640" spans="1:18" x14ac:dyDescent="0.25">
      <c r="A1640" s="8" t="s">
        <v>161</v>
      </c>
      <c r="B1640" t="s">
        <v>451</v>
      </c>
      <c r="C1640" t="s">
        <v>452</v>
      </c>
      <c r="D1640" t="s">
        <v>588</v>
      </c>
      <c r="E1640" t="s">
        <v>322</v>
      </c>
      <c r="F1640">
        <v>2020</v>
      </c>
      <c r="G1640">
        <v>9</v>
      </c>
      <c r="H1640" s="8" t="s">
        <v>567</v>
      </c>
      <c r="I1640" s="8">
        <v>0</v>
      </c>
      <c r="J1640" s="1">
        <v>62919.82</v>
      </c>
      <c r="K1640" s="1">
        <v>0</v>
      </c>
      <c r="L1640" s="8">
        <v>-62919.82</v>
      </c>
      <c r="M1640" t="s">
        <v>226</v>
      </c>
      <c r="N1640" t="s">
        <v>226</v>
      </c>
      <c r="O1640" t="s">
        <v>226</v>
      </c>
      <c r="P1640">
        <v>3900</v>
      </c>
      <c r="Q1640" t="s">
        <v>62</v>
      </c>
      <c r="R1640" s="8" t="s">
        <v>697</v>
      </c>
    </row>
    <row r="1641" spans="1:18" x14ac:dyDescent="0.25">
      <c r="A1641" s="8" t="s">
        <v>159</v>
      </c>
      <c r="B1641" t="s">
        <v>453</v>
      </c>
      <c r="C1641" t="s">
        <v>454</v>
      </c>
      <c r="D1641" t="s">
        <v>589</v>
      </c>
      <c r="E1641" t="s">
        <v>323</v>
      </c>
      <c r="F1641">
        <v>2020</v>
      </c>
      <c r="G1641">
        <v>9</v>
      </c>
      <c r="H1641" s="8" t="s">
        <v>567</v>
      </c>
      <c r="I1641" s="8">
        <v>0</v>
      </c>
      <c r="J1641" s="1">
        <v>0</v>
      </c>
      <c r="K1641" s="1">
        <v>10300</v>
      </c>
      <c r="L1641" s="8">
        <v>10300</v>
      </c>
      <c r="M1641" t="s">
        <v>63</v>
      </c>
      <c r="N1641" t="s">
        <v>64</v>
      </c>
      <c r="O1641" t="s">
        <v>64</v>
      </c>
      <c r="P1641">
        <v>4400</v>
      </c>
      <c r="Q1641" t="s">
        <v>65</v>
      </c>
      <c r="R1641" s="8" t="s">
        <v>697</v>
      </c>
    </row>
    <row r="1642" spans="1:18" x14ac:dyDescent="0.25">
      <c r="A1642" s="8" t="s">
        <v>159</v>
      </c>
      <c r="B1642" t="s">
        <v>453</v>
      </c>
      <c r="C1642" t="s">
        <v>455</v>
      </c>
      <c r="D1642" t="s">
        <v>590</v>
      </c>
      <c r="E1642" t="s">
        <v>325</v>
      </c>
      <c r="F1642">
        <v>2020</v>
      </c>
      <c r="G1642">
        <v>9</v>
      </c>
      <c r="H1642" s="8" t="s">
        <v>567</v>
      </c>
      <c r="I1642" s="8">
        <v>0</v>
      </c>
      <c r="J1642" s="1">
        <v>0</v>
      </c>
      <c r="K1642" s="1">
        <v>198061.78</v>
      </c>
      <c r="L1642" s="8">
        <v>198061.78</v>
      </c>
      <c r="M1642" t="s">
        <v>63</v>
      </c>
      <c r="N1642" t="s">
        <v>67</v>
      </c>
      <c r="O1642" t="s">
        <v>68</v>
      </c>
      <c r="P1642">
        <v>4820</v>
      </c>
      <c r="Q1642" t="s">
        <v>68</v>
      </c>
      <c r="R1642" s="8" t="s">
        <v>697</v>
      </c>
    </row>
    <row r="1643" spans="1:18" x14ac:dyDescent="0.25">
      <c r="A1643" s="8" t="s">
        <v>159</v>
      </c>
      <c r="B1643" t="s">
        <v>453</v>
      </c>
      <c r="C1643" t="s">
        <v>456</v>
      </c>
      <c r="D1643" t="s">
        <v>591</v>
      </c>
      <c r="E1643" t="s">
        <v>326</v>
      </c>
      <c r="F1643">
        <v>2020</v>
      </c>
      <c r="G1643">
        <v>9</v>
      </c>
      <c r="H1643" s="8" t="s">
        <v>567</v>
      </c>
      <c r="I1643" s="8">
        <v>0</v>
      </c>
      <c r="J1643" s="1">
        <v>0</v>
      </c>
      <c r="K1643" s="1">
        <v>62919.82</v>
      </c>
      <c r="L1643" s="8">
        <v>62919.82</v>
      </c>
      <c r="M1643" t="s">
        <v>63</v>
      </c>
      <c r="N1643" t="s">
        <v>69</v>
      </c>
      <c r="O1643" t="s">
        <v>69</v>
      </c>
      <c r="P1643">
        <v>4830</v>
      </c>
      <c r="Q1643" t="s">
        <v>69</v>
      </c>
      <c r="R1643" s="8" t="s">
        <v>697</v>
      </c>
    </row>
    <row r="1644" spans="1:18" x14ac:dyDescent="0.25">
      <c r="A1644" s="8" t="s">
        <v>159</v>
      </c>
      <c r="B1644" t="s">
        <v>457</v>
      </c>
      <c r="C1644" t="s">
        <v>458</v>
      </c>
      <c r="D1644" t="s">
        <v>592</v>
      </c>
      <c r="E1644" t="s">
        <v>389</v>
      </c>
      <c r="F1644">
        <v>2020</v>
      </c>
      <c r="G1644">
        <v>9</v>
      </c>
      <c r="H1644" s="8" t="s">
        <v>567</v>
      </c>
      <c r="I1644" s="8">
        <v>0</v>
      </c>
      <c r="J1644" s="1">
        <v>1000</v>
      </c>
      <c r="K1644" s="1">
        <v>0</v>
      </c>
      <c r="L1644" s="8">
        <v>-1000</v>
      </c>
      <c r="M1644" t="s">
        <v>70</v>
      </c>
      <c r="N1644" t="s">
        <v>71</v>
      </c>
      <c r="O1644" t="s">
        <v>72</v>
      </c>
      <c r="P1644">
        <v>5400</v>
      </c>
      <c r="Q1644" t="s">
        <v>152</v>
      </c>
      <c r="R1644" s="8" t="s">
        <v>697</v>
      </c>
    </row>
    <row r="1645" spans="1:18" x14ac:dyDescent="0.25">
      <c r="A1645" s="8" t="s">
        <v>159</v>
      </c>
      <c r="B1645" t="s">
        <v>457</v>
      </c>
      <c r="C1645" t="s">
        <v>459</v>
      </c>
      <c r="D1645" t="s">
        <v>593</v>
      </c>
      <c r="E1645" t="s">
        <v>328</v>
      </c>
      <c r="F1645">
        <v>2020</v>
      </c>
      <c r="G1645">
        <v>9</v>
      </c>
      <c r="H1645" s="8" t="s">
        <v>567</v>
      </c>
      <c r="I1645" s="8">
        <v>0</v>
      </c>
      <c r="J1645" s="1">
        <v>34172.5</v>
      </c>
      <c r="K1645" s="1">
        <v>0</v>
      </c>
      <c r="L1645" s="8">
        <v>-34172.5</v>
      </c>
      <c r="M1645" t="s">
        <v>70</v>
      </c>
      <c r="N1645" t="s">
        <v>74</v>
      </c>
      <c r="O1645" t="s">
        <v>75</v>
      </c>
      <c r="P1645">
        <v>6020</v>
      </c>
      <c r="Q1645" t="s">
        <v>76</v>
      </c>
      <c r="R1645" s="8" t="s">
        <v>697</v>
      </c>
    </row>
    <row r="1646" spans="1:18" x14ac:dyDescent="0.25">
      <c r="A1646" s="8" t="s">
        <v>159</v>
      </c>
      <c r="B1646" t="s">
        <v>457</v>
      </c>
      <c r="C1646" t="s">
        <v>459</v>
      </c>
      <c r="D1646" t="s">
        <v>593</v>
      </c>
      <c r="E1646" t="s">
        <v>329</v>
      </c>
      <c r="F1646">
        <v>2020</v>
      </c>
      <c r="G1646">
        <v>9</v>
      </c>
      <c r="H1646" s="8" t="s">
        <v>567</v>
      </c>
      <c r="I1646" s="8">
        <v>0</v>
      </c>
      <c r="J1646" s="1">
        <v>29000</v>
      </c>
      <c r="K1646" s="1">
        <v>0</v>
      </c>
      <c r="L1646" s="8">
        <v>-29000</v>
      </c>
      <c r="M1646" t="s">
        <v>70</v>
      </c>
      <c r="N1646" t="s">
        <v>74</v>
      </c>
      <c r="O1646" t="s">
        <v>75</v>
      </c>
      <c r="P1646">
        <v>6024</v>
      </c>
      <c r="Q1646" t="s">
        <v>77</v>
      </c>
      <c r="R1646" s="8" t="s">
        <v>697</v>
      </c>
    </row>
    <row r="1647" spans="1:18" x14ac:dyDescent="0.25">
      <c r="A1647" s="8" t="s">
        <v>159</v>
      </c>
      <c r="B1647" t="s">
        <v>457</v>
      </c>
      <c r="C1647" t="s">
        <v>459</v>
      </c>
      <c r="D1647" t="s">
        <v>593</v>
      </c>
      <c r="E1647" t="s">
        <v>357</v>
      </c>
      <c r="F1647">
        <v>2020</v>
      </c>
      <c r="G1647">
        <v>9</v>
      </c>
      <c r="H1647" s="8" t="s">
        <v>567</v>
      </c>
      <c r="I1647" s="8">
        <v>0</v>
      </c>
      <c r="J1647" s="1">
        <v>24400</v>
      </c>
      <c r="K1647" s="1">
        <v>0</v>
      </c>
      <c r="L1647" s="8">
        <v>-24400</v>
      </c>
      <c r="M1647" t="s">
        <v>70</v>
      </c>
      <c r="N1647" t="s">
        <v>74</v>
      </c>
      <c r="O1647" t="s">
        <v>75</v>
      </c>
      <c r="P1647">
        <v>6095</v>
      </c>
      <c r="Q1647" t="s">
        <v>115</v>
      </c>
      <c r="R1647" s="8" t="s">
        <v>697</v>
      </c>
    </row>
    <row r="1648" spans="1:18" x14ac:dyDescent="0.25">
      <c r="A1648" s="8" t="s">
        <v>159</v>
      </c>
      <c r="B1648" t="s">
        <v>457</v>
      </c>
      <c r="C1648" t="s">
        <v>459</v>
      </c>
      <c r="D1648" t="s">
        <v>594</v>
      </c>
      <c r="E1648" t="s">
        <v>330</v>
      </c>
      <c r="F1648">
        <v>2020</v>
      </c>
      <c r="G1648">
        <v>9</v>
      </c>
      <c r="H1648" s="8" t="s">
        <v>567</v>
      </c>
      <c r="I1648" s="8">
        <v>0</v>
      </c>
      <c r="J1648" s="1">
        <v>10637.67</v>
      </c>
      <c r="K1648" s="1">
        <v>0</v>
      </c>
      <c r="L1648" s="8">
        <v>-10637.67</v>
      </c>
      <c r="M1648" t="s">
        <v>70</v>
      </c>
      <c r="N1648" t="s">
        <v>74</v>
      </c>
      <c r="O1648" t="s">
        <v>78</v>
      </c>
      <c r="P1648">
        <v>6110</v>
      </c>
      <c r="Q1648" t="s">
        <v>79</v>
      </c>
      <c r="R1648" s="8" t="s">
        <v>697</v>
      </c>
    </row>
    <row r="1649" spans="1:18" x14ac:dyDescent="0.25">
      <c r="A1649" s="8" t="s">
        <v>159</v>
      </c>
      <c r="B1649" t="s">
        <v>457</v>
      </c>
      <c r="C1649" t="s">
        <v>459</v>
      </c>
      <c r="D1649" t="s">
        <v>594</v>
      </c>
      <c r="E1649" t="s">
        <v>331</v>
      </c>
      <c r="F1649">
        <v>2020</v>
      </c>
      <c r="G1649">
        <v>9</v>
      </c>
      <c r="H1649" s="8" t="s">
        <v>567</v>
      </c>
      <c r="I1649" s="8">
        <v>0</v>
      </c>
      <c r="J1649" s="1">
        <v>245.71</v>
      </c>
      <c r="K1649" s="1">
        <v>0</v>
      </c>
      <c r="L1649" s="8">
        <v>-245.71</v>
      </c>
      <c r="M1649" t="s">
        <v>70</v>
      </c>
      <c r="N1649" t="s">
        <v>74</v>
      </c>
      <c r="O1649" t="s">
        <v>78</v>
      </c>
      <c r="P1649">
        <v>6111</v>
      </c>
      <c r="Q1649" t="s">
        <v>80</v>
      </c>
      <c r="R1649" s="8" t="s">
        <v>697</v>
      </c>
    </row>
    <row r="1650" spans="1:18" x14ac:dyDescent="0.25">
      <c r="A1650" s="8" t="s">
        <v>159</v>
      </c>
      <c r="B1650" t="s">
        <v>457</v>
      </c>
      <c r="C1650" t="s">
        <v>459</v>
      </c>
      <c r="D1650" t="s">
        <v>594</v>
      </c>
      <c r="E1650" t="s">
        <v>332</v>
      </c>
      <c r="F1650">
        <v>2020</v>
      </c>
      <c r="G1650">
        <v>9</v>
      </c>
      <c r="H1650" s="8" t="s">
        <v>567</v>
      </c>
      <c r="I1650" s="8">
        <v>0</v>
      </c>
      <c r="J1650" s="1">
        <v>631.72</v>
      </c>
      <c r="K1650" s="1">
        <v>0</v>
      </c>
      <c r="L1650" s="8">
        <v>-631.72</v>
      </c>
      <c r="M1650" t="s">
        <v>70</v>
      </c>
      <c r="N1650" t="s">
        <v>74</v>
      </c>
      <c r="O1650" t="s">
        <v>78</v>
      </c>
      <c r="P1650">
        <v>6120</v>
      </c>
      <c r="Q1650" t="s">
        <v>81</v>
      </c>
      <c r="R1650" s="8" t="s">
        <v>697</v>
      </c>
    </row>
    <row r="1651" spans="1:18" x14ac:dyDescent="0.25">
      <c r="A1651" s="8" t="s">
        <v>159</v>
      </c>
      <c r="B1651" t="s">
        <v>457</v>
      </c>
      <c r="C1651" t="s">
        <v>459</v>
      </c>
      <c r="D1651" t="s">
        <v>594</v>
      </c>
      <c r="E1651" t="s">
        <v>386</v>
      </c>
      <c r="F1651">
        <v>2020</v>
      </c>
      <c r="G1651">
        <v>9</v>
      </c>
      <c r="H1651" s="8" t="s">
        <v>567</v>
      </c>
      <c r="I1651" s="8">
        <v>0</v>
      </c>
      <c r="J1651" s="1">
        <v>300</v>
      </c>
      <c r="K1651" s="1">
        <v>0</v>
      </c>
      <c r="L1651" s="8">
        <v>-300</v>
      </c>
      <c r="M1651" t="s">
        <v>70</v>
      </c>
      <c r="N1651" t="s">
        <v>74</v>
      </c>
      <c r="O1651" t="s">
        <v>78</v>
      </c>
      <c r="P1651">
        <v>6140</v>
      </c>
      <c r="Q1651" t="s">
        <v>147</v>
      </c>
      <c r="R1651" s="8" t="s">
        <v>697</v>
      </c>
    </row>
    <row r="1652" spans="1:18" x14ac:dyDescent="0.25">
      <c r="A1652" s="8" t="s">
        <v>159</v>
      </c>
      <c r="B1652" t="s">
        <v>457</v>
      </c>
      <c r="C1652" t="s">
        <v>464</v>
      </c>
      <c r="D1652" t="s">
        <v>606</v>
      </c>
      <c r="E1652" t="s">
        <v>376</v>
      </c>
      <c r="F1652">
        <v>2020</v>
      </c>
      <c r="G1652">
        <v>9</v>
      </c>
      <c r="H1652" s="8" t="s">
        <v>567</v>
      </c>
      <c r="I1652" s="8">
        <v>0</v>
      </c>
      <c r="J1652" s="1">
        <v>5800</v>
      </c>
      <c r="K1652" s="1">
        <v>0</v>
      </c>
      <c r="L1652" s="8">
        <v>-5800</v>
      </c>
      <c r="M1652" t="s">
        <v>70</v>
      </c>
      <c r="N1652" t="s">
        <v>134</v>
      </c>
      <c r="O1652" t="s">
        <v>135</v>
      </c>
      <c r="P1652">
        <v>6201</v>
      </c>
      <c r="Q1652" t="s">
        <v>136</v>
      </c>
      <c r="R1652" s="8" t="s">
        <v>697</v>
      </c>
    </row>
    <row r="1653" spans="1:18" x14ac:dyDescent="0.25">
      <c r="A1653" s="8" t="s">
        <v>159</v>
      </c>
      <c r="B1653" t="s">
        <v>457</v>
      </c>
      <c r="C1653" t="s">
        <v>464</v>
      </c>
      <c r="D1653" t="s">
        <v>607</v>
      </c>
      <c r="E1653" t="s">
        <v>377</v>
      </c>
      <c r="F1653">
        <v>2020</v>
      </c>
      <c r="G1653">
        <v>9</v>
      </c>
      <c r="H1653" s="8" t="s">
        <v>567</v>
      </c>
      <c r="I1653" s="8">
        <v>0</v>
      </c>
      <c r="J1653" s="1">
        <v>700</v>
      </c>
      <c r="K1653" s="1">
        <v>0</v>
      </c>
      <c r="L1653" s="8">
        <v>-700</v>
      </c>
      <c r="M1653" t="s">
        <v>70</v>
      </c>
      <c r="N1653" t="s">
        <v>134</v>
      </c>
      <c r="O1653" t="s">
        <v>137</v>
      </c>
      <c r="P1653">
        <v>6220</v>
      </c>
      <c r="Q1653" t="s">
        <v>138</v>
      </c>
      <c r="R1653" s="8" t="s">
        <v>697</v>
      </c>
    </row>
    <row r="1654" spans="1:18" x14ac:dyDescent="0.25">
      <c r="A1654" s="8" t="s">
        <v>159</v>
      </c>
      <c r="B1654" t="s">
        <v>457</v>
      </c>
      <c r="C1654" t="s">
        <v>460</v>
      </c>
      <c r="D1654" t="s">
        <v>595</v>
      </c>
      <c r="E1654" t="s">
        <v>333</v>
      </c>
      <c r="F1654">
        <v>2020</v>
      </c>
      <c r="G1654">
        <v>9</v>
      </c>
      <c r="H1654" s="8" t="s">
        <v>567</v>
      </c>
      <c r="I1654" s="8">
        <v>0</v>
      </c>
      <c r="J1654" s="1">
        <v>400</v>
      </c>
      <c r="K1654" s="1">
        <v>0</v>
      </c>
      <c r="L1654" s="8">
        <v>-400</v>
      </c>
      <c r="M1654" t="s">
        <v>70</v>
      </c>
      <c r="N1654" t="s">
        <v>82</v>
      </c>
      <c r="O1654" t="s">
        <v>83</v>
      </c>
      <c r="P1654">
        <v>6300</v>
      </c>
      <c r="Q1654" t="s">
        <v>82</v>
      </c>
      <c r="R1654" s="8" t="s">
        <v>697</v>
      </c>
    </row>
    <row r="1655" spans="1:18" x14ac:dyDescent="0.25">
      <c r="A1655" s="8" t="s">
        <v>159</v>
      </c>
      <c r="B1655" t="s">
        <v>457</v>
      </c>
      <c r="C1655" t="s">
        <v>460</v>
      </c>
      <c r="D1655" t="s">
        <v>595</v>
      </c>
      <c r="E1655" t="s">
        <v>365</v>
      </c>
      <c r="F1655">
        <v>2020</v>
      </c>
      <c r="G1655">
        <v>9</v>
      </c>
      <c r="H1655" s="8" t="s">
        <v>567</v>
      </c>
      <c r="I1655" s="8">
        <v>0</v>
      </c>
      <c r="J1655" s="1">
        <v>172825</v>
      </c>
      <c r="K1655" s="1">
        <v>0</v>
      </c>
      <c r="L1655" s="8">
        <v>-172825</v>
      </c>
      <c r="M1655" t="s">
        <v>70</v>
      </c>
      <c r="N1655" t="s">
        <v>82</v>
      </c>
      <c r="O1655" t="s">
        <v>83</v>
      </c>
      <c r="P1655">
        <v>6301</v>
      </c>
      <c r="Q1655" t="s">
        <v>122</v>
      </c>
      <c r="R1655" s="8" t="s">
        <v>697</v>
      </c>
    </row>
    <row r="1656" spans="1:18" x14ac:dyDescent="0.25">
      <c r="A1656" s="8" t="s">
        <v>159</v>
      </c>
      <c r="B1656" t="s">
        <v>457</v>
      </c>
      <c r="C1656" t="s">
        <v>460</v>
      </c>
      <c r="D1656" t="s">
        <v>596</v>
      </c>
      <c r="E1656" t="s">
        <v>334</v>
      </c>
      <c r="F1656">
        <v>2020</v>
      </c>
      <c r="G1656">
        <v>9</v>
      </c>
      <c r="H1656" s="8" t="s">
        <v>567</v>
      </c>
      <c r="I1656" s="8">
        <v>0</v>
      </c>
      <c r="J1656" s="1">
        <v>5900</v>
      </c>
      <c r="K1656" s="1">
        <v>0</v>
      </c>
      <c r="L1656" s="8">
        <v>-5900</v>
      </c>
      <c r="M1656" t="s">
        <v>70</v>
      </c>
      <c r="N1656" t="s">
        <v>82</v>
      </c>
      <c r="O1656" t="s">
        <v>84</v>
      </c>
      <c r="P1656">
        <v>6310</v>
      </c>
      <c r="Q1656" t="s">
        <v>85</v>
      </c>
      <c r="R1656" s="8" t="s">
        <v>697</v>
      </c>
    </row>
    <row r="1657" spans="1:18" x14ac:dyDescent="0.25">
      <c r="A1657" s="8" t="s">
        <v>159</v>
      </c>
      <c r="B1657" t="s">
        <v>457</v>
      </c>
      <c r="C1657" t="s">
        <v>460</v>
      </c>
      <c r="D1657" t="s">
        <v>596</v>
      </c>
      <c r="E1657" t="s">
        <v>335</v>
      </c>
      <c r="F1657">
        <v>2020</v>
      </c>
      <c r="G1657">
        <v>9</v>
      </c>
      <c r="H1657" s="8" t="s">
        <v>567</v>
      </c>
      <c r="I1657" s="8">
        <v>0</v>
      </c>
      <c r="J1657" s="1">
        <v>1310</v>
      </c>
      <c r="K1657" s="1">
        <v>0</v>
      </c>
      <c r="L1657" s="8">
        <v>-1310</v>
      </c>
      <c r="M1657" t="s">
        <v>70</v>
      </c>
      <c r="N1657" t="s">
        <v>82</v>
      </c>
      <c r="O1657" t="s">
        <v>84</v>
      </c>
      <c r="P1657">
        <v>6325</v>
      </c>
      <c r="Q1657" t="s">
        <v>86</v>
      </c>
      <c r="R1657" s="8" t="s">
        <v>697</v>
      </c>
    </row>
    <row r="1658" spans="1:18" x14ac:dyDescent="0.25">
      <c r="A1658" s="8" t="s">
        <v>159</v>
      </c>
      <c r="B1658" t="s">
        <v>457</v>
      </c>
      <c r="C1658" t="s">
        <v>460</v>
      </c>
      <c r="D1658" t="s">
        <v>596</v>
      </c>
      <c r="E1658" t="s">
        <v>336</v>
      </c>
      <c r="F1658">
        <v>2020</v>
      </c>
      <c r="G1658">
        <v>9</v>
      </c>
      <c r="H1658" s="8" t="s">
        <v>567</v>
      </c>
      <c r="I1658" s="8">
        <v>0</v>
      </c>
      <c r="J1658" s="1">
        <v>680</v>
      </c>
      <c r="K1658" s="1">
        <v>0</v>
      </c>
      <c r="L1658" s="8">
        <v>-680</v>
      </c>
      <c r="M1658" t="s">
        <v>70</v>
      </c>
      <c r="N1658" t="s">
        <v>82</v>
      </c>
      <c r="O1658" t="s">
        <v>84</v>
      </c>
      <c r="P1658">
        <v>6330</v>
      </c>
      <c r="Q1658" t="s">
        <v>87</v>
      </c>
      <c r="R1658" s="8" t="s">
        <v>697</v>
      </c>
    </row>
    <row r="1659" spans="1:18" x14ac:dyDescent="0.25">
      <c r="A1659" s="8" t="s">
        <v>159</v>
      </c>
      <c r="B1659" t="s">
        <v>457</v>
      </c>
      <c r="C1659" t="s">
        <v>460</v>
      </c>
      <c r="D1659" t="s">
        <v>597</v>
      </c>
      <c r="E1659" t="s">
        <v>337</v>
      </c>
      <c r="F1659">
        <v>2020</v>
      </c>
      <c r="G1659">
        <v>9</v>
      </c>
      <c r="H1659" s="8" t="s">
        <v>567</v>
      </c>
      <c r="I1659" s="8">
        <v>0</v>
      </c>
      <c r="J1659" s="1">
        <v>352.13</v>
      </c>
      <c r="K1659" s="1">
        <v>0</v>
      </c>
      <c r="L1659" s="8">
        <v>-352.13</v>
      </c>
      <c r="M1659" t="s">
        <v>70</v>
      </c>
      <c r="N1659" t="s">
        <v>82</v>
      </c>
      <c r="O1659" t="s">
        <v>88</v>
      </c>
      <c r="P1659">
        <v>6400</v>
      </c>
      <c r="Q1659" t="s">
        <v>89</v>
      </c>
      <c r="R1659" s="8" t="s">
        <v>697</v>
      </c>
    </row>
    <row r="1660" spans="1:18" x14ac:dyDescent="0.25">
      <c r="A1660" s="8" t="s">
        <v>159</v>
      </c>
      <c r="B1660" t="s">
        <v>457</v>
      </c>
      <c r="C1660" t="s">
        <v>460</v>
      </c>
      <c r="D1660" t="s">
        <v>598</v>
      </c>
      <c r="E1660" t="s">
        <v>339</v>
      </c>
      <c r="F1660">
        <v>2020</v>
      </c>
      <c r="G1660">
        <v>9</v>
      </c>
      <c r="H1660" s="8" t="s">
        <v>567</v>
      </c>
      <c r="I1660" s="8">
        <v>0</v>
      </c>
      <c r="J1660" s="1">
        <v>1000</v>
      </c>
      <c r="K1660" s="1">
        <v>0</v>
      </c>
      <c r="L1660" s="8">
        <v>-1000</v>
      </c>
      <c r="M1660" t="s">
        <v>70</v>
      </c>
      <c r="N1660" t="s">
        <v>82</v>
      </c>
      <c r="O1660" t="s">
        <v>91</v>
      </c>
      <c r="P1660">
        <v>6470</v>
      </c>
      <c r="Q1660" t="s">
        <v>92</v>
      </c>
      <c r="R1660" s="8" t="s">
        <v>697</v>
      </c>
    </row>
    <row r="1661" spans="1:18" x14ac:dyDescent="0.25">
      <c r="A1661" s="8" t="s">
        <v>159</v>
      </c>
      <c r="B1661" t="s">
        <v>457</v>
      </c>
      <c r="C1661" t="s">
        <v>460</v>
      </c>
      <c r="D1661" t="s">
        <v>598</v>
      </c>
      <c r="E1661" t="s">
        <v>340</v>
      </c>
      <c r="F1661">
        <v>2020</v>
      </c>
      <c r="G1661">
        <v>9</v>
      </c>
      <c r="H1661" s="8" t="s">
        <v>567</v>
      </c>
      <c r="I1661" s="8">
        <v>0</v>
      </c>
      <c r="J1661" s="1">
        <v>1400</v>
      </c>
      <c r="K1661" s="1">
        <v>0</v>
      </c>
      <c r="L1661" s="8">
        <v>-1400</v>
      </c>
      <c r="M1661" t="s">
        <v>70</v>
      </c>
      <c r="N1661" t="s">
        <v>82</v>
      </c>
      <c r="O1661" t="s">
        <v>91</v>
      </c>
      <c r="P1661">
        <v>6495</v>
      </c>
      <c r="Q1661" t="s">
        <v>93</v>
      </c>
      <c r="R1661" s="8" t="s">
        <v>697</v>
      </c>
    </row>
    <row r="1662" spans="1:18" x14ac:dyDescent="0.25">
      <c r="A1662" s="8" t="s">
        <v>159</v>
      </c>
      <c r="B1662" t="s">
        <v>457</v>
      </c>
      <c r="C1662" t="s">
        <v>460</v>
      </c>
      <c r="D1662" t="s">
        <v>616</v>
      </c>
      <c r="E1662" t="s">
        <v>391</v>
      </c>
      <c r="F1662">
        <v>2020</v>
      </c>
      <c r="G1662">
        <v>9</v>
      </c>
      <c r="H1662" s="8" t="s">
        <v>567</v>
      </c>
      <c r="I1662" s="8">
        <v>0</v>
      </c>
      <c r="J1662" s="1">
        <v>1850</v>
      </c>
      <c r="K1662" s="1">
        <v>0</v>
      </c>
      <c r="L1662" s="8">
        <v>-1850</v>
      </c>
      <c r="M1662" t="s">
        <v>70</v>
      </c>
      <c r="N1662" t="s">
        <v>82</v>
      </c>
      <c r="O1662" t="s">
        <v>154</v>
      </c>
      <c r="P1662">
        <v>6560</v>
      </c>
      <c r="Q1662" t="s">
        <v>155</v>
      </c>
      <c r="R1662" s="8" t="s">
        <v>697</v>
      </c>
    </row>
    <row r="1663" spans="1:18" x14ac:dyDescent="0.25">
      <c r="A1663" s="8" t="s">
        <v>159</v>
      </c>
      <c r="B1663" t="s">
        <v>457</v>
      </c>
      <c r="C1663" t="s">
        <v>460</v>
      </c>
      <c r="D1663" t="s">
        <v>599</v>
      </c>
      <c r="E1663" t="s">
        <v>358</v>
      </c>
      <c r="F1663">
        <v>2020</v>
      </c>
      <c r="G1663">
        <v>9</v>
      </c>
      <c r="H1663" s="8" t="s">
        <v>567</v>
      </c>
      <c r="I1663" s="8">
        <v>0</v>
      </c>
      <c r="J1663" s="1">
        <v>1500</v>
      </c>
      <c r="K1663" s="1">
        <v>0</v>
      </c>
      <c r="L1663" s="8">
        <v>-1500</v>
      </c>
      <c r="M1663" t="s">
        <v>70</v>
      </c>
      <c r="N1663" t="s">
        <v>82</v>
      </c>
      <c r="O1663" t="s">
        <v>94</v>
      </c>
      <c r="P1663">
        <v>6600</v>
      </c>
      <c r="Q1663" t="s">
        <v>116</v>
      </c>
      <c r="R1663" s="8" t="s">
        <v>697</v>
      </c>
    </row>
    <row r="1664" spans="1:18" x14ac:dyDescent="0.25">
      <c r="A1664" s="8" t="s">
        <v>159</v>
      </c>
      <c r="B1664" t="s">
        <v>457</v>
      </c>
      <c r="C1664" t="s">
        <v>460</v>
      </c>
      <c r="D1664" t="s">
        <v>599</v>
      </c>
      <c r="E1664" t="s">
        <v>341</v>
      </c>
      <c r="F1664">
        <v>2020</v>
      </c>
      <c r="G1664">
        <v>9</v>
      </c>
      <c r="H1664" s="8" t="s">
        <v>567</v>
      </c>
      <c r="I1664" s="8">
        <v>0</v>
      </c>
      <c r="J1664" s="1">
        <v>300</v>
      </c>
      <c r="K1664" s="1">
        <v>0</v>
      </c>
      <c r="L1664" s="8">
        <v>-300</v>
      </c>
      <c r="M1664" t="s">
        <v>70</v>
      </c>
      <c r="N1664" t="s">
        <v>82</v>
      </c>
      <c r="O1664" t="s">
        <v>94</v>
      </c>
      <c r="P1664">
        <v>6640</v>
      </c>
      <c r="Q1664" t="s">
        <v>95</v>
      </c>
      <c r="R1664" s="8" t="s">
        <v>697</v>
      </c>
    </row>
    <row r="1665" spans="1:18" x14ac:dyDescent="0.25">
      <c r="A1665" s="8" t="s">
        <v>159</v>
      </c>
      <c r="B1665" t="s">
        <v>457</v>
      </c>
      <c r="C1665" t="s">
        <v>460</v>
      </c>
      <c r="D1665" t="s">
        <v>599</v>
      </c>
      <c r="E1665" t="s">
        <v>342</v>
      </c>
      <c r="F1665">
        <v>2020</v>
      </c>
      <c r="G1665">
        <v>9</v>
      </c>
      <c r="H1665" s="8" t="s">
        <v>567</v>
      </c>
      <c r="I1665" s="8">
        <v>0</v>
      </c>
      <c r="J1665" s="1">
        <v>5600</v>
      </c>
      <c r="K1665" s="1">
        <v>0</v>
      </c>
      <c r="L1665" s="8">
        <v>-5600</v>
      </c>
      <c r="M1665" t="s">
        <v>70</v>
      </c>
      <c r="N1665" t="s">
        <v>82</v>
      </c>
      <c r="O1665" t="s">
        <v>94</v>
      </c>
      <c r="P1665">
        <v>6650</v>
      </c>
      <c r="Q1665" t="s">
        <v>96</v>
      </c>
      <c r="R1665" s="8" t="s">
        <v>697</v>
      </c>
    </row>
    <row r="1666" spans="1:18" x14ac:dyDescent="0.25">
      <c r="A1666" s="8" t="s">
        <v>159</v>
      </c>
      <c r="B1666" t="s">
        <v>457</v>
      </c>
      <c r="C1666" t="s">
        <v>460</v>
      </c>
      <c r="D1666" t="s">
        <v>600</v>
      </c>
      <c r="E1666" t="s">
        <v>366</v>
      </c>
      <c r="F1666">
        <v>2020</v>
      </c>
      <c r="G1666">
        <v>9</v>
      </c>
      <c r="H1666" s="8" t="s">
        <v>567</v>
      </c>
      <c r="I1666" s="8">
        <v>0</v>
      </c>
      <c r="J1666" s="1">
        <v>40</v>
      </c>
      <c r="K1666" s="1">
        <v>0</v>
      </c>
      <c r="L1666" s="8">
        <v>-40</v>
      </c>
      <c r="M1666" t="s">
        <v>70</v>
      </c>
      <c r="N1666" t="s">
        <v>82</v>
      </c>
      <c r="O1666" t="s">
        <v>99</v>
      </c>
      <c r="P1666">
        <v>6800</v>
      </c>
      <c r="Q1666" t="s">
        <v>123</v>
      </c>
      <c r="R1666" s="8" t="s">
        <v>697</v>
      </c>
    </row>
    <row r="1667" spans="1:18" x14ac:dyDescent="0.25">
      <c r="A1667" s="8" t="s">
        <v>159</v>
      </c>
      <c r="B1667" t="s">
        <v>457</v>
      </c>
      <c r="C1667" t="s">
        <v>460</v>
      </c>
      <c r="D1667" t="s">
        <v>600</v>
      </c>
      <c r="E1667" t="s">
        <v>345</v>
      </c>
      <c r="F1667">
        <v>2020</v>
      </c>
      <c r="G1667">
        <v>9</v>
      </c>
      <c r="H1667" s="8" t="s">
        <v>567</v>
      </c>
      <c r="I1667" s="8">
        <v>0</v>
      </c>
      <c r="J1667" s="1">
        <v>590</v>
      </c>
      <c r="K1667" s="1">
        <v>0</v>
      </c>
      <c r="L1667" s="8">
        <v>-590</v>
      </c>
      <c r="M1667" t="s">
        <v>70</v>
      </c>
      <c r="N1667" t="s">
        <v>82</v>
      </c>
      <c r="O1667" t="s">
        <v>99</v>
      </c>
      <c r="P1667">
        <v>6805</v>
      </c>
      <c r="Q1667" t="s">
        <v>100</v>
      </c>
      <c r="R1667" s="8" t="s">
        <v>697</v>
      </c>
    </row>
    <row r="1668" spans="1:18" x14ac:dyDescent="0.25">
      <c r="A1668" s="8" t="s">
        <v>159</v>
      </c>
      <c r="B1668" t="s">
        <v>457</v>
      </c>
      <c r="C1668" t="s">
        <v>460</v>
      </c>
      <c r="D1668" t="s">
        <v>600</v>
      </c>
      <c r="E1668" t="s">
        <v>360</v>
      </c>
      <c r="F1668">
        <v>2020</v>
      </c>
      <c r="G1668">
        <v>9</v>
      </c>
      <c r="H1668" s="8" t="s">
        <v>567</v>
      </c>
      <c r="I1668" s="8">
        <v>0</v>
      </c>
      <c r="J1668" s="1">
        <v>200</v>
      </c>
      <c r="K1668" s="1">
        <v>0</v>
      </c>
      <c r="L1668" s="8">
        <v>-200</v>
      </c>
      <c r="M1668" t="s">
        <v>70</v>
      </c>
      <c r="N1668" t="s">
        <v>82</v>
      </c>
      <c r="O1668" t="s">
        <v>99</v>
      </c>
      <c r="P1668">
        <v>6815</v>
      </c>
      <c r="Q1668" t="s">
        <v>99</v>
      </c>
      <c r="R1668" s="8" t="s">
        <v>697</v>
      </c>
    </row>
    <row r="1669" spans="1:18" x14ac:dyDescent="0.25">
      <c r="A1669" s="8" t="s">
        <v>159</v>
      </c>
      <c r="B1669" t="s">
        <v>457</v>
      </c>
      <c r="C1669" t="s">
        <v>460</v>
      </c>
      <c r="D1669" t="s">
        <v>601</v>
      </c>
      <c r="E1669" t="s">
        <v>346</v>
      </c>
      <c r="F1669">
        <v>2020</v>
      </c>
      <c r="G1669">
        <v>9</v>
      </c>
      <c r="H1669" s="8" t="s">
        <v>567</v>
      </c>
      <c r="I1669" s="8">
        <v>0</v>
      </c>
      <c r="J1669" s="1">
        <v>10000</v>
      </c>
      <c r="K1669" s="1">
        <v>0</v>
      </c>
      <c r="L1669" s="8">
        <v>-10000</v>
      </c>
      <c r="M1669" t="s">
        <v>70</v>
      </c>
      <c r="N1669" t="s">
        <v>82</v>
      </c>
      <c r="O1669" t="s">
        <v>101</v>
      </c>
      <c r="P1669">
        <v>6825</v>
      </c>
      <c r="Q1669" t="s">
        <v>102</v>
      </c>
      <c r="R1669" s="8" t="s">
        <v>697</v>
      </c>
    </row>
    <row r="1670" spans="1:18" x14ac:dyDescent="0.25">
      <c r="A1670" s="8" t="s">
        <v>159</v>
      </c>
      <c r="B1670" t="s">
        <v>457</v>
      </c>
      <c r="C1670" t="s">
        <v>460</v>
      </c>
      <c r="D1670" t="s">
        <v>601</v>
      </c>
      <c r="E1670" t="s">
        <v>388</v>
      </c>
      <c r="F1670">
        <v>2020</v>
      </c>
      <c r="G1670">
        <v>9</v>
      </c>
      <c r="H1670" s="8" t="s">
        <v>567</v>
      </c>
      <c r="I1670" s="8">
        <v>0</v>
      </c>
      <c r="J1670" s="1">
        <v>1000</v>
      </c>
      <c r="K1670" s="1">
        <v>0</v>
      </c>
      <c r="L1670" s="8">
        <v>-1000</v>
      </c>
      <c r="M1670" t="s">
        <v>70</v>
      </c>
      <c r="N1670" t="s">
        <v>82</v>
      </c>
      <c r="O1670" t="s">
        <v>101</v>
      </c>
      <c r="P1670">
        <v>6830</v>
      </c>
      <c r="Q1670" t="s">
        <v>151</v>
      </c>
      <c r="R1670" s="8" t="s">
        <v>697</v>
      </c>
    </row>
    <row r="1671" spans="1:18" x14ac:dyDescent="0.25">
      <c r="A1671" s="8" t="s">
        <v>159</v>
      </c>
      <c r="B1671" t="s">
        <v>457</v>
      </c>
      <c r="C1671" t="s">
        <v>460</v>
      </c>
      <c r="D1671" t="s">
        <v>595</v>
      </c>
      <c r="E1671" t="s">
        <v>390</v>
      </c>
      <c r="F1671">
        <v>2020</v>
      </c>
      <c r="G1671">
        <v>9</v>
      </c>
      <c r="H1671" s="8" t="s">
        <v>567</v>
      </c>
      <c r="I1671" s="8">
        <v>0</v>
      </c>
      <c r="J1671" s="1">
        <v>5000</v>
      </c>
      <c r="K1671" s="1">
        <v>0</v>
      </c>
      <c r="L1671" s="8">
        <v>-5000</v>
      </c>
      <c r="M1671" t="s">
        <v>70</v>
      </c>
      <c r="N1671" t="s">
        <v>82</v>
      </c>
      <c r="O1671" t="s">
        <v>83</v>
      </c>
      <c r="P1671">
        <v>6835</v>
      </c>
      <c r="Q1671" t="s">
        <v>153</v>
      </c>
      <c r="R1671" s="8" t="s">
        <v>697</v>
      </c>
    </row>
    <row r="1672" spans="1:18" x14ac:dyDescent="0.25">
      <c r="A1672" s="8" t="s">
        <v>159</v>
      </c>
      <c r="B1672" t="s">
        <v>457</v>
      </c>
      <c r="C1672" t="s">
        <v>460</v>
      </c>
      <c r="D1672" t="s">
        <v>602</v>
      </c>
      <c r="E1672" t="s">
        <v>347</v>
      </c>
      <c r="F1672">
        <v>2020</v>
      </c>
      <c r="G1672">
        <v>9</v>
      </c>
      <c r="H1672" s="8" t="s">
        <v>567</v>
      </c>
      <c r="I1672" s="8">
        <v>0</v>
      </c>
      <c r="J1672" s="1">
        <v>1500</v>
      </c>
      <c r="K1672" s="1">
        <v>0</v>
      </c>
      <c r="L1672" s="8">
        <v>-1500</v>
      </c>
      <c r="M1672" t="s">
        <v>70</v>
      </c>
      <c r="N1672" t="s">
        <v>82</v>
      </c>
      <c r="O1672" t="s">
        <v>103</v>
      </c>
      <c r="P1672">
        <v>6850</v>
      </c>
      <c r="Q1672" t="s">
        <v>103</v>
      </c>
      <c r="R1672" s="8" t="s">
        <v>697</v>
      </c>
    </row>
    <row r="1673" spans="1:18" x14ac:dyDescent="0.25">
      <c r="A1673" s="8" t="s">
        <v>159</v>
      </c>
      <c r="B1673" t="s">
        <v>457</v>
      </c>
      <c r="C1673" t="s">
        <v>460</v>
      </c>
      <c r="D1673" t="s">
        <v>602</v>
      </c>
      <c r="E1673" t="s">
        <v>348</v>
      </c>
      <c r="F1673">
        <v>2020</v>
      </c>
      <c r="G1673">
        <v>9</v>
      </c>
      <c r="H1673" s="8" t="s">
        <v>567</v>
      </c>
      <c r="I1673" s="8">
        <v>0</v>
      </c>
      <c r="J1673" s="1">
        <v>200</v>
      </c>
      <c r="K1673" s="1">
        <v>0</v>
      </c>
      <c r="L1673" s="8">
        <v>-200</v>
      </c>
      <c r="M1673" t="s">
        <v>70</v>
      </c>
      <c r="N1673" t="s">
        <v>82</v>
      </c>
      <c r="O1673" t="s">
        <v>103</v>
      </c>
      <c r="P1673">
        <v>6855</v>
      </c>
      <c r="Q1673" t="s">
        <v>104</v>
      </c>
      <c r="R1673" s="8" t="s">
        <v>697</v>
      </c>
    </row>
    <row r="1674" spans="1:18" x14ac:dyDescent="0.25">
      <c r="A1674" s="8" t="s">
        <v>159</v>
      </c>
      <c r="B1674" t="s">
        <v>457</v>
      </c>
      <c r="C1674" t="s">
        <v>460</v>
      </c>
      <c r="D1674" t="s">
        <v>602</v>
      </c>
      <c r="E1674" t="s">
        <v>349</v>
      </c>
      <c r="F1674">
        <v>2020</v>
      </c>
      <c r="G1674">
        <v>9</v>
      </c>
      <c r="H1674" s="8" t="s">
        <v>567</v>
      </c>
      <c r="I1674" s="8">
        <v>0</v>
      </c>
      <c r="J1674" s="1">
        <v>3100</v>
      </c>
      <c r="K1674" s="1">
        <v>0</v>
      </c>
      <c r="L1674" s="8">
        <v>-3100</v>
      </c>
      <c r="M1674" t="s">
        <v>70</v>
      </c>
      <c r="N1674" t="s">
        <v>82</v>
      </c>
      <c r="O1674" t="s">
        <v>103</v>
      </c>
      <c r="P1674">
        <v>6859</v>
      </c>
      <c r="Q1674" t="s">
        <v>105</v>
      </c>
      <c r="R1674" s="8" t="s">
        <v>697</v>
      </c>
    </row>
    <row r="1675" spans="1:18" x14ac:dyDescent="0.25">
      <c r="A1675" s="8" t="s">
        <v>159</v>
      </c>
      <c r="B1675" t="s">
        <v>462</v>
      </c>
      <c r="C1675" t="s">
        <v>463</v>
      </c>
      <c r="D1675" t="s">
        <v>605</v>
      </c>
      <c r="E1675" t="s">
        <v>385</v>
      </c>
      <c r="F1675">
        <v>2020</v>
      </c>
      <c r="G1675">
        <v>9</v>
      </c>
      <c r="H1675" s="8" t="s">
        <v>567</v>
      </c>
      <c r="I1675" s="8">
        <v>0</v>
      </c>
      <c r="J1675" s="1">
        <v>1200</v>
      </c>
      <c r="K1675" s="1">
        <v>0</v>
      </c>
      <c r="L1675" s="8">
        <v>-1200</v>
      </c>
      <c r="M1675" t="s">
        <v>126</v>
      </c>
      <c r="N1675" t="s">
        <v>127</v>
      </c>
      <c r="O1675" t="s">
        <v>127</v>
      </c>
      <c r="P1675">
        <v>7310</v>
      </c>
      <c r="Q1675" t="s">
        <v>146</v>
      </c>
      <c r="R1675" s="8" t="s">
        <v>697</v>
      </c>
    </row>
    <row r="1676" spans="1:18" x14ac:dyDescent="0.25">
      <c r="A1676" s="8" t="s">
        <v>160</v>
      </c>
      <c r="B1676" t="s">
        <v>437</v>
      </c>
      <c r="C1676" t="s">
        <v>438</v>
      </c>
      <c r="D1676" t="s">
        <v>568</v>
      </c>
      <c r="E1676" t="s">
        <v>286</v>
      </c>
      <c r="F1676">
        <v>2020</v>
      </c>
      <c r="G1676">
        <v>10</v>
      </c>
      <c r="H1676" s="8" t="s">
        <v>567</v>
      </c>
      <c r="I1676" s="8">
        <v>0</v>
      </c>
      <c r="J1676" s="1">
        <v>235011.78</v>
      </c>
      <c r="K1676" s="1">
        <v>5800</v>
      </c>
      <c r="L1676" s="8">
        <v>-229211.78</v>
      </c>
      <c r="M1676" t="s">
        <v>9</v>
      </c>
      <c r="N1676" t="s">
        <v>10</v>
      </c>
      <c r="O1676" t="s">
        <v>11</v>
      </c>
      <c r="P1676">
        <v>143</v>
      </c>
      <c r="Q1676" t="s">
        <v>12</v>
      </c>
      <c r="R1676" s="8" t="s">
        <v>697</v>
      </c>
    </row>
    <row r="1677" spans="1:18" x14ac:dyDescent="0.25">
      <c r="A1677" s="8" t="s">
        <v>160</v>
      </c>
      <c r="B1677" t="s">
        <v>437</v>
      </c>
      <c r="C1677" t="s">
        <v>439</v>
      </c>
      <c r="D1677" t="s">
        <v>569</v>
      </c>
      <c r="E1677" t="s">
        <v>289</v>
      </c>
      <c r="F1677">
        <v>2020</v>
      </c>
      <c r="G1677">
        <v>10</v>
      </c>
      <c r="H1677" s="8" t="s">
        <v>567</v>
      </c>
      <c r="I1677" s="8">
        <v>0</v>
      </c>
      <c r="J1677" s="1">
        <v>3650</v>
      </c>
      <c r="K1677" s="1">
        <v>450</v>
      </c>
      <c r="L1677" s="8">
        <v>-3200</v>
      </c>
      <c r="M1677" t="s">
        <v>9</v>
      </c>
      <c r="N1677" t="s">
        <v>13</v>
      </c>
      <c r="O1677" t="s">
        <v>14</v>
      </c>
      <c r="P1677">
        <v>630</v>
      </c>
      <c r="Q1677" t="s">
        <v>16</v>
      </c>
      <c r="R1677" s="8" t="s">
        <v>697</v>
      </c>
    </row>
    <row r="1678" spans="1:18" x14ac:dyDescent="0.25">
      <c r="A1678" s="8" t="s">
        <v>160</v>
      </c>
      <c r="B1678" t="s">
        <v>437</v>
      </c>
      <c r="C1678" t="s">
        <v>439</v>
      </c>
      <c r="D1678" t="s">
        <v>569</v>
      </c>
      <c r="E1678" t="s">
        <v>290</v>
      </c>
      <c r="F1678">
        <v>2020</v>
      </c>
      <c r="G1678">
        <v>10</v>
      </c>
      <c r="H1678" s="8" t="s">
        <v>567</v>
      </c>
      <c r="I1678" s="8">
        <v>0</v>
      </c>
      <c r="J1678" s="1">
        <v>1600</v>
      </c>
      <c r="K1678" s="1">
        <v>250</v>
      </c>
      <c r="L1678" s="8">
        <v>-1350</v>
      </c>
      <c r="M1678" t="s">
        <v>9</v>
      </c>
      <c r="N1678" t="s">
        <v>13</v>
      </c>
      <c r="O1678" t="s">
        <v>14</v>
      </c>
      <c r="P1678">
        <v>650</v>
      </c>
      <c r="Q1678" t="s">
        <v>17</v>
      </c>
      <c r="R1678" s="8" t="s">
        <v>697</v>
      </c>
    </row>
    <row r="1679" spans="1:18" x14ac:dyDescent="0.25">
      <c r="A1679" s="8" t="s">
        <v>160</v>
      </c>
      <c r="B1679" t="s">
        <v>437</v>
      </c>
      <c r="C1679" t="s">
        <v>439</v>
      </c>
      <c r="D1679" t="s">
        <v>569</v>
      </c>
      <c r="E1679" t="s">
        <v>291</v>
      </c>
      <c r="F1679">
        <v>2020</v>
      </c>
      <c r="G1679">
        <v>10</v>
      </c>
      <c r="H1679" s="8" t="s">
        <v>567</v>
      </c>
      <c r="I1679" s="8">
        <v>0</v>
      </c>
      <c r="J1679" s="1">
        <v>2000</v>
      </c>
      <c r="K1679" s="1">
        <v>0</v>
      </c>
      <c r="L1679" s="8">
        <v>-2000</v>
      </c>
      <c r="M1679" t="s">
        <v>9</v>
      </c>
      <c r="N1679" t="s">
        <v>13</v>
      </c>
      <c r="O1679" t="s">
        <v>14</v>
      </c>
      <c r="P1679">
        <v>670</v>
      </c>
      <c r="Q1679" t="s">
        <v>18</v>
      </c>
      <c r="R1679" s="8" t="s">
        <v>697</v>
      </c>
    </row>
    <row r="1680" spans="1:18" x14ac:dyDescent="0.25">
      <c r="A1680" s="8" t="s">
        <v>160</v>
      </c>
      <c r="B1680" t="s">
        <v>440</v>
      </c>
      <c r="C1680" t="s">
        <v>571</v>
      </c>
      <c r="D1680" t="s">
        <v>572</v>
      </c>
      <c r="E1680" t="s">
        <v>293</v>
      </c>
      <c r="F1680">
        <v>2020</v>
      </c>
      <c r="G1680">
        <v>10</v>
      </c>
      <c r="H1680" s="8" t="s">
        <v>567</v>
      </c>
      <c r="I1680" s="8">
        <v>0</v>
      </c>
      <c r="J1680" s="1">
        <v>12257</v>
      </c>
      <c r="K1680" s="1">
        <v>12257</v>
      </c>
      <c r="L1680" s="8">
        <v>0</v>
      </c>
      <c r="M1680" t="s">
        <v>19</v>
      </c>
      <c r="N1680" t="s">
        <v>23</v>
      </c>
      <c r="O1680" t="s">
        <v>148</v>
      </c>
      <c r="P1680">
        <v>1200</v>
      </c>
      <c r="Q1680" t="s">
        <v>148</v>
      </c>
      <c r="R1680" s="8" t="s">
        <v>697</v>
      </c>
    </row>
    <row r="1681" spans="1:18" x14ac:dyDescent="0.25">
      <c r="A1681" s="8" t="s">
        <v>160</v>
      </c>
      <c r="B1681" t="s">
        <v>440</v>
      </c>
      <c r="C1681" t="s">
        <v>571</v>
      </c>
      <c r="D1681" t="s">
        <v>573</v>
      </c>
      <c r="E1681" t="s">
        <v>296</v>
      </c>
      <c r="F1681">
        <v>2020</v>
      </c>
      <c r="G1681">
        <v>10</v>
      </c>
      <c r="H1681" s="8" t="s">
        <v>567</v>
      </c>
      <c r="I1681" s="8">
        <v>0</v>
      </c>
      <c r="J1681" s="1">
        <v>42315.85</v>
      </c>
      <c r="K1681" s="1">
        <v>0</v>
      </c>
      <c r="L1681" s="8">
        <v>-42315.85</v>
      </c>
      <c r="M1681" t="s">
        <v>19</v>
      </c>
      <c r="N1681" t="s">
        <v>23</v>
      </c>
      <c r="O1681" t="s">
        <v>24</v>
      </c>
      <c r="P1681">
        <v>1406</v>
      </c>
      <c r="Q1681" t="s">
        <v>27</v>
      </c>
      <c r="R1681" s="8" t="s">
        <v>697</v>
      </c>
    </row>
    <row r="1682" spans="1:18" x14ac:dyDescent="0.25">
      <c r="A1682" s="8" t="s">
        <v>160</v>
      </c>
      <c r="B1682" t="s">
        <v>440</v>
      </c>
      <c r="C1682" t="s">
        <v>574</v>
      </c>
      <c r="D1682" t="s">
        <v>575</v>
      </c>
      <c r="E1682" t="s">
        <v>487</v>
      </c>
      <c r="F1682">
        <v>2020</v>
      </c>
      <c r="G1682">
        <v>10</v>
      </c>
      <c r="H1682" s="8" t="s">
        <v>567</v>
      </c>
      <c r="I1682" s="8">
        <v>0</v>
      </c>
      <c r="J1682" s="1">
        <v>54088.35</v>
      </c>
      <c r="K1682" s="1">
        <v>440560.01</v>
      </c>
      <c r="L1682" s="8">
        <v>386471.66</v>
      </c>
      <c r="M1682" t="s">
        <v>19</v>
      </c>
      <c r="N1682" t="s">
        <v>30</v>
      </c>
      <c r="O1682" t="s">
        <v>31</v>
      </c>
      <c r="P1682">
        <v>1800</v>
      </c>
      <c r="Q1682" t="s">
        <v>33</v>
      </c>
      <c r="R1682" s="8" t="s">
        <v>697</v>
      </c>
    </row>
    <row r="1683" spans="1:18" x14ac:dyDescent="0.25">
      <c r="A1683" s="8" t="s">
        <v>160</v>
      </c>
      <c r="B1683" t="s">
        <v>442</v>
      </c>
      <c r="C1683" t="s">
        <v>443</v>
      </c>
      <c r="D1683" t="s">
        <v>576</v>
      </c>
      <c r="E1683" t="s">
        <v>302</v>
      </c>
      <c r="F1683">
        <v>2020</v>
      </c>
      <c r="G1683">
        <v>10</v>
      </c>
      <c r="H1683" s="8" t="s">
        <v>567</v>
      </c>
      <c r="I1683" s="8">
        <v>0</v>
      </c>
      <c r="J1683" s="1">
        <v>0</v>
      </c>
      <c r="K1683" s="1">
        <v>352.13</v>
      </c>
      <c r="L1683" s="8">
        <v>352.13</v>
      </c>
      <c r="M1683" t="s">
        <v>34</v>
      </c>
      <c r="N1683" t="s">
        <v>34</v>
      </c>
      <c r="O1683" t="s">
        <v>34</v>
      </c>
      <c r="P1683">
        <v>1900</v>
      </c>
      <c r="Q1683" t="s">
        <v>35</v>
      </c>
      <c r="R1683" s="8" t="s">
        <v>697</v>
      </c>
    </row>
    <row r="1684" spans="1:18" x14ac:dyDescent="0.25">
      <c r="A1684" s="8" t="s">
        <v>161</v>
      </c>
      <c r="B1684" t="s">
        <v>583</v>
      </c>
      <c r="C1684" t="s">
        <v>584</v>
      </c>
      <c r="D1684" t="s">
        <v>585</v>
      </c>
      <c r="E1684" t="s">
        <v>312</v>
      </c>
      <c r="F1684">
        <v>2020</v>
      </c>
      <c r="G1684">
        <v>10</v>
      </c>
      <c r="H1684" s="8" t="s">
        <v>567</v>
      </c>
      <c r="I1684" s="8">
        <v>0</v>
      </c>
      <c r="J1684" s="1">
        <v>238362.95</v>
      </c>
      <c r="K1684" s="1">
        <v>204566.95</v>
      </c>
      <c r="L1684" s="8">
        <v>-33796</v>
      </c>
      <c r="M1684" t="s">
        <v>51</v>
      </c>
      <c r="N1684" t="s">
        <v>149</v>
      </c>
      <c r="O1684" t="s">
        <v>149</v>
      </c>
      <c r="P1684">
        <v>3300</v>
      </c>
      <c r="Q1684" t="s">
        <v>150</v>
      </c>
      <c r="R1684" s="8" t="s">
        <v>697</v>
      </c>
    </row>
    <row r="1685" spans="1:18" x14ac:dyDescent="0.25">
      <c r="A1685" s="8" t="s">
        <v>161</v>
      </c>
      <c r="B1685" t="s">
        <v>583</v>
      </c>
      <c r="C1685" t="s">
        <v>586</v>
      </c>
      <c r="D1685" t="s">
        <v>587</v>
      </c>
      <c r="E1685" t="s">
        <v>320</v>
      </c>
      <c r="F1685">
        <v>2020</v>
      </c>
      <c r="G1685">
        <v>10</v>
      </c>
      <c r="H1685" s="8" t="s">
        <v>567</v>
      </c>
      <c r="I1685" s="8">
        <v>0</v>
      </c>
      <c r="J1685" s="1">
        <v>0</v>
      </c>
      <c r="K1685" s="1">
        <v>1957</v>
      </c>
      <c r="L1685" s="8">
        <v>1957</v>
      </c>
      <c r="M1685" t="s">
        <v>51</v>
      </c>
      <c r="N1685" t="s">
        <v>52</v>
      </c>
      <c r="O1685" t="s">
        <v>52</v>
      </c>
      <c r="P1685">
        <v>3806</v>
      </c>
      <c r="Q1685" t="s">
        <v>60</v>
      </c>
      <c r="R1685" s="8" t="s">
        <v>697</v>
      </c>
    </row>
    <row r="1686" spans="1:18" x14ac:dyDescent="0.25">
      <c r="A1686" s="8" t="s">
        <v>161</v>
      </c>
      <c r="B1686" t="s">
        <v>583</v>
      </c>
      <c r="C1686" t="s">
        <v>586</v>
      </c>
      <c r="D1686" t="s">
        <v>587</v>
      </c>
      <c r="E1686" t="s">
        <v>362</v>
      </c>
      <c r="F1686">
        <v>2020</v>
      </c>
      <c r="G1686">
        <v>10</v>
      </c>
      <c r="H1686" s="8" t="s">
        <v>567</v>
      </c>
      <c r="I1686" s="8">
        <v>0</v>
      </c>
      <c r="J1686" s="1">
        <v>1957</v>
      </c>
      <c r="K1686" s="1">
        <v>41831.35</v>
      </c>
      <c r="L1686" s="8">
        <v>39874.35</v>
      </c>
      <c r="M1686" t="s">
        <v>51</v>
      </c>
      <c r="N1686" t="s">
        <v>52</v>
      </c>
      <c r="O1686" t="s">
        <v>52</v>
      </c>
      <c r="P1686">
        <v>3820</v>
      </c>
      <c r="Q1686" t="s">
        <v>119</v>
      </c>
      <c r="R1686" s="8" t="s">
        <v>697</v>
      </c>
    </row>
    <row r="1687" spans="1:18" x14ac:dyDescent="0.25">
      <c r="A1687" s="8" t="s">
        <v>161</v>
      </c>
      <c r="B1687" t="s">
        <v>451</v>
      </c>
      <c r="C1687" t="s">
        <v>452</v>
      </c>
      <c r="D1687" t="s">
        <v>588</v>
      </c>
      <c r="E1687" t="s">
        <v>322</v>
      </c>
      <c r="F1687">
        <v>2020</v>
      </c>
      <c r="G1687">
        <v>10</v>
      </c>
      <c r="H1687" s="8" t="s">
        <v>567</v>
      </c>
      <c r="I1687" s="8">
        <v>0</v>
      </c>
      <c r="J1687" s="1">
        <v>67209.039999999994</v>
      </c>
      <c r="K1687" s="1">
        <v>0</v>
      </c>
      <c r="L1687" s="8">
        <v>-67209.039999999994</v>
      </c>
      <c r="M1687" t="s">
        <v>226</v>
      </c>
      <c r="N1687" t="s">
        <v>226</v>
      </c>
      <c r="O1687" t="s">
        <v>226</v>
      </c>
      <c r="P1687">
        <v>3900</v>
      </c>
      <c r="Q1687" t="s">
        <v>62</v>
      </c>
      <c r="R1687" s="8" t="s">
        <v>697</v>
      </c>
    </row>
    <row r="1688" spans="1:18" x14ac:dyDescent="0.25">
      <c r="A1688" s="8" t="s">
        <v>159</v>
      </c>
      <c r="B1688" t="s">
        <v>453</v>
      </c>
      <c r="C1688" t="s">
        <v>454</v>
      </c>
      <c r="D1688" t="s">
        <v>589</v>
      </c>
      <c r="E1688" t="s">
        <v>323</v>
      </c>
      <c r="F1688">
        <v>2020</v>
      </c>
      <c r="G1688">
        <v>10</v>
      </c>
      <c r="H1688" s="8" t="s">
        <v>567</v>
      </c>
      <c r="I1688" s="8">
        <v>0</v>
      </c>
      <c r="J1688" s="1">
        <v>0</v>
      </c>
      <c r="K1688" s="1">
        <v>10300</v>
      </c>
      <c r="L1688" s="8">
        <v>10300</v>
      </c>
      <c r="M1688" t="s">
        <v>63</v>
      </c>
      <c r="N1688" t="s">
        <v>64</v>
      </c>
      <c r="O1688" t="s">
        <v>64</v>
      </c>
      <c r="P1688">
        <v>4400</v>
      </c>
      <c r="Q1688" t="s">
        <v>65</v>
      </c>
      <c r="R1688" s="8" t="s">
        <v>697</v>
      </c>
    </row>
    <row r="1689" spans="1:18" x14ac:dyDescent="0.25">
      <c r="A1689" s="8" t="s">
        <v>159</v>
      </c>
      <c r="B1689" t="s">
        <v>453</v>
      </c>
      <c r="C1689" t="s">
        <v>455</v>
      </c>
      <c r="D1689" t="s">
        <v>590</v>
      </c>
      <c r="E1689" t="s">
        <v>325</v>
      </c>
      <c r="F1689">
        <v>2020</v>
      </c>
      <c r="G1689">
        <v>10</v>
      </c>
      <c r="H1689" s="8" t="s">
        <v>567</v>
      </c>
      <c r="I1689" s="8">
        <v>0</v>
      </c>
      <c r="J1689" s="1">
        <v>0</v>
      </c>
      <c r="K1689" s="1">
        <v>226011.78</v>
      </c>
      <c r="L1689" s="8">
        <v>226011.78</v>
      </c>
      <c r="M1689" t="s">
        <v>63</v>
      </c>
      <c r="N1689" t="s">
        <v>67</v>
      </c>
      <c r="O1689" t="s">
        <v>68</v>
      </c>
      <c r="P1689">
        <v>4820</v>
      </c>
      <c r="Q1689" t="s">
        <v>68</v>
      </c>
      <c r="R1689" s="8" t="s">
        <v>697</v>
      </c>
    </row>
    <row r="1690" spans="1:18" x14ac:dyDescent="0.25">
      <c r="A1690" s="8" t="s">
        <v>159</v>
      </c>
      <c r="B1690" t="s">
        <v>453</v>
      </c>
      <c r="C1690" t="s">
        <v>456</v>
      </c>
      <c r="D1690" t="s">
        <v>591</v>
      </c>
      <c r="E1690" t="s">
        <v>326</v>
      </c>
      <c r="F1690">
        <v>2020</v>
      </c>
      <c r="G1690">
        <v>10</v>
      </c>
      <c r="H1690" s="8" t="s">
        <v>567</v>
      </c>
      <c r="I1690" s="8">
        <v>0</v>
      </c>
      <c r="J1690" s="1">
        <v>0</v>
      </c>
      <c r="K1690" s="1">
        <v>67209.039999999994</v>
      </c>
      <c r="L1690" s="8">
        <v>67209.039999999994</v>
      </c>
      <c r="M1690" t="s">
        <v>63</v>
      </c>
      <c r="N1690" t="s">
        <v>69</v>
      </c>
      <c r="O1690" t="s">
        <v>69</v>
      </c>
      <c r="P1690">
        <v>4830</v>
      </c>
      <c r="Q1690" t="s">
        <v>69</v>
      </c>
      <c r="R1690" s="8" t="s">
        <v>697</v>
      </c>
    </row>
    <row r="1691" spans="1:18" x14ac:dyDescent="0.25">
      <c r="A1691" s="8" t="s">
        <v>159</v>
      </c>
      <c r="B1691" t="s">
        <v>457</v>
      </c>
      <c r="C1691" t="s">
        <v>458</v>
      </c>
      <c r="D1691" t="s">
        <v>592</v>
      </c>
      <c r="E1691" t="s">
        <v>389</v>
      </c>
      <c r="F1691">
        <v>2020</v>
      </c>
      <c r="G1691">
        <v>10</v>
      </c>
      <c r="H1691" s="8" t="s">
        <v>567</v>
      </c>
      <c r="I1691" s="8">
        <v>0</v>
      </c>
      <c r="J1691" s="1">
        <v>1000</v>
      </c>
      <c r="K1691" s="1">
        <v>0</v>
      </c>
      <c r="L1691" s="8">
        <v>-1000</v>
      </c>
      <c r="M1691" t="s">
        <v>70</v>
      </c>
      <c r="N1691" t="s">
        <v>71</v>
      </c>
      <c r="O1691" t="s">
        <v>72</v>
      </c>
      <c r="P1691">
        <v>5400</v>
      </c>
      <c r="Q1691" t="s">
        <v>152</v>
      </c>
      <c r="R1691" s="8" t="s">
        <v>697</v>
      </c>
    </row>
    <row r="1692" spans="1:18" x14ac:dyDescent="0.25">
      <c r="A1692" s="8" t="s">
        <v>159</v>
      </c>
      <c r="B1692" t="s">
        <v>457</v>
      </c>
      <c r="C1692" t="s">
        <v>459</v>
      </c>
      <c r="D1692" t="s">
        <v>593</v>
      </c>
      <c r="E1692" t="s">
        <v>328</v>
      </c>
      <c r="F1692">
        <v>2020</v>
      </c>
      <c r="G1692">
        <v>10</v>
      </c>
      <c r="H1692" s="8" t="s">
        <v>567</v>
      </c>
      <c r="I1692" s="8">
        <v>0</v>
      </c>
      <c r="J1692" s="1">
        <v>50672.5</v>
      </c>
      <c r="K1692" s="1">
        <v>0</v>
      </c>
      <c r="L1692" s="8">
        <v>-50672.5</v>
      </c>
      <c r="M1692" t="s">
        <v>70</v>
      </c>
      <c r="N1692" t="s">
        <v>74</v>
      </c>
      <c r="O1692" t="s">
        <v>75</v>
      </c>
      <c r="P1692">
        <v>6020</v>
      </c>
      <c r="Q1692" t="s">
        <v>76</v>
      </c>
      <c r="R1692" s="8" t="s">
        <v>697</v>
      </c>
    </row>
    <row r="1693" spans="1:18" x14ac:dyDescent="0.25">
      <c r="A1693" s="8" t="s">
        <v>159</v>
      </c>
      <c r="B1693" t="s">
        <v>457</v>
      </c>
      <c r="C1693" t="s">
        <v>459</v>
      </c>
      <c r="D1693" t="s">
        <v>593</v>
      </c>
      <c r="E1693" t="s">
        <v>329</v>
      </c>
      <c r="F1693">
        <v>2020</v>
      </c>
      <c r="G1693">
        <v>10</v>
      </c>
      <c r="H1693" s="8" t="s">
        <v>567</v>
      </c>
      <c r="I1693" s="8">
        <v>0</v>
      </c>
      <c r="J1693" s="1">
        <v>30621</v>
      </c>
      <c r="K1693" s="1">
        <v>0</v>
      </c>
      <c r="L1693" s="8">
        <v>-30621</v>
      </c>
      <c r="M1693" t="s">
        <v>70</v>
      </c>
      <c r="N1693" t="s">
        <v>74</v>
      </c>
      <c r="O1693" t="s">
        <v>75</v>
      </c>
      <c r="P1693">
        <v>6024</v>
      </c>
      <c r="Q1693" t="s">
        <v>77</v>
      </c>
      <c r="R1693" s="8" t="s">
        <v>697</v>
      </c>
    </row>
    <row r="1694" spans="1:18" x14ac:dyDescent="0.25">
      <c r="A1694" s="8" t="s">
        <v>159</v>
      </c>
      <c r="B1694" t="s">
        <v>457</v>
      </c>
      <c r="C1694" t="s">
        <v>459</v>
      </c>
      <c r="D1694" t="s">
        <v>593</v>
      </c>
      <c r="E1694" t="s">
        <v>357</v>
      </c>
      <c r="F1694">
        <v>2020</v>
      </c>
      <c r="G1694">
        <v>10</v>
      </c>
      <c r="H1694" s="8" t="s">
        <v>567</v>
      </c>
      <c r="I1694" s="8">
        <v>0</v>
      </c>
      <c r="J1694" s="1">
        <v>1400</v>
      </c>
      <c r="K1694" s="1">
        <v>0</v>
      </c>
      <c r="L1694" s="8">
        <v>-1400</v>
      </c>
      <c r="M1694" t="s">
        <v>70</v>
      </c>
      <c r="N1694" t="s">
        <v>74</v>
      </c>
      <c r="O1694" t="s">
        <v>75</v>
      </c>
      <c r="P1694">
        <v>6095</v>
      </c>
      <c r="Q1694" t="s">
        <v>115</v>
      </c>
      <c r="R1694" s="8" t="s">
        <v>697</v>
      </c>
    </row>
    <row r="1695" spans="1:18" x14ac:dyDescent="0.25">
      <c r="A1695" s="8" t="s">
        <v>159</v>
      </c>
      <c r="B1695" t="s">
        <v>457</v>
      </c>
      <c r="C1695" t="s">
        <v>459</v>
      </c>
      <c r="D1695" t="s">
        <v>594</v>
      </c>
      <c r="E1695" t="s">
        <v>330</v>
      </c>
      <c r="F1695">
        <v>2020</v>
      </c>
      <c r="G1695">
        <v>10</v>
      </c>
      <c r="H1695" s="8" t="s">
        <v>567</v>
      </c>
      <c r="I1695" s="8">
        <v>0</v>
      </c>
      <c r="J1695" s="1">
        <v>14332.48</v>
      </c>
      <c r="K1695" s="1">
        <v>0</v>
      </c>
      <c r="L1695" s="8">
        <v>-14332.48</v>
      </c>
      <c r="M1695" t="s">
        <v>70</v>
      </c>
      <c r="N1695" t="s">
        <v>74</v>
      </c>
      <c r="O1695" t="s">
        <v>78</v>
      </c>
      <c r="P1695">
        <v>6110</v>
      </c>
      <c r="Q1695" t="s">
        <v>79</v>
      </c>
      <c r="R1695" s="8" t="s">
        <v>697</v>
      </c>
    </row>
    <row r="1696" spans="1:18" x14ac:dyDescent="0.25">
      <c r="A1696" s="8" t="s">
        <v>159</v>
      </c>
      <c r="B1696" t="s">
        <v>457</v>
      </c>
      <c r="C1696" t="s">
        <v>459</v>
      </c>
      <c r="D1696" t="s">
        <v>594</v>
      </c>
      <c r="E1696" t="s">
        <v>331</v>
      </c>
      <c r="F1696">
        <v>2020</v>
      </c>
      <c r="G1696">
        <v>10</v>
      </c>
      <c r="H1696" s="8" t="s">
        <v>567</v>
      </c>
      <c r="I1696" s="8">
        <v>0</v>
      </c>
      <c r="J1696" s="1">
        <v>327.25</v>
      </c>
      <c r="K1696" s="1">
        <v>0</v>
      </c>
      <c r="L1696" s="8">
        <v>-327.25</v>
      </c>
      <c r="M1696" t="s">
        <v>70</v>
      </c>
      <c r="N1696" t="s">
        <v>74</v>
      </c>
      <c r="O1696" t="s">
        <v>78</v>
      </c>
      <c r="P1696">
        <v>6111</v>
      </c>
      <c r="Q1696" t="s">
        <v>80</v>
      </c>
      <c r="R1696" s="8" t="s">
        <v>697</v>
      </c>
    </row>
    <row r="1697" spans="1:18" x14ac:dyDescent="0.25">
      <c r="A1697" s="8" t="s">
        <v>159</v>
      </c>
      <c r="B1697" t="s">
        <v>457</v>
      </c>
      <c r="C1697" t="s">
        <v>459</v>
      </c>
      <c r="D1697" t="s">
        <v>594</v>
      </c>
      <c r="E1697" t="s">
        <v>332</v>
      </c>
      <c r="F1697">
        <v>2020</v>
      </c>
      <c r="G1697">
        <v>10</v>
      </c>
      <c r="H1697" s="8" t="s">
        <v>567</v>
      </c>
      <c r="I1697" s="8">
        <v>0</v>
      </c>
      <c r="J1697" s="1">
        <v>812.93</v>
      </c>
      <c r="K1697" s="1">
        <v>0</v>
      </c>
      <c r="L1697" s="8">
        <v>-812.93</v>
      </c>
      <c r="M1697" t="s">
        <v>70</v>
      </c>
      <c r="N1697" t="s">
        <v>74</v>
      </c>
      <c r="O1697" t="s">
        <v>78</v>
      </c>
      <c r="P1697">
        <v>6120</v>
      </c>
      <c r="Q1697" t="s">
        <v>81</v>
      </c>
      <c r="R1697" s="8" t="s">
        <v>697</v>
      </c>
    </row>
    <row r="1698" spans="1:18" x14ac:dyDescent="0.25">
      <c r="A1698" s="8" t="s">
        <v>159</v>
      </c>
      <c r="B1698" t="s">
        <v>457</v>
      </c>
      <c r="C1698" t="s">
        <v>459</v>
      </c>
      <c r="D1698" t="s">
        <v>594</v>
      </c>
      <c r="E1698" t="s">
        <v>386</v>
      </c>
      <c r="F1698">
        <v>2020</v>
      </c>
      <c r="G1698">
        <v>10</v>
      </c>
      <c r="H1698" s="8" t="s">
        <v>567</v>
      </c>
      <c r="I1698" s="8">
        <v>0</v>
      </c>
      <c r="J1698" s="1">
        <v>300</v>
      </c>
      <c r="K1698" s="1">
        <v>0</v>
      </c>
      <c r="L1698" s="8">
        <v>-300</v>
      </c>
      <c r="M1698" t="s">
        <v>70</v>
      </c>
      <c r="N1698" t="s">
        <v>74</v>
      </c>
      <c r="O1698" t="s">
        <v>78</v>
      </c>
      <c r="P1698">
        <v>6140</v>
      </c>
      <c r="Q1698" t="s">
        <v>147</v>
      </c>
      <c r="R1698" s="8" t="s">
        <v>697</v>
      </c>
    </row>
    <row r="1699" spans="1:18" x14ac:dyDescent="0.25">
      <c r="A1699" s="8" t="s">
        <v>159</v>
      </c>
      <c r="B1699" t="s">
        <v>457</v>
      </c>
      <c r="C1699" t="s">
        <v>464</v>
      </c>
      <c r="D1699" t="s">
        <v>606</v>
      </c>
      <c r="E1699" t="s">
        <v>376</v>
      </c>
      <c r="F1699">
        <v>2020</v>
      </c>
      <c r="G1699">
        <v>10</v>
      </c>
      <c r="H1699" s="8" t="s">
        <v>567</v>
      </c>
      <c r="I1699" s="8">
        <v>0</v>
      </c>
      <c r="J1699" s="1">
        <v>5800</v>
      </c>
      <c r="K1699" s="1">
        <v>0</v>
      </c>
      <c r="L1699" s="8">
        <v>-5800</v>
      </c>
      <c r="M1699" t="s">
        <v>70</v>
      </c>
      <c r="N1699" t="s">
        <v>134</v>
      </c>
      <c r="O1699" t="s">
        <v>135</v>
      </c>
      <c r="P1699">
        <v>6201</v>
      </c>
      <c r="Q1699" t="s">
        <v>136</v>
      </c>
      <c r="R1699" s="8" t="s">
        <v>697</v>
      </c>
    </row>
    <row r="1700" spans="1:18" x14ac:dyDescent="0.25">
      <c r="A1700" s="8" t="s">
        <v>159</v>
      </c>
      <c r="B1700" t="s">
        <v>457</v>
      </c>
      <c r="C1700" t="s">
        <v>464</v>
      </c>
      <c r="D1700" t="s">
        <v>607</v>
      </c>
      <c r="E1700" t="s">
        <v>377</v>
      </c>
      <c r="F1700">
        <v>2020</v>
      </c>
      <c r="G1700">
        <v>10</v>
      </c>
      <c r="H1700" s="8" t="s">
        <v>567</v>
      </c>
      <c r="I1700" s="8">
        <v>0</v>
      </c>
      <c r="J1700" s="1">
        <v>700</v>
      </c>
      <c r="K1700" s="1">
        <v>0</v>
      </c>
      <c r="L1700" s="8">
        <v>-700</v>
      </c>
      <c r="M1700" t="s">
        <v>70</v>
      </c>
      <c r="N1700" t="s">
        <v>134</v>
      </c>
      <c r="O1700" t="s">
        <v>137</v>
      </c>
      <c r="P1700">
        <v>6220</v>
      </c>
      <c r="Q1700" t="s">
        <v>138</v>
      </c>
      <c r="R1700" s="8" t="s">
        <v>697</v>
      </c>
    </row>
    <row r="1701" spans="1:18" x14ac:dyDescent="0.25">
      <c r="A1701" s="8" t="s">
        <v>159</v>
      </c>
      <c r="B1701" t="s">
        <v>457</v>
      </c>
      <c r="C1701" t="s">
        <v>460</v>
      </c>
      <c r="D1701" t="s">
        <v>595</v>
      </c>
      <c r="E1701" t="s">
        <v>333</v>
      </c>
      <c r="F1701">
        <v>2020</v>
      </c>
      <c r="G1701">
        <v>10</v>
      </c>
      <c r="H1701" s="8" t="s">
        <v>567</v>
      </c>
      <c r="I1701" s="8">
        <v>0</v>
      </c>
      <c r="J1701" s="1">
        <v>400</v>
      </c>
      <c r="K1701" s="1">
        <v>0</v>
      </c>
      <c r="L1701" s="8">
        <v>-400</v>
      </c>
      <c r="M1701" t="s">
        <v>70</v>
      </c>
      <c r="N1701" t="s">
        <v>82</v>
      </c>
      <c r="O1701" t="s">
        <v>83</v>
      </c>
      <c r="P1701">
        <v>6300</v>
      </c>
      <c r="Q1701" t="s">
        <v>82</v>
      </c>
      <c r="R1701" s="8" t="s">
        <v>697</v>
      </c>
    </row>
    <row r="1702" spans="1:18" x14ac:dyDescent="0.25">
      <c r="A1702" s="8" t="s">
        <v>159</v>
      </c>
      <c r="B1702" t="s">
        <v>457</v>
      </c>
      <c r="C1702" t="s">
        <v>460</v>
      </c>
      <c r="D1702" t="s">
        <v>595</v>
      </c>
      <c r="E1702" t="s">
        <v>365</v>
      </c>
      <c r="F1702">
        <v>2020</v>
      </c>
      <c r="G1702">
        <v>10</v>
      </c>
      <c r="H1702" s="8" t="s">
        <v>567</v>
      </c>
      <c r="I1702" s="8">
        <v>0</v>
      </c>
      <c r="J1702" s="1">
        <v>197825</v>
      </c>
      <c r="K1702" s="1">
        <v>0</v>
      </c>
      <c r="L1702" s="8">
        <v>-197825</v>
      </c>
      <c r="M1702" t="s">
        <v>70</v>
      </c>
      <c r="N1702" t="s">
        <v>82</v>
      </c>
      <c r="O1702" t="s">
        <v>83</v>
      </c>
      <c r="P1702">
        <v>6301</v>
      </c>
      <c r="Q1702" t="s">
        <v>122</v>
      </c>
      <c r="R1702" s="8" t="s">
        <v>697</v>
      </c>
    </row>
    <row r="1703" spans="1:18" x14ac:dyDescent="0.25">
      <c r="A1703" s="8" t="s">
        <v>159</v>
      </c>
      <c r="B1703" t="s">
        <v>457</v>
      </c>
      <c r="C1703" t="s">
        <v>460</v>
      </c>
      <c r="D1703" t="s">
        <v>596</v>
      </c>
      <c r="E1703" t="s">
        <v>334</v>
      </c>
      <c r="F1703">
        <v>2020</v>
      </c>
      <c r="G1703">
        <v>10</v>
      </c>
      <c r="H1703" s="8" t="s">
        <v>567</v>
      </c>
      <c r="I1703" s="8">
        <v>0</v>
      </c>
      <c r="J1703" s="1">
        <v>5900</v>
      </c>
      <c r="K1703" s="1">
        <v>0</v>
      </c>
      <c r="L1703" s="8">
        <v>-5900</v>
      </c>
      <c r="M1703" t="s">
        <v>70</v>
      </c>
      <c r="N1703" t="s">
        <v>82</v>
      </c>
      <c r="O1703" t="s">
        <v>84</v>
      </c>
      <c r="P1703">
        <v>6310</v>
      </c>
      <c r="Q1703" t="s">
        <v>85</v>
      </c>
      <c r="R1703" s="8" t="s">
        <v>697</v>
      </c>
    </row>
    <row r="1704" spans="1:18" x14ac:dyDescent="0.25">
      <c r="A1704" s="8" t="s">
        <v>159</v>
      </c>
      <c r="B1704" t="s">
        <v>457</v>
      </c>
      <c r="C1704" t="s">
        <v>460</v>
      </c>
      <c r="D1704" t="s">
        <v>596</v>
      </c>
      <c r="E1704" t="s">
        <v>335</v>
      </c>
      <c r="F1704">
        <v>2020</v>
      </c>
      <c r="G1704">
        <v>10</v>
      </c>
      <c r="H1704" s="8" t="s">
        <v>567</v>
      </c>
      <c r="I1704" s="8">
        <v>0</v>
      </c>
      <c r="J1704" s="1">
        <v>1310</v>
      </c>
      <c r="K1704" s="1">
        <v>0</v>
      </c>
      <c r="L1704" s="8">
        <v>-1310</v>
      </c>
      <c r="M1704" t="s">
        <v>70</v>
      </c>
      <c r="N1704" t="s">
        <v>82</v>
      </c>
      <c r="O1704" t="s">
        <v>84</v>
      </c>
      <c r="P1704">
        <v>6325</v>
      </c>
      <c r="Q1704" t="s">
        <v>86</v>
      </c>
      <c r="R1704" s="8" t="s">
        <v>697</v>
      </c>
    </row>
    <row r="1705" spans="1:18" x14ac:dyDescent="0.25">
      <c r="A1705" s="8" t="s">
        <v>159</v>
      </c>
      <c r="B1705" t="s">
        <v>457</v>
      </c>
      <c r="C1705" t="s">
        <v>460</v>
      </c>
      <c r="D1705" t="s">
        <v>596</v>
      </c>
      <c r="E1705" t="s">
        <v>336</v>
      </c>
      <c r="F1705">
        <v>2020</v>
      </c>
      <c r="G1705">
        <v>10</v>
      </c>
      <c r="H1705" s="8" t="s">
        <v>567</v>
      </c>
      <c r="I1705" s="8">
        <v>0</v>
      </c>
      <c r="J1705" s="1">
        <v>680</v>
      </c>
      <c r="K1705" s="1">
        <v>0</v>
      </c>
      <c r="L1705" s="8">
        <v>-680</v>
      </c>
      <c r="M1705" t="s">
        <v>70</v>
      </c>
      <c r="N1705" t="s">
        <v>82</v>
      </c>
      <c r="O1705" t="s">
        <v>84</v>
      </c>
      <c r="P1705">
        <v>6330</v>
      </c>
      <c r="Q1705" t="s">
        <v>87</v>
      </c>
      <c r="R1705" s="8" t="s">
        <v>697</v>
      </c>
    </row>
    <row r="1706" spans="1:18" x14ac:dyDescent="0.25">
      <c r="A1706" s="8" t="s">
        <v>159</v>
      </c>
      <c r="B1706" t="s">
        <v>457</v>
      </c>
      <c r="C1706" t="s">
        <v>460</v>
      </c>
      <c r="D1706" t="s">
        <v>597</v>
      </c>
      <c r="E1706" t="s">
        <v>337</v>
      </c>
      <c r="F1706">
        <v>2020</v>
      </c>
      <c r="G1706">
        <v>10</v>
      </c>
      <c r="H1706" s="8" t="s">
        <v>567</v>
      </c>
      <c r="I1706" s="8">
        <v>0</v>
      </c>
      <c r="J1706" s="1">
        <v>352.13</v>
      </c>
      <c r="K1706" s="1">
        <v>0</v>
      </c>
      <c r="L1706" s="8">
        <v>-352.13</v>
      </c>
      <c r="M1706" t="s">
        <v>70</v>
      </c>
      <c r="N1706" t="s">
        <v>82</v>
      </c>
      <c r="O1706" t="s">
        <v>88</v>
      </c>
      <c r="P1706">
        <v>6400</v>
      </c>
      <c r="Q1706" t="s">
        <v>89</v>
      </c>
      <c r="R1706" s="8" t="s">
        <v>697</v>
      </c>
    </row>
    <row r="1707" spans="1:18" x14ac:dyDescent="0.25">
      <c r="A1707" s="8" t="s">
        <v>159</v>
      </c>
      <c r="B1707" t="s">
        <v>457</v>
      </c>
      <c r="C1707" t="s">
        <v>460</v>
      </c>
      <c r="D1707" t="s">
        <v>598</v>
      </c>
      <c r="E1707" t="s">
        <v>339</v>
      </c>
      <c r="F1707">
        <v>2020</v>
      </c>
      <c r="G1707">
        <v>10</v>
      </c>
      <c r="H1707" s="8" t="s">
        <v>567</v>
      </c>
      <c r="I1707" s="8">
        <v>0</v>
      </c>
      <c r="J1707" s="1">
        <v>1000</v>
      </c>
      <c r="K1707" s="1">
        <v>0</v>
      </c>
      <c r="L1707" s="8">
        <v>-1000</v>
      </c>
      <c r="M1707" t="s">
        <v>70</v>
      </c>
      <c r="N1707" t="s">
        <v>82</v>
      </c>
      <c r="O1707" t="s">
        <v>91</v>
      </c>
      <c r="P1707">
        <v>6470</v>
      </c>
      <c r="Q1707" t="s">
        <v>92</v>
      </c>
      <c r="R1707" s="8" t="s">
        <v>697</v>
      </c>
    </row>
    <row r="1708" spans="1:18" x14ac:dyDescent="0.25">
      <c r="A1708" s="8" t="s">
        <v>159</v>
      </c>
      <c r="B1708" t="s">
        <v>457</v>
      </c>
      <c r="C1708" t="s">
        <v>460</v>
      </c>
      <c r="D1708" t="s">
        <v>598</v>
      </c>
      <c r="E1708" t="s">
        <v>340</v>
      </c>
      <c r="F1708">
        <v>2020</v>
      </c>
      <c r="G1708">
        <v>10</v>
      </c>
      <c r="H1708" s="8" t="s">
        <v>567</v>
      </c>
      <c r="I1708" s="8">
        <v>0</v>
      </c>
      <c r="J1708" s="1">
        <v>1400</v>
      </c>
      <c r="K1708" s="1">
        <v>0</v>
      </c>
      <c r="L1708" s="8">
        <v>-1400</v>
      </c>
      <c r="M1708" t="s">
        <v>70</v>
      </c>
      <c r="N1708" t="s">
        <v>82</v>
      </c>
      <c r="O1708" t="s">
        <v>91</v>
      </c>
      <c r="P1708">
        <v>6495</v>
      </c>
      <c r="Q1708" t="s">
        <v>93</v>
      </c>
      <c r="R1708" s="8" t="s">
        <v>697</v>
      </c>
    </row>
    <row r="1709" spans="1:18" x14ac:dyDescent="0.25">
      <c r="A1709" s="8" t="s">
        <v>159</v>
      </c>
      <c r="B1709" t="s">
        <v>457</v>
      </c>
      <c r="C1709" t="s">
        <v>460</v>
      </c>
      <c r="D1709" t="s">
        <v>616</v>
      </c>
      <c r="E1709" t="s">
        <v>391</v>
      </c>
      <c r="F1709">
        <v>2020</v>
      </c>
      <c r="G1709">
        <v>10</v>
      </c>
      <c r="H1709" s="8" t="s">
        <v>567</v>
      </c>
      <c r="I1709" s="8">
        <v>0</v>
      </c>
      <c r="J1709" s="1">
        <v>1850</v>
      </c>
      <c r="K1709" s="1">
        <v>0</v>
      </c>
      <c r="L1709" s="8">
        <v>-1850</v>
      </c>
      <c r="M1709" t="s">
        <v>70</v>
      </c>
      <c r="N1709" t="s">
        <v>82</v>
      </c>
      <c r="O1709" t="s">
        <v>154</v>
      </c>
      <c r="P1709">
        <v>6560</v>
      </c>
      <c r="Q1709" t="s">
        <v>155</v>
      </c>
      <c r="R1709" s="8" t="s">
        <v>697</v>
      </c>
    </row>
    <row r="1710" spans="1:18" x14ac:dyDescent="0.25">
      <c r="A1710" s="8" t="s">
        <v>159</v>
      </c>
      <c r="B1710" t="s">
        <v>457</v>
      </c>
      <c r="C1710" t="s">
        <v>460</v>
      </c>
      <c r="D1710" t="s">
        <v>599</v>
      </c>
      <c r="E1710" t="s">
        <v>358</v>
      </c>
      <c r="F1710">
        <v>2020</v>
      </c>
      <c r="G1710">
        <v>10</v>
      </c>
      <c r="H1710" s="8" t="s">
        <v>567</v>
      </c>
      <c r="I1710" s="8">
        <v>0</v>
      </c>
      <c r="J1710" s="1">
        <v>1500</v>
      </c>
      <c r="K1710" s="1">
        <v>0</v>
      </c>
      <c r="L1710" s="8">
        <v>-1500</v>
      </c>
      <c r="M1710" t="s">
        <v>70</v>
      </c>
      <c r="N1710" t="s">
        <v>82</v>
      </c>
      <c r="O1710" t="s">
        <v>94</v>
      </c>
      <c r="P1710">
        <v>6600</v>
      </c>
      <c r="Q1710" t="s">
        <v>116</v>
      </c>
      <c r="R1710" s="8" t="s">
        <v>697</v>
      </c>
    </row>
    <row r="1711" spans="1:18" x14ac:dyDescent="0.25">
      <c r="A1711" s="8" t="s">
        <v>159</v>
      </c>
      <c r="B1711" t="s">
        <v>457</v>
      </c>
      <c r="C1711" t="s">
        <v>460</v>
      </c>
      <c r="D1711" t="s">
        <v>599</v>
      </c>
      <c r="E1711" t="s">
        <v>341</v>
      </c>
      <c r="F1711">
        <v>2020</v>
      </c>
      <c r="G1711">
        <v>10</v>
      </c>
      <c r="H1711" s="8" t="s">
        <v>567</v>
      </c>
      <c r="I1711" s="8">
        <v>0</v>
      </c>
      <c r="J1711" s="1">
        <v>300</v>
      </c>
      <c r="K1711" s="1">
        <v>0</v>
      </c>
      <c r="L1711" s="8">
        <v>-300</v>
      </c>
      <c r="M1711" t="s">
        <v>70</v>
      </c>
      <c r="N1711" t="s">
        <v>82</v>
      </c>
      <c r="O1711" t="s">
        <v>94</v>
      </c>
      <c r="P1711">
        <v>6640</v>
      </c>
      <c r="Q1711" t="s">
        <v>95</v>
      </c>
      <c r="R1711" s="8" t="s">
        <v>697</v>
      </c>
    </row>
    <row r="1712" spans="1:18" x14ac:dyDescent="0.25">
      <c r="A1712" s="8" t="s">
        <v>159</v>
      </c>
      <c r="B1712" t="s">
        <v>457</v>
      </c>
      <c r="C1712" t="s">
        <v>460</v>
      </c>
      <c r="D1712" t="s">
        <v>599</v>
      </c>
      <c r="E1712" t="s">
        <v>342</v>
      </c>
      <c r="F1712">
        <v>2020</v>
      </c>
      <c r="G1712">
        <v>10</v>
      </c>
      <c r="H1712" s="8" t="s">
        <v>567</v>
      </c>
      <c r="I1712" s="8">
        <v>0</v>
      </c>
      <c r="J1712" s="1">
        <v>7900</v>
      </c>
      <c r="K1712" s="1">
        <v>0</v>
      </c>
      <c r="L1712" s="8">
        <v>-7900</v>
      </c>
      <c r="M1712" t="s">
        <v>70</v>
      </c>
      <c r="N1712" t="s">
        <v>82</v>
      </c>
      <c r="O1712" t="s">
        <v>94</v>
      </c>
      <c r="P1712">
        <v>6650</v>
      </c>
      <c r="Q1712" t="s">
        <v>96</v>
      </c>
      <c r="R1712" s="8" t="s">
        <v>697</v>
      </c>
    </row>
    <row r="1713" spans="1:18" x14ac:dyDescent="0.25">
      <c r="A1713" s="8" t="s">
        <v>159</v>
      </c>
      <c r="B1713" t="s">
        <v>457</v>
      </c>
      <c r="C1713" t="s">
        <v>460</v>
      </c>
      <c r="D1713" t="s">
        <v>600</v>
      </c>
      <c r="E1713" t="s">
        <v>366</v>
      </c>
      <c r="F1713">
        <v>2020</v>
      </c>
      <c r="G1713">
        <v>10</v>
      </c>
      <c r="H1713" s="8" t="s">
        <v>567</v>
      </c>
      <c r="I1713" s="8">
        <v>0</v>
      </c>
      <c r="J1713" s="1">
        <v>40</v>
      </c>
      <c r="K1713" s="1">
        <v>0</v>
      </c>
      <c r="L1713" s="8">
        <v>-40</v>
      </c>
      <c r="M1713" t="s">
        <v>70</v>
      </c>
      <c r="N1713" t="s">
        <v>82</v>
      </c>
      <c r="O1713" t="s">
        <v>99</v>
      </c>
      <c r="P1713">
        <v>6800</v>
      </c>
      <c r="Q1713" t="s">
        <v>123</v>
      </c>
      <c r="R1713" s="8" t="s">
        <v>697</v>
      </c>
    </row>
    <row r="1714" spans="1:18" x14ac:dyDescent="0.25">
      <c r="A1714" s="8" t="s">
        <v>159</v>
      </c>
      <c r="B1714" t="s">
        <v>457</v>
      </c>
      <c r="C1714" t="s">
        <v>460</v>
      </c>
      <c r="D1714" t="s">
        <v>600</v>
      </c>
      <c r="E1714" t="s">
        <v>345</v>
      </c>
      <c r="F1714">
        <v>2020</v>
      </c>
      <c r="G1714">
        <v>10</v>
      </c>
      <c r="H1714" s="8" t="s">
        <v>567</v>
      </c>
      <c r="I1714" s="8">
        <v>0</v>
      </c>
      <c r="J1714" s="1">
        <v>790</v>
      </c>
      <c r="K1714" s="1">
        <v>0</v>
      </c>
      <c r="L1714" s="8">
        <v>-790</v>
      </c>
      <c r="M1714" t="s">
        <v>70</v>
      </c>
      <c r="N1714" t="s">
        <v>82</v>
      </c>
      <c r="O1714" t="s">
        <v>99</v>
      </c>
      <c r="P1714">
        <v>6805</v>
      </c>
      <c r="Q1714" t="s">
        <v>100</v>
      </c>
      <c r="R1714" s="8" t="s">
        <v>697</v>
      </c>
    </row>
    <row r="1715" spans="1:18" x14ac:dyDescent="0.25">
      <c r="A1715" s="8" t="s">
        <v>159</v>
      </c>
      <c r="B1715" t="s">
        <v>457</v>
      </c>
      <c r="C1715" t="s">
        <v>460</v>
      </c>
      <c r="D1715" t="s">
        <v>600</v>
      </c>
      <c r="E1715" t="s">
        <v>360</v>
      </c>
      <c r="F1715">
        <v>2020</v>
      </c>
      <c r="G1715">
        <v>10</v>
      </c>
      <c r="H1715" s="8" t="s">
        <v>567</v>
      </c>
      <c r="I1715" s="8">
        <v>0</v>
      </c>
      <c r="J1715" s="1">
        <v>200</v>
      </c>
      <c r="K1715" s="1">
        <v>0</v>
      </c>
      <c r="L1715" s="8">
        <v>-200</v>
      </c>
      <c r="M1715" t="s">
        <v>70</v>
      </c>
      <c r="N1715" t="s">
        <v>82</v>
      </c>
      <c r="O1715" t="s">
        <v>99</v>
      </c>
      <c r="P1715">
        <v>6815</v>
      </c>
      <c r="Q1715" t="s">
        <v>99</v>
      </c>
      <c r="R1715" s="8" t="s">
        <v>697</v>
      </c>
    </row>
    <row r="1716" spans="1:18" x14ac:dyDescent="0.25">
      <c r="A1716" s="8" t="s">
        <v>159</v>
      </c>
      <c r="B1716" t="s">
        <v>457</v>
      </c>
      <c r="C1716" t="s">
        <v>460</v>
      </c>
      <c r="D1716" t="s">
        <v>601</v>
      </c>
      <c r="E1716" t="s">
        <v>346</v>
      </c>
      <c r="F1716">
        <v>2020</v>
      </c>
      <c r="G1716">
        <v>10</v>
      </c>
      <c r="H1716" s="8" t="s">
        <v>567</v>
      </c>
      <c r="I1716" s="8">
        <v>0</v>
      </c>
      <c r="J1716" s="1">
        <v>10000</v>
      </c>
      <c r="K1716" s="1">
        <v>0</v>
      </c>
      <c r="L1716" s="8">
        <v>-10000</v>
      </c>
      <c r="M1716" t="s">
        <v>70</v>
      </c>
      <c r="N1716" t="s">
        <v>82</v>
      </c>
      <c r="O1716" t="s">
        <v>101</v>
      </c>
      <c r="P1716">
        <v>6825</v>
      </c>
      <c r="Q1716" t="s">
        <v>102</v>
      </c>
      <c r="R1716" s="8" t="s">
        <v>697</v>
      </c>
    </row>
    <row r="1717" spans="1:18" x14ac:dyDescent="0.25">
      <c r="A1717" s="8" t="s">
        <v>159</v>
      </c>
      <c r="B1717" t="s">
        <v>457</v>
      </c>
      <c r="C1717" t="s">
        <v>460</v>
      </c>
      <c r="D1717" t="s">
        <v>601</v>
      </c>
      <c r="E1717" t="s">
        <v>388</v>
      </c>
      <c r="F1717">
        <v>2020</v>
      </c>
      <c r="G1717">
        <v>10</v>
      </c>
      <c r="H1717" s="8" t="s">
        <v>567</v>
      </c>
      <c r="I1717" s="8">
        <v>0</v>
      </c>
      <c r="J1717" s="1">
        <v>1080</v>
      </c>
      <c r="K1717" s="1">
        <v>0</v>
      </c>
      <c r="L1717" s="8">
        <v>-1080</v>
      </c>
      <c r="M1717" t="s">
        <v>70</v>
      </c>
      <c r="N1717" t="s">
        <v>82</v>
      </c>
      <c r="O1717" t="s">
        <v>101</v>
      </c>
      <c r="P1717">
        <v>6830</v>
      </c>
      <c r="Q1717" t="s">
        <v>151</v>
      </c>
      <c r="R1717" s="8" t="s">
        <v>697</v>
      </c>
    </row>
    <row r="1718" spans="1:18" x14ac:dyDescent="0.25">
      <c r="A1718" s="8" t="s">
        <v>159</v>
      </c>
      <c r="B1718" t="s">
        <v>457</v>
      </c>
      <c r="C1718" t="s">
        <v>460</v>
      </c>
      <c r="D1718" t="s">
        <v>595</v>
      </c>
      <c r="E1718" t="s">
        <v>390</v>
      </c>
      <c r="F1718">
        <v>2020</v>
      </c>
      <c r="G1718">
        <v>10</v>
      </c>
      <c r="H1718" s="8" t="s">
        <v>567</v>
      </c>
      <c r="I1718" s="8">
        <v>0</v>
      </c>
      <c r="J1718" s="1">
        <v>5000</v>
      </c>
      <c r="K1718" s="1">
        <v>0</v>
      </c>
      <c r="L1718" s="8">
        <v>-5000</v>
      </c>
      <c r="M1718" t="s">
        <v>70</v>
      </c>
      <c r="N1718" t="s">
        <v>82</v>
      </c>
      <c r="O1718" t="s">
        <v>83</v>
      </c>
      <c r="P1718">
        <v>6835</v>
      </c>
      <c r="Q1718" t="s">
        <v>153</v>
      </c>
      <c r="R1718" s="8" t="s">
        <v>697</v>
      </c>
    </row>
    <row r="1719" spans="1:18" x14ac:dyDescent="0.25">
      <c r="A1719" s="8" t="s">
        <v>159</v>
      </c>
      <c r="B1719" t="s">
        <v>457</v>
      </c>
      <c r="C1719" t="s">
        <v>460</v>
      </c>
      <c r="D1719" t="s">
        <v>602</v>
      </c>
      <c r="E1719" t="s">
        <v>347</v>
      </c>
      <c r="F1719">
        <v>2020</v>
      </c>
      <c r="G1719">
        <v>10</v>
      </c>
      <c r="H1719" s="8" t="s">
        <v>567</v>
      </c>
      <c r="I1719" s="8">
        <v>0</v>
      </c>
      <c r="J1719" s="1">
        <v>1500</v>
      </c>
      <c r="K1719" s="1">
        <v>0</v>
      </c>
      <c r="L1719" s="8">
        <v>-1500</v>
      </c>
      <c r="M1719" t="s">
        <v>70</v>
      </c>
      <c r="N1719" t="s">
        <v>82</v>
      </c>
      <c r="O1719" t="s">
        <v>103</v>
      </c>
      <c r="P1719">
        <v>6850</v>
      </c>
      <c r="Q1719" t="s">
        <v>103</v>
      </c>
      <c r="R1719" s="8" t="s">
        <v>697</v>
      </c>
    </row>
    <row r="1720" spans="1:18" x14ac:dyDescent="0.25">
      <c r="A1720" s="8" t="s">
        <v>159</v>
      </c>
      <c r="B1720" t="s">
        <v>457</v>
      </c>
      <c r="C1720" t="s">
        <v>460</v>
      </c>
      <c r="D1720" t="s">
        <v>602</v>
      </c>
      <c r="E1720" t="s">
        <v>348</v>
      </c>
      <c r="F1720">
        <v>2020</v>
      </c>
      <c r="G1720">
        <v>10</v>
      </c>
      <c r="H1720" s="8" t="s">
        <v>567</v>
      </c>
      <c r="I1720" s="8">
        <v>0</v>
      </c>
      <c r="J1720" s="1">
        <v>200</v>
      </c>
      <c r="K1720" s="1">
        <v>0</v>
      </c>
      <c r="L1720" s="8">
        <v>-200</v>
      </c>
      <c r="M1720" t="s">
        <v>70</v>
      </c>
      <c r="N1720" t="s">
        <v>82</v>
      </c>
      <c r="O1720" t="s">
        <v>103</v>
      </c>
      <c r="P1720">
        <v>6855</v>
      </c>
      <c r="Q1720" t="s">
        <v>104</v>
      </c>
      <c r="R1720" s="8" t="s">
        <v>697</v>
      </c>
    </row>
    <row r="1721" spans="1:18" x14ac:dyDescent="0.25">
      <c r="A1721" s="8" t="s">
        <v>159</v>
      </c>
      <c r="B1721" t="s">
        <v>457</v>
      </c>
      <c r="C1721" t="s">
        <v>460</v>
      </c>
      <c r="D1721" t="s">
        <v>602</v>
      </c>
      <c r="E1721" t="s">
        <v>349</v>
      </c>
      <c r="F1721">
        <v>2020</v>
      </c>
      <c r="G1721">
        <v>10</v>
      </c>
      <c r="H1721" s="8" t="s">
        <v>567</v>
      </c>
      <c r="I1721" s="8">
        <v>0</v>
      </c>
      <c r="J1721" s="1">
        <v>3100</v>
      </c>
      <c r="K1721" s="1">
        <v>0</v>
      </c>
      <c r="L1721" s="8">
        <v>-3100</v>
      </c>
      <c r="M1721" t="s">
        <v>70</v>
      </c>
      <c r="N1721" t="s">
        <v>82</v>
      </c>
      <c r="O1721" t="s">
        <v>103</v>
      </c>
      <c r="P1721">
        <v>6859</v>
      </c>
      <c r="Q1721" t="s">
        <v>105</v>
      </c>
      <c r="R1721" s="8" t="s">
        <v>697</v>
      </c>
    </row>
    <row r="1722" spans="1:18" x14ac:dyDescent="0.25">
      <c r="A1722" s="8" t="s">
        <v>159</v>
      </c>
      <c r="B1722" t="s">
        <v>462</v>
      </c>
      <c r="C1722" t="s">
        <v>463</v>
      </c>
      <c r="D1722" t="s">
        <v>605</v>
      </c>
      <c r="E1722" t="s">
        <v>385</v>
      </c>
      <c r="F1722">
        <v>2020</v>
      </c>
      <c r="G1722">
        <v>10</v>
      </c>
      <c r="H1722" s="8" t="s">
        <v>567</v>
      </c>
      <c r="I1722" s="8">
        <v>0</v>
      </c>
      <c r="J1722" s="1">
        <v>1200</v>
      </c>
      <c r="K1722" s="1">
        <v>0</v>
      </c>
      <c r="L1722" s="8">
        <v>-1200</v>
      </c>
      <c r="M1722" t="s">
        <v>126</v>
      </c>
      <c r="N1722" t="s">
        <v>127</v>
      </c>
      <c r="O1722" t="s">
        <v>127</v>
      </c>
      <c r="P1722">
        <v>7310</v>
      </c>
      <c r="Q1722" t="s">
        <v>146</v>
      </c>
      <c r="R1722" s="8" t="s">
        <v>697</v>
      </c>
    </row>
    <row r="1723" spans="1:18" x14ac:dyDescent="0.25">
      <c r="A1723" s="8" t="s">
        <v>159</v>
      </c>
      <c r="B1723" t="s">
        <v>462</v>
      </c>
      <c r="C1723" t="s">
        <v>463</v>
      </c>
      <c r="D1723" t="s">
        <v>605</v>
      </c>
      <c r="E1723" t="s">
        <v>370</v>
      </c>
      <c r="F1723">
        <v>2020</v>
      </c>
      <c r="G1723">
        <v>10</v>
      </c>
      <c r="H1723" s="8" t="s">
        <v>567</v>
      </c>
      <c r="I1723" s="8">
        <v>0</v>
      </c>
      <c r="J1723" s="1">
        <v>3600</v>
      </c>
      <c r="K1723" s="1">
        <v>0</v>
      </c>
      <c r="L1723" s="8">
        <v>-3600</v>
      </c>
      <c r="M1723" t="s">
        <v>126</v>
      </c>
      <c r="N1723" t="s">
        <v>127</v>
      </c>
      <c r="O1723" t="s">
        <v>127</v>
      </c>
      <c r="P1723">
        <v>7320</v>
      </c>
      <c r="Q1723" t="s">
        <v>128</v>
      </c>
      <c r="R1723" s="8" t="s">
        <v>697</v>
      </c>
    </row>
    <row r="1724" spans="1:18" x14ac:dyDescent="0.25">
      <c r="A1724" s="8" t="s">
        <v>160</v>
      </c>
      <c r="B1724" t="s">
        <v>437</v>
      </c>
      <c r="C1724" t="s">
        <v>438</v>
      </c>
      <c r="D1724" t="s">
        <v>568</v>
      </c>
      <c r="E1724" t="s">
        <v>286</v>
      </c>
      <c r="F1724">
        <v>2020</v>
      </c>
      <c r="G1724">
        <v>11</v>
      </c>
      <c r="H1724" s="8" t="s">
        <v>567</v>
      </c>
      <c r="I1724" s="8">
        <v>0</v>
      </c>
      <c r="J1724" s="1">
        <v>161299.28</v>
      </c>
      <c r="K1724" s="1">
        <v>0</v>
      </c>
      <c r="L1724" s="8">
        <v>-161299.28</v>
      </c>
      <c r="M1724" t="s">
        <v>9</v>
      </c>
      <c r="N1724" t="s">
        <v>10</v>
      </c>
      <c r="O1724" t="s">
        <v>11</v>
      </c>
      <c r="P1724">
        <v>143</v>
      </c>
      <c r="Q1724" t="s">
        <v>12</v>
      </c>
      <c r="R1724" s="8" t="s">
        <v>697</v>
      </c>
    </row>
    <row r="1725" spans="1:18" x14ac:dyDescent="0.25">
      <c r="A1725" s="8" t="s">
        <v>160</v>
      </c>
      <c r="B1725" t="s">
        <v>437</v>
      </c>
      <c r="C1725" t="s">
        <v>438</v>
      </c>
      <c r="D1725" t="s">
        <v>568</v>
      </c>
      <c r="E1725" t="s">
        <v>286</v>
      </c>
      <c r="F1725">
        <v>2020</v>
      </c>
      <c r="G1725">
        <v>11</v>
      </c>
      <c r="H1725" s="8" t="s">
        <v>567</v>
      </c>
      <c r="I1725" s="8">
        <v>1</v>
      </c>
      <c r="J1725" s="1">
        <v>9000</v>
      </c>
      <c r="K1725" s="1">
        <v>5800</v>
      </c>
      <c r="L1725" s="8">
        <v>-3200</v>
      </c>
      <c r="M1725" t="s">
        <v>9</v>
      </c>
      <c r="N1725" t="s">
        <v>10</v>
      </c>
      <c r="O1725" t="s">
        <v>11</v>
      </c>
      <c r="P1725">
        <v>143</v>
      </c>
      <c r="Q1725" t="s">
        <v>12</v>
      </c>
      <c r="R1725" s="8" t="s">
        <v>697</v>
      </c>
    </row>
    <row r="1726" spans="1:18" x14ac:dyDescent="0.25">
      <c r="A1726" s="8" t="s">
        <v>160</v>
      </c>
      <c r="B1726" t="s">
        <v>437</v>
      </c>
      <c r="C1726" t="s">
        <v>439</v>
      </c>
      <c r="D1726" t="s">
        <v>569</v>
      </c>
      <c r="E1726" t="s">
        <v>289</v>
      </c>
      <c r="F1726">
        <v>2020</v>
      </c>
      <c r="G1726">
        <v>11</v>
      </c>
      <c r="H1726" s="8" t="s">
        <v>567</v>
      </c>
      <c r="I1726" s="8">
        <v>1</v>
      </c>
      <c r="J1726" s="1">
        <v>3650</v>
      </c>
      <c r="K1726" s="1">
        <v>450</v>
      </c>
      <c r="L1726" s="8">
        <v>-3200</v>
      </c>
      <c r="M1726" t="s">
        <v>9</v>
      </c>
      <c r="N1726" t="s">
        <v>13</v>
      </c>
      <c r="O1726" t="s">
        <v>14</v>
      </c>
      <c r="P1726">
        <v>630</v>
      </c>
      <c r="Q1726" t="s">
        <v>16</v>
      </c>
      <c r="R1726" s="8" t="s">
        <v>697</v>
      </c>
    </row>
    <row r="1727" spans="1:18" x14ac:dyDescent="0.25">
      <c r="A1727" s="8" t="s">
        <v>160</v>
      </c>
      <c r="B1727" t="s">
        <v>437</v>
      </c>
      <c r="C1727" t="s">
        <v>439</v>
      </c>
      <c r="D1727" t="s">
        <v>569</v>
      </c>
      <c r="E1727" t="s">
        <v>290</v>
      </c>
      <c r="F1727">
        <v>2020</v>
      </c>
      <c r="G1727">
        <v>11</v>
      </c>
      <c r="H1727" s="8" t="s">
        <v>567</v>
      </c>
      <c r="I1727" s="8">
        <v>1</v>
      </c>
      <c r="J1727" s="1">
        <v>1600</v>
      </c>
      <c r="K1727" s="1">
        <v>250</v>
      </c>
      <c r="L1727" s="8">
        <v>-1350</v>
      </c>
      <c r="M1727" t="s">
        <v>9</v>
      </c>
      <c r="N1727" t="s">
        <v>13</v>
      </c>
      <c r="O1727" t="s">
        <v>14</v>
      </c>
      <c r="P1727">
        <v>650</v>
      </c>
      <c r="Q1727" t="s">
        <v>17</v>
      </c>
      <c r="R1727" s="8" t="s">
        <v>697</v>
      </c>
    </row>
    <row r="1728" spans="1:18" x14ac:dyDescent="0.25">
      <c r="A1728" s="8" t="s">
        <v>160</v>
      </c>
      <c r="B1728" t="s">
        <v>437</v>
      </c>
      <c r="C1728" t="s">
        <v>439</v>
      </c>
      <c r="D1728" t="s">
        <v>569</v>
      </c>
      <c r="E1728" t="s">
        <v>291</v>
      </c>
      <c r="F1728">
        <v>2020</v>
      </c>
      <c r="G1728">
        <v>11</v>
      </c>
      <c r="H1728" s="8" t="s">
        <v>567</v>
      </c>
      <c r="I1728" s="8">
        <v>1</v>
      </c>
      <c r="J1728" s="1">
        <v>2000</v>
      </c>
      <c r="K1728" s="1">
        <v>0</v>
      </c>
      <c r="L1728" s="8">
        <v>-2000</v>
      </c>
      <c r="M1728" t="s">
        <v>9</v>
      </c>
      <c r="N1728" t="s">
        <v>13</v>
      </c>
      <c r="O1728" t="s">
        <v>14</v>
      </c>
      <c r="P1728">
        <v>670</v>
      </c>
      <c r="Q1728" t="s">
        <v>18</v>
      </c>
      <c r="R1728" s="8" t="s">
        <v>697</v>
      </c>
    </row>
    <row r="1729" spans="1:18" x14ac:dyDescent="0.25">
      <c r="A1729" s="8" t="s">
        <v>160</v>
      </c>
      <c r="B1729" t="s">
        <v>440</v>
      </c>
      <c r="C1729" t="s">
        <v>571</v>
      </c>
      <c r="D1729" t="s">
        <v>572</v>
      </c>
      <c r="E1729" t="s">
        <v>293</v>
      </c>
      <c r="F1729">
        <v>2020</v>
      </c>
      <c r="G1729">
        <v>11</v>
      </c>
      <c r="H1729" s="8" t="s">
        <v>567</v>
      </c>
      <c r="I1729" s="8">
        <v>0</v>
      </c>
      <c r="J1729" s="1">
        <v>22257</v>
      </c>
      <c r="K1729" s="1">
        <v>22257</v>
      </c>
      <c r="L1729" s="8">
        <v>0</v>
      </c>
      <c r="M1729" t="s">
        <v>19</v>
      </c>
      <c r="N1729" t="s">
        <v>23</v>
      </c>
      <c r="O1729" t="s">
        <v>148</v>
      </c>
      <c r="P1729">
        <v>1200</v>
      </c>
      <c r="Q1729" t="s">
        <v>148</v>
      </c>
      <c r="R1729" s="8" t="s">
        <v>697</v>
      </c>
    </row>
    <row r="1730" spans="1:18" x14ac:dyDescent="0.25">
      <c r="A1730" s="8" t="s">
        <v>160</v>
      </c>
      <c r="B1730" t="s">
        <v>440</v>
      </c>
      <c r="C1730" t="s">
        <v>571</v>
      </c>
      <c r="D1730" t="s">
        <v>573</v>
      </c>
      <c r="E1730" t="s">
        <v>296</v>
      </c>
      <c r="F1730">
        <v>2020</v>
      </c>
      <c r="G1730">
        <v>11</v>
      </c>
      <c r="H1730" s="8" t="s">
        <v>567</v>
      </c>
      <c r="I1730" s="8">
        <v>0</v>
      </c>
      <c r="J1730" s="1">
        <v>26754.38</v>
      </c>
      <c r="K1730" s="1">
        <v>0</v>
      </c>
      <c r="L1730" s="8">
        <v>-26754.38</v>
      </c>
      <c r="M1730" t="s">
        <v>19</v>
      </c>
      <c r="N1730" t="s">
        <v>23</v>
      </c>
      <c r="O1730" t="s">
        <v>24</v>
      </c>
      <c r="P1730">
        <v>1406</v>
      </c>
      <c r="Q1730" t="s">
        <v>27</v>
      </c>
      <c r="R1730" s="8" t="s">
        <v>697</v>
      </c>
    </row>
    <row r="1731" spans="1:18" x14ac:dyDescent="0.25">
      <c r="A1731" s="8" t="s">
        <v>160</v>
      </c>
      <c r="B1731" t="s">
        <v>440</v>
      </c>
      <c r="C1731" t="s">
        <v>571</v>
      </c>
      <c r="D1731" t="s">
        <v>573</v>
      </c>
      <c r="E1731" t="s">
        <v>296</v>
      </c>
      <c r="F1731">
        <v>2020</v>
      </c>
      <c r="G1731">
        <v>11</v>
      </c>
      <c r="H1731" s="8" t="s">
        <v>567</v>
      </c>
      <c r="I1731" s="8">
        <v>1</v>
      </c>
      <c r="J1731" s="1">
        <v>8966.1</v>
      </c>
      <c r="K1731" s="1">
        <v>0</v>
      </c>
      <c r="L1731" s="8">
        <v>-8966.1</v>
      </c>
      <c r="M1731" t="s">
        <v>19</v>
      </c>
      <c r="N1731" t="s">
        <v>23</v>
      </c>
      <c r="O1731" t="s">
        <v>24</v>
      </c>
      <c r="P1731">
        <v>1406</v>
      </c>
      <c r="Q1731" t="s">
        <v>27</v>
      </c>
      <c r="R1731" s="8" t="s">
        <v>697</v>
      </c>
    </row>
    <row r="1732" spans="1:18" x14ac:dyDescent="0.25">
      <c r="A1732" s="8" t="s">
        <v>160</v>
      </c>
      <c r="B1732" t="s">
        <v>440</v>
      </c>
      <c r="C1732" t="s">
        <v>574</v>
      </c>
      <c r="D1732" t="s">
        <v>575</v>
      </c>
      <c r="E1732" t="s">
        <v>487</v>
      </c>
      <c r="F1732">
        <v>2020</v>
      </c>
      <c r="G1732">
        <v>11</v>
      </c>
      <c r="H1732" s="8" t="s">
        <v>567</v>
      </c>
      <c r="I1732" s="8">
        <v>0</v>
      </c>
      <c r="J1732" s="1">
        <v>61002.75</v>
      </c>
      <c r="K1732" s="1">
        <v>186098.61</v>
      </c>
      <c r="L1732" s="8">
        <v>125095.86</v>
      </c>
      <c r="M1732" t="s">
        <v>19</v>
      </c>
      <c r="N1732" t="s">
        <v>30</v>
      </c>
      <c r="O1732" t="s">
        <v>31</v>
      </c>
      <c r="P1732">
        <v>1800</v>
      </c>
      <c r="Q1732" t="s">
        <v>33</v>
      </c>
      <c r="R1732" s="8" t="s">
        <v>697</v>
      </c>
    </row>
    <row r="1733" spans="1:18" x14ac:dyDescent="0.25">
      <c r="A1733" s="8" t="s">
        <v>160</v>
      </c>
      <c r="B1733" t="s">
        <v>440</v>
      </c>
      <c r="C1733" t="s">
        <v>574</v>
      </c>
      <c r="D1733" t="s">
        <v>575</v>
      </c>
      <c r="E1733" t="s">
        <v>487</v>
      </c>
      <c r="F1733">
        <v>2020</v>
      </c>
      <c r="G1733">
        <v>11</v>
      </c>
      <c r="H1733" s="8" t="s">
        <v>567</v>
      </c>
      <c r="I1733" s="8">
        <v>1</v>
      </c>
      <c r="J1733" s="1">
        <v>8966.1</v>
      </c>
      <c r="K1733" s="1">
        <v>136460.65</v>
      </c>
      <c r="L1733" s="8">
        <v>127494.55</v>
      </c>
      <c r="M1733" t="s">
        <v>19</v>
      </c>
      <c r="N1733" t="s">
        <v>30</v>
      </c>
      <c r="O1733" t="s">
        <v>31</v>
      </c>
      <c r="P1733">
        <v>1800</v>
      </c>
      <c r="Q1733" t="s">
        <v>33</v>
      </c>
      <c r="R1733" s="8" t="s">
        <v>697</v>
      </c>
    </row>
    <row r="1734" spans="1:18" x14ac:dyDescent="0.25">
      <c r="A1734" s="8" t="s">
        <v>160</v>
      </c>
      <c r="B1734" t="s">
        <v>442</v>
      </c>
      <c r="C1734" t="s">
        <v>443</v>
      </c>
      <c r="D1734" t="s">
        <v>576</v>
      </c>
      <c r="E1734" t="s">
        <v>302</v>
      </c>
      <c r="F1734">
        <v>2020</v>
      </c>
      <c r="G1734">
        <v>11</v>
      </c>
      <c r="H1734" s="8" t="s">
        <v>567</v>
      </c>
      <c r="I1734" s="8">
        <v>1</v>
      </c>
      <c r="J1734" s="1">
        <v>0</v>
      </c>
      <c r="K1734" s="1">
        <v>352.13</v>
      </c>
      <c r="L1734" s="8">
        <v>352.13</v>
      </c>
      <c r="M1734" t="s">
        <v>34</v>
      </c>
      <c r="N1734" t="s">
        <v>34</v>
      </c>
      <c r="O1734" t="s">
        <v>34</v>
      </c>
      <c r="P1734">
        <v>1900</v>
      </c>
      <c r="Q1734" t="s">
        <v>35</v>
      </c>
      <c r="R1734" s="8" t="s">
        <v>697</v>
      </c>
    </row>
    <row r="1735" spans="1:18" x14ac:dyDescent="0.25">
      <c r="A1735" s="8" t="s">
        <v>161</v>
      </c>
      <c r="B1735" t="s">
        <v>583</v>
      </c>
      <c r="C1735" t="s">
        <v>584</v>
      </c>
      <c r="D1735" t="s">
        <v>585</v>
      </c>
      <c r="E1735" t="s">
        <v>312</v>
      </c>
      <c r="F1735">
        <v>2020</v>
      </c>
      <c r="G1735">
        <v>11</v>
      </c>
      <c r="H1735" s="8" t="s">
        <v>567</v>
      </c>
      <c r="I1735" s="8">
        <v>0</v>
      </c>
      <c r="J1735" s="1">
        <v>146370</v>
      </c>
      <c r="K1735" s="1">
        <v>155666.88</v>
      </c>
      <c r="L1735" s="8">
        <v>9296.8799999999992</v>
      </c>
      <c r="M1735" t="s">
        <v>51</v>
      </c>
      <c r="N1735" t="s">
        <v>149</v>
      </c>
      <c r="O1735" t="s">
        <v>149</v>
      </c>
      <c r="P1735">
        <v>3300</v>
      </c>
      <c r="Q1735" t="s">
        <v>150</v>
      </c>
      <c r="R1735" s="8" t="s">
        <v>697</v>
      </c>
    </row>
    <row r="1736" spans="1:18" x14ac:dyDescent="0.25">
      <c r="A1736" s="8" t="s">
        <v>161</v>
      </c>
      <c r="B1736" t="s">
        <v>583</v>
      </c>
      <c r="C1736" t="s">
        <v>584</v>
      </c>
      <c r="D1736" t="s">
        <v>585</v>
      </c>
      <c r="E1736" t="s">
        <v>312</v>
      </c>
      <c r="F1736">
        <v>2020</v>
      </c>
      <c r="G1736">
        <v>11</v>
      </c>
      <c r="H1736" s="8" t="s">
        <v>567</v>
      </c>
      <c r="I1736" s="8">
        <v>1</v>
      </c>
      <c r="J1736" s="1">
        <v>7592.2</v>
      </c>
      <c r="K1736" s="1">
        <v>7592.2</v>
      </c>
      <c r="L1736" s="8">
        <v>0</v>
      </c>
      <c r="M1736" t="s">
        <v>51</v>
      </c>
      <c r="N1736" t="s">
        <v>149</v>
      </c>
      <c r="O1736" t="s">
        <v>149</v>
      </c>
      <c r="P1736">
        <v>3300</v>
      </c>
      <c r="Q1736" t="s">
        <v>150</v>
      </c>
      <c r="R1736" s="8" t="s">
        <v>697</v>
      </c>
    </row>
    <row r="1737" spans="1:18" x14ac:dyDescent="0.25">
      <c r="A1737" s="8" t="s">
        <v>161</v>
      </c>
      <c r="B1737" t="s">
        <v>583</v>
      </c>
      <c r="C1737" t="s">
        <v>586</v>
      </c>
      <c r="D1737" t="s">
        <v>587</v>
      </c>
      <c r="E1737" t="s">
        <v>320</v>
      </c>
      <c r="F1737">
        <v>2020</v>
      </c>
      <c r="G1737">
        <v>11</v>
      </c>
      <c r="H1737" s="8" t="s">
        <v>567</v>
      </c>
      <c r="I1737" s="8">
        <v>0</v>
      </c>
      <c r="J1737" s="1">
        <v>0</v>
      </c>
      <c r="K1737" s="1">
        <v>1957</v>
      </c>
      <c r="L1737" s="8">
        <v>1957</v>
      </c>
      <c r="M1737" t="s">
        <v>51</v>
      </c>
      <c r="N1737" t="s">
        <v>52</v>
      </c>
      <c r="O1737" t="s">
        <v>52</v>
      </c>
      <c r="P1737">
        <v>3806</v>
      </c>
      <c r="Q1737" t="s">
        <v>60</v>
      </c>
      <c r="R1737" s="8" t="s">
        <v>697</v>
      </c>
    </row>
    <row r="1738" spans="1:18" x14ac:dyDescent="0.25">
      <c r="A1738" s="8" t="s">
        <v>161</v>
      </c>
      <c r="B1738" t="s">
        <v>583</v>
      </c>
      <c r="C1738" t="s">
        <v>586</v>
      </c>
      <c r="D1738" t="s">
        <v>587</v>
      </c>
      <c r="E1738" t="s">
        <v>362</v>
      </c>
      <c r="F1738">
        <v>2020</v>
      </c>
      <c r="G1738">
        <v>11</v>
      </c>
      <c r="H1738" s="8" t="s">
        <v>567</v>
      </c>
      <c r="I1738" s="8">
        <v>0</v>
      </c>
      <c r="J1738" s="1">
        <v>1957</v>
      </c>
      <c r="K1738" s="1">
        <v>38745.75</v>
      </c>
      <c r="L1738" s="8">
        <v>36788.75</v>
      </c>
      <c r="M1738" t="s">
        <v>51</v>
      </c>
      <c r="N1738" t="s">
        <v>52</v>
      </c>
      <c r="O1738" t="s">
        <v>52</v>
      </c>
      <c r="P1738">
        <v>3820</v>
      </c>
      <c r="Q1738" t="s">
        <v>119</v>
      </c>
      <c r="R1738" s="8" t="s">
        <v>697</v>
      </c>
    </row>
    <row r="1739" spans="1:18" x14ac:dyDescent="0.25">
      <c r="A1739" s="8" t="s">
        <v>161</v>
      </c>
      <c r="B1739" t="s">
        <v>583</v>
      </c>
      <c r="C1739" t="s">
        <v>586</v>
      </c>
      <c r="D1739" t="s">
        <v>587</v>
      </c>
      <c r="E1739" t="s">
        <v>362</v>
      </c>
      <c r="F1739">
        <v>2020</v>
      </c>
      <c r="G1739">
        <v>11</v>
      </c>
      <c r="H1739" s="8" t="s">
        <v>567</v>
      </c>
      <c r="I1739" s="8">
        <v>1</v>
      </c>
      <c r="J1739" s="1">
        <v>0</v>
      </c>
      <c r="K1739" s="1">
        <v>8966.1</v>
      </c>
      <c r="L1739" s="8">
        <v>8966.1</v>
      </c>
      <c r="M1739" t="s">
        <v>51</v>
      </c>
      <c r="N1739" t="s">
        <v>52</v>
      </c>
      <c r="O1739" t="s">
        <v>52</v>
      </c>
      <c r="P1739">
        <v>3820</v>
      </c>
      <c r="Q1739" t="s">
        <v>119</v>
      </c>
      <c r="R1739" s="8" t="s">
        <v>697</v>
      </c>
    </row>
    <row r="1740" spans="1:18" x14ac:dyDescent="0.25">
      <c r="A1740" s="8" t="s">
        <v>161</v>
      </c>
      <c r="B1740" t="s">
        <v>451</v>
      </c>
      <c r="C1740" t="s">
        <v>452</v>
      </c>
      <c r="D1740" t="s">
        <v>588</v>
      </c>
      <c r="E1740" t="s">
        <v>322</v>
      </c>
      <c r="F1740">
        <v>2020</v>
      </c>
      <c r="G1740">
        <v>11</v>
      </c>
      <c r="H1740" s="8" t="s">
        <v>567</v>
      </c>
      <c r="I1740" s="8">
        <v>1</v>
      </c>
      <c r="J1740" s="1">
        <v>67209.039999999994</v>
      </c>
      <c r="K1740" s="1">
        <v>0</v>
      </c>
      <c r="L1740" s="8">
        <v>-67209.039999999994</v>
      </c>
      <c r="M1740" t="s">
        <v>226</v>
      </c>
      <c r="N1740" t="s">
        <v>226</v>
      </c>
      <c r="O1740" t="s">
        <v>226</v>
      </c>
      <c r="P1740">
        <v>3900</v>
      </c>
      <c r="Q1740" t="s">
        <v>62</v>
      </c>
      <c r="R1740" s="8" t="s">
        <v>697</v>
      </c>
    </row>
    <row r="1741" spans="1:18" x14ac:dyDescent="0.25">
      <c r="A1741" s="8" t="s">
        <v>159</v>
      </c>
      <c r="B1741" t="s">
        <v>453</v>
      </c>
      <c r="C1741" t="s">
        <v>454</v>
      </c>
      <c r="D1741" t="s">
        <v>589</v>
      </c>
      <c r="E1741" t="s">
        <v>367</v>
      </c>
      <c r="F1741">
        <v>2020</v>
      </c>
      <c r="G1741">
        <v>11</v>
      </c>
      <c r="H1741" s="8" t="s">
        <v>567</v>
      </c>
      <c r="I1741" s="8">
        <v>0</v>
      </c>
      <c r="J1741" s="1">
        <v>0</v>
      </c>
      <c r="K1741" s="1">
        <v>10000</v>
      </c>
      <c r="L1741" s="8">
        <v>10000</v>
      </c>
      <c r="M1741" t="s">
        <v>63</v>
      </c>
      <c r="N1741" t="s">
        <v>64</v>
      </c>
      <c r="O1741" t="s">
        <v>64</v>
      </c>
      <c r="P1741">
        <v>4336</v>
      </c>
      <c r="Q1741" t="s">
        <v>124</v>
      </c>
      <c r="R1741" s="8" t="s">
        <v>697</v>
      </c>
    </row>
    <row r="1742" spans="1:18" x14ac:dyDescent="0.25">
      <c r="A1742" s="8" t="s">
        <v>159</v>
      </c>
      <c r="B1742" t="s">
        <v>453</v>
      </c>
      <c r="C1742" t="s">
        <v>454</v>
      </c>
      <c r="D1742" t="s">
        <v>589</v>
      </c>
      <c r="E1742" t="s">
        <v>323</v>
      </c>
      <c r="F1742">
        <v>2020</v>
      </c>
      <c r="G1742">
        <v>11</v>
      </c>
      <c r="H1742" s="8" t="s">
        <v>567</v>
      </c>
      <c r="I1742" s="8">
        <v>0</v>
      </c>
      <c r="J1742" s="1">
        <v>0</v>
      </c>
      <c r="K1742" s="1">
        <v>10300</v>
      </c>
      <c r="L1742" s="8">
        <v>10300</v>
      </c>
      <c r="M1742" t="s">
        <v>63</v>
      </c>
      <c r="N1742" t="s">
        <v>64</v>
      </c>
      <c r="O1742" t="s">
        <v>64</v>
      </c>
      <c r="P1742">
        <v>4400</v>
      </c>
      <c r="Q1742" t="s">
        <v>65</v>
      </c>
      <c r="R1742" s="8" t="s">
        <v>697</v>
      </c>
    </row>
    <row r="1743" spans="1:18" x14ac:dyDescent="0.25">
      <c r="A1743" s="8" t="s">
        <v>159</v>
      </c>
      <c r="B1743" t="s">
        <v>453</v>
      </c>
      <c r="C1743" t="s">
        <v>455</v>
      </c>
      <c r="D1743" t="s">
        <v>590</v>
      </c>
      <c r="E1743" t="s">
        <v>325</v>
      </c>
      <c r="F1743">
        <v>2020</v>
      </c>
      <c r="G1743">
        <v>11</v>
      </c>
      <c r="H1743" s="8" t="s">
        <v>567</v>
      </c>
      <c r="I1743" s="8">
        <v>0</v>
      </c>
      <c r="J1743" s="1">
        <v>0</v>
      </c>
      <c r="K1743" s="1">
        <v>161299.28</v>
      </c>
      <c r="L1743" s="8">
        <v>161299.28</v>
      </c>
      <c r="M1743" t="s">
        <v>63</v>
      </c>
      <c r="N1743" t="s">
        <v>67</v>
      </c>
      <c r="O1743" t="s">
        <v>68</v>
      </c>
      <c r="P1743">
        <v>4820</v>
      </c>
      <c r="Q1743" t="s">
        <v>68</v>
      </c>
      <c r="R1743" s="8" t="s">
        <v>697</v>
      </c>
    </row>
    <row r="1744" spans="1:18" x14ac:dyDescent="0.25">
      <c r="A1744" s="8" t="s">
        <v>159</v>
      </c>
      <c r="B1744" t="s">
        <v>453</v>
      </c>
      <c r="C1744" t="s">
        <v>456</v>
      </c>
      <c r="D1744" t="s">
        <v>591</v>
      </c>
      <c r="E1744" t="s">
        <v>326</v>
      </c>
      <c r="F1744">
        <v>2020</v>
      </c>
      <c r="G1744">
        <v>11</v>
      </c>
      <c r="H1744" s="8" t="s">
        <v>567</v>
      </c>
      <c r="I1744" s="8">
        <v>1</v>
      </c>
      <c r="J1744" s="1">
        <v>0</v>
      </c>
      <c r="K1744" s="1">
        <v>67209.039999999994</v>
      </c>
      <c r="L1744" s="8">
        <v>67209.039999999994</v>
      </c>
      <c r="M1744" t="s">
        <v>63</v>
      </c>
      <c r="N1744" t="s">
        <v>69</v>
      </c>
      <c r="O1744" t="s">
        <v>69</v>
      </c>
      <c r="P1744">
        <v>4830</v>
      </c>
      <c r="Q1744" t="s">
        <v>69</v>
      </c>
      <c r="R1744" s="8" t="s">
        <v>697</v>
      </c>
    </row>
    <row r="1745" spans="1:18" x14ac:dyDescent="0.25">
      <c r="A1745" s="8" t="s">
        <v>159</v>
      </c>
      <c r="B1745" t="s">
        <v>457</v>
      </c>
      <c r="C1745" t="s">
        <v>458</v>
      </c>
      <c r="D1745" t="s">
        <v>592</v>
      </c>
      <c r="E1745" t="s">
        <v>389</v>
      </c>
      <c r="F1745">
        <v>2020</v>
      </c>
      <c r="G1745">
        <v>11</v>
      </c>
      <c r="H1745" s="8" t="s">
        <v>567</v>
      </c>
      <c r="I1745" s="8">
        <v>1</v>
      </c>
      <c r="J1745" s="1">
        <v>1000</v>
      </c>
      <c r="K1745" s="1">
        <v>0</v>
      </c>
      <c r="L1745" s="8">
        <v>-1000</v>
      </c>
      <c r="M1745" t="s">
        <v>70</v>
      </c>
      <c r="N1745" t="s">
        <v>71</v>
      </c>
      <c r="O1745" t="s">
        <v>72</v>
      </c>
      <c r="P1745">
        <v>5400</v>
      </c>
      <c r="Q1745" t="s">
        <v>152</v>
      </c>
      <c r="R1745" s="8" t="s">
        <v>697</v>
      </c>
    </row>
    <row r="1746" spans="1:18" x14ac:dyDescent="0.25">
      <c r="A1746" s="8" t="s">
        <v>159</v>
      </c>
      <c r="B1746" t="s">
        <v>457</v>
      </c>
      <c r="C1746" t="s">
        <v>459</v>
      </c>
      <c r="D1746" t="s">
        <v>593</v>
      </c>
      <c r="E1746" t="s">
        <v>328</v>
      </c>
      <c r="F1746">
        <v>2020</v>
      </c>
      <c r="G1746">
        <v>11</v>
      </c>
      <c r="H1746" s="8" t="s">
        <v>567</v>
      </c>
      <c r="I1746" s="8">
        <v>0</v>
      </c>
      <c r="J1746" s="1">
        <v>20000</v>
      </c>
      <c r="K1746" s="1">
        <v>0</v>
      </c>
      <c r="L1746" s="8">
        <v>-20000</v>
      </c>
      <c r="M1746" t="s">
        <v>70</v>
      </c>
      <c r="N1746" t="s">
        <v>74</v>
      </c>
      <c r="O1746" t="s">
        <v>75</v>
      </c>
      <c r="P1746">
        <v>6020</v>
      </c>
      <c r="Q1746" t="s">
        <v>76</v>
      </c>
      <c r="R1746" s="8" t="s">
        <v>697</v>
      </c>
    </row>
    <row r="1747" spans="1:18" x14ac:dyDescent="0.25">
      <c r="A1747" s="8" t="s">
        <v>159</v>
      </c>
      <c r="B1747" t="s">
        <v>457</v>
      </c>
      <c r="C1747" t="s">
        <v>459</v>
      </c>
      <c r="D1747" t="s">
        <v>593</v>
      </c>
      <c r="E1747" t="s">
        <v>328</v>
      </c>
      <c r="F1747">
        <v>2020</v>
      </c>
      <c r="G1747">
        <v>11</v>
      </c>
      <c r="H1747" s="8" t="s">
        <v>567</v>
      </c>
      <c r="I1747" s="8">
        <v>1</v>
      </c>
      <c r="J1747" s="1">
        <v>30672.5</v>
      </c>
      <c r="K1747" s="1">
        <v>0</v>
      </c>
      <c r="L1747" s="8">
        <v>-30672.5</v>
      </c>
      <c r="M1747" t="s">
        <v>70</v>
      </c>
      <c r="N1747" t="s">
        <v>74</v>
      </c>
      <c r="O1747" t="s">
        <v>75</v>
      </c>
      <c r="P1747">
        <v>6020</v>
      </c>
      <c r="Q1747" t="s">
        <v>76</v>
      </c>
      <c r="R1747" s="8" t="s">
        <v>697</v>
      </c>
    </row>
    <row r="1748" spans="1:18" x14ac:dyDescent="0.25">
      <c r="A1748" s="8" t="s">
        <v>159</v>
      </c>
      <c r="B1748" t="s">
        <v>457</v>
      </c>
      <c r="C1748" t="s">
        <v>459</v>
      </c>
      <c r="D1748" t="s">
        <v>593</v>
      </c>
      <c r="E1748" t="s">
        <v>329</v>
      </c>
      <c r="F1748">
        <v>2020</v>
      </c>
      <c r="G1748">
        <v>11</v>
      </c>
      <c r="H1748" s="8" t="s">
        <v>567</v>
      </c>
      <c r="I1748" s="8">
        <v>1</v>
      </c>
      <c r="J1748" s="1">
        <v>30621</v>
      </c>
      <c r="K1748" s="1">
        <v>0</v>
      </c>
      <c r="L1748" s="8">
        <v>-30621</v>
      </c>
      <c r="M1748" t="s">
        <v>70</v>
      </c>
      <c r="N1748" t="s">
        <v>74</v>
      </c>
      <c r="O1748" t="s">
        <v>75</v>
      </c>
      <c r="P1748">
        <v>6024</v>
      </c>
      <c r="Q1748" t="s">
        <v>77</v>
      </c>
      <c r="R1748" s="8" t="s">
        <v>697</v>
      </c>
    </row>
    <row r="1749" spans="1:18" x14ac:dyDescent="0.25">
      <c r="A1749" s="8" t="s">
        <v>159</v>
      </c>
      <c r="B1749" t="s">
        <v>457</v>
      </c>
      <c r="C1749" t="s">
        <v>459</v>
      </c>
      <c r="D1749" t="s">
        <v>593</v>
      </c>
      <c r="E1749" t="s">
        <v>357</v>
      </c>
      <c r="F1749">
        <v>2020</v>
      </c>
      <c r="G1749">
        <v>11</v>
      </c>
      <c r="H1749" s="8" t="s">
        <v>567</v>
      </c>
      <c r="I1749" s="8">
        <v>0</v>
      </c>
      <c r="J1749" s="1">
        <v>400</v>
      </c>
      <c r="K1749" s="1">
        <v>0</v>
      </c>
      <c r="L1749" s="8">
        <v>-400</v>
      </c>
      <c r="M1749" t="s">
        <v>70</v>
      </c>
      <c r="N1749" t="s">
        <v>74</v>
      </c>
      <c r="O1749" t="s">
        <v>75</v>
      </c>
      <c r="P1749">
        <v>6095</v>
      </c>
      <c r="Q1749" t="s">
        <v>115</v>
      </c>
      <c r="R1749" s="8" t="s">
        <v>697</v>
      </c>
    </row>
    <row r="1750" spans="1:18" x14ac:dyDescent="0.25">
      <c r="A1750" s="8" t="s">
        <v>159</v>
      </c>
      <c r="B1750" t="s">
        <v>457</v>
      </c>
      <c r="C1750" t="s">
        <v>459</v>
      </c>
      <c r="D1750" t="s">
        <v>593</v>
      </c>
      <c r="E1750" t="s">
        <v>357</v>
      </c>
      <c r="F1750">
        <v>2020</v>
      </c>
      <c r="G1750">
        <v>11</v>
      </c>
      <c r="H1750" s="8" t="s">
        <v>567</v>
      </c>
      <c r="I1750" s="8">
        <v>1</v>
      </c>
      <c r="J1750" s="1">
        <v>1000</v>
      </c>
      <c r="K1750" s="1">
        <v>0</v>
      </c>
      <c r="L1750" s="8">
        <v>-1000</v>
      </c>
      <c r="M1750" t="s">
        <v>70</v>
      </c>
      <c r="N1750" t="s">
        <v>74</v>
      </c>
      <c r="O1750" t="s">
        <v>75</v>
      </c>
      <c r="P1750">
        <v>6095</v>
      </c>
      <c r="Q1750" t="s">
        <v>115</v>
      </c>
      <c r="R1750" s="8" t="s">
        <v>697</v>
      </c>
    </row>
    <row r="1751" spans="1:18" x14ac:dyDescent="0.25">
      <c r="A1751" s="8" t="s">
        <v>159</v>
      </c>
      <c r="B1751" t="s">
        <v>457</v>
      </c>
      <c r="C1751" t="s">
        <v>459</v>
      </c>
      <c r="D1751" t="s">
        <v>594</v>
      </c>
      <c r="E1751" t="s">
        <v>330</v>
      </c>
      <c r="F1751">
        <v>2020</v>
      </c>
      <c r="G1751">
        <v>11</v>
      </c>
      <c r="H1751" s="8" t="s">
        <v>567</v>
      </c>
      <c r="I1751" s="8">
        <v>0</v>
      </c>
      <c r="J1751" s="1">
        <v>4101.6099999999997</v>
      </c>
      <c r="K1751" s="1">
        <v>0</v>
      </c>
      <c r="L1751" s="8">
        <v>-4101.6099999999997</v>
      </c>
      <c r="M1751" t="s">
        <v>70</v>
      </c>
      <c r="N1751" t="s">
        <v>74</v>
      </c>
      <c r="O1751" t="s">
        <v>78</v>
      </c>
      <c r="P1751">
        <v>6110</v>
      </c>
      <c r="Q1751" t="s">
        <v>79</v>
      </c>
      <c r="R1751" s="8" t="s">
        <v>697</v>
      </c>
    </row>
    <row r="1752" spans="1:18" x14ac:dyDescent="0.25">
      <c r="A1752" s="8" t="s">
        <v>159</v>
      </c>
      <c r="B1752" t="s">
        <v>457</v>
      </c>
      <c r="C1752" t="s">
        <v>459</v>
      </c>
      <c r="D1752" t="s">
        <v>594</v>
      </c>
      <c r="E1752" t="s">
        <v>330</v>
      </c>
      <c r="F1752">
        <v>2020</v>
      </c>
      <c r="G1752">
        <v>11</v>
      </c>
      <c r="H1752" s="8" t="s">
        <v>567</v>
      </c>
      <c r="I1752" s="8">
        <v>1</v>
      </c>
      <c r="J1752" s="1">
        <v>10230.870000000001</v>
      </c>
      <c r="K1752" s="1">
        <v>0</v>
      </c>
      <c r="L1752" s="8">
        <v>-10230.870000000001</v>
      </c>
      <c r="M1752" t="s">
        <v>70</v>
      </c>
      <c r="N1752" t="s">
        <v>74</v>
      </c>
      <c r="O1752" t="s">
        <v>78</v>
      </c>
      <c r="P1752">
        <v>6110</v>
      </c>
      <c r="Q1752" t="s">
        <v>79</v>
      </c>
      <c r="R1752" s="8" t="s">
        <v>697</v>
      </c>
    </row>
    <row r="1753" spans="1:18" x14ac:dyDescent="0.25">
      <c r="A1753" s="8" t="s">
        <v>159</v>
      </c>
      <c r="B1753" t="s">
        <v>457</v>
      </c>
      <c r="C1753" t="s">
        <v>459</v>
      </c>
      <c r="D1753" t="s">
        <v>594</v>
      </c>
      <c r="E1753" t="s">
        <v>331</v>
      </c>
      <c r="F1753">
        <v>2020</v>
      </c>
      <c r="G1753">
        <v>11</v>
      </c>
      <c r="H1753" s="8" t="s">
        <v>567</v>
      </c>
      <c r="I1753" s="8">
        <v>0</v>
      </c>
      <c r="J1753" s="1">
        <v>90</v>
      </c>
      <c r="K1753" s="1">
        <v>0</v>
      </c>
      <c r="L1753" s="8">
        <v>-90</v>
      </c>
      <c r="M1753" t="s">
        <v>70</v>
      </c>
      <c r="N1753" t="s">
        <v>74</v>
      </c>
      <c r="O1753" t="s">
        <v>78</v>
      </c>
      <c r="P1753">
        <v>6111</v>
      </c>
      <c r="Q1753" t="s">
        <v>80</v>
      </c>
      <c r="R1753" s="8" t="s">
        <v>697</v>
      </c>
    </row>
    <row r="1754" spans="1:18" x14ac:dyDescent="0.25">
      <c r="A1754" s="8" t="s">
        <v>159</v>
      </c>
      <c r="B1754" t="s">
        <v>457</v>
      </c>
      <c r="C1754" t="s">
        <v>459</v>
      </c>
      <c r="D1754" t="s">
        <v>594</v>
      </c>
      <c r="E1754" t="s">
        <v>331</v>
      </c>
      <c r="F1754">
        <v>2020</v>
      </c>
      <c r="G1754">
        <v>11</v>
      </c>
      <c r="H1754" s="8" t="s">
        <v>567</v>
      </c>
      <c r="I1754" s="8">
        <v>1</v>
      </c>
      <c r="J1754" s="1">
        <v>237.25</v>
      </c>
      <c r="K1754" s="1">
        <v>0</v>
      </c>
      <c r="L1754" s="8">
        <v>-237.25</v>
      </c>
      <c r="M1754" t="s">
        <v>70</v>
      </c>
      <c r="N1754" t="s">
        <v>74</v>
      </c>
      <c r="O1754" t="s">
        <v>78</v>
      </c>
      <c r="P1754">
        <v>6111</v>
      </c>
      <c r="Q1754" t="s">
        <v>80</v>
      </c>
      <c r="R1754" s="8" t="s">
        <v>697</v>
      </c>
    </row>
    <row r="1755" spans="1:18" x14ac:dyDescent="0.25">
      <c r="A1755" s="8" t="s">
        <v>159</v>
      </c>
      <c r="B1755" t="s">
        <v>457</v>
      </c>
      <c r="C1755" t="s">
        <v>459</v>
      </c>
      <c r="D1755" t="s">
        <v>594</v>
      </c>
      <c r="E1755" t="s">
        <v>332</v>
      </c>
      <c r="F1755">
        <v>2020</v>
      </c>
      <c r="G1755">
        <v>11</v>
      </c>
      <c r="H1755" s="8" t="s">
        <v>567</v>
      </c>
      <c r="I1755" s="8">
        <v>0</v>
      </c>
      <c r="J1755" s="1">
        <v>200</v>
      </c>
      <c r="K1755" s="1">
        <v>0</v>
      </c>
      <c r="L1755" s="8">
        <v>-200</v>
      </c>
      <c r="M1755" t="s">
        <v>70</v>
      </c>
      <c r="N1755" t="s">
        <v>74</v>
      </c>
      <c r="O1755" t="s">
        <v>78</v>
      </c>
      <c r="P1755">
        <v>6120</v>
      </c>
      <c r="Q1755" t="s">
        <v>81</v>
      </c>
      <c r="R1755" s="8" t="s">
        <v>697</v>
      </c>
    </row>
    <row r="1756" spans="1:18" x14ac:dyDescent="0.25">
      <c r="A1756" s="8" t="s">
        <v>159</v>
      </c>
      <c r="B1756" t="s">
        <v>457</v>
      </c>
      <c r="C1756" t="s">
        <v>459</v>
      </c>
      <c r="D1756" t="s">
        <v>594</v>
      </c>
      <c r="E1756" t="s">
        <v>332</v>
      </c>
      <c r="F1756">
        <v>2020</v>
      </c>
      <c r="G1756">
        <v>11</v>
      </c>
      <c r="H1756" s="8" t="s">
        <v>567</v>
      </c>
      <c r="I1756" s="8">
        <v>1</v>
      </c>
      <c r="J1756" s="1">
        <v>612.92999999999995</v>
      </c>
      <c r="K1756" s="1">
        <v>0</v>
      </c>
      <c r="L1756" s="8">
        <v>-612.92999999999995</v>
      </c>
      <c r="M1756" t="s">
        <v>70</v>
      </c>
      <c r="N1756" t="s">
        <v>74</v>
      </c>
      <c r="O1756" t="s">
        <v>78</v>
      </c>
      <c r="P1756">
        <v>6120</v>
      </c>
      <c r="Q1756" t="s">
        <v>81</v>
      </c>
      <c r="R1756" s="8" t="s">
        <v>697</v>
      </c>
    </row>
    <row r="1757" spans="1:18" x14ac:dyDescent="0.25">
      <c r="A1757" s="8" t="s">
        <v>159</v>
      </c>
      <c r="B1757" t="s">
        <v>457</v>
      </c>
      <c r="C1757" t="s">
        <v>459</v>
      </c>
      <c r="D1757" t="s">
        <v>594</v>
      </c>
      <c r="E1757" t="s">
        <v>386</v>
      </c>
      <c r="F1757">
        <v>2020</v>
      </c>
      <c r="G1757">
        <v>11</v>
      </c>
      <c r="H1757" s="8" t="s">
        <v>567</v>
      </c>
      <c r="I1757" s="8">
        <v>1</v>
      </c>
      <c r="J1757" s="1">
        <v>300</v>
      </c>
      <c r="K1757" s="1">
        <v>0</v>
      </c>
      <c r="L1757" s="8">
        <v>-300</v>
      </c>
      <c r="M1757" t="s">
        <v>70</v>
      </c>
      <c r="N1757" t="s">
        <v>74</v>
      </c>
      <c r="O1757" t="s">
        <v>78</v>
      </c>
      <c r="P1757">
        <v>6140</v>
      </c>
      <c r="Q1757" t="s">
        <v>147</v>
      </c>
      <c r="R1757" s="8" t="s">
        <v>697</v>
      </c>
    </row>
    <row r="1758" spans="1:18" x14ac:dyDescent="0.25">
      <c r="A1758" s="8" t="s">
        <v>159</v>
      </c>
      <c r="B1758" t="s">
        <v>457</v>
      </c>
      <c r="C1758" t="s">
        <v>464</v>
      </c>
      <c r="D1758" t="s">
        <v>606</v>
      </c>
      <c r="E1758" t="s">
        <v>376</v>
      </c>
      <c r="F1758">
        <v>2020</v>
      </c>
      <c r="G1758">
        <v>11</v>
      </c>
      <c r="H1758" s="8" t="s">
        <v>567</v>
      </c>
      <c r="I1758" s="8">
        <v>1</v>
      </c>
      <c r="J1758" s="1">
        <v>5800</v>
      </c>
      <c r="K1758" s="1">
        <v>0</v>
      </c>
      <c r="L1758" s="8">
        <v>-5800</v>
      </c>
      <c r="M1758" t="s">
        <v>70</v>
      </c>
      <c r="N1758" t="s">
        <v>134</v>
      </c>
      <c r="O1758" t="s">
        <v>135</v>
      </c>
      <c r="P1758">
        <v>6201</v>
      </c>
      <c r="Q1758" t="s">
        <v>136</v>
      </c>
      <c r="R1758" s="8" t="s">
        <v>697</v>
      </c>
    </row>
    <row r="1759" spans="1:18" x14ac:dyDescent="0.25">
      <c r="A1759" s="8" t="s">
        <v>159</v>
      </c>
      <c r="B1759" t="s">
        <v>457</v>
      </c>
      <c r="C1759" t="s">
        <v>464</v>
      </c>
      <c r="D1759" t="s">
        <v>607</v>
      </c>
      <c r="E1759" t="s">
        <v>377</v>
      </c>
      <c r="F1759">
        <v>2020</v>
      </c>
      <c r="G1759">
        <v>11</v>
      </c>
      <c r="H1759" s="8" t="s">
        <v>567</v>
      </c>
      <c r="I1759" s="8">
        <v>1</v>
      </c>
      <c r="J1759" s="1">
        <v>700</v>
      </c>
      <c r="K1759" s="1">
        <v>0</v>
      </c>
      <c r="L1759" s="8">
        <v>-700</v>
      </c>
      <c r="M1759" t="s">
        <v>70</v>
      </c>
      <c r="N1759" t="s">
        <v>134</v>
      </c>
      <c r="O1759" t="s">
        <v>137</v>
      </c>
      <c r="P1759">
        <v>6220</v>
      </c>
      <c r="Q1759" t="s">
        <v>138</v>
      </c>
      <c r="R1759" s="8" t="s">
        <v>697</v>
      </c>
    </row>
    <row r="1760" spans="1:18" x14ac:dyDescent="0.25">
      <c r="A1760" s="8" t="s">
        <v>159</v>
      </c>
      <c r="B1760" t="s">
        <v>457</v>
      </c>
      <c r="C1760" t="s">
        <v>460</v>
      </c>
      <c r="D1760" t="s">
        <v>595</v>
      </c>
      <c r="E1760" t="s">
        <v>333</v>
      </c>
      <c r="F1760">
        <v>2020</v>
      </c>
      <c r="G1760">
        <v>11</v>
      </c>
      <c r="H1760" s="8" t="s">
        <v>567</v>
      </c>
      <c r="I1760" s="8">
        <v>1</v>
      </c>
      <c r="J1760" s="1">
        <v>400</v>
      </c>
      <c r="K1760" s="1">
        <v>0</v>
      </c>
      <c r="L1760" s="8">
        <v>-400</v>
      </c>
      <c r="M1760" t="s">
        <v>70</v>
      </c>
      <c r="N1760" t="s">
        <v>82</v>
      </c>
      <c r="O1760" t="s">
        <v>83</v>
      </c>
      <c r="P1760">
        <v>6300</v>
      </c>
      <c r="Q1760" t="s">
        <v>82</v>
      </c>
      <c r="R1760" s="8" t="s">
        <v>697</v>
      </c>
    </row>
    <row r="1761" spans="1:18" x14ac:dyDescent="0.25">
      <c r="A1761" s="8" t="s">
        <v>159</v>
      </c>
      <c r="B1761" t="s">
        <v>457</v>
      </c>
      <c r="C1761" t="s">
        <v>460</v>
      </c>
      <c r="D1761" t="s">
        <v>595</v>
      </c>
      <c r="E1761" t="s">
        <v>365</v>
      </c>
      <c r="F1761">
        <v>2020</v>
      </c>
      <c r="G1761">
        <v>11</v>
      </c>
      <c r="H1761" s="8" t="s">
        <v>567</v>
      </c>
      <c r="I1761" s="8">
        <v>0</v>
      </c>
      <c r="J1761" s="1">
        <v>130812.5</v>
      </c>
      <c r="K1761" s="1">
        <v>0</v>
      </c>
      <c r="L1761" s="8">
        <v>-130812.5</v>
      </c>
      <c r="M1761" t="s">
        <v>70</v>
      </c>
      <c r="N1761" t="s">
        <v>82</v>
      </c>
      <c r="O1761" t="s">
        <v>83</v>
      </c>
      <c r="P1761">
        <v>6301</v>
      </c>
      <c r="Q1761" t="s">
        <v>122</v>
      </c>
      <c r="R1761" s="8" t="s">
        <v>697</v>
      </c>
    </row>
    <row r="1762" spans="1:18" x14ac:dyDescent="0.25">
      <c r="A1762" s="8" t="s">
        <v>159</v>
      </c>
      <c r="B1762" t="s">
        <v>457</v>
      </c>
      <c r="C1762" t="s">
        <v>460</v>
      </c>
      <c r="D1762" t="s">
        <v>595</v>
      </c>
      <c r="E1762" t="s">
        <v>365</v>
      </c>
      <c r="F1762">
        <v>2020</v>
      </c>
      <c r="G1762">
        <v>11</v>
      </c>
      <c r="H1762" s="8" t="s">
        <v>567</v>
      </c>
      <c r="I1762" s="8">
        <v>1</v>
      </c>
      <c r="J1762" s="1">
        <v>2300</v>
      </c>
      <c r="K1762" s="1">
        <v>0</v>
      </c>
      <c r="L1762" s="8">
        <v>-2300</v>
      </c>
      <c r="M1762" t="s">
        <v>70</v>
      </c>
      <c r="N1762" t="s">
        <v>82</v>
      </c>
      <c r="O1762" t="s">
        <v>83</v>
      </c>
      <c r="P1762">
        <v>6301</v>
      </c>
      <c r="Q1762" t="s">
        <v>122</v>
      </c>
      <c r="R1762" s="8" t="s">
        <v>697</v>
      </c>
    </row>
    <row r="1763" spans="1:18" x14ac:dyDescent="0.25">
      <c r="A1763" s="8" t="s">
        <v>159</v>
      </c>
      <c r="B1763" t="s">
        <v>457</v>
      </c>
      <c r="C1763" t="s">
        <v>460</v>
      </c>
      <c r="D1763" t="s">
        <v>596</v>
      </c>
      <c r="E1763" t="s">
        <v>334</v>
      </c>
      <c r="F1763">
        <v>2020</v>
      </c>
      <c r="G1763">
        <v>11</v>
      </c>
      <c r="H1763" s="8" t="s">
        <v>567</v>
      </c>
      <c r="I1763" s="8">
        <v>1</v>
      </c>
      <c r="J1763" s="1">
        <v>5900</v>
      </c>
      <c r="K1763" s="1">
        <v>0</v>
      </c>
      <c r="L1763" s="8">
        <v>-5900</v>
      </c>
      <c r="M1763" t="s">
        <v>70</v>
      </c>
      <c r="N1763" t="s">
        <v>82</v>
      </c>
      <c r="O1763" t="s">
        <v>84</v>
      </c>
      <c r="P1763">
        <v>6310</v>
      </c>
      <c r="Q1763" t="s">
        <v>85</v>
      </c>
      <c r="R1763" s="8" t="s">
        <v>697</v>
      </c>
    </row>
    <row r="1764" spans="1:18" x14ac:dyDescent="0.25">
      <c r="A1764" s="8" t="s">
        <v>159</v>
      </c>
      <c r="B1764" t="s">
        <v>457</v>
      </c>
      <c r="C1764" t="s">
        <v>460</v>
      </c>
      <c r="D1764" t="s">
        <v>596</v>
      </c>
      <c r="E1764" t="s">
        <v>335</v>
      </c>
      <c r="F1764">
        <v>2020</v>
      </c>
      <c r="G1764">
        <v>11</v>
      </c>
      <c r="H1764" s="8" t="s">
        <v>567</v>
      </c>
      <c r="I1764" s="8">
        <v>1</v>
      </c>
      <c r="J1764" s="1">
        <v>1310</v>
      </c>
      <c r="K1764" s="1">
        <v>0</v>
      </c>
      <c r="L1764" s="8">
        <v>-1310</v>
      </c>
      <c r="M1764" t="s">
        <v>70</v>
      </c>
      <c r="N1764" t="s">
        <v>82</v>
      </c>
      <c r="O1764" t="s">
        <v>84</v>
      </c>
      <c r="P1764">
        <v>6325</v>
      </c>
      <c r="Q1764" t="s">
        <v>86</v>
      </c>
      <c r="R1764" s="8" t="s">
        <v>697</v>
      </c>
    </row>
    <row r="1765" spans="1:18" x14ac:dyDescent="0.25">
      <c r="A1765" s="8" t="s">
        <v>159</v>
      </c>
      <c r="B1765" t="s">
        <v>457</v>
      </c>
      <c r="C1765" t="s">
        <v>460</v>
      </c>
      <c r="D1765" t="s">
        <v>596</v>
      </c>
      <c r="E1765" t="s">
        <v>336</v>
      </c>
      <c r="F1765">
        <v>2020</v>
      </c>
      <c r="G1765">
        <v>11</v>
      </c>
      <c r="H1765" s="8" t="s">
        <v>567</v>
      </c>
      <c r="I1765" s="8">
        <v>1</v>
      </c>
      <c r="J1765" s="1">
        <v>680</v>
      </c>
      <c r="K1765" s="1">
        <v>0</v>
      </c>
      <c r="L1765" s="8">
        <v>-680</v>
      </c>
      <c r="M1765" t="s">
        <v>70</v>
      </c>
      <c r="N1765" t="s">
        <v>82</v>
      </c>
      <c r="O1765" t="s">
        <v>84</v>
      </c>
      <c r="P1765">
        <v>6330</v>
      </c>
      <c r="Q1765" t="s">
        <v>87</v>
      </c>
      <c r="R1765" s="8" t="s">
        <v>697</v>
      </c>
    </row>
    <row r="1766" spans="1:18" x14ac:dyDescent="0.25">
      <c r="A1766" s="8" t="s">
        <v>159</v>
      </c>
      <c r="B1766" t="s">
        <v>457</v>
      </c>
      <c r="C1766" t="s">
        <v>460</v>
      </c>
      <c r="D1766" t="s">
        <v>597</v>
      </c>
      <c r="E1766" t="s">
        <v>337</v>
      </c>
      <c r="F1766">
        <v>2020</v>
      </c>
      <c r="G1766">
        <v>11</v>
      </c>
      <c r="H1766" s="8" t="s">
        <v>567</v>
      </c>
      <c r="I1766" s="8">
        <v>1</v>
      </c>
      <c r="J1766" s="1">
        <v>352.13</v>
      </c>
      <c r="K1766" s="1">
        <v>0</v>
      </c>
      <c r="L1766" s="8">
        <v>-352.13</v>
      </c>
      <c r="M1766" t="s">
        <v>70</v>
      </c>
      <c r="N1766" t="s">
        <v>82</v>
      </c>
      <c r="O1766" t="s">
        <v>88</v>
      </c>
      <c r="P1766">
        <v>6400</v>
      </c>
      <c r="Q1766" t="s">
        <v>89</v>
      </c>
      <c r="R1766" s="8" t="s">
        <v>697</v>
      </c>
    </row>
    <row r="1767" spans="1:18" x14ac:dyDescent="0.25">
      <c r="A1767" s="8" t="s">
        <v>159</v>
      </c>
      <c r="B1767" t="s">
        <v>457</v>
      </c>
      <c r="C1767" t="s">
        <v>460</v>
      </c>
      <c r="D1767" t="s">
        <v>598</v>
      </c>
      <c r="E1767" t="s">
        <v>339</v>
      </c>
      <c r="F1767">
        <v>2020</v>
      </c>
      <c r="G1767">
        <v>11</v>
      </c>
      <c r="H1767" s="8" t="s">
        <v>567</v>
      </c>
      <c r="I1767" s="8">
        <v>1</v>
      </c>
      <c r="J1767" s="1">
        <v>1000</v>
      </c>
      <c r="K1767" s="1">
        <v>0</v>
      </c>
      <c r="L1767" s="8">
        <v>-1000</v>
      </c>
      <c r="M1767" t="s">
        <v>70</v>
      </c>
      <c r="N1767" t="s">
        <v>82</v>
      </c>
      <c r="O1767" t="s">
        <v>91</v>
      </c>
      <c r="P1767">
        <v>6470</v>
      </c>
      <c r="Q1767" t="s">
        <v>92</v>
      </c>
      <c r="R1767" s="8" t="s">
        <v>697</v>
      </c>
    </row>
    <row r="1768" spans="1:18" x14ac:dyDescent="0.25">
      <c r="A1768" s="8" t="s">
        <v>159</v>
      </c>
      <c r="B1768" t="s">
        <v>457</v>
      </c>
      <c r="C1768" t="s">
        <v>460</v>
      </c>
      <c r="D1768" t="s">
        <v>598</v>
      </c>
      <c r="E1768" t="s">
        <v>340</v>
      </c>
      <c r="F1768">
        <v>2020</v>
      </c>
      <c r="G1768">
        <v>11</v>
      </c>
      <c r="H1768" s="8" t="s">
        <v>567</v>
      </c>
      <c r="I1768" s="8">
        <v>1</v>
      </c>
      <c r="J1768" s="1">
        <v>1400</v>
      </c>
      <c r="K1768" s="1">
        <v>0</v>
      </c>
      <c r="L1768" s="8">
        <v>-1400</v>
      </c>
      <c r="M1768" t="s">
        <v>70</v>
      </c>
      <c r="N1768" t="s">
        <v>82</v>
      </c>
      <c r="O1768" t="s">
        <v>91</v>
      </c>
      <c r="P1768">
        <v>6495</v>
      </c>
      <c r="Q1768" t="s">
        <v>93</v>
      </c>
      <c r="R1768" s="8" t="s">
        <v>697</v>
      </c>
    </row>
    <row r="1769" spans="1:18" x14ac:dyDescent="0.25">
      <c r="A1769" s="8" t="s">
        <v>159</v>
      </c>
      <c r="B1769" t="s">
        <v>457</v>
      </c>
      <c r="C1769" t="s">
        <v>460</v>
      </c>
      <c r="D1769" t="s">
        <v>616</v>
      </c>
      <c r="E1769" t="s">
        <v>391</v>
      </c>
      <c r="F1769">
        <v>2020</v>
      </c>
      <c r="G1769">
        <v>11</v>
      </c>
      <c r="H1769" s="8" t="s">
        <v>567</v>
      </c>
      <c r="I1769" s="8">
        <v>1</v>
      </c>
      <c r="J1769" s="1">
        <v>1850</v>
      </c>
      <c r="K1769" s="1">
        <v>0</v>
      </c>
      <c r="L1769" s="8">
        <v>-1850</v>
      </c>
      <c r="M1769" t="s">
        <v>70</v>
      </c>
      <c r="N1769" t="s">
        <v>82</v>
      </c>
      <c r="O1769" t="s">
        <v>154</v>
      </c>
      <c r="P1769">
        <v>6560</v>
      </c>
      <c r="Q1769" t="s">
        <v>155</v>
      </c>
      <c r="R1769" s="8" t="s">
        <v>697</v>
      </c>
    </row>
    <row r="1770" spans="1:18" x14ac:dyDescent="0.25">
      <c r="A1770" s="8" t="s">
        <v>159</v>
      </c>
      <c r="B1770" t="s">
        <v>457</v>
      </c>
      <c r="C1770" t="s">
        <v>460</v>
      </c>
      <c r="D1770" t="s">
        <v>599</v>
      </c>
      <c r="E1770" t="s">
        <v>358</v>
      </c>
      <c r="F1770">
        <v>2020</v>
      </c>
      <c r="G1770">
        <v>11</v>
      </c>
      <c r="H1770" s="8" t="s">
        <v>567</v>
      </c>
      <c r="I1770" s="8">
        <v>1</v>
      </c>
      <c r="J1770" s="1">
        <v>1500</v>
      </c>
      <c r="K1770" s="1">
        <v>0</v>
      </c>
      <c r="L1770" s="8">
        <v>-1500</v>
      </c>
      <c r="M1770" t="s">
        <v>70</v>
      </c>
      <c r="N1770" t="s">
        <v>82</v>
      </c>
      <c r="O1770" t="s">
        <v>94</v>
      </c>
      <c r="P1770">
        <v>6600</v>
      </c>
      <c r="Q1770" t="s">
        <v>116</v>
      </c>
      <c r="R1770" s="8" t="s">
        <v>697</v>
      </c>
    </row>
    <row r="1771" spans="1:18" x14ac:dyDescent="0.25">
      <c r="A1771" s="8" t="s">
        <v>159</v>
      </c>
      <c r="B1771" t="s">
        <v>457</v>
      </c>
      <c r="C1771" t="s">
        <v>460</v>
      </c>
      <c r="D1771" t="s">
        <v>599</v>
      </c>
      <c r="E1771" t="s">
        <v>341</v>
      </c>
      <c r="F1771">
        <v>2020</v>
      </c>
      <c r="G1771">
        <v>11</v>
      </c>
      <c r="H1771" s="8" t="s">
        <v>567</v>
      </c>
      <c r="I1771" s="8">
        <v>1</v>
      </c>
      <c r="J1771" s="1">
        <v>300</v>
      </c>
      <c r="K1771" s="1">
        <v>0</v>
      </c>
      <c r="L1771" s="8">
        <v>-300</v>
      </c>
      <c r="M1771" t="s">
        <v>70</v>
      </c>
      <c r="N1771" t="s">
        <v>82</v>
      </c>
      <c r="O1771" t="s">
        <v>94</v>
      </c>
      <c r="P1771">
        <v>6640</v>
      </c>
      <c r="Q1771" t="s">
        <v>95</v>
      </c>
      <c r="R1771" s="8" t="s">
        <v>697</v>
      </c>
    </row>
    <row r="1772" spans="1:18" x14ac:dyDescent="0.25">
      <c r="A1772" s="8" t="s">
        <v>159</v>
      </c>
      <c r="B1772" t="s">
        <v>457</v>
      </c>
      <c r="C1772" t="s">
        <v>460</v>
      </c>
      <c r="D1772" t="s">
        <v>599</v>
      </c>
      <c r="E1772" t="s">
        <v>342</v>
      </c>
      <c r="F1772">
        <v>2020</v>
      </c>
      <c r="G1772">
        <v>11</v>
      </c>
      <c r="H1772" s="8" t="s">
        <v>567</v>
      </c>
      <c r="I1772" s="8">
        <v>0</v>
      </c>
      <c r="J1772" s="1">
        <v>800</v>
      </c>
      <c r="K1772" s="1">
        <v>0</v>
      </c>
      <c r="L1772" s="8">
        <v>-800</v>
      </c>
      <c r="M1772" t="s">
        <v>70</v>
      </c>
      <c r="N1772" t="s">
        <v>82</v>
      </c>
      <c r="O1772" t="s">
        <v>94</v>
      </c>
      <c r="P1772">
        <v>6650</v>
      </c>
      <c r="Q1772" t="s">
        <v>96</v>
      </c>
      <c r="R1772" s="8" t="s">
        <v>697</v>
      </c>
    </row>
    <row r="1773" spans="1:18" x14ac:dyDescent="0.25">
      <c r="A1773" s="8" t="s">
        <v>159</v>
      </c>
      <c r="B1773" t="s">
        <v>457</v>
      </c>
      <c r="C1773" t="s">
        <v>460</v>
      </c>
      <c r="D1773" t="s">
        <v>599</v>
      </c>
      <c r="E1773" t="s">
        <v>342</v>
      </c>
      <c r="F1773">
        <v>2020</v>
      </c>
      <c r="G1773">
        <v>11</v>
      </c>
      <c r="H1773" s="8" t="s">
        <v>567</v>
      </c>
      <c r="I1773" s="8">
        <v>1</v>
      </c>
      <c r="J1773" s="1">
        <v>7100</v>
      </c>
      <c r="K1773" s="1">
        <v>0</v>
      </c>
      <c r="L1773" s="8">
        <v>-7100</v>
      </c>
      <c r="M1773" t="s">
        <v>70</v>
      </c>
      <c r="N1773" t="s">
        <v>82</v>
      </c>
      <c r="O1773" t="s">
        <v>94</v>
      </c>
      <c r="P1773">
        <v>6650</v>
      </c>
      <c r="Q1773" t="s">
        <v>96</v>
      </c>
      <c r="R1773" s="8" t="s">
        <v>697</v>
      </c>
    </row>
    <row r="1774" spans="1:18" x14ac:dyDescent="0.25">
      <c r="A1774" s="8" t="s">
        <v>159</v>
      </c>
      <c r="B1774" t="s">
        <v>457</v>
      </c>
      <c r="C1774" t="s">
        <v>460</v>
      </c>
      <c r="D1774" t="s">
        <v>600</v>
      </c>
      <c r="E1774" t="s">
        <v>366</v>
      </c>
      <c r="F1774">
        <v>2020</v>
      </c>
      <c r="G1774">
        <v>11</v>
      </c>
      <c r="H1774" s="8" t="s">
        <v>567</v>
      </c>
      <c r="I1774" s="8">
        <v>1</v>
      </c>
      <c r="J1774" s="1">
        <v>40</v>
      </c>
      <c r="K1774" s="1">
        <v>0</v>
      </c>
      <c r="L1774" s="8">
        <v>-40</v>
      </c>
      <c r="M1774" t="s">
        <v>70</v>
      </c>
      <c r="N1774" t="s">
        <v>82</v>
      </c>
      <c r="O1774" t="s">
        <v>99</v>
      </c>
      <c r="P1774">
        <v>6800</v>
      </c>
      <c r="Q1774" t="s">
        <v>123</v>
      </c>
      <c r="R1774" s="8" t="s">
        <v>697</v>
      </c>
    </row>
    <row r="1775" spans="1:18" x14ac:dyDescent="0.25">
      <c r="A1775" s="8" t="s">
        <v>159</v>
      </c>
      <c r="B1775" t="s">
        <v>457</v>
      </c>
      <c r="C1775" t="s">
        <v>460</v>
      </c>
      <c r="D1775" t="s">
        <v>600</v>
      </c>
      <c r="E1775" t="s">
        <v>345</v>
      </c>
      <c r="F1775">
        <v>2020</v>
      </c>
      <c r="G1775">
        <v>11</v>
      </c>
      <c r="H1775" s="8" t="s">
        <v>567</v>
      </c>
      <c r="I1775" s="8">
        <v>0</v>
      </c>
      <c r="J1775" s="1">
        <v>200</v>
      </c>
      <c r="K1775" s="1">
        <v>0</v>
      </c>
      <c r="L1775" s="8">
        <v>-200</v>
      </c>
      <c r="M1775" t="s">
        <v>70</v>
      </c>
      <c r="N1775" t="s">
        <v>82</v>
      </c>
      <c r="O1775" t="s">
        <v>99</v>
      </c>
      <c r="P1775">
        <v>6805</v>
      </c>
      <c r="Q1775" t="s">
        <v>100</v>
      </c>
      <c r="R1775" s="8" t="s">
        <v>697</v>
      </c>
    </row>
    <row r="1776" spans="1:18" x14ac:dyDescent="0.25">
      <c r="A1776" s="8" t="s">
        <v>159</v>
      </c>
      <c r="B1776" t="s">
        <v>457</v>
      </c>
      <c r="C1776" t="s">
        <v>460</v>
      </c>
      <c r="D1776" t="s">
        <v>600</v>
      </c>
      <c r="E1776" t="s">
        <v>345</v>
      </c>
      <c r="F1776">
        <v>2020</v>
      </c>
      <c r="G1776">
        <v>11</v>
      </c>
      <c r="H1776" s="8" t="s">
        <v>567</v>
      </c>
      <c r="I1776" s="8">
        <v>1</v>
      </c>
      <c r="J1776" s="1">
        <v>590</v>
      </c>
      <c r="K1776" s="1">
        <v>0</v>
      </c>
      <c r="L1776" s="8">
        <v>-590</v>
      </c>
      <c r="M1776" t="s">
        <v>70</v>
      </c>
      <c r="N1776" t="s">
        <v>82</v>
      </c>
      <c r="O1776" t="s">
        <v>99</v>
      </c>
      <c r="P1776">
        <v>6805</v>
      </c>
      <c r="Q1776" t="s">
        <v>100</v>
      </c>
      <c r="R1776" s="8" t="s">
        <v>697</v>
      </c>
    </row>
    <row r="1777" spans="1:18" x14ac:dyDescent="0.25">
      <c r="A1777" s="8" t="s">
        <v>159</v>
      </c>
      <c r="B1777" t="s">
        <v>457</v>
      </c>
      <c r="C1777" t="s">
        <v>460</v>
      </c>
      <c r="D1777" t="s">
        <v>600</v>
      </c>
      <c r="E1777" t="s">
        <v>360</v>
      </c>
      <c r="F1777">
        <v>2020</v>
      </c>
      <c r="G1777">
        <v>11</v>
      </c>
      <c r="H1777" s="8" t="s">
        <v>567</v>
      </c>
      <c r="I1777" s="8">
        <v>1</v>
      </c>
      <c r="J1777" s="1">
        <v>200</v>
      </c>
      <c r="K1777" s="1">
        <v>0</v>
      </c>
      <c r="L1777" s="8">
        <v>-200</v>
      </c>
      <c r="M1777" t="s">
        <v>70</v>
      </c>
      <c r="N1777" t="s">
        <v>82</v>
      </c>
      <c r="O1777" t="s">
        <v>99</v>
      </c>
      <c r="P1777">
        <v>6815</v>
      </c>
      <c r="Q1777" t="s">
        <v>99</v>
      </c>
      <c r="R1777" s="8" t="s">
        <v>697</v>
      </c>
    </row>
    <row r="1778" spans="1:18" x14ac:dyDescent="0.25">
      <c r="A1778" s="8" t="s">
        <v>159</v>
      </c>
      <c r="B1778" t="s">
        <v>457</v>
      </c>
      <c r="C1778" t="s">
        <v>460</v>
      </c>
      <c r="D1778" t="s">
        <v>601</v>
      </c>
      <c r="E1778" t="s">
        <v>346</v>
      </c>
      <c r="F1778">
        <v>2020</v>
      </c>
      <c r="G1778">
        <v>11</v>
      </c>
      <c r="H1778" s="8" t="s">
        <v>567</v>
      </c>
      <c r="I1778" s="8">
        <v>0</v>
      </c>
      <c r="J1778" s="1">
        <v>10000</v>
      </c>
      <c r="K1778" s="1">
        <v>0</v>
      </c>
      <c r="L1778" s="8">
        <v>-10000</v>
      </c>
      <c r="M1778" t="s">
        <v>70</v>
      </c>
      <c r="N1778" t="s">
        <v>82</v>
      </c>
      <c r="O1778" t="s">
        <v>101</v>
      </c>
      <c r="P1778">
        <v>6825</v>
      </c>
      <c r="Q1778" t="s">
        <v>102</v>
      </c>
      <c r="R1778" s="8" t="s">
        <v>697</v>
      </c>
    </row>
    <row r="1779" spans="1:18" x14ac:dyDescent="0.25">
      <c r="A1779" s="8" t="s">
        <v>159</v>
      </c>
      <c r="B1779" t="s">
        <v>457</v>
      </c>
      <c r="C1779" t="s">
        <v>460</v>
      </c>
      <c r="D1779" t="s">
        <v>601</v>
      </c>
      <c r="E1779" t="s">
        <v>388</v>
      </c>
      <c r="F1779">
        <v>2020</v>
      </c>
      <c r="G1779">
        <v>11</v>
      </c>
      <c r="H1779" s="8" t="s">
        <v>567</v>
      </c>
      <c r="I1779" s="8">
        <v>0</v>
      </c>
      <c r="J1779" s="1">
        <v>80</v>
      </c>
      <c r="K1779" s="1">
        <v>0</v>
      </c>
      <c r="L1779" s="8">
        <v>-80</v>
      </c>
      <c r="M1779" t="s">
        <v>70</v>
      </c>
      <c r="N1779" t="s">
        <v>82</v>
      </c>
      <c r="O1779" t="s">
        <v>101</v>
      </c>
      <c r="P1779">
        <v>6830</v>
      </c>
      <c r="Q1779" t="s">
        <v>151</v>
      </c>
      <c r="R1779" s="8" t="s">
        <v>697</v>
      </c>
    </row>
    <row r="1780" spans="1:18" x14ac:dyDescent="0.25">
      <c r="A1780" s="8" t="s">
        <v>159</v>
      </c>
      <c r="B1780" t="s">
        <v>457</v>
      </c>
      <c r="C1780" t="s">
        <v>460</v>
      </c>
      <c r="D1780" t="s">
        <v>601</v>
      </c>
      <c r="E1780" t="s">
        <v>388</v>
      </c>
      <c r="F1780">
        <v>2020</v>
      </c>
      <c r="G1780">
        <v>11</v>
      </c>
      <c r="H1780" s="8" t="s">
        <v>567</v>
      </c>
      <c r="I1780" s="8">
        <v>1</v>
      </c>
      <c r="J1780" s="1">
        <v>1000</v>
      </c>
      <c r="K1780" s="1">
        <v>0</v>
      </c>
      <c r="L1780" s="8">
        <v>-1000</v>
      </c>
      <c r="M1780" t="s">
        <v>70</v>
      </c>
      <c r="N1780" t="s">
        <v>82</v>
      </c>
      <c r="O1780" t="s">
        <v>101</v>
      </c>
      <c r="P1780">
        <v>6830</v>
      </c>
      <c r="Q1780" t="s">
        <v>151</v>
      </c>
      <c r="R1780" s="8" t="s">
        <v>697</v>
      </c>
    </row>
    <row r="1781" spans="1:18" x14ac:dyDescent="0.25">
      <c r="A1781" s="8" t="s">
        <v>159</v>
      </c>
      <c r="B1781" t="s">
        <v>457</v>
      </c>
      <c r="C1781" t="s">
        <v>460</v>
      </c>
      <c r="D1781" t="s">
        <v>595</v>
      </c>
      <c r="E1781" t="s">
        <v>390</v>
      </c>
      <c r="F1781">
        <v>2020</v>
      </c>
      <c r="G1781">
        <v>11</v>
      </c>
      <c r="H1781" s="8" t="s">
        <v>567</v>
      </c>
      <c r="I1781" s="8">
        <v>1</v>
      </c>
      <c r="J1781" s="1">
        <v>5000</v>
      </c>
      <c r="K1781" s="1">
        <v>0</v>
      </c>
      <c r="L1781" s="8">
        <v>-5000</v>
      </c>
      <c r="M1781" t="s">
        <v>70</v>
      </c>
      <c r="N1781" t="s">
        <v>82</v>
      </c>
      <c r="O1781" t="s">
        <v>83</v>
      </c>
      <c r="P1781">
        <v>6835</v>
      </c>
      <c r="Q1781" t="s">
        <v>153</v>
      </c>
      <c r="R1781" s="8" t="s">
        <v>697</v>
      </c>
    </row>
    <row r="1782" spans="1:18" x14ac:dyDescent="0.25">
      <c r="A1782" s="8" t="s">
        <v>159</v>
      </c>
      <c r="B1782" t="s">
        <v>457</v>
      </c>
      <c r="C1782" t="s">
        <v>460</v>
      </c>
      <c r="D1782" t="s">
        <v>602</v>
      </c>
      <c r="E1782" t="s">
        <v>347</v>
      </c>
      <c r="F1782">
        <v>2020</v>
      </c>
      <c r="G1782">
        <v>11</v>
      </c>
      <c r="H1782" s="8" t="s">
        <v>567</v>
      </c>
      <c r="I1782" s="8">
        <v>1</v>
      </c>
      <c r="J1782" s="1">
        <v>1500</v>
      </c>
      <c r="K1782" s="1">
        <v>0</v>
      </c>
      <c r="L1782" s="8">
        <v>-1500</v>
      </c>
      <c r="M1782" t="s">
        <v>70</v>
      </c>
      <c r="N1782" t="s">
        <v>82</v>
      </c>
      <c r="O1782" t="s">
        <v>103</v>
      </c>
      <c r="P1782">
        <v>6850</v>
      </c>
      <c r="Q1782" t="s">
        <v>103</v>
      </c>
      <c r="R1782" s="8" t="s">
        <v>697</v>
      </c>
    </row>
    <row r="1783" spans="1:18" x14ac:dyDescent="0.25">
      <c r="A1783" s="8" t="s">
        <v>159</v>
      </c>
      <c r="B1783" t="s">
        <v>457</v>
      </c>
      <c r="C1783" t="s">
        <v>460</v>
      </c>
      <c r="D1783" t="s">
        <v>602</v>
      </c>
      <c r="E1783" t="s">
        <v>348</v>
      </c>
      <c r="F1783">
        <v>2020</v>
      </c>
      <c r="G1783">
        <v>11</v>
      </c>
      <c r="H1783" s="8" t="s">
        <v>567</v>
      </c>
      <c r="I1783" s="8">
        <v>1</v>
      </c>
      <c r="J1783" s="1">
        <v>200</v>
      </c>
      <c r="K1783" s="1">
        <v>0</v>
      </c>
      <c r="L1783" s="8">
        <v>-200</v>
      </c>
      <c r="M1783" t="s">
        <v>70</v>
      </c>
      <c r="N1783" t="s">
        <v>82</v>
      </c>
      <c r="O1783" t="s">
        <v>103</v>
      </c>
      <c r="P1783">
        <v>6855</v>
      </c>
      <c r="Q1783" t="s">
        <v>104</v>
      </c>
      <c r="R1783" s="8" t="s">
        <v>697</v>
      </c>
    </row>
    <row r="1784" spans="1:18" x14ac:dyDescent="0.25">
      <c r="A1784" s="8" t="s">
        <v>159</v>
      </c>
      <c r="B1784" t="s">
        <v>457</v>
      </c>
      <c r="C1784" t="s">
        <v>460</v>
      </c>
      <c r="D1784" t="s">
        <v>602</v>
      </c>
      <c r="E1784" t="s">
        <v>349</v>
      </c>
      <c r="F1784">
        <v>2020</v>
      </c>
      <c r="G1784">
        <v>11</v>
      </c>
      <c r="H1784" s="8" t="s">
        <v>567</v>
      </c>
      <c r="I1784" s="8">
        <v>1</v>
      </c>
      <c r="J1784" s="1">
        <v>3100</v>
      </c>
      <c r="K1784" s="1">
        <v>0</v>
      </c>
      <c r="L1784" s="8">
        <v>-3100</v>
      </c>
      <c r="M1784" t="s">
        <v>70</v>
      </c>
      <c r="N1784" t="s">
        <v>82</v>
      </c>
      <c r="O1784" t="s">
        <v>103</v>
      </c>
      <c r="P1784">
        <v>6859</v>
      </c>
      <c r="Q1784" t="s">
        <v>105</v>
      </c>
      <c r="R1784" s="8" t="s">
        <v>697</v>
      </c>
    </row>
    <row r="1785" spans="1:18" x14ac:dyDescent="0.25">
      <c r="A1785" s="8" t="s">
        <v>159</v>
      </c>
      <c r="B1785" t="s">
        <v>462</v>
      </c>
      <c r="C1785" t="s">
        <v>463</v>
      </c>
      <c r="D1785" t="s">
        <v>605</v>
      </c>
      <c r="E1785" t="s">
        <v>385</v>
      </c>
      <c r="F1785">
        <v>2020</v>
      </c>
      <c r="G1785">
        <v>11</v>
      </c>
      <c r="H1785" s="8" t="s">
        <v>567</v>
      </c>
      <c r="I1785" s="8">
        <v>1</v>
      </c>
      <c r="J1785" s="1">
        <v>1200</v>
      </c>
      <c r="K1785" s="1">
        <v>0</v>
      </c>
      <c r="L1785" s="8">
        <v>-1200</v>
      </c>
      <c r="M1785" t="s">
        <v>126</v>
      </c>
      <c r="N1785" t="s">
        <v>127</v>
      </c>
      <c r="O1785" t="s">
        <v>127</v>
      </c>
      <c r="P1785">
        <v>7310</v>
      </c>
      <c r="Q1785" t="s">
        <v>146</v>
      </c>
      <c r="R1785" s="8" t="s">
        <v>697</v>
      </c>
    </row>
    <row r="1786" spans="1:18" x14ac:dyDescent="0.25">
      <c r="A1786" s="8" t="s">
        <v>160</v>
      </c>
      <c r="B1786" t="s">
        <v>437</v>
      </c>
      <c r="C1786" t="s">
        <v>438</v>
      </c>
      <c r="D1786" t="s">
        <v>568</v>
      </c>
      <c r="E1786" t="s">
        <v>286</v>
      </c>
      <c r="F1786">
        <v>2020</v>
      </c>
      <c r="G1786">
        <v>12</v>
      </c>
      <c r="H1786" s="8" t="s">
        <v>567</v>
      </c>
      <c r="I1786" s="8">
        <v>0</v>
      </c>
      <c r="J1786" s="1">
        <v>162080.78</v>
      </c>
      <c r="K1786" s="1">
        <v>0</v>
      </c>
      <c r="L1786" s="8">
        <v>-162080.78</v>
      </c>
      <c r="M1786" t="s">
        <v>9</v>
      </c>
      <c r="N1786" t="s">
        <v>10</v>
      </c>
      <c r="O1786" t="s">
        <v>11</v>
      </c>
      <c r="P1786">
        <v>143</v>
      </c>
      <c r="Q1786" t="s">
        <v>12</v>
      </c>
      <c r="R1786" s="8" t="s">
        <v>697</v>
      </c>
    </row>
    <row r="1787" spans="1:18" x14ac:dyDescent="0.25">
      <c r="A1787" s="8" t="s">
        <v>160</v>
      </c>
      <c r="B1787" t="s">
        <v>437</v>
      </c>
      <c r="C1787" t="s">
        <v>438</v>
      </c>
      <c r="D1787" t="s">
        <v>568</v>
      </c>
      <c r="E1787" t="s">
        <v>286</v>
      </c>
      <c r="F1787">
        <v>2020</v>
      </c>
      <c r="G1787">
        <v>12</v>
      </c>
      <c r="H1787" s="8" t="s">
        <v>567</v>
      </c>
      <c r="I1787" s="8">
        <v>1</v>
      </c>
      <c r="J1787" s="1">
        <v>9000</v>
      </c>
      <c r="K1787" s="1">
        <v>5800</v>
      </c>
      <c r="L1787" s="8">
        <v>-3200</v>
      </c>
      <c r="M1787" t="s">
        <v>9</v>
      </c>
      <c r="N1787" t="s">
        <v>10</v>
      </c>
      <c r="O1787" t="s">
        <v>11</v>
      </c>
      <c r="P1787">
        <v>143</v>
      </c>
      <c r="Q1787" t="s">
        <v>12</v>
      </c>
      <c r="R1787" s="8" t="s">
        <v>697</v>
      </c>
    </row>
    <row r="1788" spans="1:18" x14ac:dyDescent="0.25">
      <c r="A1788" s="8" t="s">
        <v>160</v>
      </c>
      <c r="B1788" t="s">
        <v>437</v>
      </c>
      <c r="C1788" t="s">
        <v>439</v>
      </c>
      <c r="D1788" t="s">
        <v>569</v>
      </c>
      <c r="E1788" t="s">
        <v>289</v>
      </c>
      <c r="F1788">
        <v>2020</v>
      </c>
      <c r="G1788">
        <v>12</v>
      </c>
      <c r="H1788" s="8" t="s">
        <v>567</v>
      </c>
      <c r="I1788" s="8">
        <v>1</v>
      </c>
      <c r="J1788" s="1">
        <v>3650</v>
      </c>
      <c r="K1788" s="1">
        <v>450</v>
      </c>
      <c r="L1788" s="8">
        <v>-3200</v>
      </c>
      <c r="M1788" t="s">
        <v>9</v>
      </c>
      <c r="N1788" t="s">
        <v>13</v>
      </c>
      <c r="O1788" t="s">
        <v>14</v>
      </c>
      <c r="P1788">
        <v>630</v>
      </c>
      <c r="Q1788" t="s">
        <v>16</v>
      </c>
      <c r="R1788" s="8" t="s">
        <v>697</v>
      </c>
    </row>
    <row r="1789" spans="1:18" x14ac:dyDescent="0.25">
      <c r="A1789" s="8" t="s">
        <v>160</v>
      </c>
      <c r="B1789" t="s">
        <v>437</v>
      </c>
      <c r="C1789" t="s">
        <v>439</v>
      </c>
      <c r="D1789" t="s">
        <v>569</v>
      </c>
      <c r="E1789" t="s">
        <v>290</v>
      </c>
      <c r="F1789">
        <v>2020</v>
      </c>
      <c r="G1789">
        <v>12</v>
      </c>
      <c r="H1789" s="8" t="s">
        <v>567</v>
      </c>
      <c r="I1789" s="8">
        <v>1</v>
      </c>
      <c r="J1789" s="1">
        <v>1600</v>
      </c>
      <c r="K1789" s="1">
        <v>250</v>
      </c>
      <c r="L1789" s="8">
        <v>-1350</v>
      </c>
      <c r="M1789" t="s">
        <v>9</v>
      </c>
      <c r="N1789" t="s">
        <v>13</v>
      </c>
      <c r="O1789" t="s">
        <v>14</v>
      </c>
      <c r="P1789">
        <v>650</v>
      </c>
      <c r="Q1789" t="s">
        <v>17</v>
      </c>
      <c r="R1789" s="8" t="s">
        <v>697</v>
      </c>
    </row>
    <row r="1790" spans="1:18" x14ac:dyDescent="0.25">
      <c r="A1790" s="8" t="s">
        <v>160</v>
      </c>
      <c r="B1790" t="s">
        <v>437</v>
      </c>
      <c r="C1790" t="s">
        <v>439</v>
      </c>
      <c r="D1790" t="s">
        <v>569</v>
      </c>
      <c r="E1790" t="s">
        <v>291</v>
      </c>
      <c r="F1790">
        <v>2020</v>
      </c>
      <c r="G1790">
        <v>12</v>
      </c>
      <c r="H1790" s="8" t="s">
        <v>567</v>
      </c>
      <c r="I1790" s="8">
        <v>1</v>
      </c>
      <c r="J1790" s="1">
        <v>2000</v>
      </c>
      <c r="K1790" s="1">
        <v>0</v>
      </c>
      <c r="L1790" s="8">
        <v>-2000</v>
      </c>
      <c r="M1790" t="s">
        <v>9</v>
      </c>
      <c r="N1790" t="s">
        <v>13</v>
      </c>
      <c r="O1790" t="s">
        <v>14</v>
      </c>
      <c r="P1790">
        <v>670</v>
      </c>
      <c r="Q1790" t="s">
        <v>18</v>
      </c>
      <c r="R1790" s="8" t="s">
        <v>697</v>
      </c>
    </row>
    <row r="1791" spans="1:18" x14ac:dyDescent="0.25">
      <c r="A1791" s="8" t="s">
        <v>160</v>
      </c>
      <c r="B1791" t="s">
        <v>440</v>
      </c>
      <c r="C1791" t="s">
        <v>571</v>
      </c>
      <c r="D1791" t="s">
        <v>572</v>
      </c>
      <c r="E1791" t="s">
        <v>293</v>
      </c>
      <c r="F1791">
        <v>2020</v>
      </c>
      <c r="G1791">
        <v>12</v>
      </c>
      <c r="H1791" s="8" t="s">
        <v>567</v>
      </c>
      <c r="I1791" s="8">
        <v>0</v>
      </c>
      <c r="J1791" s="1">
        <v>12257</v>
      </c>
      <c r="K1791" s="1">
        <v>12257</v>
      </c>
      <c r="L1791" s="8">
        <v>0</v>
      </c>
      <c r="M1791" t="s">
        <v>19</v>
      </c>
      <c r="N1791" t="s">
        <v>23</v>
      </c>
      <c r="O1791" t="s">
        <v>148</v>
      </c>
      <c r="P1791">
        <v>1200</v>
      </c>
      <c r="Q1791" t="s">
        <v>148</v>
      </c>
      <c r="R1791" s="8" t="s">
        <v>697</v>
      </c>
    </row>
    <row r="1792" spans="1:18" x14ac:dyDescent="0.25">
      <c r="A1792" s="8" t="s">
        <v>160</v>
      </c>
      <c r="B1792" t="s">
        <v>440</v>
      </c>
      <c r="C1792" t="s">
        <v>571</v>
      </c>
      <c r="D1792" t="s">
        <v>573</v>
      </c>
      <c r="E1792" t="s">
        <v>296</v>
      </c>
      <c r="F1792">
        <v>2020</v>
      </c>
      <c r="G1792">
        <v>12</v>
      </c>
      <c r="H1792" s="8" t="s">
        <v>567</v>
      </c>
      <c r="I1792" s="8">
        <v>0</v>
      </c>
      <c r="J1792" s="1">
        <v>26902.86</v>
      </c>
      <c r="K1792" s="1">
        <v>0</v>
      </c>
      <c r="L1792" s="8">
        <v>-26902.86</v>
      </c>
      <c r="M1792" t="s">
        <v>19</v>
      </c>
      <c r="N1792" t="s">
        <v>23</v>
      </c>
      <c r="O1792" t="s">
        <v>24</v>
      </c>
      <c r="P1792">
        <v>1406</v>
      </c>
      <c r="Q1792" t="s">
        <v>27</v>
      </c>
      <c r="R1792" s="8" t="s">
        <v>697</v>
      </c>
    </row>
    <row r="1793" spans="1:18" x14ac:dyDescent="0.25">
      <c r="A1793" s="8" t="s">
        <v>160</v>
      </c>
      <c r="B1793" t="s">
        <v>440</v>
      </c>
      <c r="C1793" t="s">
        <v>571</v>
      </c>
      <c r="D1793" t="s">
        <v>573</v>
      </c>
      <c r="E1793" t="s">
        <v>296</v>
      </c>
      <c r="F1793">
        <v>2020</v>
      </c>
      <c r="G1793">
        <v>12</v>
      </c>
      <c r="H1793" s="8" t="s">
        <v>567</v>
      </c>
      <c r="I1793" s="8">
        <v>1</v>
      </c>
      <c r="J1793" s="1">
        <v>8966.1</v>
      </c>
      <c r="K1793" s="1">
        <v>0</v>
      </c>
      <c r="L1793" s="8">
        <v>-8966.1</v>
      </c>
      <c r="M1793" t="s">
        <v>19</v>
      </c>
      <c r="N1793" t="s">
        <v>23</v>
      </c>
      <c r="O1793" t="s">
        <v>24</v>
      </c>
      <c r="P1793">
        <v>1406</v>
      </c>
      <c r="Q1793" t="s">
        <v>27</v>
      </c>
      <c r="R1793" s="8" t="s">
        <v>697</v>
      </c>
    </row>
    <row r="1794" spans="1:18" x14ac:dyDescent="0.25">
      <c r="A1794" s="8" t="s">
        <v>160</v>
      </c>
      <c r="B1794" t="s">
        <v>440</v>
      </c>
      <c r="C1794" t="s">
        <v>574</v>
      </c>
      <c r="D1794" t="s">
        <v>575</v>
      </c>
      <c r="E1794" t="s">
        <v>487</v>
      </c>
      <c r="F1794">
        <v>2020</v>
      </c>
      <c r="G1794">
        <v>12</v>
      </c>
      <c r="H1794" s="8" t="s">
        <v>567</v>
      </c>
      <c r="I1794" s="8">
        <v>0</v>
      </c>
      <c r="J1794" s="1">
        <v>46141.13</v>
      </c>
      <c r="K1794" s="1">
        <v>205622.35</v>
      </c>
      <c r="L1794" s="8">
        <v>159481.22</v>
      </c>
      <c r="M1794" t="s">
        <v>19</v>
      </c>
      <c r="N1794" t="s">
        <v>30</v>
      </c>
      <c r="O1794" t="s">
        <v>31</v>
      </c>
      <c r="P1794">
        <v>1800</v>
      </c>
      <c r="Q1794" t="s">
        <v>33</v>
      </c>
      <c r="R1794" s="8" t="s">
        <v>697</v>
      </c>
    </row>
    <row r="1795" spans="1:18" x14ac:dyDescent="0.25">
      <c r="A1795" s="8" t="s">
        <v>160</v>
      </c>
      <c r="B1795" t="s">
        <v>440</v>
      </c>
      <c r="C1795" t="s">
        <v>574</v>
      </c>
      <c r="D1795" t="s">
        <v>575</v>
      </c>
      <c r="E1795" t="s">
        <v>487</v>
      </c>
      <c r="F1795">
        <v>2020</v>
      </c>
      <c r="G1795">
        <v>12</v>
      </c>
      <c r="H1795" s="8" t="s">
        <v>567</v>
      </c>
      <c r="I1795" s="8">
        <v>1</v>
      </c>
      <c r="J1795" s="1">
        <v>8966.1</v>
      </c>
      <c r="K1795" s="1">
        <v>142626.81</v>
      </c>
      <c r="L1795" s="8">
        <v>133660.71</v>
      </c>
      <c r="M1795" t="s">
        <v>19</v>
      </c>
      <c r="N1795" t="s">
        <v>30</v>
      </c>
      <c r="O1795" t="s">
        <v>31</v>
      </c>
      <c r="P1795">
        <v>1800</v>
      </c>
      <c r="Q1795" t="s">
        <v>33</v>
      </c>
      <c r="R1795" s="8" t="s">
        <v>697</v>
      </c>
    </row>
    <row r="1796" spans="1:18" x14ac:dyDescent="0.25">
      <c r="A1796" s="8" t="s">
        <v>160</v>
      </c>
      <c r="B1796" t="s">
        <v>442</v>
      </c>
      <c r="C1796" t="s">
        <v>443</v>
      </c>
      <c r="D1796" t="s">
        <v>576</v>
      </c>
      <c r="E1796" t="s">
        <v>302</v>
      </c>
      <c r="F1796">
        <v>2020</v>
      </c>
      <c r="G1796">
        <v>12</v>
      </c>
      <c r="H1796" s="8" t="s">
        <v>567</v>
      </c>
      <c r="I1796" s="8">
        <v>1</v>
      </c>
      <c r="J1796" s="1">
        <v>6166.16</v>
      </c>
      <c r="K1796" s="1">
        <v>352.13</v>
      </c>
      <c r="L1796" s="8">
        <v>-5814.03</v>
      </c>
      <c r="M1796" t="s">
        <v>34</v>
      </c>
      <c r="N1796" t="s">
        <v>34</v>
      </c>
      <c r="O1796" t="s">
        <v>34</v>
      </c>
      <c r="P1796">
        <v>1900</v>
      </c>
      <c r="Q1796" t="s">
        <v>35</v>
      </c>
      <c r="R1796" s="8" t="s">
        <v>697</v>
      </c>
    </row>
    <row r="1797" spans="1:18" x14ac:dyDescent="0.25">
      <c r="A1797" s="8" t="s">
        <v>161</v>
      </c>
      <c r="B1797" t="s">
        <v>449</v>
      </c>
      <c r="C1797" t="s">
        <v>450</v>
      </c>
      <c r="D1797" t="s">
        <v>582</v>
      </c>
      <c r="E1797" t="s">
        <v>311</v>
      </c>
      <c r="F1797">
        <v>2020</v>
      </c>
      <c r="G1797">
        <v>12</v>
      </c>
      <c r="H1797" s="8" t="s">
        <v>567</v>
      </c>
      <c r="I1797" s="8">
        <v>1</v>
      </c>
      <c r="J1797" s="1">
        <v>0</v>
      </c>
      <c r="K1797" s="1">
        <v>13000</v>
      </c>
      <c r="L1797" s="8">
        <v>13000</v>
      </c>
      <c r="M1797" t="s">
        <v>46</v>
      </c>
      <c r="N1797" t="s">
        <v>47</v>
      </c>
      <c r="O1797" t="s">
        <v>47</v>
      </c>
      <c r="P1797">
        <v>3095</v>
      </c>
      <c r="Q1797" t="s">
        <v>50</v>
      </c>
      <c r="R1797" s="8" t="s">
        <v>697</v>
      </c>
    </row>
    <row r="1798" spans="1:18" x14ac:dyDescent="0.25">
      <c r="A1798" s="8" t="s">
        <v>161</v>
      </c>
      <c r="B1798" t="s">
        <v>583</v>
      </c>
      <c r="C1798" t="s">
        <v>584</v>
      </c>
      <c r="D1798" t="s">
        <v>585</v>
      </c>
      <c r="E1798" t="s">
        <v>312</v>
      </c>
      <c r="F1798">
        <v>2020</v>
      </c>
      <c r="G1798">
        <v>12</v>
      </c>
      <c r="H1798" s="8" t="s">
        <v>567</v>
      </c>
      <c r="I1798" s="8">
        <v>0</v>
      </c>
      <c r="J1798" s="1">
        <v>165893.74</v>
      </c>
      <c r="K1798" s="1">
        <v>156596.85999999999</v>
      </c>
      <c r="L1798" s="8">
        <v>-9296.8799999999992</v>
      </c>
      <c r="M1798" t="s">
        <v>51</v>
      </c>
      <c r="N1798" t="s">
        <v>149</v>
      </c>
      <c r="O1798" t="s">
        <v>149</v>
      </c>
      <c r="P1798">
        <v>3300</v>
      </c>
      <c r="Q1798" t="s">
        <v>150</v>
      </c>
      <c r="R1798" s="8" t="s">
        <v>697</v>
      </c>
    </row>
    <row r="1799" spans="1:18" x14ac:dyDescent="0.25">
      <c r="A1799" s="8" t="s">
        <v>161</v>
      </c>
      <c r="B1799" t="s">
        <v>583</v>
      </c>
      <c r="C1799" t="s">
        <v>584</v>
      </c>
      <c r="D1799" t="s">
        <v>585</v>
      </c>
      <c r="E1799" t="s">
        <v>312</v>
      </c>
      <c r="F1799">
        <v>2020</v>
      </c>
      <c r="G1799">
        <v>12</v>
      </c>
      <c r="H1799" s="8" t="s">
        <v>567</v>
      </c>
      <c r="I1799" s="8">
        <v>1</v>
      </c>
      <c r="J1799" s="1">
        <v>7592.2</v>
      </c>
      <c r="K1799" s="1">
        <v>7592.2</v>
      </c>
      <c r="L1799" s="8">
        <v>0</v>
      </c>
      <c r="M1799" t="s">
        <v>51</v>
      </c>
      <c r="N1799" t="s">
        <v>149</v>
      </c>
      <c r="O1799" t="s">
        <v>149</v>
      </c>
      <c r="P1799">
        <v>3300</v>
      </c>
      <c r="Q1799" t="s">
        <v>150</v>
      </c>
      <c r="R1799" s="8" t="s">
        <v>697</v>
      </c>
    </row>
    <row r="1800" spans="1:18" x14ac:dyDescent="0.25">
      <c r="A1800" s="8" t="s">
        <v>161</v>
      </c>
      <c r="B1800" t="s">
        <v>583</v>
      </c>
      <c r="C1800" t="s">
        <v>586</v>
      </c>
      <c r="D1800" t="s">
        <v>587</v>
      </c>
      <c r="E1800" t="s">
        <v>320</v>
      </c>
      <c r="F1800">
        <v>2020</v>
      </c>
      <c r="G1800">
        <v>12</v>
      </c>
      <c r="H1800" s="8" t="s">
        <v>567</v>
      </c>
      <c r="I1800" s="8">
        <v>0</v>
      </c>
      <c r="J1800" s="1">
        <v>0</v>
      </c>
      <c r="K1800" s="1">
        <v>1957</v>
      </c>
      <c r="L1800" s="8">
        <v>1957</v>
      </c>
      <c r="M1800" t="s">
        <v>51</v>
      </c>
      <c r="N1800" t="s">
        <v>52</v>
      </c>
      <c r="O1800" t="s">
        <v>52</v>
      </c>
      <c r="P1800">
        <v>3806</v>
      </c>
      <c r="Q1800" t="s">
        <v>60</v>
      </c>
      <c r="R1800" s="8" t="s">
        <v>697</v>
      </c>
    </row>
    <row r="1801" spans="1:18" x14ac:dyDescent="0.25">
      <c r="A1801" s="8" t="s">
        <v>161</v>
      </c>
      <c r="B1801" t="s">
        <v>583</v>
      </c>
      <c r="C1801" t="s">
        <v>586</v>
      </c>
      <c r="D1801" t="s">
        <v>587</v>
      </c>
      <c r="E1801" t="s">
        <v>362</v>
      </c>
      <c r="F1801">
        <v>2020</v>
      </c>
      <c r="G1801">
        <v>12</v>
      </c>
      <c r="H1801" s="8" t="s">
        <v>567</v>
      </c>
      <c r="I1801" s="8">
        <v>0</v>
      </c>
      <c r="J1801" s="1">
        <v>1957</v>
      </c>
      <c r="K1801" s="1">
        <v>33884.129999999997</v>
      </c>
      <c r="L1801" s="8">
        <v>31927.13</v>
      </c>
      <c r="M1801" t="s">
        <v>51</v>
      </c>
      <c r="N1801" t="s">
        <v>52</v>
      </c>
      <c r="O1801" t="s">
        <v>52</v>
      </c>
      <c r="P1801">
        <v>3820</v>
      </c>
      <c r="Q1801" t="s">
        <v>119</v>
      </c>
      <c r="R1801" s="8" t="s">
        <v>697</v>
      </c>
    </row>
    <row r="1802" spans="1:18" x14ac:dyDescent="0.25">
      <c r="A1802" s="8" t="s">
        <v>161</v>
      </c>
      <c r="B1802" t="s">
        <v>583</v>
      </c>
      <c r="C1802" t="s">
        <v>586</v>
      </c>
      <c r="D1802" t="s">
        <v>587</v>
      </c>
      <c r="E1802" t="s">
        <v>362</v>
      </c>
      <c r="F1802">
        <v>2020</v>
      </c>
      <c r="G1802">
        <v>12</v>
      </c>
      <c r="H1802" s="8" t="s">
        <v>567</v>
      </c>
      <c r="I1802" s="8">
        <v>1</v>
      </c>
      <c r="J1802" s="1">
        <v>0</v>
      </c>
      <c r="K1802" s="1">
        <v>8966.1</v>
      </c>
      <c r="L1802" s="8">
        <v>8966.1</v>
      </c>
      <c r="M1802" t="s">
        <v>51</v>
      </c>
      <c r="N1802" t="s">
        <v>52</v>
      </c>
      <c r="O1802" t="s">
        <v>52</v>
      </c>
      <c r="P1802">
        <v>3820</v>
      </c>
      <c r="Q1802" t="s">
        <v>119</v>
      </c>
      <c r="R1802" s="8" t="s">
        <v>697</v>
      </c>
    </row>
    <row r="1803" spans="1:18" x14ac:dyDescent="0.25">
      <c r="A1803" s="8" t="s">
        <v>161</v>
      </c>
      <c r="B1803" t="s">
        <v>451</v>
      </c>
      <c r="C1803" t="s">
        <v>452</v>
      </c>
      <c r="D1803" t="s">
        <v>588</v>
      </c>
      <c r="E1803" t="s">
        <v>322</v>
      </c>
      <c r="F1803">
        <v>2020</v>
      </c>
      <c r="G1803">
        <v>12</v>
      </c>
      <c r="H1803" s="8" t="s">
        <v>567</v>
      </c>
      <c r="I1803" s="8">
        <v>1</v>
      </c>
      <c r="J1803" s="1">
        <v>67209.039999999994</v>
      </c>
      <c r="K1803" s="1">
        <v>0</v>
      </c>
      <c r="L1803" s="8">
        <v>-67209.039999999994</v>
      </c>
      <c r="M1803" t="s">
        <v>226</v>
      </c>
      <c r="N1803" t="s">
        <v>226</v>
      </c>
      <c r="O1803" t="s">
        <v>226</v>
      </c>
      <c r="P1803">
        <v>3900</v>
      </c>
      <c r="Q1803" t="s">
        <v>62</v>
      </c>
      <c r="R1803" s="8" t="s">
        <v>697</v>
      </c>
    </row>
    <row r="1804" spans="1:18" x14ac:dyDescent="0.25">
      <c r="A1804" s="8" t="s">
        <v>159</v>
      </c>
      <c r="B1804" t="s">
        <v>453</v>
      </c>
      <c r="C1804" t="s">
        <v>454</v>
      </c>
      <c r="D1804" t="s">
        <v>589</v>
      </c>
      <c r="E1804" t="s">
        <v>323</v>
      </c>
      <c r="F1804">
        <v>2020</v>
      </c>
      <c r="G1804">
        <v>12</v>
      </c>
      <c r="H1804" s="8" t="s">
        <v>567</v>
      </c>
      <c r="I1804" s="8">
        <v>0</v>
      </c>
      <c r="J1804" s="1">
        <v>0</v>
      </c>
      <c r="K1804" s="1">
        <v>10300</v>
      </c>
      <c r="L1804" s="8">
        <v>10300</v>
      </c>
      <c r="M1804" t="s">
        <v>63</v>
      </c>
      <c r="N1804" t="s">
        <v>64</v>
      </c>
      <c r="O1804" t="s">
        <v>64</v>
      </c>
      <c r="P1804">
        <v>4400</v>
      </c>
      <c r="Q1804" t="s">
        <v>65</v>
      </c>
      <c r="R1804" s="8" t="s">
        <v>697</v>
      </c>
    </row>
    <row r="1805" spans="1:18" x14ac:dyDescent="0.25">
      <c r="A1805" s="8" t="s">
        <v>159</v>
      </c>
      <c r="B1805" t="s">
        <v>453</v>
      </c>
      <c r="C1805" t="s">
        <v>455</v>
      </c>
      <c r="D1805" t="s">
        <v>590</v>
      </c>
      <c r="E1805" t="s">
        <v>325</v>
      </c>
      <c r="F1805">
        <v>2020</v>
      </c>
      <c r="G1805">
        <v>12</v>
      </c>
      <c r="H1805" s="8" t="s">
        <v>567</v>
      </c>
      <c r="I1805" s="8">
        <v>0</v>
      </c>
      <c r="J1805" s="1">
        <v>0</v>
      </c>
      <c r="K1805" s="1">
        <v>162080.78</v>
      </c>
      <c r="L1805" s="8">
        <v>162080.78</v>
      </c>
      <c r="M1805" t="s">
        <v>63</v>
      </c>
      <c r="N1805" t="s">
        <v>67</v>
      </c>
      <c r="O1805" t="s">
        <v>68</v>
      </c>
      <c r="P1805">
        <v>4820</v>
      </c>
      <c r="Q1805" t="s">
        <v>68</v>
      </c>
      <c r="R1805" s="8" t="s">
        <v>697</v>
      </c>
    </row>
    <row r="1806" spans="1:18" x14ac:dyDescent="0.25">
      <c r="A1806" s="8" t="s">
        <v>159</v>
      </c>
      <c r="B1806" t="s">
        <v>453</v>
      </c>
      <c r="C1806" t="s">
        <v>456</v>
      </c>
      <c r="D1806" t="s">
        <v>591</v>
      </c>
      <c r="E1806" t="s">
        <v>326</v>
      </c>
      <c r="F1806">
        <v>2020</v>
      </c>
      <c r="G1806">
        <v>12</v>
      </c>
      <c r="H1806" s="8" t="s">
        <v>567</v>
      </c>
      <c r="I1806" s="8">
        <v>1</v>
      </c>
      <c r="J1806" s="1">
        <v>0</v>
      </c>
      <c r="K1806" s="1">
        <v>67209.039999999994</v>
      </c>
      <c r="L1806" s="8">
        <v>67209.039999999994</v>
      </c>
      <c r="M1806" t="s">
        <v>63</v>
      </c>
      <c r="N1806" t="s">
        <v>69</v>
      </c>
      <c r="O1806" t="s">
        <v>69</v>
      </c>
      <c r="P1806">
        <v>4830</v>
      </c>
      <c r="Q1806" t="s">
        <v>69</v>
      </c>
      <c r="R1806" s="8" t="s">
        <v>697</v>
      </c>
    </row>
    <row r="1807" spans="1:18" x14ac:dyDescent="0.25">
      <c r="A1807" s="8" t="s">
        <v>159</v>
      </c>
      <c r="B1807" t="s">
        <v>457</v>
      </c>
      <c r="C1807" t="s">
        <v>458</v>
      </c>
      <c r="D1807" t="s">
        <v>592</v>
      </c>
      <c r="E1807" t="s">
        <v>389</v>
      </c>
      <c r="F1807">
        <v>2020</v>
      </c>
      <c r="G1807">
        <v>12</v>
      </c>
      <c r="H1807" s="8" t="s">
        <v>567</v>
      </c>
      <c r="I1807" s="8">
        <v>1</v>
      </c>
      <c r="J1807" s="1">
        <v>1000</v>
      </c>
      <c r="K1807" s="1">
        <v>0</v>
      </c>
      <c r="L1807" s="8">
        <v>-1000</v>
      </c>
      <c r="M1807" t="s">
        <v>70</v>
      </c>
      <c r="N1807" t="s">
        <v>71</v>
      </c>
      <c r="O1807" t="s">
        <v>72</v>
      </c>
      <c r="P1807">
        <v>5400</v>
      </c>
      <c r="Q1807" t="s">
        <v>152</v>
      </c>
      <c r="R1807" s="8" t="s">
        <v>697</v>
      </c>
    </row>
    <row r="1808" spans="1:18" x14ac:dyDescent="0.25">
      <c r="A1808" s="8" t="s">
        <v>159</v>
      </c>
      <c r="B1808" t="s">
        <v>457</v>
      </c>
      <c r="C1808" t="s">
        <v>459</v>
      </c>
      <c r="D1808" t="s">
        <v>593</v>
      </c>
      <c r="E1808" t="s">
        <v>328</v>
      </c>
      <c r="F1808">
        <v>2020</v>
      </c>
      <c r="G1808">
        <v>12</v>
      </c>
      <c r="H1808" s="8" t="s">
        <v>567</v>
      </c>
      <c r="I1808" s="8">
        <v>0</v>
      </c>
      <c r="J1808" s="1">
        <v>20000</v>
      </c>
      <c r="K1808" s="1">
        <v>0</v>
      </c>
      <c r="L1808" s="8">
        <v>-20000</v>
      </c>
      <c r="M1808" t="s">
        <v>70</v>
      </c>
      <c r="N1808" t="s">
        <v>74</v>
      </c>
      <c r="O1808" t="s">
        <v>75</v>
      </c>
      <c r="P1808">
        <v>6020</v>
      </c>
      <c r="Q1808" t="s">
        <v>76</v>
      </c>
      <c r="R1808" s="8" t="s">
        <v>697</v>
      </c>
    </row>
    <row r="1809" spans="1:18" x14ac:dyDescent="0.25">
      <c r="A1809" s="8" t="s">
        <v>159</v>
      </c>
      <c r="B1809" t="s">
        <v>457</v>
      </c>
      <c r="C1809" t="s">
        <v>459</v>
      </c>
      <c r="D1809" t="s">
        <v>593</v>
      </c>
      <c r="E1809" t="s">
        <v>328</v>
      </c>
      <c r="F1809">
        <v>2020</v>
      </c>
      <c r="G1809">
        <v>12</v>
      </c>
      <c r="H1809" s="8" t="s">
        <v>567</v>
      </c>
      <c r="I1809" s="8">
        <v>1</v>
      </c>
      <c r="J1809" s="1">
        <v>30672.5</v>
      </c>
      <c r="K1809" s="1">
        <v>0</v>
      </c>
      <c r="L1809" s="8">
        <v>-30672.5</v>
      </c>
      <c r="M1809" t="s">
        <v>70</v>
      </c>
      <c r="N1809" t="s">
        <v>74</v>
      </c>
      <c r="O1809" t="s">
        <v>75</v>
      </c>
      <c r="P1809">
        <v>6020</v>
      </c>
      <c r="Q1809" t="s">
        <v>76</v>
      </c>
      <c r="R1809" s="8" t="s">
        <v>697</v>
      </c>
    </row>
    <row r="1810" spans="1:18" x14ac:dyDescent="0.25">
      <c r="A1810" s="8" t="s">
        <v>159</v>
      </c>
      <c r="B1810" t="s">
        <v>457</v>
      </c>
      <c r="C1810" t="s">
        <v>459</v>
      </c>
      <c r="D1810" t="s">
        <v>593</v>
      </c>
      <c r="E1810" t="s">
        <v>329</v>
      </c>
      <c r="F1810">
        <v>2020</v>
      </c>
      <c r="G1810">
        <v>12</v>
      </c>
      <c r="H1810" s="8" t="s">
        <v>567</v>
      </c>
      <c r="I1810" s="8">
        <v>1</v>
      </c>
      <c r="J1810" s="1">
        <v>30621</v>
      </c>
      <c r="K1810" s="1">
        <v>0</v>
      </c>
      <c r="L1810" s="8">
        <v>-30621</v>
      </c>
      <c r="M1810" t="s">
        <v>70</v>
      </c>
      <c r="N1810" t="s">
        <v>74</v>
      </c>
      <c r="O1810" t="s">
        <v>75</v>
      </c>
      <c r="P1810">
        <v>6024</v>
      </c>
      <c r="Q1810" t="s">
        <v>77</v>
      </c>
      <c r="R1810" s="8" t="s">
        <v>697</v>
      </c>
    </row>
    <row r="1811" spans="1:18" x14ac:dyDescent="0.25">
      <c r="A1811" s="8" t="s">
        <v>159</v>
      </c>
      <c r="B1811" t="s">
        <v>457</v>
      </c>
      <c r="C1811" t="s">
        <v>459</v>
      </c>
      <c r="D1811" t="s">
        <v>593</v>
      </c>
      <c r="E1811" t="s">
        <v>357</v>
      </c>
      <c r="F1811">
        <v>2020</v>
      </c>
      <c r="G1811">
        <v>12</v>
      </c>
      <c r="H1811" s="8" t="s">
        <v>567</v>
      </c>
      <c r="I1811" s="8">
        <v>0</v>
      </c>
      <c r="J1811" s="1">
        <v>400</v>
      </c>
      <c r="K1811" s="1">
        <v>0</v>
      </c>
      <c r="L1811" s="8">
        <v>-400</v>
      </c>
      <c r="M1811" t="s">
        <v>70</v>
      </c>
      <c r="N1811" t="s">
        <v>74</v>
      </c>
      <c r="O1811" t="s">
        <v>75</v>
      </c>
      <c r="P1811">
        <v>6095</v>
      </c>
      <c r="Q1811" t="s">
        <v>115</v>
      </c>
      <c r="R1811" s="8" t="s">
        <v>697</v>
      </c>
    </row>
    <row r="1812" spans="1:18" x14ac:dyDescent="0.25">
      <c r="A1812" s="8" t="s">
        <v>159</v>
      </c>
      <c r="B1812" t="s">
        <v>457</v>
      </c>
      <c r="C1812" t="s">
        <v>459</v>
      </c>
      <c r="D1812" t="s">
        <v>593</v>
      </c>
      <c r="E1812" t="s">
        <v>357</v>
      </c>
      <c r="F1812">
        <v>2020</v>
      </c>
      <c r="G1812">
        <v>12</v>
      </c>
      <c r="H1812" s="8" t="s">
        <v>567</v>
      </c>
      <c r="I1812" s="8">
        <v>1</v>
      </c>
      <c r="J1812" s="1">
        <v>1000</v>
      </c>
      <c r="K1812" s="1">
        <v>0</v>
      </c>
      <c r="L1812" s="8">
        <v>-1000</v>
      </c>
      <c r="M1812" t="s">
        <v>70</v>
      </c>
      <c r="N1812" t="s">
        <v>74</v>
      </c>
      <c r="O1812" t="s">
        <v>75</v>
      </c>
      <c r="P1812">
        <v>6095</v>
      </c>
      <c r="Q1812" t="s">
        <v>115</v>
      </c>
      <c r="R1812" s="8" t="s">
        <v>697</v>
      </c>
    </row>
    <row r="1813" spans="1:18" x14ac:dyDescent="0.25">
      <c r="A1813" s="8" t="s">
        <v>159</v>
      </c>
      <c r="B1813" t="s">
        <v>457</v>
      </c>
      <c r="C1813" t="s">
        <v>459</v>
      </c>
      <c r="D1813" t="s">
        <v>594</v>
      </c>
      <c r="E1813" t="s">
        <v>330</v>
      </c>
      <c r="F1813">
        <v>2020</v>
      </c>
      <c r="G1813">
        <v>12</v>
      </c>
      <c r="H1813" s="8" t="s">
        <v>567</v>
      </c>
      <c r="I1813" s="8">
        <v>0</v>
      </c>
      <c r="J1813" s="1">
        <v>4101.6099999999997</v>
      </c>
      <c r="K1813" s="1">
        <v>0</v>
      </c>
      <c r="L1813" s="8">
        <v>-4101.6099999999997</v>
      </c>
      <c r="M1813" t="s">
        <v>70</v>
      </c>
      <c r="N1813" t="s">
        <v>74</v>
      </c>
      <c r="O1813" t="s">
        <v>78</v>
      </c>
      <c r="P1813">
        <v>6110</v>
      </c>
      <c r="Q1813" t="s">
        <v>79</v>
      </c>
      <c r="R1813" s="8" t="s">
        <v>697</v>
      </c>
    </row>
    <row r="1814" spans="1:18" x14ac:dyDescent="0.25">
      <c r="A1814" s="8" t="s">
        <v>159</v>
      </c>
      <c r="B1814" t="s">
        <v>457</v>
      </c>
      <c r="C1814" t="s">
        <v>459</v>
      </c>
      <c r="D1814" t="s">
        <v>594</v>
      </c>
      <c r="E1814" t="s">
        <v>330</v>
      </c>
      <c r="F1814">
        <v>2020</v>
      </c>
      <c r="G1814">
        <v>12</v>
      </c>
      <c r="H1814" s="8" t="s">
        <v>567</v>
      </c>
      <c r="I1814" s="8">
        <v>1</v>
      </c>
      <c r="J1814" s="1">
        <v>10230.870000000001</v>
      </c>
      <c r="K1814" s="1">
        <v>0</v>
      </c>
      <c r="L1814" s="8">
        <v>-10230.870000000001</v>
      </c>
      <c r="M1814" t="s">
        <v>70</v>
      </c>
      <c r="N1814" t="s">
        <v>74</v>
      </c>
      <c r="O1814" t="s">
        <v>78</v>
      </c>
      <c r="P1814">
        <v>6110</v>
      </c>
      <c r="Q1814" t="s">
        <v>79</v>
      </c>
      <c r="R1814" s="8" t="s">
        <v>697</v>
      </c>
    </row>
    <row r="1815" spans="1:18" x14ac:dyDescent="0.25">
      <c r="A1815" s="8" t="s">
        <v>159</v>
      </c>
      <c r="B1815" t="s">
        <v>457</v>
      </c>
      <c r="C1815" t="s">
        <v>459</v>
      </c>
      <c r="D1815" t="s">
        <v>594</v>
      </c>
      <c r="E1815" t="s">
        <v>331</v>
      </c>
      <c r="F1815">
        <v>2020</v>
      </c>
      <c r="G1815">
        <v>12</v>
      </c>
      <c r="H1815" s="8" t="s">
        <v>567</v>
      </c>
      <c r="I1815" s="8">
        <v>0</v>
      </c>
      <c r="J1815" s="1">
        <v>90</v>
      </c>
      <c r="K1815" s="1">
        <v>0</v>
      </c>
      <c r="L1815" s="8">
        <v>-90</v>
      </c>
      <c r="M1815" t="s">
        <v>70</v>
      </c>
      <c r="N1815" t="s">
        <v>74</v>
      </c>
      <c r="O1815" t="s">
        <v>78</v>
      </c>
      <c r="P1815">
        <v>6111</v>
      </c>
      <c r="Q1815" t="s">
        <v>80</v>
      </c>
      <c r="R1815" s="8" t="s">
        <v>697</v>
      </c>
    </row>
    <row r="1816" spans="1:18" x14ac:dyDescent="0.25">
      <c r="A1816" s="8" t="s">
        <v>159</v>
      </c>
      <c r="B1816" t="s">
        <v>457</v>
      </c>
      <c r="C1816" t="s">
        <v>459</v>
      </c>
      <c r="D1816" t="s">
        <v>594</v>
      </c>
      <c r="E1816" t="s">
        <v>331</v>
      </c>
      <c r="F1816">
        <v>2020</v>
      </c>
      <c r="G1816">
        <v>12</v>
      </c>
      <c r="H1816" s="8" t="s">
        <v>567</v>
      </c>
      <c r="I1816" s="8">
        <v>1</v>
      </c>
      <c r="J1816" s="1">
        <v>237.25</v>
      </c>
      <c r="K1816" s="1">
        <v>0</v>
      </c>
      <c r="L1816" s="8">
        <v>-237.25</v>
      </c>
      <c r="M1816" t="s">
        <v>70</v>
      </c>
      <c r="N1816" t="s">
        <v>74</v>
      </c>
      <c r="O1816" t="s">
        <v>78</v>
      </c>
      <c r="P1816">
        <v>6111</v>
      </c>
      <c r="Q1816" t="s">
        <v>80</v>
      </c>
      <c r="R1816" s="8" t="s">
        <v>697</v>
      </c>
    </row>
    <row r="1817" spans="1:18" x14ac:dyDescent="0.25">
      <c r="A1817" s="8" t="s">
        <v>159</v>
      </c>
      <c r="B1817" t="s">
        <v>457</v>
      </c>
      <c r="C1817" t="s">
        <v>459</v>
      </c>
      <c r="D1817" t="s">
        <v>594</v>
      </c>
      <c r="E1817" t="s">
        <v>332</v>
      </c>
      <c r="F1817">
        <v>2020</v>
      </c>
      <c r="G1817">
        <v>12</v>
      </c>
      <c r="H1817" s="8" t="s">
        <v>567</v>
      </c>
      <c r="I1817" s="8">
        <v>0</v>
      </c>
      <c r="J1817" s="1">
        <v>200</v>
      </c>
      <c r="K1817" s="1">
        <v>0</v>
      </c>
      <c r="L1817" s="8">
        <v>-200</v>
      </c>
      <c r="M1817" t="s">
        <v>70</v>
      </c>
      <c r="N1817" t="s">
        <v>74</v>
      </c>
      <c r="O1817" t="s">
        <v>78</v>
      </c>
      <c r="P1817">
        <v>6120</v>
      </c>
      <c r="Q1817" t="s">
        <v>81</v>
      </c>
      <c r="R1817" s="8" t="s">
        <v>697</v>
      </c>
    </row>
    <row r="1818" spans="1:18" x14ac:dyDescent="0.25">
      <c r="A1818" s="8" t="s">
        <v>159</v>
      </c>
      <c r="B1818" t="s">
        <v>457</v>
      </c>
      <c r="C1818" t="s">
        <v>459</v>
      </c>
      <c r="D1818" t="s">
        <v>594</v>
      </c>
      <c r="E1818" t="s">
        <v>332</v>
      </c>
      <c r="F1818">
        <v>2020</v>
      </c>
      <c r="G1818">
        <v>12</v>
      </c>
      <c r="H1818" s="8" t="s">
        <v>567</v>
      </c>
      <c r="I1818" s="8">
        <v>1</v>
      </c>
      <c r="J1818" s="1">
        <v>612.92999999999995</v>
      </c>
      <c r="K1818" s="1">
        <v>0</v>
      </c>
      <c r="L1818" s="8">
        <v>-612.92999999999995</v>
      </c>
      <c r="M1818" t="s">
        <v>70</v>
      </c>
      <c r="N1818" t="s">
        <v>74</v>
      </c>
      <c r="O1818" t="s">
        <v>78</v>
      </c>
      <c r="P1818">
        <v>6120</v>
      </c>
      <c r="Q1818" t="s">
        <v>81</v>
      </c>
      <c r="R1818" s="8" t="s">
        <v>697</v>
      </c>
    </row>
    <row r="1819" spans="1:18" x14ac:dyDescent="0.25">
      <c r="A1819" s="8" t="s">
        <v>159</v>
      </c>
      <c r="B1819" t="s">
        <v>457</v>
      </c>
      <c r="C1819" t="s">
        <v>459</v>
      </c>
      <c r="D1819" t="s">
        <v>594</v>
      </c>
      <c r="E1819" t="s">
        <v>386</v>
      </c>
      <c r="F1819">
        <v>2020</v>
      </c>
      <c r="G1819">
        <v>12</v>
      </c>
      <c r="H1819" s="8" t="s">
        <v>567</v>
      </c>
      <c r="I1819" s="8">
        <v>1</v>
      </c>
      <c r="J1819" s="1">
        <v>300</v>
      </c>
      <c r="K1819" s="1">
        <v>0</v>
      </c>
      <c r="L1819" s="8">
        <v>-300</v>
      </c>
      <c r="M1819" t="s">
        <v>70</v>
      </c>
      <c r="N1819" t="s">
        <v>74</v>
      </c>
      <c r="O1819" t="s">
        <v>78</v>
      </c>
      <c r="P1819">
        <v>6140</v>
      </c>
      <c r="Q1819" t="s">
        <v>147</v>
      </c>
      <c r="R1819" s="8" t="s">
        <v>697</v>
      </c>
    </row>
    <row r="1820" spans="1:18" x14ac:dyDescent="0.25">
      <c r="A1820" s="8" t="s">
        <v>159</v>
      </c>
      <c r="B1820" t="s">
        <v>457</v>
      </c>
      <c r="C1820" t="s">
        <v>464</v>
      </c>
      <c r="D1820" t="s">
        <v>606</v>
      </c>
      <c r="E1820" t="s">
        <v>376</v>
      </c>
      <c r="F1820">
        <v>2020</v>
      </c>
      <c r="G1820">
        <v>12</v>
      </c>
      <c r="H1820" s="8" t="s">
        <v>567</v>
      </c>
      <c r="I1820" s="8">
        <v>1</v>
      </c>
      <c r="J1820" s="1">
        <v>5800</v>
      </c>
      <c r="K1820" s="1">
        <v>0</v>
      </c>
      <c r="L1820" s="8">
        <v>-5800</v>
      </c>
      <c r="M1820" t="s">
        <v>70</v>
      </c>
      <c r="N1820" t="s">
        <v>134</v>
      </c>
      <c r="O1820" t="s">
        <v>135</v>
      </c>
      <c r="P1820">
        <v>6201</v>
      </c>
      <c r="Q1820" t="s">
        <v>136</v>
      </c>
      <c r="R1820" s="8" t="s">
        <v>697</v>
      </c>
    </row>
    <row r="1821" spans="1:18" x14ac:dyDescent="0.25">
      <c r="A1821" s="8" t="s">
        <v>159</v>
      </c>
      <c r="B1821" t="s">
        <v>457</v>
      </c>
      <c r="C1821" t="s">
        <v>464</v>
      </c>
      <c r="D1821" t="s">
        <v>607</v>
      </c>
      <c r="E1821" t="s">
        <v>377</v>
      </c>
      <c r="F1821">
        <v>2020</v>
      </c>
      <c r="G1821">
        <v>12</v>
      </c>
      <c r="H1821" s="8" t="s">
        <v>567</v>
      </c>
      <c r="I1821" s="8">
        <v>1</v>
      </c>
      <c r="J1821" s="1">
        <v>700</v>
      </c>
      <c r="K1821" s="1">
        <v>0</v>
      </c>
      <c r="L1821" s="8">
        <v>-700</v>
      </c>
      <c r="M1821" t="s">
        <v>70</v>
      </c>
      <c r="N1821" t="s">
        <v>134</v>
      </c>
      <c r="O1821" t="s">
        <v>137</v>
      </c>
      <c r="P1821">
        <v>6220</v>
      </c>
      <c r="Q1821" t="s">
        <v>138</v>
      </c>
      <c r="R1821" s="8" t="s">
        <v>697</v>
      </c>
    </row>
    <row r="1822" spans="1:18" x14ac:dyDescent="0.25">
      <c r="A1822" s="8" t="s">
        <v>159</v>
      </c>
      <c r="B1822" t="s">
        <v>457</v>
      </c>
      <c r="C1822" t="s">
        <v>460</v>
      </c>
      <c r="D1822" t="s">
        <v>595</v>
      </c>
      <c r="E1822" t="s">
        <v>333</v>
      </c>
      <c r="F1822">
        <v>2020</v>
      </c>
      <c r="G1822">
        <v>12</v>
      </c>
      <c r="H1822" s="8" t="s">
        <v>567</v>
      </c>
      <c r="I1822" s="8">
        <v>1</v>
      </c>
      <c r="J1822" s="1">
        <v>400</v>
      </c>
      <c r="K1822" s="1">
        <v>0</v>
      </c>
      <c r="L1822" s="8">
        <v>-400</v>
      </c>
      <c r="M1822" t="s">
        <v>70</v>
      </c>
      <c r="N1822" t="s">
        <v>82</v>
      </c>
      <c r="O1822" t="s">
        <v>83</v>
      </c>
      <c r="P1822">
        <v>6300</v>
      </c>
      <c r="Q1822" t="s">
        <v>82</v>
      </c>
      <c r="R1822" s="8" t="s">
        <v>697</v>
      </c>
    </row>
    <row r="1823" spans="1:18" x14ac:dyDescent="0.25">
      <c r="A1823" s="8" t="s">
        <v>159</v>
      </c>
      <c r="B1823" t="s">
        <v>457</v>
      </c>
      <c r="C1823" t="s">
        <v>460</v>
      </c>
      <c r="D1823" t="s">
        <v>595</v>
      </c>
      <c r="E1823" t="s">
        <v>365</v>
      </c>
      <c r="F1823">
        <v>2020</v>
      </c>
      <c r="G1823">
        <v>12</v>
      </c>
      <c r="H1823" s="8" t="s">
        <v>567</v>
      </c>
      <c r="I1823" s="8">
        <v>0</v>
      </c>
      <c r="J1823" s="1">
        <v>131594</v>
      </c>
      <c r="K1823" s="1">
        <v>0</v>
      </c>
      <c r="L1823" s="8">
        <v>-131594</v>
      </c>
      <c r="M1823" t="s">
        <v>70</v>
      </c>
      <c r="N1823" t="s">
        <v>82</v>
      </c>
      <c r="O1823" t="s">
        <v>83</v>
      </c>
      <c r="P1823">
        <v>6301</v>
      </c>
      <c r="Q1823" t="s">
        <v>122</v>
      </c>
      <c r="R1823" s="8" t="s">
        <v>697</v>
      </c>
    </row>
    <row r="1824" spans="1:18" x14ac:dyDescent="0.25">
      <c r="A1824" s="8" t="s">
        <v>159</v>
      </c>
      <c r="B1824" t="s">
        <v>457</v>
      </c>
      <c r="C1824" t="s">
        <v>460</v>
      </c>
      <c r="D1824" t="s">
        <v>595</v>
      </c>
      <c r="E1824" t="s">
        <v>365</v>
      </c>
      <c r="F1824">
        <v>2020</v>
      </c>
      <c r="G1824">
        <v>12</v>
      </c>
      <c r="H1824" s="8" t="s">
        <v>567</v>
      </c>
      <c r="I1824" s="8">
        <v>1</v>
      </c>
      <c r="J1824" s="1">
        <v>2300</v>
      </c>
      <c r="K1824" s="1">
        <v>0</v>
      </c>
      <c r="L1824" s="8">
        <v>-2300</v>
      </c>
      <c r="M1824" t="s">
        <v>70</v>
      </c>
      <c r="N1824" t="s">
        <v>82</v>
      </c>
      <c r="O1824" t="s">
        <v>83</v>
      </c>
      <c r="P1824">
        <v>6301</v>
      </c>
      <c r="Q1824" t="s">
        <v>122</v>
      </c>
      <c r="R1824" s="8" t="s">
        <v>697</v>
      </c>
    </row>
    <row r="1825" spans="1:18" x14ac:dyDescent="0.25">
      <c r="A1825" s="8" t="s">
        <v>159</v>
      </c>
      <c r="B1825" t="s">
        <v>457</v>
      </c>
      <c r="C1825" t="s">
        <v>460</v>
      </c>
      <c r="D1825" t="s">
        <v>596</v>
      </c>
      <c r="E1825" t="s">
        <v>334</v>
      </c>
      <c r="F1825">
        <v>2020</v>
      </c>
      <c r="G1825">
        <v>12</v>
      </c>
      <c r="H1825" s="8" t="s">
        <v>567</v>
      </c>
      <c r="I1825" s="8">
        <v>1</v>
      </c>
      <c r="J1825" s="1">
        <v>5900</v>
      </c>
      <c r="K1825" s="1">
        <v>0</v>
      </c>
      <c r="L1825" s="8">
        <v>-5900</v>
      </c>
      <c r="M1825" t="s">
        <v>70</v>
      </c>
      <c r="N1825" t="s">
        <v>82</v>
      </c>
      <c r="O1825" t="s">
        <v>84</v>
      </c>
      <c r="P1825">
        <v>6310</v>
      </c>
      <c r="Q1825" t="s">
        <v>85</v>
      </c>
      <c r="R1825" s="8" t="s">
        <v>697</v>
      </c>
    </row>
    <row r="1826" spans="1:18" x14ac:dyDescent="0.25">
      <c r="A1826" s="8" t="s">
        <v>159</v>
      </c>
      <c r="B1826" t="s">
        <v>457</v>
      </c>
      <c r="C1826" t="s">
        <v>460</v>
      </c>
      <c r="D1826" t="s">
        <v>596</v>
      </c>
      <c r="E1826" t="s">
        <v>335</v>
      </c>
      <c r="F1826">
        <v>2020</v>
      </c>
      <c r="G1826">
        <v>12</v>
      </c>
      <c r="H1826" s="8" t="s">
        <v>567</v>
      </c>
      <c r="I1826" s="8">
        <v>1</v>
      </c>
      <c r="J1826" s="1">
        <v>1310</v>
      </c>
      <c r="K1826" s="1">
        <v>0</v>
      </c>
      <c r="L1826" s="8">
        <v>-1310</v>
      </c>
      <c r="M1826" t="s">
        <v>70</v>
      </c>
      <c r="N1826" t="s">
        <v>82</v>
      </c>
      <c r="O1826" t="s">
        <v>84</v>
      </c>
      <c r="P1826">
        <v>6325</v>
      </c>
      <c r="Q1826" t="s">
        <v>86</v>
      </c>
      <c r="R1826" s="8" t="s">
        <v>697</v>
      </c>
    </row>
    <row r="1827" spans="1:18" x14ac:dyDescent="0.25">
      <c r="A1827" s="8" t="s">
        <v>159</v>
      </c>
      <c r="B1827" t="s">
        <v>457</v>
      </c>
      <c r="C1827" t="s">
        <v>460</v>
      </c>
      <c r="D1827" t="s">
        <v>596</v>
      </c>
      <c r="E1827" t="s">
        <v>336</v>
      </c>
      <c r="F1827">
        <v>2020</v>
      </c>
      <c r="G1827">
        <v>12</v>
      </c>
      <c r="H1827" s="8" t="s">
        <v>567</v>
      </c>
      <c r="I1827" s="8">
        <v>1</v>
      </c>
      <c r="J1827" s="1">
        <v>680</v>
      </c>
      <c r="K1827" s="1">
        <v>0</v>
      </c>
      <c r="L1827" s="8">
        <v>-680</v>
      </c>
      <c r="M1827" t="s">
        <v>70</v>
      </c>
      <c r="N1827" t="s">
        <v>82</v>
      </c>
      <c r="O1827" t="s">
        <v>84</v>
      </c>
      <c r="P1827">
        <v>6330</v>
      </c>
      <c r="Q1827" t="s">
        <v>87</v>
      </c>
      <c r="R1827" s="8" t="s">
        <v>697</v>
      </c>
    </row>
    <row r="1828" spans="1:18" x14ac:dyDescent="0.25">
      <c r="A1828" s="8" t="s">
        <v>159</v>
      </c>
      <c r="B1828" t="s">
        <v>457</v>
      </c>
      <c r="C1828" t="s">
        <v>460</v>
      </c>
      <c r="D1828" t="s">
        <v>597</v>
      </c>
      <c r="E1828" t="s">
        <v>337</v>
      </c>
      <c r="F1828">
        <v>2020</v>
      </c>
      <c r="G1828">
        <v>12</v>
      </c>
      <c r="H1828" s="8" t="s">
        <v>567</v>
      </c>
      <c r="I1828" s="8">
        <v>1</v>
      </c>
      <c r="J1828" s="1">
        <v>352.13</v>
      </c>
      <c r="K1828" s="1">
        <v>0</v>
      </c>
      <c r="L1828" s="8">
        <v>-352.13</v>
      </c>
      <c r="M1828" t="s">
        <v>70</v>
      </c>
      <c r="N1828" t="s">
        <v>82</v>
      </c>
      <c r="O1828" t="s">
        <v>88</v>
      </c>
      <c r="P1828">
        <v>6400</v>
      </c>
      <c r="Q1828" t="s">
        <v>89</v>
      </c>
      <c r="R1828" s="8" t="s">
        <v>697</v>
      </c>
    </row>
    <row r="1829" spans="1:18" x14ac:dyDescent="0.25">
      <c r="A1829" s="8" t="s">
        <v>159</v>
      </c>
      <c r="B1829" t="s">
        <v>457</v>
      </c>
      <c r="C1829" t="s">
        <v>460</v>
      </c>
      <c r="D1829" t="s">
        <v>598</v>
      </c>
      <c r="E1829" t="s">
        <v>339</v>
      </c>
      <c r="F1829">
        <v>2020</v>
      </c>
      <c r="G1829">
        <v>12</v>
      </c>
      <c r="H1829" s="8" t="s">
        <v>567</v>
      </c>
      <c r="I1829" s="8">
        <v>1</v>
      </c>
      <c r="J1829" s="1">
        <v>1000</v>
      </c>
      <c r="K1829" s="1">
        <v>0</v>
      </c>
      <c r="L1829" s="8">
        <v>-1000</v>
      </c>
      <c r="M1829" t="s">
        <v>70</v>
      </c>
      <c r="N1829" t="s">
        <v>82</v>
      </c>
      <c r="O1829" t="s">
        <v>91</v>
      </c>
      <c r="P1829">
        <v>6470</v>
      </c>
      <c r="Q1829" t="s">
        <v>92</v>
      </c>
      <c r="R1829" s="8" t="s">
        <v>697</v>
      </c>
    </row>
    <row r="1830" spans="1:18" x14ac:dyDescent="0.25">
      <c r="A1830" s="8" t="s">
        <v>159</v>
      </c>
      <c r="B1830" t="s">
        <v>457</v>
      </c>
      <c r="C1830" t="s">
        <v>460</v>
      </c>
      <c r="D1830" t="s">
        <v>598</v>
      </c>
      <c r="E1830" t="s">
        <v>340</v>
      </c>
      <c r="F1830">
        <v>2020</v>
      </c>
      <c r="G1830">
        <v>12</v>
      </c>
      <c r="H1830" s="8" t="s">
        <v>567</v>
      </c>
      <c r="I1830" s="8">
        <v>1</v>
      </c>
      <c r="J1830" s="1">
        <v>1400</v>
      </c>
      <c r="K1830" s="1">
        <v>0</v>
      </c>
      <c r="L1830" s="8">
        <v>-1400</v>
      </c>
      <c r="M1830" t="s">
        <v>70</v>
      </c>
      <c r="N1830" t="s">
        <v>82</v>
      </c>
      <c r="O1830" t="s">
        <v>91</v>
      </c>
      <c r="P1830">
        <v>6495</v>
      </c>
      <c r="Q1830" t="s">
        <v>93</v>
      </c>
      <c r="R1830" s="8" t="s">
        <v>697</v>
      </c>
    </row>
    <row r="1831" spans="1:18" x14ac:dyDescent="0.25">
      <c r="A1831" s="8" t="s">
        <v>159</v>
      </c>
      <c r="B1831" t="s">
        <v>457</v>
      </c>
      <c r="C1831" t="s">
        <v>460</v>
      </c>
      <c r="D1831" t="s">
        <v>616</v>
      </c>
      <c r="E1831" t="s">
        <v>391</v>
      </c>
      <c r="F1831">
        <v>2020</v>
      </c>
      <c r="G1831">
        <v>12</v>
      </c>
      <c r="H1831" s="8" t="s">
        <v>567</v>
      </c>
      <c r="I1831" s="8">
        <v>1</v>
      </c>
      <c r="J1831" s="1">
        <v>1850</v>
      </c>
      <c r="K1831" s="1">
        <v>0</v>
      </c>
      <c r="L1831" s="8">
        <v>-1850</v>
      </c>
      <c r="M1831" t="s">
        <v>70</v>
      </c>
      <c r="N1831" t="s">
        <v>82</v>
      </c>
      <c r="O1831" t="s">
        <v>154</v>
      </c>
      <c r="P1831">
        <v>6560</v>
      </c>
      <c r="Q1831" t="s">
        <v>155</v>
      </c>
      <c r="R1831" s="8" t="s">
        <v>697</v>
      </c>
    </row>
    <row r="1832" spans="1:18" x14ac:dyDescent="0.25">
      <c r="A1832" s="8" t="s">
        <v>159</v>
      </c>
      <c r="B1832" t="s">
        <v>457</v>
      </c>
      <c r="C1832" t="s">
        <v>460</v>
      </c>
      <c r="D1832" t="s">
        <v>599</v>
      </c>
      <c r="E1832" t="s">
        <v>358</v>
      </c>
      <c r="F1832">
        <v>2020</v>
      </c>
      <c r="G1832">
        <v>12</v>
      </c>
      <c r="H1832" s="8" t="s">
        <v>567</v>
      </c>
      <c r="I1832" s="8">
        <v>1</v>
      </c>
      <c r="J1832" s="1">
        <v>1500</v>
      </c>
      <c r="K1832" s="1">
        <v>0</v>
      </c>
      <c r="L1832" s="8">
        <v>-1500</v>
      </c>
      <c r="M1832" t="s">
        <v>70</v>
      </c>
      <c r="N1832" t="s">
        <v>82</v>
      </c>
      <c r="O1832" t="s">
        <v>94</v>
      </c>
      <c r="P1832">
        <v>6600</v>
      </c>
      <c r="Q1832" t="s">
        <v>116</v>
      </c>
      <c r="R1832" s="8" t="s">
        <v>697</v>
      </c>
    </row>
    <row r="1833" spans="1:18" x14ac:dyDescent="0.25">
      <c r="A1833" s="8" t="s">
        <v>159</v>
      </c>
      <c r="B1833" t="s">
        <v>457</v>
      </c>
      <c r="C1833" t="s">
        <v>460</v>
      </c>
      <c r="D1833" t="s">
        <v>599</v>
      </c>
      <c r="E1833" t="s">
        <v>341</v>
      </c>
      <c r="F1833">
        <v>2020</v>
      </c>
      <c r="G1833">
        <v>12</v>
      </c>
      <c r="H1833" s="8" t="s">
        <v>567</v>
      </c>
      <c r="I1833" s="8">
        <v>1</v>
      </c>
      <c r="J1833" s="1">
        <v>300</v>
      </c>
      <c r="K1833" s="1">
        <v>0</v>
      </c>
      <c r="L1833" s="8">
        <v>-300</v>
      </c>
      <c r="M1833" t="s">
        <v>70</v>
      </c>
      <c r="N1833" t="s">
        <v>82</v>
      </c>
      <c r="O1833" t="s">
        <v>94</v>
      </c>
      <c r="P1833">
        <v>6640</v>
      </c>
      <c r="Q1833" t="s">
        <v>95</v>
      </c>
      <c r="R1833" s="8" t="s">
        <v>697</v>
      </c>
    </row>
    <row r="1834" spans="1:18" x14ac:dyDescent="0.25">
      <c r="A1834" s="8" t="s">
        <v>159</v>
      </c>
      <c r="B1834" t="s">
        <v>457</v>
      </c>
      <c r="C1834" t="s">
        <v>460</v>
      </c>
      <c r="D1834" t="s">
        <v>599</v>
      </c>
      <c r="E1834" t="s">
        <v>342</v>
      </c>
      <c r="F1834">
        <v>2020</v>
      </c>
      <c r="G1834">
        <v>12</v>
      </c>
      <c r="H1834" s="8" t="s">
        <v>567</v>
      </c>
      <c r="I1834" s="8">
        <v>0</v>
      </c>
      <c r="J1834" s="1">
        <v>800</v>
      </c>
      <c r="K1834" s="1">
        <v>0</v>
      </c>
      <c r="L1834" s="8">
        <v>-800</v>
      </c>
      <c r="M1834" t="s">
        <v>70</v>
      </c>
      <c r="N1834" t="s">
        <v>82</v>
      </c>
      <c r="O1834" t="s">
        <v>94</v>
      </c>
      <c r="P1834">
        <v>6650</v>
      </c>
      <c r="Q1834" t="s">
        <v>96</v>
      </c>
      <c r="R1834" s="8" t="s">
        <v>697</v>
      </c>
    </row>
    <row r="1835" spans="1:18" x14ac:dyDescent="0.25">
      <c r="A1835" s="8" t="s">
        <v>159</v>
      </c>
      <c r="B1835" t="s">
        <v>457</v>
      </c>
      <c r="C1835" t="s">
        <v>460</v>
      </c>
      <c r="D1835" t="s">
        <v>599</v>
      </c>
      <c r="E1835" t="s">
        <v>342</v>
      </c>
      <c r="F1835">
        <v>2020</v>
      </c>
      <c r="G1835">
        <v>12</v>
      </c>
      <c r="H1835" s="8" t="s">
        <v>567</v>
      </c>
      <c r="I1835" s="8">
        <v>1</v>
      </c>
      <c r="J1835" s="1">
        <v>7100</v>
      </c>
      <c r="K1835" s="1">
        <v>0</v>
      </c>
      <c r="L1835" s="8">
        <v>-7100</v>
      </c>
      <c r="M1835" t="s">
        <v>70</v>
      </c>
      <c r="N1835" t="s">
        <v>82</v>
      </c>
      <c r="O1835" t="s">
        <v>94</v>
      </c>
      <c r="P1835">
        <v>6650</v>
      </c>
      <c r="Q1835" t="s">
        <v>96</v>
      </c>
      <c r="R1835" s="8" t="s">
        <v>697</v>
      </c>
    </row>
    <row r="1836" spans="1:18" x14ac:dyDescent="0.25">
      <c r="A1836" s="8" t="s">
        <v>159</v>
      </c>
      <c r="B1836" t="s">
        <v>457</v>
      </c>
      <c r="C1836" t="s">
        <v>460</v>
      </c>
      <c r="D1836" t="s">
        <v>600</v>
      </c>
      <c r="E1836" t="s">
        <v>366</v>
      </c>
      <c r="F1836">
        <v>2020</v>
      </c>
      <c r="G1836">
        <v>12</v>
      </c>
      <c r="H1836" s="8" t="s">
        <v>567</v>
      </c>
      <c r="I1836" s="8">
        <v>1</v>
      </c>
      <c r="J1836" s="1">
        <v>40</v>
      </c>
      <c r="K1836" s="1">
        <v>0</v>
      </c>
      <c r="L1836" s="8">
        <v>-40</v>
      </c>
      <c r="M1836" t="s">
        <v>70</v>
      </c>
      <c r="N1836" t="s">
        <v>82</v>
      </c>
      <c r="O1836" t="s">
        <v>99</v>
      </c>
      <c r="P1836">
        <v>6800</v>
      </c>
      <c r="Q1836" t="s">
        <v>123</v>
      </c>
      <c r="R1836" s="8" t="s">
        <v>697</v>
      </c>
    </row>
    <row r="1837" spans="1:18" x14ac:dyDescent="0.25">
      <c r="A1837" s="8" t="s">
        <v>159</v>
      </c>
      <c r="B1837" t="s">
        <v>457</v>
      </c>
      <c r="C1837" t="s">
        <v>460</v>
      </c>
      <c r="D1837" t="s">
        <v>600</v>
      </c>
      <c r="E1837" t="s">
        <v>345</v>
      </c>
      <c r="F1837">
        <v>2020</v>
      </c>
      <c r="G1837">
        <v>12</v>
      </c>
      <c r="H1837" s="8" t="s">
        <v>567</v>
      </c>
      <c r="I1837" s="8">
        <v>0</v>
      </c>
      <c r="J1837" s="1">
        <v>200</v>
      </c>
      <c r="K1837" s="1">
        <v>0</v>
      </c>
      <c r="L1837" s="8">
        <v>-200</v>
      </c>
      <c r="M1837" t="s">
        <v>70</v>
      </c>
      <c r="N1837" t="s">
        <v>82</v>
      </c>
      <c r="O1837" t="s">
        <v>99</v>
      </c>
      <c r="P1837">
        <v>6805</v>
      </c>
      <c r="Q1837" t="s">
        <v>100</v>
      </c>
      <c r="R1837" s="8" t="s">
        <v>697</v>
      </c>
    </row>
    <row r="1838" spans="1:18" x14ac:dyDescent="0.25">
      <c r="A1838" s="8" t="s">
        <v>159</v>
      </c>
      <c r="B1838" t="s">
        <v>457</v>
      </c>
      <c r="C1838" t="s">
        <v>460</v>
      </c>
      <c r="D1838" t="s">
        <v>600</v>
      </c>
      <c r="E1838" t="s">
        <v>345</v>
      </c>
      <c r="F1838">
        <v>2020</v>
      </c>
      <c r="G1838">
        <v>12</v>
      </c>
      <c r="H1838" s="8" t="s">
        <v>567</v>
      </c>
      <c r="I1838" s="8">
        <v>1</v>
      </c>
      <c r="J1838" s="1">
        <v>590</v>
      </c>
      <c r="K1838" s="1">
        <v>0</v>
      </c>
      <c r="L1838" s="8">
        <v>-590</v>
      </c>
      <c r="M1838" t="s">
        <v>70</v>
      </c>
      <c r="N1838" t="s">
        <v>82</v>
      </c>
      <c r="O1838" t="s">
        <v>99</v>
      </c>
      <c r="P1838">
        <v>6805</v>
      </c>
      <c r="Q1838" t="s">
        <v>100</v>
      </c>
      <c r="R1838" s="8" t="s">
        <v>697</v>
      </c>
    </row>
    <row r="1839" spans="1:18" x14ac:dyDescent="0.25">
      <c r="A1839" s="8" t="s">
        <v>159</v>
      </c>
      <c r="B1839" t="s">
        <v>457</v>
      </c>
      <c r="C1839" t="s">
        <v>460</v>
      </c>
      <c r="D1839" t="s">
        <v>600</v>
      </c>
      <c r="E1839" t="s">
        <v>360</v>
      </c>
      <c r="F1839">
        <v>2020</v>
      </c>
      <c r="G1839">
        <v>12</v>
      </c>
      <c r="H1839" s="8" t="s">
        <v>567</v>
      </c>
      <c r="I1839" s="8">
        <v>1</v>
      </c>
      <c r="J1839" s="1">
        <v>200</v>
      </c>
      <c r="K1839" s="1">
        <v>0</v>
      </c>
      <c r="L1839" s="8">
        <v>-200</v>
      </c>
      <c r="M1839" t="s">
        <v>70</v>
      </c>
      <c r="N1839" t="s">
        <v>82</v>
      </c>
      <c r="O1839" t="s">
        <v>99</v>
      </c>
      <c r="P1839">
        <v>6815</v>
      </c>
      <c r="Q1839" t="s">
        <v>99</v>
      </c>
      <c r="R1839" s="8" t="s">
        <v>697</v>
      </c>
    </row>
    <row r="1840" spans="1:18" x14ac:dyDescent="0.25">
      <c r="A1840" s="8" t="s">
        <v>159</v>
      </c>
      <c r="B1840" t="s">
        <v>457</v>
      </c>
      <c r="C1840" t="s">
        <v>460</v>
      </c>
      <c r="D1840" t="s">
        <v>601</v>
      </c>
      <c r="E1840" t="s">
        <v>346</v>
      </c>
      <c r="F1840">
        <v>2020</v>
      </c>
      <c r="G1840">
        <v>12</v>
      </c>
      <c r="H1840" s="8" t="s">
        <v>567</v>
      </c>
      <c r="I1840" s="8">
        <v>0</v>
      </c>
      <c r="J1840" s="1">
        <v>10000</v>
      </c>
      <c r="K1840" s="1">
        <v>0</v>
      </c>
      <c r="L1840" s="8">
        <v>-10000</v>
      </c>
      <c r="M1840" t="s">
        <v>70</v>
      </c>
      <c r="N1840" t="s">
        <v>82</v>
      </c>
      <c r="O1840" t="s">
        <v>101</v>
      </c>
      <c r="P1840">
        <v>6825</v>
      </c>
      <c r="Q1840" t="s">
        <v>102</v>
      </c>
      <c r="R1840" s="8" t="s">
        <v>697</v>
      </c>
    </row>
    <row r="1841" spans="1:18" x14ac:dyDescent="0.25">
      <c r="A1841" s="8" t="s">
        <v>159</v>
      </c>
      <c r="B1841" t="s">
        <v>457</v>
      </c>
      <c r="C1841" t="s">
        <v>460</v>
      </c>
      <c r="D1841" t="s">
        <v>601</v>
      </c>
      <c r="E1841" t="s">
        <v>392</v>
      </c>
      <c r="F1841">
        <v>2020</v>
      </c>
      <c r="G1841">
        <v>12</v>
      </c>
      <c r="H1841" s="8" t="s">
        <v>567</v>
      </c>
      <c r="I1841" s="8">
        <v>1</v>
      </c>
      <c r="J1841" s="1">
        <v>13000</v>
      </c>
      <c r="K1841" s="1">
        <v>0</v>
      </c>
      <c r="L1841" s="8">
        <v>-13000</v>
      </c>
      <c r="M1841" t="s">
        <v>70</v>
      </c>
      <c r="N1841" t="s">
        <v>82</v>
      </c>
      <c r="O1841" t="s">
        <v>101</v>
      </c>
      <c r="P1841">
        <v>6827</v>
      </c>
      <c r="Q1841" t="s">
        <v>156</v>
      </c>
      <c r="R1841" s="8" t="s">
        <v>697</v>
      </c>
    </row>
    <row r="1842" spans="1:18" x14ac:dyDescent="0.25">
      <c r="A1842" s="8" t="s">
        <v>159</v>
      </c>
      <c r="B1842" t="s">
        <v>457</v>
      </c>
      <c r="C1842" t="s">
        <v>460</v>
      </c>
      <c r="D1842" t="s">
        <v>601</v>
      </c>
      <c r="E1842" t="s">
        <v>388</v>
      </c>
      <c r="F1842">
        <v>2020</v>
      </c>
      <c r="G1842">
        <v>12</v>
      </c>
      <c r="H1842" s="8" t="s">
        <v>567</v>
      </c>
      <c r="I1842" s="8">
        <v>0</v>
      </c>
      <c r="J1842" s="1">
        <v>80</v>
      </c>
      <c r="K1842" s="1">
        <v>0</v>
      </c>
      <c r="L1842" s="8">
        <v>-80</v>
      </c>
      <c r="M1842" t="s">
        <v>70</v>
      </c>
      <c r="N1842" t="s">
        <v>82</v>
      </c>
      <c r="O1842" t="s">
        <v>101</v>
      </c>
      <c r="P1842">
        <v>6830</v>
      </c>
      <c r="Q1842" t="s">
        <v>151</v>
      </c>
      <c r="R1842" s="8" t="s">
        <v>697</v>
      </c>
    </row>
    <row r="1843" spans="1:18" x14ac:dyDescent="0.25">
      <c r="A1843" s="8" t="s">
        <v>159</v>
      </c>
      <c r="B1843" t="s">
        <v>457</v>
      </c>
      <c r="C1843" t="s">
        <v>460</v>
      </c>
      <c r="D1843" t="s">
        <v>601</v>
      </c>
      <c r="E1843" t="s">
        <v>388</v>
      </c>
      <c r="F1843">
        <v>2020</v>
      </c>
      <c r="G1843">
        <v>12</v>
      </c>
      <c r="H1843" s="8" t="s">
        <v>567</v>
      </c>
      <c r="I1843" s="8">
        <v>1</v>
      </c>
      <c r="J1843" s="1">
        <v>1000</v>
      </c>
      <c r="K1843" s="1">
        <v>0</v>
      </c>
      <c r="L1843" s="8">
        <v>-1000</v>
      </c>
      <c r="M1843" t="s">
        <v>70</v>
      </c>
      <c r="N1843" t="s">
        <v>82</v>
      </c>
      <c r="O1843" t="s">
        <v>101</v>
      </c>
      <c r="P1843">
        <v>6830</v>
      </c>
      <c r="Q1843" t="s">
        <v>151</v>
      </c>
      <c r="R1843" s="8" t="s">
        <v>697</v>
      </c>
    </row>
    <row r="1844" spans="1:18" x14ac:dyDescent="0.25">
      <c r="A1844" s="8" t="s">
        <v>159</v>
      </c>
      <c r="B1844" t="s">
        <v>457</v>
      </c>
      <c r="C1844" t="s">
        <v>460</v>
      </c>
      <c r="D1844" t="s">
        <v>595</v>
      </c>
      <c r="E1844" t="s">
        <v>390</v>
      </c>
      <c r="F1844">
        <v>2020</v>
      </c>
      <c r="G1844">
        <v>12</v>
      </c>
      <c r="H1844" s="8" t="s">
        <v>567</v>
      </c>
      <c r="I1844" s="8">
        <v>1</v>
      </c>
      <c r="J1844" s="1">
        <v>5000</v>
      </c>
      <c r="K1844" s="1">
        <v>0</v>
      </c>
      <c r="L1844" s="8">
        <v>-5000</v>
      </c>
      <c r="M1844" t="s">
        <v>70</v>
      </c>
      <c r="N1844" t="s">
        <v>82</v>
      </c>
      <c r="O1844" t="s">
        <v>83</v>
      </c>
      <c r="P1844">
        <v>6835</v>
      </c>
      <c r="Q1844" t="s">
        <v>153</v>
      </c>
      <c r="R1844" s="8" t="s">
        <v>697</v>
      </c>
    </row>
    <row r="1845" spans="1:18" x14ac:dyDescent="0.25">
      <c r="A1845" s="8" t="s">
        <v>159</v>
      </c>
      <c r="B1845" t="s">
        <v>457</v>
      </c>
      <c r="C1845" t="s">
        <v>460</v>
      </c>
      <c r="D1845" t="s">
        <v>602</v>
      </c>
      <c r="E1845" t="s">
        <v>347</v>
      </c>
      <c r="F1845">
        <v>2020</v>
      </c>
      <c r="G1845">
        <v>12</v>
      </c>
      <c r="H1845" s="8" t="s">
        <v>567</v>
      </c>
      <c r="I1845" s="8">
        <v>1</v>
      </c>
      <c r="J1845" s="1">
        <v>1500</v>
      </c>
      <c r="K1845" s="1">
        <v>0</v>
      </c>
      <c r="L1845" s="8">
        <v>-1500</v>
      </c>
      <c r="M1845" t="s">
        <v>70</v>
      </c>
      <c r="N1845" t="s">
        <v>82</v>
      </c>
      <c r="O1845" t="s">
        <v>103</v>
      </c>
      <c r="P1845">
        <v>6850</v>
      </c>
      <c r="Q1845" t="s">
        <v>103</v>
      </c>
      <c r="R1845" s="8" t="s">
        <v>697</v>
      </c>
    </row>
    <row r="1846" spans="1:18" x14ac:dyDescent="0.25">
      <c r="A1846" s="8" t="s">
        <v>159</v>
      </c>
      <c r="B1846" t="s">
        <v>457</v>
      </c>
      <c r="C1846" t="s">
        <v>460</v>
      </c>
      <c r="D1846" t="s">
        <v>602</v>
      </c>
      <c r="E1846" t="s">
        <v>348</v>
      </c>
      <c r="F1846">
        <v>2020</v>
      </c>
      <c r="G1846">
        <v>12</v>
      </c>
      <c r="H1846" s="8" t="s">
        <v>567</v>
      </c>
      <c r="I1846" s="8">
        <v>1</v>
      </c>
      <c r="J1846" s="1">
        <v>200</v>
      </c>
      <c r="K1846" s="1">
        <v>0</v>
      </c>
      <c r="L1846" s="8">
        <v>-200</v>
      </c>
      <c r="M1846" t="s">
        <v>70</v>
      </c>
      <c r="N1846" t="s">
        <v>82</v>
      </c>
      <c r="O1846" t="s">
        <v>103</v>
      </c>
      <c r="P1846">
        <v>6855</v>
      </c>
      <c r="Q1846" t="s">
        <v>104</v>
      </c>
      <c r="R1846" s="8" t="s">
        <v>697</v>
      </c>
    </row>
    <row r="1847" spans="1:18" x14ac:dyDescent="0.25">
      <c r="A1847" s="8" t="s">
        <v>159</v>
      </c>
      <c r="B1847" t="s">
        <v>457</v>
      </c>
      <c r="C1847" t="s">
        <v>460</v>
      </c>
      <c r="D1847" t="s">
        <v>602</v>
      </c>
      <c r="E1847" t="s">
        <v>349</v>
      </c>
      <c r="F1847">
        <v>2020</v>
      </c>
      <c r="G1847">
        <v>12</v>
      </c>
      <c r="H1847" s="8" t="s">
        <v>567</v>
      </c>
      <c r="I1847" s="8">
        <v>1</v>
      </c>
      <c r="J1847" s="1">
        <v>3100</v>
      </c>
      <c r="K1847" s="1">
        <v>0</v>
      </c>
      <c r="L1847" s="8">
        <v>-3100</v>
      </c>
      <c r="M1847" t="s">
        <v>70</v>
      </c>
      <c r="N1847" t="s">
        <v>82</v>
      </c>
      <c r="O1847" t="s">
        <v>103</v>
      </c>
      <c r="P1847">
        <v>6859</v>
      </c>
      <c r="Q1847" t="s">
        <v>105</v>
      </c>
      <c r="R1847" s="8" t="s">
        <v>697</v>
      </c>
    </row>
    <row r="1848" spans="1:18" x14ac:dyDescent="0.25">
      <c r="A1848" s="8" t="s">
        <v>159</v>
      </c>
      <c r="B1848" t="s">
        <v>462</v>
      </c>
      <c r="C1848" t="s">
        <v>463</v>
      </c>
      <c r="D1848" t="s">
        <v>605</v>
      </c>
      <c r="E1848" t="s">
        <v>385</v>
      </c>
      <c r="F1848">
        <v>2020</v>
      </c>
      <c r="G1848">
        <v>12</v>
      </c>
      <c r="H1848" s="8" t="s">
        <v>567</v>
      </c>
      <c r="I1848" s="8">
        <v>1</v>
      </c>
      <c r="J1848" s="1">
        <v>1200</v>
      </c>
      <c r="K1848" s="1">
        <v>0</v>
      </c>
      <c r="L1848" s="8">
        <v>-1200</v>
      </c>
      <c r="M1848" t="s">
        <v>126</v>
      </c>
      <c r="N1848" t="s">
        <v>127</v>
      </c>
      <c r="O1848" t="s">
        <v>127</v>
      </c>
      <c r="P1848">
        <v>7310</v>
      </c>
      <c r="Q1848" t="s">
        <v>146</v>
      </c>
      <c r="R1848" s="8" t="s">
        <v>697</v>
      </c>
    </row>
  </sheetData>
  <phoneticPr fontId="3" type="noConversion"/>
  <pageMargins left="0.7" right="0.7" top="0.78740157499999996" bottom="0.78740157499999996"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62825-359C-422A-ACE4-990B934F75AE}">
  <sheetPr codeName="Tabelle22"/>
  <dimension ref="A1:R2749"/>
  <sheetViews>
    <sheetView tabSelected="1" zoomScale="60" zoomScaleNormal="60" workbookViewId="0"/>
  </sheetViews>
  <sheetFormatPr baseColWidth="10" defaultRowHeight="15" x14ac:dyDescent="0.25"/>
  <cols>
    <col min="1" max="1" width="48" bestFit="1" customWidth="1"/>
    <col min="2" max="2" width="27.28515625" bestFit="1" customWidth="1"/>
    <col min="3" max="3" width="22" bestFit="1" customWidth="1"/>
    <col min="4" max="4" width="11.28515625" bestFit="1" customWidth="1"/>
    <col min="5" max="5" width="13.7109375" bestFit="1" customWidth="1"/>
    <col min="6" max="6" width="26.5703125" bestFit="1" customWidth="1"/>
    <col min="7" max="7" width="31.28515625" bestFit="1" customWidth="1"/>
    <col min="8" max="8" width="31.5703125" bestFit="1" customWidth="1"/>
    <col min="9" max="9" width="28.42578125" bestFit="1" customWidth="1"/>
    <col min="10" max="10" width="29.42578125" bestFit="1" customWidth="1"/>
    <col min="11" max="11" width="21.85546875" bestFit="1" customWidth="1"/>
    <col min="12" max="12" width="41.5703125" bestFit="1" customWidth="1"/>
    <col min="13" max="13" width="53.28515625" bestFit="1" customWidth="1"/>
    <col min="14" max="15" width="81.140625" bestFit="1" customWidth="1"/>
    <col min="16" max="16" width="21.85546875" bestFit="1" customWidth="1"/>
    <col min="17" max="17" width="26.140625" bestFit="1" customWidth="1"/>
    <col min="18" max="18" width="30.5703125" bestFit="1" customWidth="1"/>
  </cols>
  <sheetData>
    <row r="1" spans="1:18" x14ac:dyDescent="0.25">
      <c r="A1" t="s">
        <v>271</v>
      </c>
      <c r="B1" t="s">
        <v>640</v>
      </c>
      <c r="C1" t="s">
        <v>566</v>
      </c>
      <c r="D1" t="s">
        <v>0</v>
      </c>
      <c r="E1" t="s">
        <v>1</v>
      </c>
      <c r="F1" t="s">
        <v>641</v>
      </c>
      <c r="G1" t="s">
        <v>2</v>
      </c>
      <c r="H1" t="s">
        <v>642</v>
      </c>
      <c r="I1" t="s">
        <v>3</v>
      </c>
      <c r="J1" t="s">
        <v>4</v>
      </c>
      <c r="K1" t="s">
        <v>643</v>
      </c>
      <c r="L1" t="s">
        <v>5</v>
      </c>
      <c r="M1" t="s">
        <v>6</v>
      </c>
      <c r="N1" t="s">
        <v>7</v>
      </c>
      <c r="O1" t="s">
        <v>8</v>
      </c>
      <c r="P1" t="s">
        <v>644</v>
      </c>
      <c r="Q1" t="s">
        <v>645</v>
      </c>
      <c r="R1" t="s">
        <v>646</v>
      </c>
    </row>
    <row r="2" spans="1:18" x14ac:dyDescent="0.25">
      <c r="A2" s="8" t="s">
        <v>697</v>
      </c>
      <c r="B2">
        <v>0</v>
      </c>
      <c r="C2">
        <v>1</v>
      </c>
      <c r="D2">
        <v>2019</v>
      </c>
      <c r="E2">
        <v>1</v>
      </c>
      <c r="G2">
        <v>143</v>
      </c>
      <c r="H2" t="b">
        <v>0</v>
      </c>
      <c r="I2">
        <v>17352.41</v>
      </c>
      <c r="J2">
        <v>0</v>
      </c>
      <c r="K2">
        <v>1</v>
      </c>
      <c r="L2" t="s">
        <v>9</v>
      </c>
      <c r="M2" t="s">
        <v>10</v>
      </c>
      <c r="N2" t="s">
        <v>11</v>
      </c>
      <c r="O2" t="s">
        <v>12</v>
      </c>
      <c r="P2">
        <v>1</v>
      </c>
      <c r="Q2">
        <v>1</v>
      </c>
      <c r="R2">
        <v>1</v>
      </c>
    </row>
    <row r="3" spans="1:18" x14ac:dyDescent="0.25">
      <c r="A3" s="8" t="s">
        <v>697</v>
      </c>
      <c r="B3">
        <v>0</v>
      </c>
      <c r="C3">
        <v>1</v>
      </c>
      <c r="D3">
        <v>2019</v>
      </c>
      <c r="E3">
        <v>1</v>
      </c>
      <c r="G3">
        <v>143</v>
      </c>
      <c r="H3" t="b">
        <v>1</v>
      </c>
      <c r="I3">
        <v>893861.03</v>
      </c>
      <c r="J3">
        <v>0</v>
      </c>
      <c r="K3">
        <v>1</v>
      </c>
      <c r="L3" t="s">
        <v>9</v>
      </c>
      <c r="M3" t="s">
        <v>10</v>
      </c>
      <c r="N3" t="s">
        <v>11</v>
      </c>
      <c r="O3" t="s">
        <v>12</v>
      </c>
      <c r="P3">
        <v>1</v>
      </c>
      <c r="Q3">
        <v>1</v>
      </c>
      <c r="R3">
        <v>1</v>
      </c>
    </row>
    <row r="4" spans="1:18" x14ac:dyDescent="0.25">
      <c r="A4" s="8" t="s">
        <v>697</v>
      </c>
      <c r="B4">
        <v>0</v>
      </c>
      <c r="C4">
        <v>1</v>
      </c>
      <c r="D4">
        <v>2019</v>
      </c>
      <c r="E4">
        <v>1</v>
      </c>
      <c r="G4">
        <v>560</v>
      </c>
      <c r="H4" t="b">
        <v>1</v>
      </c>
      <c r="I4">
        <v>0</v>
      </c>
      <c r="J4">
        <v>0</v>
      </c>
      <c r="K4">
        <v>1</v>
      </c>
      <c r="L4" t="s">
        <v>9</v>
      </c>
      <c r="M4" t="s">
        <v>13</v>
      </c>
      <c r="N4" t="s">
        <v>14</v>
      </c>
      <c r="O4" t="s">
        <v>15</v>
      </c>
      <c r="P4">
        <v>1</v>
      </c>
      <c r="Q4">
        <v>2</v>
      </c>
      <c r="R4">
        <v>3</v>
      </c>
    </row>
    <row r="5" spans="1:18" x14ac:dyDescent="0.25">
      <c r="A5" s="8" t="s">
        <v>697</v>
      </c>
      <c r="B5">
        <v>0</v>
      </c>
      <c r="C5">
        <v>1</v>
      </c>
      <c r="D5">
        <v>2019</v>
      </c>
      <c r="E5">
        <v>1</v>
      </c>
      <c r="G5">
        <v>630</v>
      </c>
      <c r="H5" t="b">
        <v>1</v>
      </c>
      <c r="I5">
        <v>11780</v>
      </c>
      <c r="J5">
        <v>0</v>
      </c>
      <c r="K5">
        <v>1</v>
      </c>
      <c r="L5" t="s">
        <v>9</v>
      </c>
      <c r="M5" t="s">
        <v>13</v>
      </c>
      <c r="N5" t="s">
        <v>14</v>
      </c>
      <c r="O5" t="s">
        <v>16</v>
      </c>
      <c r="P5">
        <v>1</v>
      </c>
      <c r="Q5">
        <v>2</v>
      </c>
      <c r="R5">
        <v>3</v>
      </c>
    </row>
    <row r="6" spans="1:18" x14ac:dyDescent="0.25">
      <c r="A6" s="8" t="s">
        <v>697</v>
      </c>
      <c r="B6">
        <v>0</v>
      </c>
      <c r="C6">
        <v>1</v>
      </c>
      <c r="D6">
        <v>2019</v>
      </c>
      <c r="E6">
        <v>1</v>
      </c>
      <c r="G6">
        <v>650</v>
      </c>
      <c r="H6" t="b">
        <v>1</v>
      </c>
      <c r="I6">
        <v>10664</v>
      </c>
      <c r="J6">
        <v>0</v>
      </c>
      <c r="K6">
        <v>1</v>
      </c>
      <c r="L6" t="s">
        <v>9</v>
      </c>
      <c r="M6" t="s">
        <v>13</v>
      </c>
      <c r="N6" t="s">
        <v>14</v>
      </c>
      <c r="O6" t="s">
        <v>17</v>
      </c>
      <c r="P6">
        <v>1</v>
      </c>
      <c r="Q6">
        <v>2</v>
      </c>
      <c r="R6">
        <v>3</v>
      </c>
    </row>
    <row r="7" spans="1:18" x14ac:dyDescent="0.25">
      <c r="A7" s="8" t="s">
        <v>697</v>
      </c>
      <c r="B7">
        <v>0</v>
      </c>
      <c r="C7">
        <v>1</v>
      </c>
      <c r="D7">
        <v>2019</v>
      </c>
      <c r="E7">
        <v>1</v>
      </c>
      <c r="G7">
        <v>670</v>
      </c>
      <c r="H7" t="b">
        <v>0</v>
      </c>
      <c r="I7">
        <v>365.75</v>
      </c>
      <c r="J7">
        <v>0</v>
      </c>
      <c r="K7">
        <v>1</v>
      </c>
      <c r="L7" t="s">
        <v>9</v>
      </c>
      <c r="M7" t="s">
        <v>13</v>
      </c>
      <c r="N7" t="s">
        <v>14</v>
      </c>
      <c r="O7" t="s">
        <v>18</v>
      </c>
      <c r="P7">
        <v>1</v>
      </c>
      <c r="Q7">
        <v>2</v>
      </c>
      <c r="R7">
        <v>3</v>
      </c>
    </row>
    <row r="8" spans="1:18" x14ac:dyDescent="0.25">
      <c r="A8" s="8" t="s">
        <v>697</v>
      </c>
      <c r="B8">
        <v>0</v>
      </c>
      <c r="C8">
        <v>1</v>
      </c>
      <c r="D8">
        <v>2019</v>
      </c>
      <c r="E8">
        <v>1</v>
      </c>
      <c r="G8">
        <v>1000</v>
      </c>
      <c r="H8" t="b">
        <v>1</v>
      </c>
      <c r="I8">
        <v>4698.63</v>
      </c>
      <c r="J8">
        <v>0</v>
      </c>
      <c r="K8">
        <v>1</v>
      </c>
      <c r="L8" t="s">
        <v>19</v>
      </c>
      <c r="M8" t="s">
        <v>20</v>
      </c>
      <c r="N8" t="s">
        <v>21</v>
      </c>
      <c r="O8" t="s">
        <v>22</v>
      </c>
      <c r="P8">
        <v>2</v>
      </c>
      <c r="Q8">
        <v>1</v>
      </c>
      <c r="R8">
        <v>1</v>
      </c>
    </row>
    <row r="9" spans="1:18" x14ac:dyDescent="0.25">
      <c r="A9" s="8" t="s">
        <v>697</v>
      </c>
      <c r="B9">
        <v>0</v>
      </c>
      <c r="C9">
        <v>1</v>
      </c>
      <c r="D9">
        <v>2019</v>
      </c>
      <c r="E9">
        <v>1</v>
      </c>
      <c r="G9">
        <v>1200</v>
      </c>
      <c r="H9" t="b">
        <v>0</v>
      </c>
      <c r="I9">
        <v>7284.9599999999991</v>
      </c>
      <c r="J9">
        <v>11992.25</v>
      </c>
      <c r="K9">
        <v>1</v>
      </c>
      <c r="L9" t="s">
        <v>19</v>
      </c>
      <c r="M9" t="s">
        <v>23</v>
      </c>
      <c r="N9" t="s">
        <v>148</v>
      </c>
      <c r="O9" t="s">
        <v>148</v>
      </c>
      <c r="P9">
        <v>2</v>
      </c>
      <c r="Q9">
        <v>2</v>
      </c>
      <c r="R9">
        <v>1</v>
      </c>
    </row>
    <row r="10" spans="1:18" x14ac:dyDescent="0.25">
      <c r="A10" s="8" t="s">
        <v>697</v>
      </c>
      <c r="B10">
        <v>0</v>
      </c>
      <c r="C10">
        <v>1</v>
      </c>
      <c r="D10">
        <v>2019</v>
      </c>
      <c r="E10">
        <v>1</v>
      </c>
      <c r="G10">
        <v>1200</v>
      </c>
      <c r="H10" t="b">
        <v>1</v>
      </c>
      <c r="I10">
        <v>4707.29</v>
      </c>
      <c r="J10">
        <v>0</v>
      </c>
      <c r="K10">
        <v>1</v>
      </c>
      <c r="L10" t="s">
        <v>19</v>
      </c>
      <c r="M10" t="s">
        <v>23</v>
      </c>
      <c r="N10" t="s">
        <v>148</v>
      </c>
      <c r="O10" t="s">
        <v>148</v>
      </c>
      <c r="P10">
        <v>2</v>
      </c>
      <c r="Q10">
        <v>2</v>
      </c>
      <c r="R10">
        <v>1</v>
      </c>
    </row>
    <row r="11" spans="1:18" x14ac:dyDescent="0.25">
      <c r="A11" s="8" t="s">
        <v>697</v>
      </c>
      <c r="B11">
        <v>0</v>
      </c>
      <c r="C11">
        <v>1</v>
      </c>
      <c r="D11">
        <v>2019</v>
      </c>
      <c r="E11">
        <v>1</v>
      </c>
      <c r="G11">
        <v>1350</v>
      </c>
      <c r="H11" t="b">
        <v>1</v>
      </c>
      <c r="I11">
        <v>3000</v>
      </c>
      <c r="J11">
        <v>0</v>
      </c>
      <c r="K11">
        <v>1</v>
      </c>
      <c r="L11" t="s">
        <v>19</v>
      </c>
      <c r="M11" t="s">
        <v>23</v>
      </c>
      <c r="N11" t="s">
        <v>24</v>
      </c>
      <c r="O11" t="s">
        <v>25</v>
      </c>
      <c r="P11">
        <v>2</v>
      </c>
      <c r="Q11">
        <v>2</v>
      </c>
      <c r="R11">
        <v>4</v>
      </c>
    </row>
    <row r="12" spans="1:18" x14ac:dyDescent="0.25">
      <c r="A12" s="8" t="s">
        <v>697</v>
      </c>
      <c r="B12">
        <v>0</v>
      </c>
      <c r="C12">
        <v>1</v>
      </c>
      <c r="D12">
        <v>2019</v>
      </c>
      <c r="E12">
        <v>1</v>
      </c>
      <c r="G12">
        <v>1401</v>
      </c>
      <c r="H12" t="b">
        <v>0</v>
      </c>
      <c r="I12">
        <v>0.77</v>
      </c>
      <c r="J12">
        <v>0</v>
      </c>
      <c r="K12">
        <v>1</v>
      </c>
      <c r="L12" t="s">
        <v>19</v>
      </c>
      <c r="M12" t="s">
        <v>23</v>
      </c>
      <c r="N12" t="s">
        <v>24</v>
      </c>
      <c r="O12" t="s">
        <v>26</v>
      </c>
      <c r="P12">
        <v>2</v>
      </c>
      <c r="Q12">
        <v>2</v>
      </c>
      <c r="R12">
        <v>4</v>
      </c>
    </row>
    <row r="13" spans="1:18" x14ac:dyDescent="0.25">
      <c r="A13" s="8" t="s">
        <v>697</v>
      </c>
      <c r="B13">
        <v>0</v>
      </c>
      <c r="C13">
        <v>1</v>
      </c>
      <c r="D13">
        <v>2019</v>
      </c>
      <c r="E13">
        <v>1</v>
      </c>
      <c r="G13">
        <v>1406</v>
      </c>
      <c r="H13" t="b">
        <v>0</v>
      </c>
      <c r="I13">
        <v>9116.2100000000009</v>
      </c>
      <c r="J13">
        <v>703.56</v>
      </c>
      <c r="K13">
        <v>1</v>
      </c>
      <c r="L13" t="s">
        <v>19</v>
      </c>
      <c r="M13" t="s">
        <v>23</v>
      </c>
      <c r="N13" t="s">
        <v>24</v>
      </c>
      <c r="O13" t="s">
        <v>27</v>
      </c>
      <c r="P13">
        <v>2</v>
      </c>
      <c r="Q13">
        <v>2</v>
      </c>
      <c r="R13">
        <v>4</v>
      </c>
    </row>
    <row r="14" spans="1:18" x14ac:dyDescent="0.25">
      <c r="A14" s="8" t="s">
        <v>697</v>
      </c>
      <c r="B14">
        <v>0</v>
      </c>
      <c r="C14">
        <v>1</v>
      </c>
      <c r="D14">
        <v>2019</v>
      </c>
      <c r="E14">
        <v>1</v>
      </c>
      <c r="G14">
        <v>1434</v>
      </c>
      <c r="H14" t="b">
        <v>0</v>
      </c>
      <c r="I14">
        <v>195.27999999999997</v>
      </c>
      <c r="J14">
        <v>105.28</v>
      </c>
      <c r="K14">
        <v>1</v>
      </c>
      <c r="L14" t="s">
        <v>19</v>
      </c>
      <c r="M14" t="s">
        <v>23</v>
      </c>
      <c r="N14" t="s">
        <v>24</v>
      </c>
      <c r="O14" t="s">
        <v>28</v>
      </c>
      <c r="P14">
        <v>2</v>
      </c>
      <c r="Q14">
        <v>2</v>
      </c>
      <c r="R14">
        <v>4</v>
      </c>
    </row>
    <row r="15" spans="1:18" x14ac:dyDescent="0.25">
      <c r="A15" s="8" t="s">
        <v>697</v>
      </c>
      <c r="B15">
        <v>0</v>
      </c>
      <c r="C15">
        <v>1</v>
      </c>
      <c r="D15">
        <v>2019</v>
      </c>
      <c r="E15">
        <v>1</v>
      </c>
      <c r="G15">
        <v>1434</v>
      </c>
      <c r="H15" t="b">
        <v>1</v>
      </c>
      <c r="I15">
        <v>105.28</v>
      </c>
      <c r="J15">
        <v>0</v>
      </c>
      <c r="K15">
        <v>1</v>
      </c>
      <c r="L15" t="s">
        <v>19</v>
      </c>
      <c r="M15" t="s">
        <v>23</v>
      </c>
      <c r="N15" t="s">
        <v>24</v>
      </c>
      <c r="O15" t="s">
        <v>28</v>
      </c>
      <c r="P15">
        <v>2</v>
      </c>
      <c r="Q15">
        <v>2</v>
      </c>
      <c r="R15">
        <v>4</v>
      </c>
    </row>
    <row r="16" spans="1:18" x14ac:dyDescent="0.25">
      <c r="A16" s="8" t="s">
        <v>697</v>
      </c>
      <c r="B16">
        <v>0</v>
      </c>
      <c r="C16">
        <v>1</v>
      </c>
      <c r="D16">
        <v>2019</v>
      </c>
      <c r="E16">
        <v>1</v>
      </c>
      <c r="G16">
        <v>1437</v>
      </c>
      <c r="H16" t="b">
        <v>0</v>
      </c>
      <c r="I16">
        <v>78.79000000000002</v>
      </c>
      <c r="J16">
        <v>707.21</v>
      </c>
      <c r="K16">
        <v>1</v>
      </c>
      <c r="L16" t="s">
        <v>19</v>
      </c>
      <c r="M16" t="s">
        <v>23</v>
      </c>
      <c r="N16" t="s">
        <v>24</v>
      </c>
      <c r="O16" t="s">
        <v>29</v>
      </c>
      <c r="P16">
        <v>2</v>
      </c>
      <c r="Q16">
        <v>2</v>
      </c>
      <c r="R16">
        <v>4</v>
      </c>
    </row>
    <row r="17" spans="1:18" x14ac:dyDescent="0.25">
      <c r="A17" s="8" t="s">
        <v>697</v>
      </c>
      <c r="B17">
        <v>0</v>
      </c>
      <c r="C17">
        <v>1</v>
      </c>
      <c r="D17">
        <v>2019</v>
      </c>
      <c r="E17">
        <v>1</v>
      </c>
      <c r="G17">
        <v>1437</v>
      </c>
      <c r="H17" t="b">
        <v>1</v>
      </c>
      <c r="I17">
        <v>707.21</v>
      </c>
      <c r="J17">
        <v>0</v>
      </c>
      <c r="K17">
        <v>1</v>
      </c>
      <c r="L17" t="s">
        <v>19</v>
      </c>
      <c r="M17" t="s">
        <v>23</v>
      </c>
      <c r="N17" t="s">
        <v>24</v>
      </c>
      <c r="O17" t="s">
        <v>29</v>
      </c>
      <c r="P17">
        <v>2</v>
      </c>
      <c r="Q17">
        <v>2</v>
      </c>
      <c r="R17">
        <v>4</v>
      </c>
    </row>
    <row r="18" spans="1:18" x14ac:dyDescent="0.25">
      <c r="A18" s="8" t="s">
        <v>697</v>
      </c>
      <c r="B18">
        <v>0</v>
      </c>
      <c r="C18">
        <v>1</v>
      </c>
      <c r="D18">
        <v>2019</v>
      </c>
      <c r="E18">
        <v>1</v>
      </c>
      <c r="G18">
        <v>1600</v>
      </c>
      <c r="H18" t="b">
        <v>0</v>
      </c>
      <c r="I18">
        <v>0</v>
      </c>
      <c r="J18">
        <v>1.55</v>
      </c>
      <c r="K18">
        <v>1</v>
      </c>
      <c r="L18" t="s">
        <v>19</v>
      </c>
      <c r="M18" t="s">
        <v>30</v>
      </c>
      <c r="N18" t="s">
        <v>31</v>
      </c>
      <c r="O18" t="s">
        <v>32</v>
      </c>
      <c r="P18">
        <v>2</v>
      </c>
      <c r="Q18">
        <v>4</v>
      </c>
      <c r="R18">
        <v>1</v>
      </c>
    </row>
    <row r="19" spans="1:18" x14ac:dyDescent="0.25">
      <c r="A19" s="8" t="s">
        <v>697</v>
      </c>
      <c r="B19">
        <v>0</v>
      </c>
      <c r="C19">
        <v>1</v>
      </c>
      <c r="D19">
        <v>2019</v>
      </c>
      <c r="E19">
        <v>1</v>
      </c>
      <c r="G19">
        <v>1600</v>
      </c>
      <c r="H19" t="b">
        <v>1</v>
      </c>
      <c r="I19">
        <v>169.08</v>
      </c>
      <c r="J19">
        <v>0</v>
      </c>
      <c r="K19">
        <v>1</v>
      </c>
      <c r="L19" t="s">
        <v>19</v>
      </c>
      <c r="M19" t="s">
        <v>30</v>
      </c>
      <c r="N19" t="s">
        <v>31</v>
      </c>
      <c r="O19" t="s">
        <v>32</v>
      </c>
      <c r="P19">
        <v>2</v>
      </c>
      <c r="Q19">
        <v>4</v>
      </c>
      <c r="R19">
        <v>1</v>
      </c>
    </row>
    <row r="20" spans="1:18" x14ac:dyDescent="0.25">
      <c r="A20" s="8" t="s">
        <v>697</v>
      </c>
      <c r="B20">
        <v>0</v>
      </c>
      <c r="C20">
        <v>1</v>
      </c>
      <c r="D20">
        <v>2019</v>
      </c>
      <c r="E20">
        <v>1</v>
      </c>
      <c r="G20">
        <v>1803</v>
      </c>
      <c r="H20" t="b">
        <v>0</v>
      </c>
      <c r="I20">
        <v>15350.83</v>
      </c>
      <c r="J20">
        <v>64818.290000000008</v>
      </c>
      <c r="K20">
        <v>1</v>
      </c>
      <c r="L20" t="s">
        <v>19</v>
      </c>
      <c r="M20" t="s">
        <v>30</v>
      </c>
      <c r="N20" t="s">
        <v>31</v>
      </c>
      <c r="O20" t="s">
        <v>33</v>
      </c>
      <c r="P20">
        <v>2</v>
      </c>
      <c r="Q20">
        <v>4</v>
      </c>
      <c r="R20">
        <v>1</v>
      </c>
    </row>
    <row r="21" spans="1:18" x14ac:dyDescent="0.25">
      <c r="A21" s="8" t="s">
        <v>697</v>
      </c>
      <c r="B21">
        <v>0</v>
      </c>
      <c r="C21">
        <v>1</v>
      </c>
      <c r="D21">
        <v>2019</v>
      </c>
      <c r="E21">
        <v>1</v>
      </c>
      <c r="G21">
        <v>1803</v>
      </c>
      <c r="H21" t="b">
        <v>1</v>
      </c>
      <c r="I21">
        <v>1026268.75</v>
      </c>
      <c r="J21">
        <v>0</v>
      </c>
      <c r="K21">
        <v>1</v>
      </c>
      <c r="L21" t="s">
        <v>19</v>
      </c>
      <c r="M21" t="s">
        <v>30</v>
      </c>
      <c r="N21" t="s">
        <v>31</v>
      </c>
      <c r="O21" t="s">
        <v>33</v>
      </c>
      <c r="P21">
        <v>2</v>
      </c>
      <c r="Q21">
        <v>4</v>
      </c>
      <c r="R21">
        <v>1</v>
      </c>
    </row>
    <row r="22" spans="1:18" x14ac:dyDescent="0.25">
      <c r="A22" s="8" t="s">
        <v>697</v>
      </c>
      <c r="B22">
        <v>0</v>
      </c>
      <c r="C22">
        <v>1</v>
      </c>
      <c r="D22">
        <v>2019</v>
      </c>
      <c r="E22">
        <v>1</v>
      </c>
      <c r="G22">
        <v>1804</v>
      </c>
      <c r="H22" t="b">
        <v>1</v>
      </c>
      <c r="I22">
        <v>8.77</v>
      </c>
      <c r="J22">
        <v>0</v>
      </c>
      <c r="K22">
        <v>1</v>
      </c>
      <c r="L22" t="s">
        <v>19</v>
      </c>
      <c r="M22" t="s">
        <v>30</v>
      </c>
      <c r="N22" t="s">
        <v>31</v>
      </c>
      <c r="O22" t="s">
        <v>33</v>
      </c>
      <c r="P22">
        <v>2</v>
      </c>
      <c r="Q22">
        <v>4</v>
      </c>
      <c r="R22">
        <v>1</v>
      </c>
    </row>
    <row r="23" spans="1:18" x14ac:dyDescent="0.25">
      <c r="A23" s="8" t="s">
        <v>697</v>
      </c>
      <c r="B23">
        <v>0</v>
      </c>
      <c r="C23">
        <v>1</v>
      </c>
      <c r="D23">
        <v>2019</v>
      </c>
      <c r="E23">
        <v>1</v>
      </c>
      <c r="G23">
        <v>1900</v>
      </c>
      <c r="H23" t="b">
        <v>0</v>
      </c>
      <c r="I23">
        <v>0</v>
      </c>
      <c r="J23">
        <v>8191.42</v>
      </c>
      <c r="K23">
        <v>1</v>
      </c>
      <c r="L23" t="s">
        <v>34</v>
      </c>
      <c r="M23" t="s">
        <v>34</v>
      </c>
      <c r="N23" t="s">
        <v>34</v>
      </c>
      <c r="O23" t="s">
        <v>35</v>
      </c>
      <c r="P23">
        <v>3</v>
      </c>
      <c r="Q23">
        <v>1</v>
      </c>
      <c r="R23">
        <v>1</v>
      </c>
    </row>
    <row r="24" spans="1:18" x14ac:dyDescent="0.25">
      <c r="A24" s="8" t="s">
        <v>697</v>
      </c>
      <c r="B24">
        <v>0</v>
      </c>
      <c r="C24">
        <v>1</v>
      </c>
      <c r="D24">
        <v>2019</v>
      </c>
      <c r="E24">
        <v>1</v>
      </c>
      <c r="G24">
        <v>1900</v>
      </c>
      <c r="H24" t="b">
        <v>1</v>
      </c>
      <c r="I24">
        <v>8191.42</v>
      </c>
      <c r="J24">
        <v>0</v>
      </c>
      <c r="K24">
        <v>1</v>
      </c>
      <c r="L24" t="s">
        <v>34</v>
      </c>
      <c r="M24" t="s">
        <v>34</v>
      </c>
      <c r="N24" t="s">
        <v>34</v>
      </c>
      <c r="O24" t="s">
        <v>35</v>
      </c>
      <c r="P24">
        <v>3</v>
      </c>
      <c r="Q24">
        <v>1</v>
      </c>
      <c r="R24">
        <v>1</v>
      </c>
    </row>
    <row r="25" spans="1:18" x14ac:dyDescent="0.25">
      <c r="A25" s="8" t="s">
        <v>697</v>
      </c>
      <c r="B25">
        <v>0</v>
      </c>
      <c r="C25">
        <v>1</v>
      </c>
      <c r="D25">
        <v>2019</v>
      </c>
      <c r="E25">
        <v>1</v>
      </c>
      <c r="G25">
        <v>2900</v>
      </c>
      <c r="H25" t="b">
        <v>1</v>
      </c>
      <c r="I25">
        <v>0</v>
      </c>
      <c r="J25">
        <v>129216</v>
      </c>
      <c r="K25">
        <v>2</v>
      </c>
      <c r="L25" t="s">
        <v>36</v>
      </c>
      <c r="M25" t="s">
        <v>37</v>
      </c>
      <c r="N25" t="s">
        <v>37</v>
      </c>
      <c r="O25" t="s">
        <v>37</v>
      </c>
      <c r="P25">
        <v>1</v>
      </c>
      <c r="Q25">
        <v>1</v>
      </c>
      <c r="R25">
        <v>1</v>
      </c>
    </row>
    <row r="26" spans="1:18" x14ac:dyDescent="0.25">
      <c r="A26" s="8" t="s">
        <v>697</v>
      </c>
      <c r="B26">
        <v>0</v>
      </c>
      <c r="C26">
        <v>1</v>
      </c>
      <c r="D26">
        <v>2019</v>
      </c>
      <c r="E26">
        <v>1</v>
      </c>
      <c r="G26">
        <v>2909</v>
      </c>
      <c r="H26" t="b">
        <v>1</v>
      </c>
      <c r="I26">
        <v>5750</v>
      </c>
      <c r="J26">
        <v>0</v>
      </c>
      <c r="K26">
        <v>2</v>
      </c>
      <c r="L26" t="s">
        <v>36</v>
      </c>
      <c r="M26" t="s">
        <v>37</v>
      </c>
      <c r="N26" t="s">
        <v>38</v>
      </c>
      <c r="O26" t="s">
        <v>39</v>
      </c>
      <c r="P26">
        <v>1</v>
      </c>
      <c r="Q26">
        <v>1</v>
      </c>
      <c r="R26">
        <v>2</v>
      </c>
    </row>
    <row r="27" spans="1:18" x14ac:dyDescent="0.25">
      <c r="A27" s="8" t="s">
        <v>697</v>
      </c>
      <c r="B27">
        <v>0</v>
      </c>
      <c r="C27">
        <v>1</v>
      </c>
      <c r="D27">
        <v>2019</v>
      </c>
      <c r="E27">
        <v>1</v>
      </c>
      <c r="G27">
        <v>2920</v>
      </c>
      <c r="H27" t="b">
        <v>1</v>
      </c>
      <c r="I27">
        <v>0</v>
      </c>
      <c r="J27">
        <v>8254331.4000000004</v>
      </c>
      <c r="K27">
        <v>2</v>
      </c>
      <c r="L27" t="s">
        <v>36</v>
      </c>
      <c r="M27" t="s">
        <v>40</v>
      </c>
      <c r="N27" t="s">
        <v>40</v>
      </c>
      <c r="O27" t="s">
        <v>40</v>
      </c>
      <c r="P27">
        <v>1</v>
      </c>
      <c r="Q27">
        <v>2</v>
      </c>
      <c r="R27">
        <v>1</v>
      </c>
    </row>
    <row r="28" spans="1:18" x14ac:dyDescent="0.25">
      <c r="A28" s="8" t="s">
        <v>697</v>
      </c>
      <c r="B28">
        <v>0</v>
      </c>
      <c r="C28">
        <v>1</v>
      </c>
      <c r="D28">
        <v>2019</v>
      </c>
      <c r="E28">
        <v>1</v>
      </c>
      <c r="G28">
        <v>2961</v>
      </c>
      <c r="H28" t="b">
        <v>1</v>
      </c>
      <c r="I28">
        <v>39763.17</v>
      </c>
      <c r="J28">
        <v>0</v>
      </c>
      <c r="K28">
        <v>2</v>
      </c>
      <c r="L28" t="s">
        <v>36</v>
      </c>
      <c r="M28" t="s">
        <v>41</v>
      </c>
      <c r="N28" t="s">
        <v>42</v>
      </c>
      <c r="O28" t="s">
        <v>43</v>
      </c>
      <c r="P28">
        <v>1</v>
      </c>
      <c r="Q28">
        <v>3</v>
      </c>
      <c r="R28">
        <v>4</v>
      </c>
    </row>
    <row r="29" spans="1:18" x14ac:dyDescent="0.25">
      <c r="A29" s="8" t="s">
        <v>697</v>
      </c>
      <c r="B29">
        <v>0</v>
      </c>
      <c r="C29">
        <v>1</v>
      </c>
      <c r="D29">
        <v>2019</v>
      </c>
      <c r="E29">
        <v>1</v>
      </c>
      <c r="G29">
        <v>2978</v>
      </c>
      <c r="H29" t="b">
        <v>1</v>
      </c>
      <c r="I29">
        <v>7966615.1600000001</v>
      </c>
      <c r="J29">
        <v>0</v>
      </c>
      <c r="K29">
        <v>2</v>
      </c>
      <c r="L29" t="s">
        <v>36</v>
      </c>
      <c r="M29" t="s">
        <v>44</v>
      </c>
      <c r="N29" t="s">
        <v>44</v>
      </c>
      <c r="O29" t="s">
        <v>45</v>
      </c>
      <c r="P29">
        <v>1</v>
      </c>
      <c r="Q29">
        <v>5</v>
      </c>
      <c r="R29">
        <v>1</v>
      </c>
    </row>
    <row r="30" spans="1:18" x14ac:dyDescent="0.25">
      <c r="A30" s="8" t="s">
        <v>697</v>
      </c>
      <c r="B30">
        <v>0</v>
      </c>
      <c r="C30">
        <v>1</v>
      </c>
      <c r="D30">
        <v>2019</v>
      </c>
      <c r="E30">
        <v>1</v>
      </c>
      <c r="G30">
        <v>3070</v>
      </c>
      <c r="H30" t="b">
        <v>0</v>
      </c>
      <c r="I30">
        <v>16173</v>
      </c>
      <c r="J30">
        <v>0</v>
      </c>
      <c r="K30">
        <v>2</v>
      </c>
      <c r="L30" t="s">
        <v>46</v>
      </c>
      <c r="M30" t="s">
        <v>47</v>
      </c>
      <c r="N30" t="s">
        <v>47</v>
      </c>
      <c r="O30" t="s">
        <v>47</v>
      </c>
      <c r="P30">
        <v>2</v>
      </c>
      <c r="Q30">
        <v>3</v>
      </c>
      <c r="R30">
        <v>3</v>
      </c>
    </row>
    <row r="31" spans="1:18" x14ac:dyDescent="0.25">
      <c r="A31" s="8" t="s">
        <v>697</v>
      </c>
      <c r="B31">
        <v>0</v>
      </c>
      <c r="C31">
        <v>1</v>
      </c>
      <c r="D31">
        <v>2019</v>
      </c>
      <c r="E31">
        <v>1</v>
      </c>
      <c r="G31">
        <v>3070</v>
      </c>
      <c r="H31" t="b">
        <v>1</v>
      </c>
      <c r="I31">
        <v>0</v>
      </c>
      <c r="J31">
        <v>191000</v>
      </c>
      <c r="K31">
        <v>2</v>
      </c>
      <c r="L31" t="s">
        <v>46</v>
      </c>
      <c r="M31" t="s">
        <v>47</v>
      </c>
      <c r="N31" t="s">
        <v>47</v>
      </c>
      <c r="O31" t="s">
        <v>47</v>
      </c>
      <c r="P31">
        <v>2</v>
      </c>
      <c r="Q31">
        <v>3</v>
      </c>
      <c r="R31">
        <v>3</v>
      </c>
    </row>
    <row r="32" spans="1:18" x14ac:dyDescent="0.25">
      <c r="A32" s="8" t="s">
        <v>697</v>
      </c>
      <c r="B32">
        <v>0</v>
      </c>
      <c r="C32">
        <v>1</v>
      </c>
      <c r="D32">
        <v>2019</v>
      </c>
      <c r="E32">
        <v>1</v>
      </c>
      <c r="G32">
        <v>3072</v>
      </c>
      <c r="H32" t="b">
        <v>1</v>
      </c>
      <c r="I32">
        <v>0</v>
      </c>
      <c r="J32">
        <v>4620</v>
      </c>
      <c r="K32">
        <v>2</v>
      </c>
      <c r="L32" t="s">
        <v>46</v>
      </c>
      <c r="M32" t="s">
        <v>47</v>
      </c>
      <c r="N32" t="s">
        <v>47</v>
      </c>
      <c r="O32" t="s">
        <v>48</v>
      </c>
      <c r="P32">
        <v>2</v>
      </c>
      <c r="Q32">
        <v>3</v>
      </c>
      <c r="R32">
        <v>3</v>
      </c>
    </row>
    <row r="33" spans="1:18" x14ac:dyDescent="0.25">
      <c r="A33" s="8" t="s">
        <v>697</v>
      </c>
      <c r="B33">
        <v>0</v>
      </c>
      <c r="C33">
        <v>1</v>
      </c>
      <c r="D33">
        <v>2019</v>
      </c>
      <c r="E33">
        <v>1</v>
      </c>
      <c r="G33">
        <v>3085</v>
      </c>
      <c r="H33" t="b">
        <v>1</v>
      </c>
      <c r="I33">
        <v>0</v>
      </c>
      <c r="J33">
        <v>1400</v>
      </c>
      <c r="K33">
        <v>2</v>
      </c>
      <c r="L33" t="s">
        <v>46</v>
      </c>
      <c r="M33" t="s">
        <v>47</v>
      </c>
      <c r="N33" t="s">
        <v>47</v>
      </c>
      <c r="O33" t="s">
        <v>49</v>
      </c>
      <c r="P33">
        <v>2</v>
      </c>
      <c r="Q33">
        <v>3</v>
      </c>
      <c r="R33">
        <v>3</v>
      </c>
    </row>
    <row r="34" spans="1:18" x14ac:dyDescent="0.25">
      <c r="A34" s="8" t="s">
        <v>697</v>
      </c>
      <c r="B34">
        <v>0</v>
      </c>
      <c r="C34">
        <v>1</v>
      </c>
      <c r="D34">
        <v>2019</v>
      </c>
      <c r="E34">
        <v>1</v>
      </c>
      <c r="G34">
        <v>3095</v>
      </c>
      <c r="H34" t="b">
        <v>0</v>
      </c>
      <c r="I34">
        <v>37.25</v>
      </c>
      <c r="J34">
        <v>0</v>
      </c>
      <c r="K34">
        <v>2</v>
      </c>
      <c r="L34" t="s">
        <v>46</v>
      </c>
      <c r="M34" t="s">
        <v>47</v>
      </c>
      <c r="N34" t="s">
        <v>47</v>
      </c>
      <c r="O34" t="s">
        <v>50</v>
      </c>
      <c r="P34">
        <v>2</v>
      </c>
      <c r="Q34">
        <v>3</v>
      </c>
      <c r="R34">
        <v>3</v>
      </c>
    </row>
    <row r="35" spans="1:18" x14ac:dyDescent="0.25">
      <c r="A35" s="8" t="s">
        <v>697</v>
      </c>
      <c r="B35">
        <v>0</v>
      </c>
      <c r="C35">
        <v>1</v>
      </c>
      <c r="D35">
        <v>2019</v>
      </c>
      <c r="E35">
        <v>1</v>
      </c>
      <c r="G35">
        <v>3095</v>
      </c>
      <c r="H35" t="b">
        <v>1</v>
      </c>
      <c r="I35">
        <v>0</v>
      </c>
      <c r="J35">
        <v>11000</v>
      </c>
      <c r="K35">
        <v>2</v>
      </c>
      <c r="L35" t="s">
        <v>46</v>
      </c>
      <c r="M35" t="s">
        <v>47</v>
      </c>
      <c r="N35" t="s">
        <v>47</v>
      </c>
      <c r="O35" t="s">
        <v>50</v>
      </c>
      <c r="P35">
        <v>2</v>
      </c>
      <c r="Q35">
        <v>3</v>
      </c>
      <c r="R35">
        <v>3</v>
      </c>
    </row>
    <row r="36" spans="1:18" x14ac:dyDescent="0.25">
      <c r="A36" s="8" t="s">
        <v>697</v>
      </c>
      <c r="B36">
        <v>0</v>
      </c>
      <c r="C36">
        <v>1</v>
      </c>
      <c r="D36">
        <v>2019</v>
      </c>
      <c r="E36">
        <v>1</v>
      </c>
      <c r="G36">
        <v>3300</v>
      </c>
      <c r="H36" t="b">
        <v>0</v>
      </c>
      <c r="I36">
        <v>31841.880000000012</v>
      </c>
      <c r="J36">
        <v>48661.580000000009</v>
      </c>
      <c r="K36">
        <v>2</v>
      </c>
      <c r="L36" t="s">
        <v>51</v>
      </c>
      <c r="M36" t="s">
        <v>149</v>
      </c>
      <c r="N36" t="s">
        <v>149</v>
      </c>
      <c r="O36" t="s">
        <v>150</v>
      </c>
      <c r="P36">
        <v>3</v>
      </c>
      <c r="Q36">
        <v>4</v>
      </c>
      <c r="R36">
        <v>1</v>
      </c>
    </row>
    <row r="37" spans="1:18" x14ac:dyDescent="0.25">
      <c r="A37" s="8" t="s">
        <v>697</v>
      </c>
      <c r="B37">
        <v>0</v>
      </c>
      <c r="C37">
        <v>1</v>
      </c>
      <c r="D37">
        <v>2019</v>
      </c>
      <c r="E37">
        <v>1</v>
      </c>
      <c r="G37">
        <v>3300</v>
      </c>
      <c r="H37" t="b">
        <v>1</v>
      </c>
      <c r="I37">
        <v>5</v>
      </c>
      <c r="J37">
        <v>6109.0700000000006</v>
      </c>
      <c r="K37">
        <v>2</v>
      </c>
      <c r="L37" t="s">
        <v>51</v>
      </c>
      <c r="M37" t="s">
        <v>149</v>
      </c>
      <c r="N37" t="s">
        <v>149</v>
      </c>
      <c r="O37" t="s">
        <v>150</v>
      </c>
      <c r="P37">
        <v>3</v>
      </c>
      <c r="Q37">
        <v>4</v>
      </c>
      <c r="R37">
        <v>1</v>
      </c>
    </row>
    <row r="38" spans="1:18" x14ac:dyDescent="0.25">
      <c r="A38" s="8" t="s">
        <v>697</v>
      </c>
      <c r="B38">
        <v>0</v>
      </c>
      <c r="C38">
        <v>1</v>
      </c>
      <c r="D38">
        <v>2019</v>
      </c>
      <c r="E38">
        <v>1</v>
      </c>
      <c r="G38">
        <v>3512</v>
      </c>
      <c r="H38" t="b">
        <v>1</v>
      </c>
      <c r="I38">
        <v>0</v>
      </c>
      <c r="J38">
        <v>504871.12</v>
      </c>
      <c r="K38">
        <v>2</v>
      </c>
      <c r="L38" t="s">
        <v>51</v>
      </c>
      <c r="M38" t="s">
        <v>52</v>
      </c>
      <c r="N38" t="s">
        <v>52</v>
      </c>
      <c r="O38" t="s">
        <v>53</v>
      </c>
      <c r="P38">
        <v>3</v>
      </c>
      <c r="Q38">
        <v>8</v>
      </c>
      <c r="R38">
        <v>1</v>
      </c>
    </row>
    <row r="39" spans="1:18" x14ac:dyDescent="0.25">
      <c r="A39" s="8" t="s">
        <v>697</v>
      </c>
      <c r="B39">
        <v>0</v>
      </c>
      <c r="C39">
        <v>1</v>
      </c>
      <c r="D39">
        <v>2019</v>
      </c>
      <c r="E39">
        <v>1</v>
      </c>
      <c r="G39">
        <v>3513</v>
      </c>
      <c r="H39" t="b">
        <v>1</v>
      </c>
      <c r="I39">
        <v>0</v>
      </c>
      <c r="J39">
        <v>0</v>
      </c>
      <c r="K39">
        <v>2</v>
      </c>
      <c r="L39" t="s">
        <v>51</v>
      </c>
      <c r="M39" t="s">
        <v>52</v>
      </c>
      <c r="N39" t="s">
        <v>52</v>
      </c>
      <c r="O39" t="s">
        <v>54</v>
      </c>
      <c r="P39">
        <v>3</v>
      </c>
      <c r="Q39">
        <v>8</v>
      </c>
      <c r="R39">
        <v>1</v>
      </c>
    </row>
    <row r="40" spans="1:18" x14ac:dyDescent="0.25">
      <c r="A40" s="8" t="s">
        <v>697</v>
      </c>
      <c r="B40">
        <v>0</v>
      </c>
      <c r="C40">
        <v>1</v>
      </c>
      <c r="D40">
        <v>2019</v>
      </c>
      <c r="E40">
        <v>1</v>
      </c>
      <c r="G40">
        <v>3720</v>
      </c>
      <c r="H40" t="b">
        <v>0</v>
      </c>
      <c r="I40">
        <v>16119.640000000001</v>
      </c>
      <c r="J40">
        <v>16119.64</v>
      </c>
      <c r="K40">
        <v>2</v>
      </c>
      <c r="L40" t="s">
        <v>51</v>
      </c>
      <c r="M40" t="s">
        <v>52</v>
      </c>
      <c r="N40" t="s">
        <v>52</v>
      </c>
      <c r="O40" t="s">
        <v>55</v>
      </c>
      <c r="P40">
        <v>3</v>
      </c>
      <c r="Q40">
        <v>8</v>
      </c>
      <c r="R40">
        <v>1</v>
      </c>
    </row>
    <row r="41" spans="1:18" x14ac:dyDescent="0.25">
      <c r="A41" s="8" t="s">
        <v>697</v>
      </c>
      <c r="B41">
        <v>0</v>
      </c>
      <c r="C41">
        <v>1</v>
      </c>
      <c r="D41">
        <v>2019</v>
      </c>
      <c r="E41">
        <v>1</v>
      </c>
      <c r="G41">
        <v>3730</v>
      </c>
      <c r="H41" t="b">
        <v>0</v>
      </c>
      <c r="I41">
        <v>4418.79</v>
      </c>
      <c r="J41">
        <v>4418.79</v>
      </c>
      <c r="K41">
        <v>2</v>
      </c>
      <c r="L41" t="s">
        <v>51</v>
      </c>
      <c r="M41" t="s">
        <v>52</v>
      </c>
      <c r="N41" t="s">
        <v>52</v>
      </c>
      <c r="O41" t="s">
        <v>56</v>
      </c>
      <c r="P41">
        <v>3</v>
      </c>
      <c r="Q41">
        <v>8</v>
      </c>
      <c r="R41">
        <v>1</v>
      </c>
    </row>
    <row r="42" spans="1:18" x14ac:dyDescent="0.25">
      <c r="A42" s="8" t="s">
        <v>697</v>
      </c>
      <c r="B42">
        <v>0</v>
      </c>
      <c r="C42">
        <v>1</v>
      </c>
      <c r="D42">
        <v>2019</v>
      </c>
      <c r="E42">
        <v>1</v>
      </c>
      <c r="G42">
        <v>3740</v>
      </c>
      <c r="H42" t="b">
        <v>0</v>
      </c>
      <c r="I42">
        <v>8003.6900000000005</v>
      </c>
      <c r="J42">
        <v>8003.69</v>
      </c>
      <c r="K42">
        <v>2</v>
      </c>
      <c r="L42" t="s">
        <v>51</v>
      </c>
      <c r="M42" t="s">
        <v>52</v>
      </c>
      <c r="N42" t="s">
        <v>52</v>
      </c>
      <c r="O42" t="s">
        <v>57</v>
      </c>
      <c r="P42">
        <v>3</v>
      </c>
      <c r="Q42">
        <v>8</v>
      </c>
      <c r="R42">
        <v>1</v>
      </c>
    </row>
    <row r="43" spans="1:18" x14ac:dyDescent="0.25">
      <c r="A43" s="8" t="s">
        <v>697</v>
      </c>
      <c r="B43">
        <v>0</v>
      </c>
      <c r="C43">
        <v>1</v>
      </c>
      <c r="D43">
        <v>2019</v>
      </c>
      <c r="E43">
        <v>1</v>
      </c>
      <c r="G43">
        <v>3770</v>
      </c>
      <c r="H43" t="b">
        <v>0</v>
      </c>
      <c r="I43">
        <v>60</v>
      </c>
      <c r="J43">
        <v>60</v>
      </c>
      <c r="K43">
        <v>2</v>
      </c>
      <c r="L43" t="s">
        <v>51</v>
      </c>
      <c r="M43" t="s">
        <v>52</v>
      </c>
      <c r="N43" t="s">
        <v>52</v>
      </c>
      <c r="O43" t="s">
        <v>58</v>
      </c>
      <c r="P43">
        <v>3</v>
      </c>
      <c r="Q43">
        <v>8</v>
      </c>
      <c r="R43">
        <v>1</v>
      </c>
    </row>
    <row r="44" spans="1:18" x14ac:dyDescent="0.25">
      <c r="A44" s="8" t="s">
        <v>697</v>
      </c>
      <c r="B44">
        <v>0</v>
      </c>
      <c r="C44">
        <v>1</v>
      </c>
      <c r="D44">
        <v>2019</v>
      </c>
      <c r="E44">
        <v>1</v>
      </c>
      <c r="G44">
        <v>3790</v>
      </c>
      <c r="H44" t="b">
        <v>0</v>
      </c>
      <c r="I44">
        <v>28602.12</v>
      </c>
      <c r="J44">
        <v>28602.12</v>
      </c>
      <c r="K44">
        <v>2</v>
      </c>
      <c r="L44" t="s">
        <v>51</v>
      </c>
      <c r="M44" t="s">
        <v>52</v>
      </c>
      <c r="N44" t="s">
        <v>52</v>
      </c>
      <c r="O44" t="s">
        <v>59</v>
      </c>
      <c r="P44">
        <v>3</v>
      </c>
      <c r="Q44">
        <v>8</v>
      </c>
      <c r="R44">
        <v>1</v>
      </c>
    </row>
    <row r="45" spans="1:18" x14ac:dyDescent="0.25">
      <c r="A45" s="8" t="s">
        <v>697</v>
      </c>
      <c r="B45">
        <v>0</v>
      </c>
      <c r="C45">
        <v>1</v>
      </c>
      <c r="D45">
        <v>2019</v>
      </c>
      <c r="E45">
        <v>1</v>
      </c>
      <c r="G45">
        <v>3806</v>
      </c>
      <c r="H45" t="b">
        <v>0</v>
      </c>
      <c r="I45">
        <v>28.88</v>
      </c>
      <c r="J45">
        <v>1192.73</v>
      </c>
      <c r="K45">
        <v>2</v>
      </c>
      <c r="L45" t="s">
        <v>51</v>
      </c>
      <c r="M45" t="s">
        <v>52</v>
      </c>
      <c r="N45" t="s">
        <v>52</v>
      </c>
      <c r="O45" t="s">
        <v>60</v>
      </c>
      <c r="P45">
        <v>3</v>
      </c>
      <c r="Q45">
        <v>8</v>
      </c>
      <c r="R45">
        <v>1</v>
      </c>
    </row>
    <row r="46" spans="1:18" x14ac:dyDescent="0.25">
      <c r="A46" s="8" t="s">
        <v>697</v>
      </c>
      <c r="B46">
        <v>0</v>
      </c>
      <c r="C46">
        <v>1</v>
      </c>
      <c r="D46">
        <v>2019</v>
      </c>
      <c r="E46">
        <v>1</v>
      </c>
      <c r="G46">
        <v>3841</v>
      </c>
      <c r="H46" t="b">
        <v>0</v>
      </c>
      <c r="I46">
        <v>0</v>
      </c>
      <c r="J46">
        <v>3539.46</v>
      </c>
      <c r="K46">
        <v>2</v>
      </c>
      <c r="L46" t="s">
        <v>51</v>
      </c>
      <c r="M46" t="s">
        <v>52</v>
      </c>
      <c r="N46" t="s">
        <v>52</v>
      </c>
      <c r="O46" t="s">
        <v>61</v>
      </c>
      <c r="P46">
        <v>3</v>
      </c>
      <c r="Q46">
        <v>8</v>
      </c>
      <c r="R46">
        <v>1</v>
      </c>
    </row>
    <row r="47" spans="1:18" x14ac:dyDescent="0.25">
      <c r="A47" s="8" t="s">
        <v>697</v>
      </c>
      <c r="B47">
        <v>0</v>
      </c>
      <c r="C47">
        <v>1</v>
      </c>
      <c r="D47">
        <v>2019</v>
      </c>
      <c r="E47">
        <v>1</v>
      </c>
      <c r="G47">
        <v>3841</v>
      </c>
      <c r="H47" t="b">
        <v>1</v>
      </c>
      <c r="I47">
        <v>9009.1299999999992</v>
      </c>
      <c r="J47">
        <v>0</v>
      </c>
      <c r="K47">
        <v>2</v>
      </c>
      <c r="L47" t="s">
        <v>51</v>
      </c>
      <c r="M47" t="s">
        <v>52</v>
      </c>
      <c r="N47" t="s">
        <v>52</v>
      </c>
      <c r="O47" t="s">
        <v>61</v>
      </c>
      <c r="P47">
        <v>3</v>
      </c>
      <c r="Q47">
        <v>8</v>
      </c>
      <c r="R47">
        <v>1</v>
      </c>
    </row>
    <row r="48" spans="1:18" x14ac:dyDescent="0.25">
      <c r="A48" s="8" t="s">
        <v>697</v>
      </c>
      <c r="B48">
        <v>0</v>
      </c>
      <c r="C48">
        <v>1</v>
      </c>
      <c r="D48">
        <v>2019</v>
      </c>
      <c r="E48">
        <v>1</v>
      </c>
      <c r="G48">
        <v>3900</v>
      </c>
      <c r="H48" t="b">
        <v>0</v>
      </c>
      <c r="I48">
        <v>20806.21</v>
      </c>
      <c r="J48">
        <v>0</v>
      </c>
      <c r="K48">
        <v>2</v>
      </c>
      <c r="L48" t="s">
        <v>226</v>
      </c>
      <c r="M48" t="s">
        <v>226</v>
      </c>
      <c r="N48" t="s">
        <v>226</v>
      </c>
      <c r="O48" t="s">
        <v>62</v>
      </c>
      <c r="P48">
        <v>4</v>
      </c>
      <c r="Q48">
        <v>1</v>
      </c>
      <c r="R48">
        <v>1</v>
      </c>
    </row>
    <row r="49" spans="1:18" x14ac:dyDescent="0.25">
      <c r="A49" s="8" t="s">
        <v>697</v>
      </c>
      <c r="B49">
        <v>0</v>
      </c>
      <c r="C49">
        <v>1</v>
      </c>
      <c r="D49">
        <v>2019</v>
      </c>
      <c r="E49">
        <v>1</v>
      </c>
      <c r="G49">
        <v>3900</v>
      </c>
      <c r="H49" t="b">
        <v>1</v>
      </c>
      <c r="I49">
        <v>0</v>
      </c>
      <c r="J49">
        <v>882756.33</v>
      </c>
      <c r="K49">
        <v>2</v>
      </c>
      <c r="L49" t="s">
        <v>226</v>
      </c>
      <c r="M49" t="s">
        <v>226</v>
      </c>
      <c r="N49" t="s">
        <v>226</v>
      </c>
      <c r="O49" t="s">
        <v>62</v>
      </c>
      <c r="P49">
        <v>4</v>
      </c>
      <c r="Q49">
        <v>1</v>
      </c>
      <c r="R49">
        <v>1</v>
      </c>
    </row>
    <row r="50" spans="1:18" x14ac:dyDescent="0.25">
      <c r="A50" s="8" t="s">
        <v>697</v>
      </c>
      <c r="B50">
        <v>0</v>
      </c>
      <c r="C50">
        <v>1</v>
      </c>
      <c r="D50">
        <v>2019</v>
      </c>
      <c r="E50">
        <v>1</v>
      </c>
      <c r="G50">
        <v>4400</v>
      </c>
      <c r="H50" t="b">
        <v>0</v>
      </c>
      <c r="I50">
        <v>0</v>
      </c>
      <c r="J50">
        <v>6277.52</v>
      </c>
      <c r="K50">
        <v>0</v>
      </c>
      <c r="L50" t="s">
        <v>63</v>
      </c>
      <c r="M50" t="s">
        <v>64</v>
      </c>
      <c r="N50" t="s">
        <v>64</v>
      </c>
      <c r="O50" t="s">
        <v>65</v>
      </c>
      <c r="P50">
        <v>1</v>
      </c>
      <c r="Q50">
        <v>1</v>
      </c>
      <c r="R50">
        <v>1</v>
      </c>
    </row>
    <row r="51" spans="1:18" x14ac:dyDescent="0.25">
      <c r="A51" s="8" t="s">
        <v>697</v>
      </c>
      <c r="B51">
        <v>0</v>
      </c>
      <c r="C51">
        <v>1</v>
      </c>
      <c r="D51">
        <v>2019</v>
      </c>
      <c r="E51">
        <v>1</v>
      </c>
      <c r="G51">
        <v>4736</v>
      </c>
      <c r="H51" t="b">
        <v>0</v>
      </c>
      <c r="I51">
        <v>152</v>
      </c>
      <c r="J51">
        <v>0</v>
      </c>
      <c r="K51">
        <v>0</v>
      </c>
      <c r="L51" t="s">
        <v>63</v>
      </c>
      <c r="M51" t="s">
        <v>64</v>
      </c>
      <c r="N51" t="s">
        <v>64</v>
      </c>
      <c r="O51" t="s">
        <v>66</v>
      </c>
      <c r="P51">
        <v>1</v>
      </c>
      <c r="Q51">
        <v>1</v>
      </c>
      <c r="R51">
        <v>1</v>
      </c>
    </row>
    <row r="52" spans="1:18" x14ac:dyDescent="0.25">
      <c r="A52" s="8" t="s">
        <v>697</v>
      </c>
      <c r="B52">
        <v>0</v>
      </c>
      <c r="C52">
        <v>1</v>
      </c>
      <c r="D52">
        <v>2019</v>
      </c>
      <c r="E52">
        <v>1</v>
      </c>
      <c r="G52">
        <v>4820</v>
      </c>
      <c r="H52" t="b">
        <v>0</v>
      </c>
      <c r="I52">
        <v>0</v>
      </c>
      <c r="J52">
        <v>6710.98</v>
      </c>
      <c r="K52">
        <v>0</v>
      </c>
      <c r="L52" t="s">
        <v>63</v>
      </c>
      <c r="M52" t="s">
        <v>67</v>
      </c>
      <c r="N52" t="s">
        <v>68</v>
      </c>
      <c r="O52" t="s">
        <v>68</v>
      </c>
      <c r="P52">
        <v>1</v>
      </c>
      <c r="Q52">
        <v>3</v>
      </c>
      <c r="R52">
        <v>2</v>
      </c>
    </row>
    <row r="53" spans="1:18" x14ac:dyDescent="0.25">
      <c r="A53" s="8" t="s">
        <v>697</v>
      </c>
      <c r="B53">
        <v>0</v>
      </c>
      <c r="C53">
        <v>1</v>
      </c>
      <c r="D53">
        <v>2019</v>
      </c>
      <c r="E53">
        <v>1</v>
      </c>
      <c r="G53">
        <v>4830</v>
      </c>
      <c r="H53" t="b">
        <v>0</v>
      </c>
      <c r="I53">
        <v>0</v>
      </c>
      <c r="J53">
        <v>20620.919999999998</v>
      </c>
      <c r="K53">
        <v>0</v>
      </c>
      <c r="L53" t="s">
        <v>63</v>
      </c>
      <c r="M53" t="s">
        <v>69</v>
      </c>
      <c r="N53" t="s">
        <v>69</v>
      </c>
      <c r="O53" t="s">
        <v>69</v>
      </c>
      <c r="P53">
        <v>1</v>
      </c>
      <c r="Q53">
        <v>4</v>
      </c>
      <c r="R53">
        <v>1</v>
      </c>
    </row>
    <row r="54" spans="1:18" x14ac:dyDescent="0.25">
      <c r="A54" s="8" t="s">
        <v>697</v>
      </c>
      <c r="B54">
        <v>0</v>
      </c>
      <c r="C54">
        <v>1</v>
      </c>
      <c r="D54">
        <v>2019</v>
      </c>
      <c r="E54">
        <v>1</v>
      </c>
      <c r="G54">
        <v>5736</v>
      </c>
      <c r="H54" t="b">
        <v>0</v>
      </c>
      <c r="I54">
        <v>3.47</v>
      </c>
      <c r="J54">
        <v>3.47</v>
      </c>
      <c r="K54">
        <v>0</v>
      </c>
      <c r="L54" t="s">
        <v>70</v>
      </c>
      <c r="M54" t="s">
        <v>71</v>
      </c>
      <c r="N54" t="s">
        <v>72</v>
      </c>
      <c r="O54" t="s">
        <v>73</v>
      </c>
      <c r="P54">
        <v>2</v>
      </c>
      <c r="Q54">
        <v>1</v>
      </c>
      <c r="R54">
        <v>2</v>
      </c>
    </row>
    <row r="55" spans="1:18" x14ac:dyDescent="0.25">
      <c r="A55" s="8" t="s">
        <v>697</v>
      </c>
      <c r="B55">
        <v>0</v>
      </c>
      <c r="C55">
        <v>1</v>
      </c>
      <c r="D55">
        <v>2019</v>
      </c>
      <c r="E55">
        <v>1</v>
      </c>
      <c r="G55">
        <v>6020</v>
      </c>
      <c r="H55" t="b">
        <v>0</v>
      </c>
      <c r="I55">
        <v>17159</v>
      </c>
      <c r="J55">
        <v>0</v>
      </c>
      <c r="K55">
        <v>0</v>
      </c>
      <c r="L55" t="s">
        <v>70</v>
      </c>
      <c r="M55" t="s">
        <v>74</v>
      </c>
      <c r="N55" t="s">
        <v>75</v>
      </c>
      <c r="O55" t="s">
        <v>76</v>
      </c>
      <c r="P55">
        <v>2</v>
      </c>
      <c r="Q55">
        <v>2</v>
      </c>
      <c r="R55">
        <v>1</v>
      </c>
    </row>
    <row r="56" spans="1:18" x14ac:dyDescent="0.25">
      <c r="A56" s="8" t="s">
        <v>697</v>
      </c>
      <c r="B56">
        <v>0</v>
      </c>
      <c r="C56">
        <v>1</v>
      </c>
      <c r="D56">
        <v>2019</v>
      </c>
      <c r="E56">
        <v>1</v>
      </c>
      <c r="G56">
        <v>6024</v>
      </c>
      <c r="H56" t="b">
        <v>0</v>
      </c>
      <c r="I56">
        <v>7000</v>
      </c>
      <c r="J56">
        <v>0</v>
      </c>
      <c r="K56">
        <v>0</v>
      </c>
      <c r="L56" t="s">
        <v>70</v>
      </c>
      <c r="M56" t="s">
        <v>74</v>
      </c>
      <c r="N56" t="s">
        <v>75</v>
      </c>
      <c r="O56" t="s">
        <v>77</v>
      </c>
      <c r="P56">
        <v>2</v>
      </c>
      <c r="Q56">
        <v>2</v>
      </c>
      <c r="R56">
        <v>1</v>
      </c>
    </row>
    <row r="57" spans="1:18" x14ac:dyDescent="0.25">
      <c r="A57" s="8" t="s">
        <v>697</v>
      </c>
      <c r="B57">
        <v>0</v>
      </c>
      <c r="C57">
        <v>1</v>
      </c>
      <c r="D57">
        <v>2019</v>
      </c>
      <c r="E57">
        <v>1</v>
      </c>
      <c r="G57">
        <v>6110</v>
      </c>
      <c r="H57" t="b">
        <v>0</v>
      </c>
      <c r="I57">
        <v>4266.9100000000008</v>
      </c>
      <c r="J57">
        <v>0</v>
      </c>
      <c r="K57">
        <v>0</v>
      </c>
      <c r="L57" t="s">
        <v>70</v>
      </c>
      <c r="M57" t="s">
        <v>74</v>
      </c>
      <c r="N57" t="s">
        <v>78</v>
      </c>
      <c r="O57" t="s">
        <v>79</v>
      </c>
      <c r="P57">
        <v>2</v>
      </c>
      <c r="Q57">
        <v>2</v>
      </c>
      <c r="R57">
        <v>2</v>
      </c>
    </row>
    <row r="58" spans="1:18" x14ac:dyDescent="0.25">
      <c r="A58" s="8" t="s">
        <v>697</v>
      </c>
      <c r="B58">
        <v>0</v>
      </c>
      <c r="C58">
        <v>1</v>
      </c>
      <c r="D58">
        <v>2019</v>
      </c>
      <c r="E58">
        <v>1</v>
      </c>
      <c r="G58">
        <v>6111</v>
      </c>
      <c r="H58" t="b">
        <v>0</v>
      </c>
      <c r="I58">
        <v>176.21</v>
      </c>
      <c r="J58">
        <v>0</v>
      </c>
      <c r="K58">
        <v>0</v>
      </c>
      <c r="L58" t="s">
        <v>70</v>
      </c>
      <c r="M58" t="s">
        <v>74</v>
      </c>
      <c r="N58" t="s">
        <v>78</v>
      </c>
      <c r="O58" t="s">
        <v>80</v>
      </c>
      <c r="P58">
        <v>2</v>
      </c>
      <c r="Q58">
        <v>2</v>
      </c>
      <c r="R58">
        <v>2</v>
      </c>
    </row>
    <row r="59" spans="1:18" x14ac:dyDescent="0.25">
      <c r="A59" s="8" t="s">
        <v>697</v>
      </c>
      <c r="B59">
        <v>0</v>
      </c>
      <c r="C59">
        <v>1</v>
      </c>
      <c r="D59">
        <v>2019</v>
      </c>
      <c r="E59">
        <v>1</v>
      </c>
      <c r="G59">
        <v>6120</v>
      </c>
      <c r="H59" t="b">
        <v>0</v>
      </c>
      <c r="I59">
        <v>1093.3699999999999</v>
      </c>
      <c r="J59">
        <v>0</v>
      </c>
      <c r="K59">
        <v>0</v>
      </c>
      <c r="L59" t="s">
        <v>70</v>
      </c>
      <c r="M59" t="s">
        <v>74</v>
      </c>
      <c r="N59" t="s">
        <v>78</v>
      </c>
      <c r="O59" t="s">
        <v>81</v>
      </c>
      <c r="P59">
        <v>2</v>
      </c>
      <c r="Q59">
        <v>2</v>
      </c>
      <c r="R59">
        <v>2</v>
      </c>
    </row>
    <row r="60" spans="1:18" x14ac:dyDescent="0.25">
      <c r="A60" s="8" t="s">
        <v>697</v>
      </c>
      <c r="B60">
        <v>0</v>
      </c>
      <c r="C60">
        <v>1</v>
      </c>
      <c r="D60">
        <v>2019</v>
      </c>
      <c r="E60">
        <v>1</v>
      </c>
      <c r="G60">
        <v>6300</v>
      </c>
      <c r="H60" t="b">
        <v>0</v>
      </c>
      <c r="I60">
        <v>161.49</v>
      </c>
      <c r="J60">
        <v>0</v>
      </c>
      <c r="K60">
        <v>0</v>
      </c>
      <c r="L60" t="s">
        <v>70</v>
      </c>
      <c r="M60" t="s">
        <v>82</v>
      </c>
      <c r="N60" t="s">
        <v>83</v>
      </c>
      <c r="O60" t="s">
        <v>82</v>
      </c>
      <c r="P60">
        <v>2</v>
      </c>
      <c r="Q60">
        <v>4</v>
      </c>
      <c r="R60">
        <v>10</v>
      </c>
    </row>
    <row r="61" spans="1:18" x14ac:dyDescent="0.25">
      <c r="A61" s="8" t="s">
        <v>697</v>
      </c>
      <c r="B61">
        <v>0</v>
      </c>
      <c r="C61">
        <v>1</v>
      </c>
      <c r="D61">
        <v>2019</v>
      </c>
      <c r="E61">
        <v>1</v>
      </c>
      <c r="G61">
        <v>6310</v>
      </c>
      <c r="H61" t="b">
        <v>0</v>
      </c>
      <c r="I61">
        <v>5000</v>
      </c>
      <c r="J61">
        <v>0</v>
      </c>
      <c r="K61">
        <v>0</v>
      </c>
      <c r="L61" t="s">
        <v>70</v>
      </c>
      <c r="M61" t="s">
        <v>82</v>
      </c>
      <c r="N61" t="s">
        <v>84</v>
      </c>
      <c r="O61" t="s">
        <v>85</v>
      </c>
      <c r="P61">
        <v>2</v>
      </c>
      <c r="Q61">
        <v>4</v>
      </c>
      <c r="R61">
        <v>1</v>
      </c>
    </row>
    <row r="62" spans="1:18" x14ac:dyDescent="0.25">
      <c r="A62" s="8" t="s">
        <v>697</v>
      </c>
      <c r="B62">
        <v>0</v>
      </c>
      <c r="C62">
        <v>1</v>
      </c>
      <c r="D62">
        <v>2019</v>
      </c>
      <c r="E62">
        <v>1</v>
      </c>
      <c r="G62">
        <v>6325</v>
      </c>
      <c r="H62" t="b">
        <v>0</v>
      </c>
      <c r="I62">
        <v>1000</v>
      </c>
      <c r="J62">
        <v>3284.79</v>
      </c>
      <c r="K62">
        <v>0</v>
      </c>
      <c r="L62" t="s">
        <v>70</v>
      </c>
      <c r="M62" t="s">
        <v>82</v>
      </c>
      <c r="N62" t="s">
        <v>84</v>
      </c>
      <c r="O62" t="s">
        <v>86</v>
      </c>
      <c r="P62">
        <v>2</v>
      </c>
      <c r="Q62">
        <v>4</v>
      </c>
      <c r="R62">
        <v>1</v>
      </c>
    </row>
    <row r="63" spans="1:18" x14ac:dyDescent="0.25">
      <c r="A63" s="8" t="s">
        <v>697</v>
      </c>
      <c r="B63">
        <v>0</v>
      </c>
      <c r="C63">
        <v>1</v>
      </c>
      <c r="D63">
        <v>2019</v>
      </c>
      <c r="E63">
        <v>1</v>
      </c>
      <c r="G63">
        <v>6330</v>
      </c>
      <c r="H63" t="b">
        <v>0</v>
      </c>
      <c r="I63">
        <v>414.68</v>
      </c>
      <c r="J63">
        <v>0</v>
      </c>
      <c r="K63">
        <v>0</v>
      </c>
      <c r="L63" t="s">
        <v>70</v>
      </c>
      <c r="M63" t="s">
        <v>82</v>
      </c>
      <c r="N63" t="s">
        <v>84</v>
      </c>
      <c r="O63" t="s">
        <v>87</v>
      </c>
      <c r="P63">
        <v>2</v>
      </c>
      <c r="Q63">
        <v>4</v>
      </c>
      <c r="R63">
        <v>1</v>
      </c>
    </row>
    <row r="64" spans="1:18" x14ac:dyDescent="0.25">
      <c r="A64" s="8" t="s">
        <v>697</v>
      </c>
      <c r="B64">
        <v>0</v>
      </c>
      <c r="C64">
        <v>1</v>
      </c>
      <c r="D64">
        <v>2019</v>
      </c>
      <c r="E64">
        <v>1</v>
      </c>
      <c r="G64">
        <v>6400</v>
      </c>
      <c r="H64" t="b">
        <v>0</v>
      </c>
      <c r="I64">
        <v>8191.42</v>
      </c>
      <c r="J64">
        <v>93.08</v>
      </c>
      <c r="K64">
        <v>0</v>
      </c>
      <c r="L64" t="s">
        <v>70</v>
      </c>
      <c r="M64" t="s">
        <v>82</v>
      </c>
      <c r="N64" t="s">
        <v>88</v>
      </c>
      <c r="O64" t="s">
        <v>89</v>
      </c>
      <c r="P64">
        <v>2</v>
      </c>
      <c r="Q64">
        <v>4</v>
      </c>
      <c r="R64">
        <v>2</v>
      </c>
    </row>
    <row r="65" spans="1:18" x14ac:dyDescent="0.25">
      <c r="A65" s="8" t="s">
        <v>697</v>
      </c>
      <c r="B65">
        <v>0</v>
      </c>
      <c r="C65">
        <v>1</v>
      </c>
      <c r="D65">
        <v>2019</v>
      </c>
      <c r="E65">
        <v>1</v>
      </c>
      <c r="G65">
        <v>6420</v>
      </c>
      <c r="H65" t="b">
        <v>0</v>
      </c>
      <c r="I65">
        <v>2255</v>
      </c>
      <c r="J65">
        <v>0</v>
      </c>
      <c r="K65">
        <v>0</v>
      </c>
      <c r="L65" t="s">
        <v>70</v>
      </c>
      <c r="M65" t="s">
        <v>82</v>
      </c>
      <c r="N65" t="s">
        <v>88</v>
      </c>
      <c r="O65" t="s">
        <v>90</v>
      </c>
      <c r="P65">
        <v>2</v>
      </c>
      <c r="Q65">
        <v>4</v>
      </c>
      <c r="R65">
        <v>2</v>
      </c>
    </row>
    <row r="66" spans="1:18" x14ac:dyDescent="0.25">
      <c r="A66" s="8" t="s">
        <v>697</v>
      </c>
      <c r="B66">
        <v>0</v>
      </c>
      <c r="C66">
        <v>1</v>
      </c>
      <c r="D66">
        <v>2019</v>
      </c>
      <c r="E66">
        <v>1</v>
      </c>
      <c r="G66">
        <v>6470</v>
      </c>
      <c r="H66" t="b">
        <v>0</v>
      </c>
      <c r="I66">
        <v>4280</v>
      </c>
      <c r="J66">
        <v>2.2400000000000002</v>
      </c>
      <c r="K66">
        <v>0</v>
      </c>
      <c r="L66" t="s">
        <v>70</v>
      </c>
      <c r="M66" t="s">
        <v>82</v>
      </c>
      <c r="N66" t="s">
        <v>91</v>
      </c>
      <c r="O66" t="s">
        <v>92</v>
      </c>
      <c r="P66">
        <v>2</v>
      </c>
      <c r="Q66">
        <v>4</v>
      </c>
      <c r="R66">
        <v>3</v>
      </c>
    </row>
    <row r="67" spans="1:18" x14ac:dyDescent="0.25">
      <c r="A67" s="8" t="s">
        <v>697</v>
      </c>
      <c r="B67">
        <v>0</v>
      </c>
      <c r="C67">
        <v>1</v>
      </c>
      <c r="D67">
        <v>2019</v>
      </c>
      <c r="E67">
        <v>1</v>
      </c>
      <c r="G67">
        <v>6495</v>
      </c>
      <c r="H67" t="b">
        <v>0</v>
      </c>
      <c r="I67">
        <v>673.75</v>
      </c>
      <c r="J67">
        <v>0</v>
      </c>
      <c r="K67">
        <v>0</v>
      </c>
      <c r="L67" t="s">
        <v>70</v>
      </c>
      <c r="M67" t="s">
        <v>82</v>
      </c>
      <c r="N67" t="s">
        <v>91</v>
      </c>
      <c r="O67" t="s">
        <v>93</v>
      </c>
      <c r="P67">
        <v>2</v>
      </c>
      <c r="Q67">
        <v>4</v>
      </c>
      <c r="R67">
        <v>3</v>
      </c>
    </row>
    <row r="68" spans="1:18" x14ac:dyDescent="0.25">
      <c r="A68" s="8" t="s">
        <v>697</v>
      </c>
      <c r="B68">
        <v>0</v>
      </c>
      <c r="C68">
        <v>1</v>
      </c>
      <c r="D68">
        <v>2019</v>
      </c>
      <c r="E68">
        <v>1</v>
      </c>
      <c r="G68">
        <v>6640</v>
      </c>
      <c r="H68" t="b">
        <v>0</v>
      </c>
      <c r="I68">
        <v>86.18</v>
      </c>
      <c r="J68">
        <v>0</v>
      </c>
      <c r="K68">
        <v>0</v>
      </c>
      <c r="L68" t="s">
        <v>70</v>
      </c>
      <c r="M68" t="s">
        <v>82</v>
      </c>
      <c r="N68" t="s">
        <v>94</v>
      </c>
      <c r="O68" t="s">
        <v>95</v>
      </c>
      <c r="P68">
        <v>2</v>
      </c>
      <c r="Q68">
        <v>4</v>
      </c>
      <c r="R68">
        <v>5</v>
      </c>
    </row>
    <row r="69" spans="1:18" x14ac:dyDescent="0.25">
      <c r="A69" s="8" t="s">
        <v>697</v>
      </c>
      <c r="B69">
        <v>0</v>
      </c>
      <c r="C69">
        <v>1</v>
      </c>
      <c r="D69">
        <v>2019</v>
      </c>
      <c r="E69">
        <v>1</v>
      </c>
      <c r="G69">
        <v>6650</v>
      </c>
      <c r="H69" t="b">
        <v>0</v>
      </c>
      <c r="I69">
        <v>326.49</v>
      </c>
      <c r="J69">
        <v>0</v>
      </c>
      <c r="K69">
        <v>0</v>
      </c>
      <c r="L69" t="s">
        <v>70</v>
      </c>
      <c r="M69" t="s">
        <v>82</v>
      </c>
      <c r="N69" t="s">
        <v>94</v>
      </c>
      <c r="O69" t="s">
        <v>96</v>
      </c>
      <c r="P69">
        <v>2</v>
      </c>
      <c r="Q69">
        <v>4</v>
      </c>
      <c r="R69">
        <v>5</v>
      </c>
    </row>
    <row r="70" spans="1:18" x14ac:dyDescent="0.25">
      <c r="A70" s="8" t="s">
        <v>697</v>
      </c>
      <c r="B70">
        <v>0</v>
      </c>
      <c r="C70">
        <v>1</v>
      </c>
      <c r="D70">
        <v>2019</v>
      </c>
      <c r="E70">
        <v>1</v>
      </c>
      <c r="G70">
        <v>6663</v>
      </c>
      <c r="H70" t="b">
        <v>0</v>
      </c>
      <c r="I70">
        <v>154.5</v>
      </c>
      <c r="J70">
        <v>0</v>
      </c>
      <c r="K70">
        <v>0</v>
      </c>
      <c r="L70" t="s">
        <v>70</v>
      </c>
      <c r="M70" t="s">
        <v>82</v>
      </c>
      <c r="N70" t="s">
        <v>94</v>
      </c>
      <c r="O70" t="s">
        <v>97</v>
      </c>
      <c r="P70">
        <v>2</v>
      </c>
      <c r="Q70">
        <v>4</v>
      </c>
      <c r="R70">
        <v>5</v>
      </c>
    </row>
    <row r="71" spans="1:18" x14ac:dyDescent="0.25">
      <c r="A71" s="8" t="s">
        <v>697</v>
      </c>
      <c r="B71">
        <v>0</v>
      </c>
      <c r="C71">
        <v>1</v>
      </c>
      <c r="D71">
        <v>2019</v>
      </c>
      <c r="E71">
        <v>1</v>
      </c>
      <c r="G71">
        <v>6664</v>
      </c>
      <c r="H71" t="b">
        <v>0</v>
      </c>
      <c r="I71">
        <v>12</v>
      </c>
      <c r="J71">
        <v>0</v>
      </c>
      <c r="K71">
        <v>0</v>
      </c>
      <c r="L71" t="s">
        <v>70</v>
      </c>
      <c r="M71" t="s">
        <v>82</v>
      </c>
      <c r="N71" t="s">
        <v>94</v>
      </c>
      <c r="O71" t="s">
        <v>98</v>
      </c>
      <c r="P71">
        <v>2</v>
      </c>
      <c r="Q71">
        <v>4</v>
      </c>
      <c r="R71">
        <v>5</v>
      </c>
    </row>
    <row r="72" spans="1:18" x14ac:dyDescent="0.25">
      <c r="A72" s="8" t="s">
        <v>697</v>
      </c>
      <c r="B72">
        <v>0</v>
      </c>
      <c r="C72">
        <v>1</v>
      </c>
      <c r="D72">
        <v>2019</v>
      </c>
      <c r="E72">
        <v>1</v>
      </c>
      <c r="G72">
        <v>6805</v>
      </c>
      <c r="H72" t="b">
        <v>0</v>
      </c>
      <c r="I72">
        <v>235.32999999999998</v>
      </c>
      <c r="J72">
        <v>0</v>
      </c>
      <c r="K72">
        <v>0</v>
      </c>
      <c r="L72" t="s">
        <v>70</v>
      </c>
      <c r="M72" t="s">
        <v>82</v>
      </c>
      <c r="N72" t="s">
        <v>99</v>
      </c>
      <c r="O72" t="s">
        <v>100</v>
      </c>
      <c r="P72">
        <v>2</v>
      </c>
      <c r="Q72">
        <v>4</v>
      </c>
      <c r="R72">
        <v>6</v>
      </c>
    </row>
    <row r="73" spans="1:18" x14ac:dyDescent="0.25">
      <c r="A73" s="8" t="s">
        <v>697</v>
      </c>
      <c r="B73">
        <v>0</v>
      </c>
      <c r="C73">
        <v>1</v>
      </c>
      <c r="D73">
        <v>2019</v>
      </c>
      <c r="E73">
        <v>1</v>
      </c>
      <c r="G73">
        <v>6825</v>
      </c>
      <c r="H73" t="b">
        <v>0</v>
      </c>
      <c r="I73">
        <v>3269.42</v>
      </c>
      <c r="J73">
        <v>0</v>
      </c>
      <c r="K73">
        <v>0</v>
      </c>
      <c r="L73" t="s">
        <v>70</v>
      </c>
      <c r="M73" t="s">
        <v>82</v>
      </c>
      <c r="N73" t="s">
        <v>101</v>
      </c>
      <c r="O73" t="s">
        <v>102</v>
      </c>
      <c r="P73">
        <v>2</v>
      </c>
      <c r="Q73">
        <v>4</v>
      </c>
      <c r="R73">
        <v>9</v>
      </c>
    </row>
    <row r="74" spans="1:18" x14ac:dyDescent="0.25">
      <c r="A74" s="8" t="s">
        <v>697</v>
      </c>
      <c r="B74">
        <v>0</v>
      </c>
      <c r="C74">
        <v>1</v>
      </c>
      <c r="D74">
        <v>2019</v>
      </c>
      <c r="E74">
        <v>1</v>
      </c>
      <c r="G74">
        <v>6850</v>
      </c>
      <c r="H74" t="b">
        <v>0</v>
      </c>
      <c r="I74">
        <v>1157.96</v>
      </c>
      <c r="J74">
        <v>3.47</v>
      </c>
      <c r="K74">
        <v>0</v>
      </c>
      <c r="L74" t="s">
        <v>70</v>
      </c>
      <c r="M74" t="s">
        <v>82</v>
      </c>
      <c r="N74" t="s">
        <v>103</v>
      </c>
      <c r="O74" t="s">
        <v>103</v>
      </c>
      <c r="P74">
        <v>2</v>
      </c>
      <c r="Q74">
        <v>4</v>
      </c>
      <c r="R74">
        <v>11</v>
      </c>
    </row>
    <row r="75" spans="1:18" x14ac:dyDescent="0.25">
      <c r="A75" s="8" t="s">
        <v>697</v>
      </c>
      <c r="B75">
        <v>0</v>
      </c>
      <c r="C75">
        <v>1</v>
      </c>
      <c r="D75">
        <v>2019</v>
      </c>
      <c r="E75">
        <v>1</v>
      </c>
      <c r="G75">
        <v>6855</v>
      </c>
      <c r="H75" t="b">
        <v>0</v>
      </c>
      <c r="I75">
        <v>33.5</v>
      </c>
      <c r="J75">
        <v>0</v>
      </c>
      <c r="K75">
        <v>0</v>
      </c>
      <c r="L75" t="s">
        <v>70</v>
      </c>
      <c r="M75" t="s">
        <v>82</v>
      </c>
      <c r="N75" t="s">
        <v>103</v>
      </c>
      <c r="O75" t="s">
        <v>104</v>
      </c>
      <c r="P75">
        <v>2</v>
      </c>
      <c r="Q75">
        <v>4</v>
      </c>
      <c r="R75">
        <v>11</v>
      </c>
    </row>
    <row r="76" spans="1:18" x14ac:dyDescent="0.25">
      <c r="A76" s="8" t="s">
        <v>697</v>
      </c>
      <c r="B76">
        <v>0</v>
      </c>
      <c r="C76">
        <v>1</v>
      </c>
      <c r="D76">
        <v>2019</v>
      </c>
      <c r="E76">
        <v>1</v>
      </c>
      <c r="G76">
        <v>6859</v>
      </c>
      <c r="H76" t="b">
        <v>0</v>
      </c>
      <c r="I76">
        <v>1174.9000000000001</v>
      </c>
      <c r="J76">
        <v>0</v>
      </c>
      <c r="K76">
        <v>0</v>
      </c>
      <c r="L76" t="s">
        <v>70</v>
      </c>
      <c r="M76" t="s">
        <v>82</v>
      </c>
      <c r="N76" t="s">
        <v>103</v>
      </c>
      <c r="O76" t="s">
        <v>105</v>
      </c>
      <c r="P76">
        <v>2</v>
      </c>
      <c r="Q76">
        <v>4</v>
      </c>
      <c r="R76">
        <v>11</v>
      </c>
    </row>
    <row r="77" spans="1:18" x14ac:dyDescent="0.25">
      <c r="A77" s="8" t="s">
        <v>697</v>
      </c>
      <c r="B77">
        <v>0</v>
      </c>
      <c r="C77">
        <v>1</v>
      </c>
      <c r="D77">
        <v>2019</v>
      </c>
      <c r="E77">
        <v>1</v>
      </c>
      <c r="G77">
        <v>6974</v>
      </c>
      <c r="H77" t="b">
        <v>0</v>
      </c>
      <c r="I77">
        <v>15000</v>
      </c>
      <c r="J77">
        <v>0</v>
      </c>
      <c r="K77">
        <v>0</v>
      </c>
      <c r="L77" t="s">
        <v>70</v>
      </c>
      <c r="M77" t="s">
        <v>82</v>
      </c>
      <c r="N77" t="s">
        <v>106</v>
      </c>
      <c r="O77" t="s">
        <v>107</v>
      </c>
      <c r="P77">
        <v>2</v>
      </c>
      <c r="Q77">
        <v>4</v>
      </c>
      <c r="R77">
        <v>13</v>
      </c>
    </row>
    <row r="78" spans="1:18" x14ac:dyDescent="0.25">
      <c r="A78" s="8" t="s">
        <v>697</v>
      </c>
      <c r="B78">
        <v>0</v>
      </c>
      <c r="C78">
        <v>1</v>
      </c>
      <c r="D78">
        <v>2019</v>
      </c>
      <c r="E78">
        <v>1</v>
      </c>
      <c r="G78">
        <v>6976</v>
      </c>
      <c r="H78" t="b">
        <v>0</v>
      </c>
      <c r="I78">
        <v>3500</v>
      </c>
      <c r="J78">
        <v>0</v>
      </c>
      <c r="K78">
        <v>0</v>
      </c>
      <c r="L78" t="s">
        <v>70</v>
      </c>
      <c r="M78" t="s">
        <v>82</v>
      </c>
      <c r="N78" t="s">
        <v>106</v>
      </c>
      <c r="O78" t="s">
        <v>108</v>
      </c>
      <c r="P78">
        <v>2</v>
      </c>
      <c r="Q78">
        <v>4</v>
      </c>
      <c r="R78">
        <v>13</v>
      </c>
    </row>
    <row r="79" spans="1:18" x14ac:dyDescent="0.25">
      <c r="A79" s="8" t="s">
        <v>697</v>
      </c>
      <c r="B79">
        <v>0</v>
      </c>
      <c r="C79">
        <v>1</v>
      </c>
      <c r="D79">
        <v>2019</v>
      </c>
      <c r="E79">
        <v>1</v>
      </c>
      <c r="G79">
        <v>6984</v>
      </c>
      <c r="H79" t="b">
        <v>0</v>
      </c>
      <c r="I79">
        <v>0</v>
      </c>
      <c r="J79">
        <v>15000</v>
      </c>
      <c r="K79">
        <v>0</v>
      </c>
      <c r="L79" t="s">
        <v>70</v>
      </c>
      <c r="M79" t="s">
        <v>82</v>
      </c>
      <c r="N79" t="s">
        <v>106</v>
      </c>
      <c r="O79" t="s">
        <v>109</v>
      </c>
      <c r="P79">
        <v>2</v>
      </c>
      <c r="Q79">
        <v>4</v>
      </c>
      <c r="R79">
        <v>13</v>
      </c>
    </row>
    <row r="80" spans="1:18" x14ac:dyDescent="0.25">
      <c r="A80" s="8" t="s">
        <v>697</v>
      </c>
      <c r="B80">
        <v>0</v>
      </c>
      <c r="C80">
        <v>1</v>
      </c>
      <c r="D80">
        <v>2019</v>
      </c>
      <c r="E80">
        <v>1</v>
      </c>
      <c r="G80">
        <v>6986</v>
      </c>
      <c r="H80" t="b">
        <v>0</v>
      </c>
      <c r="I80">
        <v>0</v>
      </c>
      <c r="J80">
        <v>3500</v>
      </c>
      <c r="K80">
        <v>0</v>
      </c>
      <c r="L80" t="s">
        <v>70</v>
      </c>
      <c r="M80" t="s">
        <v>82</v>
      </c>
      <c r="N80" t="s">
        <v>106</v>
      </c>
      <c r="O80" t="s">
        <v>110</v>
      </c>
      <c r="P80">
        <v>2</v>
      </c>
      <c r="Q80">
        <v>4</v>
      </c>
      <c r="R80">
        <v>13</v>
      </c>
    </row>
    <row r="81" spans="1:18" x14ac:dyDescent="0.25">
      <c r="A81" s="8" t="s">
        <v>697</v>
      </c>
      <c r="B81">
        <v>0</v>
      </c>
      <c r="C81">
        <v>1</v>
      </c>
      <c r="D81">
        <v>2019</v>
      </c>
      <c r="E81">
        <v>1</v>
      </c>
      <c r="G81">
        <v>9000</v>
      </c>
      <c r="H81" t="b">
        <v>1</v>
      </c>
      <c r="I81">
        <v>9979194.8499999996</v>
      </c>
      <c r="J81">
        <v>9980591.629999999</v>
      </c>
      <c r="K81">
        <v>3</v>
      </c>
      <c r="L81" t="s">
        <v>111</v>
      </c>
      <c r="M81" t="s">
        <v>111</v>
      </c>
      <c r="N81" t="s">
        <v>111</v>
      </c>
      <c r="O81" t="s">
        <v>112</v>
      </c>
      <c r="P81">
        <v>1</v>
      </c>
      <c r="Q81">
        <v>1</v>
      </c>
      <c r="R81">
        <v>1</v>
      </c>
    </row>
    <row r="82" spans="1:18" x14ac:dyDescent="0.25">
      <c r="A82" s="8" t="s">
        <v>697</v>
      </c>
      <c r="B82">
        <v>0</v>
      </c>
      <c r="C82">
        <v>1</v>
      </c>
      <c r="D82">
        <v>2019</v>
      </c>
      <c r="E82">
        <v>1</v>
      </c>
      <c r="G82">
        <v>9008</v>
      </c>
      <c r="H82" t="b">
        <v>1</v>
      </c>
      <c r="I82">
        <v>0</v>
      </c>
      <c r="J82">
        <v>4707.29</v>
      </c>
      <c r="K82">
        <v>3</v>
      </c>
      <c r="L82" t="s">
        <v>111</v>
      </c>
      <c r="M82" t="s">
        <v>111</v>
      </c>
      <c r="N82" t="s">
        <v>111</v>
      </c>
      <c r="O82" t="s">
        <v>113</v>
      </c>
      <c r="P82">
        <v>1</v>
      </c>
      <c r="Q82">
        <v>1</v>
      </c>
      <c r="R82">
        <v>1</v>
      </c>
    </row>
    <row r="83" spans="1:18" x14ac:dyDescent="0.25">
      <c r="A83" s="8" t="s">
        <v>697</v>
      </c>
      <c r="B83">
        <v>0</v>
      </c>
      <c r="C83">
        <v>1</v>
      </c>
      <c r="D83">
        <v>2019</v>
      </c>
      <c r="E83">
        <v>1</v>
      </c>
      <c r="G83">
        <v>9009</v>
      </c>
      <c r="H83" t="b">
        <v>1</v>
      </c>
      <c r="I83">
        <v>6109.07</v>
      </c>
      <c r="J83">
        <v>5</v>
      </c>
      <c r="K83">
        <v>3</v>
      </c>
      <c r="L83" t="s">
        <v>111</v>
      </c>
      <c r="M83" t="s">
        <v>111</v>
      </c>
      <c r="N83" t="s">
        <v>111</v>
      </c>
      <c r="O83" t="s">
        <v>114</v>
      </c>
      <c r="P83">
        <v>1</v>
      </c>
      <c r="Q83">
        <v>1</v>
      </c>
      <c r="R83">
        <v>1</v>
      </c>
    </row>
    <row r="84" spans="1:18" x14ac:dyDescent="0.25">
      <c r="A84" s="8" t="s">
        <v>697</v>
      </c>
      <c r="B84">
        <v>0</v>
      </c>
      <c r="C84">
        <v>1</v>
      </c>
      <c r="D84">
        <v>2019</v>
      </c>
      <c r="E84">
        <v>2</v>
      </c>
      <c r="G84">
        <v>143</v>
      </c>
      <c r="H84" t="b">
        <v>0</v>
      </c>
      <c r="I84">
        <v>15279.16</v>
      </c>
      <c r="J84">
        <v>0</v>
      </c>
      <c r="K84">
        <v>1</v>
      </c>
      <c r="L84" t="s">
        <v>9</v>
      </c>
      <c r="M84" t="s">
        <v>10</v>
      </c>
      <c r="N84" t="s">
        <v>11</v>
      </c>
      <c r="O84" t="s">
        <v>12</v>
      </c>
      <c r="P84">
        <v>1</v>
      </c>
      <c r="Q84">
        <v>1</v>
      </c>
      <c r="R84">
        <v>1</v>
      </c>
    </row>
    <row r="85" spans="1:18" x14ac:dyDescent="0.25">
      <c r="A85" s="8" t="s">
        <v>697</v>
      </c>
      <c r="B85">
        <v>0</v>
      </c>
      <c r="C85">
        <v>1</v>
      </c>
      <c r="D85">
        <v>2019</v>
      </c>
      <c r="E85">
        <v>2</v>
      </c>
      <c r="G85">
        <v>1401</v>
      </c>
      <c r="H85" t="b">
        <v>0</v>
      </c>
      <c r="I85">
        <v>9.76</v>
      </c>
      <c r="J85">
        <v>0</v>
      </c>
      <c r="K85">
        <v>1</v>
      </c>
      <c r="L85" t="s">
        <v>19</v>
      </c>
      <c r="M85" t="s">
        <v>23</v>
      </c>
      <c r="N85" t="s">
        <v>24</v>
      </c>
      <c r="O85" t="s">
        <v>26</v>
      </c>
      <c r="P85">
        <v>2</v>
      </c>
      <c r="Q85">
        <v>2</v>
      </c>
      <c r="R85">
        <v>4</v>
      </c>
    </row>
    <row r="86" spans="1:18" x14ac:dyDescent="0.25">
      <c r="A86" s="8" t="s">
        <v>697</v>
      </c>
      <c r="B86">
        <v>0</v>
      </c>
      <c r="C86">
        <v>1</v>
      </c>
      <c r="D86">
        <v>2019</v>
      </c>
      <c r="E86">
        <v>2</v>
      </c>
      <c r="G86">
        <v>1406</v>
      </c>
      <c r="H86" t="b">
        <v>0</v>
      </c>
      <c r="I86">
        <v>9632.5500000000029</v>
      </c>
      <c r="J86">
        <v>241.98000000000002</v>
      </c>
      <c r="K86">
        <v>1</v>
      </c>
      <c r="L86" t="s">
        <v>19</v>
      </c>
      <c r="M86" t="s">
        <v>23</v>
      </c>
      <c r="N86" t="s">
        <v>24</v>
      </c>
      <c r="O86" t="s">
        <v>27</v>
      </c>
      <c r="P86">
        <v>2</v>
      </c>
      <c r="Q86">
        <v>2</v>
      </c>
      <c r="R86">
        <v>4</v>
      </c>
    </row>
    <row r="87" spans="1:18" x14ac:dyDescent="0.25">
      <c r="A87" s="8" t="s">
        <v>697</v>
      </c>
      <c r="B87">
        <v>0</v>
      </c>
      <c r="C87">
        <v>1</v>
      </c>
      <c r="D87">
        <v>2019</v>
      </c>
      <c r="E87">
        <v>2</v>
      </c>
      <c r="G87">
        <v>1434</v>
      </c>
      <c r="H87" t="b">
        <v>0</v>
      </c>
      <c r="I87">
        <v>6.85</v>
      </c>
      <c r="J87">
        <v>195.28</v>
      </c>
      <c r="K87">
        <v>1</v>
      </c>
      <c r="L87" t="s">
        <v>19</v>
      </c>
      <c r="M87" t="s">
        <v>23</v>
      </c>
      <c r="N87" t="s">
        <v>24</v>
      </c>
      <c r="O87" t="s">
        <v>28</v>
      </c>
      <c r="P87">
        <v>2</v>
      </c>
      <c r="Q87">
        <v>2</v>
      </c>
      <c r="R87">
        <v>4</v>
      </c>
    </row>
    <row r="88" spans="1:18" x14ac:dyDescent="0.25">
      <c r="A88" s="8" t="s">
        <v>697</v>
      </c>
      <c r="B88">
        <v>0</v>
      </c>
      <c r="C88">
        <v>1</v>
      </c>
      <c r="D88">
        <v>2019</v>
      </c>
      <c r="E88">
        <v>2</v>
      </c>
      <c r="G88">
        <v>1437</v>
      </c>
      <c r="H88" t="b">
        <v>0</v>
      </c>
      <c r="I88">
        <v>212.84000000000003</v>
      </c>
      <c r="J88">
        <v>134.66999999999999</v>
      </c>
      <c r="K88">
        <v>1</v>
      </c>
      <c r="L88" t="s">
        <v>19</v>
      </c>
      <c r="M88" t="s">
        <v>23</v>
      </c>
      <c r="N88" t="s">
        <v>24</v>
      </c>
      <c r="O88" t="s">
        <v>29</v>
      </c>
      <c r="P88">
        <v>2</v>
      </c>
      <c r="Q88">
        <v>2</v>
      </c>
      <c r="R88">
        <v>4</v>
      </c>
    </row>
    <row r="89" spans="1:18" x14ac:dyDescent="0.25">
      <c r="A89" s="8" t="s">
        <v>697</v>
      </c>
      <c r="B89">
        <v>0</v>
      </c>
      <c r="C89">
        <v>1</v>
      </c>
      <c r="D89">
        <v>2019</v>
      </c>
      <c r="E89">
        <v>2</v>
      </c>
      <c r="G89">
        <v>1600</v>
      </c>
      <c r="H89" t="b">
        <v>0</v>
      </c>
      <c r="I89">
        <v>0</v>
      </c>
      <c r="J89">
        <v>3.17</v>
      </c>
      <c r="K89">
        <v>1</v>
      </c>
      <c r="L89" t="s">
        <v>19</v>
      </c>
      <c r="M89" t="s">
        <v>30</v>
      </c>
      <c r="N89" t="s">
        <v>31</v>
      </c>
      <c r="O89" t="s">
        <v>32</v>
      </c>
      <c r="P89">
        <v>2</v>
      </c>
      <c r="Q89">
        <v>4</v>
      </c>
      <c r="R89">
        <v>1</v>
      </c>
    </row>
    <row r="90" spans="1:18" x14ac:dyDescent="0.25">
      <c r="A90" s="8" t="s">
        <v>697</v>
      </c>
      <c r="B90">
        <v>0</v>
      </c>
      <c r="C90">
        <v>1</v>
      </c>
      <c r="D90">
        <v>2019</v>
      </c>
      <c r="E90">
        <v>2</v>
      </c>
      <c r="G90">
        <v>1803</v>
      </c>
      <c r="H90" t="b">
        <v>0</v>
      </c>
      <c r="I90">
        <v>11777.119999999999</v>
      </c>
      <c r="J90">
        <v>77908.499999999985</v>
      </c>
      <c r="K90">
        <v>1</v>
      </c>
      <c r="L90" t="s">
        <v>19</v>
      </c>
      <c r="M90" t="s">
        <v>30</v>
      </c>
      <c r="N90" t="s">
        <v>31</v>
      </c>
      <c r="O90" t="s">
        <v>33</v>
      </c>
      <c r="P90">
        <v>2</v>
      </c>
      <c r="Q90">
        <v>4</v>
      </c>
      <c r="R90">
        <v>1</v>
      </c>
    </row>
    <row r="91" spans="1:18" x14ac:dyDescent="0.25">
      <c r="A91" s="8" t="s">
        <v>697</v>
      </c>
      <c r="B91">
        <v>0</v>
      </c>
      <c r="C91">
        <v>1</v>
      </c>
      <c r="D91">
        <v>2019</v>
      </c>
      <c r="E91">
        <v>2</v>
      </c>
      <c r="G91">
        <v>3070</v>
      </c>
      <c r="H91" t="b">
        <v>0</v>
      </c>
      <c r="I91">
        <v>25000</v>
      </c>
      <c r="J91">
        <v>0</v>
      </c>
      <c r="K91">
        <v>2</v>
      </c>
      <c r="L91" t="s">
        <v>46</v>
      </c>
      <c r="M91" t="s">
        <v>47</v>
      </c>
      <c r="N91" t="s">
        <v>47</v>
      </c>
      <c r="O91" t="s">
        <v>47</v>
      </c>
      <c r="P91">
        <v>2</v>
      </c>
      <c r="Q91">
        <v>3</v>
      </c>
      <c r="R91">
        <v>3</v>
      </c>
    </row>
    <row r="92" spans="1:18" x14ac:dyDescent="0.25">
      <c r="A92" s="8" t="s">
        <v>697</v>
      </c>
      <c r="B92">
        <v>0</v>
      </c>
      <c r="C92">
        <v>1</v>
      </c>
      <c r="D92">
        <v>2019</v>
      </c>
      <c r="E92">
        <v>2</v>
      </c>
      <c r="G92">
        <v>3300</v>
      </c>
      <c r="H92" t="b">
        <v>0</v>
      </c>
      <c r="I92">
        <v>42315.91</v>
      </c>
      <c r="J92">
        <v>56260.779999999992</v>
      </c>
      <c r="K92">
        <v>2</v>
      </c>
      <c r="L92" t="s">
        <v>51</v>
      </c>
      <c r="M92" t="s">
        <v>149</v>
      </c>
      <c r="N92" t="s">
        <v>149</v>
      </c>
      <c r="O92" t="s">
        <v>150</v>
      </c>
      <c r="P92">
        <v>3</v>
      </c>
      <c r="Q92">
        <v>4</v>
      </c>
      <c r="R92">
        <v>1</v>
      </c>
    </row>
    <row r="93" spans="1:18" x14ac:dyDescent="0.25">
      <c r="A93" s="8" t="s">
        <v>697</v>
      </c>
      <c r="B93">
        <v>0</v>
      </c>
      <c r="C93">
        <v>1</v>
      </c>
      <c r="D93">
        <v>2019</v>
      </c>
      <c r="E93">
        <v>2</v>
      </c>
      <c r="G93">
        <v>3720</v>
      </c>
      <c r="H93" t="b">
        <v>0</v>
      </c>
      <c r="I93">
        <v>16119.64</v>
      </c>
      <c r="J93">
        <v>16119.64</v>
      </c>
      <c r="K93">
        <v>2</v>
      </c>
      <c r="L93" t="s">
        <v>51</v>
      </c>
      <c r="M93" t="s">
        <v>52</v>
      </c>
      <c r="N93" t="s">
        <v>52</v>
      </c>
      <c r="O93" t="s">
        <v>55</v>
      </c>
      <c r="P93">
        <v>3</v>
      </c>
      <c r="Q93">
        <v>8</v>
      </c>
      <c r="R93">
        <v>1</v>
      </c>
    </row>
    <row r="94" spans="1:18" x14ac:dyDescent="0.25">
      <c r="A94" s="8" t="s">
        <v>697</v>
      </c>
      <c r="B94">
        <v>0</v>
      </c>
      <c r="C94">
        <v>1</v>
      </c>
      <c r="D94">
        <v>2019</v>
      </c>
      <c r="E94">
        <v>2</v>
      </c>
      <c r="G94">
        <v>3730</v>
      </c>
      <c r="H94" t="b">
        <v>0</v>
      </c>
      <c r="I94">
        <v>4418.79</v>
      </c>
      <c r="J94">
        <v>4418.79</v>
      </c>
      <c r="K94">
        <v>2</v>
      </c>
      <c r="L94" t="s">
        <v>51</v>
      </c>
      <c r="M94" t="s">
        <v>52</v>
      </c>
      <c r="N94" t="s">
        <v>52</v>
      </c>
      <c r="O94" t="s">
        <v>56</v>
      </c>
      <c r="P94">
        <v>3</v>
      </c>
      <c r="Q94">
        <v>8</v>
      </c>
      <c r="R94">
        <v>1</v>
      </c>
    </row>
    <row r="95" spans="1:18" x14ac:dyDescent="0.25">
      <c r="A95" s="8" t="s">
        <v>697</v>
      </c>
      <c r="B95">
        <v>0</v>
      </c>
      <c r="C95">
        <v>1</v>
      </c>
      <c r="D95">
        <v>2019</v>
      </c>
      <c r="E95">
        <v>2</v>
      </c>
      <c r="G95">
        <v>3740</v>
      </c>
      <c r="H95" t="b">
        <v>0</v>
      </c>
      <c r="I95">
        <v>10126.630000000001</v>
      </c>
      <c r="J95">
        <v>10126.630000000001</v>
      </c>
      <c r="K95">
        <v>2</v>
      </c>
      <c r="L95" t="s">
        <v>51</v>
      </c>
      <c r="M95" t="s">
        <v>52</v>
      </c>
      <c r="N95" t="s">
        <v>52</v>
      </c>
      <c r="O95" t="s">
        <v>57</v>
      </c>
      <c r="P95">
        <v>3</v>
      </c>
      <c r="Q95">
        <v>8</v>
      </c>
      <c r="R95">
        <v>1</v>
      </c>
    </row>
    <row r="96" spans="1:18" x14ac:dyDescent="0.25">
      <c r="A96" s="8" t="s">
        <v>697</v>
      </c>
      <c r="B96">
        <v>0</v>
      </c>
      <c r="C96">
        <v>1</v>
      </c>
      <c r="D96">
        <v>2019</v>
      </c>
      <c r="E96">
        <v>2</v>
      </c>
      <c r="G96">
        <v>3770</v>
      </c>
      <c r="H96" t="b">
        <v>0</v>
      </c>
      <c r="I96">
        <v>60</v>
      </c>
      <c r="J96">
        <v>60</v>
      </c>
      <c r="K96">
        <v>2</v>
      </c>
      <c r="L96" t="s">
        <v>51</v>
      </c>
      <c r="M96" t="s">
        <v>52</v>
      </c>
      <c r="N96" t="s">
        <v>52</v>
      </c>
      <c r="O96" t="s">
        <v>58</v>
      </c>
      <c r="P96">
        <v>3</v>
      </c>
      <c r="Q96">
        <v>8</v>
      </c>
      <c r="R96">
        <v>1</v>
      </c>
    </row>
    <row r="97" spans="1:18" x14ac:dyDescent="0.25">
      <c r="A97" s="8" t="s">
        <v>697</v>
      </c>
      <c r="B97">
        <v>0</v>
      </c>
      <c r="C97">
        <v>1</v>
      </c>
      <c r="D97">
        <v>2019</v>
      </c>
      <c r="E97">
        <v>2</v>
      </c>
      <c r="G97">
        <v>3790</v>
      </c>
      <c r="H97" t="b">
        <v>0</v>
      </c>
      <c r="I97">
        <v>30725.059999999998</v>
      </c>
      <c r="J97">
        <v>30725.059999999998</v>
      </c>
      <c r="K97">
        <v>2</v>
      </c>
      <c r="L97" t="s">
        <v>51</v>
      </c>
      <c r="M97" t="s">
        <v>52</v>
      </c>
      <c r="N97" t="s">
        <v>52</v>
      </c>
      <c r="O97" t="s">
        <v>59</v>
      </c>
      <c r="P97">
        <v>3</v>
      </c>
      <c r="Q97">
        <v>8</v>
      </c>
      <c r="R97">
        <v>1</v>
      </c>
    </row>
    <row r="98" spans="1:18" x14ac:dyDescent="0.25">
      <c r="A98" s="8" t="s">
        <v>697</v>
      </c>
      <c r="B98">
        <v>0</v>
      </c>
      <c r="C98">
        <v>1</v>
      </c>
      <c r="D98">
        <v>2019</v>
      </c>
      <c r="E98">
        <v>2</v>
      </c>
      <c r="G98">
        <v>3841</v>
      </c>
      <c r="H98" t="b">
        <v>0</v>
      </c>
      <c r="I98">
        <v>0</v>
      </c>
      <c r="J98">
        <v>5469.67</v>
      </c>
      <c r="K98">
        <v>2</v>
      </c>
      <c r="L98" t="s">
        <v>51</v>
      </c>
      <c r="M98" t="s">
        <v>52</v>
      </c>
      <c r="N98" t="s">
        <v>52</v>
      </c>
      <c r="O98" t="s">
        <v>61</v>
      </c>
      <c r="P98">
        <v>3</v>
      </c>
      <c r="Q98">
        <v>8</v>
      </c>
      <c r="R98">
        <v>1</v>
      </c>
    </row>
    <row r="99" spans="1:18" x14ac:dyDescent="0.25">
      <c r="A99" s="8" t="s">
        <v>697</v>
      </c>
      <c r="B99">
        <v>0</v>
      </c>
      <c r="C99">
        <v>1</v>
      </c>
      <c r="D99">
        <v>2019</v>
      </c>
      <c r="E99">
        <v>2</v>
      </c>
      <c r="G99">
        <v>3900</v>
      </c>
      <c r="H99" t="b">
        <v>0</v>
      </c>
      <c r="I99">
        <v>18829.22</v>
      </c>
      <c r="J99">
        <v>0</v>
      </c>
      <c r="K99">
        <v>2</v>
      </c>
      <c r="L99" t="s">
        <v>226</v>
      </c>
      <c r="M99" t="s">
        <v>226</v>
      </c>
      <c r="N99" t="s">
        <v>226</v>
      </c>
      <c r="O99" t="s">
        <v>62</v>
      </c>
      <c r="P99">
        <v>4</v>
      </c>
      <c r="Q99">
        <v>1</v>
      </c>
      <c r="R99">
        <v>1</v>
      </c>
    </row>
    <row r="100" spans="1:18" x14ac:dyDescent="0.25">
      <c r="A100" s="8" t="s">
        <v>697</v>
      </c>
      <c r="B100">
        <v>0</v>
      </c>
      <c r="C100">
        <v>1</v>
      </c>
      <c r="D100">
        <v>2019</v>
      </c>
      <c r="E100">
        <v>2</v>
      </c>
      <c r="G100">
        <v>4820</v>
      </c>
      <c r="H100" t="b">
        <v>0</v>
      </c>
      <c r="I100">
        <v>0</v>
      </c>
      <c r="J100">
        <v>11575.24</v>
      </c>
      <c r="K100">
        <v>0</v>
      </c>
      <c r="L100" t="s">
        <v>63</v>
      </c>
      <c r="M100" t="s">
        <v>67</v>
      </c>
      <c r="N100" t="s">
        <v>68</v>
      </c>
      <c r="O100" t="s">
        <v>68</v>
      </c>
      <c r="P100">
        <v>1</v>
      </c>
      <c r="Q100">
        <v>3</v>
      </c>
      <c r="R100">
        <v>2</v>
      </c>
    </row>
    <row r="101" spans="1:18" x14ac:dyDescent="0.25">
      <c r="A101" s="8" t="s">
        <v>697</v>
      </c>
      <c r="B101">
        <v>0</v>
      </c>
      <c r="C101">
        <v>1</v>
      </c>
      <c r="D101">
        <v>2019</v>
      </c>
      <c r="E101">
        <v>2</v>
      </c>
      <c r="G101">
        <v>4830</v>
      </c>
      <c r="H101" t="b">
        <v>0</v>
      </c>
      <c r="I101">
        <v>0</v>
      </c>
      <c r="J101">
        <v>18829.22</v>
      </c>
      <c r="K101">
        <v>0</v>
      </c>
      <c r="L101" t="s">
        <v>63</v>
      </c>
      <c r="M101" t="s">
        <v>69</v>
      </c>
      <c r="N101" t="s">
        <v>69</v>
      </c>
      <c r="O101" t="s">
        <v>69</v>
      </c>
      <c r="P101">
        <v>1</v>
      </c>
      <c r="Q101">
        <v>4</v>
      </c>
      <c r="R101">
        <v>1</v>
      </c>
    </row>
    <row r="102" spans="1:18" x14ac:dyDescent="0.25">
      <c r="A102" s="8" t="s">
        <v>697</v>
      </c>
      <c r="B102">
        <v>0</v>
      </c>
      <c r="C102">
        <v>1</v>
      </c>
      <c r="D102">
        <v>2019</v>
      </c>
      <c r="E102">
        <v>2</v>
      </c>
      <c r="G102">
        <v>6020</v>
      </c>
      <c r="H102" t="b">
        <v>0</v>
      </c>
      <c r="I102">
        <v>17159</v>
      </c>
      <c r="J102">
        <v>2122.94</v>
      </c>
      <c r="K102">
        <v>0</v>
      </c>
      <c r="L102" t="s">
        <v>70</v>
      </c>
      <c r="M102" t="s">
        <v>74</v>
      </c>
      <c r="N102" t="s">
        <v>75</v>
      </c>
      <c r="O102" t="s">
        <v>76</v>
      </c>
      <c r="P102">
        <v>2</v>
      </c>
      <c r="Q102">
        <v>2</v>
      </c>
      <c r="R102">
        <v>1</v>
      </c>
    </row>
    <row r="103" spans="1:18" x14ac:dyDescent="0.25">
      <c r="A103" s="8" t="s">
        <v>697</v>
      </c>
      <c r="B103">
        <v>0</v>
      </c>
      <c r="C103">
        <v>1</v>
      </c>
      <c r="D103">
        <v>2019</v>
      </c>
      <c r="E103">
        <v>2</v>
      </c>
      <c r="G103">
        <v>6024</v>
      </c>
      <c r="H103" t="b">
        <v>0</v>
      </c>
      <c r="I103">
        <v>7000</v>
      </c>
      <c r="J103">
        <v>0</v>
      </c>
      <c r="K103">
        <v>0</v>
      </c>
      <c r="L103" t="s">
        <v>70</v>
      </c>
      <c r="M103" t="s">
        <v>74</v>
      </c>
      <c r="N103" t="s">
        <v>75</v>
      </c>
      <c r="O103" t="s">
        <v>77</v>
      </c>
      <c r="P103">
        <v>2</v>
      </c>
      <c r="Q103">
        <v>2</v>
      </c>
      <c r="R103">
        <v>1</v>
      </c>
    </row>
    <row r="104" spans="1:18" x14ac:dyDescent="0.25">
      <c r="A104" s="8" t="s">
        <v>697</v>
      </c>
      <c r="B104">
        <v>0</v>
      </c>
      <c r="C104">
        <v>1</v>
      </c>
      <c r="D104">
        <v>2019</v>
      </c>
      <c r="E104">
        <v>2</v>
      </c>
      <c r="G104">
        <v>6095</v>
      </c>
      <c r="H104" t="b">
        <v>0</v>
      </c>
      <c r="I104">
        <v>24.85</v>
      </c>
      <c r="J104">
        <v>0</v>
      </c>
      <c r="K104">
        <v>0</v>
      </c>
      <c r="L104" t="s">
        <v>70</v>
      </c>
      <c r="M104" t="s">
        <v>74</v>
      </c>
      <c r="N104" t="s">
        <v>75</v>
      </c>
      <c r="O104" t="s">
        <v>115</v>
      </c>
      <c r="P104">
        <v>2</v>
      </c>
      <c r="Q104">
        <v>2</v>
      </c>
      <c r="R104">
        <v>1</v>
      </c>
    </row>
    <row r="105" spans="1:18" x14ac:dyDescent="0.25">
      <c r="A105" s="8" t="s">
        <v>697</v>
      </c>
      <c r="B105">
        <v>0</v>
      </c>
      <c r="C105">
        <v>1</v>
      </c>
      <c r="D105">
        <v>2019</v>
      </c>
      <c r="E105">
        <v>2</v>
      </c>
      <c r="G105">
        <v>6110</v>
      </c>
      <c r="H105" t="b">
        <v>0</v>
      </c>
      <c r="I105">
        <v>4266.91</v>
      </c>
      <c r="J105">
        <v>0</v>
      </c>
      <c r="K105">
        <v>0</v>
      </c>
      <c r="L105" t="s">
        <v>70</v>
      </c>
      <c r="M105" t="s">
        <v>74</v>
      </c>
      <c r="N105" t="s">
        <v>78</v>
      </c>
      <c r="O105" t="s">
        <v>79</v>
      </c>
      <c r="P105">
        <v>2</v>
      </c>
      <c r="Q105">
        <v>2</v>
      </c>
      <c r="R105">
        <v>2</v>
      </c>
    </row>
    <row r="106" spans="1:18" x14ac:dyDescent="0.25">
      <c r="A106" s="8" t="s">
        <v>697</v>
      </c>
      <c r="B106">
        <v>0</v>
      </c>
      <c r="C106">
        <v>1</v>
      </c>
      <c r="D106">
        <v>2019</v>
      </c>
      <c r="E106">
        <v>2</v>
      </c>
      <c r="G106">
        <v>6111</v>
      </c>
      <c r="H106" t="b">
        <v>0</v>
      </c>
      <c r="I106">
        <v>176.21</v>
      </c>
      <c r="J106">
        <v>0</v>
      </c>
      <c r="K106">
        <v>0</v>
      </c>
      <c r="L106" t="s">
        <v>70</v>
      </c>
      <c r="M106" t="s">
        <v>74</v>
      </c>
      <c r="N106" t="s">
        <v>78</v>
      </c>
      <c r="O106" t="s">
        <v>80</v>
      </c>
      <c r="P106">
        <v>2</v>
      </c>
      <c r="Q106">
        <v>2</v>
      </c>
      <c r="R106">
        <v>2</v>
      </c>
    </row>
    <row r="107" spans="1:18" x14ac:dyDescent="0.25">
      <c r="A107" s="8" t="s">
        <v>697</v>
      </c>
      <c r="B107">
        <v>0</v>
      </c>
      <c r="C107">
        <v>1</v>
      </c>
      <c r="D107">
        <v>2019</v>
      </c>
      <c r="E107">
        <v>2</v>
      </c>
      <c r="G107">
        <v>6300</v>
      </c>
      <c r="H107" t="b">
        <v>0</v>
      </c>
      <c r="I107">
        <v>58.039999999999992</v>
      </c>
      <c r="J107">
        <v>0</v>
      </c>
      <c r="K107">
        <v>0</v>
      </c>
      <c r="L107" t="s">
        <v>70</v>
      </c>
      <c r="M107" t="s">
        <v>82</v>
      </c>
      <c r="N107" t="s">
        <v>83</v>
      </c>
      <c r="O107" t="s">
        <v>82</v>
      </c>
      <c r="P107">
        <v>2</v>
      </c>
      <c r="Q107">
        <v>4</v>
      </c>
      <c r="R107">
        <v>10</v>
      </c>
    </row>
    <row r="108" spans="1:18" x14ac:dyDescent="0.25">
      <c r="A108" s="8" t="s">
        <v>697</v>
      </c>
      <c r="B108">
        <v>0</v>
      </c>
      <c r="C108">
        <v>1</v>
      </c>
      <c r="D108">
        <v>2019</v>
      </c>
      <c r="E108">
        <v>2</v>
      </c>
      <c r="G108">
        <v>6310</v>
      </c>
      <c r="H108" t="b">
        <v>0</v>
      </c>
      <c r="I108">
        <v>5000</v>
      </c>
      <c r="J108">
        <v>0</v>
      </c>
      <c r="K108">
        <v>0</v>
      </c>
      <c r="L108" t="s">
        <v>70</v>
      </c>
      <c r="M108" t="s">
        <v>82</v>
      </c>
      <c r="N108" t="s">
        <v>84</v>
      </c>
      <c r="O108" t="s">
        <v>85</v>
      </c>
      <c r="P108">
        <v>2</v>
      </c>
      <c r="Q108">
        <v>4</v>
      </c>
      <c r="R108">
        <v>1</v>
      </c>
    </row>
    <row r="109" spans="1:18" x14ac:dyDescent="0.25">
      <c r="A109" s="8" t="s">
        <v>697</v>
      </c>
      <c r="B109">
        <v>0</v>
      </c>
      <c r="C109">
        <v>1</v>
      </c>
      <c r="D109">
        <v>2019</v>
      </c>
      <c r="E109">
        <v>2</v>
      </c>
      <c r="G109">
        <v>6325</v>
      </c>
      <c r="H109" t="b">
        <v>0</v>
      </c>
      <c r="I109">
        <v>1000</v>
      </c>
      <c r="J109">
        <v>0</v>
      </c>
      <c r="K109">
        <v>0</v>
      </c>
      <c r="L109" t="s">
        <v>70</v>
      </c>
      <c r="M109" t="s">
        <v>82</v>
      </c>
      <c r="N109" t="s">
        <v>84</v>
      </c>
      <c r="O109" t="s">
        <v>86</v>
      </c>
      <c r="P109">
        <v>2</v>
      </c>
      <c r="Q109">
        <v>4</v>
      </c>
      <c r="R109">
        <v>1</v>
      </c>
    </row>
    <row r="110" spans="1:18" x14ac:dyDescent="0.25">
      <c r="A110" s="8" t="s">
        <v>697</v>
      </c>
      <c r="B110">
        <v>0</v>
      </c>
      <c r="C110">
        <v>1</v>
      </c>
      <c r="D110">
        <v>2019</v>
      </c>
      <c r="E110">
        <v>2</v>
      </c>
      <c r="G110">
        <v>6330</v>
      </c>
      <c r="H110" t="b">
        <v>0</v>
      </c>
      <c r="I110">
        <v>414.68</v>
      </c>
      <c r="J110">
        <v>0</v>
      </c>
      <c r="K110">
        <v>0</v>
      </c>
      <c r="L110" t="s">
        <v>70</v>
      </c>
      <c r="M110" t="s">
        <v>82</v>
      </c>
      <c r="N110" t="s">
        <v>84</v>
      </c>
      <c r="O110" t="s">
        <v>87</v>
      </c>
      <c r="P110">
        <v>2</v>
      </c>
      <c r="Q110">
        <v>4</v>
      </c>
      <c r="R110">
        <v>1</v>
      </c>
    </row>
    <row r="111" spans="1:18" x14ac:dyDescent="0.25">
      <c r="A111" s="8" t="s">
        <v>697</v>
      </c>
      <c r="B111">
        <v>0</v>
      </c>
      <c r="C111">
        <v>1</v>
      </c>
      <c r="D111">
        <v>2019</v>
      </c>
      <c r="E111">
        <v>2</v>
      </c>
      <c r="G111">
        <v>6400</v>
      </c>
      <c r="H111" t="b">
        <v>0</v>
      </c>
      <c r="I111">
        <v>508.7</v>
      </c>
      <c r="J111">
        <v>0</v>
      </c>
      <c r="K111">
        <v>0</v>
      </c>
      <c r="L111" t="s">
        <v>70</v>
      </c>
      <c r="M111" t="s">
        <v>82</v>
      </c>
      <c r="N111" t="s">
        <v>88</v>
      </c>
      <c r="O111" t="s">
        <v>89</v>
      </c>
      <c r="P111">
        <v>2</v>
      </c>
      <c r="Q111">
        <v>4</v>
      </c>
      <c r="R111">
        <v>2</v>
      </c>
    </row>
    <row r="112" spans="1:18" x14ac:dyDescent="0.25">
      <c r="A112" s="8" t="s">
        <v>697</v>
      </c>
      <c r="B112">
        <v>0</v>
      </c>
      <c r="C112">
        <v>1</v>
      </c>
      <c r="D112">
        <v>2019</v>
      </c>
      <c r="E112">
        <v>2</v>
      </c>
      <c r="G112">
        <v>6420</v>
      </c>
      <c r="H112" t="b">
        <v>0</v>
      </c>
      <c r="I112">
        <v>102</v>
      </c>
      <c r="J112">
        <v>0</v>
      </c>
      <c r="K112">
        <v>0</v>
      </c>
      <c r="L112" t="s">
        <v>70</v>
      </c>
      <c r="M112" t="s">
        <v>82</v>
      </c>
      <c r="N112" t="s">
        <v>88</v>
      </c>
      <c r="O112" t="s">
        <v>90</v>
      </c>
      <c r="P112">
        <v>2</v>
      </c>
      <c r="Q112">
        <v>4</v>
      </c>
      <c r="R112">
        <v>2</v>
      </c>
    </row>
    <row r="113" spans="1:18" x14ac:dyDescent="0.25">
      <c r="A113" s="8" t="s">
        <v>697</v>
      </c>
      <c r="B113">
        <v>0</v>
      </c>
      <c r="C113">
        <v>1</v>
      </c>
      <c r="D113">
        <v>2019</v>
      </c>
      <c r="E113">
        <v>2</v>
      </c>
      <c r="G113">
        <v>6470</v>
      </c>
      <c r="H113" t="b">
        <v>0</v>
      </c>
      <c r="I113">
        <v>326</v>
      </c>
      <c r="J113">
        <v>0</v>
      </c>
      <c r="K113">
        <v>0</v>
      </c>
      <c r="L113" t="s">
        <v>70</v>
      </c>
      <c r="M113" t="s">
        <v>82</v>
      </c>
      <c r="N113" t="s">
        <v>91</v>
      </c>
      <c r="O113" t="s">
        <v>92</v>
      </c>
      <c r="P113">
        <v>2</v>
      </c>
      <c r="Q113">
        <v>4</v>
      </c>
      <c r="R113">
        <v>3</v>
      </c>
    </row>
    <row r="114" spans="1:18" x14ac:dyDescent="0.25">
      <c r="A114" s="8" t="s">
        <v>697</v>
      </c>
      <c r="B114">
        <v>0</v>
      </c>
      <c r="C114">
        <v>1</v>
      </c>
      <c r="D114">
        <v>2019</v>
      </c>
      <c r="E114">
        <v>2</v>
      </c>
      <c r="G114">
        <v>6600</v>
      </c>
      <c r="H114" t="b">
        <v>0</v>
      </c>
      <c r="I114">
        <v>32.17</v>
      </c>
      <c r="J114">
        <v>0</v>
      </c>
      <c r="K114">
        <v>0</v>
      </c>
      <c r="L114" t="s">
        <v>70</v>
      </c>
      <c r="M114" t="s">
        <v>82</v>
      </c>
      <c r="N114" t="s">
        <v>94</v>
      </c>
      <c r="O114" t="s">
        <v>116</v>
      </c>
      <c r="P114">
        <v>2</v>
      </c>
      <c r="Q114">
        <v>4</v>
      </c>
      <c r="R114">
        <v>5</v>
      </c>
    </row>
    <row r="115" spans="1:18" x14ac:dyDescent="0.25">
      <c r="A115" s="8" t="s">
        <v>697</v>
      </c>
      <c r="B115">
        <v>0</v>
      </c>
      <c r="C115">
        <v>1</v>
      </c>
      <c r="D115">
        <v>2019</v>
      </c>
      <c r="E115">
        <v>2</v>
      </c>
      <c r="G115">
        <v>6640</v>
      </c>
      <c r="H115" t="b">
        <v>0</v>
      </c>
      <c r="I115">
        <v>111.41</v>
      </c>
      <c r="J115">
        <v>0</v>
      </c>
      <c r="K115">
        <v>0</v>
      </c>
      <c r="L115" t="s">
        <v>70</v>
      </c>
      <c r="M115" t="s">
        <v>82</v>
      </c>
      <c r="N115" t="s">
        <v>94</v>
      </c>
      <c r="O115" t="s">
        <v>95</v>
      </c>
      <c r="P115">
        <v>2</v>
      </c>
      <c r="Q115">
        <v>4</v>
      </c>
      <c r="R115">
        <v>5</v>
      </c>
    </row>
    <row r="116" spans="1:18" x14ac:dyDescent="0.25">
      <c r="A116" s="8" t="s">
        <v>697</v>
      </c>
      <c r="B116">
        <v>0</v>
      </c>
      <c r="C116">
        <v>1</v>
      </c>
      <c r="D116">
        <v>2019</v>
      </c>
      <c r="E116">
        <v>2</v>
      </c>
      <c r="G116">
        <v>6650</v>
      </c>
      <c r="H116" t="b">
        <v>0</v>
      </c>
      <c r="I116">
        <v>129.10000000000002</v>
      </c>
      <c r="J116">
        <v>0</v>
      </c>
      <c r="K116">
        <v>0</v>
      </c>
      <c r="L116" t="s">
        <v>70</v>
      </c>
      <c r="M116" t="s">
        <v>82</v>
      </c>
      <c r="N116" t="s">
        <v>94</v>
      </c>
      <c r="O116" t="s">
        <v>96</v>
      </c>
      <c r="P116">
        <v>2</v>
      </c>
      <c r="Q116">
        <v>4</v>
      </c>
      <c r="R116">
        <v>5</v>
      </c>
    </row>
    <row r="117" spans="1:18" x14ac:dyDescent="0.25">
      <c r="A117" s="8" t="s">
        <v>697</v>
      </c>
      <c r="B117">
        <v>0</v>
      </c>
      <c r="C117">
        <v>1</v>
      </c>
      <c r="D117">
        <v>2019</v>
      </c>
      <c r="E117">
        <v>2</v>
      </c>
      <c r="G117">
        <v>6651</v>
      </c>
      <c r="H117" t="b">
        <v>0</v>
      </c>
      <c r="I117">
        <v>208.70999999999998</v>
      </c>
      <c r="J117">
        <v>0</v>
      </c>
      <c r="K117">
        <v>0</v>
      </c>
      <c r="L117" t="s">
        <v>70</v>
      </c>
      <c r="M117" t="s">
        <v>82</v>
      </c>
      <c r="N117" t="s">
        <v>94</v>
      </c>
      <c r="O117" t="s">
        <v>117</v>
      </c>
      <c r="P117">
        <v>2</v>
      </c>
      <c r="Q117">
        <v>4</v>
      </c>
      <c r="R117">
        <v>5</v>
      </c>
    </row>
    <row r="118" spans="1:18" x14ac:dyDescent="0.25">
      <c r="A118" s="8" t="s">
        <v>697</v>
      </c>
      <c r="B118">
        <v>0</v>
      </c>
      <c r="C118">
        <v>1</v>
      </c>
      <c r="D118">
        <v>2019</v>
      </c>
      <c r="E118">
        <v>2</v>
      </c>
      <c r="G118">
        <v>6663</v>
      </c>
      <c r="H118" t="b">
        <v>0</v>
      </c>
      <c r="I118">
        <v>24</v>
      </c>
      <c r="J118">
        <v>0</v>
      </c>
      <c r="K118">
        <v>0</v>
      </c>
      <c r="L118" t="s">
        <v>70</v>
      </c>
      <c r="M118" t="s">
        <v>82</v>
      </c>
      <c r="N118" t="s">
        <v>94</v>
      </c>
      <c r="O118" t="s">
        <v>97</v>
      </c>
      <c r="P118">
        <v>2</v>
      </c>
      <c r="Q118">
        <v>4</v>
      </c>
      <c r="R118">
        <v>5</v>
      </c>
    </row>
    <row r="119" spans="1:18" x14ac:dyDescent="0.25">
      <c r="A119" s="8" t="s">
        <v>697</v>
      </c>
      <c r="B119">
        <v>0</v>
      </c>
      <c r="C119">
        <v>1</v>
      </c>
      <c r="D119">
        <v>2019</v>
      </c>
      <c r="E119">
        <v>2</v>
      </c>
      <c r="G119">
        <v>6664</v>
      </c>
      <c r="H119" t="b">
        <v>0</v>
      </c>
      <c r="I119">
        <v>72</v>
      </c>
      <c r="J119">
        <v>0</v>
      </c>
      <c r="K119">
        <v>0</v>
      </c>
      <c r="L119" t="s">
        <v>70</v>
      </c>
      <c r="M119" t="s">
        <v>82</v>
      </c>
      <c r="N119" t="s">
        <v>94</v>
      </c>
      <c r="O119" t="s">
        <v>98</v>
      </c>
      <c r="P119">
        <v>2</v>
      </c>
      <c r="Q119">
        <v>4</v>
      </c>
      <c r="R119">
        <v>5</v>
      </c>
    </row>
    <row r="120" spans="1:18" x14ac:dyDescent="0.25">
      <c r="A120" s="8" t="s">
        <v>697</v>
      </c>
      <c r="B120">
        <v>0</v>
      </c>
      <c r="C120">
        <v>1</v>
      </c>
      <c r="D120">
        <v>2019</v>
      </c>
      <c r="E120">
        <v>2</v>
      </c>
      <c r="G120">
        <v>6805</v>
      </c>
      <c r="H120" t="b">
        <v>0</v>
      </c>
      <c r="I120">
        <v>212.23</v>
      </c>
      <c r="J120">
        <v>0</v>
      </c>
      <c r="K120">
        <v>0</v>
      </c>
      <c r="L120" t="s">
        <v>70</v>
      </c>
      <c r="M120" t="s">
        <v>82</v>
      </c>
      <c r="N120" t="s">
        <v>99</v>
      </c>
      <c r="O120" t="s">
        <v>100</v>
      </c>
      <c r="P120">
        <v>2</v>
      </c>
      <c r="Q120">
        <v>4</v>
      </c>
      <c r="R120">
        <v>6</v>
      </c>
    </row>
    <row r="121" spans="1:18" x14ac:dyDescent="0.25">
      <c r="A121" s="8" t="s">
        <v>697</v>
      </c>
      <c r="B121">
        <v>0</v>
      </c>
      <c r="C121">
        <v>1</v>
      </c>
      <c r="D121">
        <v>2019</v>
      </c>
      <c r="E121">
        <v>2</v>
      </c>
      <c r="G121">
        <v>6815</v>
      </c>
      <c r="H121" t="b">
        <v>0</v>
      </c>
      <c r="I121">
        <v>37.39</v>
      </c>
      <c r="J121">
        <v>0</v>
      </c>
      <c r="K121">
        <v>0</v>
      </c>
      <c r="L121" t="s">
        <v>70</v>
      </c>
      <c r="M121" t="s">
        <v>82</v>
      </c>
      <c r="N121" t="s">
        <v>99</v>
      </c>
      <c r="O121" t="s">
        <v>99</v>
      </c>
      <c r="P121">
        <v>2</v>
      </c>
      <c r="Q121">
        <v>4</v>
      </c>
      <c r="R121">
        <v>6</v>
      </c>
    </row>
    <row r="122" spans="1:18" x14ac:dyDescent="0.25">
      <c r="A122" s="8" t="s">
        <v>697</v>
      </c>
      <c r="B122">
        <v>0</v>
      </c>
      <c r="C122">
        <v>1</v>
      </c>
      <c r="D122">
        <v>2019</v>
      </c>
      <c r="E122">
        <v>2</v>
      </c>
      <c r="G122">
        <v>6821</v>
      </c>
      <c r="H122" t="b">
        <v>0</v>
      </c>
      <c r="I122">
        <v>89</v>
      </c>
      <c r="J122">
        <v>0</v>
      </c>
      <c r="K122">
        <v>0</v>
      </c>
      <c r="L122" t="s">
        <v>70</v>
      </c>
      <c r="M122" t="s">
        <v>74</v>
      </c>
      <c r="N122" t="s">
        <v>78</v>
      </c>
      <c r="O122" t="s">
        <v>118</v>
      </c>
      <c r="P122">
        <v>2</v>
      </c>
      <c r="Q122">
        <v>2</v>
      </c>
      <c r="R122">
        <v>2</v>
      </c>
    </row>
    <row r="123" spans="1:18" x14ac:dyDescent="0.25">
      <c r="A123" s="8" t="s">
        <v>697</v>
      </c>
      <c r="B123">
        <v>0</v>
      </c>
      <c r="C123">
        <v>1</v>
      </c>
      <c r="D123">
        <v>2019</v>
      </c>
      <c r="E123">
        <v>2</v>
      </c>
      <c r="G123">
        <v>6825</v>
      </c>
      <c r="H123" t="b">
        <v>0</v>
      </c>
      <c r="I123">
        <v>10705.5</v>
      </c>
      <c r="J123">
        <v>0</v>
      </c>
      <c r="K123">
        <v>0</v>
      </c>
      <c r="L123" t="s">
        <v>70</v>
      </c>
      <c r="M123" t="s">
        <v>82</v>
      </c>
      <c r="N123" t="s">
        <v>101</v>
      </c>
      <c r="O123" t="s">
        <v>102</v>
      </c>
      <c r="P123">
        <v>2</v>
      </c>
      <c r="Q123">
        <v>4</v>
      </c>
      <c r="R123">
        <v>9</v>
      </c>
    </row>
    <row r="124" spans="1:18" x14ac:dyDescent="0.25">
      <c r="A124" s="8" t="s">
        <v>697</v>
      </c>
      <c r="B124">
        <v>0</v>
      </c>
      <c r="C124">
        <v>1</v>
      </c>
      <c r="D124">
        <v>2019</v>
      </c>
      <c r="E124">
        <v>2</v>
      </c>
      <c r="G124">
        <v>6850</v>
      </c>
      <c r="H124" t="b">
        <v>0</v>
      </c>
      <c r="I124">
        <v>502.03000000000003</v>
      </c>
      <c r="J124">
        <v>153.38999999999999</v>
      </c>
      <c r="K124">
        <v>0</v>
      </c>
      <c r="L124" t="s">
        <v>70</v>
      </c>
      <c r="M124" t="s">
        <v>82</v>
      </c>
      <c r="N124" t="s">
        <v>103</v>
      </c>
      <c r="O124" t="s">
        <v>103</v>
      </c>
      <c r="P124">
        <v>2</v>
      </c>
      <c r="Q124">
        <v>4</v>
      </c>
      <c r="R124">
        <v>11</v>
      </c>
    </row>
    <row r="125" spans="1:18" x14ac:dyDescent="0.25">
      <c r="A125" s="8" t="s">
        <v>697</v>
      </c>
      <c r="B125">
        <v>0</v>
      </c>
      <c r="C125">
        <v>1</v>
      </c>
      <c r="D125">
        <v>2019</v>
      </c>
      <c r="E125">
        <v>2</v>
      </c>
      <c r="G125">
        <v>6855</v>
      </c>
      <c r="H125" t="b">
        <v>0</v>
      </c>
      <c r="I125">
        <v>68</v>
      </c>
      <c r="J125">
        <v>0</v>
      </c>
      <c r="K125">
        <v>0</v>
      </c>
      <c r="L125" t="s">
        <v>70</v>
      </c>
      <c r="M125" t="s">
        <v>82</v>
      </c>
      <c r="N125" t="s">
        <v>103</v>
      </c>
      <c r="O125" t="s">
        <v>104</v>
      </c>
      <c r="P125">
        <v>2</v>
      </c>
      <c r="Q125">
        <v>4</v>
      </c>
      <c r="R125">
        <v>11</v>
      </c>
    </row>
    <row r="126" spans="1:18" x14ac:dyDescent="0.25">
      <c r="A126" s="8" t="s">
        <v>697</v>
      </c>
      <c r="B126">
        <v>0</v>
      </c>
      <c r="C126">
        <v>1</v>
      </c>
      <c r="D126">
        <v>2019</v>
      </c>
      <c r="E126">
        <v>2</v>
      </c>
      <c r="G126">
        <v>6859</v>
      </c>
      <c r="H126" t="b">
        <v>0</v>
      </c>
      <c r="I126">
        <v>1603.5</v>
      </c>
      <c r="J126">
        <v>0</v>
      </c>
      <c r="K126">
        <v>0</v>
      </c>
      <c r="L126" t="s">
        <v>70</v>
      </c>
      <c r="M126" t="s">
        <v>82</v>
      </c>
      <c r="N126" t="s">
        <v>103</v>
      </c>
      <c r="O126" t="s">
        <v>105</v>
      </c>
      <c r="P126">
        <v>2</v>
      </c>
      <c r="Q126">
        <v>4</v>
      </c>
      <c r="R126">
        <v>11</v>
      </c>
    </row>
    <row r="127" spans="1:18" x14ac:dyDescent="0.25">
      <c r="A127" s="8" t="s">
        <v>697</v>
      </c>
      <c r="B127">
        <v>0</v>
      </c>
      <c r="C127">
        <v>1</v>
      </c>
      <c r="D127">
        <v>2019</v>
      </c>
      <c r="E127">
        <v>2</v>
      </c>
      <c r="G127">
        <v>6974</v>
      </c>
      <c r="H127" t="b">
        <v>0</v>
      </c>
      <c r="I127">
        <v>15000</v>
      </c>
      <c r="J127">
        <v>0</v>
      </c>
      <c r="K127">
        <v>0</v>
      </c>
      <c r="L127" t="s">
        <v>70</v>
      </c>
      <c r="M127" t="s">
        <v>82</v>
      </c>
      <c r="N127" t="s">
        <v>106</v>
      </c>
      <c r="O127" t="s">
        <v>107</v>
      </c>
      <c r="P127">
        <v>2</v>
      </c>
      <c r="Q127">
        <v>4</v>
      </c>
      <c r="R127">
        <v>13</v>
      </c>
    </row>
    <row r="128" spans="1:18" x14ac:dyDescent="0.25">
      <c r="A128" s="8" t="s">
        <v>697</v>
      </c>
      <c r="B128">
        <v>0</v>
      </c>
      <c r="C128">
        <v>1</v>
      </c>
      <c r="D128">
        <v>2019</v>
      </c>
      <c r="E128">
        <v>2</v>
      </c>
      <c r="G128">
        <v>6976</v>
      </c>
      <c r="H128" t="b">
        <v>0</v>
      </c>
      <c r="I128">
        <v>3500</v>
      </c>
      <c r="J128">
        <v>0</v>
      </c>
      <c r="K128">
        <v>0</v>
      </c>
      <c r="L128" t="s">
        <v>70</v>
      </c>
      <c r="M128" t="s">
        <v>82</v>
      </c>
      <c r="N128" t="s">
        <v>106</v>
      </c>
      <c r="O128" t="s">
        <v>108</v>
      </c>
      <c r="P128">
        <v>2</v>
      </c>
      <c r="Q128">
        <v>4</v>
      </c>
      <c r="R128">
        <v>13</v>
      </c>
    </row>
    <row r="129" spans="1:18" x14ac:dyDescent="0.25">
      <c r="A129" s="8" t="s">
        <v>697</v>
      </c>
      <c r="B129">
        <v>0</v>
      </c>
      <c r="C129">
        <v>1</v>
      </c>
      <c r="D129">
        <v>2019</v>
      </c>
      <c r="E129">
        <v>2</v>
      </c>
      <c r="G129">
        <v>6984</v>
      </c>
      <c r="H129" t="b">
        <v>0</v>
      </c>
      <c r="I129">
        <v>0</v>
      </c>
      <c r="J129">
        <v>15000</v>
      </c>
      <c r="K129">
        <v>0</v>
      </c>
      <c r="L129" t="s">
        <v>70</v>
      </c>
      <c r="M129" t="s">
        <v>82</v>
      </c>
      <c r="N129" t="s">
        <v>106</v>
      </c>
      <c r="O129" t="s">
        <v>109</v>
      </c>
      <c r="P129">
        <v>2</v>
      </c>
      <c r="Q129">
        <v>4</v>
      </c>
      <c r="R129">
        <v>13</v>
      </c>
    </row>
    <row r="130" spans="1:18" x14ac:dyDescent="0.25">
      <c r="A130" s="8" t="s">
        <v>697</v>
      </c>
      <c r="B130">
        <v>0</v>
      </c>
      <c r="C130">
        <v>1</v>
      </c>
      <c r="D130">
        <v>2019</v>
      </c>
      <c r="E130">
        <v>2</v>
      </c>
      <c r="G130">
        <v>6986</v>
      </c>
      <c r="H130" t="b">
        <v>0</v>
      </c>
      <c r="I130">
        <v>0</v>
      </c>
      <c r="J130">
        <v>3500</v>
      </c>
      <c r="K130">
        <v>0</v>
      </c>
      <c r="L130" t="s">
        <v>70</v>
      </c>
      <c r="M130" t="s">
        <v>82</v>
      </c>
      <c r="N130" t="s">
        <v>106</v>
      </c>
      <c r="O130" t="s">
        <v>110</v>
      </c>
      <c r="P130">
        <v>2</v>
      </c>
      <c r="Q130">
        <v>4</v>
      </c>
      <c r="R130">
        <v>13</v>
      </c>
    </row>
    <row r="131" spans="1:18" x14ac:dyDescent="0.25">
      <c r="A131" s="8" t="s">
        <v>697</v>
      </c>
      <c r="B131">
        <v>0</v>
      </c>
      <c r="C131">
        <v>1</v>
      </c>
      <c r="D131">
        <v>2019</v>
      </c>
      <c r="E131">
        <v>3</v>
      </c>
      <c r="G131">
        <v>143</v>
      </c>
      <c r="H131" t="b">
        <v>0</v>
      </c>
      <c r="I131">
        <v>13364.61</v>
      </c>
      <c r="J131">
        <v>0</v>
      </c>
      <c r="K131">
        <v>1</v>
      </c>
      <c r="L131" t="s">
        <v>9</v>
      </c>
      <c r="M131" t="s">
        <v>10</v>
      </c>
      <c r="N131" t="s">
        <v>11</v>
      </c>
      <c r="O131" t="s">
        <v>12</v>
      </c>
      <c r="P131">
        <v>1</v>
      </c>
      <c r="Q131">
        <v>1</v>
      </c>
      <c r="R131">
        <v>1</v>
      </c>
    </row>
    <row r="132" spans="1:18" x14ac:dyDescent="0.25">
      <c r="A132" s="8" t="s">
        <v>697</v>
      </c>
      <c r="B132">
        <v>0</v>
      </c>
      <c r="C132">
        <v>1</v>
      </c>
      <c r="D132">
        <v>2019</v>
      </c>
      <c r="E132">
        <v>3</v>
      </c>
      <c r="G132">
        <v>1401</v>
      </c>
      <c r="H132" t="b">
        <v>0</v>
      </c>
      <c r="I132">
        <v>2.75</v>
      </c>
      <c r="J132">
        <v>0</v>
      </c>
      <c r="K132">
        <v>1</v>
      </c>
      <c r="L132" t="s">
        <v>19</v>
      </c>
      <c r="M132" t="s">
        <v>23</v>
      </c>
      <c r="N132" t="s">
        <v>24</v>
      </c>
      <c r="O132" t="s">
        <v>26</v>
      </c>
      <c r="P132">
        <v>2</v>
      </c>
      <c r="Q132">
        <v>2</v>
      </c>
      <c r="R132">
        <v>4</v>
      </c>
    </row>
    <row r="133" spans="1:18" x14ac:dyDescent="0.25">
      <c r="A133" s="8" t="s">
        <v>697</v>
      </c>
      <c r="B133">
        <v>0</v>
      </c>
      <c r="C133">
        <v>1</v>
      </c>
      <c r="D133">
        <v>2019</v>
      </c>
      <c r="E133">
        <v>3</v>
      </c>
      <c r="G133">
        <v>1406</v>
      </c>
      <c r="H133" t="b">
        <v>0</v>
      </c>
      <c r="I133">
        <v>3676.35</v>
      </c>
      <c r="J133">
        <v>560.42999999999995</v>
      </c>
      <c r="K133">
        <v>1</v>
      </c>
      <c r="L133" t="s">
        <v>19</v>
      </c>
      <c r="M133" t="s">
        <v>23</v>
      </c>
      <c r="N133" t="s">
        <v>24</v>
      </c>
      <c r="O133" t="s">
        <v>27</v>
      </c>
      <c r="P133">
        <v>2</v>
      </c>
      <c r="Q133">
        <v>2</v>
      </c>
      <c r="R133">
        <v>4</v>
      </c>
    </row>
    <row r="134" spans="1:18" x14ac:dyDescent="0.25">
      <c r="A134" s="8" t="s">
        <v>697</v>
      </c>
      <c r="B134">
        <v>0</v>
      </c>
      <c r="C134">
        <v>1</v>
      </c>
      <c r="D134">
        <v>2019</v>
      </c>
      <c r="E134">
        <v>3</v>
      </c>
      <c r="G134">
        <v>1434</v>
      </c>
      <c r="H134" t="b">
        <v>0</v>
      </c>
      <c r="I134">
        <v>5750.5300000000007</v>
      </c>
      <c r="J134">
        <v>6.85</v>
      </c>
      <c r="K134">
        <v>1</v>
      </c>
      <c r="L134" t="s">
        <v>19</v>
      </c>
      <c r="M134" t="s">
        <v>23</v>
      </c>
      <c r="N134" t="s">
        <v>24</v>
      </c>
      <c r="O134" t="s">
        <v>28</v>
      </c>
      <c r="P134">
        <v>2</v>
      </c>
      <c r="Q134">
        <v>2</v>
      </c>
      <c r="R134">
        <v>4</v>
      </c>
    </row>
    <row r="135" spans="1:18" x14ac:dyDescent="0.25">
      <c r="A135" s="8" t="s">
        <v>697</v>
      </c>
      <c r="B135">
        <v>0</v>
      </c>
      <c r="C135">
        <v>1</v>
      </c>
      <c r="D135">
        <v>2019</v>
      </c>
      <c r="E135">
        <v>3</v>
      </c>
      <c r="G135">
        <v>1437</v>
      </c>
      <c r="H135" t="b">
        <v>0</v>
      </c>
      <c r="I135">
        <v>558.89</v>
      </c>
      <c r="J135">
        <v>212.84</v>
      </c>
      <c r="K135">
        <v>1</v>
      </c>
      <c r="L135" t="s">
        <v>19</v>
      </c>
      <c r="M135" t="s">
        <v>23</v>
      </c>
      <c r="N135" t="s">
        <v>24</v>
      </c>
      <c r="O135" t="s">
        <v>29</v>
      </c>
      <c r="P135">
        <v>2</v>
      </c>
      <c r="Q135">
        <v>2</v>
      </c>
      <c r="R135">
        <v>4</v>
      </c>
    </row>
    <row r="136" spans="1:18" x14ac:dyDescent="0.25">
      <c r="A136" s="8" t="s">
        <v>697</v>
      </c>
      <c r="B136">
        <v>0</v>
      </c>
      <c r="C136">
        <v>1</v>
      </c>
      <c r="D136">
        <v>2019</v>
      </c>
      <c r="E136">
        <v>3</v>
      </c>
      <c r="G136">
        <v>1600</v>
      </c>
      <c r="H136" t="b">
        <v>0</v>
      </c>
      <c r="I136">
        <v>0</v>
      </c>
      <c r="J136">
        <v>36.4</v>
      </c>
      <c r="K136">
        <v>1</v>
      </c>
      <c r="L136" t="s">
        <v>19</v>
      </c>
      <c r="M136" t="s">
        <v>30</v>
      </c>
      <c r="N136" t="s">
        <v>31</v>
      </c>
      <c r="O136" t="s">
        <v>32</v>
      </c>
      <c r="P136">
        <v>2</v>
      </c>
      <c r="Q136">
        <v>4</v>
      </c>
      <c r="R136">
        <v>1</v>
      </c>
    </row>
    <row r="137" spans="1:18" x14ac:dyDescent="0.25">
      <c r="A137" s="8" t="s">
        <v>697</v>
      </c>
      <c r="B137">
        <v>0</v>
      </c>
      <c r="C137">
        <v>1</v>
      </c>
      <c r="D137">
        <v>2019</v>
      </c>
      <c r="E137">
        <v>3</v>
      </c>
      <c r="G137">
        <v>1803</v>
      </c>
      <c r="H137" t="b">
        <v>0</v>
      </c>
      <c r="I137">
        <v>6254.05</v>
      </c>
      <c r="J137">
        <v>51654.529999999992</v>
      </c>
      <c r="K137">
        <v>1</v>
      </c>
      <c r="L137" t="s">
        <v>19</v>
      </c>
      <c r="M137" t="s">
        <v>30</v>
      </c>
      <c r="N137" t="s">
        <v>31</v>
      </c>
      <c r="O137" t="s">
        <v>33</v>
      </c>
      <c r="P137">
        <v>2</v>
      </c>
      <c r="Q137">
        <v>4</v>
      </c>
      <c r="R137">
        <v>1</v>
      </c>
    </row>
    <row r="138" spans="1:18" x14ac:dyDescent="0.25">
      <c r="A138" s="8" t="s">
        <v>697</v>
      </c>
      <c r="B138">
        <v>0</v>
      </c>
      <c r="C138">
        <v>1</v>
      </c>
      <c r="D138">
        <v>2019</v>
      </c>
      <c r="E138">
        <v>3</v>
      </c>
      <c r="G138">
        <v>3070</v>
      </c>
      <c r="H138" t="b">
        <v>0</v>
      </c>
      <c r="I138">
        <v>34086.559999999998</v>
      </c>
      <c r="J138">
        <v>0</v>
      </c>
      <c r="K138">
        <v>2</v>
      </c>
      <c r="L138" t="s">
        <v>46</v>
      </c>
      <c r="M138" t="s">
        <v>47</v>
      </c>
      <c r="N138" t="s">
        <v>47</v>
      </c>
      <c r="O138" t="s">
        <v>47</v>
      </c>
      <c r="P138">
        <v>2</v>
      </c>
      <c r="Q138">
        <v>3</v>
      </c>
      <c r="R138">
        <v>3</v>
      </c>
    </row>
    <row r="139" spans="1:18" x14ac:dyDescent="0.25">
      <c r="A139" s="8" t="s">
        <v>697</v>
      </c>
      <c r="B139">
        <v>0</v>
      </c>
      <c r="C139">
        <v>1</v>
      </c>
      <c r="D139">
        <v>2019</v>
      </c>
      <c r="E139">
        <v>3</v>
      </c>
      <c r="G139">
        <v>3300</v>
      </c>
      <c r="H139" t="b">
        <v>0</v>
      </c>
      <c r="I139">
        <v>15889.049999999996</v>
      </c>
      <c r="J139">
        <v>50649.19000000001</v>
      </c>
      <c r="K139">
        <v>2</v>
      </c>
      <c r="L139" t="s">
        <v>51</v>
      </c>
      <c r="M139" t="s">
        <v>149</v>
      </c>
      <c r="N139" t="s">
        <v>149</v>
      </c>
      <c r="O139" t="s">
        <v>150</v>
      </c>
      <c r="P139">
        <v>3</v>
      </c>
      <c r="Q139">
        <v>4</v>
      </c>
      <c r="R139">
        <v>1</v>
      </c>
    </row>
    <row r="140" spans="1:18" x14ac:dyDescent="0.25">
      <c r="A140" s="8" t="s">
        <v>697</v>
      </c>
      <c r="B140">
        <v>0</v>
      </c>
      <c r="C140">
        <v>1</v>
      </c>
      <c r="D140">
        <v>2019</v>
      </c>
      <c r="E140">
        <v>3</v>
      </c>
      <c r="G140">
        <v>3720</v>
      </c>
      <c r="H140" t="b">
        <v>0</v>
      </c>
      <c r="I140">
        <v>16119.640000000001</v>
      </c>
      <c r="J140">
        <v>16119.64</v>
      </c>
      <c r="K140">
        <v>2</v>
      </c>
      <c r="L140" t="s">
        <v>51</v>
      </c>
      <c r="M140" t="s">
        <v>52</v>
      </c>
      <c r="N140" t="s">
        <v>52</v>
      </c>
      <c r="O140" t="s">
        <v>55</v>
      </c>
      <c r="P140">
        <v>3</v>
      </c>
      <c r="Q140">
        <v>8</v>
      </c>
      <c r="R140">
        <v>1</v>
      </c>
    </row>
    <row r="141" spans="1:18" x14ac:dyDescent="0.25">
      <c r="A141" s="8" t="s">
        <v>697</v>
      </c>
      <c r="B141">
        <v>0</v>
      </c>
      <c r="C141">
        <v>1</v>
      </c>
      <c r="D141">
        <v>2019</v>
      </c>
      <c r="E141">
        <v>3</v>
      </c>
      <c r="G141">
        <v>3730</v>
      </c>
      <c r="H141" t="b">
        <v>0</v>
      </c>
      <c r="I141">
        <v>4418.79</v>
      </c>
      <c r="J141">
        <v>4418.79</v>
      </c>
      <c r="K141">
        <v>2</v>
      </c>
      <c r="L141" t="s">
        <v>51</v>
      </c>
      <c r="M141" t="s">
        <v>52</v>
      </c>
      <c r="N141" t="s">
        <v>52</v>
      </c>
      <c r="O141" t="s">
        <v>56</v>
      </c>
      <c r="P141">
        <v>3</v>
      </c>
      <c r="Q141">
        <v>8</v>
      </c>
      <c r="R141">
        <v>1</v>
      </c>
    </row>
    <row r="142" spans="1:18" x14ac:dyDescent="0.25">
      <c r="A142" s="8" t="s">
        <v>697</v>
      </c>
      <c r="B142">
        <v>0</v>
      </c>
      <c r="C142">
        <v>1</v>
      </c>
      <c r="D142">
        <v>2019</v>
      </c>
      <c r="E142">
        <v>3</v>
      </c>
      <c r="G142">
        <v>3740</v>
      </c>
      <c r="H142" t="b">
        <v>0</v>
      </c>
      <c r="I142">
        <v>8003.6900000000005</v>
      </c>
      <c r="J142">
        <v>8003.69</v>
      </c>
      <c r="K142">
        <v>2</v>
      </c>
      <c r="L142" t="s">
        <v>51</v>
      </c>
      <c r="M142" t="s">
        <v>52</v>
      </c>
      <c r="N142" t="s">
        <v>52</v>
      </c>
      <c r="O142" t="s">
        <v>57</v>
      </c>
      <c r="P142">
        <v>3</v>
      </c>
      <c r="Q142">
        <v>8</v>
      </c>
      <c r="R142">
        <v>1</v>
      </c>
    </row>
    <row r="143" spans="1:18" x14ac:dyDescent="0.25">
      <c r="A143" s="8" t="s">
        <v>697</v>
      </c>
      <c r="B143">
        <v>0</v>
      </c>
      <c r="C143">
        <v>1</v>
      </c>
      <c r="D143">
        <v>2019</v>
      </c>
      <c r="E143">
        <v>3</v>
      </c>
      <c r="G143">
        <v>3770</v>
      </c>
      <c r="H143" t="b">
        <v>0</v>
      </c>
      <c r="I143">
        <v>60</v>
      </c>
      <c r="J143">
        <v>60</v>
      </c>
      <c r="K143">
        <v>2</v>
      </c>
      <c r="L143" t="s">
        <v>51</v>
      </c>
      <c r="M143" t="s">
        <v>52</v>
      </c>
      <c r="N143" t="s">
        <v>52</v>
      </c>
      <c r="O143" t="s">
        <v>58</v>
      </c>
      <c r="P143">
        <v>3</v>
      </c>
      <c r="Q143">
        <v>8</v>
      </c>
      <c r="R143">
        <v>1</v>
      </c>
    </row>
    <row r="144" spans="1:18" x14ac:dyDescent="0.25">
      <c r="A144" s="8" t="s">
        <v>697</v>
      </c>
      <c r="B144">
        <v>0</v>
      </c>
      <c r="C144">
        <v>1</v>
      </c>
      <c r="D144">
        <v>2019</v>
      </c>
      <c r="E144">
        <v>3</v>
      </c>
      <c r="G144">
        <v>3790</v>
      </c>
      <c r="H144" t="b">
        <v>0</v>
      </c>
      <c r="I144">
        <v>28602.119999999995</v>
      </c>
      <c r="J144">
        <v>28602.12</v>
      </c>
      <c r="K144">
        <v>2</v>
      </c>
      <c r="L144" t="s">
        <v>51</v>
      </c>
      <c r="M144" t="s">
        <v>52</v>
      </c>
      <c r="N144" t="s">
        <v>52</v>
      </c>
      <c r="O144" t="s">
        <v>59</v>
      </c>
      <c r="P144">
        <v>3</v>
      </c>
      <c r="Q144">
        <v>8</v>
      </c>
      <c r="R144">
        <v>1</v>
      </c>
    </row>
    <row r="145" spans="1:18" x14ac:dyDescent="0.25">
      <c r="A145" s="8" t="s">
        <v>697</v>
      </c>
      <c r="B145">
        <v>0</v>
      </c>
      <c r="C145">
        <v>1</v>
      </c>
      <c r="D145">
        <v>2019</v>
      </c>
      <c r="E145">
        <v>3</v>
      </c>
      <c r="G145">
        <v>3820</v>
      </c>
      <c r="H145" t="b">
        <v>0</v>
      </c>
      <c r="I145">
        <v>0</v>
      </c>
      <c r="J145">
        <v>6182.08</v>
      </c>
      <c r="K145">
        <v>2</v>
      </c>
      <c r="L145" t="s">
        <v>51</v>
      </c>
      <c r="M145" t="s">
        <v>52</v>
      </c>
      <c r="N145" t="s">
        <v>52</v>
      </c>
      <c r="O145" t="s">
        <v>119</v>
      </c>
      <c r="P145">
        <v>3</v>
      </c>
      <c r="Q145">
        <v>8</v>
      </c>
      <c r="R145">
        <v>1</v>
      </c>
    </row>
    <row r="146" spans="1:18" x14ac:dyDescent="0.25">
      <c r="A146" s="8" t="s">
        <v>697</v>
      </c>
      <c r="B146">
        <v>0</v>
      </c>
      <c r="C146">
        <v>1</v>
      </c>
      <c r="D146">
        <v>2019</v>
      </c>
      <c r="E146">
        <v>3</v>
      </c>
      <c r="G146">
        <v>3900</v>
      </c>
      <c r="H146" t="b">
        <v>0</v>
      </c>
      <c r="I146">
        <v>21948.98</v>
      </c>
      <c r="J146">
        <v>0</v>
      </c>
      <c r="K146">
        <v>2</v>
      </c>
      <c r="L146" t="s">
        <v>226</v>
      </c>
      <c r="M146" t="s">
        <v>226</v>
      </c>
      <c r="N146" t="s">
        <v>226</v>
      </c>
      <c r="O146" t="s">
        <v>62</v>
      </c>
      <c r="P146">
        <v>4</v>
      </c>
      <c r="Q146">
        <v>1</v>
      </c>
      <c r="R146">
        <v>1</v>
      </c>
    </row>
    <row r="147" spans="1:18" x14ac:dyDescent="0.25">
      <c r="A147" s="8" t="s">
        <v>697</v>
      </c>
      <c r="B147">
        <v>0</v>
      </c>
      <c r="C147">
        <v>1</v>
      </c>
      <c r="D147">
        <v>2019</v>
      </c>
      <c r="E147">
        <v>3</v>
      </c>
      <c r="G147">
        <v>4820</v>
      </c>
      <c r="H147" t="b">
        <v>0</v>
      </c>
      <c r="I147">
        <v>0</v>
      </c>
      <c r="J147">
        <v>10691.29</v>
      </c>
      <c r="K147">
        <v>0</v>
      </c>
      <c r="L147" t="s">
        <v>63</v>
      </c>
      <c r="M147" t="s">
        <v>67</v>
      </c>
      <c r="N147" t="s">
        <v>68</v>
      </c>
      <c r="O147" t="s">
        <v>68</v>
      </c>
      <c r="P147">
        <v>1</v>
      </c>
      <c r="Q147">
        <v>3</v>
      </c>
      <c r="R147">
        <v>2</v>
      </c>
    </row>
    <row r="148" spans="1:18" x14ac:dyDescent="0.25">
      <c r="A148" s="8" t="s">
        <v>697</v>
      </c>
      <c r="B148">
        <v>0</v>
      </c>
      <c r="C148">
        <v>1</v>
      </c>
      <c r="D148">
        <v>2019</v>
      </c>
      <c r="E148">
        <v>3</v>
      </c>
      <c r="G148">
        <v>4830</v>
      </c>
      <c r="H148" t="b">
        <v>0</v>
      </c>
      <c r="I148">
        <v>0</v>
      </c>
      <c r="J148">
        <v>21948.98</v>
      </c>
      <c r="K148">
        <v>0</v>
      </c>
      <c r="L148" t="s">
        <v>63</v>
      </c>
      <c r="M148" t="s">
        <v>69</v>
      </c>
      <c r="N148" t="s">
        <v>69</v>
      </c>
      <c r="O148" t="s">
        <v>69</v>
      </c>
      <c r="P148">
        <v>1</v>
      </c>
      <c r="Q148">
        <v>4</v>
      </c>
      <c r="R148">
        <v>1</v>
      </c>
    </row>
    <row r="149" spans="1:18" x14ac:dyDescent="0.25">
      <c r="A149" s="8" t="s">
        <v>697</v>
      </c>
      <c r="B149">
        <v>0</v>
      </c>
      <c r="C149">
        <v>1</v>
      </c>
      <c r="D149">
        <v>2019</v>
      </c>
      <c r="E149">
        <v>3</v>
      </c>
      <c r="G149">
        <v>4930</v>
      </c>
      <c r="H149" t="b">
        <v>0</v>
      </c>
      <c r="I149">
        <v>0</v>
      </c>
      <c r="J149">
        <v>1412</v>
      </c>
      <c r="K149">
        <v>0</v>
      </c>
      <c r="L149" t="s">
        <v>63</v>
      </c>
      <c r="M149" t="s">
        <v>69</v>
      </c>
      <c r="N149" t="s">
        <v>69</v>
      </c>
      <c r="O149" t="s">
        <v>120</v>
      </c>
      <c r="P149">
        <v>1</v>
      </c>
      <c r="Q149">
        <v>4</v>
      </c>
      <c r="R149">
        <v>1</v>
      </c>
    </row>
    <row r="150" spans="1:18" x14ac:dyDescent="0.25">
      <c r="A150" s="8" t="s">
        <v>697</v>
      </c>
      <c r="B150">
        <v>0</v>
      </c>
      <c r="C150">
        <v>1</v>
      </c>
      <c r="D150">
        <v>2019</v>
      </c>
      <c r="E150">
        <v>3</v>
      </c>
      <c r="G150">
        <v>6020</v>
      </c>
      <c r="H150" t="b">
        <v>0</v>
      </c>
      <c r="I150">
        <v>17159</v>
      </c>
      <c r="J150">
        <v>0</v>
      </c>
      <c r="K150">
        <v>0</v>
      </c>
      <c r="L150" t="s">
        <v>70</v>
      </c>
      <c r="M150" t="s">
        <v>74</v>
      </c>
      <c r="N150" t="s">
        <v>75</v>
      </c>
      <c r="O150" t="s">
        <v>76</v>
      </c>
      <c r="P150">
        <v>2</v>
      </c>
      <c r="Q150">
        <v>2</v>
      </c>
      <c r="R150">
        <v>1</v>
      </c>
    </row>
    <row r="151" spans="1:18" x14ac:dyDescent="0.25">
      <c r="A151" s="8" t="s">
        <v>697</v>
      </c>
      <c r="B151">
        <v>0</v>
      </c>
      <c r="C151">
        <v>1</v>
      </c>
      <c r="D151">
        <v>2019</v>
      </c>
      <c r="E151">
        <v>3</v>
      </c>
      <c r="G151">
        <v>6024</v>
      </c>
      <c r="H151" t="b">
        <v>0</v>
      </c>
      <c r="I151">
        <v>7000</v>
      </c>
      <c r="J151">
        <v>0</v>
      </c>
      <c r="K151">
        <v>0</v>
      </c>
      <c r="L151" t="s">
        <v>70</v>
      </c>
      <c r="M151" t="s">
        <v>74</v>
      </c>
      <c r="N151" t="s">
        <v>75</v>
      </c>
      <c r="O151" t="s">
        <v>77</v>
      </c>
      <c r="P151">
        <v>2</v>
      </c>
      <c r="Q151">
        <v>2</v>
      </c>
      <c r="R151">
        <v>1</v>
      </c>
    </row>
    <row r="152" spans="1:18" x14ac:dyDescent="0.25">
      <c r="A152" s="8" t="s">
        <v>697</v>
      </c>
      <c r="B152">
        <v>0</v>
      </c>
      <c r="C152">
        <v>1</v>
      </c>
      <c r="D152">
        <v>2019</v>
      </c>
      <c r="E152">
        <v>3</v>
      </c>
      <c r="G152">
        <v>6110</v>
      </c>
      <c r="H152" t="b">
        <v>0</v>
      </c>
      <c r="I152">
        <v>4266.9100000000008</v>
      </c>
      <c r="J152">
        <v>0</v>
      </c>
      <c r="K152">
        <v>0</v>
      </c>
      <c r="L152" t="s">
        <v>70</v>
      </c>
      <c r="M152" t="s">
        <v>74</v>
      </c>
      <c r="N152" t="s">
        <v>78</v>
      </c>
      <c r="O152" t="s">
        <v>79</v>
      </c>
      <c r="P152">
        <v>2</v>
      </c>
      <c r="Q152">
        <v>2</v>
      </c>
      <c r="R152">
        <v>2</v>
      </c>
    </row>
    <row r="153" spans="1:18" x14ac:dyDescent="0.25">
      <c r="A153" s="8" t="s">
        <v>697</v>
      </c>
      <c r="B153">
        <v>0</v>
      </c>
      <c r="C153">
        <v>1</v>
      </c>
      <c r="D153">
        <v>2019</v>
      </c>
      <c r="E153">
        <v>3</v>
      </c>
      <c r="G153">
        <v>6111</v>
      </c>
      <c r="H153" t="b">
        <v>0</v>
      </c>
      <c r="I153">
        <v>176.21</v>
      </c>
      <c r="J153">
        <v>0</v>
      </c>
      <c r="K153">
        <v>0</v>
      </c>
      <c r="L153" t="s">
        <v>70</v>
      </c>
      <c r="M153" t="s">
        <v>74</v>
      </c>
      <c r="N153" t="s">
        <v>78</v>
      </c>
      <c r="O153" t="s">
        <v>80</v>
      </c>
      <c r="P153">
        <v>2</v>
      </c>
      <c r="Q153">
        <v>2</v>
      </c>
      <c r="R153">
        <v>2</v>
      </c>
    </row>
    <row r="154" spans="1:18" x14ac:dyDescent="0.25">
      <c r="A154" s="8" t="s">
        <v>697</v>
      </c>
      <c r="B154">
        <v>0</v>
      </c>
      <c r="C154">
        <v>1</v>
      </c>
      <c r="D154">
        <v>2019</v>
      </c>
      <c r="E154">
        <v>3</v>
      </c>
      <c r="G154">
        <v>6300</v>
      </c>
      <c r="H154" t="b">
        <v>0</v>
      </c>
      <c r="I154">
        <v>80.69</v>
      </c>
      <c r="J154">
        <v>0</v>
      </c>
      <c r="K154">
        <v>0</v>
      </c>
      <c r="L154" t="s">
        <v>70</v>
      </c>
      <c r="M154" t="s">
        <v>82</v>
      </c>
      <c r="N154" t="s">
        <v>83</v>
      </c>
      <c r="O154" t="s">
        <v>82</v>
      </c>
      <c r="P154">
        <v>2</v>
      </c>
      <c r="Q154">
        <v>4</v>
      </c>
      <c r="R154">
        <v>10</v>
      </c>
    </row>
    <row r="155" spans="1:18" x14ac:dyDescent="0.25">
      <c r="A155" s="8" t="s">
        <v>697</v>
      </c>
      <c r="B155">
        <v>0</v>
      </c>
      <c r="C155">
        <v>1</v>
      </c>
      <c r="D155">
        <v>2019</v>
      </c>
      <c r="E155">
        <v>3</v>
      </c>
      <c r="G155">
        <v>6310</v>
      </c>
      <c r="H155" t="b">
        <v>0</v>
      </c>
      <c r="I155">
        <v>5000</v>
      </c>
      <c r="J155">
        <v>0</v>
      </c>
      <c r="K155">
        <v>0</v>
      </c>
      <c r="L155" t="s">
        <v>70</v>
      </c>
      <c r="M155" t="s">
        <v>82</v>
      </c>
      <c r="N155" t="s">
        <v>84</v>
      </c>
      <c r="O155" t="s">
        <v>85</v>
      </c>
      <c r="P155">
        <v>2</v>
      </c>
      <c r="Q155">
        <v>4</v>
      </c>
      <c r="R155">
        <v>1</v>
      </c>
    </row>
    <row r="156" spans="1:18" x14ac:dyDescent="0.25">
      <c r="A156" s="8" t="s">
        <v>697</v>
      </c>
      <c r="B156">
        <v>0</v>
      </c>
      <c r="C156">
        <v>1</v>
      </c>
      <c r="D156">
        <v>2019</v>
      </c>
      <c r="E156">
        <v>3</v>
      </c>
      <c r="G156">
        <v>6325</v>
      </c>
      <c r="H156" t="b">
        <v>0</v>
      </c>
      <c r="I156">
        <v>1000</v>
      </c>
      <c r="J156">
        <v>0</v>
      </c>
      <c r="K156">
        <v>0</v>
      </c>
      <c r="L156" t="s">
        <v>70</v>
      </c>
      <c r="M156" t="s">
        <v>82</v>
      </c>
      <c r="N156" t="s">
        <v>84</v>
      </c>
      <c r="O156" t="s">
        <v>86</v>
      </c>
      <c r="P156">
        <v>2</v>
      </c>
      <c r="Q156">
        <v>4</v>
      </c>
      <c r="R156">
        <v>1</v>
      </c>
    </row>
    <row r="157" spans="1:18" x14ac:dyDescent="0.25">
      <c r="A157" s="8" t="s">
        <v>697</v>
      </c>
      <c r="B157">
        <v>0</v>
      </c>
      <c r="C157">
        <v>1</v>
      </c>
      <c r="D157">
        <v>2019</v>
      </c>
      <c r="E157">
        <v>3</v>
      </c>
      <c r="G157">
        <v>6330</v>
      </c>
      <c r="H157" t="b">
        <v>0</v>
      </c>
      <c r="I157">
        <v>414.68</v>
      </c>
      <c r="J157">
        <v>0</v>
      </c>
      <c r="K157">
        <v>0</v>
      </c>
      <c r="L157" t="s">
        <v>70</v>
      </c>
      <c r="M157" t="s">
        <v>82</v>
      </c>
      <c r="N157" t="s">
        <v>84</v>
      </c>
      <c r="O157" t="s">
        <v>87</v>
      </c>
      <c r="P157">
        <v>2</v>
      </c>
      <c r="Q157">
        <v>4</v>
      </c>
      <c r="R157">
        <v>1</v>
      </c>
    </row>
    <row r="158" spans="1:18" x14ac:dyDescent="0.25">
      <c r="A158" s="8" t="s">
        <v>697</v>
      </c>
      <c r="B158">
        <v>0</v>
      </c>
      <c r="C158">
        <v>1</v>
      </c>
      <c r="D158">
        <v>2019</v>
      </c>
      <c r="E158">
        <v>3</v>
      </c>
      <c r="G158">
        <v>6470</v>
      </c>
      <c r="H158" t="b">
        <v>0</v>
      </c>
      <c r="I158">
        <v>446.27</v>
      </c>
      <c r="J158">
        <v>0</v>
      </c>
      <c r="K158">
        <v>0</v>
      </c>
      <c r="L158" t="s">
        <v>70</v>
      </c>
      <c r="M158" t="s">
        <v>82</v>
      </c>
      <c r="N158" t="s">
        <v>91</v>
      </c>
      <c r="O158" t="s">
        <v>92</v>
      </c>
      <c r="P158">
        <v>2</v>
      </c>
      <c r="Q158">
        <v>4</v>
      </c>
      <c r="R158">
        <v>3</v>
      </c>
    </row>
    <row r="159" spans="1:18" x14ac:dyDescent="0.25">
      <c r="A159" s="8" t="s">
        <v>697</v>
      </c>
      <c r="B159">
        <v>0</v>
      </c>
      <c r="C159">
        <v>1</v>
      </c>
      <c r="D159">
        <v>2019</v>
      </c>
      <c r="E159">
        <v>3</v>
      </c>
      <c r="G159">
        <v>6495</v>
      </c>
      <c r="H159" t="b">
        <v>0</v>
      </c>
      <c r="I159">
        <v>918.75</v>
      </c>
      <c r="J159">
        <v>0</v>
      </c>
      <c r="K159">
        <v>0</v>
      </c>
      <c r="L159" t="s">
        <v>70</v>
      </c>
      <c r="M159" t="s">
        <v>82</v>
      </c>
      <c r="N159" t="s">
        <v>91</v>
      </c>
      <c r="O159" t="s">
        <v>93</v>
      </c>
      <c r="P159">
        <v>2</v>
      </c>
      <c r="Q159">
        <v>4</v>
      </c>
      <c r="R159">
        <v>3</v>
      </c>
    </row>
    <row r="160" spans="1:18" x14ac:dyDescent="0.25">
      <c r="A160" s="8" t="s">
        <v>697</v>
      </c>
      <c r="B160">
        <v>0</v>
      </c>
      <c r="C160">
        <v>1</v>
      </c>
      <c r="D160">
        <v>2019</v>
      </c>
      <c r="E160">
        <v>3</v>
      </c>
      <c r="G160">
        <v>6640</v>
      </c>
      <c r="H160" t="b">
        <v>0</v>
      </c>
      <c r="I160">
        <v>30.59</v>
      </c>
      <c r="J160">
        <v>0</v>
      </c>
      <c r="K160">
        <v>0</v>
      </c>
      <c r="L160" t="s">
        <v>70</v>
      </c>
      <c r="M160" t="s">
        <v>82</v>
      </c>
      <c r="N160" t="s">
        <v>94</v>
      </c>
      <c r="O160" t="s">
        <v>95</v>
      </c>
      <c r="P160">
        <v>2</v>
      </c>
      <c r="Q160">
        <v>4</v>
      </c>
      <c r="R160">
        <v>5</v>
      </c>
    </row>
    <row r="161" spans="1:18" x14ac:dyDescent="0.25">
      <c r="A161" s="8" t="s">
        <v>697</v>
      </c>
      <c r="B161">
        <v>0</v>
      </c>
      <c r="C161">
        <v>1</v>
      </c>
      <c r="D161">
        <v>2019</v>
      </c>
      <c r="E161">
        <v>3</v>
      </c>
      <c r="G161">
        <v>6650</v>
      </c>
      <c r="H161" t="b">
        <v>0</v>
      </c>
      <c r="I161">
        <v>116.57</v>
      </c>
      <c r="J161">
        <v>0</v>
      </c>
      <c r="K161">
        <v>0</v>
      </c>
      <c r="L161" t="s">
        <v>70</v>
      </c>
      <c r="M161" t="s">
        <v>82</v>
      </c>
      <c r="N161" t="s">
        <v>94</v>
      </c>
      <c r="O161" t="s">
        <v>96</v>
      </c>
      <c r="P161">
        <v>2</v>
      </c>
      <c r="Q161">
        <v>4</v>
      </c>
      <c r="R161">
        <v>5</v>
      </c>
    </row>
    <row r="162" spans="1:18" x14ac:dyDescent="0.25">
      <c r="A162" s="8" t="s">
        <v>697</v>
      </c>
      <c r="B162">
        <v>0</v>
      </c>
      <c r="C162">
        <v>1</v>
      </c>
      <c r="D162">
        <v>2019</v>
      </c>
      <c r="E162">
        <v>3</v>
      </c>
      <c r="G162">
        <v>6664</v>
      </c>
      <c r="H162" t="b">
        <v>0</v>
      </c>
      <c r="I162">
        <v>12</v>
      </c>
      <c r="J162">
        <v>0</v>
      </c>
      <c r="K162">
        <v>0</v>
      </c>
      <c r="L162" t="s">
        <v>70</v>
      </c>
      <c r="M162" t="s">
        <v>82</v>
      </c>
      <c r="N162" t="s">
        <v>94</v>
      </c>
      <c r="O162" t="s">
        <v>98</v>
      </c>
      <c r="P162">
        <v>2</v>
      </c>
      <c r="Q162">
        <v>4</v>
      </c>
      <c r="R162">
        <v>5</v>
      </c>
    </row>
    <row r="163" spans="1:18" x14ac:dyDescent="0.25">
      <c r="A163" s="8" t="s">
        <v>697</v>
      </c>
      <c r="B163">
        <v>0</v>
      </c>
      <c r="C163">
        <v>1</v>
      </c>
      <c r="D163">
        <v>2019</v>
      </c>
      <c r="E163">
        <v>3</v>
      </c>
      <c r="G163">
        <v>6805</v>
      </c>
      <c r="H163" t="b">
        <v>0</v>
      </c>
      <c r="I163">
        <v>227.99</v>
      </c>
      <c r="J163">
        <v>8.1</v>
      </c>
      <c r="K163">
        <v>0</v>
      </c>
      <c r="L163" t="s">
        <v>70</v>
      </c>
      <c r="M163" t="s">
        <v>82</v>
      </c>
      <c r="N163" t="s">
        <v>99</v>
      </c>
      <c r="O163" t="s">
        <v>100</v>
      </c>
      <c r="P163">
        <v>2</v>
      </c>
      <c r="Q163">
        <v>4</v>
      </c>
      <c r="R163">
        <v>6</v>
      </c>
    </row>
    <row r="164" spans="1:18" x14ac:dyDescent="0.25">
      <c r="A164" s="8" t="s">
        <v>697</v>
      </c>
      <c r="B164">
        <v>0</v>
      </c>
      <c r="C164">
        <v>1</v>
      </c>
      <c r="D164">
        <v>2019</v>
      </c>
      <c r="E164">
        <v>3</v>
      </c>
      <c r="G164">
        <v>6815</v>
      </c>
      <c r="H164" t="b">
        <v>0</v>
      </c>
      <c r="I164">
        <v>62</v>
      </c>
      <c r="J164">
        <v>0</v>
      </c>
      <c r="K164">
        <v>0</v>
      </c>
      <c r="L164" t="s">
        <v>70</v>
      </c>
      <c r="M164" t="s">
        <v>82</v>
      </c>
      <c r="N164" t="s">
        <v>99</v>
      </c>
      <c r="O164" t="s">
        <v>99</v>
      </c>
      <c r="P164">
        <v>2</v>
      </c>
      <c r="Q164">
        <v>4</v>
      </c>
      <c r="R164">
        <v>6</v>
      </c>
    </row>
    <row r="165" spans="1:18" x14ac:dyDescent="0.25">
      <c r="A165" s="8" t="s">
        <v>697</v>
      </c>
      <c r="B165">
        <v>0</v>
      </c>
      <c r="C165">
        <v>1</v>
      </c>
      <c r="D165">
        <v>2019</v>
      </c>
      <c r="E165">
        <v>3</v>
      </c>
      <c r="G165">
        <v>6821</v>
      </c>
      <c r="H165" t="b">
        <v>0</v>
      </c>
      <c r="I165">
        <v>792</v>
      </c>
      <c r="J165">
        <v>0</v>
      </c>
      <c r="K165">
        <v>0</v>
      </c>
      <c r="L165" t="s">
        <v>70</v>
      </c>
      <c r="M165" t="s">
        <v>74</v>
      </c>
      <c r="N165" t="s">
        <v>78</v>
      </c>
      <c r="O165" t="s">
        <v>118</v>
      </c>
      <c r="P165">
        <v>2</v>
      </c>
      <c r="Q165">
        <v>2</v>
      </c>
      <c r="R165">
        <v>2</v>
      </c>
    </row>
    <row r="166" spans="1:18" x14ac:dyDescent="0.25">
      <c r="A166" s="8" t="s">
        <v>697</v>
      </c>
      <c r="B166">
        <v>0</v>
      </c>
      <c r="C166">
        <v>1</v>
      </c>
      <c r="D166">
        <v>2019</v>
      </c>
      <c r="E166">
        <v>3</v>
      </c>
      <c r="G166">
        <v>6825</v>
      </c>
      <c r="H166" t="b">
        <v>0</v>
      </c>
      <c r="I166">
        <v>1728.6</v>
      </c>
      <c r="J166">
        <v>0</v>
      </c>
      <c r="K166">
        <v>0</v>
      </c>
      <c r="L166" t="s">
        <v>70</v>
      </c>
      <c r="M166" t="s">
        <v>82</v>
      </c>
      <c r="N166" t="s">
        <v>101</v>
      </c>
      <c r="O166" t="s">
        <v>102</v>
      </c>
      <c r="P166">
        <v>2</v>
      </c>
      <c r="Q166">
        <v>4</v>
      </c>
      <c r="R166">
        <v>9</v>
      </c>
    </row>
    <row r="167" spans="1:18" x14ac:dyDescent="0.25">
      <c r="A167" s="8" t="s">
        <v>697</v>
      </c>
      <c r="B167">
        <v>0</v>
      </c>
      <c r="C167">
        <v>1</v>
      </c>
      <c r="D167">
        <v>2019</v>
      </c>
      <c r="E167">
        <v>3</v>
      </c>
      <c r="G167">
        <v>6850</v>
      </c>
      <c r="H167" t="b">
        <v>0</v>
      </c>
      <c r="I167">
        <v>841.51</v>
      </c>
      <c r="J167">
        <v>0</v>
      </c>
      <c r="K167">
        <v>0</v>
      </c>
      <c r="L167" t="s">
        <v>70</v>
      </c>
      <c r="M167" t="s">
        <v>82</v>
      </c>
      <c r="N167" t="s">
        <v>103</v>
      </c>
      <c r="O167" t="s">
        <v>103</v>
      </c>
      <c r="P167">
        <v>2</v>
      </c>
      <c r="Q167">
        <v>4</v>
      </c>
      <c r="R167">
        <v>11</v>
      </c>
    </row>
    <row r="168" spans="1:18" x14ac:dyDescent="0.25">
      <c r="A168" s="8" t="s">
        <v>697</v>
      </c>
      <c r="B168">
        <v>0</v>
      </c>
      <c r="C168">
        <v>1</v>
      </c>
      <c r="D168">
        <v>2019</v>
      </c>
      <c r="E168">
        <v>3</v>
      </c>
      <c r="G168">
        <v>6855</v>
      </c>
      <c r="H168" t="b">
        <v>0</v>
      </c>
      <c r="I168">
        <v>66.5</v>
      </c>
      <c r="J168">
        <v>0</v>
      </c>
      <c r="K168">
        <v>0</v>
      </c>
      <c r="L168" t="s">
        <v>70</v>
      </c>
      <c r="M168" t="s">
        <v>82</v>
      </c>
      <c r="N168" t="s">
        <v>103</v>
      </c>
      <c r="O168" t="s">
        <v>104</v>
      </c>
      <c r="P168">
        <v>2</v>
      </c>
      <c r="Q168">
        <v>4</v>
      </c>
      <c r="R168">
        <v>11</v>
      </c>
    </row>
    <row r="169" spans="1:18" x14ac:dyDescent="0.25">
      <c r="A169" s="8" t="s">
        <v>697</v>
      </c>
      <c r="B169">
        <v>0</v>
      </c>
      <c r="C169">
        <v>1</v>
      </c>
      <c r="D169">
        <v>2019</v>
      </c>
      <c r="E169">
        <v>3</v>
      </c>
      <c r="G169">
        <v>6859</v>
      </c>
      <c r="H169" t="b">
        <v>0</v>
      </c>
      <c r="I169">
        <v>1490.65</v>
      </c>
      <c r="J169">
        <v>0</v>
      </c>
      <c r="K169">
        <v>0</v>
      </c>
      <c r="L169" t="s">
        <v>70</v>
      </c>
      <c r="M169" t="s">
        <v>82</v>
      </c>
      <c r="N169" t="s">
        <v>103</v>
      </c>
      <c r="O169" t="s">
        <v>105</v>
      </c>
      <c r="P169">
        <v>2</v>
      </c>
      <c r="Q169">
        <v>4</v>
      </c>
      <c r="R169">
        <v>11</v>
      </c>
    </row>
    <row r="170" spans="1:18" x14ac:dyDescent="0.25">
      <c r="A170" s="8" t="s">
        <v>697</v>
      </c>
      <c r="B170">
        <v>0</v>
      </c>
      <c r="C170">
        <v>1</v>
      </c>
      <c r="D170">
        <v>2019</v>
      </c>
      <c r="E170">
        <v>3</v>
      </c>
      <c r="G170">
        <v>6974</v>
      </c>
      <c r="H170" t="b">
        <v>0</v>
      </c>
      <c r="I170">
        <v>15000</v>
      </c>
      <c r="J170">
        <v>0</v>
      </c>
      <c r="K170">
        <v>0</v>
      </c>
      <c r="L170" t="s">
        <v>70</v>
      </c>
      <c r="M170" t="s">
        <v>82</v>
      </c>
      <c r="N170" t="s">
        <v>106</v>
      </c>
      <c r="O170" t="s">
        <v>107</v>
      </c>
      <c r="P170">
        <v>2</v>
      </c>
      <c r="Q170">
        <v>4</v>
      </c>
      <c r="R170">
        <v>13</v>
      </c>
    </row>
    <row r="171" spans="1:18" x14ac:dyDescent="0.25">
      <c r="A171" s="8" t="s">
        <v>697</v>
      </c>
      <c r="B171">
        <v>0</v>
      </c>
      <c r="C171">
        <v>1</v>
      </c>
      <c r="D171">
        <v>2019</v>
      </c>
      <c r="E171">
        <v>3</v>
      </c>
      <c r="G171">
        <v>6976</v>
      </c>
      <c r="H171" t="b">
        <v>0</v>
      </c>
      <c r="I171">
        <v>3500</v>
      </c>
      <c r="J171">
        <v>0</v>
      </c>
      <c r="K171">
        <v>0</v>
      </c>
      <c r="L171" t="s">
        <v>70</v>
      </c>
      <c r="M171" t="s">
        <v>82</v>
      </c>
      <c r="N171" t="s">
        <v>106</v>
      </c>
      <c r="O171" t="s">
        <v>108</v>
      </c>
      <c r="P171">
        <v>2</v>
      </c>
      <c r="Q171">
        <v>4</v>
      </c>
      <c r="R171">
        <v>13</v>
      </c>
    </row>
    <row r="172" spans="1:18" x14ac:dyDescent="0.25">
      <c r="A172" s="8" t="s">
        <v>697</v>
      </c>
      <c r="B172">
        <v>0</v>
      </c>
      <c r="C172">
        <v>1</v>
      </c>
      <c r="D172">
        <v>2019</v>
      </c>
      <c r="E172">
        <v>3</v>
      </c>
      <c r="G172">
        <v>6984</v>
      </c>
      <c r="H172" t="b">
        <v>0</v>
      </c>
      <c r="I172">
        <v>0</v>
      </c>
      <c r="J172">
        <v>15000</v>
      </c>
      <c r="K172">
        <v>0</v>
      </c>
      <c r="L172" t="s">
        <v>70</v>
      </c>
      <c r="M172" t="s">
        <v>82</v>
      </c>
      <c r="N172" t="s">
        <v>106</v>
      </c>
      <c r="O172" t="s">
        <v>109</v>
      </c>
      <c r="P172">
        <v>2</v>
      </c>
      <c r="Q172">
        <v>4</v>
      </c>
      <c r="R172">
        <v>13</v>
      </c>
    </row>
    <row r="173" spans="1:18" x14ac:dyDescent="0.25">
      <c r="A173" s="8" t="s">
        <v>697</v>
      </c>
      <c r="B173">
        <v>0</v>
      </c>
      <c r="C173">
        <v>1</v>
      </c>
      <c r="D173">
        <v>2019</v>
      </c>
      <c r="E173">
        <v>3</v>
      </c>
      <c r="G173">
        <v>6986</v>
      </c>
      <c r="H173" t="b">
        <v>0</v>
      </c>
      <c r="I173">
        <v>0</v>
      </c>
      <c r="J173">
        <v>3500</v>
      </c>
      <c r="K173">
        <v>0</v>
      </c>
      <c r="L173" t="s">
        <v>70</v>
      </c>
      <c r="M173" t="s">
        <v>82</v>
      </c>
      <c r="N173" t="s">
        <v>106</v>
      </c>
      <c r="O173" t="s">
        <v>110</v>
      </c>
      <c r="P173">
        <v>2</v>
      </c>
      <c r="Q173">
        <v>4</v>
      </c>
      <c r="R173">
        <v>13</v>
      </c>
    </row>
    <row r="174" spans="1:18" x14ac:dyDescent="0.25">
      <c r="A174" s="8" t="s">
        <v>697</v>
      </c>
      <c r="B174">
        <v>0</v>
      </c>
      <c r="C174">
        <v>1</v>
      </c>
      <c r="D174">
        <v>2019</v>
      </c>
      <c r="E174">
        <v>4</v>
      </c>
      <c r="G174">
        <v>143</v>
      </c>
      <c r="H174" t="b">
        <v>0</v>
      </c>
      <c r="I174">
        <v>8819.5400000000009</v>
      </c>
      <c r="J174">
        <v>0</v>
      </c>
      <c r="K174">
        <v>1</v>
      </c>
      <c r="L174" t="s">
        <v>9</v>
      </c>
      <c r="M174" t="s">
        <v>10</v>
      </c>
      <c r="N174" t="s">
        <v>11</v>
      </c>
      <c r="O174" t="s">
        <v>12</v>
      </c>
      <c r="P174">
        <v>1</v>
      </c>
      <c r="Q174">
        <v>1</v>
      </c>
      <c r="R174">
        <v>1</v>
      </c>
    </row>
    <row r="175" spans="1:18" x14ac:dyDescent="0.25">
      <c r="A175" s="8" t="s">
        <v>697</v>
      </c>
      <c r="B175">
        <v>0</v>
      </c>
      <c r="C175">
        <v>1</v>
      </c>
      <c r="D175">
        <v>2019</v>
      </c>
      <c r="E175">
        <v>4</v>
      </c>
      <c r="G175">
        <v>1371</v>
      </c>
      <c r="H175" t="b">
        <v>0</v>
      </c>
      <c r="I175">
        <v>9.64</v>
      </c>
      <c r="J175">
        <v>9.64</v>
      </c>
      <c r="K175">
        <v>1</v>
      </c>
      <c r="L175" t="s">
        <v>19</v>
      </c>
      <c r="M175" t="s">
        <v>23</v>
      </c>
      <c r="N175" t="s">
        <v>24</v>
      </c>
      <c r="O175" t="s">
        <v>121</v>
      </c>
      <c r="P175">
        <v>2</v>
      </c>
      <c r="Q175">
        <v>2</v>
      </c>
      <c r="R175">
        <v>4</v>
      </c>
    </row>
    <row r="176" spans="1:18" x14ac:dyDescent="0.25">
      <c r="A176" s="8" t="s">
        <v>697</v>
      </c>
      <c r="B176">
        <v>0</v>
      </c>
      <c r="C176">
        <v>1</v>
      </c>
      <c r="D176">
        <v>2019</v>
      </c>
      <c r="E176">
        <v>4</v>
      </c>
      <c r="G176">
        <v>1401</v>
      </c>
      <c r="H176" t="b">
        <v>0</v>
      </c>
      <c r="I176">
        <v>12.48</v>
      </c>
      <c r="J176">
        <v>0</v>
      </c>
      <c r="K176">
        <v>1</v>
      </c>
      <c r="L176" t="s">
        <v>19</v>
      </c>
      <c r="M176" t="s">
        <v>23</v>
      </c>
      <c r="N176" t="s">
        <v>24</v>
      </c>
      <c r="O176" t="s">
        <v>26</v>
      </c>
      <c r="P176">
        <v>2</v>
      </c>
      <c r="Q176">
        <v>2</v>
      </c>
      <c r="R176">
        <v>4</v>
      </c>
    </row>
    <row r="177" spans="1:18" x14ac:dyDescent="0.25">
      <c r="A177" s="8" t="s">
        <v>697</v>
      </c>
      <c r="B177">
        <v>0</v>
      </c>
      <c r="C177">
        <v>1</v>
      </c>
      <c r="D177">
        <v>2019</v>
      </c>
      <c r="E177">
        <v>4</v>
      </c>
      <c r="G177">
        <v>1406</v>
      </c>
      <c r="H177" t="b">
        <v>0</v>
      </c>
      <c r="I177">
        <v>8673.48</v>
      </c>
      <c r="J177">
        <v>113.19</v>
      </c>
      <c r="K177">
        <v>1</v>
      </c>
      <c r="L177" t="s">
        <v>19</v>
      </c>
      <c r="M177" t="s">
        <v>23</v>
      </c>
      <c r="N177" t="s">
        <v>24</v>
      </c>
      <c r="O177" t="s">
        <v>27</v>
      </c>
      <c r="P177">
        <v>2</v>
      </c>
      <c r="Q177">
        <v>2</v>
      </c>
      <c r="R177">
        <v>4</v>
      </c>
    </row>
    <row r="178" spans="1:18" x14ac:dyDescent="0.25">
      <c r="A178" s="8" t="s">
        <v>697</v>
      </c>
      <c r="B178">
        <v>0</v>
      </c>
      <c r="C178">
        <v>1</v>
      </c>
      <c r="D178">
        <v>2019</v>
      </c>
      <c r="E178">
        <v>4</v>
      </c>
      <c r="G178">
        <v>1434</v>
      </c>
      <c r="H178" t="b">
        <v>0</v>
      </c>
      <c r="I178">
        <v>76.679999999999993</v>
      </c>
      <c r="J178">
        <v>5753.2500000000009</v>
      </c>
      <c r="K178">
        <v>1</v>
      </c>
      <c r="L178" t="s">
        <v>19</v>
      </c>
      <c r="M178" t="s">
        <v>23</v>
      </c>
      <c r="N178" t="s">
        <v>24</v>
      </c>
      <c r="O178" t="s">
        <v>28</v>
      </c>
      <c r="P178">
        <v>2</v>
      </c>
      <c r="Q178">
        <v>2</v>
      </c>
      <c r="R178">
        <v>4</v>
      </c>
    </row>
    <row r="179" spans="1:18" x14ac:dyDescent="0.25">
      <c r="A179" s="8" t="s">
        <v>697</v>
      </c>
      <c r="B179">
        <v>0</v>
      </c>
      <c r="C179">
        <v>1</v>
      </c>
      <c r="D179">
        <v>2019</v>
      </c>
      <c r="E179">
        <v>4</v>
      </c>
      <c r="G179">
        <v>1437</v>
      </c>
      <c r="H179" t="b">
        <v>0</v>
      </c>
      <c r="I179">
        <v>88.9</v>
      </c>
      <c r="J179">
        <v>558.89</v>
      </c>
      <c r="K179">
        <v>1</v>
      </c>
      <c r="L179" t="s">
        <v>19</v>
      </c>
      <c r="M179" t="s">
        <v>23</v>
      </c>
      <c r="N179" t="s">
        <v>24</v>
      </c>
      <c r="O179" t="s">
        <v>29</v>
      </c>
      <c r="P179">
        <v>2</v>
      </c>
      <c r="Q179">
        <v>2</v>
      </c>
      <c r="R179">
        <v>4</v>
      </c>
    </row>
    <row r="180" spans="1:18" x14ac:dyDescent="0.25">
      <c r="A180" s="8" t="s">
        <v>697</v>
      </c>
      <c r="B180">
        <v>0</v>
      </c>
      <c r="C180">
        <v>1</v>
      </c>
      <c r="D180">
        <v>2019</v>
      </c>
      <c r="E180">
        <v>4</v>
      </c>
      <c r="G180">
        <v>1600</v>
      </c>
      <c r="H180" t="b">
        <v>0</v>
      </c>
      <c r="I180">
        <v>0</v>
      </c>
      <c r="J180">
        <v>33.1</v>
      </c>
      <c r="K180">
        <v>1</v>
      </c>
      <c r="L180" t="s">
        <v>19</v>
      </c>
      <c r="M180" t="s">
        <v>30</v>
      </c>
      <c r="N180" t="s">
        <v>31</v>
      </c>
      <c r="O180" t="s">
        <v>32</v>
      </c>
      <c r="P180">
        <v>2</v>
      </c>
      <c r="Q180">
        <v>4</v>
      </c>
      <c r="R180">
        <v>1</v>
      </c>
    </row>
    <row r="181" spans="1:18" x14ac:dyDescent="0.25">
      <c r="A181" s="8" t="s">
        <v>697</v>
      </c>
      <c r="B181">
        <v>0</v>
      </c>
      <c r="C181">
        <v>1</v>
      </c>
      <c r="D181">
        <v>2019</v>
      </c>
      <c r="E181">
        <v>4</v>
      </c>
      <c r="G181">
        <v>1803</v>
      </c>
      <c r="H181" t="b">
        <v>0</v>
      </c>
      <c r="I181">
        <v>12404.2</v>
      </c>
      <c r="J181">
        <v>82339.48</v>
      </c>
      <c r="K181">
        <v>1</v>
      </c>
      <c r="L181" t="s">
        <v>19</v>
      </c>
      <c r="M181" t="s">
        <v>30</v>
      </c>
      <c r="N181" t="s">
        <v>31</v>
      </c>
      <c r="O181" t="s">
        <v>33</v>
      </c>
      <c r="P181">
        <v>2</v>
      </c>
      <c r="Q181">
        <v>4</v>
      </c>
      <c r="R181">
        <v>1</v>
      </c>
    </row>
    <row r="182" spans="1:18" x14ac:dyDescent="0.25">
      <c r="A182" s="8" t="s">
        <v>697</v>
      </c>
      <c r="B182">
        <v>0</v>
      </c>
      <c r="C182">
        <v>1</v>
      </c>
      <c r="D182">
        <v>2019</v>
      </c>
      <c r="E182">
        <v>4</v>
      </c>
      <c r="G182">
        <v>1900</v>
      </c>
      <c r="H182" t="b">
        <v>0</v>
      </c>
      <c r="I182">
        <v>1710.62</v>
      </c>
      <c r="J182">
        <v>0</v>
      </c>
      <c r="K182">
        <v>1</v>
      </c>
      <c r="L182" t="s">
        <v>34</v>
      </c>
      <c r="M182" t="s">
        <v>34</v>
      </c>
      <c r="N182" t="s">
        <v>34</v>
      </c>
      <c r="O182" t="s">
        <v>35</v>
      </c>
      <c r="P182">
        <v>3</v>
      </c>
      <c r="Q182">
        <v>1</v>
      </c>
      <c r="R182">
        <v>1</v>
      </c>
    </row>
    <row r="183" spans="1:18" x14ac:dyDescent="0.25">
      <c r="A183" s="8" t="s">
        <v>697</v>
      </c>
      <c r="B183">
        <v>0</v>
      </c>
      <c r="C183">
        <v>1</v>
      </c>
      <c r="D183">
        <v>2019</v>
      </c>
      <c r="E183">
        <v>4</v>
      </c>
      <c r="G183">
        <v>3300</v>
      </c>
      <c r="H183" t="b">
        <v>0</v>
      </c>
      <c r="I183">
        <v>45500.510000000009</v>
      </c>
      <c r="J183">
        <v>12921.880000000001</v>
      </c>
      <c r="K183">
        <v>2</v>
      </c>
      <c r="L183" t="s">
        <v>51</v>
      </c>
      <c r="M183" t="s">
        <v>149</v>
      </c>
      <c r="N183" t="s">
        <v>149</v>
      </c>
      <c r="O183" t="s">
        <v>150</v>
      </c>
      <c r="P183">
        <v>3</v>
      </c>
      <c r="Q183">
        <v>4</v>
      </c>
      <c r="R183">
        <v>1</v>
      </c>
    </row>
    <row r="184" spans="1:18" x14ac:dyDescent="0.25">
      <c r="A184" s="8" t="s">
        <v>697</v>
      </c>
      <c r="B184">
        <v>0</v>
      </c>
      <c r="C184">
        <v>1</v>
      </c>
      <c r="D184">
        <v>2019</v>
      </c>
      <c r="E184">
        <v>4</v>
      </c>
      <c r="G184">
        <v>3720</v>
      </c>
      <c r="H184" t="b">
        <v>0</v>
      </c>
      <c r="I184">
        <v>16119.640000000001</v>
      </c>
      <c r="J184">
        <v>16119.64</v>
      </c>
      <c r="K184">
        <v>2</v>
      </c>
      <c r="L184" t="s">
        <v>51</v>
      </c>
      <c r="M184" t="s">
        <v>52</v>
      </c>
      <c r="N184" t="s">
        <v>52</v>
      </c>
      <c r="O184" t="s">
        <v>55</v>
      </c>
      <c r="P184">
        <v>3</v>
      </c>
      <c r="Q184">
        <v>8</v>
      </c>
      <c r="R184">
        <v>1</v>
      </c>
    </row>
    <row r="185" spans="1:18" x14ac:dyDescent="0.25">
      <c r="A185" s="8" t="s">
        <v>697</v>
      </c>
      <c r="B185">
        <v>0</v>
      </c>
      <c r="C185">
        <v>1</v>
      </c>
      <c r="D185">
        <v>2019</v>
      </c>
      <c r="E185">
        <v>4</v>
      </c>
      <c r="G185">
        <v>3730</v>
      </c>
      <c r="H185" t="b">
        <v>0</v>
      </c>
      <c r="I185">
        <v>4418.79</v>
      </c>
      <c r="J185">
        <v>4418.79</v>
      </c>
      <c r="K185">
        <v>2</v>
      </c>
      <c r="L185" t="s">
        <v>51</v>
      </c>
      <c r="M185" t="s">
        <v>52</v>
      </c>
      <c r="N185" t="s">
        <v>52</v>
      </c>
      <c r="O185" t="s">
        <v>56</v>
      </c>
      <c r="P185">
        <v>3</v>
      </c>
      <c r="Q185">
        <v>8</v>
      </c>
      <c r="R185">
        <v>1</v>
      </c>
    </row>
    <row r="186" spans="1:18" x14ac:dyDescent="0.25">
      <c r="A186" s="8" t="s">
        <v>697</v>
      </c>
      <c r="B186">
        <v>0</v>
      </c>
      <c r="C186">
        <v>1</v>
      </c>
      <c r="D186">
        <v>2019</v>
      </c>
      <c r="E186">
        <v>4</v>
      </c>
      <c r="G186">
        <v>3740</v>
      </c>
      <c r="H186" t="b">
        <v>0</v>
      </c>
      <c r="I186">
        <v>9790.3700000000008</v>
      </c>
      <c r="J186">
        <v>9790.3700000000008</v>
      </c>
      <c r="K186">
        <v>2</v>
      </c>
      <c r="L186" t="s">
        <v>51</v>
      </c>
      <c r="M186" t="s">
        <v>52</v>
      </c>
      <c r="N186" t="s">
        <v>52</v>
      </c>
      <c r="O186" t="s">
        <v>57</v>
      </c>
      <c r="P186">
        <v>3</v>
      </c>
      <c r="Q186">
        <v>8</v>
      </c>
      <c r="R186">
        <v>1</v>
      </c>
    </row>
    <row r="187" spans="1:18" x14ac:dyDescent="0.25">
      <c r="A187" s="8" t="s">
        <v>697</v>
      </c>
      <c r="B187">
        <v>0</v>
      </c>
      <c r="C187">
        <v>1</v>
      </c>
      <c r="D187">
        <v>2019</v>
      </c>
      <c r="E187">
        <v>4</v>
      </c>
      <c r="G187">
        <v>3770</v>
      </c>
      <c r="H187" t="b">
        <v>0</v>
      </c>
      <c r="I187">
        <v>60</v>
      </c>
      <c r="J187">
        <v>60</v>
      </c>
      <c r="K187">
        <v>2</v>
      </c>
      <c r="L187" t="s">
        <v>51</v>
      </c>
      <c r="M187" t="s">
        <v>52</v>
      </c>
      <c r="N187" t="s">
        <v>52</v>
      </c>
      <c r="O187" t="s">
        <v>58</v>
      </c>
      <c r="P187">
        <v>3</v>
      </c>
      <c r="Q187">
        <v>8</v>
      </c>
      <c r="R187">
        <v>1</v>
      </c>
    </row>
    <row r="188" spans="1:18" x14ac:dyDescent="0.25">
      <c r="A188" s="8" t="s">
        <v>697</v>
      </c>
      <c r="B188">
        <v>0</v>
      </c>
      <c r="C188">
        <v>1</v>
      </c>
      <c r="D188">
        <v>2019</v>
      </c>
      <c r="E188">
        <v>4</v>
      </c>
      <c r="G188">
        <v>3790</v>
      </c>
      <c r="H188" t="b">
        <v>0</v>
      </c>
      <c r="I188">
        <v>30388.799999999996</v>
      </c>
      <c r="J188">
        <v>30388.799999999999</v>
      </c>
      <c r="K188">
        <v>2</v>
      </c>
      <c r="L188" t="s">
        <v>51</v>
      </c>
      <c r="M188" t="s">
        <v>52</v>
      </c>
      <c r="N188" t="s">
        <v>52</v>
      </c>
      <c r="O188" t="s">
        <v>59</v>
      </c>
      <c r="P188">
        <v>3</v>
      </c>
      <c r="Q188">
        <v>8</v>
      </c>
      <c r="R188">
        <v>1</v>
      </c>
    </row>
    <row r="189" spans="1:18" x14ac:dyDescent="0.25">
      <c r="A189" s="8" t="s">
        <v>697</v>
      </c>
      <c r="B189">
        <v>0</v>
      </c>
      <c r="C189">
        <v>1</v>
      </c>
      <c r="D189">
        <v>2019</v>
      </c>
      <c r="E189">
        <v>4</v>
      </c>
      <c r="G189">
        <v>3820</v>
      </c>
      <c r="H189" t="b">
        <v>0</v>
      </c>
      <c r="I189">
        <v>0</v>
      </c>
      <c r="J189">
        <v>10465.4</v>
      </c>
      <c r="K189">
        <v>2</v>
      </c>
      <c r="L189" t="s">
        <v>51</v>
      </c>
      <c r="M189" t="s">
        <v>52</v>
      </c>
      <c r="N189" t="s">
        <v>52</v>
      </c>
      <c r="O189" t="s">
        <v>119</v>
      </c>
      <c r="P189">
        <v>3</v>
      </c>
      <c r="Q189">
        <v>8</v>
      </c>
      <c r="R189">
        <v>1</v>
      </c>
    </row>
    <row r="190" spans="1:18" x14ac:dyDescent="0.25">
      <c r="A190" s="8" t="s">
        <v>697</v>
      </c>
      <c r="B190">
        <v>0</v>
      </c>
      <c r="C190">
        <v>1</v>
      </c>
      <c r="D190">
        <v>2019</v>
      </c>
      <c r="E190">
        <v>4</v>
      </c>
      <c r="G190">
        <v>3900</v>
      </c>
      <c r="H190" t="b">
        <v>0</v>
      </c>
      <c r="I190">
        <v>17042.669999999998</v>
      </c>
      <c r="J190">
        <v>0</v>
      </c>
      <c r="K190">
        <v>2</v>
      </c>
      <c r="L190" t="s">
        <v>226</v>
      </c>
      <c r="M190" t="s">
        <v>226</v>
      </c>
      <c r="N190" t="s">
        <v>226</v>
      </c>
      <c r="O190" t="s">
        <v>62</v>
      </c>
      <c r="P190">
        <v>4</v>
      </c>
      <c r="Q190">
        <v>1</v>
      </c>
      <c r="R190">
        <v>1</v>
      </c>
    </row>
    <row r="191" spans="1:18" x14ac:dyDescent="0.25">
      <c r="A191" s="8" t="s">
        <v>697</v>
      </c>
      <c r="B191">
        <v>0</v>
      </c>
      <c r="C191">
        <v>1</v>
      </c>
      <c r="D191">
        <v>2019</v>
      </c>
      <c r="E191">
        <v>4</v>
      </c>
      <c r="G191">
        <v>4820</v>
      </c>
      <c r="H191" t="b">
        <v>0</v>
      </c>
      <c r="I191">
        <v>0</v>
      </c>
      <c r="J191">
        <v>8819.5400000000009</v>
      </c>
      <c r="K191">
        <v>0</v>
      </c>
      <c r="L191" t="s">
        <v>63</v>
      </c>
      <c r="M191" t="s">
        <v>67</v>
      </c>
      <c r="N191" t="s">
        <v>68</v>
      </c>
      <c r="O191" t="s">
        <v>68</v>
      </c>
      <c r="P191">
        <v>1</v>
      </c>
      <c r="Q191">
        <v>3</v>
      </c>
      <c r="R191">
        <v>2</v>
      </c>
    </row>
    <row r="192" spans="1:18" x14ac:dyDescent="0.25">
      <c r="A192" s="8" t="s">
        <v>697</v>
      </c>
      <c r="B192">
        <v>0</v>
      </c>
      <c r="C192">
        <v>1</v>
      </c>
      <c r="D192">
        <v>2019</v>
      </c>
      <c r="E192">
        <v>4</v>
      </c>
      <c r="G192">
        <v>4830</v>
      </c>
      <c r="H192" t="b">
        <v>0</v>
      </c>
      <c r="I192">
        <v>0</v>
      </c>
      <c r="J192">
        <v>17042.669999999998</v>
      </c>
      <c r="K192">
        <v>0</v>
      </c>
      <c r="L192" t="s">
        <v>63</v>
      </c>
      <c r="M192" t="s">
        <v>69</v>
      </c>
      <c r="N192" t="s">
        <v>69</v>
      </c>
      <c r="O192" t="s">
        <v>69</v>
      </c>
      <c r="P192">
        <v>1</v>
      </c>
      <c r="Q192">
        <v>4</v>
      </c>
      <c r="R192">
        <v>1</v>
      </c>
    </row>
    <row r="193" spans="1:18" x14ac:dyDescent="0.25">
      <c r="A193" s="8" t="s">
        <v>697</v>
      </c>
      <c r="B193">
        <v>0</v>
      </c>
      <c r="C193">
        <v>1</v>
      </c>
      <c r="D193">
        <v>2019</v>
      </c>
      <c r="E193">
        <v>4</v>
      </c>
      <c r="G193">
        <v>6020</v>
      </c>
      <c r="H193" t="b">
        <v>0</v>
      </c>
      <c r="I193">
        <v>17159</v>
      </c>
      <c r="J193">
        <v>1786.68</v>
      </c>
      <c r="K193">
        <v>0</v>
      </c>
      <c r="L193" t="s">
        <v>70</v>
      </c>
      <c r="M193" t="s">
        <v>74</v>
      </c>
      <c r="N193" t="s">
        <v>75</v>
      </c>
      <c r="O193" t="s">
        <v>76</v>
      </c>
      <c r="P193">
        <v>2</v>
      </c>
      <c r="Q193">
        <v>2</v>
      </c>
      <c r="R193">
        <v>1</v>
      </c>
    </row>
    <row r="194" spans="1:18" x14ac:dyDescent="0.25">
      <c r="A194" s="8" t="s">
        <v>697</v>
      </c>
      <c r="B194">
        <v>0</v>
      </c>
      <c r="C194">
        <v>1</v>
      </c>
      <c r="D194">
        <v>2019</v>
      </c>
      <c r="E194">
        <v>4</v>
      </c>
      <c r="G194">
        <v>6024</v>
      </c>
      <c r="H194" t="b">
        <v>0</v>
      </c>
      <c r="I194">
        <v>7000</v>
      </c>
      <c r="J194">
        <v>0</v>
      </c>
      <c r="K194">
        <v>0</v>
      </c>
      <c r="L194" t="s">
        <v>70</v>
      </c>
      <c r="M194" t="s">
        <v>74</v>
      </c>
      <c r="N194" t="s">
        <v>75</v>
      </c>
      <c r="O194" t="s">
        <v>77</v>
      </c>
      <c r="P194">
        <v>2</v>
      </c>
      <c r="Q194">
        <v>2</v>
      </c>
      <c r="R194">
        <v>1</v>
      </c>
    </row>
    <row r="195" spans="1:18" x14ac:dyDescent="0.25">
      <c r="A195" s="8" t="s">
        <v>697</v>
      </c>
      <c r="B195">
        <v>0</v>
      </c>
      <c r="C195">
        <v>1</v>
      </c>
      <c r="D195">
        <v>2019</v>
      </c>
      <c r="E195">
        <v>4</v>
      </c>
      <c r="G195">
        <v>6110</v>
      </c>
      <c r="H195" t="b">
        <v>0</v>
      </c>
      <c r="I195">
        <v>4266.9100000000008</v>
      </c>
      <c r="J195">
        <v>0</v>
      </c>
      <c r="K195">
        <v>0</v>
      </c>
      <c r="L195" t="s">
        <v>70</v>
      </c>
      <c r="M195" t="s">
        <v>74</v>
      </c>
      <c r="N195" t="s">
        <v>78</v>
      </c>
      <c r="O195" t="s">
        <v>79</v>
      </c>
      <c r="P195">
        <v>2</v>
      </c>
      <c r="Q195">
        <v>2</v>
      </c>
      <c r="R195">
        <v>2</v>
      </c>
    </row>
    <row r="196" spans="1:18" x14ac:dyDescent="0.25">
      <c r="A196" s="8" t="s">
        <v>697</v>
      </c>
      <c r="B196">
        <v>0</v>
      </c>
      <c r="C196">
        <v>1</v>
      </c>
      <c r="D196">
        <v>2019</v>
      </c>
      <c r="E196">
        <v>4</v>
      </c>
      <c r="G196">
        <v>6111</v>
      </c>
      <c r="H196" t="b">
        <v>0</v>
      </c>
      <c r="I196">
        <v>176.21</v>
      </c>
      <c r="J196">
        <v>0</v>
      </c>
      <c r="K196">
        <v>0</v>
      </c>
      <c r="L196" t="s">
        <v>70</v>
      </c>
      <c r="M196" t="s">
        <v>74</v>
      </c>
      <c r="N196" t="s">
        <v>78</v>
      </c>
      <c r="O196" t="s">
        <v>80</v>
      </c>
      <c r="P196">
        <v>2</v>
      </c>
      <c r="Q196">
        <v>2</v>
      </c>
      <c r="R196">
        <v>2</v>
      </c>
    </row>
    <row r="197" spans="1:18" x14ac:dyDescent="0.25">
      <c r="A197" s="8" t="s">
        <v>697</v>
      </c>
      <c r="B197">
        <v>0</v>
      </c>
      <c r="C197">
        <v>1</v>
      </c>
      <c r="D197">
        <v>2019</v>
      </c>
      <c r="E197">
        <v>4</v>
      </c>
      <c r="G197">
        <v>6120</v>
      </c>
      <c r="H197" t="b">
        <v>0</v>
      </c>
      <c r="I197">
        <v>1093.3699999999999</v>
      </c>
      <c r="J197">
        <v>0</v>
      </c>
      <c r="K197">
        <v>0</v>
      </c>
      <c r="L197" t="s">
        <v>70</v>
      </c>
      <c r="M197" t="s">
        <v>74</v>
      </c>
      <c r="N197" t="s">
        <v>78</v>
      </c>
      <c r="O197" t="s">
        <v>81</v>
      </c>
      <c r="P197">
        <v>2</v>
      </c>
      <c r="Q197">
        <v>2</v>
      </c>
      <c r="R197">
        <v>2</v>
      </c>
    </row>
    <row r="198" spans="1:18" x14ac:dyDescent="0.25">
      <c r="A198" s="8" t="s">
        <v>697</v>
      </c>
      <c r="B198">
        <v>0</v>
      </c>
      <c r="C198">
        <v>1</v>
      </c>
      <c r="D198">
        <v>2019</v>
      </c>
      <c r="E198">
        <v>4</v>
      </c>
      <c r="G198">
        <v>6300</v>
      </c>
      <c r="H198" t="b">
        <v>0</v>
      </c>
      <c r="I198">
        <v>441.49</v>
      </c>
      <c r="J198">
        <v>0</v>
      </c>
      <c r="K198">
        <v>0</v>
      </c>
      <c r="L198" t="s">
        <v>70</v>
      </c>
      <c r="M198" t="s">
        <v>82</v>
      </c>
      <c r="N198" t="s">
        <v>83</v>
      </c>
      <c r="O198" t="s">
        <v>82</v>
      </c>
      <c r="P198">
        <v>2</v>
      </c>
      <c r="Q198">
        <v>4</v>
      </c>
      <c r="R198">
        <v>10</v>
      </c>
    </row>
    <row r="199" spans="1:18" x14ac:dyDescent="0.25">
      <c r="A199" s="8" t="s">
        <v>697</v>
      </c>
      <c r="B199">
        <v>0</v>
      </c>
      <c r="C199">
        <v>1</v>
      </c>
      <c r="D199">
        <v>2019</v>
      </c>
      <c r="E199">
        <v>4</v>
      </c>
      <c r="G199">
        <v>6301</v>
      </c>
      <c r="H199" t="b">
        <v>0</v>
      </c>
      <c r="I199">
        <v>350</v>
      </c>
      <c r="J199">
        <v>0</v>
      </c>
      <c r="K199">
        <v>0</v>
      </c>
      <c r="L199" t="s">
        <v>70</v>
      </c>
      <c r="M199" t="s">
        <v>82</v>
      </c>
      <c r="N199" t="s">
        <v>83</v>
      </c>
      <c r="O199" t="s">
        <v>122</v>
      </c>
      <c r="P199">
        <v>2</v>
      </c>
      <c r="Q199">
        <v>4</v>
      </c>
      <c r="R199">
        <v>10</v>
      </c>
    </row>
    <row r="200" spans="1:18" x14ac:dyDescent="0.25">
      <c r="A200" s="8" t="s">
        <v>697</v>
      </c>
      <c r="B200">
        <v>0</v>
      </c>
      <c r="C200">
        <v>1</v>
      </c>
      <c r="D200">
        <v>2019</v>
      </c>
      <c r="E200">
        <v>4</v>
      </c>
      <c r="G200">
        <v>6310</v>
      </c>
      <c r="H200" t="b">
        <v>0</v>
      </c>
      <c r="I200">
        <v>5000</v>
      </c>
      <c r="J200">
        <v>0</v>
      </c>
      <c r="K200">
        <v>0</v>
      </c>
      <c r="L200" t="s">
        <v>70</v>
      </c>
      <c r="M200" t="s">
        <v>82</v>
      </c>
      <c r="N200" t="s">
        <v>84</v>
      </c>
      <c r="O200" t="s">
        <v>85</v>
      </c>
      <c r="P200">
        <v>2</v>
      </c>
      <c r="Q200">
        <v>4</v>
      </c>
      <c r="R200">
        <v>1</v>
      </c>
    </row>
    <row r="201" spans="1:18" x14ac:dyDescent="0.25">
      <c r="A201" s="8" t="s">
        <v>697</v>
      </c>
      <c r="B201">
        <v>0</v>
      </c>
      <c r="C201">
        <v>1</v>
      </c>
      <c r="D201">
        <v>2019</v>
      </c>
      <c r="E201">
        <v>4</v>
      </c>
      <c r="G201">
        <v>6325</v>
      </c>
      <c r="H201" t="b">
        <v>0</v>
      </c>
      <c r="I201">
        <v>1000</v>
      </c>
      <c r="J201">
        <v>0</v>
      </c>
      <c r="K201">
        <v>0</v>
      </c>
      <c r="L201" t="s">
        <v>70</v>
      </c>
      <c r="M201" t="s">
        <v>82</v>
      </c>
      <c r="N201" t="s">
        <v>84</v>
      </c>
      <c r="O201" t="s">
        <v>86</v>
      </c>
      <c r="P201">
        <v>2</v>
      </c>
      <c r="Q201">
        <v>4</v>
      </c>
      <c r="R201">
        <v>1</v>
      </c>
    </row>
    <row r="202" spans="1:18" x14ac:dyDescent="0.25">
      <c r="A202" s="8" t="s">
        <v>697</v>
      </c>
      <c r="B202">
        <v>0</v>
      </c>
      <c r="C202">
        <v>1</v>
      </c>
      <c r="D202">
        <v>2019</v>
      </c>
      <c r="E202">
        <v>4</v>
      </c>
      <c r="G202">
        <v>6330</v>
      </c>
      <c r="H202" t="b">
        <v>0</v>
      </c>
      <c r="I202">
        <v>414.68</v>
      </c>
      <c r="J202">
        <v>0</v>
      </c>
      <c r="K202">
        <v>0</v>
      </c>
      <c r="L202" t="s">
        <v>70</v>
      </c>
      <c r="M202" t="s">
        <v>82</v>
      </c>
      <c r="N202" t="s">
        <v>84</v>
      </c>
      <c r="O202" t="s">
        <v>87</v>
      </c>
      <c r="P202">
        <v>2</v>
      </c>
      <c r="Q202">
        <v>4</v>
      </c>
      <c r="R202">
        <v>1</v>
      </c>
    </row>
    <row r="203" spans="1:18" x14ac:dyDescent="0.25">
      <c r="A203" s="8" t="s">
        <v>697</v>
      </c>
      <c r="B203">
        <v>0</v>
      </c>
      <c r="C203">
        <v>1</v>
      </c>
      <c r="D203">
        <v>2019</v>
      </c>
      <c r="E203">
        <v>4</v>
      </c>
      <c r="G203">
        <v>6400</v>
      </c>
      <c r="H203" t="b">
        <v>0</v>
      </c>
      <c r="I203">
        <v>2617.36</v>
      </c>
      <c r="J203">
        <v>0</v>
      </c>
      <c r="K203">
        <v>0</v>
      </c>
      <c r="L203" t="s">
        <v>70</v>
      </c>
      <c r="M203" t="s">
        <v>82</v>
      </c>
      <c r="N203" t="s">
        <v>88</v>
      </c>
      <c r="O203" t="s">
        <v>89</v>
      </c>
      <c r="P203">
        <v>2</v>
      </c>
      <c r="Q203">
        <v>4</v>
      </c>
      <c r="R203">
        <v>2</v>
      </c>
    </row>
    <row r="204" spans="1:18" x14ac:dyDescent="0.25">
      <c r="A204" s="8" t="s">
        <v>697</v>
      </c>
      <c r="B204">
        <v>0</v>
      </c>
      <c r="C204">
        <v>1</v>
      </c>
      <c r="D204">
        <v>2019</v>
      </c>
      <c r="E204">
        <v>4</v>
      </c>
      <c r="G204">
        <v>6470</v>
      </c>
      <c r="H204" t="b">
        <v>0</v>
      </c>
      <c r="I204">
        <v>1313.1</v>
      </c>
      <c r="J204">
        <v>0</v>
      </c>
      <c r="K204">
        <v>0</v>
      </c>
      <c r="L204" t="s">
        <v>70</v>
      </c>
      <c r="M204" t="s">
        <v>82</v>
      </c>
      <c r="N204" t="s">
        <v>91</v>
      </c>
      <c r="O204" t="s">
        <v>92</v>
      </c>
      <c r="P204">
        <v>2</v>
      </c>
      <c r="Q204">
        <v>4</v>
      </c>
      <c r="R204">
        <v>3</v>
      </c>
    </row>
    <row r="205" spans="1:18" x14ac:dyDescent="0.25">
      <c r="A205" s="8" t="s">
        <v>697</v>
      </c>
      <c r="B205">
        <v>0</v>
      </c>
      <c r="C205">
        <v>1</v>
      </c>
      <c r="D205">
        <v>2019</v>
      </c>
      <c r="E205">
        <v>4</v>
      </c>
      <c r="G205">
        <v>6495</v>
      </c>
      <c r="H205" t="b">
        <v>0</v>
      </c>
      <c r="I205">
        <v>531.19000000000005</v>
      </c>
      <c r="J205">
        <v>0</v>
      </c>
      <c r="K205">
        <v>0</v>
      </c>
      <c r="L205" t="s">
        <v>70</v>
      </c>
      <c r="M205" t="s">
        <v>82</v>
      </c>
      <c r="N205" t="s">
        <v>91</v>
      </c>
      <c r="O205" t="s">
        <v>93</v>
      </c>
      <c r="P205">
        <v>2</v>
      </c>
      <c r="Q205">
        <v>4</v>
      </c>
      <c r="R205">
        <v>3</v>
      </c>
    </row>
    <row r="206" spans="1:18" x14ac:dyDescent="0.25">
      <c r="A206" s="8" t="s">
        <v>697</v>
      </c>
      <c r="B206">
        <v>0</v>
      </c>
      <c r="C206">
        <v>1</v>
      </c>
      <c r="D206">
        <v>2019</v>
      </c>
      <c r="E206">
        <v>4</v>
      </c>
      <c r="G206">
        <v>6640</v>
      </c>
      <c r="H206" t="b">
        <v>0</v>
      </c>
      <c r="I206">
        <v>20.8</v>
      </c>
      <c r="J206">
        <v>0</v>
      </c>
      <c r="K206">
        <v>0</v>
      </c>
      <c r="L206" t="s">
        <v>70</v>
      </c>
      <c r="M206" t="s">
        <v>82</v>
      </c>
      <c r="N206" t="s">
        <v>94</v>
      </c>
      <c r="O206" t="s">
        <v>95</v>
      </c>
      <c r="P206">
        <v>2</v>
      </c>
      <c r="Q206">
        <v>4</v>
      </c>
      <c r="R206">
        <v>5</v>
      </c>
    </row>
    <row r="207" spans="1:18" x14ac:dyDescent="0.25">
      <c r="A207" s="8" t="s">
        <v>697</v>
      </c>
      <c r="B207">
        <v>0</v>
      </c>
      <c r="C207">
        <v>1</v>
      </c>
      <c r="D207">
        <v>2019</v>
      </c>
      <c r="E207">
        <v>4</v>
      </c>
      <c r="G207">
        <v>6650</v>
      </c>
      <c r="H207" t="b">
        <v>0</v>
      </c>
      <c r="I207">
        <v>483.05</v>
      </c>
      <c r="J207">
        <v>0</v>
      </c>
      <c r="K207">
        <v>0</v>
      </c>
      <c r="L207" t="s">
        <v>70</v>
      </c>
      <c r="M207" t="s">
        <v>82</v>
      </c>
      <c r="N207" t="s">
        <v>94</v>
      </c>
      <c r="O207" t="s">
        <v>96</v>
      </c>
      <c r="P207">
        <v>2</v>
      </c>
      <c r="Q207">
        <v>4</v>
      </c>
      <c r="R207">
        <v>5</v>
      </c>
    </row>
    <row r="208" spans="1:18" x14ac:dyDescent="0.25">
      <c r="A208" s="8" t="s">
        <v>697</v>
      </c>
      <c r="B208">
        <v>0</v>
      </c>
      <c r="C208">
        <v>1</v>
      </c>
      <c r="D208">
        <v>2019</v>
      </c>
      <c r="E208">
        <v>4</v>
      </c>
      <c r="G208">
        <v>6651</v>
      </c>
      <c r="H208" t="b">
        <v>0</v>
      </c>
      <c r="I208">
        <v>115.8</v>
      </c>
      <c r="J208">
        <v>0</v>
      </c>
      <c r="K208">
        <v>0</v>
      </c>
      <c r="L208" t="s">
        <v>70</v>
      </c>
      <c r="M208" t="s">
        <v>82</v>
      </c>
      <c r="N208" t="s">
        <v>94</v>
      </c>
      <c r="O208" t="s">
        <v>117</v>
      </c>
      <c r="P208">
        <v>2</v>
      </c>
      <c r="Q208">
        <v>4</v>
      </c>
      <c r="R208">
        <v>5</v>
      </c>
    </row>
    <row r="209" spans="1:18" x14ac:dyDescent="0.25">
      <c r="A209" s="8" t="s">
        <v>697</v>
      </c>
      <c r="B209">
        <v>0</v>
      </c>
      <c r="C209">
        <v>1</v>
      </c>
      <c r="D209">
        <v>2019</v>
      </c>
      <c r="E209">
        <v>4</v>
      </c>
      <c r="G209">
        <v>6663</v>
      </c>
      <c r="H209" t="b">
        <v>0</v>
      </c>
      <c r="I209">
        <v>75</v>
      </c>
      <c r="J209">
        <v>0</v>
      </c>
      <c r="K209">
        <v>0</v>
      </c>
      <c r="L209" t="s">
        <v>70</v>
      </c>
      <c r="M209" t="s">
        <v>82</v>
      </c>
      <c r="N209" t="s">
        <v>94</v>
      </c>
      <c r="O209" t="s">
        <v>97</v>
      </c>
      <c r="P209">
        <v>2</v>
      </c>
      <c r="Q209">
        <v>4</v>
      </c>
      <c r="R209">
        <v>5</v>
      </c>
    </row>
    <row r="210" spans="1:18" x14ac:dyDescent="0.25">
      <c r="A210" s="8" t="s">
        <v>697</v>
      </c>
      <c r="B210">
        <v>0</v>
      </c>
      <c r="C210">
        <v>1</v>
      </c>
      <c r="D210">
        <v>2019</v>
      </c>
      <c r="E210">
        <v>4</v>
      </c>
      <c r="G210">
        <v>6664</v>
      </c>
      <c r="H210" t="b">
        <v>0</v>
      </c>
      <c r="I210">
        <v>48</v>
      </c>
      <c r="J210">
        <v>0</v>
      </c>
      <c r="K210">
        <v>0</v>
      </c>
      <c r="L210" t="s">
        <v>70</v>
      </c>
      <c r="M210" t="s">
        <v>82</v>
      </c>
      <c r="N210" t="s">
        <v>94</v>
      </c>
      <c r="O210" t="s">
        <v>98</v>
      </c>
      <c r="P210">
        <v>2</v>
      </c>
      <c r="Q210">
        <v>4</v>
      </c>
      <c r="R210">
        <v>5</v>
      </c>
    </row>
    <row r="211" spans="1:18" x14ac:dyDescent="0.25">
      <c r="A211" s="8" t="s">
        <v>697</v>
      </c>
      <c r="B211">
        <v>0</v>
      </c>
      <c r="C211">
        <v>1</v>
      </c>
      <c r="D211">
        <v>2019</v>
      </c>
      <c r="E211">
        <v>4</v>
      </c>
      <c r="G211">
        <v>6800</v>
      </c>
      <c r="H211" t="b">
        <v>0</v>
      </c>
      <c r="I211">
        <v>8.35</v>
      </c>
      <c r="J211">
        <v>0</v>
      </c>
      <c r="K211">
        <v>0</v>
      </c>
      <c r="L211" t="s">
        <v>70</v>
      </c>
      <c r="M211" t="s">
        <v>82</v>
      </c>
      <c r="N211" t="s">
        <v>99</v>
      </c>
      <c r="O211" t="s">
        <v>123</v>
      </c>
      <c r="P211">
        <v>2</v>
      </c>
      <c r="Q211">
        <v>4</v>
      </c>
      <c r="R211">
        <v>6</v>
      </c>
    </row>
    <row r="212" spans="1:18" x14ac:dyDescent="0.25">
      <c r="A212" s="8" t="s">
        <v>697</v>
      </c>
      <c r="B212">
        <v>0</v>
      </c>
      <c r="C212">
        <v>1</v>
      </c>
      <c r="D212">
        <v>2019</v>
      </c>
      <c r="E212">
        <v>4</v>
      </c>
      <c r="G212">
        <v>6805</v>
      </c>
      <c r="H212" t="b">
        <v>0</v>
      </c>
      <c r="I212">
        <v>217.07</v>
      </c>
      <c r="J212">
        <v>14.31</v>
      </c>
      <c r="K212">
        <v>0</v>
      </c>
      <c r="L212" t="s">
        <v>70</v>
      </c>
      <c r="M212" t="s">
        <v>82</v>
      </c>
      <c r="N212" t="s">
        <v>99</v>
      </c>
      <c r="O212" t="s">
        <v>100</v>
      </c>
      <c r="P212">
        <v>2</v>
      </c>
      <c r="Q212">
        <v>4</v>
      </c>
      <c r="R212">
        <v>6</v>
      </c>
    </row>
    <row r="213" spans="1:18" x14ac:dyDescent="0.25">
      <c r="A213" s="8" t="s">
        <v>697</v>
      </c>
      <c r="B213">
        <v>0</v>
      </c>
      <c r="C213">
        <v>1</v>
      </c>
      <c r="D213">
        <v>2019</v>
      </c>
      <c r="E213">
        <v>4</v>
      </c>
      <c r="G213">
        <v>6825</v>
      </c>
      <c r="H213" t="b">
        <v>0</v>
      </c>
      <c r="I213">
        <v>787.2</v>
      </c>
      <c r="J213">
        <v>0</v>
      </c>
      <c r="K213">
        <v>0</v>
      </c>
      <c r="L213" t="s">
        <v>70</v>
      </c>
      <c r="M213" t="s">
        <v>82</v>
      </c>
      <c r="N213" t="s">
        <v>101</v>
      </c>
      <c r="O213" t="s">
        <v>102</v>
      </c>
      <c r="P213">
        <v>2</v>
      </c>
      <c r="Q213">
        <v>4</v>
      </c>
      <c r="R213">
        <v>9</v>
      </c>
    </row>
    <row r="214" spans="1:18" x14ac:dyDescent="0.25">
      <c r="A214" s="8" t="s">
        <v>697</v>
      </c>
      <c r="B214">
        <v>0</v>
      </c>
      <c r="C214">
        <v>1</v>
      </c>
      <c r="D214">
        <v>2019</v>
      </c>
      <c r="E214">
        <v>4</v>
      </c>
      <c r="G214">
        <v>6850</v>
      </c>
      <c r="H214" t="b">
        <v>0</v>
      </c>
      <c r="I214">
        <v>865.72</v>
      </c>
      <c r="J214">
        <v>127.83</v>
      </c>
      <c r="K214">
        <v>0</v>
      </c>
      <c r="L214" t="s">
        <v>70</v>
      </c>
      <c r="M214" t="s">
        <v>82</v>
      </c>
      <c r="N214" t="s">
        <v>103</v>
      </c>
      <c r="O214" t="s">
        <v>103</v>
      </c>
      <c r="P214">
        <v>2</v>
      </c>
      <c r="Q214">
        <v>4</v>
      </c>
      <c r="R214">
        <v>11</v>
      </c>
    </row>
    <row r="215" spans="1:18" x14ac:dyDescent="0.25">
      <c r="A215" s="8" t="s">
        <v>697</v>
      </c>
      <c r="B215">
        <v>0</v>
      </c>
      <c r="C215">
        <v>1</v>
      </c>
      <c r="D215">
        <v>2019</v>
      </c>
      <c r="E215">
        <v>4</v>
      </c>
      <c r="G215">
        <v>6855</v>
      </c>
      <c r="H215" t="b">
        <v>0</v>
      </c>
      <c r="I215">
        <v>33</v>
      </c>
      <c r="J215">
        <v>0</v>
      </c>
      <c r="K215">
        <v>0</v>
      </c>
      <c r="L215" t="s">
        <v>70</v>
      </c>
      <c r="M215" t="s">
        <v>82</v>
      </c>
      <c r="N215" t="s">
        <v>103</v>
      </c>
      <c r="O215" t="s">
        <v>104</v>
      </c>
      <c r="P215">
        <v>2</v>
      </c>
      <c r="Q215">
        <v>4</v>
      </c>
      <c r="R215">
        <v>11</v>
      </c>
    </row>
    <row r="216" spans="1:18" x14ac:dyDescent="0.25">
      <c r="A216" s="8" t="s">
        <v>697</v>
      </c>
      <c r="B216">
        <v>0</v>
      </c>
      <c r="C216">
        <v>1</v>
      </c>
      <c r="D216">
        <v>2019</v>
      </c>
      <c r="E216">
        <v>4</v>
      </c>
      <c r="G216">
        <v>6859</v>
      </c>
      <c r="H216" t="b">
        <v>0</v>
      </c>
      <c r="I216">
        <v>1629.8400000000001</v>
      </c>
      <c r="J216">
        <v>0</v>
      </c>
      <c r="K216">
        <v>0</v>
      </c>
      <c r="L216" t="s">
        <v>70</v>
      </c>
      <c r="M216" t="s">
        <v>82</v>
      </c>
      <c r="N216" t="s">
        <v>103</v>
      </c>
      <c r="O216" t="s">
        <v>105</v>
      </c>
      <c r="P216">
        <v>2</v>
      </c>
      <c r="Q216">
        <v>4</v>
      </c>
      <c r="R216">
        <v>11</v>
      </c>
    </row>
    <row r="217" spans="1:18" x14ac:dyDescent="0.25">
      <c r="A217" s="8" t="s">
        <v>697</v>
      </c>
      <c r="B217">
        <v>0</v>
      </c>
      <c r="C217">
        <v>1</v>
      </c>
      <c r="D217">
        <v>2019</v>
      </c>
      <c r="E217">
        <v>4</v>
      </c>
      <c r="G217">
        <v>6974</v>
      </c>
      <c r="H217" t="b">
        <v>0</v>
      </c>
      <c r="I217">
        <v>15000</v>
      </c>
      <c r="J217">
        <v>0</v>
      </c>
      <c r="K217">
        <v>0</v>
      </c>
      <c r="L217" t="s">
        <v>70</v>
      </c>
      <c r="M217" t="s">
        <v>82</v>
      </c>
      <c r="N217" t="s">
        <v>106</v>
      </c>
      <c r="O217" t="s">
        <v>107</v>
      </c>
      <c r="P217">
        <v>2</v>
      </c>
      <c r="Q217">
        <v>4</v>
      </c>
      <c r="R217">
        <v>13</v>
      </c>
    </row>
    <row r="218" spans="1:18" x14ac:dyDescent="0.25">
      <c r="A218" s="8" t="s">
        <v>697</v>
      </c>
      <c r="B218">
        <v>0</v>
      </c>
      <c r="C218">
        <v>1</v>
      </c>
      <c r="D218">
        <v>2019</v>
      </c>
      <c r="E218">
        <v>4</v>
      </c>
      <c r="G218">
        <v>6976</v>
      </c>
      <c r="H218" t="b">
        <v>0</v>
      </c>
      <c r="I218">
        <v>3500</v>
      </c>
      <c r="J218">
        <v>0</v>
      </c>
      <c r="K218">
        <v>0</v>
      </c>
      <c r="L218" t="s">
        <v>70</v>
      </c>
      <c r="M218" t="s">
        <v>82</v>
      </c>
      <c r="N218" t="s">
        <v>106</v>
      </c>
      <c r="O218" t="s">
        <v>108</v>
      </c>
      <c r="P218">
        <v>2</v>
      </c>
      <c r="Q218">
        <v>4</v>
      </c>
      <c r="R218">
        <v>13</v>
      </c>
    </row>
    <row r="219" spans="1:18" x14ac:dyDescent="0.25">
      <c r="A219" s="8" t="s">
        <v>697</v>
      </c>
      <c r="B219">
        <v>0</v>
      </c>
      <c r="C219">
        <v>1</v>
      </c>
      <c r="D219">
        <v>2019</v>
      </c>
      <c r="E219">
        <v>4</v>
      </c>
      <c r="G219">
        <v>6984</v>
      </c>
      <c r="H219" t="b">
        <v>0</v>
      </c>
      <c r="I219">
        <v>0</v>
      </c>
      <c r="J219">
        <v>15000</v>
      </c>
      <c r="K219">
        <v>0</v>
      </c>
      <c r="L219" t="s">
        <v>70</v>
      </c>
      <c r="M219" t="s">
        <v>82</v>
      </c>
      <c r="N219" t="s">
        <v>106</v>
      </c>
      <c r="O219" t="s">
        <v>109</v>
      </c>
      <c r="P219">
        <v>2</v>
      </c>
      <c r="Q219">
        <v>4</v>
      </c>
      <c r="R219">
        <v>13</v>
      </c>
    </row>
    <row r="220" spans="1:18" x14ac:dyDescent="0.25">
      <c r="A220" s="8" t="s">
        <v>697</v>
      </c>
      <c r="B220">
        <v>0</v>
      </c>
      <c r="C220">
        <v>1</v>
      </c>
      <c r="D220">
        <v>2019</v>
      </c>
      <c r="E220">
        <v>4</v>
      </c>
      <c r="G220">
        <v>6986</v>
      </c>
      <c r="H220" t="b">
        <v>0</v>
      </c>
      <c r="I220">
        <v>0</v>
      </c>
      <c r="J220">
        <v>3500</v>
      </c>
      <c r="K220">
        <v>0</v>
      </c>
      <c r="L220" t="s">
        <v>70</v>
      </c>
      <c r="M220" t="s">
        <v>82</v>
      </c>
      <c r="N220" t="s">
        <v>106</v>
      </c>
      <c r="O220" t="s">
        <v>110</v>
      </c>
      <c r="P220">
        <v>2</v>
      </c>
      <c r="Q220">
        <v>4</v>
      </c>
      <c r="R220">
        <v>13</v>
      </c>
    </row>
    <row r="221" spans="1:18" x14ac:dyDescent="0.25">
      <c r="A221" s="8" t="s">
        <v>697</v>
      </c>
      <c r="B221">
        <v>0</v>
      </c>
      <c r="C221">
        <v>1</v>
      </c>
      <c r="D221">
        <v>2019</v>
      </c>
      <c r="E221">
        <v>5</v>
      </c>
      <c r="G221">
        <v>143</v>
      </c>
      <c r="H221" t="b">
        <v>0</v>
      </c>
      <c r="I221">
        <v>13507.779999999999</v>
      </c>
      <c r="J221">
        <v>0</v>
      </c>
      <c r="K221">
        <v>1</v>
      </c>
      <c r="L221" t="s">
        <v>9</v>
      </c>
      <c r="M221" t="s">
        <v>10</v>
      </c>
      <c r="N221" t="s">
        <v>11</v>
      </c>
      <c r="O221" t="s">
        <v>12</v>
      </c>
      <c r="P221">
        <v>1</v>
      </c>
      <c r="Q221">
        <v>1</v>
      </c>
      <c r="R221">
        <v>1</v>
      </c>
    </row>
    <row r="222" spans="1:18" x14ac:dyDescent="0.25">
      <c r="A222" s="8" t="s">
        <v>697</v>
      </c>
      <c r="B222">
        <v>0</v>
      </c>
      <c r="C222">
        <v>1</v>
      </c>
      <c r="D222">
        <v>2019</v>
      </c>
      <c r="E222">
        <v>5</v>
      </c>
      <c r="G222">
        <v>1200</v>
      </c>
      <c r="H222" t="b">
        <v>0</v>
      </c>
      <c r="I222">
        <v>3469.73</v>
      </c>
      <c r="J222">
        <v>0</v>
      </c>
      <c r="K222">
        <v>1</v>
      </c>
      <c r="L222" t="s">
        <v>19</v>
      </c>
      <c r="M222" t="s">
        <v>23</v>
      </c>
      <c r="N222" t="s">
        <v>148</v>
      </c>
      <c r="O222" t="s">
        <v>148</v>
      </c>
      <c r="P222">
        <v>2</v>
      </c>
      <c r="Q222">
        <v>2</v>
      </c>
      <c r="R222">
        <v>1</v>
      </c>
    </row>
    <row r="223" spans="1:18" x14ac:dyDescent="0.25">
      <c r="A223" s="8" t="s">
        <v>697</v>
      </c>
      <c r="B223">
        <v>0</v>
      </c>
      <c r="C223">
        <v>1</v>
      </c>
      <c r="D223">
        <v>2019</v>
      </c>
      <c r="E223">
        <v>5</v>
      </c>
      <c r="G223">
        <v>1371</v>
      </c>
      <c r="H223" t="b">
        <v>0</v>
      </c>
      <c r="I223">
        <v>7.39</v>
      </c>
      <c r="J223">
        <v>7.39</v>
      </c>
      <c r="K223">
        <v>1</v>
      </c>
      <c r="L223" t="s">
        <v>19</v>
      </c>
      <c r="M223" t="s">
        <v>23</v>
      </c>
      <c r="N223" t="s">
        <v>24</v>
      </c>
      <c r="O223" t="s">
        <v>121</v>
      </c>
      <c r="P223">
        <v>2</v>
      </c>
      <c r="Q223">
        <v>2</v>
      </c>
      <c r="R223">
        <v>4</v>
      </c>
    </row>
    <row r="224" spans="1:18" x14ac:dyDescent="0.25">
      <c r="A224" s="8" t="s">
        <v>697</v>
      </c>
      <c r="B224">
        <v>0</v>
      </c>
      <c r="C224">
        <v>1</v>
      </c>
      <c r="D224">
        <v>2019</v>
      </c>
      <c r="E224">
        <v>5</v>
      </c>
      <c r="G224">
        <v>1401</v>
      </c>
      <c r="H224" t="b">
        <v>0</v>
      </c>
      <c r="I224">
        <v>8.6199999999999992</v>
      </c>
      <c r="J224">
        <v>0</v>
      </c>
      <c r="K224">
        <v>1</v>
      </c>
      <c r="L224" t="s">
        <v>19</v>
      </c>
      <c r="M224" t="s">
        <v>23</v>
      </c>
      <c r="N224" t="s">
        <v>24</v>
      </c>
      <c r="O224" t="s">
        <v>26</v>
      </c>
      <c r="P224">
        <v>2</v>
      </c>
      <c r="Q224">
        <v>2</v>
      </c>
      <c r="R224">
        <v>4</v>
      </c>
    </row>
    <row r="225" spans="1:18" x14ac:dyDescent="0.25">
      <c r="A225" s="8" t="s">
        <v>697</v>
      </c>
      <c r="B225">
        <v>0</v>
      </c>
      <c r="C225">
        <v>1</v>
      </c>
      <c r="D225">
        <v>2019</v>
      </c>
      <c r="E225">
        <v>5</v>
      </c>
      <c r="G225">
        <v>1406</v>
      </c>
      <c r="H225" t="b">
        <v>0</v>
      </c>
      <c r="I225">
        <v>10433.24</v>
      </c>
      <c r="J225">
        <v>220.91000000000003</v>
      </c>
      <c r="K225">
        <v>1</v>
      </c>
      <c r="L225" t="s">
        <v>19</v>
      </c>
      <c r="M225" t="s">
        <v>23</v>
      </c>
      <c r="N225" t="s">
        <v>24</v>
      </c>
      <c r="O225" t="s">
        <v>27</v>
      </c>
      <c r="P225">
        <v>2</v>
      </c>
      <c r="Q225">
        <v>2</v>
      </c>
      <c r="R225">
        <v>4</v>
      </c>
    </row>
    <row r="226" spans="1:18" x14ac:dyDescent="0.25">
      <c r="A226" s="8" t="s">
        <v>697</v>
      </c>
      <c r="B226">
        <v>0</v>
      </c>
      <c r="C226">
        <v>1</v>
      </c>
      <c r="D226">
        <v>2019</v>
      </c>
      <c r="E226">
        <v>5</v>
      </c>
      <c r="G226">
        <v>1434</v>
      </c>
      <c r="H226" t="b">
        <v>0</v>
      </c>
      <c r="I226">
        <v>2.72</v>
      </c>
      <c r="J226">
        <v>76.679999999999993</v>
      </c>
      <c r="K226">
        <v>1</v>
      </c>
      <c r="L226" t="s">
        <v>19</v>
      </c>
      <c r="M226" t="s">
        <v>23</v>
      </c>
      <c r="N226" t="s">
        <v>24</v>
      </c>
      <c r="O226" t="s">
        <v>28</v>
      </c>
      <c r="P226">
        <v>2</v>
      </c>
      <c r="Q226">
        <v>2</v>
      </c>
      <c r="R226">
        <v>4</v>
      </c>
    </row>
    <row r="227" spans="1:18" x14ac:dyDescent="0.25">
      <c r="A227" s="8" t="s">
        <v>697</v>
      </c>
      <c r="B227">
        <v>0</v>
      </c>
      <c r="C227">
        <v>1</v>
      </c>
      <c r="D227">
        <v>2019</v>
      </c>
      <c r="E227">
        <v>5</v>
      </c>
      <c r="G227">
        <v>1437</v>
      </c>
      <c r="H227" t="b">
        <v>0</v>
      </c>
      <c r="I227">
        <v>218.19</v>
      </c>
      <c r="J227">
        <v>88.9</v>
      </c>
      <c r="K227">
        <v>1</v>
      </c>
      <c r="L227" t="s">
        <v>19</v>
      </c>
      <c r="M227" t="s">
        <v>23</v>
      </c>
      <c r="N227" t="s">
        <v>24</v>
      </c>
      <c r="O227" t="s">
        <v>29</v>
      </c>
      <c r="P227">
        <v>2</v>
      </c>
      <c r="Q227">
        <v>2</v>
      </c>
      <c r="R227">
        <v>4</v>
      </c>
    </row>
    <row r="228" spans="1:18" x14ac:dyDescent="0.25">
      <c r="A228" s="8" t="s">
        <v>697</v>
      </c>
      <c r="B228">
        <v>0</v>
      </c>
      <c r="C228">
        <v>1</v>
      </c>
      <c r="D228">
        <v>2019</v>
      </c>
      <c r="E228">
        <v>5</v>
      </c>
      <c r="G228">
        <v>1600</v>
      </c>
      <c r="H228" t="b">
        <v>0</v>
      </c>
      <c r="I228">
        <v>0</v>
      </c>
      <c r="J228">
        <v>18.579999999999998</v>
      </c>
      <c r="K228">
        <v>1</v>
      </c>
      <c r="L228" t="s">
        <v>19</v>
      </c>
      <c r="M228" t="s">
        <v>30</v>
      </c>
      <c r="N228" t="s">
        <v>31</v>
      </c>
      <c r="O228" t="s">
        <v>32</v>
      </c>
      <c r="P228">
        <v>2</v>
      </c>
      <c r="Q228">
        <v>4</v>
      </c>
      <c r="R228">
        <v>1</v>
      </c>
    </row>
    <row r="229" spans="1:18" x14ac:dyDescent="0.25">
      <c r="A229" s="8" t="s">
        <v>697</v>
      </c>
      <c r="B229">
        <v>0</v>
      </c>
      <c r="C229">
        <v>1</v>
      </c>
      <c r="D229">
        <v>2019</v>
      </c>
      <c r="E229">
        <v>5</v>
      </c>
      <c r="G229">
        <v>1803</v>
      </c>
      <c r="H229" t="b">
        <v>0</v>
      </c>
      <c r="I229">
        <v>203119.65</v>
      </c>
      <c r="J229">
        <v>91233.62000000001</v>
      </c>
      <c r="K229">
        <v>1</v>
      </c>
      <c r="L229" t="s">
        <v>19</v>
      </c>
      <c r="M229" t="s">
        <v>30</v>
      </c>
      <c r="N229" t="s">
        <v>31</v>
      </c>
      <c r="O229" t="s">
        <v>33</v>
      </c>
      <c r="P229">
        <v>2</v>
      </c>
      <c r="Q229">
        <v>4</v>
      </c>
      <c r="R229">
        <v>1</v>
      </c>
    </row>
    <row r="230" spans="1:18" x14ac:dyDescent="0.25">
      <c r="A230" s="8" t="s">
        <v>697</v>
      </c>
      <c r="B230">
        <v>0</v>
      </c>
      <c r="C230">
        <v>1</v>
      </c>
      <c r="D230">
        <v>2019</v>
      </c>
      <c r="E230">
        <v>5</v>
      </c>
      <c r="G230">
        <v>1900</v>
      </c>
      <c r="H230" t="b">
        <v>0</v>
      </c>
      <c r="I230">
        <v>4477</v>
      </c>
      <c r="J230">
        <v>0</v>
      </c>
      <c r="K230">
        <v>1</v>
      </c>
      <c r="L230" t="s">
        <v>34</v>
      </c>
      <c r="M230" t="s">
        <v>34</v>
      </c>
      <c r="N230" t="s">
        <v>34</v>
      </c>
      <c r="O230" t="s">
        <v>35</v>
      </c>
      <c r="P230">
        <v>3</v>
      </c>
      <c r="Q230">
        <v>1</v>
      </c>
      <c r="R230">
        <v>1</v>
      </c>
    </row>
    <row r="231" spans="1:18" x14ac:dyDescent="0.25">
      <c r="A231" s="8" t="s">
        <v>697</v>
      </c>
      <c r="B231">
        <v>0</v>
      </c>
      <c r="C231">
        <v>1</v>
      </c>
      <c r="D231">
        <v>2019</v>
      </c>
      <c r="E231">
        <v>5</v>
      </c>
      <c r="G231">
        <v>2920</v>
      </c>
      <c r="H231" t="b">
        <v>0</v>
      </c>
      <c r="I231">
        <v>0</v>
      </c>
      <c r="J231">
        <v>376444.44</v>
      </c>
      <c r="K231">
        <v>2</v>
      </c>
      <c r="L231" t="s">
        <v>36</v>
      </c>
      <c r="M231" t="s">
        <v>40</v>
      </c>
      <c r="N231" t="s">
        <v>40</v>
      </c>
      <c r="O231" t="s">
        <v>40</v>
      </c>
      <c r="P231">
        <v>1</v>
      </c>
      <c r="Q231">
        <v>2</v>
      </c>
      <c r="R231">
        <v>1</v>
      </c>
    </row>
    <row r="232" spans="1:18" x14ac:dyDescent="0.25">
      <c r="A232" s="8" t="s">
        <v>697</v>
      </c>
      <c r="B232">
        <v>0</v>
      </c>
      <c r="C232">
        <v>1</v>
      </c>
      <c r="D232">
        <v>2019</v>
      </c>
      <c r="E232">
        <v>5</v>
      </c>
      <c r="G232">
        <v>3070</v>
      </c>
      <c r="H232" t="b">
        <v>0</v>
      </c>
      <c r="I232">
        <v>6000</v>
      </c>
      <c r="J232">
        <v>0</v>
      </c>
      <c r="K232">
        <v>2</v>
      </c>
      <c r="L232" t="s">
        <v>46</v>
      </c>
      <c r="M232" t="s">
        <v>47</v>
      </c>
      <c r="N232" t="s">
        <v>47</v>
      </c>
      <c r="O232" t="s">
        <v>47</v>
      </c>
      <c r="P232">
        <v>2</v>
      </c>
      <c r="Q232">
        <v>3</v>
      </c>
      <c r="R232">
        <v>3</v>
      </c>
    </row>
    <row r="233" spans="1:18" x14ac:dyDescent="0.25">
      <c r="A233" s="8" t="s">
        <v>697</v>
      </c>
      <c r="B233">
        <v>0</v>
      </c>
      <c r="C233">
        <v>1</v>
      </c>
      <c r="D233">
        <v>2019</v>
      </c>
      <c r="E233">
        <v>5</v>
      </c>
      <c r="G233">
        <v>3300</v>
      </c>
      <c r="H233" t="b">
        <v>0</v>
      </c>
      <c r="I233">
        <v>55453.34</v>
      </c>
      <c r="J233">
        <v>58323.590000000004</v>
      </c>
      <c r="K233">
        <v>2</v>
      </c>
      <c r="L233" t="s">
        <v>51</v>
      </c>
      <c r="M233" t="s">
        <v>149</v>
      </c>
      <c r="N233" t="s">
        <v>149</v>
      </c>
      <c r="O233" t="s">
        <v>150</v>
      </c>
      <c r="P233">
        <v>3</v>
      </c>
      <c r="Q233">
        <v>4</v>
      </c>
      <c r="R233">
        <v>1</v>
      </c>
    </row>
    <row r="234" spans="1:18" x14ac:dyDescent="0.25">
      <c r="A234" s="8" t="s">
        <v>697</v>
      </c>
      <c r="B234">
        <v>0</v>
      </c>
      <c r="C234">
        <v>1</v>
      </c>
      <c r="D234">
        <v>2019</v>
      </c>
      <c r="E234">
        <v>5</v>
      </c>
      <c r="G234">
        <v>3512</v>
      </c>
      <c r="H234" t="b">
        <v>0</v>
      </c>
      <c r="I234">
        <v>376444.44</v>
      </c>
      <c r="J234">
        <v>200000</v>
      </c>
      <c r="K234">
        <v>2</v>
      </c>
      <c r="L234" t="s">
        <v>51</v>
      </c>
      <c r="M234" t="s">
        <v>52</v>
      </c>
      <c r="N234" t="s">
        <v>52</v>
      </c>
      <c r="O234" t="s">
        <v>53</v>
      </c>
      <c r="P234">
        <v>3</v>
      </c>
      <c r="Q234">
        <v>8</v>
      </c>
      <c r="R234">
        <v>1</v>
      </c>
    </row>
    <row r="235" spans="1:18" x14ac:dyDescent="0.25">
      <c r="A235" s="8" t="s">
        <v>697</v>
      </c>
      <c r="B235">
        <v>0</v>
      </c>
      <c r="C235">
        <v>1</v>
      </c>
      <c r="D235">
        <v>2019</v>
      </c>
      <c r="E235">
        <v>5</v>
      </c>
      <c r="G235">
        <v>3720</v>
      </c>
      <c r="H235" t="b">
        <v>0</v>
      </c>
      <c r="I235">
        <v>16119.640000000001</v>
      </c>
      <c r="J235">
        <v>16119.64</v>
      </c>
      <c r="K235">
        <v>2</v>
      </c>
      <c r="L235" t="s">
        <v>51</v>
      </c>
      <c r="M235" t="s">
        <v>52</v>
      </c>
      <c r="N235" t="s">
        <v>52</v>
      </c>
      <c r="O235" t="s">
        <v>55</v>
      </c>
      <c r="P235">
        <v>3</v>
      </c>
      <c r="Q235">
        <v>8</v>
      </c>
      <c r="R235">
        <v>1</v>
      </c>
    </row>
    <row r="236" spans="1:18" x14ac:dyDescent="0.25">
      <c r="A236" s="8" t="s">
        <v>697</v>
      </c>
      <c r="B236">
        <v>0</v>
      </c>
      <c r="C236">
        <v>1</v>
      </c>
      <c r="D236">
        <v>2019</v>
      </c>
      <c r="E236">
        <v>5</v>
      </c>
      <c r="G236">
        <v>3730</v>
      </c>
      <c r="H236" t="b">
        <v>0</v>
      </c>
      <c r="I236">
        <v>4418.79</v>
      </c>
      <c r="J236">
        <v>4418.79</v>
      </c>
      <c r="K236">
        <v>2</v>
      </c>
      <c r="L236" t="s">
        <v>51</v>
      </c>
      <c r="M236" t="s">
        <v>52</v>
      </c>
      <c r="N236" t="s">
        <v>52</v>
      </c>
      <c r="O236" t="s">
        <v>56</v>
      </c>
      <c r="P236">
        <v>3</v>
      </c>
      <c r="Q236">
        <v>8</v>
      </c>
      <c r="R236">
        <v>1</v>
      </c>
    </row>
    <row r="237" spans="1:18" x14ac:dyDescent="0.25">
      <c r="A237" s="8" t="s">
        <v>697</v>
      </c>
      <c r="B237">
        <v>0</v>
      </c>
      <c r="C237">
        <v>1</v>
      </c>
      <c r="D237">
        <v>2019</v>
      </c>
      <c r="E237">
        <v>5</v>
      </c>
      <c r="G237">
        <v>3740</v>
      </c>
      <c r="H237" t="b">
        <v>0</v>
      </c>
      <c r="I237">
        <v>8003.6900000000005</v>
      </c>
      <c r="J237">
        <v>8003.69</v>
      </c>
      <c r="K237">
        <v>2</v>
      </c>
      <c r="L237" t="s">
        <v>51</v>
      </c>
      <c r="M237" t="s">
        <v>52</v>
      </c>
      <c r="N237" t="s">
        <v>52</v>
      </c>
      <c r="O237" t="s">
        <v>57</v>
      </c>
      <c r="P237">
        <v>3</v>
      </c>
      <c r="Q237">
        <v>8</v>
      </c>
      <c r="R237">
        <v>1</v>
      </c>
    </row>
    <row r="238" spans="1:18" x14ac:dyDescent="0.25">
      <c r="A238" s="8" t="s">
        <v>697</v>
      </c>
      <c r="B238">
        <v>0</v>
      </c>
      <c r="C238">
        <v>1</v>
      </c>
      <c r="D238">
        <v>2019</v>
      </c>
      <c r="E238">
        <v>5</v>
      </c>
      <c r="G238">
        <v>3770</v>
      </c>
      <c r="H238" t="b">
        <v>0</v>
      </c>
      <c r="I238">
        <v>60</v>
      </c>
      <c r="J238">
        <v>60</v>
      </c>
      <c r="K238">
        <v>2</v>
      </c>
      <c r="L238" t="s">
        <v>51</v>
      </c>
      <c r="M238" t="s">
        <v>52</v>
      </c>
      <c r="N238" t="s">
        <v>52</v>
      </c>
      <c r="O238" t="s">
        <v>58</v>
      </c>
      <c r="P238">
        <v>3</v>
      </c>
      <c r="Q238">
        <v>8</v>
      </c>
      <c r="R238">
        <v>1</v>
      </c>
    </row>
    <row r="239" spans="1:18" x14ac:dyDescent="0.25">
      <c r="A239" s="8" t="s">
        <v>697</v>
      </c>
      <c r="B239">
        <v>0</v>
      </c>
      <c r="C239">
        <v>1</v>
      </c>
      <c r="D239">
        <v>2019</v>
      </c>
      <c r="E239">
        <v>5</v>
      </c>
      <c r="G239">
        <v>3790</v>
      </c>
      <c r="H239" t="b">
        <v>0</v>
      </c>
      <c r="I239">
        <v>28602.12</v>
      </c>
      <c r="J239">
        <v>28602.12</v>
      </c>
      <c r="K239">
        <v>2</v>
      </c>
      <c r="L239" t="s">
        <v>51</v>
      </c>
      <c r="M239" t="s">
        <v>52</v>
      </c>
      <c r="N239" t="s">
        <v>52</v>
      </c>
      <c r="O239" t="s">
        <v>59</v>
      </c>
      <c r="P239">
        <v>3</v>
      </c>
      <c r="Q239">
        <v>8</v>
      </c>
      <c r="R239">
        <v>1</v>
      </c>
    </row>
    <row r="240" spans="1:18" x14ac:dyDescent="0.25">
      <c r="A240" s="8" t="s">
        <v>697</v>
      </c>
      <c r="B240">
        <v>0</v>
      </c>
      <c r="C240">
        <v>1</v>
      </c>
      <c r="D240">
        <v>2019</v>
      </c>
      <c r="E240">
        <v>5</v>
      </c>
      <c r="G240">
        <v>3806</v>
      </c>
      <c r="H240" t="b">
        <v>0</v>
      </c>
      <c r="I240">
        <v>0</v>
      </c>
      <c r="J240">
        <v>106.93</v>
      </c>
      <c r="K240">
        <v>2</v>
      </c>
      <c r="L240" t="s">
        <v>51</v>
      </c>
      <c r="M240" t="s">
        <v>52</v>
      </c>
      <c r="N240" t="s">
        <v>52</v>
      </c>
      <c r="O240" t="s">
        <v>60</v>
      </c>
      <c r="P240">
        <v>3</v>
      </c>
      <c r="Q240">
        <v>8</v>
      </c>
      <c r="R240">
        <v>1</v>
      </c>
    </row>
    <row r="241" spans="1:18" x14ac:dyDescent="0.25">
      <c r="A241" s="8" t="s">
        <v>697</v>
      </c>
      <c r="B241">
        <v>0</v>
      </c>
      <c r="C241">
        <v>1</v>
      </c>
      <c r="D241">
        <v>2019</v>
      </c>
      <c r="E241">
        <v>5</v>
      </c>
      <c r="G241">
        <v>3820</v>
      </c>
      <c r="H241" t="b">
        <v>0</v>
      </c>
      <c r="I241">
        <v>0</v>
      </c>
      <c r="J241">
        <v>3119.65</v>
      </c>
      <c r="K241">
        <v>2</v>
      </c>
      <c r="L241" t="s">
        <v>51</v>
      </c>
      <c r="M241" t="s">
        <v>52</v>
      </c>
      <c r="N241" t="s">
        <v>52</v>
      </c>
      <c r="O241" t="s">
        <v>119</v>
      </c>
      <c r="P241">
        <v>3</v>
      </c>
      <c r="Q241">
        <v>8</v>
      </c>
      <c r="R241">
        <v>1</v>
      </c>
    </row>
    <row r="242" spans="1:18" x14ac:dyDescent="0.25">
      <c r="A242" s="8" t="s">
        <v>697</v>
      </c>
      <c r="B242">
        <v>0</v>
      </c>
      <c r="C242">
        <v>1</v>
      </c>
      <c r="D242">
        <v>2019</v>
      </c>
      <c r="E242">
        <v>5</v>
      </c>
      <c r="G242">
        <v>3900</v>
      </c>
      <c r="H242" t="b">
        <v>0</v>
      </c>
      <c r="I242">
        <v>24022.73</v>
      </c>
      <c r="J242">
        <v>0</v>
      </c>
      <c r="K242">
        <v>2</v>
      </c>
      <c r="L242" t="s">
        <v>226</v>
      </c>
      <c r="M242" t="s">
        <v>226</v>
      </c>
      <c r="N242" t="s">
        <v>226</v>
      </c>
      <c r="O242" t="s">
        <v>62</v>
      </c>
      <c r="P242">
        <v>4</v>
      </c>
      <c r="Q242">
        <v>1</v>
      </c>
      <c r="R242">
        <v>1</v>
      </c>
    </row>
    <row r="243" spans="1:18" x14ac:dyDescent="0.25">
      <c r="A243" s="8" t="s">
        <v>697</v>
      </c>
      <c r="B243">
        <v>0</v>
      </c>
      <c r="C243">
        <v>1</v>
      </c>
      <c r="D243">
        <v>2019</v>
      </c>
      <c r="E243">
        <v>5</v>
      </c>
      <c r="G243">
        <v>4336</v>
      </c>
      <c r="H243" t="b">
        <v>0</v>
      </c>
      <c r="I243">
        <v>0</v>
      </c>
      <c r="J243">
        <v>2800</v>
      </c>
      <c r="K243">
        <v>0</v>
      </c>
      <c r="L243" t="s">
        <v>63</v>
      </c>
      <c r="M243" t="s">
        <v>64</v>
      </c>
      <c r="N243" t="s">
        <v>64</v>
      </c>
      <c r="O243" t="s">
        <v>124</v>
      </c>
      <c r="P243">
        <v>1</v>
      </c>
      <c r="Q243">
        <v>1</v>
      </c>
      <c r="R243">
        <v>1</v>
      </c>
    </row>
    <row r="244" spans="1:18" x14ac:dyDescent="0.25">
      <c r="A244" s="8" t="s">
        <v>697</v>
      </c>
      <c r="B244">
        <v>0</v>
      </c>
      <c r="C244">
        <v>1</v>
      </c>
      <c r="D244">
        <v>2019</v>
      </c>
      <c r="E244">
        <v>5</v>
      </c>
      <c r="G244">
        <v>4400</v>
      </c>
      <c r="H244" t="b">
        <v>0</v>
      </c>
      <c r="I244">
        <v>0</v>
      </c>
      <c r="J244">
        <v>562.79999999999995</v>
      </c>
      <c r="K244">
        <v>0</v>
      </c>
      <c r="L244" t="s">
        <v>63</v>
      </c>
      <c r="M244" t="s">
        <v>64</v>
      </c>
      <c r="N244" t="s">
        <v>64</v>
      </c>
      <c r="O244" t="s">
        <v>65</v>
      </c>
      <c r="P244">
        <v>1</v>
      </c>
      <c r="Q244">
        <v>1</v>
      </c>
      <c r="R244">
        <v>1</v>
      </c>
    </row>
    <row r="245" spans="1:18" x14ac:dyDescent="0.25">
      <c r="A245" s="8" t="s">
        <v>697</v>
      </c>
      <c r="B245">
        <v>0</v>
      </c>
      <c r="C245">
        <v>1</v>
      </c>
      <c r="D245">
        <v>2019</v>
      </c>
      <c r="E245">
        <v>5</v>
      </c>
      <c r="G245">
        <v>4820</v>
      </c>
      <c r="H245" t="b">
        <v>0</v>
      </c>
      <c r="I245">
        <v>0</v>
      </c>
      <c r="J245">
        <v>10206.15</v>
      </c>
      <c r="K245">
        <v>0</v>
      </c>
      <c r="L245" t="s">
        <v>63</v>
      </c>
      <c r="M245" t="s">
        <v>67</v>
      </c>
      <c r="N245" t="s">
        <v>68</v>
      </c>
      <c r="O245" t="s">
        <v>68</v>
      </c>
      <c r="P245">
        <v>1</v>
      </c>
      <c r="Q245">
        <v>3</v>
      </c>
      <c r="R245">
        <v>2</v>
      </c>
    </row>
    <row r="246" spans="1:18" x14ac:dyDescent="0.25">
      <c r="A246" s="8" t="s">
        <v>697</v>
      </c>
      <c r="B246">
        <v>0</v>
      </c>
      <c r="C246">
        <v>1</v>
      </c>
      <c r="D246">
        <v>2019</v>
      </c>
      <c r="E246">
        <v>5</v>
      </c>
      <c r="G246">
        <v>4830</v>
      </c>
      <c r="H246" t="b">
        <v>0</v>
      </c>
      <c r="I246">
        <v>0</v>
      </c>
      <c r="J246">
        <v>24022.73</v>
      </c>
      <c r="K246">
        <v>0</v>
      </c>
      <c r="L246" t="s">
        <v>63</v>
      </c>
      <c r="M246" t="s">
        <v>69</v>
      </c>
      <c r="N246" t="s">
        <v>69</v>
      </c>
      <c r="O246" t="s">
        <v>69</v>
      </c>
      <c r="P246">
        <v>1</v>
      </c>
      <c r="Q246">
        <v>4</v>
      </c>
      <c r="R246">
        <v>1</v>
      </c>
    </row>
    <row r="247" spans="1:18" x14ac:dyDescent="0.25">
      <c r="A247" s="8" t="s">
        <v>697</v>
      </c>
      <c r="B247">
        <v>0</v>
      </c>
      <c r="C247">
        <v>1</v>
      </c>
      <c r="D247">
        <v>2019</v>
      </c>
      <c r="E247">
        <v>5</v>
      </c>
      <c r="G247">
        <v>6020</v>
      </c>
      <c r="H247" t="b">
        <v>0</v>
      </c>
      <c r="I247">
        <v>17159</v>
      </c>
      <c r="J247">
        <v>0</v>
      </c>
      <c r="K247">
        <v>0</v>
      </c>
      <c r="L247" t="s">
        <v>70</v>
      </c>
      <c r="M247" t="s">
        <v>74</v>
      </c>
      <c r="N247" t="s">
        <v>75</v>
      </c>
      <c r="O247" t="s">
        <v>76</v>
      </c>
      <c r="P247">
        <v>2</v>
      </c>
      <c r="Q247">
        <v>2</v>
      </c>
      <c r="R247">
        <v>1</v>
      </c>
    </row>
    <row r="248" spans="1:18" x14ac:dyDescent="0.25">
      <c r="A248" s="8" t="s">
        <v>697</v>
      </c>
      <c r="B248">
        <v>0</v>
      </c>
      <c r="C248">
        <v>1</v>
      </c>
      <c r="D248">
        <v>2019</v>
      </c>
      <c r="E248">
        <v>5</v>
      </c>
      <c r="G248">
        <v>6024</v>
      </c>
      <c r="H248" t="b">
        <v>0</v>
      </c>
      <c r="I248">
        <v>7000</v>
      </c>
      <c r="J248">
        <v>0</v>
      </c>
      <c r="K248">
        <v>0</v>
      </c>
      <c r="L248" t="s">
        <v>70</v>
      </c>
      <c r="M248" t="s">
        <v>74</v>
      </c>
      <c r="N248" t="s">
        <v>75</v>
      </c>
      <c r="O248" t="s">
        <v>77</v>
      </c>
      <c r="P248">
        <v>2</v>
      </c>
      <c r="Q248">
        <v>2</v>
      </c>
      <c r="R248">
        <v>1</v>
      </c>
    </row>
    <row r="249" spans="1:18" x14ac:dyDescent="0.25">
      <c r="A249" s="8" t="s">
        <v>697</v>
      </c>
      <c r="B249">
        <v>0</v>
      </c>
      <c r="C249">
        <v>1</v>
      </c>
      <c r="D249">
        <v>2019</v>
      </c>
      <c r="E249">
        <v>5</v>
      </c>
      <c r="G249">
        <v>6110</v>
      </c>
      <c r="H249" t="b">
        <v>0</v>
      </c>
      <c r="I249">
        <v>4266.9100000000008</v>
      </c>
      <c r="J249">
        <v>0</v>
      </c>
      <c r="K249">
        <v>0</v>
      </c>
      <c r="L249" t="s">
        <v>70</v>
      </c>
      <c r="M249" t="s">
        <v>74</v>
      </c>
      <c r="N249" t="s">
        <v>78</v>
      </c>
      <c r="O249" t="s">
        <v>79</v>
      </c>
      <c r="P249">
        <v>2</v>
      </c>
      <c r="Q249">
        <v>2</v>
      </c>
      <c r="R249">
        <v>2</v>
      </c>
    </row>
    <row r="250" spans="1:18" x14ac:dyDescent="0.25">
      <c r="A250" s="8" t="s">
        <v>697</v>
      </c>
      <c r="B250">
        <v>0</v>
      </c>
      <c r="C250">
        <v>1</v>
      </c>
      <c r="D250">
        <v>2019</v>
      </c>
      <c r="E250">
        <v>5</v>
      </c>
      <c r="G250">
        <v>6111</v>
      </c>
      <c r="H250" t="b">
        <v>0</v>
      </c>
      <c r="I250">
        <v>176.21</v>
      </c>
      <c r="J250">
        <v>0</v>
      </c>
      <c r="K250">
        <v>0</v>
      </c>
      <c r="L250" t="s">
        <v>70</v>
      </c>
      <c r="M250" t="s">
        <v>74</v>
      </c>
      <c r="N250" t="s">
        <v>78</v>
      </c>
      <c r="O250" t="s">
        <v>80</v>
      </c>
      <c r="P250">
        <v>2</v>
      </c>
      <c r="Q250">
        <v>2</v>
      </c>
      <c r="R250">
        <v>2</v>
      </c>
    </row>
    <row r="251" spans="1:18" x14ac:dyDescent="0.25">
      <c r="A251" s="8" t="s">
        <v>697</v>
      </c>
      <c r="B251">
        <v>0</v>
      </c>
      <c r="C251">
        <v>1</v>
      </c>
      <c r="D251">
        <v>2019</v>
      </c>
      <c r="E251">
        <v>5</v>
      </c>
      <c r="G251">
        <v>6300</v>
      </c>
      <c r="H251" t="b">
        <v>0</v>
      </c>
      <c r="I251">
        <v>17.489999999999998</v>
      </c>
      <c r="J251">
        <v>0</v>
      </c>
      <c r="K251">
        <v>0</v>
      </c>
      <c r="L251" t="s">
        <v>70</v>
      </c>
      <c r="M251" t="s">
        <v>82</v>
      </c>
      <c r="N251" t="s">
        <v>83</v>
      </c>
      <c r="O251" t="s">
        <v>82</v>
      </c>
      <c r="P251">
        <v>2</v>
      </c>
      <c r="Q251">
        <v>4</v>
      </c>
      <c r="R251">
        <v>10</v>
      </c>
    </row>
    <row r="252" spans="1:18" x14ac:dyDescent="0.25">
      <c r="A252" s="8" t="s">
        <v>697</v>
      </c>
      <c r="B252">
        <v>0</v>
      </c>
      <c r="C252">
        <v>1</v>
      </c>
      <c r="D252">
        <v>2019</v>
      </c>
      <c r="E252">
        <v>5</v>
      </c>
      <c r="G252">
        <v>6301</v>
      </c>
      <c r="H252" t="b">
        <v>0</v>
      </c>
      <c r="I252">
        <v>1186.7</v>
      </c>
      <c r="J252">
        <v>38.44</v>
      </c>
      <c r="K252">
        <v>0</v>
      </c>
      <c r="L252" t="s">
        <v>70</v>
      </c>
      <c r="M252" t="s">
        <v>82</v>
      </c>
      <c r="N252" t="s">
        <v>83</v>
      </c>
      <c r="O252" t="s">
        <v>122</v>
      </c>
      <c r="P252">
        <v>2</v>
      </c>
      <c r="Q252">
        <v>4</v>
      </c>
      <c r="R252">
        <v>10</v>
      </c>
    </row>
    <row r="253" spans="1:18" x14ac:dyDescent="0.25">
      <c r="A253" s="8" t="s">
        <v>697</v>
      </c>
      <c r="B253">
        <v>0</v>
      </c>
      <c r="C253">
        <v>1</v>
      </c>
      <c r="D253">
        <v>2019</v>
      </c>
      <c r="E253">
        <v>5</v>
      </c>
      <c r="G253">
        <v>6310</v>
      </c>
      <c r="H253" t="b">
        <v>0</v>
      </c>
      <c r="I253">
        <v>5000</v>
      </c>
      <c r="J253">
        <v>0</v>
      </c>
      <c r="K253">
        <v>0</v>
      </c>
      <c r="L253" t="s">
        <v>70</v>
      </c>
      <c r="M253" t="s">
        <v>82</v>
      </c>
      <c r="N253" t="s">
        <v>84</v>
      </c>
      <c r="O253" t="s">
        <v>85</v>
      </c>
      <c r="P253">
        <v>2</v>
      </c>
      <c r="Q253">
        <v>4</v>
      </c>
      <c r="R253">
        <v>1</v>
      </c>
    </row>
    <row r="254" spans="1:18" x14ac:dyDescent="0.25">
      <c r="A254" s="8" t="s">
        <v>697</v>
      </c>
      <c r="B254">
        <v>0</v>
      </c>
      <c r="C254">
        <v>1</v>
      </c>
      <c r="D254">
        <v>2019</v>
      </c>
      <c r="E254">
        <v>5</v>
      </c>
      <c r="G254">
        <v>6325</v>
      </c>
      <c r="H254" t="b">
        <v>0</v>
      </c>
      <c r="I254">
        <v>1000</v>
      </c>
      <c r="J254">
        <v>0</v>
      </c>
      <c r="K254">
        <v>0</v>
      </c>
      <c r="L254" t="s">
        <v>70</v>
      </c>
      <c r="M254" t="s">
        <v>82</v>
      </c>
      <c r="N254" t="s">
        <v>84</v>
      </c>
      <c r="O254" t="s">
        <v>86</v>
      </c>
      <c r="P254">
        <v>2</v>
      </c>
      <c r="Q254">
        <v>4</v>
      </c>
      <c r="R254">
        <v>1</v>
      </c>
    </row>
    <row r="255" spans="1:18" x14ac:dyDescent="0.25">
      <c r="A255" s="8" t="s">
        <v>697</v>
      </c>
      <c r="B255">
        <v>0</v>
      </c>
      <c r="C255">
        <v>1</v>
      </c>
      <c r="D255">
        <v>2019</v>
      </c>
      <c r="E255">
        <v>5</v>
      </c>
      <c r="G255">
        <v>6330</v>
      </c>
      <c r="H255" t="b">
        <v>0</v>
      </c>
      <c r="I255">
        <v>414.68</v>
      </c>
      <c r="J255">
        <v>0</v>
      </c>
      <c r="K255">
        <v>0</v>
      </c>
      <c r="L255" t="s">
        <v>70</v>
      </c>
      <c r="M255" t="s">
        <v>82</v>
      </c>
      <c r="N255" t="s">
        <v>84</v>
      </c>
      <c r="O255" t="s">
        <v>87</v>
      </c>
      <c r="P255">
        <v>2</v>
      </c>
      <c r="Q255">
        <v>4</v>
      </c>
      <c r="R255">
        <v>1</v>
      </c>
    </row>
    <row r="256" spans="1:18" x14ac:dyDescent="0.25">
      <c r="A256" s="8" t="s">
        <v>697</v>
      </c>
      <c r="B256">
        <v>0</v>
      </c>
      <c r="C256">
        <v>1</v>
      </c>
      <c r="D256">
        <v>2019</v>
      </c>
      <c r="E256">
        <v>5</v>
      </c>
      <c r="G256">
        <v>6601</v>
      </c>
      <c r="H256" t="b">
        <v>0</v>
      </c>
      <c r="I256">
        <v>2500</v>
      </c>
      <c r="J256">
        <v>0</v>
      </c>
      <c r="K256">
        <v>0</v>
      </c>
      <c r="L256" t="s">
        <v>70</v>
      </c>
      <c r="M256" t="s">
        <v>82</v>
      </c>
      <c r="N256" t="s">
        <v>94</v>
      </c>
      <c r="O256" t="s">
        <v>125</v>
      </c>
      <c r="P256">
        <v>2</v>
      </c>
      <c r="Q256">
        <v>4</v>
      </c>
      <c r="R256">
        <v>5</v>
      </c>
    </row>
    <row r="257" spans="1:18" x14ac:dyDescent="0.25">
      <c r="A257" s="8" t="s">
        <v>697</v>
      </c>
      <c r="B257">
        <v>0</v>
      </c>
      <c r="C257">
        <v>1</v>
      </c>
      <c r="D257">
        <v>2019</v>
      </c>
      <c r="E257">
        <v>5</v>
      </c>
      <c r="G257">
        <v>6650</v>
      </c>
      <c r="H257" t="b">
        <v>0</v>
      </c>
      <c r="I257">
        <v>578.30000000000007</v>
      </c>
      <c r="J257">
        <v>0</v>
      </c>
      <c r="K257">
        <v>0</v>
      </c>
      <c r="L257" t="s">
        <v>70</v>
      </c>
      <c r="M257" t="s">
        <v>82</v>
      </c>
      <c r="N257" t="s">
        <v>94</v>
      </c>
      <c r="O257" t="s">
        <v>96</v>
      </c>
      <c r="P257">
        <v>2</v>
      </c>
      <c r="Q257">
        <v>4</v>
      </c>
      <c r="R257">
        <v>5</v>
      </c>
    </row>
    <row r="258" spans="1:18" x14ac:dyDescent="0.25">
      <c r="A258" s="8" t="s">
        <v>697</v>
      </c>
      <c r="B258">
        <v>0</v>
      </c>
      <c r="C258">
        <v>1</v>
      </c>
      <c r="D258">
        <v>2019</v>
      </c>
      <c r="E258">
        <v>5</v>
      </c>
      <c r="G258">
        <v>6651</v>
      </c>
      <c r="H258" t="b">
        <v>0</v>
      </c>
      <c r="I258">
        <v>528.98</v>
      </c>
      <c r="J258">
        <v>0</v>
      </c>
      <c r="K258">
        <v>0</v>
      </c>
      <c r="L258" t="s">
        <v>70</v>
      </c>
      <c r="M258" t="s">
        <v>82</v>
      </c>
      <c r="N258" t="s">
        <v>94</v>
      </c>
      <c r="O258" t="s">
        <v>117</v>
      </c>
      <c r="P258">
        <v>2</v>
      </c>
      <c r="Q258">
        <v>4</v>
      </c>
      <c r="R258">
        <v>5</v>
      </c>
    </row>
    <row r="259" spans="1:18" x14ac:dyDescent="0.25">
      <c r="A259" s="8" t="s">
        <v>697</v>
      </c>
      <c r="B259">
        <v>0</v>
      </c>
      <c r="C259">
        <v>1</v>
      </c>
      <c r="D259">
        <v>2019</v>
      </c>
      <c r="E259">
        <v>5</v>
      </c>
      <c r="G259">
        <v>6663</v>
      </c>
      <c r="H259" t="b">
        <v>0</v>
      </c>
      <c r="I259">
        <v>332.7</v>
      </c>
      <c r="J259">
        <v>0</v>
      </c>
      <c r="K259">
        <v>0</v>
      </c>
      <c r="L259" t="s">
        <v>70</v>
      </c>
      <c r="M259" t="s">
        <v>82</v>
      </c>
      <c r="N259" t="s">
        <v>94</v>
      </c>
      <c r="O259" t="s">
        <v>97</v>
      </c>
      <c r="P259">
        <v>2</v>
      </c>
      <c r="Q259">
        <v>4</v>
      </c>
      <c r="R259">
        <v>5</v>
      </c>
    </row>
    <row r="260" spans="1:18" x14ac:dyDescent="0.25">
      <c r="A260" s="8" t="s">
        <v>697</v>
      </c>
      <c r="B260">
        <v>0</v>
      </c>
      <c r="C260">
        <v>1</v>
      </c>
      <c r="D260">
        <v>2019</v>
      </c>
      <c r="E260">
        <v>5</v>
      </c>
      <c r="G260">
        <v>6664</v>
      </c>
      <c r="H260" t="b">
        <v>0</v>
      </c>
      <c r="I260">
        <v>156.4</v>
      </c>
      <c r="J260">
        <v>0</v>
      </c>
      <c r="K260">
        <v>0</v>
      </c>
      <c r="L260" t="s">
        <v>70</v>
      </c>
      <c r="M260" t="s">
        <v>82</v>
      </c>
      <c r="N260" t="s">
        <v>94</v>
      </c>
      <c r="O260" t="s">
        <v>98</v>
      </c>
      <c r="P260">
        <v>2</v>
      </c>
      <c r="Q260">
        <v>4</v>
      </c>
      <c r="R260">
        <v>5</v>
      </c>
    </row>
    <row r="261" spans="1:18" x14ac:dyDescent="0.25">
      <c r="A261" s="8" t="s">
        <v>697</v>
      </c>
      <c r="B261">
        <v>0</v>
      </c>
      <c r="C261">
        <v>1</v>
      </c>
      <c r="D261">
        <v>2019</v>
      </c>
      <c r="E261">
        <v>5</v>
      </c>
      <c r="G261">
        <v>6800</v>
      </c>
      <c r="H261" t="b">
        <v>0</v>
      </c>
      <c r="I261">
        <v>18.579999999999998</v>
      </c>
      <c r="J261">
        <v>0</v>
      </c>
      <c r="K261">
        <v>0</v>
      </c>
      <c r="L261" t="s">
        <v>70</v>
      </c>
      <c r="M261" t="s">
        <v>82</v>
      </c>
      <c r="N261" t="s">
        <v>99</v>
      </c>
      <c r="O261" t="s">
        <v>123</v>
      </c>
      <c r="P261">
        <v>2</v>
      </c>
      <c r="Q261">
        <v>4</v>
      </c>
      <c r="R261">
        <v>6</v>
      </c>
    </row>
    <row r="262" spans="1:18" x14ac:dyDescent="0.25">
      <c r="A262" s="8" t="s">
        <v>697</v>
      </c>
      <c r="B262">
        <v>0</v>
      </c>
      <c r="C262">
        <v>1</v>
      </c>
      <c r="D262">
        <v>2019</v>
      </c>
      <c r="E262">
        <v>5</v>
      </c>
      <c r="G262">
        <v>6805</v>
      </c>
      <c r="H262" t="b">
        <v>0</v>
      </c>
      <c r="I262">
        <v>213.32999999999998</v>
      </c>
      <c r="J262">
        <v>0</v>
      </c>
      <c r="K262">
        <v>0</v>
      </c>
      <c r="L262" t="s">
        <v>70</v>
      </c>
      <c r="M262" t="s">
        <v>82</v>
      </c>
      <c r="N262" t="s">
        <v>99</v>
      </c>
      <c r="O262" t="s">
        <v>100</v>
      </c>
      <c r="P262">
        <v>2</v>
      </c>
      <c r="Q262">
        <v>4</v>
      </c>
      <c r="R262">
        <v>6</v>
      </c>
    </row>
    <row r="263" spans="1:18" x14ac:dyDescent="0.25">
      <c r="A263" s="8" t="s">
        <v>697</v>
      </c>
      <c r="B263">
        <v>0</v>
      </c>
      <c r="C263">
        <v>1</v>
      </c>
      <c r="D263">
        <v>2019</v>
      </c>
      <c r="E263">
        <v>5</v>
      </c>
      <c r="G263">
        <v>6825</v>
      </c>
      <c r="H263" t="b">
        <v>0</v>
      </c>
      <c r="I263">
        <v>4359.7</v>
      </c>
      <c r="J263">
        <v>0</v>
      </c>
      <c r="K263">
        <v>0</v>
      </c>
      <c r="L263" t="s">
        <v>70</v>
      </c>
      <c r="M263" t="s">
        <v>82</v>
      </c>
      <c r="N263" t="s">
        <v>101</v>
      </c>
      <c r="O263" t="s">
        <v>102</v>
      </c>
      <c r="P263">
        <v>2</v>
      </c>
      <c r="Q263">
        <v>4</v>
      </c>
      <c r="R263">
        <v>9</v>
      </c>
    </row>
    <row r="264" spans="1:18" x14ac:dyDescent="0.25">
      <c r="A264" s="8" t="s">
        <v>697</v>
      </c>
      <c r="B264">
        <v>0</v>
      </c>
      <c r="C264">
        <v>1</v>
      </c>
      <c r="D264">
        <v>2019</v>
      </c>
      <c r="E264">
        <v>5</v>
      </c>
      <c r="G264">
        <v>6850</v>
      </c>
      <c r="H264" t="b">
        <v>0</v>
      </c>
      <c r="I264">
        <v>97</v>
      </c>
      <c r="J264">
        <v>0</v>
      </c>
      <c r="K264">
        <v>0</v>
      </c>
      <c r="L264" t="s">
        <v>70</v>
      </c>
      <c r="M264" t="s">
        <v>82</v>
      </c>
      <c r="N264" t="s">
        <v>103</v>
      </c>
      <c r="O264" t="s">
        <v>103</v>
      </c>
      <c r="P264">
        <v>2</v>
      </c>
      <c r="Q264">
        <v>4</v>
      </c>
      <c r="R264">
        <v>11</v>
      </c>
    </row>
    <row r="265" spans="1:18" x14ac:dyDescent="0.25">
      <c r="A265" s="8" t="s">
        <v>697</v>
      </c>
      <c r="B265">
        <v>0</v>
      </c>
      <c r="C265">
        <v>1</v>
      </c>
      <c r="D265">
        <v>2019</v>
      </c>
      <c r="E265">
        <v>5</v>
      </c>
      <c r="G265">
        <v>6855</v>
      </c>
      <c r="H265" t="b">
        <v>0</v>
      </c>
      <c r="I265">
        <v>25100</v>
      </c>
      <c r="J265">
        <v>0</v>
      </c>
      <c r="K265">
        <v>0</v>
      </c>
      <c r="L265" t="s">
        <v>70</v>
      </c>
      <c r="M265" t="s">
        <v>82</v>
      </c>
      <c r="N265" t="s">
        <v>103</v>
      </c>
      <c r="O265" t="s">
        <v>104</v>
      </c>
      <c r="P265">
        <v>2</v>
      </c>
      <c r="Q265">
        <v>4</v>
      </c>
      <c r="R265">
        <v>11</v>
      </c>
    </row>
    <row r="266" spans="1:18" x14ac:dyDescent="0.25">
      <c r="A266" s="8" t="s">
        <v>697</v>
      </c>
      <c r="B266">
        <v>0</v>
      </c>
      <c r="C266">
        <v>1</v>
      </c>
      <c r="D266">
        <v>2019</v>
      </c>
      <c r="E266">
        <v>5</v>
      </c>
      <c r="G266">
        <v>6974</v>
      </c>
      <c r="H266" t="b">
        <v>0</v>
      </c>
      <c r="I266">
        <v>15000</v>
      </c>
      <c r="J266">
        <v>120000</v>
      </c>
      <c r="K266">
        <v>0</v>
      </c>
      <c r="L266" t="s">
        <v>70</v>
      </c>
      <c r="M266" t="s">
        <v>82</v>
      </c>
      <c r="N266" t="s">
        <v>106</v>
      </c>
      <c r="O266" t="s">
        <v>107</v>
      </c>
      <c r="P266">
        <v>2</v>
      </c>
      <c r="Q266">
        <v>4</v>
      </c>
      <c r="R266">
        <v>13</v>
      </c>
    </row>
    <row r="267" spans="1:18" x14ac:dyDescent="0.25">
      <c r="A267" s="8" t="s">
        <v>697</v>
      </c>
      <c r="B267">
        <v>0</v>
      </c>
      <c r="C267">
        <v>1</v>
      </c>
      <c r="D267">
        <v>2019</v>
      </c>
      <c r="E267">
        <v>5</v>
      </c>
      <c r="G267">
        <v>6976</v>
      </c>
      <c r="H267" t="b">
        <v>0</v>
      </c>
      <c r="I267">
        <v>3500</v>
      </c>
      <c r="J267">
        <v>0</v>
      </c>
      <c r="K267">
        <v>0</v>
      </c>
      <c r="L267" t="s">
        <v>70</v>
      </c>
      <c r="M267" t="s">
        <v>82</v>
      </c>
      <c r="N267" t="s">
        <v>106</v>
      </c>
      <c r="O267" t="s">
        <v>108</v>
      </c>
      <c r="P267">
        <v>2</v>
      </c>
      <c r="Q267">
        <v>4</v>
      </c>
      <c r="R267">
        <v>13</v>
      </c>
    </row>
    <row r="268" spans="1:18" x14ac:dyDescent="0.25">
      <c r="A268" s="8" t="s">
        <v>697</v>
      </c>
      <c r="B268">
        <v>0</v>
      </c>
      <c r="C268">
        <v>1</v>
      </c>
      <c r="D268">
        <v>2019</v>
      </c>
      <c r="E268">
        <v>5</v>
      </c>
      <c r="G268">
        <v>6984</v>
      </c>
      <c r="H268" t="b">
        <v>0</v>
      </c>
      <c r="I268">
        <v>120000</v>
      </c>
      <c r="J268">
        <v>15000</v>
      </c>
      <c r="K268">
        <v>0</v>
      </c>
      <c r="L268" t="s">
        <v>70</v>
      </c>
      <c r="M268" t="s">
        <v>82</v>
      </c>
      <c r="N268" t="s">
        <v>106</v>
      </c>
      <c r="O268" t="s">
        <v>109</v>
      </c>
      <c r="P268">
        <v>2</v>
      </c>
      <c r="Q268">
        <v>4</v>
      </c>
      <c r="R268">
        <v>13</v>
      </c>
    </row>
    <row r="269" spans="1:18" x14ac:dyDescent="0.25">
      <c r="A269" s="8" t="s">
        <v>697</v>
      </c>
      <c r="B269">
        <v>0</v>
      </c>
      <c r="C269">
        <v>1</v>
      </c>
      <c r="D269">
        <v>2019</v>
      </c>
      <c r="E269">
        <v>5</v>
      </c>
      <c r="G269">
        <v>6986</v>
      </c>
      <c r="H269" t="b">
        <v>0</v>
      </c>
      <c r="I269">
        <v>0</v>
      </c>
      <c r="J269">
        <v>3500</v>
      </c>
      <c r="K269">
        <v>0</v>
      </c>
      <c r="L269" t="s">
        <v>70</v>
      </c>
      <c r="M269" t="s">
        <v>82</v>
      </c>
      <c r="N269" t="s">
        <v>106</v>
      </c>
      <c r="O269" t="s">
        <v>110</v>
      </c>
      <c r="P269">
        <v>2</v>
      </c>
      <c r="Q269">
        <v>4</v>
      </c>
      <c r="R269">
        <v>13</v>
      </c>
    </row>
    <row r="270" spans="1:18" x14ac:dyDescent="0.25">
      <c r="A270" s="8" t="s">
        <v>697</v>
      </c>
      <c r="B270">
        <v>0</v>
      </c>
      <c r="C270">
        <v>1</v>
      </c>
      <c r="D270">
        <v>2019</v>
      </c>
      <c r="E270">
        <v>6</v>
      </c>
      <c r="G270">
        <v>143</v>
      </c>
      <c r="H270" t="b">
        <v>0</v>
      </c>
      <c r="I270">
        <v>33130.89</v>
      </c>
      <c r="J270">
        <v>0</v>
      </c>
      <c r="K270">
        <v>1</v>
      </c>
      <c r="L270" t="s">
        <v>9</v>
      </c>
      <c r="M270" t="s">
        <v>10</v>
      </c>
      <c r="N270" t="s">
        <v>11</v>
      </c>
      <c r="O270" t="s">
        <v>12</v>
      </c>
      <c r="P270">
        <v>1</v>
      </c>
      <c r="Q270">
        <v>1</v>
      </c>
      <c r="R270">
        <v>1</v>
      </c>
    </row>
    <row r="271" spans="1:18" x14ac:dyDescent="0.25">
      <c r="A271" s="8" t="s">
        <v>697</v>
      </c>
      <c r="B271">
        <v>0</v>
      </c>
      <c r="C271">
        <v>1</v>
      </c>
      <c r="D271">
        <v>2019</v>
      </c>
      <c r="E271">
        <v>6</v>
      </c>
      <c r="G271">
        <v>1200</v>
      </c>
      <c r="H271" t="b">
        <v>0</v>
      </c>
      <c r="I271">
        <v>0</v>
      </c>
      <c r="J271">
        <v>669.73</v>
      </c>
      <c r="K271">
        <v>1</v>
      </c>
      <c r="L271" t="s">
        <v>19</v>
      </c>
      <c r="M271" t="s">
        <v>23</v>
      </c>
      <c r="N271" t="s">
        <v>148</v>
      </c>
      <c r="O271" t="s">
        <v>148</v>
      </c>
      <c r="P271">
        <v>2</v>
      </c>
      <c r="Q271">
        <v>2</v>
      </c>
      <c r="R271">
        <v>1</v>
      </c>
    </row>
    <row r="272" spans="1:18" x14ac:dyDescent="0.25">
      <c r="A272" s="8" t="s">
        <v>697</v>
      </c>
      <c r="B272">
        <v>0</v>
      </c>
      <c r="C272">
        <v>1</v>
      </c>
      <c r="D272">
        <v>2019</v>
      </c>
      <c r="E272">
        <v>6</v>
      </c>
      <c r="G272">
        <v>1371</v>
      </c>
      <c r="H272" t="b">
        <v>0</v>
      </c>
      <c r="I272">
        <v>110.8</v>
      </c>
      <c r="J272">
        <v>110.8</v>
      </c>
      <c r="K272">
        <v>1</v>
      </c>
      <c r="L272" t="s">
        <v>19</v>
      </c>
      <c r="M272" t="s">
        <v>23</v>
      </c>
      <c r="N272" t="s">
        <v>24</v>
      </c>
      <c r="O272" t="s">
        <v>121</v>
      </c>
      <c r="P272">
        <v>2</v>
      </c>
      <c r="Q272">
        <v>2</v>
      </c>
      <c r="R272">
        <v>4</v>
      </c>
    </row>
    <row r="273" spans="1:18" x14ac:dyDescent="0.25">
      <c r="A273" s="8" t="s">
        <v>697</v>
      </c>
      <c r="B273">
        <v>0</v>
      </c>
      <c r="C273">
        <v>1</v>
      </c>
      <c r="D273">
        <v>2019</v>
      </c>
      <c r="E273">
        <v>6</v>
      </c>
      <c r="G273">
        <v>1401</v>
      </c>
      <c r="H273" t="b">
        <v>0</v>
      </c>
      <c r="I273">
        <v>5.17</v>
      </c>
      <c r="J273">
        <v>0</v>
      </c>
      <c r="K273">
        <v>1</v>
      </c>
      <c r="L273" t="s">
        <v>19</v>
      </c>
      <c r="M273" t="s">
        <v>23</v>
      </c>
      <c r="N273" t="s">
        <v>24</v>
      </c>
      <c r="O273" t="s">
        <v>26</v>
      </c>
      <c r="P273">
        <v>2</v>
      </c>
      <c r="Q273">
        <v>2</v>
      </c>
      <c r="R273">
        <v>4</v>
      </c>
    </row>
    <row r="274" spans="1:18" x14ac:dyDescent="0.25">
      <c r="A274" s="8" t="s">
        <v>697</v>
      </c>
      <c r="B274">
        <v>0</v>
      </c>
      <c r="C274">
        <v>1</v>
      </c>
      <c r="D274">
        <v>2019</v>
      </c>
      <c r="E274">
        <v>6</v>
      </c>
      <c r="G274">
        <v>1406</v>
      </c>
      <c r="H274" t="b">
        <v>0</v>
      </c>
      <c r="I274">
        <v>20574.419999999998</v>
      </c>
      <c r="J274">
        <v>14600.72</v>
      </c>
      <c r="K274">
        <v>1</v>
      </c>
      <c r="L274" t="s">
        <v>19</v>
      </c>
      <c r="M274" t="s">
        <v>23</v>
      </c>
      <c r="N274" t="s">
        <v>24</v>
      </c>
      <c r="O274" t="s">
        <v>27</v>
      </c>
      <c r="P274">
        <v>2</v>
      </c>
      <c r="Q274">
        <v>2</v>
      </c>
      <c r="R274">
        <v>4</v>
      </c>
    </row>
    <row r="275" spans="1:18" x14ac:dyDescent="0.25">
      <c r="A275" s="8" t="s">
        <v>697</v>
      </c>
      <c r="B275">
        <v>0</v>
      </c>
      <c r="C275">
        <v>1</v>
      </c>
      <c r="D275">
        <v>2019</v>
      </c>
      <c r="E275">
        <v>6</v>
      </c>
      <c r="G275">
        <v>1434</v>
      </c>
      <c r="H275" t="b">
        <v>0</v>
      </c>
      <c r="I275">
        <v>430.3</v>
      </c>
      <c r="J275">
        <v>0</v>
      </c>
      <c r="K275">
        <v>1</v>
      </c>
      <c r="L275" t="s">
        <v>19</v>
      </c>
      <c r="M275" t="s">
        <v>23</v>
      </c>
      <c r="N275" t="s">
        <v>24</v>
      </c>
      <c r="O275" t="s">
        <v>28</v>
      </c>
      <c r="P275">
        <v>2</v>
      </c>
      <c r="Q275">
        <v>2</v>
      </c>
      <c r="R275">
        <v>4</v>
      </c>
    </row>
    <row r="276" spans="1:18" x14ac:dyDescent="0.25">
      <c r="A276" s="8" t="s">
        <v>697</v>
      </c>
      <c r="B276">
        <v>0</v>
      </c>
      <c r="C276">
        <v>1</v>
      </c>
      <c r="D276">
        <v>2019</v>
      </c>
      <c r="E276">
        <v>6</v>
      </c>
      <c r="G276">
        <v>1437</v>
      </c>
      <c r="H276" t="b">
        <v>0</v>
      </c>
      <c r="I276">
        <v>14575.13</v>
      </c>
      <c r="J276">
        <v>162.31</v>
      </c>
      <c r="K276">
        <v>1</v>
      </c>
      <c r="L276" t="s">
        <v>19</v>
      </c>
      <c r="M276" t="s">
        <v>23</v>
      </c>
      <c r="N276" t="s">
        <v>24</v>
      </c>
      <c r="O276" t="s">
        <v>29</v>
      </c>
      <c r="P276">
        <v>2</v>
      </c>
      <c r="Q276">
        <v>2</v>
      </c>
      <c r="R276">
        <v>4</v>
      </c>
    </row>
    <row r="277" spans="1:18" x14ac:dyDescent="0.25">
      <c r="A277" s="8" t="s">
        <v>697</v>
      </c>
      <c r="B277">
        <v>0</v>
      </c>
      <c r="C277">
        <v>1</v>
      </c>
      <c r="D277">
        <v>2019</v>
      </c>
      <c r="E277">
        <v>6</v>
      </c>
      <c r="G277">
        <v>1600</v>
      </c>
      <c r="H277" t="b">
        <v>0</v>
      </c>
      <c r="I277">
        <v>0</v>
      </c>
      <c r="J277">
        <v>7.49</v>
      </c>
      <c r="K277">
        <v>1</v>
      </c>
      <c r="L277" t="s">
        <v>19</v>
      </c>
      <c r="M277" t="s">
        <v>30</v>
      </c>
      <c r="N277" t="s">
        <v>31</v>
      </c>
      <c r="O277" t="s">
        <v>32</v>
      </c>
      <c r="P277">
        <v>2</v>
      </c>
      <c r="Q277">
        <v>4</v>
      </c>
      <c r="R277">
        <v>1</v>
      </c>
    </row>
    <row r="278" spans="1:18" x14ac:dyDescent="0.25">
      <c r="A278" s="8" t="s">
        <v>697</v>
      </c>
      <c r="B278">
        <v>0</v>
      </c>
      <c r="C278">
        <v>1</v>
      </c>
      <c r="D278">
        <v>2019</v>
      </c>
      <c r="E278">
        <v>6</v>
      </c>
      <c r="G278">
        <v>1803</v>
      </c>
      <c r="H278" t="b">
        <v>0</v>
      </c>
      <c r="I278">
        <v>10000.74</v>
      </c>
      <c r="J278">
        <v>56544.229999999996</v>
      </c>
      <c r="K278">
        <v>1</v>
      </c>
      <c r="L278" t="s">
        <v>19</v>
      </c>
      <c r="M278" t="s">
        <v>30</v>
      </c>
      <c r="N278" t="s">
        <v>31</v>
      </c>
      <c r="O278" t="s">
        <v>33</v>
      </c>
      <c r="P278">
        <v>2</v>
      </c>
      <c r="Q278">
        <v>4</v>
      </c>
      <c r="R278">
        <v>1</v>
      </c>
    </row>
    <row r="279" spans="1:18" x14ac:dyDescent="0.25">
      <c r="A279" s="8" t="s">
        <v>697</v>
      </c>
      <c r="B279">
        <v>0</v>
      </c>
      <c r="C279">
        <v>1</v>
      </c>
      <c r="D279">
        <v>2019</v>
      </c>
      <c r="E279">
        <v>6</v>
      </c>
      <c r="G279">
        <v>3070</v>
      </c>
      <c r="H279" t="b">
        <v>0</v>
      </c>
      <c r="I279">
        <v>3000</v>
      </c>
      <c r="J279">
        <v>0</v>
      </c>
      <c r="K279">
        <v>2</v>
      </c>
      <c r="L279" t="s">
        <v>46</v>
      </c>
      <c r="M279" t="s">
        <v>47</v>
      </c>
      <c r="N279" t="s">
        <v>47</v>
      </c>
      <c r="O279" t="s">
        <v>47</v>
      </c>
      <c r="P279">
        <v>2</v>
      </c>
      <c r="Q279">
        <v>3</v>
      </c>
      <c r="R279">
        <v>3</v>
      </c>
    </row>
    <row r="280" spans="1:18" x14ac:dyDescent="0.25">
      <c r="A280" s="8" t="s">
        <v>697</v>
      </c>
      <c r="B280">
        <v>0</v>
      </c>
      <c r="C280">
        <v>1</v>
      </c>
      <c r="D280">
        <v>2019</v>
      </c>
      <c r="E280">
        <v>6</v>
      </c>
      <c r="G280">
        <v>3300</v>
      </c>
      <c r="H280" t="b">
        <v>0</v>
      </c>
      <c r="I280">
        <v>21156.760000000006</v>
      </c>
      <c r="J280">
        <v>127578.71</v>
      </c>
      <c r="K280">
        <v>2</v>
      </c>
      <c r="L280" t="s">
        <v>51</v>
      </c>
      <c r="M280" t="s">
        <v>149</v>
      </c>
      <c r="N280" t="s">
        <v>149</v>
      </c>
      <c r="O280" t="s">
        <v>150</v>
      </c>
      <c r="P280">
        <v>3</v>
      </c>
      <c r="Q280">
        <v>4</v>
      </c>
      <c r="R280">
        <v>1</v>
      </c>
    </row>
    <row r="281" spans="1:18" x14ac:dyDescent="0.25">
      <c r="A281" s="8" t="s">
        <v>697</v>
      </c>
      <c r="B281">
        <v>0</v>
      </c>
      <c r="C281">
        <v>1</v>
      </c>
      <c r="D281">
        <v>2019</v>
      </c>
      <c r="E281">
        <v>6</v>
      </c>
      <c r="G281">
        <v>3720</v>
      </c>
      <c r="H281" t="b">
        <v>0</v>
      </c>
      <c r="I281">
        <v>16119.640000000001</v>
      </c>
      <c r="J281">
        <v>16119.64</v>
      </c>
      <c r="K281">
        <v>2</v>
      </c>
      <c r="L281" t="s">
        <v>51</v>
      </c>
      <c r="M281" t="s">
        <v>52</v>
      </c>
      <c r="N281" t="s">
        <v>52</v>
      </c>
      <c r="O281" t="s">
        <v>55</v>
      </c>
      <c r="P281">
        <v>3</v>
      </c>
      <c r="Q281">
        <v>8</v>
      </c>
      <c r="R281">
        <v>1</v>
      </c>
    </row>
    <row r="282" spans="1:18" x14ac:dyDescent="0.25">
      <c r="A282" s="8" t="s">
        <v>697</v>
      </c>
      <c r="B282">
        <v>0</v>
      </c>
      <c r="C282">
        <v>1</v>
      </c>
      <c r="D282">
        <v>2019</v>
      </c>
      <c r="E282">
        <v>6</v>
      </c>
      <c r="G282">
        <v>3730</v>
      </c>
      <c r="H282" t="b">
        <v>0</v>
      </c>
      <c r="I282">
        <v>4418.79</v>
      </c>
      <c r="J282">
        <v>4418.79</v>
      </c>
      <c r="K282">
        <v>2</v>
      </c>
      <c r="L282" t="s">
        <v>51</v>
      </c>
      <c r="M282" t="s">
        <v>52</v>
      </c>
      <c r="N282" t="s">
        <v>52</v>
      </c>
      <c r="O282" t="s">
        <v>56</v>
      </c>
      <c r="P282">
        <v>3</v>
      </c>
      <c r="Q282">
        <v>8</v>
      </c>
      <c r="R282">
        <v>1</v>
      </c>
    </row>
    <row r="283" spans="1:18" x14ac:dyDescent="0.25">
      <c r="A283" s="8" t="s">
        <v>697</v>
      </c>
      <c r="B283">
        <v>0</v>
      </c>
      <c r="C283">
        <v>1</v>
      </c>
      <c r="D283">
        <v>2019</v>
      </c>
      <c r="E283">
        <v>6</v>
      </c>
      <c r="G283">
        <v>3740</v>
      </c>
      <c r="H283" t="b">
        <v>0</v>
      </c>
      <c r="I283">
        <v>7997.92</v>
      </c>
      <c r="J283">
        <v>7997.9199999999992</v>
      </c>
      <c r="K283">
        <v>2</v>
      </c>
      <c r="L283" t="s">
        <v>51</v>
      </c>
      <c r="M283" t="s">
        <v>52</v>
      </c>
      <c r="N283" t="s">
        <v>52</v>
      </c>
      <c r="O283" t="s">
        <v>57</v>
      </c>
      <c r="P283">
        <v>3</v>
      </c>
      <c r="Q283">
        <v>8</v>
      </c>
      <c r="R283">
        <v>1</v>
      </c>
    </row>
    <row r="284" spans="1:18" x14ac:dyDescent="0.25">
      <c r="A284" s="8" t="s">
        <v>697</v>
      </c>
      <c r="B284">
        <v>0</v>
      </c>
      <c r="C284">
        <v>1</v>
      </c>
      <c r="D284">
        <v>2019</v>
      </c>
      <c r="E284">
        <v>6</v>
      </c>
      <c r="G284">
        <v>3770</v>
      </c>
      <c r="H284" t="b">
        <v>0</v>
      </c>
      <c r="I284">
        <v>60</v>
      </c>
      <c r="J284">
        <v>60</v>
      </c>
      <c r="K284">
        <v>2</v>
      </c>
      <c r="L284" t="s">
        <v>51</v>
      </c>
      <c r="M284" t="s">
        <v>52</v>
      </c>
      <c r="N284" t="s">
        <v>52</v>
      </c>
      <c r="O284" t="s">
        <v>58</v>
      </c>
      <c r="P284">
        <v>3</v>
      </c>
      <c r="Q284">
        <v>8</v>
      </c>
      <c r="R284">
        <v>1</v>
      </c>
    </row>
    <row r="285" spans="1:18" x14ac:dyDescent="0.25">
      <c r="A285" s="8" t="s">
        <v>697</v>
      </c>
      <c r="B285">
        <v>0</v>
      </c>
      <c r="C285">
        <v>1</v>
      </c>
      <c r="D285">
        <v>2019</v>
      </c>
      <c r="E285">
        <v>6</v>
      </c>
      <c r="G285">
        <v>3790</v>
      </c>
      <c r="H285" t="b">
        <v>0</v>
      </c>
      <c r="I285">
        <v>28596.35</v>
      </c>
      <c r="J285">
        <v>28596.35</v>
      </c>
      <c r="K285">
        <v>2</v>
      </c>
      <c r="L285" t="s">
        <v>51</v>
      </c>
      <c r="M285" t="s">
        <v>52</v>
      </c>
      <c r="N285" t="s">
        <v>52</v>
      </c>
      <c r="O285" t="s">
        <v>59</v>
      </c>
      <c r="P285">
        <v>3</v>
      </c>
      <c r="Q285">
        <v>8</v>
      </c>
      <c r="R285">
        <v>1</v>
      </c>
    </row>
    <row r="286" spans="1:18" x14ac:dyDescent="0.25">
      <c r="A286" s="8" t="s">
        <v>697</v>
      </c>
      <c r="B286">
        <v>0</v>
      </c>
      <c r="C286">
        <v>1</v>
      </c>
      <c r="D286">
        <v>2019</v>
      </c>
      <c r="E286">
        <v>6</v>
      </c>
      <c r="G286">
        <v>3820</v>
      </c>
      <c r="H286" t="b">
        <v>0</v>
      </c>
      <c r="I286">
        <v>0</v>
      </c>
      <c r="J286">
        <v>8469.48</v>
      </c>
      <c r="K286">
        <v>2</v>
      </c>
      <c r="L286" t="s">
        <v>51</v>
      </c>
      <c r="M286" t="s">
        <v>52</v>
      </c>
      <c r="N286" t="s">
        <v>52</v>
      </c>
      <c r="O286" t="s">
        <v>119</v>
      </c>
      <c r="P286">
        <v>3</v>
      </c>
      <c r="Q286">
        <v>8</v>
      </c>
      <c r="R286">
        <v>1</v>
      </c>
    </row>
    <row r="287" spans="1:18" x14ac:dyDescent="0.25">
      <c r="A287" s="8" t="s">
        <v>697</v>
      </c>
      <c r="B287">
        <v>0</v>
      </c>
      <c r="C287">
        <v>1</v>
      </c>
      <c r="D287">
        <v>2019</v>
      </c>
      <c r="E287">
        <v>6</v>
      </c>
      <c r="G287">
        <v>3900</v>
      </c>
      <c r="H287" t="b">
        <v>0</v>
      </c>
      <c r="I287">
        <v>18518.439999999999</v>
      </c>
      <c r="J287">
        <v>0</v>
      </c>
      <c r="K287">
        <v>2</v>
      </c>
      <c r="L287" t="s">
        <v>226</v>
      </c>
      <c r="M287" t="s">
        <v>226</v>
      </c>
      <c r="N287" t="s">
        <v>226</v>
      </c>
      <c r="O287" t="s">
        <v>62</v>
      </c>
      <c r="P287">
        <v>4</v>
      </c>
      <c r="Q287">
        <v>1</v>
      </c>
      <c r="R287">
        <v>1</v>
      </c>
    </row>
    <row r="288" spans="1:18" x14ac:dyDescent="0.25">
      <c r="A288" s="8" t="s">
        <v>697</v>
      </c>
      <c r="B288">
        <v>0</v>
      </c>
      <c r="C288">
        <v>1</v>
      </c>
      <c r="D288">
        <v>2019</v>
      </c>
      <c r="E288">
        <v>6</v>
      </c>
      <c r="G288">
        <v>4820</v>
      </c>
      <c r="H288" t="b">
        <v>0</v>
      </c>
      <c r="I288">
        <v>0</v>
      </c>
      <c r="J288">
        <v>11630.28</v>
      </c>
      <c r="K288">
        <v>0</v>
      </c>
      <c r="L288" t="s">
        <v>63</v>
      </c>
      <c r="M288" t="s">
        <v>67</v>
      </c>
      <c r="N288" t="s">
        <v>68</v>
      </c>
      <c r="O288" t="s">
        <v>68</v>
      </c>
      <c r="P288">
        <v>1</v>
      </c>
      <c r="Q288">
        <v>3</v>
      </c>
      <c r="R288">
        <v>2</v>
      </c>
    </row>
    <row r="289" spans="1:18" x14ac:dyDescent="0.25">
      <c r="A289" s="8" t="s">
        <v>697</v>
      </c>
      <c r="B289">
        <v>0</v>
      </c>
      <c r="C289">
        <v>1</v>
      </c>
      <c r="D289">
        <v>2019</v>
      </c>
      <c r="E289">
        <v>6</v>
      </c>
      <c r="G289">
        <v>4830</v>
      </c>
      <c r="H289" t="b">
        <v>0</v>
      </c>
      <c r="I289">
        <v>0</v>
      </c>
      <c r="J289">
        <v>18518.439999999999</v>
      </c>
      <c r="K289">
        <v>0</v>
      </c>
      <c r="L289" t="s">
        <v>63</v>
      </c>
      <c r="M289" t="s">
        <v>69</v>
      </c>
      <c r="N289" t="s">
        <v>69</v>
      </c>
      <c r="O289" t="s">
        <v>69</v>
      </c>
      <c r="P289">
        <v>1</v>
      </c>
      <c r="Q289">
        <v>4</v>
      </c>
      <c r="R289">
        <v>1</v>
      </c>
    </row>
    <row r="290" spans="1:18" x14ac:dyDescent="0.25">
      <c r="A290" s="8" t="s">
        <v>697</v>
      </c>
      <c r="B290">
        <v>0</v>
      </c>
      <c r="C290">
        <v>1</v>
      </c>
      <c r="D290">
        <v>2019</v>
      </c>
      <c r="E290">
        <v>6</v>
      </c>
      <c r="G290">
        <v>6020</v>
      </c>
      <c r="H290" t="b">
        <v>0</v>
      </c>
      <c r="I290">
        <v>17159</v>
      </c>
      <c r="J290">
        <v>0</v>
      </c>
      <c r="K290">
        <v>0</v>
      </c>
      <c r="L290" t="s">
        <v>70</v>
      </c>
      <c r="M290" t="s">
        <v>74</v>
      </c>
      <c r="N290" t="s">
        <v>75</v>
      </c>
      <c r="O290" t="s">
        <v>76</v>
      </c>
      <c r="P290">
        <v>2</v>
      </c>
      <c r="Q290">
        <v>2</v>
      </c>
      <c r="R290">
        <v>1</v>
      </c>
    </row>
    <row r="291" spans="1:18" x14ac:dyDescent="0.25">
      <c r="A291" s="8" t="s">
        <v>697</v>
      </c>
      <c r="B291">
        <v>0</v>
      </c>
      <c r="C291">
        <v>1</v>
      </c>
      <c r="D291">
        <v>2019</v>
      </c>
      <c r="E291">
        <v>6</v>
      </c>
      <c r="G291">
        <v>6024</v>
      </c>
      <c r="H291" t="b">
        <v>0</v>
      </c>
      <c r="I291">
        <v>7000</v>
      </c>
      <c r="J291">
        <v>0</v>
      </c>
      <c r="K291">
        <v>0</v>
      </c>
      <c r="L291" t="s">
        <v>70</v>
      </c>
      <c r="M291" t="s">
        <v>74</v>
      </c>
      <c r="N291" t="s">
        <v>75</v>
      </c>
      <c r="O291" t="s">
        <v>77</v>
      </c>
      <c r="P291">
        <v>2</v>
      </c>
      <c r="Q291">
        <v>2</v>
      </c>
      <c r="R291">
        <v>1</v>
      </c>
    </row>
    <row r="292" spans="1:18" x14ac:dyDescent="0.25">
      <c r="A292" s="8" t="s">
        <v>697</v>
      </c>
      <c r="B292">
        <v>0</v>
      </c>
      <c r="C292">
        <v>1</v>
      </c>
      <c r="D292">
        <v>2019</v>
      </c>
      <c r="E292">
        <v>6</v>
      </c>
      <c r="G292">
        <v>6110</v>
      </c>
      <c r="H292" t="b">
        <v>0</v>
      </c>
      <c r="I292">
        <v>4261.1400000000003</v>
      </c>
      <c r="J292">
        <v>0</v>
      </c>
      <c r="K292">
        <v>0</v>
      </c>
      <c r="L292" t="s">
        <v>70</v>
      </c>
      <c r="M292" t="s">
        <v>74</v>
      </c>
      <c r="N292" t="s">
        <v>78</v>
      </c>
      <c r="O292" t="s">
        <v>79</v>
      </c>
      <c r="P292">
        <v>2</v>
      </c>
      <c r="Q292">
        <v>2</v>
      </c>
      <c r="R292">
        <v>2</v>
      </c>
    </row>
    <row r="293" spans="1:18" x14ac:dyDescent="0.25">
      <c r="A293" s="8" t="s">
        <v>697</v>
      </c>
      <c r="B293">
        <v>0</v>
      </c>
      <c r="C293">
        <v>1</v>
      </c>
      <c r="D293">
        <v>2019</v>
      </c>
      <c r="E293">
        <v>6</v>
      </c>
      <c r="G293">
        <v>6111</v>
      </c>
      <c r="H293" t="b">
        <v>0</v>
      </c>
      <c r="I293">
        <v>176.21</v>
      </c>
      <c r="J293">
        <v>0</v>
      </c>
      <c r="K293">
        <v>0</v>
      </c>
      <c r="L293" t="s">
        <v>70</v>
      </c>
      <c r="M293" t="s">
        <v>74</v>
      </c>
      <c r="N293" t="s">
        <v>78</v>
      </c>
      <c r="O293" t="s">
        <v>80</v>
      </c>
      <c r="P293">
        <v>2</v>
      </c>
      <c r="Q293">
        <v>2</v>
      </c>
      <c r="R293">
        <v>2</v>
      </c>
    </row>
    <row r="294" spans="1:18" x14ac:dyDescent="0.25">
      <c r="A294" s="8" t="s">
        <v>697</v>
      </c>
      <c r="B294">
        <v>0</v>
      </c>
      <c r="C294">
        <v>1</v>
      </c>
      <c r="D294">
        <v>2019</v>
      </c>
      <c r="E294">
        <v>6</v>
      </c>
      <c r="G294">
        <v>6120</v>
      </c>
      <c r="H294" t="b">
        <v>0</v>
      </c>
      <c r="I294">
        <v>0</v>
      </c>
      <c r="J294">
        <v>861.53</v>
      </c>
      <c r="K294">
        <v>0</v>
      </c>
      <c r="L294" t="s">
        <v>70</v>
      </c>
      <c r="M294" t="s">
        <v>74</v>
      </c>
      <c r="N294" t="s">
        <v>78</v>
      </c>
      <c r="O294" t="s">
        <v>81</v>
      </c>
      <c r="P294">
        <v>2</v>
      </c>
      <c r="Q294">
        <v>2</v>
      </c>
      <c r="R294">
        <v>2</v>
      </c>
    </row>
    <row r="295" spans="1:18" x14ac:dyDescent="0.25">
      <c r="A295" s="8" t="s">
        <v>697</v>
      </c>
      <c r="B295">
        <v>0</v>
      </c>
      <c r="C295">
        <v>1</v>
      </c>
      <c r="D295">
        <v>2019</v>
      </c>
      <c r="E295">
        <v>6</v>
      </c>
      <c r="G295">
        <v>6300</v>
      </c>
      <c r="H295" t="b">
        <v>0</v>
      </c>
      <c r="I295">
        <v>36.049999999999997</v>
      </c>
      <c r="J295">
        <v>0</v>
      </c>
      <c r="K295">
        <v>0</v>
      </c>
      <c r="L295" t="s">
        <v>70</v>
      </c>
      <c r="M295" t="s">
        <v>82</v>
      </c>
      <c r="N295" t="s">
        <v>83</v>
      </c>
      <c r="O295" t="s">
        <v>82</v>
      </c>
      <c r="P295">
        <v>2</v>
      </c>
      <c r="Q295">
        <v>4</v>
      </c>
      <c r="R295">
        <v>10</v>
      </c>
    </row>
    <row r="296" spans="1:18" x14ac:dyDescent="0.25">
      <c r="A296" s="8" t="s">
        <v>697</v>
      </c>
      <c r="B296">
        <v>0</v>
      </c>
      <c r="C296">
        <v>1</v>
      </c>
      <c r="D296">
        <v>2019</v>
      </c>
      <c r="E296">
        <v>6</v>
      </c>
      <c r="G296">
        <v>6301</v>
      </c>
      <c r="H296" t="b">
        <v>0</v>
      </c>
      <c r="I296">
        <v>660</v>
      </c>
      <c r="J296">
        <v>0</v>
      </c>
      <c r="K296">
        <v>0</v>
      </c>
      <c r="L296" t="s">
        <v>70</v>
      </c>
      <c r="M296" t="s">
        <v>82</v>
      </c>
      <c r="N296" t="s">
        <v>83</v>
      </c>
      <c r="O296" t="s">
        <v>122</v>
      </c>
      <c r="P296">
        <v>2</v>
      </c>
      <c r="Q296">
        <v>4</v>
      </c>
      <c r="R296">
        <v>10</v>
      </c>
    </row>
    <row r="297" spans="1:18" x14ac:dyDescent="0.25">
      <c r="A297" s="8" t="s">
        <v>697</v>
      </c>
      <c r="B297">
        <v>0</v>
      </c>
      <c r="C297">
        <v>1</v>
      </c>
      <c r="D297">
        <v>2019</v>
      </c>
      <c r="E297">
        <v>6</v>
      </c>
      <c r="G297">
        <v>6310</v>
      </c>
      <c r="H297" t="b">
        <v>0</v>
      </c>
      <c r="I297">
        <v>5000</v>
      </c>
      <c r="J297">
        <v>0</v>
      </c>
      <c r="K297">
        <v>0</v>
      </c>
      <c r="L297" t="s">
        <v>70</v>
      </c>
      <c r="M297" t="s">
        <v>82</v>
      </c>
      <c r="N297" t="s">
        <v>84</v>
      </c>
      <c r="O297" t="s">
        <v>85</v>
      </c>
      <c r="P297">
        <v>2</v>
      </c>
      <c r="Q297">
        <v>4</v>
      </c>
      <c r="R297">
        <v>1</v>
      </c>
    </row>
    <row r="298" spans="1:18" x14ac:dyDescent="0.25">
      <c r="A298" s="8" t="s">
        <v>697</v>
      </c>
      <c r="B298">
        <v>0</v>
      </c>
      <c r="C298">
        <v>1</v>
      </c>
      <c r="D298">
        <v>2019</v>
      </c>
      <c r="E298">
        <v>6</v>
      </c>
      <c r="G298">
        <v>6325</v>
      </c>
      <c r="H298" t="b">
        <v>0</v>
      </c>
      <c r="I298">
        <v>1000</v>
      </c>
      <c r="J298">
        <v>0</v>
      </c>
      <c r="K298">
        <v>0</v>
      </c>
      <c r="L298" t="s">
        <v>70</v>
      </c>
      <c r="M298" t="s">
        <v>82</v>
      </c>
      <c r="N298" t="s">
        <v>84</v>
      </c>
      <c r="O298" t="s">
        <v>86</v>
      </c>
      <c r="P298">
        <v>2</v>
      </c>
      <c r="Q298">
        <v>4</v>
      </c>
      <c r="R298">
        <v>1</v>
      </c>
    </row>
    <row r="299" spans="1:18" x14ac:dyDescent="0.25">
      <c r="A299" s="8" t="s">
        <v>697</v>
      </c>
      <c r="B299">
        <v>0</v>
      </c>
      <c r="C299">
        <v>1</v>
      </c>
      <c r="D299">
        <v>2019</v>
      </c>
      <c r="E299">
        <v>6</v>
      </c>
      <c r="G299">
        <v>6330</v>
      </c>
      <c r="H299" t="b">
        <v>0</v>
      </c>
      <c r="I299">
        <v>414.68</v>
      </c>
      <c r="J299">
        <v>0</v>
      </c>
      <c r="K299">
        <v>0</v>
      </c>
      <c r="L299" t="s">
        <v>70</v>
      </c>
      <c r="M299" t="s">
        <v>82</v>
      </c>
      <c r="N299" t="s">
        <v>84</v>
      </c>
      <c r="O299" t="s">
        <v>87</v>
      </c>
      <c r="P299">
        <v>2</v>
      </c>
      <c r="Q299">
        <v>4</v>
      </c>
      <c r="R299">
        <v>1</v>
      </c>
    </row>
    <row r="300" spans="1:18" x14ac:dyDescent="0.25">
      <c r="A300" s="8" t="s">
        <v>697</v>
      </c>
      <c r="B300">
        <v>0</v>
      </c>
      <c r="C300">
        <v>1</v>
      </c>
      <c r="D300">
        <v>2019</v>
      </c>
      <c r="E300">
        <v>6</v>
      </c>
      <c r="G300">
        <v>6470</v>
      </c>
      <c r="H300" t="b">
        <v>0</v>
      </c>
      <c r="I300">
        <v>2183.6</v>
      </c>
      <c r="J300">
        <v>0</v>
      </c>
      <c r="K300">
        <v>0</v>
      </c>
      <c r="L300" t="s">
        <v>70</v>
      </c>
      <c r="M300" t="s">
        <v>82</v>
      </c>
      <c r="N300" t="s">
        <v>91</v>
      </c>
      <c r="O300" t="s">
        <v>92</v>
      </c>
      <c r="P300">
        <v>2</v>
      </c>
      <c r="Q300">
        <v>4</v>
      </c>
      <c r="R300">
        <v>3</v>
      </c>
    </row>
    <row r="301" spans="1:18" x14ac:dyDescent="0.25">
      <c r="A301" s="8" t="s">
        <v>697</v>
      </c>
      <c r="B301">
        <v>0</v>
      </c>
      <c r="C301">
        <v>1</v>
      </c>
      <c r="D301">
        <v>2019</v>
      </c>
      <c r="E301">
        <v>6</v>
      </c>
      <c r="G301">
        <v>6495</v>
      </c>
      <c r="H301" t="b">
        <v>0</v>
      </c>
      <c r="I301">
        <v>918.75</v>
      </c>
      <c r="J301">
        <v>0</v>
      </c>
      <c r="K301">
        <v>0</v>
      </c>
      <c r="L301" t="s">
        <v>70</v>
      </c>
      <c r="M301" t="s">
        <v>82</v>
      </c>
      <c r="N301" t="s">
        <v>91</v>
      </c>
      <c r="O301" t="s">
        <v>93</v>
      </c>
      <c r="P301">
        <v>2</v>
      </c>
      <c r="Q301">
        <v>4</v>
      </c>
      <c r="R301">
        <v>3</v>
      </c>
    </row>
    <row r="302" spans="1:18" x14ac:dyDescent="0.25">
      <c r="A302" s="8" t="s">
        <v>697</v>
      </c>
      <c r="B302">
        <v>0</v>
      </c>
      <c r="C302">
        <v>1</v>
      </c>
      <c r="D302">
        <v>2019</v>
      </c>
      <c r="E302">
        <v>6</v>
      </c>
      <c r="G302">
        <v>6650</v>
      </c>
      <c r="H302" t="b">
        <v>0</v>
      </c>
      <c r="I302">
        <v>516.16999999999996</v>
      </c>
      <c r="J302">
        <v>0</v>
      </c>
      <c r="K302">
        <v>0</v>
      </c>
      <c r="L302" t="s">
        <v>70</v>
      </c>
      <c r="M302" t="s">
        <v>82</v>
      </c>
      <c r="N302" t="s">
        <v>94</v>
      </c>
      <c r="O302" t="s">
        <v>96</v>
      </c>
      <c r="P302">
        <v>2</v>
      </c>
      <c r="Q302">
        <v>4</v>
      </c>
      <c r="R302">
        <v>5</v>
      </c>
    </row>
    <row r="303" spans="1:18" x14ac:dyDescent="0.25">
      <c r="A303" s="8" t="s">
        <v>697</v>
      </c>
      <c r="B303">
        <v>0</v>
      </c>
      <c r="C303">
        <v>1</v>
      </c>
      <c r="D303">
        <v>2019</v>
      </c>
      <c r="E303">
        <v>6</v>
      </c>
      <c r="G303">
        <v>6651</v>
      </c>
      <c r="H303" t="b">
        <v>0</v>
      </c>
      <c r="I303">
        <v>169.8</v>
      </c>
      <c r="J303">
        <v>110.8</v>
      </c>
      <c r="K303">
        <v>0</v>
      </c>
      <c r="L303" t="s">
        <v>70</v>
      </c>
      <c r="M303" t="s">
        <v>82</v>
      </c>
      <c r="N303" t="s">
        <v>94</v>
      </c>
      <c r="O303" t="s">
        <v>117</v>
      </c>
      <c r="P303">
        <v>2</v>
      </c>
      <c r="Q303">
        <v>4</v>
      </c>
      <c r="R303">
        <v>5</v>
      </c>
    </row>
    <row r="304" spans="1:18" x14ac:dyDescent="0.25">
      <c r="A304" s="8" t="s">
        <v>697</v>
      </c>
      <c r="B304">
        <v>0</v>
      </c>
      <c r="C304">
        <v>1</v>
      </c>
      <c r="D304">
        <v>2019</v>
      </c>
      <c r="E304">
        <v>6</v>
      </c>
      <c r="G304">
        <v>6663</v>
      </c>
      <c r="H304" t="b">
        <v>0</v>
      </c>
      <c r="I304">
        <v>341.08</v>
      </c>
      <c r="J304">
        <v>0</v>
      </c>
      <c r="K304">
        <v>0</v>
      </c>
      <c r="L304" t="s">
        <v>70</v>
      </c>
      <c r="M304" t="s">
        <v>82</v>
      </c>
      <c r="N304" t="s">
        <v>94</v>
      </c>
      <c r="O304" t="s">
        <v>97</v>
      </c>
      <c r="P304">
        <v>2</v>
      </c>
      <c r="Q304">
        <v>4</v>
      </c>
      <c r="R304">
        <v>5</v>
      </c>
    </row>
    <row r="305" spans="1:18" x14ac:dyDescent="0.25">
      <c r="A305" s="8" t="s">
        <v>697</v>
      </c>
      <c r="B305">
        <v>0</v>
      </c>
      <c r="C305">
        <v>1</v>
      </c>
      <c r="D305">
        <v>2019</v>
      </c>
      <c r="E305">
        <v>6</v>
      </c>
      <c r="G305">
        <v>6664</v>
      </c>
      <c r="H305" t="b">
        <v>0</v>
      </c>
      <c r="I305">
        <v>156</v>
      </c>
      <c r="J305">
        <v>0</v>
      </c>
      <c r="K305">
        <v>0</v>
      </c>
      <c r="L305" t="s">
        <v>70</v>
      </c>
      <c r="M305" t="s">
        <v>82</v>
      </c>
      <c r="N305" t="s">
        <v>94</v>
      </c>
      <c r="O305" t="s">
        <v>98</v>
      </c>
      <c r="P305">
        <v>2</v>
      </c>
      <c r="Q305">
        <v>4</v>
      </c>
      <c r="R305">
        <v>5</v>
      </c>
    </row>
    <row r="306" spans="1:18" x14ac:dyDescent="0.25">
      <c r="A306" s="8" t="s">
        <v>697</v>
      </c>
      <c r="B306">
        <v>0</v>
      </c>
      <c r="C306">
        <v>1</v>
      </c>
      <c r="D306">
        <v>2019</v>
      </c>
      <c r="E306">
        <v>6</v>
      </c>
      <c r="G306">
        <v>6800</v>
      </c>
      <c r="H306" t="b">
        <v>0</v>
      </c>
      <c r="I306">
        <v>7.49</v>
      </c>
      <c r="J306">
        <v>0</v>
      </c>
      <c r="K306">
        <v>0</v>
      </c>
      <c r="L306" t="s">
        <v>70</v>
      </c>
      <c r="M306" t="s">
        <v>82</v>
      </c>
      <c r="N306" t="s">
        <v>99</v>
      </c>
      <c r="O306" t="s">
        <v>123</v>
      </c>
      <c r="P306">
        <v>2</v>
      </c>
      <c r="Q306">
        <v>4</v>
      </c>
      <c r="R306">
        <v>6</v>
      </c>
    </row>
    <row r="307" spans="1:18" x14ac:dyDescent="0.25">
      <c r="A307" s="8" t="s">
        <v>697</v>
      </c>
      <c r="B307">
        <v>0</v>
      </c>
      <c r="C307">
        <v>1</v>
      </c>
      <c r="D307">
        <v>2019</v>
      </c>
      <c r="E307">
        <v>6</v>
      </c>
      <c r="G307">
        <v>6805</v>
      </c>
      <c r="H307" t="b">
        <v>0</v>
      </c>
      <c r="I307">
        <v>204.10999999999999</v>
      </c>
      <c r="J307">
        <v>0</v>
      </c>
      <c r="K307">
        <v>0</v>
      </c>
      <c r="L307" t="s">
        <v>70</v>
      </c>
      <c r="M307" t="s">
        <v>82</v>
      </c>
      <c r="N307" t="s">
        <v>99</v>
      </c>
      <c r="O307" t="s">
        <v>100</v>
      </c>
      <c r="P307">
        <v>2</v>
      </c>
      <c r="Q307">
        <v>4</v>
      </c>
      <c r="R307">
        <v>6</v>
      </c>
    </row>
    <row r="308" spans="1:18" x14ac:dyDescent="0.25">
      <c r="A308" s="8" t="s">
        <v>697</v>
      </c>
      <c r="B308">
        <v>0</v>
      </c>
      <c r="C308">
        <v>1</v>
      </c>
      <c r="D308">
        <v>2019</v>
      </c>
      <c r="E308">
        <v>6</v>
      </c>
      <c r="G308">
        <v>6825</v>
      </c>
      <c r="H308" t="b">
        <v>0</v>
      </c>
      <c r="I308">
        <v>77116.800000000003</v>
      </c>
      <c r="J308">
        <v>0</v>
      </c>
      <c r="K308">
        <v>0</v>
      </c>
      <c r="L308" t="s">
        <v>70</v>
      </c>
      <c r="M308" t="s">
        <v>82</v>
      </c>
      <c r="N308" t="s">
        <v>101</v>
      </c>
      <c r="O308" t="s">
        <v>102</v>
      </c>
      <c r="P308">
        <v>2</v>
      </c>
      <c r="Q308">
        <v>4</v>
      </c>
      <c r="R308">
        <v>9</v>
      </c>
    </row>
    <row r="309" spans="1:18" x14ac:dyDescent="0.25">
      <c r="A309" s="8" t="s">
        <v>697</v>
      </c>
      <c r="B309">
        <v>0</v>
      </c>
      <c r="C309">
        <v>1</v>
      </c>
      <c r="D309">
        <v>2019</v>
      </c>
      <c r="E309">
        <v>6</v>
      </c>
      <c r="G309">
        <v>6850</v>
      </c>
      <c r="H309" t="b">
        <v>0</v>
      </c>
      <c r="I309">
        <v>381.67999999999995</v>
      </c>
      <c r="J309">
        <v>134.69</v>
      </c>
      <c r="K309">
        <v>0</v>
      </c>
      <c r="L309" t="s">
        <v>70</v>
      </c>
      <c r="M309" t="s">
        <v>82</v>
      </c>
      <c r="N309" t="s">
        <v>103</v>
      </c>
      <c r="O309" t="s">
        <v>103</v>
      </c>
      <c r="P309">
        <v>2</v>
      </c>
      <c r="Q309">
        <v>4</v>
      </c>
      <c r="R309">
        <v>11</v>
      </c>
    </row>
    <row r="310" spans="1:18" x14ac:dyDescent="0.25">
      <c r="A310" s="8" t="s">
        <v>697</v>
      </c>
      <c r="B310">
        <v>0</v>
      </c>
      <c r="C310">
        <v>1</v>
      </c>
      <c r="D310">
        <v>2019</v>
      </c>
      <c r="E310">
        <v>6</v>
      </c>
      <c r="G310">
        <v>6855</v>
      </c>
      <c r="H310" t="b">
        <v>0</v>
      </c>
      <c r="I310">
        <v>100</v>
      </c>
      <c r="J310">
        <v>0</v>
      </c>
      <c r="K310">
        <v>0</v>
      </c>
      <c r="L310" t="s">
        <v>70</v>
      </c>
      <c r="M310" t="s">
        <v>82</v>
      </c>
      <c r="N310" t="s">
        <v>103</v>
      </c>
      <c r="O310" t="s">
        <v>104</v>
      </c>
      <c r="P310">
        <v>2</v>
      </c>
      <c r="Q310">
        <v>4</v>
      </c>
      <c r="R310">
        <v>11</v>
      </c>
    </row>
    <row r="311" spans="1:18" x14ac:dyDescent="0.25">
      <c r="A311" s="8" t="s">
        <v>697</v>
      </c>
      <c r="B311">
        <v>0</v>
      </c>
      <c r="C311">
        <v>1</v>
      </c>
      <c r="D311">
        <v>2019</v>
      </c>
      <c r="E311">
        <v>6</v>
      </c>
      <c r="G311">
        <v>6859</v>
      </c>
      <c r="H311" t="b">
        <v>0</v>
      </c>
      <c r="I311">
        <v>94</v>
      </c>
      <c r="J311">
        <v>0</v>
      </c>
      <c r="K311">
        <v>0</v>
      </c>
      <c r="L311" t="s">
        <v>70</v>
      </c>
      <c r="M311" t="s">
        <v>82</v>
      </c>
      <c r="N311" t="s">
        <v>103</v>
      </c>
      <c r="O311" t="s">
        <v>105</v>
      </c>
      <c r="P311">
        <v>2</v>
      </c>
      <c r="Q311">
        <v>4</v>
      </c>
      <c r="R311">
        <v>11</v>
      </c>
    </row>
    <row r="312" spans="1:18" x14ac:dyDescent="0.25">
      <c r="A312" s="8" t="s">
        <v>697</v>
      </c>
      <c r="B312">
        <v>0</v>
      </c>
      <c r="C312">
        <v>1</v>
      </c>
      <c r="D312">
        <v>2019</v>
      </c>
      <c r="E312">
        <v>6</v>
      </c>
      <c r="G312">
        <v>6974</v>
      </c>
      <c r="H312" t="b">
        <v>0</v>
      </c>
      <c r="I312">
        <v>15000</v>
      </c>
      <c r="J312">
        <v>0</v>
      </c>
      <c r="K312">
        <v>0</v>
      </c>
      <c r="L312" t="s">
        <v>70</v>
      </c>
      <c r="M312" t="s">
        <v>82</v>
      </c>
      <c r="N312" t="s">
        <v>106</v>
      </c>
      <c r="O312" t="s">
        <v>107</v>
      </c>
      <c r="P312">
        <v>2</v>
      </c>
      <c r="Q312">
        <v>4</v>
      </c>
      <c r="R312">
        <v>13</v>
      </c>
    </row>
    <row r="313" spans="1:18" x14ac:dyDescent="0.25">
      <c r="A313" s="8" t="s">
        <v>697</v>
      </c>
      <c r="B313">
        <v>0</v>
      </c>
      <c r="C313">
        <v>1</v>
      </c>
      <c r="D313">
        <v>2019</v>
      </c>
      <c r="E313">
        <v>6</v>
      </c>
      <c r="G313">
        <v>6976</v>
      </c>
      <c r="H313" t="b">
        <v>0</v>
      </c>
      <c r="I313">
        <v>3500</v>
      </c>
      <c r="J313">
        <v>0</v>
      </c>
      <c r="K313">
        <v>0</v>
      </c>
      <c r="L313" t="s">
        <v>70</v>
      </c>
      <c r="M313" t="s">
        <v>82</v>
      </c>
      <c r="N313" t="s">
        <v>106</v>
      </c>
      <c r="O313" t="s">
        <v>108</v>
      </c>
      <c r="P313">
        <v>2</v>
      </c>
      <c r="Q313">
        <v>4</v>
      </c>
      <c r="R313">
        <v>13</v>
      </c>
    </row>
    <row r="314" spans="1:18" x14ac:dyDescent="0.25">
      <c r="A314" s="8" t="s">
        <v>697</v>
      </c>
      <c r="B314">
        <v>0</v>
      </c>
      <c r="C314">
        <v>1</v>
      </c>
      <c r="D314">
        <v>2019</v>
      </c>
      <c r="E314">
        <v>6</v>
      </c>
      <c r="G314">
        <v>6984</v>
      </c>
      <c r="H314" t="b">
        <v>0</v>
      </c>
      <c r="I314">
        <v>0</v>
      </c>
      <c r="J314">
        <v>15000</v>
      </c>
      <c r="K314">
        <v>0</v>
      </c>
      <c r="L314" t="s">
        <v>70</v>
      </c>
      <c r="M314" t="s">
        <v>82</v>
      </c>
      <c r="N314" t="s">
        <v>106</v>
      </c>
      <c r="O314" t="s">
        <v>109</v>
      </c>
      <c r="P314">
        <v>2</v>
      </c>
      <c r="Q314">
        <v>4</v>
      </c>
      <c r="R314">
        <v>13</v>
      </c>
    </row>
    <row r="315" spans="1:18" x14ac:dyDescent="0.25">
      <c r="A315" s="8" t="s">
        <v>697</v>
      </c>
      <c r="B315">
        <v>0</v>
      </c>
      <c r="C315">
        <v>1</v>
      </c>
      <c r="D315">
        <v>2019</v>
      </c>
      <c r="E315">
        <v>6</v>
      </c>
      <c r="G315">
        <v>6986</v>
      </c>
      <c r="H315" t="b">
        <v>0</v>
      </c>
      <c r="I315">
        <v>0</v>
      </c>
      <c r="J315">
        <v>3500</v>
      </c>
      <c r="K315">
        <v>0</v>
      </c>
      <c r="L315" t="s">
        <v>70</v>
      </c>
      <c r="M315" t="s">
        <v>82</v>
      </c>
      <c r="N315" t="s">
        <v>106</v>
      </c>
      <c r="O315" t="s">
        <v>110</v>
      </c>
      <c r="P315">
        <v>2</v>
      </c>
      <c r="Q315">
        <v>4</v>
      </c>
      <c r="R315">
        <v>13</v>
      </c>
    </row>
    <row r="316" spans="1:18" x14ac:dyDescent="0.25">
      <c r="A316" s="8" t="s">
        <v>697</v>
      </c>
      <c r="B316">
        <v>0</v>
      </c>
      <c r="C316">
        <v>1</v>
      </c>
      <c r="D316">
        <v>2019</v>
      </c>
      <c r="E316">
        <v>7</v>
      </c>
      <c r="G316">
        <v>143</v>
      </c>
      <c r="H316" t="b">
        <v>0</v>
      </c>
      <c r="I316">
        <v>38425.56</v>
      </c>
      <c r="J316">
        <v>0</v>
      </c>
      <c r="K316">
        <v>1</v>
      </c>
      <c r="L316" t="s">
        <v>9</v>
      </c>
      <c r="M316" t="s">
        <v>10</v>
      </c>
      <c r="N316" t="s">
        <v>11</v>
      </c>
      <c r="O316" t="s">
        <v>12</v>
      </c>
      <c r="P316">
        <v>1</v>
      </c>
      <c r="Q316">
        <v>1</v>
      </c>
      <c r="R316">
        <v>1</v>
      </c>
    </row>
    <row r="317" spans="1:18" x14ac:dyDescent="0.25">
      <c r="A317" s="8" t="s">
        <v>697</v>
      </c>
      <c r="B317">
        <v>0</v>
      </c>
      <c r="C317">
        <v>1</v>
      </c>
      <c r="D317">
        <v>2019</v>
      </c>
      <c r="E317">
        <v>7</v>
      </c>
      <c r="G317">
        <v>1370</v>
      </c>
      <c r="H317" t="b">
        <v>0</v>
      </c>
      <c r="I317">
        <v>22</v>
      </c>
      <c r="J317">
        <v>22</v>
      </c>
      <c r="K317">
        <v>1</v>
      </c>
      <c r="L317" t="s">
        <v>19</v>
      </c>
      <c r="M317" t="s">
        <v>23</v>
      </c>
      <c r="N317" t="s">
        <v>24</v>
      </c>
      <c r="O317" t="s">
        <v>121</v>
      </c>
      <c r="P317">
        <v>2</v>
      </c>
      <c r="Q317">
        <v>2</v>
      </c>
      <c r="R317">
        <v>4</v>
      </c>
    </row>
    <row r="318" spans="1:18" x14ac:dyDescent="0.25">
      <c r="A318" s="8" t="s">
        <v>697</v>
      </c>
      <c r="B318">
        <v>0</v>
      </c>
      <c r="C318">
        <v>1</v>
      </c>
      <c r="D318">
        <v>2019</v>
      </c>
      <c r="E318">
        <v>7</v>
      </c>
      <c r="G318">
        <v>1401</v>
      </c>
      <c r="H318" t="b">
        <v>0</v>
      </c>
      <c r="I318">
        <v>0.9</v>
      </c>
      <c r="J318">
        <v>0</v>
      </c>
      <c r="K318">
        <v>1</v>
      </c>
      <c r="L318" t="s">
        <v>19</v>
      </c>
      <c r="M318" t="s">
        <v>23</v>
      </c>
      <c r="N318" t="s">
        <v>24</v>
      </c>
      <c r="O318" t="s">
        <v>26</v>
      </c>
      <c r="P318">
        <v>2</v>
      </c>
      <c r="Q318">
        <v>2</v>
      </c>
      <c r="R318">
        <v>4</v>
      </c>
    </row>
    <row r="319" spans="1:18" x14ac:dyDescent="0.25">
      <c r="A319" s="8" t="s">
        <v>697</v>
      </c>
      <c r="B319">
        <v>0</v>
      </c>
      <c r="C319">
        <v>1</v>
      </c>
      <c r="D319">
        <v>2019</v>
      </c>
      <c r="E319">
        <v>7</v>
      </c>
      <c r="G319">
        <v>1406</v>
      </c>
      <c r="H319" t="b">
        <v>0</v>
      </c>
      <c r="I319">
        <v>22726.569999999992</v>
      </c>
      <c r="J319">
        <v>78.940000000000012</v>
      </c>
      <c r="K319">
        <v>1</v>
      </c>
      <c r="L319" t="s">
        <v>19</v>
      </c>
      <c r="M319" t="s">
        <v>23</v>
      </c>
      <c r="N319" t="s">
        <v>24</v>
      </c>
      <c r="O319" t="s">
        <v>27</v>
      </c>
      <c r="P319">
        <v>2</v>
      </c>
      <c r="Q319">
        <v>2</v>
      </c>
      <c r="R319">
        <v>4</v>
      </c>
    </row>
    <row r="320" spans="1:18" x14ac:dyDescent="0.25">
      <c r="A320" s="8" t="s">
        <v>697</v>
      </c>
      <c r="B320">
        <v>0</v>
      </c>
      <c r="C320">
        <v>1</v>
      </c>
      <c r="D320">
        <v>2019</v>
      </c>
      <c r="E320">
        <v>7</v>
      </c>
      <c r="G320">
        <v>1434</v>
      </c>
      <c r="H320" t="b">
        <v>0</v>
      </c>
      <c r="I320">
        <v>113.97999999999999</v>
      </c>
      <c r="J320">
        <v>430.29999999999995</v>
      </c>
      <c r="K320">
        <v>1</v>
      </c>
      <c r="L320" t="s">
        <v>19</v>
      </c>
      <c r="M320" t="s">
        <v>23</v>
      </c>
      <c r="N320" t="s">
        <v>24</v>
      </c>
      <c r="O320" t="s">
        <v>28</v>
      </c>
      <c r="P320">
        <v>2</v>
      </c>
      <c r="Q320">
        <v>2</v>
      </c>
      <c r="R320">
        <v>4</v>
      </c>
    </row>
    <row r="321" spans="1:18" x14ac:dyDescent="0.25">
      <c r="A321" s="8" t="s">
        <v>697</v>
      </c>
      <c r="B321">
        <v>0</v>
      </c>
      <c r="C321">
        <v>1</v>
      </c>
      <c r="D321">
        <v>2019</v>
      </c>
      <c r="E321">
        <v>7</v>
      </c>
      <c r="G321">
        <v>1437</v>
      </c>
      <c r="H321" t="b">
        <v>0</v>
      </c>
      <c r="I321">
        <v>78.790000000000006</v>
      </c>
      <c r="J321">
        <v>14575.13</v>
      </c>
      <c r="K321">
        <v>1</v>
      </c>
      <c r="L321" t="s">
        <v>19</v>
      </c>
      <c r="M321" t="s">
        <v>23</v>
      </c>
      <c r="N321" t="s">
        <v>24</v>
      </c>
      <c r="O321" t="s">
        <v>29</v>
      </c>
      <c r="P321">
        <v>2</v>
      </c>
      <c r="Q321">
        <v>2</v>
      </c>
      <c r="R321">
        <v>4</v>
      </c>
    </row>
    <row r="322" spans="1:18" x14ac:dyDescent="0.25">
      <c r="A322" s="8" t="s">
        <v>697</v>
      </c>
      <c r="B322">
        <v>0</v>
      </c>
      <c r="C322">
        <v>1</v>
      </c>
      <c r="D322">
        <v>2019</v>
      </c>
      <c r="E322">
        <v>7</v>
      </c>
      <c r="G322">
        <v>1600</v>
      </c>
      <c r="H322" t="b">
        <v>0</v>
      </c>
      <c r="I322">
        <v>0</v>
      </c>
      <c r="J322">
        <v>37.78</v>
      </c>
      <c r="K322">
        <v>1</v>
      </c>
      <c r="L322" t="s">
        <v>19</v>
      </c>
      <c r="M322" t="s">
        <v>30</v>
      </c>
      <c r="N322" t="s">
        <v>31</v>
      </c>
      <c r="O322" t="s">
        <v>32</v>
      </c>
      <c r="P322">
        <v>2</v>
      </c>
      <c r="Q322">
        <v>4</v>
      </c>
      <c r="R322">
        <v>1</v>
      </c>
    </row>
    <row r="323" spans="1:18" x14ac:dyDescent="0.25">
      <c r="A323" s="8" t="s">
        <v>697</v>
      </c>
      <c r="B323">
        <v>0</v>
      </c>
      <c r="C323">
        <v>1</v>
      </c>
      <c r="D323">
        <v>2019</v>
      </c>
      <c r="E323">
        <v>7</v>
      </c>
      <c r="G323">
        <v>1803</v>
      </c>
      <c r="H323" t="b">
        <v>0</v>
      </c>
      <c r="I323">
        <v>16048.73</v>
      </c>
      <c r="J323">
        <v>70083.69</v>
      </c>
      <c r="K323">
        <v>1</v>
      </c>
      <c r="L323" t="s">
        <v>19</v>
      </c>
      <c r="M323" t="s">
        <v>30</v>
      </c>
      <c r="N323" t="s">
        <v>31</v>
      </c>
      <c r="O323" t="s">
        <v>33</v>
      </c>
      <c r="P323">
        <v>2</v>
      </c>
      <c r="Q323">
        <v>4</v>
      </c>
      <c r="R323">
        <v>1</v>
      </c>
    </row>
    <row r="324" spans="1:18" x14ac:dyDescent="0.25">
      <c r="A324" s="8" t="s">
        <v>697</v>
      </c>
      <c r="B324">
        <v>0</v>
      </c>
      <c r="C324">
        <v>1</v>
      </c>
      <c r="D324">
        <v>2019</v>
      </c>
      <c r="E324">
        <v>7</v>
      </c>
      <c r="G324">
        <v>3070</v>
      </c>
      <c r="H324" t="b">
        <v>0</v>
      </c>
      <c r="I324">
        <v>3000</v>
      </c>
      <c r="J324">
        <v>0</v>
      </c>
      <c r="K324">
        <v>2</v>
      </c>
      <c r="L324" t="s">
        <v>46</v>
      </c>
      <c r="M324" t="s">
        <v>47</v>
      </c>
      <c r="N324" t="s">
        <v>47</v>
      </c>
      <c r="O324" t="s">
        <v>47</v>
      </c>
      <c r="P324">
        <v>2</v>
      </c>
      <c r="Q324">
        <v>3</v>
      </c>
      <c r="R324">
        <v>3</v>
      </c>
    </row>
    <row r="325" spans="1:18" x14ac:dyDescent="0.25">
      <c r="A325" s="8" t="s">
        <v>697</v>
      </c>
      <c r="B325">
        <v>0</v>
      </c>
      <c r="C325">
        <v>1</v>
      </c>
      <c r="D325">
        <v>2019</v>
      </c>
      <c r="E325">
        <v>7</v>
      </c>
      <c r="G325">
        <v>3300</v>
      </c>
      <c r="H325" t="b">
        <v>0</v>
      </c>
      <c r="I325">
        <v>31469.75</v>
      </c>
      <c r="J325">
        <v>43575.590000000011</v>
      </c>
      <c r="K325">
        <v>2</v>
      </c>
      <c r="L325" t="s">
        <v>51</v>
      </c>
      <c r="M325" t="s">
        <v>149</v>
      </c>
      <c r="N325" t="s">
        <v>149</v>
      </c>
      <c r="O325" t="s">
        <v>150</v>
      </c>
      <c r="P325">
        <v>3</v>
      </c>
      <c r="Q325">
        <v>4</v>
      </c>
      <c r="R325">
        <v>1</v>
      </c>
    </row>
    <row r="326" spans="1:18" x14ac:dyDescent="0.25">
      <c r="A326" s="8" t="s">
        <v>697</v>
      </c>
      <c r="B326">
        <v>0</v>
      </c>
      <c r="C326">
        <v>1</v>
      </c>
      <c r="D326">
        <v>2019</v>
      </c>
      <c r="E326">
        <v>7</v>
      </c>
      <c r="G326">
        <v>3720</v>
      </c>
      <c r="H326" t="b">
        <v>0</v>
      </c>
      <c r="I326">
        <v>16119.640000000001</v>
      </c>
      <c r="J326">
        <v>16119.64</v>
      </c>
      <c r="K326">
        <v>2</v>
      </c>
      <c r="L326" t="s">
        <v>51</v>
      </c>
      <c r="M326" t="s">
        <v>52</v>
      </c>
      <c r="N326" t="s">
        <v>52</v>
      </c>
      <c r="O326" t="s">
        <v>55</v>
      </c>
      <c r="P326">
        <v>3</v>
      </c>
      <c r="Q326">
        <v>8</v>
      </c>
      <c r="R326">
        <v>1</v>
      </c>
    </row>
    <row r="327" spans="1:18" x14ac:dyDescent="0.25">
      <c r="A327" s="8" t="s">
        <v>697</v>
      </c>
      <c r="B327">
        <v>0</v>
      </c>
      <c r="C327">
        <v>1</v>
      </c>
      <c r="D327">
        <v>2019</v>
      </c>
      <c r="E327">
        <v>7</v>
      </c>
      <c r="G327">
        <v>3730</v>
      </c>
      <c r="H327" t="b">
        <v>0</v>
      </c>
      <c r="I327">
        <v>4418.79</v>
      </c>
      <c r="J327">
        <v>4418.79</v>
      </c>
      <c r="K327">
        <v>2</v>
      </c>
      <c r="L327" t="s">
        <v>51</v>
      </c>
      <c r="M327" t="s">
        <v>52</v>
      </c>
      <c r="N327" t="s">
        <v>52</v>
      </c>
      <c r="O327" t="s">
        <v>56</v>
      </c>
      <c r="P327">
        <v>3</v>
      </c>
      <c r="Q327">
        <v>8</v>
      </c>
      <c r="R327">
        <v>1</v>
      </c>
    </row>
    <row r="328" spans="1:18" x14ac:dyDescent="0.25">
      <c r="A328" s="8" t="s">
        <v>697</v>
      </c>
      <c r="B328">
        <v>0</v>
      </c>
      <c r="C328">
        <v>1</v>
      </c>
      <c r="D328">
        <v>2019</v>
      </c>
      <c r="E328">
        <v>7</v>
      </c>
      <c r="G328">
        <v>3740</v>
      </c>
      <c r="H328" t="b">
        <v>0</v>
      </c>
      <c r="I328">
        <v>7997.9199999999992</v>
      </c>
      <c r="J328">
        <v>7997.92</v>
      </c>
      <c r="K328">
        <v>2</v>
      </c>
      <c r="L328" t="s">
        <v>51</v>
      </c>
      <c r="M328" t="s">
        <v>52</v>
      </c>
      <c r="N328" t="s">
        <v>52</v>
      </c>
      <c r="O328" t="s">
        <v>57</v>
      </c>
      <c r="P328">
        <v>3</v>
      </c>
      <c r="Q328">
        <v>8</v>
      </c>
      <c r="R328">
        <v>1</v>
      </c>
    </row>
    <row r="329" spans="1:18" x14ac:dyDescent="0.25">
      <c r="A329" s="8" t="s">
        <v>697</v>
      </c>
      <c r="B329">
        <v>0</v>
      </c>
      <c r="C329">
        <v>1</v>
      </c>
      <c r="D329">
        <v>2019</v>
      </c>
      <c r="E329">
        <v>7</v>
      </c>
      <c r="G329">
        <v>3770</v>
      </c>
      <c r="H329" t="b">
        <v>0</v>
      </c>
      <c r="I329">
        <v>60</v>
      </c>
      <c r="J329">
        <v>60</v>
      </c>
      <c r="K329">
        <v>2</v>
      </c>
      <c r="L329" t="s">
        <v>51</v>
      </c>
      <c r="M329" t="s">
        <v>52</v>
      </c>
      <c r="N329" t="s">
        <v>52</v>
      </c>
      <c r="O329" t="s">
        <v>58</v>
      </c>
      <c r="P329">
        <v>3</v>
      </c>
      <c r="Q329">
        <v>8</v>
      </c>
      <c r="R329">
        <v>1</v>
      </c>
    </row>
    <row r="330" spans="1:18" x14ac:dyDescent="0.25">
      <c r="A330" s="8" t="s">
        <v>697</v>
      </c>
      <c r="B330">
        <v>0</v>
      </c>
      <c r="C330">
        <v>1</v>
      </c>
      <c r="D330">
        <v>2019</v>
      </c>
      <c r="E330">
        <v>7</v>
      </c>
      <c r="G330">
        <v>3790</v>
      </c>
      <c r="H330" t="b">
        <v>0</v>
      </c>
      <c r="I330">
        <v>28596.349999999995</v>
      </c>
      <c r="J330">
        <v>28596.350000000002</v>
      </c>
      <c r="K330">
        <v>2</v>
      </c>
      <c r="L330" t="s">
        <v>51</v>
      </c>
      <c r="M330" t="s">
        <v>52</v>
      </c>
      <c r="N330" t="s">
        <v>52</v>
      </c>
      <c r="O330" t="s">
        <v>59</v>
      </c>
      <c r="P330">
        <v>3</v>
      </c>
      <c r="Q330">
        <v>8</v>
      </c>
      <c r="R330">
        <v>1</v>
      </c>
    </row>
    <row r="331" spans="1:18" x14ac:dyDescent="0.25">
      <c r="A331" s="8" t="s">
        <v>697</v>
      </c>
      <c r="B331">
        <v>0</v>
      </c>
      <c r="C331">
        <v>1</v>
      </c>
      <c r="D331">
        <v>2019</v>
      </c>
      <c r="E331">
        <v>7</v>
      </c>
      <c r="G331">
        <v>3820</v>
      </c>
      <c r="H331" t="b">
        <v>0</v>
      </c>
      <c r="I331">
        <v>0</v>
      </c>
      <c r="J331">
        <v>15547.439999999999</v>
      </c>
      <c r="K331">
        <v>2</v>
      </c>
      <c r="L331" t="s">
        <v>51</v>
      </c>
      <c r="M331" t="s">
        <v>52</v>
      </c>
      <c r="N331" t="s">
        <v>52</v>
      </c>
      <c r="O331" t="s">
        <v>119</v>
      </c>
      <c r="P331">
        <v>3</v>
      </c>
      <c r="Q331">
        <v>8</v>
      </c>
      <c r="R331">
        <v>1</v>
      </c>
    </row>
    <row r="332" spans="1:18" x14ac:dyDescent="0.25">
      <c r="A332" s="8" t="s">
        <v>697</v>
      </c>
      <c r="B332">
        <v>0</v>
      </c>
      <c r="C332">
        <v>1</v>
      </c>
      <c r="D332">
        <v>2019</v>
      </c>
      <c r="E332">
        <v>7</v>
      </c>
      <c r="G332">
        <v>3900</v>
      </c>
      <c r="H332" t="b">
        <v>0</v>
      </c>
      <c r="I332">
        <v>103748.48</v>
      </c>
      <c r="J332">
        <v>0</v>
      </c>
      <c r="K332">
        <v>2</v>
      </c>
      <c r="L332" t="s">
        <v>226</v>
      </c>
      <c r="M332" t="s">
        <v>226</v>
      </c>
      <c r="N332" t="s">
        <v>226</v>
      </c>
      <c r="O332" t="s">
        <v>62</v>
      </c>
      <c r="P332">
        <v>4</v>
      </c>
      <c r="Q332">
        <v>1</v>
      </c>
      <c r="R332">
        <v>1</v>
      </c>
    </row>
    <row r="333" spans="1:18" x14ac:dyDescent="0.25">
      <c r="A333" s="8" t="s">
        <v>697</v>
      </c>
      <c r="B333">
        <v>0</v>
      </c>
      <c r="C333">
        <v>1</v>
      </c>
      <c r="D333">
        <v>2019</v>
      </c>
      <c r="E333">
        <v>7</v>
      </c>
      <c r="G333">
        <v>4820</v>
      </c>
      <c r="H333" t="b">
        <v>0</v>
      </c>
      <c r="I333">
        <v>0</v>
      </c>
      <c r="J333">
        <v>9941.93</v>
      </c>
      <c r="K333">
        <v>0</v>
      </c>
      <c r="L333" t="s">
        <v>63</v>
      </c>
      <c r="M333" t="s">
        <v>67</v>
      </c>
      <c r="N333" t="s">
        <v>68</v>
      </c>
      <c r="O333" t="s">
        <v>68</v>
      </c>
      <c r="P333">
        <v>1</v>
      </c>
      <c r="Q333">
        <v>3</v>
      </c>
      <c r="R333">
        <v>2</v>
      </c>
    </row>
    <row r="334" spans="1:18" x14ac:dyDescent="0.25">
      <c r="A334" s="8" t="s">
        <v>697</v>
      </c>
      <c r="B334">
        <v>0</v>
      </c>
      <c r="C334">
        <v>1</v>
      </c>
      <c r="D334">
        <v>2019</v>
      </c>
      <c r="E334">
        <v>7</v>
      </c>
      <c r="G334">
        <v>4830</v>
      </c>
      <c r="H334" t="b">
        <v>0</v>
      </c>
      <c r="I334">
        <v>0</v>
      </c>
      <c r="J334">
        <v>103748.48</v>
      </c>
      <c r="K334">
        <v>0</v>
      </c>
      <c r="L334" t="s">
        <v>63</v>
      </c>
      <c r="M334" t="s">
        <v>69</v>
      </c>
      <c r="N334" t="s">
        <v>69</v>
      </c>
      <c r="O334" t="s">
        <v>69</v>
      </c>
      <c r="P334">
        <v>1</v>
      </c>
      <c r="Q334">
        <v>4</v>
      </c>
      <c r="R334">
        <v>1</v>
      </c>
    </row>
    <row r="335" spans="1:18" x14ac:dyDescent="0.25">
      <c r="A335" s="8" t="s">
        <v>697</v>
      </c>
      <c r="B335">
        <v>0</v>
      </c>
      <c r="C335">
        <v>1</v>
      </c>
      <c r="D335">
        <v>2019</v>
      </c>
      <c r="E335">
        <v>7</v>
      </c>
      <c r="G335">
        <v>5736</v>
      </c>
      <c r="H335" t="b">
        <v>0</v>
      </c>
      <c r="I335">
        <v>0</v>
      </c>
      <c r="J335">
        <v>0.78</v>
      </c>
      <c r="K335">
        <v>0</v>
      </c>
      <c r="L335" t="s">
        <v>70</v>
      </c>
      <c r="M335" t="s">
        <v>71</v>
      </c>
      <c r="N335" t="s">
        <v>72</v>
      </c>
      <c r="O335" t="s">
        <v>73</v>
      </c>
      <c r="P335">
        <v>2</v>
      </c>
      <c r="Q335">
        <v>1</v>
      </c>
      <c r="R335">
        <v>2</v>
      </c>
    </row>
    <row r="336" spans="1:18" x14ac:dyDescent="0.25">
      <c r="A336" s="8" t="s">
        <v>697</v>
      </c>
      <c r="B336">
        <v>0</v>
      </c>
      <c r="C336">
        <v>1</v>
      </c>
      <c r="D336">
        <v>2019</v>
      </c>
      <c r="E336">
        <v>7</v>
      </c>
      <c r="G336">
        <v>6020</v>
      </c>
      <c r="H336" t="b">
        <v>0</v>
      </c>
      <c r="I336">
        <v>17159</v>
      </c>
      <c r="J336">
        <v>0</v>
      </c>
      <c r="K336">
        <v>0</v>
      </c>
      <c r="L336" t="s">
        <v>70</v>
      </c>
      <c r="M336" t="s">
        <v>74</v>
      </c>
      <c r="N336" t="s">
        <v>75</v>
      </c>
      <c r="O336" t="s">
        <v>76</v>
      </c>
      <c r="P336">
        <v>2</v>
      </c>
      <c r="Q336">
        <v>2</v>
      </c>
      <c r="R336">
        <v>1</v>
      </c>
    </row>
    <row r="337" spans="1:18" x14ac:dyDescent="0.25">
      <c r="A337" s="8" t="s">
        <v>697</v>
      </c>
      <c r="B337">
        <v>0</v>
      </c>
      <c r="C337">
        <v>1</v>
      </c>
      <c r="D337">
        <v>2019</v>
      </c>
      <c r="E337">
        <v>7</v>
      </c>
      <c r="G337">
        <v>6024</v>
      </c>
      <c r="H337" t="b">
        <v>0</v>
      </c>
      <c r="I337">
        <v>7000</v>
      </c>
      <c r="J337">
        <v>0</v>
      </c>
      <c r="K337">
        <v>0</v>
      </c>
      <c r="L337" t="s">
        <v>70</v>
      </c>
      <c r="M337" t="s">
        <v>74</v>
      </c>
      <c r="N337" t="s">
        <v>75</v>
      </c>
      <c r="O337" t="s">
        <v>77</v>
      </c>
      <c r="P337">
        <v>2</v>
      </c>
      <c r="Q337">
        <v>2</v>
      </c>
      <c r="R337">
        <v>1</v>
      </c>
    </row>
    <row r="338" spans="1:18" x14ac:dyDescent="0.25">
      <c r="A338" s="8" t="s">
        <v>697</v>
      </c>
      <c r="B338">
        <v>0</v>
      </c>
      <c r="C338">
        <v>1</v>
      </c>
      <c r="D338">
        <v>2019</v>
      </c>
      <c r="E338">
        <v>7</v>
      </c>
      <c r="G338">
        <v>6095</v>
      </c>
      <c r="H338" t="b">
        <v>0</v>
      </c>
      <c r="I338">
        <v>13.290000000000001</v>
      </c>
      <c r="J338">
        <v>0</v>
      </c>
      <c r="K338">
        <v>0</v>
      </c>
      <c r="L338" t="s">
        <v>70</v>
      </c>
      <c r="M338" t="s">
        <v>74</v>
      </c>
      <c r="N338" t="s">
        <v>75</v>
      </c>
      <c r="O338" t="s">
        <v>115</v>
      </c>
      <c r="P338">
        <v>2</v>
      </c>
      <c r="Q338">
        <v>2</v>
      </c>
      <c r="R338">
        <v>1</v>
      </c>
    </row>
    <row r="339" spans="1:18" x14ac:dyDescent="0.25">
      <c r="A339" s="8" t="s">
        <v>697</v>
      </c>
      <c r="B339">
        <v>0</v>
      </c>
      <c r="C339">
        <v>1</v>
      </c>
      <c r="D339">
        <v>2019</v>
      </c>
      <c r="E339">
        <v>7</v>
      </c>
      <c r="G339">
        <v>6110</v>
      </c>
      <c r="H339" t="b">
        <v>0</v>
      </c>
      <c r="I339">
        <v>4261.1400000000003</v>
      </c>
      <c r="J339">
        <v>0</v>
      </c>
      <c r="K339">
        <v>0</v>
      </c>
      <c r="L339" t="s">
        <v>70</v>
      </c>
      <c r="M339" t="s">
        <v>74</v>
      </c>
      <c r="N339" t="s">
        <v>78</v>
      </c>
      <c r="O339" t="s">
        <v>79</v>
      </c>
      <c r="P339">
        <v>2</v>
      </c>
      <c r="Q339">
        <v>2</v>
      </c>
      <c r="R339">
        <v>2</v>
      </c>
    </row>
    <row r="340" spans="1:18" x14ac:dyDescent="0.25">
      <c r="A340" s="8" t="s">
        <v>697</v>
      </c>
      <c r="B340">
        <v>0</v>
      </c>
      <c r="C340">
        <v>1</v>
      </c>
      <c r="D340">
        <v>2019</v>
      </c>
      <c r="E340">
        <v>7</v>
      </c>
      <c r="G340">
        <v>6111</v>
      </c>
      <c r="H340" t="b">
        <v>0</v>
      </c>
      <c r="I340">
        <v>176.21</v>
      </c>
      <c r="J340">
        <v>0</v>
      </c>
      <c r="K340">
        <v>0</v>
      </c>
      <c r="L340" t="s">
        <v>70</v>
      </c>
      <c r="M340" t="s">
        <v>74</v>
      </c>
      <c r="N340" t="s">
        <v>78</v>
      </c>
      <c r="O340" t="s">
        <v>80</v>
      </c>
      <c r="P340">
        <v>2</v>
      </c>
      <c r="Q340">
        <v>2</v>
      </c>
      <c r="R340">
        <v>2</v>
      </c>
    </row>
    <row r="341" spans="1:18" x14ac:dyDescent="0.25">
      <c r="A341" s="8" t="s">
        <v>697</v>
      </c>
      <c r="B341">
        <v>0</v>
      </c>
      <c r="C341">
        <v>1</v>
      </c>
      <c r="D341">
        <v>2019</v>
      </c>
      <c r="E341">
        <v>7</v>
      </c>
      <c r="G341">
        <v>6120</v>
      </c>
      <c r="H341" t="b">
        <v>0</v>
      </c>
      <c r="I341">
        <v>500.86</v>
      </c>
      <c r="J341">
        <v>0</v>
      </c>
      <c r="K341">
        <v>0</v>
      </c>
      <c r="L341" t="s">
        <v>70</v>
      </c>
      <c r="M341" t="s">
        <v>74</v>
      </c>
      <c r="N341" t="s">
        <v>78</v>
      </c>
      <c r="O341" t="s">
        <v>81</v>
      </c>
      <c r="P341">
        <v>2</v>
      </c>
      <c r="Q341">
        <v>2</v>
      </c>
      <c r="R341">
        <v>2</v>
      </c>
    </row>
    <row r="342" spans="1:18" x14ac:dyDescent="0.25">
      <c r="A342" s="8" t="s">
        <v>697</v>
      </c>
      <c r="B342">
        <v>0</v>
      </c>
      <c r="C342">
        <v>1</v>
      </c>
      <c r="D342">
        <v>2019</v>
      </c>
      <c r="E342">
        <v>7</v>
      </c>
      <c r="G342">
        <v>6300</v>
      </c>
      <c r="H342" t="b">
        <v>0</v>
      </c>
      <c r="I342">
        <v>161.49</v>
      </c>
      <c r="J342">
        <v>0</v>
      </c>
      <c r="K342">
        <v>0</v>
      </c>
      <c r="L342" t="s">
        <v>70</v>
      </c>
      <c r="M342" t="s">
        <v>82</v>
      </c>
      <c r="N342" t="s">
        <v>83</v>
      </c>
      <c r="O342" t="s">
        <v>82</v>
      </c>
      <c r="P342">
        <v>2</v>
      </c>
      <c r="Q342">
        <v>4</v>
      </c>
      <c r="R342">
        <v>10</v>
      </c>
    </row>
    <row r="343" spans="1:18" x14ac:dyDescent="0.25">
      <c r="A343" s="8" t="s">
        <v>697</v>
      </c>
      <c r="B343">
        <v>0</v>
      </c>
      <c r="C343">
        <v>1</v>
      </c>
      <c r="D343">
        <v>2019</v>
      </c>
      <c r="E343">
        <v>7</v>
      </c>
      <c r="G343">
        <v>6310</v>
      </c>
      <c r="H343" t="b">
        <v>0</v>
      </c>
      <c r="I343">
        <v>5000</v>
      </c>
      <c r="J343">
        <v>0</v>
      </c>
      <c r="K343">
        <v>0</v>
      </c>
      <c r="L343" t="s">
        <v>70</v>
      </c>
      <c r="M343" t="s">
        <v>82</v>
      </c>
      <c r="N343" t="s">
        <v>84</v>
      </c>
      <c r="O343" t="s">
        <v>85</v>
      </c>
      <c r="P343">
        <v>2</v>
      </c>
      <c r="Q343">
        <v>4</v>
      </c>
      <c r="R343">
        <v>1</v>
      </c>
    </row>
    <row r="344" spans="1:18" x14ac:dyDescent="0.25">
      <c r="A344" s="8" t="s">
        <v>697</v>
      </c>
      <c r="B344">
        <v>0</v>
      </c>
      <c r="C344">
        <v>1</v>
      </c>
      <c r="D344">
        <v>2019</v>
      </c>
      <c r="E344">
        <v>7</v>
      </c>
      <c r="G344">
        <v>6325</v>
      </c>
      <c r="H344" t="b">
        <v>0</v>
      </c>
      <c r="I344">
        <v>1000</v>
      </c>
      <c r="J344">
        <v>0</v>
      </c>
      <c r="K344">
        <v>0</v>
      </c>
      <c r="L344" t="s">
        <v>70</v>
      </c>
      <c r="M344" t="s">
        <v>82</v>
      </c>
      <c r="N344" t="s">
        <v>84</v>
      </c>
      <c r="O344" t="s">
        <v>86</v>
      </c>
      <c r="P344">
        <v>2</v>
      </c>
      <c r="Q344">
        <v>4</v>
      </c>
      <c r="R344">
        <v>1</v>
      </c>
    </row>
    <row r="345" spans="1:18" x14ac:dyDescent="0.25">
      <c r="A345" s="8" t="s">
        <v>697</v>
      </c>
      <c r="B345">
        <v>0</v>
      </c>
      <c r="C345">
        <v>1</v>
      </c>
      <c r="D345">
        <v>2019</v>
      </c>
      <c r="E345">
        <v>7</v>
      </c>
      <c r="G345">
        <v>6330</v>
      </c>
      <c r="H345" t="b">
        <v>0</v>
      </c>
      <c r="I345">
        <v>414.68</v>
      </c>
      <c r="J345">
        <v>0</v>
      </c>
      <c r="K345">
        <v>0</v>
      </c>
      <c r="L345" t="s">
        <v>70</v>
      </c>
      <c r="M345" t="s">
        <v>82</v>
      </c>
      <c r="N345" t="s">
        <v>84</v>
      </c>
      <c r="O345" t="s">
        <v>87</v>
      </c>
      <c r="P345">
        <v>2</v>
      </c>
      <c r="Q345">
        <v>4</v>
      </c>
      <c r="R345">
        <v>1</v>
      </c>
    </row>
    <row r="346" spans="1:18" x14ac:dyDescent="0.25">
      <c r="A346" s="8" t="s">
        <v>697</v>
      </c>
      <c r="B346">
        <v>0</v>
      </c>
      <c r="C346">
        <v>1</v>
      </c>
      <c r="D346">
        <v>2019</v>
      </c>
      <c r="E346">
        <v>7</v>
      </c>
      <c r="G346">
        <v>6400</v>
      </c>
      <c r="H346" t="b">
        <v>0</v>
      </c>
      <c r="I346">
        <v>115.68</v>
      </c>
      <c r="J346">
        <v>474.29</v>
      </c>
      <c r="K346">
        <v>0</v>
      </c>
      <c r="L346" t="s">
        <v>70</v>
      </c>
      <c r="M346" t="s">
        <v>82</v>
      </c>
      <c r="N346" t="s">
        <v>88</v>
      </c>
      <c r="O346" t="s">
        <v>89</v>
      </c>
      <c r="P346">
        <v>2</v>
      </c>
      <c r="Q346">
        <v>4</v>
      </c>
      <c r="R346">
        <v>2</v>
      </c>
    </row>
    <row r="347" spans="1:18" x14ac:dyDescent="0.25">
      <c r="A347" s="8" t="s">
        <v>697</v>
      </c>
      <c r="B347">
        <v>0</v>
      </c>
      <c r="C347">
        <v>1</v>
      </c>
      <c r="D347">
        <v>2019</v>
      </c>
      <c r="E347">
        <v>7</v>
      </c>
      <c r="G347">
        <v>6470</v>
      </c>
      <c r="H347" t="b">
        <v>0</v>
      </c>
      <c r="I347">
        <v>839.5</v>
      </c>
      <c r="J347">
        <v>0</v>
      </c>
      <c r="K347">
        <v>0</v>
      </c>
      <c r="L347" t="s">
        <v>70</v>
      </c>
      <c r="M347" t="s">
        <v>82</v>
      </c>
      <c r="N347" t="s">
        <v>91</v>
      </c>
      <c r="O347" t="s">
        <v>92</v>
      </c>
      <c r="P347">
        <v>2</v>
      </c>
      <c r="Q347">
        <v>4</v>
      </c>
      <c r="R347">
        <v>3</v>
      </c>
    </row>
    <row r="348" spans="1:18" x14ac:dyDescent="0.25">
      <c r="A348" s="8" t="s">
        <v>697</v>
      </c>
      <c r="B348">
        <v>0</v>
      </c>
      <c r="C348">
        <v>1</v>
      </c>
      <c r="D348">
        <v>2019</v>
      </c>
      <c r="E348">
        <v>7</v>
      </c>
      <c r="G348">
        <v>6495</v>
      </c>
      <c r="H348" t="b">
        <v>0</v>
      </c>
      <c r="I348">
        <v>1148.1500000000001</v>
      </c>
      <c r="J348">
        <v>0</v>
      </c>
      <c r="K348">
        <v>0</v>
      </c>
      <c r="L348" t="s">
        <v>70</v>
      </c>
      <c r="M348" t="s">
        <v>82</v>
      </c>
      <c r="N348" t="s">
        <v>91</v>
      </c>
      <c r="O348" t="s">
        <v>93</v>
      </c>
      <c r="P348">
        <v>2</v>
      </c>
      <c r="Q348">
        <v>4</v>
      </c>
      <c r="R348">
        <v>3</v>
      </c>
    </row>
    <row r="349" spans="1:18" x14ac:dyDescent="0.25">
      <c r="A349" s="8" t="s">
        <v>697</v>
      </c>
      <c r="B349">
        <v>0</v>
      </c>
      <c r="C349">
        <v>1</v>
      </c>
      <c r="D349">
        <v>2019</v>
      </c>
      <c r="E349">
        <v>7</v>
      </c>
      <c r="G349">
        <v>6650</v>
      </c>
      <c r="H349" t="b">
        <v>0</v>
      </c>
      <c r="I349">
        <v>232.60000000000002</v>
      </c>
      <c r="J349">
        <v>0</v>
      </c>
      <c r="K349">
        <v>0</v>
      </c>
      <c r="L349" t="s">
        <v>70</v>
      </c>
      <c r="M349" t="s">
        <v>82</v>
      </c>
      <c r="N349" t="s">
        <v>94</v>
      </c>
      <c r="O349" t="s">
        <v>96</v>
      </c>
      <c r="P349">
        <v>2</v>
      </c>
      <c r="Q349">
        <v>4</v>
      </c>
      <c r="R349">
        <v>5</v>
      </c>
    </row>
    <row r="350" spans="1:18" x14ac:dyDescent="0.25">
      <c r="A350" s="8" t="s">
        <v>697</v>
      </c>
      <c r="B350">
        <v>0</v>
      </c>
      <c r="C350">
        <v>1</v>
      </c>
      <c r="D350">
        <v>2019</v>
      </c>
      <c r="E350">
        <v>7</v>
      </c>
      <c r="G350">
        <v>6651</v>
      </c>
      <c r="H350" t="b">
        <v>0</v>
      </c>
      <c r="I350">
        <v>0</v>
      </c>
      <c r="J350">
        <v>5</v>
      </c>
      <c r="K350">
        <v>0</v>
      </c>
      <c r="L350" t="s">
        <v>70</v>
      </c>
      <c r="M350" t="s">
        <v>82</v>
      </c>
      <c r="N350" t="s">
        <v>94</v>
      </c>
      <c r="O350" t="s">
        <v>117</v>
      </c>
      <c r="P350">
        <v>2</v>
      </c>
      <c r="Q350">
        <v>4</v>
      </c>
      <c r="R350">
        <v>5</v>
      </c>
    </row>
    <row r="351" spans="1:18" x14ac:dyDescent="0.25">
      <c r="A351" s="8" t="s">
        <v>697</v>
      </c>
      <c r="B351">
        <v>0</v>
      </c>
      <c r="C351">
        <v>1</v>
      </c>
      <c r="D351">
        <v>2019</v>
      </c>
      <c r="E351">
        <v>7</v>
      </c>
      <c r="G351">
        <v>6663</v>
      </c>
      <c r="H351" t="b">
        <v>0</v>
      </c>
      <c r="I351">
        <v>48.6</v>
      </c>
      <c r="J351">
        <v>0</v>
      </c>
      <c r="K351">
        <v>0</v>
      </c>
      <c r="L351" t="s">
        <v>70</v>
      </c>
      <c r="M351" t="s">
        <v>82</v>
      </c>
      <c r="N351" t="s">
        <v>94</v>
      </c>
      <c r="O351" t="s">
        <v>97</v>
      </c>
      <c r="P351">
        <v>2</v>
      </c>
      <c r="Q351">
        <v>4</v>
      </c>
      <c r="R351">
        <v>5</v>
      </c>
    </row>
    <row r="352" spans="1:18" x14ac:dyDescent="0.25">
      <c r="A352" s="8" t="s">
        <v>697</v>
      </c>
      <c r="B352">
        <v>0</v>
      </c>
      <c r="C352">
        <v>1</v>
      </c>
      <c r="D352">
        <v>2019</v>
      </c>
      <c r="E352">
        <v>7</v>
      </c>
      <c r="G352">
        <v>6664</v>
      </c>
      <c r="H352" t="b">
        <v>0</v>
      </c>
      <c r="I352">
        <v>31.2</v>
      </c>
      <c r="J352">
        <v>0</v>
      </c>
      <c r="K352">
        <v>0</v>
      </c>
      <c r="L352" t="s">
        <v>70</v>
      </c>
      <c r="M352" t="s">
        <v>82</v>
      </c>
      <c r="N352" t="s">
        <v>94</v>
      </c>
      <c r="O352" t="s">
        <v>98</v>
      </c>
      <c r="P352">
        <v>2</v>
      </c>
      <c r="Q352">
        <v>4</v>
      </c>
      <c r="R352">
        <v>5</v>
      </c>
    </row>
    <row r="353" spans="1:18" x14ac:dyDescent="0.25">
      <c r="A353" s="8" t="s">
        <v>697</v>
      </c>
      <c r="B353">
        <v>0</v>
      </c>
      <c r="C353">
        <v>1</v>
      </c>
      <c r="D353">
        <v>2019</v>
      </c>
      <c r="E353">
        <v>7</v>
      </c>
      <c r="G353">
        <v>6800</v>
      </c>
      <c r="H353" t="b">
        <v>0</v>
      </c>
      <c r="I353">
        <v>23.5</v>
      </c>
      <c r="J353">
        <v>0</v>
      </c>
      <c r="K353">
        <v>0</v>
      </c>
      <c r="L353" t="s">
        <v>70</v>
      </c>
      <c r="M353" t="s">
        <v>82</v>
      </c>
      <c r="N353" t="s">
        <v>99</v>
      </c>
      <c r="O353" t="s">
        <v>123</v>
      </c>
      <c r="P353">
        <v>2</v>
      </c>
      <c r="Q353">
        <v>4</v>
      </c>
      <c r="R353">
        <v>6</v>
      </c>
    </row>
    <row r="354" spans="1:18" x14ac:dyDescent="0.25">
      <c r="A354" s="8" t="s">
        <v>697</v>
      </c>
      <c r="B354">
        <v>0</v>
      </c>
      <c r="C354">
        <v>1</v>
      </c>
      <c r="D354">
        <v>2019</v>
      </c>
      <c r="E354">
        <v>7</v>
      </c>
      <c r="G354">
        <v>6805</v>
      </c>
      <c r="H354" t="b">
        <v>0</v>
      </c>
      <c r="I354">
        <v>195.05</v>
      </c>
      <c r="J354">
        <v>0</v>
      </c>
      <c r="K354">
        <v>0</v>
      </c>
      <c r="L354" t="s">
        <v>70</v>
      </c>
      <c r="M354" t="s">
        <v>82</v>
      </c>
      <c r="N354" t="s">
        <v>99</v>
      </c>
      <c r="O354" t="s">
        <v>100</v>
      </c>
      <c r="P354">
        <v>2</v>
      </c>
      <c r="Q354">
        <v>4</v>
      </c>
      <c r="R354">
        <v>6</v>
      </c>
    </row>
    <row r="355" spans="1:18" x14ac:dyDescent="0.25">
      <c r="A355" s="8" t="s">
        <v>697</v>
      </c>
      <c r="B355">
        <v>0</v>
      </c>
      <c r="C355">
        <v>1</v>
      </c>
      <c r="D355">
        <v>2019</v>
      </c>
      <c r="E355">
        <v>7</v>
      </c>
      <c r="G355">
        <v>6825</v>
      </c>
      <c r="H355" t="b">
        <v>0</v>
      </c>
      <c r="I355">
        <v>2537.5</v>
      </c>
      <c r="J355">
        <v>0</v>
      </c>
      <c r="K355">
        <v>0</v>
      </c>
      <c r="L355" t="s">
        <v>70</v>
      </c>
      <c r="M355" t="s">
        <v>82</v>
      </c>
      <c r="N355" t="s">
        <v>101</v>
      </c>
      <c r="O355" t="s">
        <v>102</v>
      </c>
      <c r="P355">
        <v>2</v>
      </c>
      <c r="Q355">
        <v>4</v>
      </c>
      <c r="R355">
        <v>9</v>
      </c>
    </row>
    <row r="356" spans="1:18" x14ac:dyDescent="0.25">
      <c r="A356" s="8" t="s">
        <v>697</v>
      </c>
      <c r="B356">
        <v>0</v>
      </c>
      <c r="C356">
        <v>1</v>
      </c>
      <c r="D356">
        <v>2019</v>
      </c>
      <c r="E356">
        <v>7</v>
      </c>
      <c r="G356">
        <v>6850</v>
      </c>
      <c r="H356" t="b">
        <v>0</v>
      </c>
      <c r="I356">
        <v>281.45</v>
      </c>
      <c r="J356">
        <v>0</v>
      </c>
      <c r="K356">
        <v>0</v>
      </c>
      <c r="L356" t="s">
        <v>70</v>
      </c>
      <c r="M356" t="s">
        <v>82</v>
      </c>
      <c r="N356" t="s">
        <v>103</v>
      </c>
      <c r="O356" t="s">
        <v>103</v>
      </c>
      <c r="P356">
        <v>2</v>
      </c>
      <c r="Q356">
        <v>4</v>
      </c>
      <c r="R356">
        <v>11</v>
      </c>
    </row>
    <row r="357" spans="1:18" x14ac:dyDescent="0.25">
      <c r="A357" s="8" t="s">
        <v>697</v>
      </c>
      <c r="B357">
        <v>0</v>
      </c>
      <c r="C357">
        <v>1</v>
      </c>
      <c r="D357">
        <v>2019</v>
      </c>
      <c r="E357">
        <v>7</v>
      </c>
      <c r="G357">
        <v>6855</v>
      </c>
      <c r="H357" t="b">
        <v>0</v>
      </c>
      <c r="I357">
        <v>33</v>
      </c>
      <c r="J357">
        <v>0</v>
      </c>
      <c r="K357">
        <v>0</v>
      </c>
      <c r="L357" t="s">
        <v>70</v>
      </c>
      <c r="M357" t="s">
        <v>82</v>
      </c>
      <c r="N357" t="s">
        <v>103</v>
      </c>
      <c r="O357" t="s">
        <v>104</v>
      </c>
      <c r="P357">
        <v>2</v>
      </c>
      <c r="Q357">
        <v>4</v>
      </c>
      <c r="R357">
        <v>11</v>
      </c>
    </row>
    <row r="358" spans="1:18" x14ac:dyDescent="0.25">
      <c r="A358" s="8" t="s">
        <v>697</v>
      </c>
      <c r="B358">
        <v>0</v>
      </c>
      <c r="C358">
        <v>1</v>
      </c>
      <c r="D358">
        <v>2019</v>
      </c>
      <c r="E358">
        <v>7</v>
      </c>
      <c r="G358">
        <v>6974</v>
      </c>
      <c r="H358" t="b">
        <v>0</v>
      </c>
      <c r="I358">
        <v>15000</v>
      </c>
      <c r="J358">
        <v>0</v>
      </c>
      <c r="K358">
        <v>0</v>
      </c>
      <c r="L358" t="s">
        <v>70</v>
      </c>
      <c r="M358" t="s">
        <v>82</v>
      </c>
      <c r="N358" t="s">
        <v>106</v>
      </c>
      <c r="O358" t="s">
        <v>107</v>
      </c>
      <c r="P358">
        <v>2</v>
      </c>
      <c r="Q358">
        <v>4</v>
      </c>
      <c r="R358">
        <v>13</v>
      </c>
    </row>
    <row r="359" spans="1:18" x14ac:dyDescent="0.25">
      <c r="A359" s="8" t="s">
        <v>697</v>
      </c>
      <c r="B359">
        <v>0</v>
      </c>
      <c r="C359">
        <v>1</v>
      </c>
      <c r="D359">
        <v>2019</v>
      </c>
      <c r="E359">
        <v>7</v>
      </c>
      <c r="G359">
        <v>6976</v>
      </c>
      <c r="H359" t="b">
        <v>0</v>
      </c>
      <c r="I359">
        <v>6000</v>
      </c>
      <c r="J359">
        <v>0</v>
      </c>
      <c r="K359">
        <v>0</v>
      </c>
      <c r="L359" t="s">
        <v>70</v>
      </c>
      <c r="M359" t="s">
        <v>82</v>
      </c>
      <c r="N359" t="s">
        <v>106</v>
      </c>
      <c r="O359" t="s">
        <v>108</v>
      </c>
      <c r="P359">
        <v>2</v>
      </c>
      <c r="Q359">
        <v>4</v>
      </c>
      <c r="R359">
        <v>13</v>
      </c>
    </row>
    <row r="360" spans="1:18" x14ac:dyDescent="0.25">
      <c r="A360" s="8" t="s">
        <v>697</v>
      </c>
      <c r="B360">
        <v>0</v>
      </c>
      <c r="C360">
        <v>1</v>
      </c>
      <c r="D360">
        <v>2019</v>
      </c>
      <c r="E360">
        <v>7</v>
      </c>
      <c r="G360">
        <v>6984</v>
      </c>
      <c r="H360" t="b">
        <v>0</v>
      </c>
      <c r="I360">
        <v>0</v>
      </c>
      <c r="J360">
        <v>15000</v>
      </c>
      <c r="K360">
        <v>0</v>
      </c>
      <c r="L360" t="s">
        <v>70</v>
      </c>
      <c r="M360" t="s">
        <v>82</v>
      </c>
      <c r="N360" t="s">
        <v>106</v>
      </c>
      <c r="O360" t="s">
        <v>109</v>
      </c>
      <c r="P360">
        <v>2</v>
      </c>
      <c r="Q360">
        <v>4</v>
      </c>
      <c r="R360">
        <v>13</v>
      </c>
    </row>
    <row r="361" spans="1:18" x14ac:dyDescent="0.25">
      <c r="A361" s="8" t="s">
        <v>697</v>
      </c>
      <c r="B361">
        <v>0</v>
      </c>
      <c r="C361">
        <v>1</v>
      </c>
      <c r="D361">
        <v>2019</v>
      </c>
      <c r="E361">
        <v>7</v>
      </c>
      <c r="G361">
        <v>6986</v>
      </c>
      <c r="H361" t="b">
        <v>0</v>
      </c>
      <c r="I361">
        <v>0</v>
      </c>
      <c r="J361">
        <v>6000</v>
      </c>
      <c r="K361">
        <v>0</v>
      </c>
      <c r="L361" t="s">
        <v>70</v>
      </c>
      <c r="M361" t="s">
        <v>82</v>
      </c>
      <c r="N361" t="s">
        <v>106</v>
      </c>
      <c r="O361" t="s">
        <v>110</v>
      </c>
      <c r="P361">
        <v>2</v>
      </c>
      <c r="Q361">
        <v>4</v>
      </c>
      <c r="R361">
        <v>13</v>
      </c>
    </row>
    <row r="362" spans="1:18" x14ac:dyDescent="0.25">
      <c r="A362" s="8" t="s">
        <v>697</v>
      </c>
      <c r="B362">
        <v>0</v>
      </c>
      <c r="C362">
        <v>1</v>
      </c>
      <c r="D362">
        <v>2019</v>
      </c>
      <c r="E362">
        <v>7</v>
      </c>
      <c r="G362">
        <v>7320</v>
      </c>
      <c r="H362" t="b">
        <v>0</v>
      </c>
      <c r="I362">
        <v>1713.69</v>
      </c>
      <c r="J362">
        <v>0</v>
      </c>
      <c r="K362">
        <v>0</v>
      </c>
      <c r="L362" t="s">
        <v>126</v>
      </c>
      <c r="M362" t="s">
        <v>127</v>
      </c>
      <c r="N362" t="s">
        <v>127</v>
      </c>
      <c r="O362" t="s">
        <v>128</v>
      </c>
      <c r="P362">
        <v>4</v>
      </c>
      <c r="Q362">
        <v>2</v>
      </c>
      <c r="R362">
        <v>1</v>
      </c>
    </row>
    <row r="363" spans="1:18" x14ac:dyDescent="0.25">
      <c r="A363" s="8" t="s">
        <v>697</v>
      </c>
      <c r="B363">
        <v>0</v>
      </c>
      <c r="C363">
        <v>1</v>
      </c>
      <c r="D363">
        <v>2019</v>
      </c>
      <c r="E363">
        <v>8</v>
      </c>
      <c r="G363">
        <v>143</v>
      </c>
      <c r="H363" t="b">
        <v>0</v>
      </c>
      <c r="I363">
        <v>26563.780000000002</v>
      </c>
      <c r="J363">
        <v>0</v>
      </c>
      <c r="K363">
        <v>1</v>
      </c>
      <c r="L363" t="s">
        <v>9</v>
      </c>
      <c r="M363" t="s">
        <v>10</v>
      </c>
      <c r="N363" t="s">
        <v>11</v>
      </c>
      <c r="O363" t="s">
        <v>12</v>
      </c>
      <c r="P363">
        <v>1</v>
      </c>
      <c r="Q363">
        <v>1</v>
      </c>
      <c r="R363">
        <v>1</v>
      </c>
    </row>
    <row r="364" spans="1:18" x14ac:dyDescent="0.25">
      <c r="A364" s="8" t="s">
        <v>697</v>
      </c>
      <c r="B364">
        <v>0</v>
      </c>
      <c r="C364">
        <v>1</v>
      </c>
      <c r="D364">
        <v>2019</v>
      </c>
      <c r="E364">
        <v>8</v>
      </c>
      <c r="G364">
        <v>1200</v>
      </c>
      <c r="H364" t="b">
        <v>0</v>
      </c>
      <c r="I364">
        <v>0</v>
      </c>
      <c r="J364">
        <v>9814.81</v>
      </c>
      <c r="K364">
        <v>1</v>
      </c>
      <c r="L364" t="s">
        <v>19</v>
      </c>
      <c r="M364" t="s">
        <v>23</v>
      </c>
      <c r="N364" t="s">
        <v>148</v>
      </c>
      <c r="O364" t="s">
        <v>148</v>
      </c>
      <c r="P364">
        <v>2</v>
      </c>
      <c r="Q364">
        <v>2</v>
      </c>
      <c r="R364">
        <v>1</v>
      </c>
    </row>
    <row r="365" spans="1:18" x14ac:dyDescent="0.25">
      <c r="A365" s="8" t="s">
        <v>697</v>
      </c>
      <c r="B365">
        <v>0</v>
      </c>
      <c r="C365">
        <v>1</v>
      </c>
      <c r="D365">
        <v>2019</v>
      </c>
      <c r="E365">
        <v>8</v>
      </c>
      <c r="G365">
        <v>1401</v>
      </c>
      <c r="H365" t="b">
        <v>0</v>
      </c>
      <c r="I365">
        <v>5.23</v>
      </c>
      <c r="J365">
        <v>0</v>
      </c>
      <c r="K365">
        <v>1</v>
      </c>
      <c r="L365" t="s">
        <v>19</v>
      </c>
      <c r="M365" t="s">
        <v>23</v>
      </c>
      <c r="N365" t="s">
        <v>24</v>
      </c>
      <c r="O365" t="s">
        <v>26</v>
      </c>
      <c r="P365">
        <v>2</v>
      </c>
      <c r="Q365">
        <v>2</v>
      </c>
      <c r="R365">
        <v>4</v>
      </c>
    </row>
    <row r="366" spans="1:18" x14ac:dyDescent="0.25">
      <c r="A366" s="8" t="s">
        <v>697</v>
      </c>
      <c r="B366">
        <v>0</v>
      </c>
      <c r="C366">
        <v>1</v>
      </c>
      <c r="D366">
        <v>2019</v>
      </c>
      <c r="E366">
        <v>8</v>
      </c>
      <c r="G366">
        <v>1406</v>
      </c>
      <c r="H366" t="b">
        <v>0</v>
      </c>
      <c r="I366">
        <v>14498.01</v>
      </c>
      <c r="J366">
        <v>308.74</v>
      </c>
      <c r="K366">
        <v>1</v>
      </c>
      <c r="L366" t="s">
        <v>19</v>
      </c>
      <c r="M366" t="s">
        <v>23</v>
      </c>
      <c r="N366" t="s">
        <v>24</v>
      </c>
      <c r="O366" t="s">
        <v>27</v>
      </c>
      <c r="P366">
        <v>2</v>
      </c>
      <c r="Q366">
        <v>2</v>
      </c>
      <c r="R366">
        <v>4</v>
      </c>
    </row>
    <row r="367" spans="1:18" x14ac:dyDescent="0.25">
      <c r="A367" s="8" t="s">
        <v>697</v>
      </c>
      <c r="B367">
        <v>0</v>
      </c>
      <c r="C367">
        <v>1</v>
      </c>
      <c r="D367">
        <v>2019</v>
      </c>
      <c r="E367">
        <v>8</v>
      </c>
      <c r="G367">
        <v>1434</v>
      </c>
      <c r="H367" t="b">
        <v>0</v>
      </c>
      <c r="I367">
        <v>76.679999999999993</v>
      </c>
      <c r="J367">
        <v>113.97999999999999</v>
      </c>
      <c r="K367">
        <v>1</v>
      </c>
      <c r="L367" t="s">
        <v>19</v>
      </c>
      <c r="M367" t="s">
        <v>23</v>
      </c>
      <c r="N367" t="s">
        <v>24</v>
      </c>
      <c r="O367" t="s">
        <v>28</v>
      </c>
      <c r="P367">
        <v>2</v>
      </c>
      <c r="Q367">
        <v>2</v>
      </c>
      <c r="R367">
        <v>4</v>
      </c>
    </row>
    <row r="368" spans="1:18" x14ac:dyDescent="0.25">
      <c r="A368" s="8" t="s">
        <v>697</v>
      </c>
      <c r="B368">
        <v>0</v>
      </c>
      <c r="C368">
        <v>1</v>
      </c>
      <c r="D368">
        <v>2019</v>
      </c>
      <c r="E368">
        <v>8</v>
      </c>
      <c r="G368">
        <v>1437</v>
      </c>
      <c r="H368" t="b">
        <v>0</v>
      </c>
      <c r="I368">
        <v>296.09000000000003</v>
      </c>
      <c r="J368">
        <v>78.790000000000006</v>
      </c>
      <c r="K368">
        <v>1</v>
      </c>
      <c r="L368" t="s">
        <v>19</v>
      </c>
      <c r="M368" t="s">
        <v>23</v>
      </c>
      <c r="N368" t="s">
        <v>24</v>
      </c>
      <c r="O368" t="s">
        <v>29</v>
      </c>
      <c r="P368">
        <v>2</v>
      </c>
      <c r="Q368">
        <v>2</v>
      </c>
      <c r="R368">
        <v>4</v>
      </c>
    </row>
    <row r="369" spans="1:18" x14ac:dyDescent="0.25">
      <c r="A369" s="8" t="s">
        <v>697</v>
      </c>
      <c r="B369">
        <v>0</v>
      </c>
      <c r="C369">
        <v>1</v>
      </c>
      <c r="D369">
        <v>2019</v>
      </c>
      <c r="E369">
        <v>8</v>
      </c>
      <c r="G369">
        <v>1460</v>
      </c>
      <c r="H369" t="b">
        <v>0</v>
      </c>
      <c r="I369">
        <v>300</v>
      </c>
      <c r="J369">
        <v>300</v>
      </c>
      <c r="K369">
        <v>1</v>
      </c>
      <c r="L369" t="s">
        <v>19</v>
      </c>
      <c r="M369" t="s">
        <v>23</v>
      </c>
      <c r="N369" t="s">
        <v>24</v>
      </c>
      <c r="O369" t="s">
        <v>129</v>
      </c>
      <c r="P369">
        <v>2</v>
      </c>
      <c r="Q369">
        <v>2</v>
      </c>
      <c r="R369">
        <v>4</v>
      </c>
    </row>
    <row r="370" spans="1:18" x14ac:dyDescent="0.25">
      <c r="A370" s="8" t="s">
        <v>697</v>
      </c>
      <c r="B370">
        <v>0</v>
      </c>
      <c r="C370">
        <v>1</v>
      </c>
      <c r="D370">
        <v>2019</v>
      </c>
      <c r="E370">
        <v>8</v>
      </c>
      <c r="G370">
        <v>1600</v>
      </c>
      <c r="H370" t="b">
        <v>0</v>
      </c>
      <c r="I370">
        <v>300</v>
      </c>
      <c r="J370">
        <v>20.189999999999998</v>
      </c>
      <c r="K370">
        <v>1</v>
      </c>
      <c r="L370" t="s">
        <v>19</v>
      </c>
      <c r="M370" t="s">
        <v>30</v>
      </c>
      <c r="N370" t="s">
        <v>31</v>
      </c>
      <c r="O370" t="s">
        <v>32</v>
      </c>
      <c r="P370">
        <v>2</v>
      </c>
      <c r="Q370">
        <v>4</v>
      </c>
      <c r="R370">
        <v>1</v>
      </c>
    </row>
    <row r="371" spans="1:18" x14ac:dyDescent="0.25">
      <c r="A371" s="8" t="s">
        <v>697</v>
      </c>
      <c r="B371">
        <v>0</v>
      </c>
      <c r="C371">
        <v>1</v>
      </c>
      <c r="D371">
        <v>2019</v>
      </c>
      <c r="E371">
        <v>8</v>
      </c>
      <c r="G371">
        <v>1803</v>
      </c>
      <c r="H371" t="b">
        <v>0</v>
      </c>
      <c r="I371">
        <v>9814.81</v>
      </c>
      <c r="J371">
        <v>116621.84999999996</v>
      </c>
      <c r="K371">
        <v>1</v>
      </c>
      <c r="L371" t="s">
        <v>19</v>
      </c>
      <c r="M371" t="s">
        <v>30</v>
      </c>
      <c r="N371" t="s">
        <v>31</v>
      </c>
      <c r="O371" t="s">
        <v>33</v>
      </c>
      <c r="P371">
        <v>2</v>
      </c>
      <c r="Q371">
        <v>4</v>
      </c>
      <c r="R371">
        <v>1</v>
      </c>
    </row>
    <row r="372" spans="1:18" x14ac:dyDescent="0.25">
      <c r="A372" s="8" t="s">
        <v>697</v>
      </c>
      <c r="B372">
        <v>0</v>
      </c>
      <c r="C372">
        <v>1</v>
      </c>
      <c r="D372">
        <v>2019</v>
      </c>
      <c r="E372">
        <v>8</v>
      </c>
      <c r="G372">
        <v>2920</v>
      </c>
      <c r="H372" t="b">
        <v>0</v>
      </c>
      <c r="I372">
        <v>0</v>
      </c>
      <c r="J372">
        <v>344804.44</v>
      </c>
      <c r="K372">
        <v>2</v>
      </c>
      <c r="L372" t="s">
        <v>36</v>
      </c>
      <c r="M372" t="s">
        <v>40</v>
      </c>
      <c r="N372" t="s">
        <v>40</v>
      </c>
      <c r="O372" t="s">
        <v>40</v>
      </c>
      <c r="P372">
        <v>1</v>
      </c>
      <c r="Q372">
        <v>2</v>
      </c>
      <c r="R372">
        <v>1</v>
      </c>
    </row>
    <row r="373" spans="1:18" x14ac:dyDescent="0.25">
      <c r="A373" s="8" t="s">
        <v>697</v>
      </c>
      <c r="B373">
        <v>0</v>
      </c>
      <c r="C373">
        <v>1</v>
      </c>
      <c r="D373">
        <v>2019</v>
      </c>
      <c r="E373">
        <v>8</v>
      </c>
      <c r="G373">
        <v>3070</v>
      </c>
      <c r="H373" t="b">
        <v>0</v>
      </c>
      <c r="I373">
        <v>3000</v>
      </c>
      <c r="J373">
        <v>0</v>
      </c>
      <c r="K373">
        <v>2</v>
      </c>
      <c r="L373" t="s">
        <v>46</v>
      </c>
      <c r="M373" t="s">
        <v>47</v>
      </c>
      <c r="N373" t="s">
        <v>47</v>
      </c>
      <c r="O373" t="s">
        <v>47</v>
      </c>
      <c r="P373">
        <v>2</v>
      </c>
      <c r="Q373">
        <v>3</v>
      </c>
      <c r="R373">
        <v>3</v>
      </c>
    </row>
    <row r="374" spans="1:18" x14ac:dyDescent="0.25">
      <c r="A374" s="8" t="s">
        <v>697</v>
      </c>
      <c r="B374">
        <v>0</v>
      </c>
      <c r="C374">
        <v>1</v>
      </c>
      <c r="D374">
        <v>2019</v>
      </c>
      <c r="E374">
        <v>8</v>
      </c>
      <c r="G374">
        <v>3300</v>
      </c>
      <c r="H374" t="b">
        <v>0</v>
      </c>
      <c r="I374">
        <v>80614.250000000015</v>
      </c>
      <c r="J374">
        <v>84039.819999999963</v>
      </c>
      <c r="K374">
        <v>2</v>
      </c>
      <c r="L374" t="s">
        <v>51</v>
      </c>
      <c r="M374" t="s">
        <v>149</v>
      </c>
      <c r="N374" t="s">
        <v>149</v>
      </c>
      <c r="O374" t="s">
        <v>150</v>
      </c>
      <c r="P374">
        <v>3</v>
      </c>
      <c r="Q374">
        <v>4</v>
      </c>
      <c r="R374">
        <v>1</v>
      </c>
    </row>
    <row r="375" spans="1:18" x14ac:dyDescent="0.25">
      <c r="A375" s="8" t="s">
        <v>697</v>
      </c>
      <c r="B375">
        <v>0</v>
      </c>
      <c r="C375">
        <v>1</v>
      </c>
      <c r="D375">
        <v>2019</v>
      </c>
      <c r="E375">
        <v>8</v>
      </c>
      <c r="G375">
        <v>3512</v>
      </c>
      <c r="H375" t="b">
        <v>0</v>
      </c>
      <c r="I375">
        <v>344804.44</v>
      </c>
      <c r="J375">
        <v>16377.76</v>
      </c>
      <c r="K375">
        <v>2</v>
      </c>
      <c r="L375" t="s">
        <v>51</v>
      </c>
      <c r="M375" t="s">
        <v>52</v>
      </c>
      <c r="N375" t="s">
        <v>52</v>
      </c>
      <c r="O375" t="s">
        <v>53</v>
      </c>
      <c r="P375">
        <v>3</v>
      </c>
      <c r="Q375">
        <v>8</v>
      </c>
      <c r="R375">
        <v>1</v>
      </c>
    </row>
    <row r="376" spans="1:18" x14ac:dyDescent="0.25">
      <c r="A376" s="8" t="s">
        <v>697</v>
      </c>
      <c r="B376">
        <v>0</v>
      </c>
      <c r="C376">
        <v>1</v>
      </c>
      <c r="D376">
        <v>2019</v>
      </c>
      <c r="E376">
        <v>8</v>
      </c>
      <c r="G376">
        <v>3720</v>
      </c>
      <c r="H376" t="b">
        <v>0</v>
      </c>
      <c r="I376">
        <v>16119.640000000001</v>
      </c>
      <c r="J376">
        <v>16119.64</v>
      </c>
      <c r="K376">
        <v>2</v>
      </c>
      <c r="L376" t="s">
        <v>51</v>
      </c>
      <c r="M376" t="s">
        <v>52</v>
      </c>
      <c r="N376" t="s">
        <v>52</v>
      </c>
      <c r="O376" t="s">
        <v>55</v>
      </c>
      <c r="P376">
        <v>3</v>
      </c>
      <c r="Q376">
        <v>8</v>
      </c>
      <c r="R376">
        <v>1</v>
      </c>
    </row>
    <row r="377" spans="1:18" x14ac:dyDescent="0.25">
      <c r="A377" s="8" t="s">
        <v>697</v>
      </c>
      <c r="B377">
        <v>0</v>
      </c>
      <c r="C377">
        <v>1</v>
      </c>
      <c r="D377">
        <v>2019</v>
      </c>
      <c r="E377">
        <v>8</v>
      </c>
      <c r="G377">
        <v>3730</v>
      </c>
      <c r="H377" t="b">
        <v>0</v>
      </c>
      <c r="I377">
        <v>4418.79</v>
      </c>
      <c r="J377">
        <v>4418.79</v>
      </c>
      <c r="K377">
        <v>2</v>
      </c>
      <c r="L377" t="s">
        <v>51</v>
      </c>
      <c r="M377" t="s">
        <v>52</v>
      </c>
      <c r="N377" t="s">
        <v>52</v>
      </c>
      <c r="O377" t="s">
        <v>56</v>
      </c>
      <c r="P377">
        <v>3</v>
      </c>
      <c r="Q377">
        <v>8</v>
      </c>
      <c r="R377">
        <v>1</v>
      </c>
    </row>
    <row r="378" spans="1:18" x14ac:dyDescent="0.25">
      <c r="A378" s="8" t="s">
        <v>697</v>
      </c>
      <c r="B378">
        <v>0</v>
      </c>
      <c r="C378">
        <v>1</v>
      </c>
      <c r="D378">
        <v>2019</v>
      </c>
      <c r="E378">
        <v>8</v>
      </c>
      <c r="G378">
        <v>3740</v>
      </c>
      <c r="H378" t="b">
        <v>0</v>
      </c>
      <c r="I378">
        <v>7997.9199999999992</v>
      </c>
      <c r="J378">
        <v>7997.9199999999992</v>
      </c>
      <c r="K378">
        <v>2</v>
      </c>
      <c r="L378" t="s">
        <v>51</v>
      </c>
      <c r="M378" t="s">
        <v>52</v>
      </c>
      <c r="N378" t="s">
        <v>52</v>
      </c>
      <c r="O378" t="s">
        <v>57</v>
      </c>
      <c r="P378">
        <v>3</v>
      </c>
      <c r="Q378">
        <v>8</v>
      </c>
      <c r="R378">
        <v>1</v>
      </c>
    </row>
    <row r="379" spans="1:18" x14ac:dyDescent="0.25">
      <c r="A379" s="8" t="s">
        <v>697</v>
      </c>
      <c r="B379">
        <v>0</v>
      </c>
      <c r="C379">
        <v>1</v>
      </c>
      <c r="D379">
        <v>2019</v>
      </c>
      <c r="E379">
        <v>8</v>
      </c>
      <c r="G379">
        <v>3770</v>
      </c>
      <c r="H379" t="b">
        <v>0</v>
      </c>
      <c r="I379">
        <v>60</v>
      </c>
      <c r="J379">
        <v>60</v>
      </c>
      <c r="K379">
        <v>2</v>
      </c>
      <c r="L379" t="s">
        <v>51</v>
      </c>
      <c r="M379" t="s">
        <v>52</v>
      </c>
      <c r="N379" t="s">
        <v>52</v>
      </c>
      <c r="O379" t="s">
        <v>58</v>
      </c>
      <c r="P379">
        <v>3</v>
      </c>
      <c r="Q379">
        <v>8</v>
      </c>
      <c r="R379">
        <v>1</v>
      </c>
    </row>
    <row r="380" spans="1:18" x14ac:dyDescent="0.25">
      <c r="A380" s="8" t="s">
        <v>697</v>
      </c>
      <c r="B380">
        <v>0</v>
      </c>
      <c r="C380">
        <v>1</v>
      </c>
      <c r="D380">
        <v>2019</v>
      </c>
      <c r="E380">
        <v>8</v>
      </c>
      <c r="G380">
        <v>3790</v>
      </c>
      <c r="H380" t="b">
        <v>0</v>
      </c>
      <c r="I380">
        <v>28596.349999999995</v>
      </c>
      <c r="J380">
        <v>28596.35</v>
      </c>
      <c r="K380">
        <v>2</v>
      </c>
      <c r="L380" t="s">
        <v>51</v>
      </c>
      <c r="M380" t="s">
        <v>52</v>
      </c>
      <c r="N380" t="s">
        <v>52</v>
      </c>
      <c r="O380" t="s">
        <v>59</v>
      </c>
      <c r="P380">
        <v>3</v>
      </c>
      <c r="Q380">
        <v>8</v>
      </c>
      <c r="R380">
        <v>1</v>
      </c>
    </row>
    <row r="381" spans="1:18" x14ac:dyDescent="0.25">
      <c r="A381" s="8" t="s">
        <v>697</v>
      </c>
      <c r="B381">
        <v>0</v>
      </c>
      <c r="C381">
        <v>1</v>
      </c>
      <c r="D381">
        <v>2019</v>
      </c>
      <c r="E381">
        <v>8</v>
      </c>
      <c r="G381">
        <v>3900</v>
      </c>
      <c r="H381" t="b">
        <v>0</v>
      </c>
      <c r="I381">
        <v>31702.11</v>
      </c>
      <c r="J381">
        <v>0</v>
      </c>
      <c r="K381">
        <v>2</v>
      </c>
      <c r="L381" t="s">
        <v>226</v>
      </c>
      <c r="M381" t="s">
        <v>226</v>
      </c>
      <c r="N381" t="s">
        <v>226</v>
      </c>
      <c r="O381" t="s">
        <v>62</v>
      </c>
      <c r="P381">
        <v>4</v>
      </c>
      <c r="Q381">
        <v>1</v>
      </c>
      <c r="R381">
        <v>1</v>
      </c>
    </row>
    <row r="382" spans="1:18" x14ac:dyDescent="0.25">
      <c r="A382" s="8" t="s">
        <v>697</v>
      </c>
      <c r="B382">
        <v>0</v>
      </c>
      <c r="C382">
        <v>1</v>
      </c>
      <c r="D382">
        <v>2019</v>
      </c>
      <c r="E382">
        <v>8</v>
      </c>
      <c r="G382">
        <v>4820</v>
      </c>
      <c r="H382" t="b">
        <v>0</v>
      </c>
      <c r="I382">
        <v>0</v>
      </c>
      <c r="J382">
        <v>7570.53</v>
      </c>
      <c r="K382">
        <v>0</v>
      </c>
      <c r="L382" t="s">
        <v>63</v>
      </c>
      <c r="M382" t="s">
        <v>67</v>
      </c>
      <c r="N382" t="s">
        <v>68</v>
      </c>
      <c r="O382" t="s">
        <v>68</v>
      </c>
      <c r="P382">
        <v>1</v>
      </c>
      <c r="Q382">
        <v>3</v>
      </c>
      <c r="R382">
        <v>2</v>
      </c>
    </row>
    <row r="383" spans="1:18" x14ac:dyDescent="0.25">
      <c r="A383" s="8" t="s">
        <v>697</v>
      </c>
      <c r="B383">
        <v>0</v>
      </c>
      <c r="C383">
        <v>1</v>
      </c>
      <c r="D383">
        <v>2019</v>
      </c>
      <c r="E383">
        <v>8</v>
      </c>
      <c r="G383">
        <v>4830</v>
      </c>
      <c r="H383" t="b">
        <v>0</v>
      </c>
      <c r="I383">
        <v>0</v>
      </c>
      <c r="J383">
        <v>31702.11</v>
      </c>
      <c r="K383">
        <v>0</v>
      </c>
      <c r="L383" t="s">
        <v>63</v>
      </c>
      <c r="M383" t="s">
        <v>69</v>
      </c>
      <c r="N383" t="s">
        <v>69</v>
      </c>
      <c r="O383" t="s">
        <v>69</v>
      </c>
      <c r="P383">
        <v>1</v>
      </c>
      <c r="Q383">
        <v>4</v>
      </c>
      <c r="R383">
        <v>1</v>
      </c>
    </row>
    <row r="384" spans="1:18" x14ac:dyDescent="0.25">
      <c r="A384" s="8" t="s">
        <v>697</v>
      </c>
      <c r="B384">
        <v>0</v>
      </c>
      <c r="C384">
        <v>1</v>
      </c>
      <c r="D384">
        <v>2019</v>
      </c>
      <c r="E384">
        <v>8</v>
      </c>
      <c r="G384">
        <v>6020</v>
      </c>
      <c r="H384" t="b">
        <v>0</v>
      </c>
      <c r="I384">
        <v>17159</v>
      </c>
      <c r="J384">
        <v>0</v>
      </c>
      <c r="K384">
        <v>0</v>
      </c>
      <c r="L384" t="s">
        <v>70</v>
      </c>
      <c r="M384" t="s">
        <v>74</v>
      </c>
      <c r="N384" t="s">
        <v>75</v>
      </c>
      <c r="O384" t="s">
        <v>76</v>
      </c>
      <c r="P384">
        <v>2</v>
      </c>
      <c r="Q384">
        <v>2</v>
      </c>
      <c r="R384">
        <v>1</v>
      </c>
    </row>
    <row r="385" spans="1:18" x14ac:dyDescent="0.25">
      <c r="A385" s="8" t="s">
        <v>697</v>
      </c>
      <c r="B385">
        <v>0</v>
      </c>
      <c r="C385">
        <v>1</v>
      </c>
      <c r="D385">
        <v>2019</v>
      </c>
      <c r="E385">
        <v>8</v>
      </c>
      <c r="G385">
        <v>6024</v>
      </c>
      <c r="H385" t="b">
        <v>0</v>
      </c>
      <c r="I385">
        <v>7000</v>
      </c>
      <c r="J385">
        <v>0</v>
      </c>
      <c r="K385">
        <v>0</v>
      </c>
      <c r="L385" t="s">
        <v>70</v>
      </c>
      <c r="M385" t="s">
        <v>74</v>
      </c>
      <c r="N385" t="s">
        <v>75</v>
      </c>
      <c r="O385" t="s">
        <v>77</v>
      </c>
      <c r="P385">
        <v>2</v>
      </c>
      <c r="Q385">
        <v>2</v>
      </c>
      <c r="R385">
        <v>1</v>
      </c>
    </row>
    <row r="386" spans="1:18" x14ac:dyDescent="0.25">
      <c r="A386" s="8" t="s">
        <v>697</v>
      </c>
      <c r="B386">
        <v>0</v>
      </c>
      <c r="C386">
        <v>1</v>
      </c>
      <c r="D386">
        <v>2019</v>
      </c>
      <c r="E386">
        <v>8</v>
      </c>
      <c r="G386">
        <v>6095</v>
      </c>
      <c r="H386" t="b">
        <v>0</v>
      </c>
      <c r="I386">
        <v>73.400000000000006</v>
      </c>
      <c r="J386">
        <v>0</v>
      </c>
      <c r="K386">
        <v>0</v>
      </c>
      <c r="L386" t="s">
        <v>70</v>
      </c>
      <c r="M386" t="s">
        <v>74</v>
      </c>
      <c r="N386" t="s">
        <v>75</v>
      </c>
      <c r="O386" t="s">
        <v>115</v>
      </c>
      <c r="P386">
        <v>2</v>
      </c>
      <c r="Q386">
        <v>2</v>
      </c>
      <c r="R386">
        <v>1</v>
      </c>
    </row>
    <row r="387" spans="1:18" x14ac:dyDescent="0.25">
      <c r="A387" s="8" t="s">
        <v>697</v>
      </c>
      <c r="B387">
        <v>0</v>
      </c>
      <c r="C387">
        <v>1</v>
      </c>
      <c r="D387">
        <v>2019</v>
      </c>
      <c r="E387">
        <v>8</v>
      </c>
      <c r="G387">
        <v>6110</v>
      </c>
      <c r="H387" t="b">
        <v>0</v>
      </c>
      <c r="I387">
        <v>4261.1400000000003</v>
      </c>
      <c r="J387">
        <v>0</v>
      </c>
      <c r="K387">
        <v>0</v>
      </c>
      <c r="L387" t="s">
        <v>70</v>
      </c>
      <c r="M387" t="s">
        <v>74</v>
      </c>
      <c r="N387" t="s">
        <v>78</v>
      </c>
      <c r="O387" t="s">
        <v>79</v>
      </c>
      <c r="P387">
        <v>2</v>
      </c>
      <c r="Q387">
        <v>2</v>
      </c>
      <c r="R387">
        <v>2</v>
      </c>
    </row>
    <row r="388" spans="1:18" x14ac:dyDescent="0.25">
      <c r="A388" s="8" t="s">
        <v>697</v>
      </c>
      <c r="B388">
        <v>0</v>
      </c>
      <c r="C388">
        <v>1</v>
      </c>
      <c r="D388">
        <v>2019</v>
      </c>
      <c r="E388">
        <v>8</v>
      </c>
      <c r="G388">
        <v>6111</v>
      </c>
      <c r="H388" t="b">
        <v>0</v>
      </c>
      <c r="I388">
        <v>176.21</v>
      </c>
      <c r="J388">
        <v>0</v>
      </c>
      <c r="K388">
        <v>0</v>
      </c>
      <c r="L388" t="s">
        <v>70</v>
      </c>
      <c r="M388" t="s">
        <v>74</v>
      </c>
      <c r="N388" t="s">
        <v>78</v>
      </c>
      <c r="O388" t="s">
        <v>80</v>
      </c>
      <c r="P388">
        <v>2</v>
      </c>
      <c r="Q388">
        <v>2</v>
      </c>
      <c r="R388">
        <v>2</v>
      </c>
    </row>
    <row r="389" spans="1:18" x14ac:dyDescent="0.25">
      <c r="A389" s="8" t="s">
        <v>697</v>
      </c>
      <c r="B389">
        <v>0</v>
      </c>
      <c r="C389">
        <v>1</v>
      </c>
      <c r="D389">
        <v>2019</v>
      </c>
      <c r="E389">
        <v>8</v>
      </c>
      <c r="G389">
        <v>6300</v>
      </c>
      <c r="H389" t="b">
        <v>0</v>
      </c>
      <c r="I389">
        <v>384.87</v>
      </c>
      <c r="J389">
        <v>0</v>
      </c>
      <c r="K389">
        <v>0</v>
      </c>
      <c r="L389" t="s">
        <v>70</v>
      </c>
      <c r="M389" t="s">
        <v>82</v>
      </c>
      <c r="N389" t="s">
        <v>83</v>
      </c>
      <c r="O389" t="s">
        <v>82</v>
      </c>
      <c r="P389">
        <v>2</v>
      </c>
      <c r="Q389">
        <v>4</v>
      </c>
      <c r="R389">
        <v>10</v>
      </c>
    </row>
    <row r="390" spans="1:18" x14ac:dyDescent="0.25">
      <c r="A390" s="8" t="s">
        <v>697</v>
      </c>
      <c r="B390">
        <v>0</v>
      </c>
      <c r="C390">
        <v>1</v>
      </c>
      <c r="D390">
        <v>2019</v>
      </c>
      <c r="E390">
        <v>8</v>
      </c>
      <c r="G390">
        <v>6310</v>
      </c>
      <c r="H390" t="b">
        <v>0</v>
      </c>
      <c r="I390">
        <v>5000</v>
      </c>
      <c r="J390">
        <v>0</v>
      </c>
      <c r="K390">
        <v>0</v>
      </c>
      <c r="L390" t="s">
        <v>70</v>
      </c>
      <c r="M390" t="s">
        <v>82</v>
      </c>
      <c r="N390" t="s">
        <v>84</v>
      </c>
      <c r="O390" t="s">
        <v>85</v>
      </c>
      <c r="P390">
        <v>2</v>
      </c>
      <c r="Q390">
        <v>4</v>
      </c>
      <c r="R390">
        <v>1</v>
      </c>
    </row>
    <row r="391" spans="1:18" x14ac:dyDescent="0.25">
      <c r="A391" s="8" t="s">
        <v>697</v>
      </c>
      <c r="B391">
        <v>0</v>
      </c>
      <c r="C391">
        <v>1</v>
      </c>
      <c r="D391">
        <v>2019</v>
      </c>
      <c r="E391">
        <v>8</v>
      </c>
      <c r="G391">
        <v>6325</v>
      </c>
      <c r="H391" t="b">
        <v>0</v>
      </c>
      <c r="I391">
        <v>1000</v>
      </c>
      <c r="J391">
        <v>0</v>
      </c>
      <c r="K391">
        <v>0</v>
      </c>
      <c r="L391" t="s">
        <v>70</v>
      </c>
      <c r="M391" t="s">
        <v>82</v>
      </c>
      <c r="N391" t="s">
        <v>84</v>
      </c>
      <c r="O391" t="s">
        <v>86</v>
      </c>
      <c r="P391">
        <v>2</v>
      </c>
      <c r="Q391">
        <v>4</v>
      </c>
      <c r="R391">
        <v>1</v>
      </c>
    </row>
    <row r="392" spans="1:18" x14ac:dyDescent="0.25">
      <c r="A392" s="8" t="s">
        <v>697</v>
      </c>
      <c r="B392">
        <v>0</v>
      </c>
      <c r="C392">
        <v>1</v>
      </c>
      <c r="D392">
        <v>2019</v>
      </c>
      <c r="E392">
        <v>8</v>
      </c>
      <c r="G392">
        <v>6330</v>
      </c>
      <c r="H392" t="b">
        <v>0</v>
      </c>
      <c r="I392">
        <v>414.68</v>
      </c>
      <c r="J392">
        <v>0</v>
      </c>
      <c r="K392">
        <v>0</v>
      </c>
      <c r="L392" t="s">
        <v>70</v>
      </c>
      <c r="M392" t="s">
        <v>82</v>
      </c>
      <c r="N392" t="s">
        <v>84</v>
      </c>
      <c r="O392" t="s">
        <v>87</v>
      </c>
      <c r="P392">
        <v>2</v>
      </c>
      <c r="Q392">
        <v>4</v>
      </c>
      <c r="R392">
        <v>1</v>
      </c>
    </row>
    <row r="393" spans="1:18" x14ac:dyDescent="0.25">
      <c r="A393" s="8" t="s">
        <v>697</v>
      </c>
      <c r="B393">
        <v>0</v>
      </c>
      <c r="C393">
        <v>1</v>
      </c>
      <c r="D393">
        <v>2019</v>
      </c>
      <c r="E393">
        <v>8</v>
      </c>
      <c r="G393">
        <v>6470</v>
      </c>
      <c r="H393" t="b">
        <v>0</v>
      </c>
      <c r="I393">
        <v>318</v>
      </c>
      <c r="J393">
        <v>0</v>
      </c>
      <c r="K393">
        <v>0</v>
      </c>
      <c r="L393" t="s">
        <v>70</v>
      </c>
      <c r="M393" t="s">
        <v>82</v>
      </c>
      <c r="N393" t="s">
        <v>91</v>
      </c>
      <c r="O393" t="s">
        <v>92</v>
      </c>
      <c r="P393">
        <v>2</v>
      </c>
      <c r="Q393">
        <v>4</v>
      </c>
      <c r="R393">
        <v>3</v>
      </c>
    </row>
    <row r="394" spans="1:18" x14ac:dyDescent="0.25">
      <c r="A394" s="8" t="s">
        <v>697</v>
      </c>
      <c r="B394">
        <v>0</v>
      </c>
      <c r="C394">
        <v>1</v>
      </c>
      <c r="D394">
        <v>2019</v>
      </c>
      <c r="E394">
        <v>8</v>
      </c>
      <c r="G394">
        <v>6495</v>
      </c>
      <c r="H394" t="b">
        <v>0</v>
      </c>
      <c r="I394">
        <v>367.5</v>
      </c>
      <c r="J394">
        <v>0</v>
      </c>
      <c r="K394">
        <v>0</v>
      </c>
      <c r="L394" t="s">
        <v>70</v>
      </c>
      <c r="M394" t="s">
        <v>82</v>
      </c>
      <c r="N394" t="s">
        <v>91</v>
      </c>
      <c r="O394" t="s">
        <v>93</v>
      </c>
      <c r="P394">
        <v>2</v>
      </c>
      <c r="Q394">
        <v>4</v>
      </c>
      <c r="R394">
        <v>3</v>
      </c>
    </row>
    <row r="395" spans="1:18" x14ac:dyDescent="0.25">
      <c r="A395" s="8" t="s">
        <v>697</v>
      </c>
      <c r="B395">
        <v>0</v>
      </c>
      <c r="C395">
        <v>1</v>
      </c>
      <c r="D395">
        <v>2019</v>
      </c>
      <c r="E395">
        <v>8</v>
      </c>
      <c r="G395">
        <v>6600</v>
      </c>
      <c r="H395" t="b">
        <v>0</v>
      </c>
      <c r="I395">
        <v>32.17</v>
      </c>
      <c r="J395">
        <v>0</v>
      </c>
      <c r="K395">
        <v>0</v>
      </c>
      <c r="L395" t="s">
        <v>70</v>
      </c>
      <c r="M395" t="s">
        <v>82</v>
      </c>
      <c r="N395" t="s">
        <v>94</v>
      </c>
      <c r="O395" t="s">
        <v>116</v>
      </c>
      <c r="P395">
        <v>2</v>
      </c>
      <c r="Q395">
        <v>4</v>
      </c>
      <c r="R395">
        <v>5</v>
      </c>
    </row>
    <row r="396" spans="1:18" x14ac:dyDescent="0.25">
      <c r="A396" s="8" t="s">
        <v>697</v>
      </c>
      <c r="B396">
        <v>0</v>
      </c>
      <c r="C396">
        <v>1</v>
      </c>
      <c r="D396">
        <v>2019</v>
      </c>
      <c r="E396">
        <v>8</v>
      </c>
      <c r="G396">
        <v>6601</v>
      </c>
      <c r="H396" t="b">
        <v>0</v>
      </c>
      <c r="I396">
        <v>888.06</v>
      </c>
      <c r="J396">
        <v>0</v>
      </c>
      <c r="K396">
        <v>0</v>
      </c>
      <c r="L396" t="s">
        <v>70</v>
      </c>
      <c r="M396" t="s">
        <v>82</v>
      </c>
      <c r="N396" t="s">
        <v>94</v>
      </c>
      <c r="O396" t="s">
        <v>125</v>
      </c>
      <c r="P396">
        <v>2</v>
      </c>
      <c r="Q396">
        <v>4</v>
      </c>
      <c r="R396">
        <v>5</v>
      </c>
    </row>
    <row r="397" spans="1:18" x14ac:dyDescent="0.25">
      <c r="A397" s="8" t="s">
        <v>697</v>
      </c>
      <c r="B397">
        <v>0</v>
      </c>
      <c r="C397">
        <v>1</v>
      </c>
      <c r="D397">
        <v>2019</v>
      </c>
      <c r="E397">
        <v>8</v>
      </c>
      <c r="G397">
        <v>6650</v>
      </c>
      <c r="H397" t="b">
        <v>0</v>
      </c>
      <c r="I397">
        <v>166.9</v>
      </c>
      <c r="J397">
        <v>66.59</v>
      </c>
      <c r="K397">
        <v>0</v>
      </c>
      <c r="L397" t="s">
        <v>70</v>
      </c>
      <c r="M397" t="s">
        <v>82</v>
      </c>
      <c r="N397" t="s">
        <v>94</v>
      </c>
      <c r="O397" t="s">
        <v>96</v>
      </c>
      <c r="P397">
        <v>2</v>
      </c>
      <c r="Q397">
        <v>4</v>
      </c>
      <c r="R397">
        <v>5</v>
      </c>
    </row>
    <row r="398" spans="1:18" x14ac:dyDescent="0.25">
      <c r="A398" s="8" t="s">
        <v>697</v>
      </c>
      <c r="B398">
        <v>0</v>
      </c>
      <c r="C398">
        <v>1</v>
      </c>
      <c r="D398">
        <v>2019</v>
      </c>
      <c r="E398">
        <v>8</v>
      </c>
      <c r="G398">
        <v>6663</v>
      </c>
      <c r="H398" t="b">
        <v>0</v>
      </c>
      <c r="I398">
        <v>119.4</v>
      </c>
      <c r="J398">
        <v>0</v>
      </c>
      <c r="K398">
        <v>0</v>
      </c>
      <c r="L398" t="s">
        <v>70</v>
      </c>
      <c r="M398" t="s">
        <v>82</v>
      </c>
      <c r="N398" t="s">
        <v>94</v>
      </c>
      <c r="O398" t="s">
        <v>97</v>
      </c>
      <c r="P398">
        <v>2</v>
      </c>
      <c r="Q398">
        <v>4</v>
      </c>
      <c r="R398">
        <v>5</v>
      </c>
    </row>
    <row r="399" spans="1:18" x14ac:dyDescent="0.25">
      <c r="A399" s="8" t="s">
        <v>697</v>
      </c>
      <c r="B399">
        <v>0</v>
      </c>
      <c r="C399">
        <v>1</v>
      </c>
      <c r="D399">
        <v>2019</v>
      </c>
      <c r="E399">
        <v>8</v>
      </c>
      <c r="G399">
        <v>6664</v>
      </c>
      <c r="H399" t="b">
        <v>0</v>
      </c>
      <c r="I399">
        <v>12</v>
      </c>
      <c r="J399">
        <v>0</v>
      </c>
      <c r="K399">
        <v>0</v>
      </c>
      <c r="L399" t="s">
        <v>70</v>
      </c>
      <c r="M399" t="s">
        <v>82</v>
      </c>
      <c r="N399" t="s">
        <v>94</v>
      </c>
      <c r="O399" t="s">
        <v>98</v>
      </c>
      <c r="P399">
        <v>2</v>
      </c>
      <c r="Q399">
        <v>4</v>
      </c>
      <c r="R399">
        <v>5</v>
      </c>
    </row>
    <row r="400" spans="1:18" x14ac:dyDescent="0.25">
      <c r="A400" s="8" t="s">
        <v>697</v>
      </c>
      <c r="B400">
        <v>0</v>
      </c>
      <c r="C400">
        <v>1</v>
      </c>
      <c r="D400">
        <v>2019</v>
      </c>
      <c r="E400">
        <v>8</v>
      </c>
      <c r="G400">
        <v>6800</v>
      </c>
      <c r="H400" t="b">
        <v>0</v>
      </c>
      <c r="I400">
        <v>38.179999999999993</v>
      </c>
      <c r="J400">
        <v>0</v>
      </c>
      <c r="K400">
        <v>0</v>
      </c>
      <c r="L400" t="s">
        <v>70</v>
      </c>
      <c r="M400" t="s">
        <v>82</v>
      </c>
      <c r="N400" t="s">
        <v>99</v>
      </c>
      <c r="O400" t="s">
        <v>123</v>
      </c>
      <c r="P400">
        <v>2</v>
      </c>
      <c r="Q400">
        <v>4</v>
      </c>
      <c r="R400">
        <v>6</v>
      </c>
    </row>
    <row r="401" spans="1:18" x14ac:dyDescent="0.25">
      <c r="A401" s="8" t="s">
        <v>697</v>
      </c>
      <c r="B401">
        <v>0</v>
      </c>
      <c r="C401">
        <v>1</v>
      </c>
      <c r="D401">
        <v>2019</v>
      </c>
      <c r="E401">
        <v>8</v>
      </c>
      <c r="G401">
        <v>6805</v>
      </c>
      <c r="H401" t="b">
        <v>0</v>
      </c>
      <c r="I401">
        <v>216.76000000000002</v>
      </c>
      <c r="J401">
        <v>0</v>
      </c>
      <c r="K401">
        <v>0</v>
      </c>
      <c r="L401" t="s">
        <v>70</v>
      </c>
      <c r="M401" t="s">
        <v>82</v>
      </c>
      <c r="N401" t="s">
        <v>99</v>
      </c>
      <c r="O401" t="s">
        <v>100</v>
      </c>
      <c r="P401">
        <v>2</v>
      </c>
      <c r="Q401">
        <v>4</v>
      </c>
      <c r="R401">
        <v>6</v>
      </c>
    </row>
    <row r="402" spans="1:18" x14ac:dyDescent="0.25">
      <c r="A402" s="8" t="s">
        <v>697</v>
      </c>
      <c r="B402">
        <v>0</v>
      </c>
      <c r="C402">
        <v>1</v>
      </c>
      <c r="D402">
        <v>2019</v>
      </c>
      <c r="E402">
        <v>8</v>
      </c>
      <c r="G402">
        <v>6825</v>
      </c>
      <c r="H402" t="b">
        <v>0</v>
      </c>
      <c r="I402">
        <v>45370.91</v>
      </c>
      <c r="J402">
        <v>0</v>
      </c>
      <c r="K402">
        <v>0</v>
      </c>
      <c r="L402" t="s">
        <v>70</v>
      </c>
      <c r="M402" t="s">
        <v>82</v>
      </c>
      <c r="N402" t="s">
        <v>101</v>
      </c>
      <c r="O402" t="s">
        <v>102</v>
      </c>
      <c r="P402">
        <v>2</v>
      </c>
      <c r="Q402">
        <v>4</v>
      </c>
      <c r="R402">
        <v>9</v>
      </c>
    </row>
    <row r="403" spans="1:18" x14ac:dyDescent="0.25">
      <c r="A403" s="8" t="s">
        <v>697</v>
      </c>
      <c r="B403">
        <v>0</v>
      </c>
      <c r="C403">
        <v>1</v>
      </c>
      <c r="D403">
        <v>2019</v>
      </c>
      <c r="E403">
        <v>8</v>
      </c>
      <c r="G403">
        <v>6850</v>
      </c>
      <c r="H403" t="b">
        <v>0</v>
      </c>
      <c r="I403">
        <v>400.77</v>
      </c>
      <c r="J403">
        <v>0</v>
      </c>
      <c r="K403">
        <v>0</v>
      </c>
      <c r="L403" t="s">
        <v>70</v>
      </c>
      <c r="M403" t="s">
        <v>82</v>
      </c>
      <c r="N403" t="s">
        <v>103</v>
      </c>
      <c r="O403" t="s">
        <v>103</v>
      </c>
      <c r="P403">
        <v>2</v>
      </c>
      <c r="Q403">
        <v>4</v>
      </c>
      <c r="R403">
        <v>11</v>
      </c>
    </row>
    <row r="404" spans="1:18" x14ac:dyDescent="0.25">
      <c r="A404" s="8" t="s">
        <v>697</v>
      </c>
      <c r="B404">
        <v>0</v>
      </c>
      <c r="C404">
        <v>1</v>
      </c>
      <c r="D404">
        <v>2019</v>
      </c>
      <c r="E404">
        <v>8</v>
      </c>
      <c r="G404">
        <v>6855</v>
      </c>
      <c r="H404" t="b">
        <v>0</v>
      </c>
      <c r="I404">
        <v>66.5</v>
      </c>
      <c r="J404">
        <v>0</v>
      </c>
      <c r="K404">
        <v>0</v>
      </c>
      <c r="L404" t="s">
        <v>70</v>
      </c>
      <c r="M404" t="s">
        <v>82</v>
      </c>
      <c r="N404" t="s">
        <v>103</v>
      </c>
      <c r="O404" t="s">
        <v>104</v>
      </c>
      <c r="P404">
        <v>2</v>
      </c>
      <c r="Q404">
        <v>4</v>
      </c>
      <c r="R404">
        <v>11</v>
      </c>
    </row>
    <row r="405" spans="1:18" x14ac:dyDescent="0.25">
      <c r="A405" s="8" t="s">
        <v>697</v>
      </c>
      <c r="B405">
        <v>0</v>
      </c>
      <c r="C405">
        <v>1</v>
      </c>
      <c r="D405">
        <v>2019</v>
      </c>
      <c r="E405">
        <v>8</v>
      </c>
      <c r="G405">
        <v>6974</v>
      </c>
      <c r="H405" t="b">
        <v>0</v>
      </c>
      <c r="I405">
        <v>15000</v>
      </c>
      <c r="J405">
        <v>0</v>
      </c>
      <c r="K405">
        <v>0</v>
      </c>
      <c r="L405" t="s">
        <v>70</v>
      </c>
      <c r="M405" t="s">
        <v>82</v>
      </c>
      <c r="N405" t="s">
        <v>106</v>
      </c>
      <c r="O405" t="s">
        <v>107</v>
      </c>
      <c r="P405">
        <v>2</v>
      </c>
      <c r="Q405">
        <v>4</v>
      </c>
      <c r="R405">
        <v>13</v>
      </c>
    </row>
    <row r="406" spans="1:18" x14ac:dyDescent="0.25">
      <c r="A406" s="8" t="s">
        <v>697</v>
      </c>
      <c r="B406">
        <v>0</v>
      </c>
      <c r="C406">
        <v>1</v>
      </c>
      <c r="D406">
        <v>2019</v>
      </c>
      <c r="E406">
        <v>8</v>
      </c>
      <c r="G406">
        <v>6976</v>
      </c>
      <c r="H406" t="b">
        <v>0</v>
      </c>
      <c r="I406">
        <v>6000</v>
      </c>
      <c r="J406">
        <v>0</v>
      </c>
      <c r="K406">
        <v>0</v>
      </c>
      <c r="L406" t="s">
        <v>70</v>
      </c>
      <c r="M406" t="s">
        <v>82</v>
      </c>
      <c r="N406" t="s">
        <v>106</v>
      </c>
      <c r="O406" t="s">
        <v>108</v>
      </c>
      <c r="P406">
        <v>2</v>
      </c>
      <c r="Q406">
        <v>4</v>
      </c>
      <c r="R406">
        <v>13</v>
      </c>
    </row>
    <row r="407" spans="1:18" x14ac:dyDescent="0.25">
      <c r="A407" s="8" t="s">
        <v>697</v>
      </c>
      <c r="B407">
        <v>0</v>
      </c>
      <c r="C407">
        <v>1</v>
      </c>
      <c r="D407">
        <v>2019</v>
      </c>
      <c r="E407">
        <v>8</v>
      </c>
      <c r="G407">
        <v>6984</v>
      </c>
      <c r="H407" t="b">
        <v>0</v>
      </c>
      <c r="I407">
        <v>0</v>
      </c>
      <c r="J407">
        <v>15000</v>
      </c>
      <c r="K407">
        <v>0</v>
      </c>
      <c r="L407" t="s">
        <v>70</v>
      </c>
      <c r="M407" t="s">
        <v>82</v>
      </c>
      <c r="N407" t="s">
        <v>106</v>
      </c>
      <c r="O407" t="s">
        <v>109</v>
      </c>
      <c r="P407">
        <v>2</v>
      </c>
      <c r="Q407">
        <v>4</v>
      </c>
      <c r="R407">
        <v>13</v>
      </c>
    </row>
    <row r="408" spans="1:18" x14ac:dyDescent="0.25">
      <c r="A408" s="8" t="s">
        <v>697</v>
      </c>
      <c r="B408">
        <v>0</v>
      </c>
      <c r="C408">
        <v>1</v>
      </c>
      <c r="D408">
        <v>2019</v>
      </c>
      <c r="E408">
        <v>8</v>
      </c>
      <c r="G408">
        <v>6986</v>
      </c>
      <c r="H408" t="b">
        <v>0</v>
      </c>
      <c r="I408">
        <v>0</v>
      </c>
      <c r="J408">
        <v>6000</v>
      </c>
      <c r="K408">
        <v>0</v>
      </c>
      <c r="L408" t="s">
        <v>70</v>
      </c>
      <c r="M408" t="s">
        <v>82</v>
      </c>
      <c r="N408" t="s">
        <v>106</v>
      </c>
      <c r="O408" t="s">
        <v>110</v>
      </c>
      <c r="P408">
        <v>2</v>
      </c>
      <c r="Q408">
        <v>4</v>
      </c>
      <c r="R408">
        <v>13</v>
      </c>
    </row>
    <row r="409" spans="1:18" x14ac:dyDescent="0.25">
      <c r="A409" s="8" t="s">
        <v>697</v>
      </c>
      <c r="B409">
        <v>0</v>
      </c>
      <c r="C409">
        <v>1</v>
      </c>
      <c r="D409">
        <v>2019</v>
      </c>
      <c r="E409">
        <v>8</v>
      </c>
      <c r="G409">
        <v>7320</v>
      </c>
      <c r="H409" t="b">
        <v>0</v>
      </c>
      <c r="I409">
        <v>16377.76</v>
      </c>
      <c r="J409">
        <v>0</v>
      </c>
      <c r="K409">
        <v>0</v>
      </c>
      <c r="L409" t="s">
        <v>126</v>
      </c>
      <c r="M409" t="s">
        <v>127</v>
      </c>
      <c r="N409" t="s">
        <v>127</v>
      </c>
      <c r="O409" t="s">
        <v>128</v>
      </c>
      <c r="P409">
        <v>4</v>
      </c>
      <c r="Q409">
        <v>2</v>
      </c>
      <c r="R409">
        <v>1</v>
      </c>
    </row>
    <row r="410" spans="1:18" x14ac:dyDescent="0.25">
      <c r="A410" s="8" t="s">
        <v>697</v>
      </c>
      <c r="B410">
        <v>0</v>
      </c>
      <c r="C410">
        <v>1</v>
      </c>
      <c r="D410">
        <v>2019</v>
      </c>
      <c r="E410">
        <v>9</v>
      </c>
      <c r="G410">
        <v>143</v>
      </c>
      <c r="H410" t="b">
        <v>0</v>
      </c>
      <c r="I410">
        <v>13562.58</v>
      </c>
      <c r="J410">
        <v>0</v>
      </c>
      <c r="K410">
        <v>1</v>
      </c>
      <c r="L410" t="s">
        <v>9</v>
      </c>
      <c r="M410" t="s">
        <v>10</v>
      </c>
      <c r="N410" t="s">
        <v>11</v>
      </c>
      <c r="O410" t="s">
        <v>12</v>
      </c>
      <c r="P410">
        <v>1</v>
      </c>
      <c r="Q410">
        <v>1</v>
      </c>
      <c r="R410">
        <v>1</v>
      </c>
    </row>
    <row r="411" spans="1:18" x14ac:dyDescent="0.25">
      <c r="A411" s="8" t="s">
        <v>697</v>
      </c>
      <c r="B411">
        <v>0</v>
      </c>
      <c r="C411">
        <v>1</v>
      </c>
      <c r="D411">
        <v>2019</v>
      </c>
      <c r="E411">
        <v>9</v>
      </c>
      <c r="G411">
        <v>1200</v>
      </c>
      <c r="H411" t="b">
        <v>0</v>
      </c>
      <c r="I411">
        <v>126.4</v>
      </c>
      <c r="J411">
        <v>1200</v>
      </c>
      <c r="K411">
        <v>1</v>
      </c>
      <c r="L411" t="s">
        <v>19</v>
      </c>
      <c r="M411" t="s">
        <v>23</v>
      </c>
      <c r="N411" t="s">
        <v>148</v>
      </c>
      <c r="O411" t="s">
        <v>148</v>
      </c>
      <c r="P411">
        <v>2</v>
      </c>
      <c r="Q411">
        <v>2</v>
      </c>
      <c r="R411">
        <v>1</v>
      </c>
    </row>
    <row r="412" spans="1:18" x14ac:dyDescent="0.25">
      <c r="A412" s="8" t="s">
        <v>697</v>
      </c>
      <c r="B412">
        <v>0</v>
      </c>
      <c r="C412">
        <v>1</v>
      </c>
      <c r="D412">
        <v>2019</v>
      </c>
      <c r="E412">
        <v>9</v>
      </c>
      <c r="G412">
        <v>1401</v>
      </c>
      <c r="H412" t="b">
        <v>0</v>
      </c>
      <c r="I412">
        <v>3.97</v>
      </c>
      <c r="J412">
        <v>0</v>
      </c>
      <c r="K412">
        <v>1</v>
      </c>
      <c r="L412" t="s">
        <v>19</v>
      </c>
      <c r="M412" t="s">
        <v>23</v>
      </c>
      <c r="N412" t="s">
        <v>24</v>
      </c>
      <c r="O412" t="s">
        <v>26</v>
      </c>
      <c r="P412">
        <v>2</v>
      </c>
      <c r="Q412">
        <v>2</v>
      </c>
      <c r="R412">
        <v>4</v>
      </c>
    </row>
    <row r="413" spans="1:18" x14ac:dyDescent="0.25">
      <c r="A413" s="8" t="s">
        <v>697</v>
      </c>
      <c r="B413">
        <v>0</v>
      </c>
      <c r="C413">
        <v>1</v>
      </c>
      <c r="D413">
        <v>2019</v>
      </c>
      <c r="E413">
        <v>9</v>
      </c>
      <c r="G413">
        <v>1406</v>
      </c>
      <c r="H413" t="b">
        <v>0</v>
      </c>
      <c r="I413">
        <v>4732.99</v>
      </c>
      <c r="J413">
        <v>1214.22</v>
      </c>
      <c r="K413">
        <v>1</v>
      </c>
      <c r="L413" t="s">
        <v>19</v>
      </c>
      <c r="M413" t="s">
        <v>23</v>
      </c>
      <c r="N413" t="s">
        <v>24</v>
      </c>
      <c r="O413" t="s">
        <v>27</v>
      </c>
      <c r="P413">
        <v>2</v>
      </c>
      <c r="Q413">
        <v>2</v>
      </c>
      <c r="R413">
        <v>4</v>
      </c>
    </row>
    <row r="414" spans="1:18" x14ac:dyDescent="0.25">
      <c r="A414" s="8" t="s">
        <v>697</v>
      </c>
      <c r="B414">
        <v>0</v>
      </c>
      <c r="C414">
        <v>1</v>
      </c>
      <c r="D414">
        <v>2019</v>
      </c>
      <c r="E414">
        <v>9</v>
      </c>
      <c r="G414">
        <v>1434</v>
      </c>
      <c r="H414" t="b">
        <v>0</v>
      </c>
      <c r="I414">
        <v>353.65</v>
      </c>
      <c r="J414">
        <v>76.679999999999993</v>
      </c>
      <c r="K414">
        <v>1</v>
      </c>
      <c r="L414" t="s">
        <v>19</v>
      </c>
      <c r="M414" t="s">
        <v>23</v>
      </c>
      <c r="N414" t="s">
        <v>24</v>
      </c>
      <c r="O414" t="s">
        <v>28</v>
      </c>
      <c r="P414">
        <v>2</v>
      </c>
      <c r="Q414">
        <v>2</v>
      </c>
      <c r="R414">
        <v>4</v>
      </c>
    </row>
    <row r="415" spans="1:18" x14ac:dyDescent="0.25">
      <c r="A415" s="8" t="s">
        <v>697</v>
      </c>
      <c r="B415">
        <v>0</v>
      </c>
      <c r="C415">
        <v>1</v>
      </c>
      <c r="D415">
        <v>2019</v>
      </c>
      <c r="E415">
        <v>9</v>
      </c>
      <c r="G415">
        <v>1437</v>
      </c>
      <c r="H415" t="b">
        <v>0</v>
      </c>
      <c r="I415">
        <v>78.790000000000006</v>
      </c>
      <c r="J415">
        <v>296.08999999999997</v>
      </c>
      <c r="K415">
        <v>1</v>
      </c>
      <c r="L415" t="s">
        <v>19</v>
      </c>
      <c r="M415" t="s">
        <v>23</v>
      </c>
      <c r="N415" t="s">
        <v>24</v>
      </c>
      <c r="O415" t="s">
        <v>29</v>
      </c>
      <c r="P415">
        <v>2</v>
      </c>
      <c r="Q415">
        <v>2</v>
      </c>
      <c r="R415">
        <v>4</v>
      </c>
    </row>
    <row r="416" spans="1:18" x14ac:dyDescent="0.25">
      <c r="A416" s="8" t="s">
        <v>697</v>
      </c>
      <c r="B416">
        <v>0</v>
      </c>
      <c r="C416">
        <v>1</v>
      </c>
      <c r="D416">
        <v>2019</v>
      </c>
      <c r="E416">
        <v>9</v>
      </c>
      <c r="G416">
        <v>1600</v>
      </c>
      <c r="H416" t="b">
        <v>0</v>
      </c>
      <c r="I416">
        <v>0</v>
      </c>
      <c r="J416">
        <v>102.44</v>
      </c>
      <c r="K416">
        <v>1</v>
      </c>
      <c r="L416" t="s">
        <v>19</v>
      </c>
      <c r="M416" t="s">
        <v>30</v>
      </c>
      <c r="N416" t="s">
        <v>31</v>
      </c>
      <c r="O416" t="s">
        <v>32</v>
      </c>
      <c r="P416">
        <v>2</v>
      </c>
      <c r="Q416">
        <v>4</v>
      </c>
      <c r="R416">
        <v>1</v>
      </c>
    </row>
    <row r="417" spans="1:18" x14ac:dyDescent="0.25">
      <c r="A417" s="8" t="s">
        <v>697</v>
      </c>
      <c r="B417">
        <v>0</v>
      </c>
      <c r="C417">
        <v>1</v>
      </c>
      <c r="D417">
        <v>2019</v>
      </c>
      <c r="E417">
        <v>9</v>
      </c>
      <c r="G417">
        <v>1803</v>
      </c>
      <c r="H417" t="b">
        <v>0</v>
      </c>
      <c r="I417">
        <v>8500.61</v>
      </c>
      <c r="J417">
        <v>63985.320000000007</v>
      </c>
      <c r="K417">
        <v>1</v>
      </c>
      <c r="L417" t="s">
        <v>19</v>
      </c>
      <c r="M417" t="s">
        <v>30</v>
      </c>
      <c r="N417" t="s">
        <v>31</v>
      </c>
      <c r="O417" t="s">
        <v>33</v>
      </c>
      <c r="P417">
        <v>2</v>
      </c>
      <c r="Q417">
        <v>4</v>
      </c>
      <c r="R417">
        <v>1</v>
      </c>
    </row>
    <row r="418" spans="1:18" x14ac:dyDescent="0.25">
      <c r="A418" s="8" t="s">
        <v>697</v>
      </c>
      <c r="B418">
        <v>0</v>
      </c>
      <c r="C418">
        <v>1</v>
      </c>
      <c r="D418">
        <v>2019</v>
      </c>
      <c r="E418">
        <v>9</v>
      </c>
      <c r="G418">
        <v>3095</v>
      </c>
      <c r="H418" t="b">
        <v>0</v>
      </c>
      <c r="I418">
        <v>1500</v>
      </c>
      <c r="J418">
        <v>0</v>
      </c>
      <c r="K418">
        <v>2</v>
      </c>
      <c r="L418" t="s">
        <v>46</v>
      </c>
      <c r="M418" t="s">
        <v>47</v>
      </c>
      <c r="N418" t="s">
        <v>47</v>
      </c>
      <c r="O418" t="s">
        <v>50</v>
      </c>
      <c r="P418">
        <v>2</v>
      </c>
      <c r="Q418">
        <v>3</v>
      </c>
      <c r="R418">
        <v>3</v>
      </c>
    </row>
    <row r="419" spans="1:18" x14ac:dyDescent="0.25">
      <c r="A419" s="8" t="s">
        <v>697</v>
      </c>
      <c r="B419">
        <v>0</v>
      </c>
      <c r="C419">
        <v>1</v>
      </c>
      <c r="D419">
        <v>2019</v>
      </c>
      <c r="E419">
        <v>9</v>
      </c>
      <c r="G419">
        <v>3300</v>
      </c>
      <c r="H419" t="b">
        <v>0</v>
      </c>
      <c r="I419">
        <v>35614.36</v>
      </c>
      <c r="J419">
        <v>32957.919999999998</v>
      </c>
      <c r="K419">
        <v>2</v>
      </c>
      <c r="L419" t="s">
        <v>51</v>
      </c>
      <c r="M419" t="s">
        <v>149</v>
      </c>
      <c r="N419" t="s">
        <v>149</v>
      </c>
      <c r="O419" t="s">
        <v>150</v>
      </c>
      <c r="P419">
        <v>3</v>
      </c>
      <c r="Q419">
        <v>4</v>
      </c>
      <c r="R419">
        <v>1</v>
      </c>
    </row>
    <row r="420" spans="1:18" x14ac:dyDescent="0.25">
      <c r="A420" s="8" t="s">
        <v>697</v>
      </c>
      <c r="B420">
        <v>0</v>
      </c>
      <c r="C420">
        <v>1</v>
      </c>
      <c r="D420">
        <v>2019</v>
      </c>
      <c r="E420">
        <v>9</v>
      </c>
      <c r="G420">
        <v>3720</v>
      </c>
      <c r="H420" t="b">
        <v>0</v>
      </c>
      <c r="I420">
        <v>16119.64</v>
      </c>
      <c r="J420">
        <v>16119.64</v>
      </c>
      <c r="K420">
        <v>2</v>
      </c>
      <c r="L420" t="s">
        <v>51</v>
      </c>
      <c r="M420" t="s">
        <v>52</v>
      </c>
      <c r="N420" t="s">
        <v>52</v>
      </c>
      <c r="O420" t="s">
        <v>55</v>
      </c>
      <c r="P420">
        <v>3</v>
      </c>
      <c r="Q420">
        <v>8</v>
      </c>
      <c r="R420">
        <v>1</v>
      </c>
    </row>
    <row r="421" spans="1:18" x14ac:dyDescent="0.25">
      <c r="A421" s="8" t="s">
        <v>697</v>
      </c>
      <c r="B421">
        <v>0</v>
      </c>
      <c r="C421">
        <v>1</v>
      </c>
      <c r="D421">
        <v>2019</v>
      </c>
      <c r="E421">
        <v>9</v>
      </c>
      <c r="G421">
        <v>3730</v>
      </c>
      <c r="H421" t="b">
        <v>0</v>
      </c>
      <c r="I421">
        <v>4418.79</v>
      </c>
      <c r="J421">
        <v>4418.79</v>
      </c>
      <c r="K421">
        <v>2</v>
      </c>
      <c r="L421" t="s">
        <v>51</v>
      </c>
      <c r="M421" t="s">
        <v>52</v>
      </c>
      <c r="N421" t="s">
        <v>52</v>
      </c>
      <c r="O421" t="s">
        <v>56</v>
      </c>
      <c r="P421">
        <v>3</v>
      </c>
      <c r="Q421">
        <v>8</v>
      </c>
      <c r="R421">
        <v>1</v>
      </c>
    </row>
    <row r="422" spans="1:18" x14ac:dyDescent="0.25">
      <c r="A422" s="8" t="s">
        <v>697</v>
      </c>
      <c r="B422">
        <v>0</v>
      </c>
      <c r="C422">
        <v>1</v>
      </c>
      <c r="D422">
        <v>2019</v>
      </c>
      <c r="E422">
        <v>9</v>
      </c>
      <c r="G422">
        <v>3740</v>
      </c>
      <c r="H422" t="b">
        <v>0</v>
      </c>
      <c r="I422">
        <v>7997.9199999999992</v>
      </c>
      <c r="J422">
        <v>7997.92</v>
      </c>
      <c r="K422">
        <v>2</v>
      </c>
      <c r="L422" t="s">
        <v>51</v>
      </c>
      <c r="M422" t="s">
        <v>52</v>
      </c>
      <c r="N422" t="s">
        <v>52</v>
      </c>
      <c r="O422" t="s">
        <v>57</v>
      </c>
      <c r="P422">
        <v>3</v>
      </c>
      <c r="Q422">
        <v>8</v>
      </c>
      <c r="R422">
        <v>1</v>
      </c>
    </row>
    <row r="423" spans="1:18" x14ac:dyDescent="0.25">
      <c r="A423" s="8" t="s">
        <v>697</v>
      </c>
      <c r="B423">
        <v>0</v>
      </c>
      <c r="C423">
        <v>1</v>
      </c>
      <c r="D423">
        <v>2019</v>
      </c>
      <c r="E423">
        <v>9</v>
      </c>
      <c r="G423">
        <v>3770</v>
      </c>
      <c r="H423" t="b">
        <v>0</v>
      </c>
      <c r="I423">
        <v>60</v>
      </c>
      <c r="J423">
        <v>60</v>
      </c>
      <c r="K423">
        <v>2</v>
      </c>
      <c r="L423" t="s">
        <v>51</v>
      </c>
      <c r="M423" t="s">
        <v>52</v>
      </c>
      <c r="N423" t="s">
        <v>52</v>
      </c>
      <c r="O423" t="s">
        <v>58</v>
      </c>
      <c r="P423">
        <v>3</v>
      </c>
      <c r="Q423">
        <v>8</v>
      </c>
      <c r="R423">
        <v>1</v>
      </c>
    </row>
    <row r="424" spans="1:18" x14ac:dyDescent="0.25">
      <c r="A424" s="8" t="s">
        <v>697</v>
      </c>
      <c r="B424">
        <v>0</v>
      </c>
      <c r="C424">
        <v>1</v>
      </c>
      <c r="D424">
        <v>2019</v>
      </c>
      <c r="E424">
        <v>9</v>
      </c>
      <c r="G424">
        <v>3790</v>
      </c>
      <c r="H424" t="b">
        <v>0</v>
      </c>
      <c r="I424">
        <v>28596.349999999995</v>
      </c>
      <c r="J424">
        <v>28596.350000000002</v>
      </c>
      <c r="K424">
        <v>2</v>
      </c>
      <c r="L424" t="s">
        <v>51</v>
      </c>
      <c r="M424" t="s">
        <v>52</v>
      </c>
      <c r="N424" t="s">
        <v>52</v>
      </c>
      <c r="O424" t="s">
        <v>59</v>
      </c>
      <c r="P424">
        <v>3</v>
      </c>
      <c r="Q424">
        <v>8</v>
      </c>
      <c r="R424">
        <v>1</v>
      </c>
    </row>
    <row r="425" spans="1:18" x14ac:dyDescent="0.25">
      <c r="A425" s="8" t="s">
        <v>697</v>
      </c>
      <c r="B425">
        <v>0</v>
      </c>
      <c r="C425">
        <v>1</v>
      </c>
      <c r="D425">
        <v>2019</v>
      </c>
      <c r="E425">
        <v>9</v>
      </c>
      <c r="G425">
        <v>3900</v>
      </c>
      <c r="H425" t="b">
        <v>0</v>
      </c>
      <c r="I425">
        <v>27775.67</v>
      </c>
      <c r="J425">
        <v>0</v>
      </c>
      <c r="K425">
        <v>2</v>
      </c>
      <c r="L425" t="s">
        <v>226</v>
      </c>
      <c r="M425" t="s">
        <v>226</v>
      </c>
      <c r="N425" t="s">
        <v>226</v>
      </c>
      <c r="O425" t="s">
        <v>62</v>
      </c>
      <c r="P425">
        <v>4</v>
      </c>
      <c r="Q425">
        <v>1</v>
      </c>
      <c r="R425">
        <v>1</v>
      </c>
    </row>
    <row r="426" spans="1:18" x14ac:dyDescent="0.25">
      <c r="A426" s="8" t="s">
        <v>697</v>
      </c>
      <c r="B426">
        <v>0</v>
      </c>
      <c r="C426">
        <v>1</v>
      </c>
      <c r="D426">
        <v>2019</v>
      </c>
      <c r="E426">
        <v>9</v>
      </c>
      <c r="G426">
        <v>4336</v>
      </c>
      <c r="H426" t="b">
        <v>0</v>
      </c>
      <c r="I426">
        <v>0</v>
      </c>
      <c r="J426">
        <v>0</v>
      </c>
      <c r="K426">
        <v>0</v>
      </c>
      <c r="L426" t="s">
        <v>63</v>
      </c>
      <c r="M426" t="s">
        <v>64</v>
      </c>
      <c r="N426" t="s">
        <v>64</v>
      </c>
      <c r="O426" t="s">
        <v>124</v>
      </c>
      <c r="P426">
        <v>1</v>
      </c>
      <c r="Q426">
        <v>1</v>
      </c>
      <c r="R426">
        <v>1</v>
      </c>
    </row>
    <row r="427" spans="1:18" x14ac:dyDescent="0.25">
      <c r="A427" s="8" t="s">
        <v>697</v>
      </c>
      <c r="B427">
        <v>0</v>
      </c>
      <c r="C427">
        <v>1</v>
      </c>
      <c r="D427">
        <v>2019</v>
      </c>
      <c r="E427">
        <v>9</v>
      </c>
      <c r="G427">
        <v>4820</v>
      </c>
      <c r="H427" t="b">
        <v>0</v>
      </c>
      <c r="I427">
        <v>0</v>
      </c>
      <c r="J427">
        <v>7193.35</v>
      </c>
      <c r="K427">
        <v>0</v>
      </c>
      <c r="L427" t="s">
        <v>63</v>
      </c>
      <c r="M427" t="s">
        <v>67</v>
      </c>
      <c r="N427" t="s">
        <v>68</v>
      </c>
      <c r="O427" t="s">
        <v>68</v>
      </c>
      <c r="P427">
        <v>1</v>
      </c>
      <c r="Q427">
        <v>3</v>
      </c>
      <c r="R427">
        <v>2</v>
      </c>
    </row>
    <row r="428" spans="1:18" x14ac:dyDescent="0.25">
      <c r="A428" s="8" t="s">
        <v>697</v>
      </c>
      <c r="B428">
        <v>0</v>
      </c>
      <c r="C428">
        <v>1</v>
      </c>
      <c r="D428">
        <v>2019</v>
      </c>
      <c r="E428">
        <v>9</v>
      </c>
      <c r="G428">
        <v>4830</v>
      </c>
      <c r="H428" t="b">
        <v>0</v>
      </c>
      <c r="I428">
        <v>0</v>
      </c>
      <c r="J428">
        <v>27902.07</v>
      </c>
      <c r="K428">
        <v>0</v>
      </c>
      <c r="L428" t="s">
        <v>63</v>
      </c>
      <c r="M428" t="s">
        <v>69</v>
      </c>
      <c r="N428" t="s">
        <v>69</v>
      </c>
      <c r="O428" t="s">
        <v>69</v>
      </c>
      <c r="P428">
        <v>1</v>
      </c>
      <c r="Q428">
        <v>4</v>
      </c>
      <c r="R428">
        <v>1</v>
      </c>
    </row>
    <row r="429" spans="1:18" x14ac:dyDescent="0.25">
      <c r="A429" s="8" t="s">
        <v>697</v>
      </c>
      <c r="B429">
        <v>0</v>
      </c>
      <c r="C429">
        <v>1</v>
      </c>
      <c r="D429">
        <v>2019</v>
      </c>
      <c r="E429">
        <v>9</v>
      </c>
      <c r="G429">
        <v>6020</v>
      </c>
      <c r="H429" t="b">
        <v>0</v>
      </c>
      <c r="I429">
        <v>17159</v>
      </c>
      <c r="J429">
        <v>0</v>
      </c>
      <c r="K429">
        <v>0</v>
      </c>
      <c r="L429" t="s">
        <v>70</v>
      </c>
      <c r="M429" t="s">
        <v>74</v>
      </c>
      <c r="N429" t="s">
        <v>75</v>
      </c>
      <c r="O429" t="s">
        <v>76</v>
      </c>
      <c r="P429">
        <v>2</v>
      </c>
      <c r="Q429">
        <v>2</v>
      </c>
      <c r="R429">
        <v>1</v>
      </c>
    </row>
    <row r="430" spans="1:18" x14ac:dyDescent="0.25">
      <c r="A430" s="8" t="s">
        <v>697</v>
      </c>
      <c r="B430">
        <v>0</v>
      </c>
      <c r="C430">
        <v>1</v>
      </c>
      <c r="D430">
        <v>2019</v>
      </c>
      <c r="E430">
        <v>9</v>
      </c>
      <c r="G430">
        <v>6024</v>
      </c>
      <c r="H430" t="b">
        <v>0</v>
      </c>
      <c r="I430">
        <v>7000</v>
      </c>
      <c r="J430">
        <v>0</v>
      </c>
      <c r="K430">
        <v>0</v>
      </c>
      <c r="L430" t="s">
        <v>70</v>
      </c>
      <c r="M430" t="s">
        <v>74</v>
      </c>
      <c r="N430" t="s">
        <v>75</v>
      </c>
      <c r="O430" t="s">
        <v>77</v>
      </c>
      <c r="P430">
        <v>2</v>
      </c>
      <c r="Q430">
        <v>2</v>
      </c>
      <c r="R430">
        <v>1</v>
      </c>
    </row>
    <row r="431" spans="1:18" x14ac:dyDescent="0.25">
      <c r="A431" s="8" t="s">
        <v>697</v>
      </c>
      <c r="B431">
        <v>0</v>
      </c>
      <c r="C431">
        <v>1</v>
      </c>
      <c r="D431">
        <v>2019</v>
      </c>
      <c r="E431">
        <v>9</v>
      </c>
      <c r="G431">
        <v>6095</v>
      </c>
      <c r="H431" t="b">
        <v>0</v>
      </c>
      <c r="I431">
        <v>62.58</v>
      </c>
      <c r="J431">
        <v>0</v>
      </c>
      <c r="K431">
        <v>0</v>
      </c>
      <c r="L431" t="s">
        <v>70</v>
      </c>
      <c r="M431" t="s">
        <v>74</v>
      </c>
      <c r="N431" t="s">
        <v>75</v>
      </c>
      <c r="O431" t="s">
        <v>115</v>
      </c>
      <c r="P431">
        <v>2</v>
      </c>
      <c r="Q431">
        <v>2</v>
      </c>
      <c r="R431">
        <v>1</v>
      </c>
    </row>
    <row r="432" spans="1:18" x14ac:dyDescent="0.25">
      <c r="A432" s="8" t="s">
        <v>697</v>
      </c>
      <c r="B432">
        <v>0</v>
      </c>
      <c r="C432">
        <v>1</v>
      </c>
      <c r="D432">
        <v>2019</v>
      </c>
      <c r="E432">
        <v>9</v>
      </c>
      <c r="G432">
        <v>6110</v>
      </c>
      <c r="H432" t="b">
        <v>0</v>
      </c>
      <c r="I432">
        <v>4261.1400000000003</v>
      </c>
      <c r="J432">
        <v>0</v>
      </c>
      <c r="K432">
        <v>0</v>
      </c>
      <c r="L432" t="s">
        <v>70</v>
      </c>
      <c r="M432" t="s">
        <v>74</v>
      </c>
      <c r="N432" t="s">
        <v>78</v>
      </c>
      <c r="O432" t="s">
        <v>79</v>
      </c>
      <c r="P432">
        <v>2</v>
      </c>
      <c r="Q432">
        <v>2</v>
      </c>
      <c r="R432">
        <v>2</v>
      </c>
    </row>
    <row r="433" spans="1:18" x14ac:dyDescent="0.25">
      <c r="A433" s="8" t="s">
        <v>697</v>
      </c>
      <c r="B433">
        <v>0</v>
      </c>
      <c r="C433">
        <v>1</v>
      </c>
      <c r="D433">
        <v>2019</v>
      </c>
      <c r="E433">
        <v>9</v>
      </c>
      <c r="G433">
        <v>6111</v>
      </c>
      <c r="H433" t="b">
        <v>0</v>
      </c>
      <c r="I433">
        <v>176.21</v>
      </c>
      <c r="J433">
        <v>0</v>
      </c>
      <c r="K433">
        <v>0</v>
      </c>
      <c r="L433" t="s">
        <v>70</v>
      </c>
      <c r="M433" t="s">
        <v>74</v>
      </c>
      <c r="N433" t="s">
        <v>78</v>
      </c>
      <c r="O433" t="s">
        <v>80</v>
      </c>
      <c r="P433">
        <v>2</v>
      </c>
      <c r="Q433">
        <v>2</v>
      </c>
      <c r="R433">
        <v>2</v>
      </c>
    </row>
    <row r="434" spans="1:18" x14ac:dyDescent="0.25">
      <c r="A434" s="8" t="s">
        <v>697</v>
      </c>
      <c r="B434">
        <v>0</v>
      </c>
      <c r="C434">
        <v>1</v>
      </c>
      <c r="D434">
        <v>2019</v>
      </c>
      <c r="E434">
        <v>9</v>
      </c>
      <c r="G434">
        <v>6300</v>
      </c>
      <c r="H434" t="b">
        <v>0</v>
      </c>
      <c r="I434">
        <v>2316.12</v>
      </c>
      <c r="J434">
        <v>0</v>
      </c>
      <c r="K434">
        <v>0</v>
      </c>
      <c r="L434" t="s">
        <v>70</v>
      </c>
      <c r="M434" t="s">
        <v>82</v>
      </c>
      <c r="N434" t="s">
        <v>83</v>
      </c>
      <c r="O434" t="s">
        <v>82</v>
      </c>
      <c r="P434">
        <v>2</v>
      </c>
      <c r="Q434">
        <v>4</v>
      </c>
      <c r="R434">
        <v>10</v>
      </c>
    </row>
    <row r="435" spans="1:18" x14ac:dyDescent="0.25">
      <c r="A435" s="8" t="s">
        <v>697</v>
      </c>
      <c r="B435">
        <v>0</v>
      </c>
      <c r="C435">
        <v>1</v>
      </c>
      <c r="D435">
        <v>2019</v>
      </c>
      <c r="E435">
        <v>9</v>
      </c>
      <c r="G435">
        <v>6301</v>
      </c>
      <c r="H435" t="b">
        <v>0</v>
      </c>
      <c r="I435">
        <v>4110.5</v>
      </c>
      <c r="J435">
        <v>12.5</v>
      </c>
      <c r="K435">
        <v>0</v>
      </c>
      <c r="L435" t="s">
        <v>70</v>
      </c>
      <c r="M435" t="s">
        <v>82</v>
      </c>
      <c r="N435" t="s">
        <v>83</v>
      </c>
      <c r="O435" t="s">
        <v>122</v>
      </c>
      <c r="P435">
        <v>2</v>
      </c>
      <c r="Q435">
        <v>4</v>
      </c>
      <c r="R435">
        <v>10</v>
      </c>
    </row>
    <row r="436" spans="1:18" x14ac:dyDescent="0.25">
      <c r="A436" s="8" t="s">
        <v>697</v>
      </c>
      <c r="B436">
        <v>0</v>
      </c>
      <c r="C436">
        <v>1</v>
      </c>
      <c r="D436">
        <v>2019</v>
      </c>
      <c r="E436">
        <v>9</v>
      </c>
      <c r="G436">
        <v>6310</v>
      </c>
      <c r="H436" t="b">
        <v>0</v>
      </c>
      <c r="I436">
        <v>5000</v>
      </c>
      <c r="J436">
        <v>0</v>
      </c>
      <c r="K436">
        <v>0</v>
      </c>
      <c r="L436" t="s">
        <v>70</v>
      </c>
      <c r="M436" t="s">
        <v>82</v>
      </c>
      <c r="N436" t="s">
        <v>84</v>
      </c>
      <c r="O436" t="s">
        <v>85</v>
      </c>
      <c r="P436">
        <v>2</v>
      </c>
      <c r="Q436">
        <v>4</v>
      </c>
      <c r="R436">
        <v>1</v>
      </c>
    </row>
    <row r="437" spans="1:18" x14ac:dyDescent="0.25">
      <c r="A437" s="8" t="s">
        <v>697</v>
      </c>
      <c r="B437">
        <v>0</v>
      </c>
      <c r="C437">
        <v>1</v>
      </c>
      <c r="D437">
        <v>2019</v>
      </c>
      <c r="E437">
        <v>9</v>
      </c>
      <c r="G437">
        <v>6325</v>
      </c>
      <c r="H437" t="b">
        <v>0</v>
      </c>
      <c r="I437">
        <v>1000</v>
      </c>
      <c r="J437">
        <v>5787.16</v>
      </c>
      <c r="K437">
        <v>0</v>
      </c>
      <c r="L437" t="s">
        <v>70</v>
      </c>
      <c r="M437" t="s">
        <v>82</v>
      </c>
      <c r="N437" t="s">
        <v>84</v>
      </c>
      <c r="O437" t="s">
        <v>86</v>
      </c>
      <c r="P437">
        <v>2</v>
      </c>
      <c r="Q437">
        <v>4</v>
      </c>
      <c r="R437">
        <v>1</v>
      </c>
    </row>
    <row r="438" spans="1:18" x14ac:dyDescent="0.25">
      <c r="A438" s="8" t="s">
        <v>697</v>
      </c>
      <c r="B438">
        <v>0</v>
      </c>
      <c r="C438">
        <v>1</v>
      </c>
      <c r="D438">
        <v>2019</v>
      </c>
      <c r="E438">
        <v>9</v>
      </c>
      <c r="G438">
        <v>6330</v>
      </c>
      <c r="H438" t="b">
        <v>0</v>
      </c>
      <c r="I438">
        <v>414.68</v>
      </c>
      <c r="J438">
        <v>0</v>
      </c>
      <c r="K438">
        <v>0</v>
      </c>
      <c r="L438" t="s">
        <v>70</v>
      </c>
      <c r="M438" t="s">
        <v>82</v>
      </c>
      <c r="N438" t="s">
        <v>84</v>
      </c>
      <c r="O438" t="s">
        <v>87</v>
      </c>
      <c r="P438">
        <v>2</v>
      </c>
      <c r="Q438">
        <v>4</v>
      </c>
      <c r="R438">
        <v>1</v>
      </c>
    </row>
    <row r="439" spans="1:18" x14ac:dyDescent="0.25">
      <c r="A439" s="8" t="s">
        <v>697</v>
      </c>
      <c r="B439">
        <v>0</v>
      </c>
      <c r="C439">
        <v>1</v>
      </c>
      <c r="D439">
        <v>2019</v>
      </c>
      <c r="E439">
        <v>9</v>
      </c>
      <c r="G439">
        <v>6495</v>
      </c>
      <c r="H439" t="b">
        <v>0</v>
      </c>
      <c r="I439">
        <v>490</v>
      </c>
      <c r="J439">
        <v>0</v>
      </c>
      <c r="K439">
        <v>0</v>
      </c>
      <c r="L439" t="s">
        <v>70</v>
      </c>
      <c r="M439" t="s">
        <v>82</v>
      </c>
      <c r="N439" t="s">
        <v>91</v>
      </c>
      <c r="O439" t="s">
        <v>93</v>
      </c>
      <c r="P439">
        <v>2</v>
      </c>
      <c r="Q439">
        <v>4</v>
      </c>
      <c r="R439">
        <v>3</v>
      </c>
    </row>
    <row r="440" spans="1:18" x14ac:dyDescent="0.25">
      <c r="A440" s="8" t="s">
        <v>697</v>
      </c>
      <c r="B440">
        <v>0</v>
      </c>
      <c r="C440">
        <v>1</v>
      </c>
      <c r="D440">
        <v>2019</v>
      </c>
      <c r="E440">
        <v>9</v>
      </c>
      <c r="G440">
        <v>6600</v>
      </c>
      <c r="H440" t="b">
        <v>0</v>
      </c>
      <c r="I440">
        <v>350</v>
      </c>
      <c r="J440">
        <v>0</v>
      </c>
      <c r="K440">
        <v>0</v>
      </c>
      <c r="L440" t="s">
        <v>70</v>
      </c>
      <c r="M440" t="s">
        <v>82</v>
      </c>
      <c r="N440" t="s">
        <v>94</v>
      </c>
      <c r="O440" t="s">
        <v>116</v>
      </c>
      <c r="P440">
        <v>2</v>
      </c>
      <c r="Q440">
        <v>4</v>
      </c>
      <c r="R440">
        <v>5</v>
      </c>
    </row>
    <row r="441" spans="1:18" x14ac:dyDescent="0.25">
      <c r="A441" s="8" t="s">
        <v>697</v>
      </c>
      <c r="B441">
        <v>0</v>
      </c>
      <c r="C441">
        <v>1</v>
      </c>
      <c r="D441">
        <v>2019</v>
      </c>
      <c r="E441">
        <v>9</v>
      </c>
      <c r="G441">
        <v>6601</v>
      </c>
      <c r="H441" t="b">
        <v>0</v>
      </c>
      <c r="I441">
        <v>116</v>
      </c>
      <c r="J441">
        <v>0</v>
      </c>
      <c r="K441">
        <v>0</v>
      </c>
      <c r="L441" t="s">
        <v>70</v>
      </c>
      <c r="M441" t="s">
        <v>82</v>
      </c>
      <c r="N441" t="s">
        <v>94</v>
      </c>
      <c r="O441" t="s">
        <v>125</v>
      </c>
      <c r="P441">
        <v>2</v>
      </c>
      <c r="Q441">
        <v>4</v>
      </c>
      <c r="R441">
        <v>5</v>
      </c>
    </row>
    <row r="442" spans="1:18" x14ac:dyDescent="0.25">
      <c r="A442" s="8" t="s">
        <v>697</v>
      </c>
      <c r="B442">
        <v>0</v>
      </c>
      <c r="C442">
        <v>1</v>
      </c>
      <c r="D442">
        <v>2019</v>
      </c>
      <c r="E442">
        <v>9</v>
      </c>
      <c r="G442">
        <v>6640</v>
      </c>
      <c r="H442" t="b">
        <v>0</v>
      </c>
      <c r="I442">
        <v>54.62</v>
      </c>
      <c r="J442">
        <v>0</v>
      </c>
      <c r="K442">
        <v>0</v>
      </c>
      <c r="L442" t="s">
        <v>70</v>
      </c>
      <c r="M442" t="s">
        <v>82</v>
      </c>
      <c r="N442" t="s">
        <v>94</v>
      </c>
      <c r="O442" t="s">
        <v>95</v>
      </c>
      <c r="P442">
        <v>2</v>
      </c>
      <c r="Q442">
        <v>4</v>
      </c>
      <c r="R442">
        <v>5</v>
      </c>
    </row>
    <row r="443" spans="1:18" x14ac:dyDescent="0.25">
      <c r="A443" s="8" t="s">
        <v>697</v>
      </c>
      <c r="B443">
        <v>0</v>
      </c>
      <c r="C443">
        <v>1</v>
      </c>
      <c r="D443">
        <v>2019</v>
      </c>
      <c r="E443">
        <v>9</v>
      </c>
      <c r="G443">
        <v>6650</v>
      </c>
      <c r="H443" t="b">
        <v>0</v>
      </c>
      <c r="I443">
        <v>1018.0500000000001</v>
      </c>
      <c r="J443">
        <v>309.90999999999997</v>
      </c>
      <c r="K443">
        <v>0</v>
      </c>
      <c r="L443" t="s">
        <v>70</v>
      </c>
      <c r="M443" t="s">
        <v>82</v>
      </c>
      <c r="N443" t="s">
        <v>94</v>
      </c>
      <c r="O443" t="s">
        <v>96</v>
      </c>
      <c r="P443">
        <v>2</v>
      </c>
      <c r="Q443">
        <v>4</v>
      </c>
      <c r="R443">
        <v>5</v>
      </c>
    </row>
    <row r="444" spans="1:18" x14ac:dyDescent="0.25">
      <c r="A444" s="8" t="s">
        <v>697</v>
      </c>
      <c r="B444">
        <v>0</v>
      </c>
      <c r="C444">
        <v>1</v>
      </c>
      <c r="D444">
        <v>2019</v>
      </c>
      <c r="E444">
        <v>9</v>
      </c>
      <c r="G444">
        <v>6651</v>
      </c>
      <c r="H444" t="b">
        <v>0</v>
      </c>
      <c r="I444">
        <v>464.92</v>
      </c>
      <c r="J444">
        <v>0</v>
      </c>
      <c r="K444">
        <v>0</v>
      </c>
      <c r="L444" t="s">
        <v>70</v>
      </c>
      <c r="M444" t="s">
        <v>82</v>
      </c>
      <c r="N444" t="s">
        <v>94</v>
      </c>
      <c r="O444" t="s">
        <v>117</v>
      </c>
      <c r="P444">
        <v>2</v>
      </c>
      <c r="Q444">
        <v>4</v>
      </c>
      <c r="R444">
        <v>5</v>
      </c>
    </row>
    <row r="445" spans="1:18" x14ac:dyDescent="0.25">
      <c r="A445" s="8" t="s">
        <v>697</v>
      </c>
      <c r="B445">
        <v>0</v>
      </c>
      <c r="C445">
        <v>1</v>
      </c>
      <c r="D445">
        <v>2019</v>
      </c>
      <c r="E445">
        <v>9</v>
      </c>
      <c r="G445">
        <v>6663</v>
      </c>
      <c r="H445" t="b">
        <v>0</v>
      </c>
      <c r="I445">
        <v>366</v>
      </c>
      <c r="J445">
        <v>0</v>
      </c>
      <c r="K445">
        <v>0</v>
      </c>
      <c r="L445" t="s">
        <v>70</v>
      </c>
      <c r="M445" t="s">
        <v>82</v>
      </c>
      <c r="N445" t="s">
        <v>94</v>
      </c>
      <c r="O445" t="s">
        <v>97</v>
      </c>
      <c r="P445">
        <v>2</v>
      </c>
      <c r="Q445">
        <v>4</v>
      </c>
      <c r="R445">
        <v>5</v>
      </c>
    </row>
    <row r="446" spans="1:18" x14ac:dyDescent="0.25">
      <c r="A446" s="8" t="s">
        <v>697</v>
      </c>
      <c r="B446">
        <v>0</v>
      </c>
      <c r="C446">
        <v>1</v>
      </c>
      <c r="D446">
        <v>2019</v>
      </c>
      <c r="E446">
        <v>9</v>
      </c>
      <c r="G446">
        <v>6664</v>
      </c>
      <c r="H446" t="b">
        <v>0</v>
      </c>
      <c r="I446">
        <v>79</v>
      </c>
      <c r="J446">
        <v>0</v>
      </c>
      <c r="K446">
        <v>0</v>
      </c>
      <c r="L446" t="s">
        <v>70</v>
      </c>
      <c r="M446" t="s">
        <v>82</v>
      </c>
      <c r="N446" t="s">
        <v>94</v>
      </c>
      <c r="O446" t="s">
        <v>98</v>
      </c>
      <c r="P446">
        <v>2</v>
      </c>
      <c r="Q446">
        <v>4</v>
      </c>
      <c r="R446">
        <v>5</v>
      </c>
    </row>
    <row r="447" spans="1:18" x14ac:dyDescent="0.25">
      <c r="A447" s="8" t="s">
        <v>697</v>
      </c>
      <c r="B447">
        <v>0</v>
      </c>
      <c r="C447">
        <v>1</v>
      </c>
      <c r="D447">
        <v>2019</v>
      </c>
      <c r="E447">
        <v>9</v>
      </c>
      <c r="G447">
        <v>6800</v>
      </c>
      <c r="H447" t="b">
        <v>0</v>
      </c>
      <c r="I447">
        <v>33.86</v>
      </c>
      <c r="J447">
        <v>0</v>
      </c>
      <c r="K447">
        <v>0</v>
      </c>
      <c r="L447" t="s">
        <v>70</v>
      </c>
      <c r="M447" t="s">
        <v>82</v>
      </c>
      <c r="N447" t="s">
        <v>99</v>
      </c>
      <c r="O447" t="s">
        <v>123</v>
      </c>
      <c r="P447">
        <v>2</v>
      </c>
      <c r="Q447">
        <v>4</v>
      </c>
      <c r="R447">
        <v>6</v>
      </c>
    </row>
    <row r="448" spans="1:18" x14ac:dyDescent="0.25">
      <c r="A448" s="8" t="s">
        <v>697</v>
      </c>
      <c r="B448">
        <v>0</v>
      </c>
      <c r="C448">
        <v>1</v>
      </c>
      <c r="D448">
        <v>2019</v>
      </c>
      <c r="E448">
        <v>9</v>
      </c>
      <c r="G448">
        <v>6805</v>
      </c>
      <c r="H448" t="b">
        <v>0</v>
      </c>
      <c r="I448">
        <v>198.16</v>
      </c>
      <c r="J448">
        <v>0</v>
      </c>
      <c r="K448">
        <v>0</v>
      </c>
      <c r="L448" t="s">
        <v>70</v>
      </c>
      <c r="M448" t="s">
        <v>82</v>
      </c>
      <c r="N448" t="s">
        <v>99</v>
      </c>
      <c r="O448" t="s">
        <v>100</v>
      </c>
      <c r="P448">
        <v>2</v>
      </c>
      <c r="Q448">
        <v>4</v>
      </c>
      <c r="R448">
        <v>6</v>
      </c>
    </row>
    <row r="449" spans="1:18" x14ac:dyDescent="0.25">
      <c r="A449" s="8" t="s">
        <v>697</v>
      </c>
      <c r="B449">
        <v>0</v>
      </c>
      <c r="C449">
        <v>1</v>
      </c>
      <c r="D449">
        <v>2019</v>
      </c>
      <c r="E449">
        <v>9</v>
      </c>
      <c r="G449">
        <v>6825</v>
      </c>
      <c r="H449" t="b">
        <v>0</v>
      </c>
      <c r="I449">
        <v>1353.7</v>
      </c>
      <c r="J449">
        <v>0</v>
      </c>
      <c r="K449">
        <v>0</v>
      </c>
      <c r="L449" t="s">
        <v>70</v>
      </c>
      <c r="M449" t="s">
        <v>82</v>
      </c>
      <c r="N449" t="s">
        <v>101</v>
      </c>
      <c r="O449" t="s">
        <v>102</v>
      </c>
      <c r="P449">
        <v>2</v>
      </c>
      <c r="Q449">
        <v>4</v>
      </c>
      <c r="R449">
        <v>9</v>
      </c>
    </row>
    <row r="450" spans="1:18" x14ac:dyDescent="0.25">
      <c r="A450" s="8" t="s">
        <v>697</v>
      </c>
      <c r="B450">
        <v>0</v>
      </c>
      <c r="C450">
        <v>1</v>
      </c>
      <c r="D450">
        <v>2019</v>
      </c>
      <c r="E450">
        <v>9</v>
      </c>
      <c r="G450">
        <v>6850</v>
      </c>
      <c r="H450" t="b">
        <v>0</v>
      </c>
      <c r="I450">
        <v>867.99</v>
      </c>
      <c r="J450">
        <v>153.38999999999999</v>
      </c>
      <c r="K450">
        <v>0</v>
      </c>
      <c r="L450" t="s">
        <v>70</v>
      </c>
      <c r="M450" t="s">
        <v>82</v>
      </c>
      <c r="N450" t="s">
        <v>103</v>
      </c>
      <c r="O450" t="s">
        <v>103</v>
      </c>
      <c r="P450">
        <v>2</v>
      </c>
      <c r="Q450">
        <v>4</v>
      </c>
      <c r="R450">
        <v>11</v>
      </c>
    </row>
    <row r="451" spans="1:18" x14ac:dyDescent="0.25">
      <c r="A451" s="8" t="s">
        <v>697</v>
      </c>
      <c r="B451">
        <v>0</v>
      </c>
      <c r="C451">
        <v>1</v>
      </c>
      <c r="D451">
        <v>2019</v>
      </c>
      <c r="E451">
        <v>9</v>
      </c>
      <c r="G451">
        <v>6855</v>
      </c>
      <c r="H451" t="b">
        <v>0</v>
      </c>
      <c r="I451">
        <v>66.5</v>
      </c>
      <c r="J451">
        <v>0</v>
      </c>
      <c r="K451">
        <v>0</v>
      </c>
      <c r="L451" t="s">
        <v>70</v>
      </c>
      <c r="M451" t="s">
        <v>82</v>
      </c>
      <c r="N451" t="s">
        <v>103</v>
      </c>
      <c r="O451" t="s">
        <v>104</v>
      </c>
      <c r="P451">
        <v>2</v>
      </c>
      <c r="Q451">
        <v>4</v>
      </c>
      <c r="R451">
        <v>11</v>
      </c>
    </row>
    <row r="452" spans="1:18" x14ac:dyDescent="0.25">
      <c r="A452" s="8" t="s">
        <v>697</v>
      </c>
      <c r="B452">
        <v>0</v>
      </c>
      <c r="C452">
        <v>1</v>
      </c>
      <c r="D452">
        <v>2019</v>
      </c>
      <c r="E452">
        <v>9</v>
      </c>
      <c r="G452">
        <v>6859</v>
      </c>
      <c r="H452" t="b">
        <v>0</v>
      </c>
      <c r="I452">
        <v>1983</v>
      </c>
      <c r="J452">
        <v>0</v>
      </c>
      <c r="K452">
        <v>0</v>
      </c>
      <c r="L452" t="s">
        <v>70</v>
      </c>
      <c r="M452" t="s">
        <v>82</v>
      </c>
      <c r="N452" t="s">
        <v>103</v>
      </c>
      <c r="O452" t="s">
        <v>105</v>
      </c>
      <c r="P452">
        <v>2</v>
      </c>
      <c r="Q452">
        <v>4</v>
      </c>
      <c r="R452">
        <v>11</v>
      </c>
    </row>
    <row r="453" spans="1:18" x14ac:dyDescent="0.25">
      <c r="A453" s="8" t="s">
        <v>697</v>
      </c>
      <c r="B453">
        <v>0</v>
      </c>
      <c r="C453">
        <v>1</v>
      </c>
      <c r="D453">
        <v>2019</v>
      </c>
      <c r="E453">
        <v>9</v>
      </c>
      <c r="G453">
        <v>6976</v>
      </c>
      <c r="H453" t="b">
        <v>0</v>
      </c>
      <c r="I453">
        <v>6000</v>
      </c>
      <c r="J453">
        <v>0</v>
      </c>
      <c r="K453">
        <v>0</v>
      </c>
      <c r="L453" t="s">
        <v>70</v>
      </c>
      <c r="M453" t="s">
        <v>82</v>
      </c>
      <c r="N453" t="s">
        <v>106</v>
      </c>
      <c r="O453" t="s">
        <v>108</v>
      </c>
      <c r="P453">
        <v>2</v>
      </c>
      <c r="Q453">
        <v>4</v>
      </c>
      <c r="R453">
        <v>13</v>
      </c>
    </row>
    <row r="454" spans="1:18" x14ac:dyDescent="0.25">
      <c r="A454" s="8" t="s">
        <v>697</v>
      </c>
      <c r="B454">
        <v>0</v>
      </c>
      <c r="C454">
        <v>1</v>
      </c>
      <c r="D454">
        <v>2019</v>
      </c>
      <c r="E454">
        <v>9</v>
      </c>
      <c r="G454">
        <v>6986</v>
      </c>
      <c r="H454" t="b">
        <v>0</v>
      </c>
      <c r="I454">
        <v>0</v>
      </c>
      <c r="J454">
        <v>6000</v>
      </c>
      <c r="K454">
        <v>0</v>
      </c>
      <c r="L454" t="s">
        <v>70</v>
      </c>
      <c r="M454" t="s">
        <v>82</v>
      </c>
      <c r="N454" t="s">
        <v>106</v>
      </c>
      <c r="O454" t="s">
        <v>110</v>
      </c>
      <c r="P454">
        <v>2</v>
      </c>
      <c r="Q454">
        <v>4</v>
      </c>
      <c r="R454">
        <v>13</v>
      </c>
    </row>
    <row r="455" spans="1:18" x14ac:dyDescent="0.25">
      <c r="A455" s="8" t="s">
        <v>697</v>
      </c>
      <c r="B455">
        <v>0</v>
      </c>
      <c r="C455">
        <v>1</v>
      </c>
      <c r="D455">
        <v>2019</v>
      </c>
      <c r="E455">
        <v>10</v>
      </c>
      <c r="G455">
        <v>143</v>
      </c>
      <c r="H455" t="b">
        <v>0</v>
      </c>
      <c r="I455">
        <v>7735.02</v>
      </c>
      <c r="J455">
        <v>0</v>
      </c>
      <c r="K455">
        <v>1</v>
      </c>
      <c r="L455" t="s">
        <v>9</v>
      </c>
      <c r="M455" t="s">
        <v>10</v>
      </c>
      <c r="N455" t="s">
        <v>11</v>
      </c>
      <c r="O455" t="s">
        <v>12</v>
      </c>
      <c r="P455">
        <v>1</v>
      </c>
      <c r="Q455">
        <v>1</v>
      </c>
      <c r="R455">
        <v>1</v>
      </c>
    </row>
    <row r="456" spans="1:18" x14ac:dyDescent="0.25">
      <c r="A456" s="8" t="s">
        <v>697</v>
      </c>
      <c r="B456">
        <v>0</v>
      </c>
      <c r="C456">
        <v>1</v>
      </c>
      <c r="D456">
        <v>2019</v>
      </c>
      <c r="E456">
        <v>10</v>
      </c>
      <c r="G456">
        <v>1200</v>
      </c>
      <c r="H456" t="b">
        <v>0</v>
      </c>
      <c r="I456">
        <v>5706.05</v>
      </c>
      <c r="J456">
        <v>126.4</v>
      </c>
      <c r="K456">
        <v>1</v>
      </c>
      <c r="L456" t="s">
        <v>19</v>
      </c>
      <c r="M456" t="s">
        <v>23</v>
      </c>
      <c r="N456" t="s">
        <v>148</v>
      </c>
      <c r="O456" t="s">
        <v>148</v>
      </c>
      <c r="P456">
        <v>2</v>
      </c>
      <c r="Q456">
        <v>2</v>
      </c>
      <c r="R456">
        <v>1</v>
      </c>
    </row>
    <row r="457" spans="1:18" x14ac:dyDescent="0.25">
      <c r="A457" s="8" t="s">
        <v>697</v>
      </c>
      <c r="B457">
        <v>0</v>
      </c>
      <c r="C457">
        <v>1</v>
      </c>
      <c r="D457">
        <v>2019</v>
      </c>
      <c r="E457">
        <v>10</v>
      </c>
      <c r="G457">
        <v>1350</v>
      </c>
      <c r="H457" t="b">
        <v>0</v>
      </c>
      <c r="I457">
        <v>1380</v>
      </c>
      <c r="J457">
        <v>0</v>
      </c>
      <c r="K457">
        <v>1</v>
      </c>
      <c r="L457" t="s">
        <v>19</v>
      </c>
      <c r="M457" t="s">
        <v>23</v>
      </c>
      <c r="N457" t="s">
        <v>24</v>
      </c>
      <c r="O457" t="s">
        <v>25</v>
      </c>
      <c r="P457">
        <v>2</v>
      </c>
      <c r="Q457">
        <v>2</v>
      </c>
      <c r="R457">
        <v>4</v>
      </c>
    </row>
    <row r="458" spans="1:18" x14ac:dyDescent="0.25">
      <c r="A458" s="8" t="s">
        <v>697</v>
      </c>
      <c r="B458">
        <v>0</v>
      </c>
      <c r="C458">
        <v>1</v>
      </c>
      <c r="D458">
        <v>2019</v>
      </c>
      <c r="E458">
        <v>10</v>
      </c>
      <c r="G458">
        <v>1401</v>
      </c>
      <c r="H458" t="b">
        <v>0</v>
      </c>
      <c r="I458">
        <v>27.5</v>
      </c>
      <c r="J458">
        <v>0</v>
      </c>
      <c r="K458">
        <v>1</v>
      </c>
      <c r="L458" t="s">
        <v>19</v>
      </c>
      <c r="M458" t="s">
        <v>23</v>
      </c>
      <c r="N458" t="s">
        <v>24</v>
      </c>
      <c r="O458" t="s">
        <v>26</v>
      </c>
      <c r="P458">
        <v>2</v>
      </c>
      <c r="Q458">
        <v>2</v>
      </c>
      <c r="R458">
        <v>4</v>
      </c>
    </row>
    <row r="459" spans="1:18" x14ac:dyDescent="0.25">
      <c r="A459" s="8" t="s">
        <v>697</v>
      </c>
      <c r="B459">
        <v>0</v>
      </c>
      <c r="C459">
        <v>1</v>
      </c>
      <c r="D459">
        <v>2019</v>
      </c>
      <c r="E459">
        <v>10</v>
      </c>
      <c r="G459">
        <v>1406</v>
      </c>
      <c r="H459" t="b">
        <v>0</v>
      </c>
      <c r="I459">
        <v>4981.79</v>
      </c>
      <c r="J459">
        <v>78.790000000000006</v>
      </c>
      <c r="K459">
        <v>1</v>
      </c>
      <c r="L459" t="s">
        <v>19</v>
      </c>
      <c r="M459" t="s">
        <v>23</v>
      </c>
      <c r="N459" t="s">
        <v>24</v>
      </c>
      <c r="O459" t="s">
        <v>27</v>
      </c>
      <c r="P459">
        <v>2</v>
      </c>
      <c r="Q459">
        <v>2</v>
      </c>
      <c r="R459">
        <v>4</v>
      </c>
    </row>
    <row r="460" spans="1:18" x14ac:dyDescent="0.25">
      <c r="A460" s="8" t="s">
        <v>697</v>
      </c>
      <c r="B460">
        <v>0</v>
      </c>
      <c r="C460">
        <v>1</v>
      </c>
      <c r="D460">
        <v>2019</v>
      </c>
      <c r="E460">
        <v>10</v>
      </c>
      <c r="G460">
        <v>1434</v>
      </c>
      <c r="H460" t="b">
        <v>0</v>
      </c>
      <c r="I460">
        <v>6.85</v>
      </c>
      <c r="J460">
        <v>420.15</v>
      </c>
      <c r="K460">
        <v>1</v>
      </c>
      <c r="L460" t="s">
        <v>19</v>
      </c>
      <c r="M460" t="s">
        <v>23</v>
      </c>
      <c r="N460" t="s">
        <v>24</v>
      </c>
      <c r="O460" t="s">
        <v>28</v>
      </c>
      <c r="P460">
        <v>2</v>
      </c>
      <c r="Q460">
        <v>2</v>
      </c>
      <c r="R460">
        <v>4</v>
      </c>
    </row>
    <row r="461" spans="1:18" x14ac:dyDescent="0.25">
      <c r="A461" s="8" t="s">
        <v>697</v>
      </c>
      <c r="B461">
        <v>0</v>
      </c>
      <c r="C461">
        <v>1</v>
      </c>
      <c r="D461">
        <v>2019</v>
      </c>
      <c r="E461">
        <v>10</v>
      </c>
      <c r="G461">
        <v>1437</v>
      </c>
      <c r="H461" t="b">
        <v>0</v>
      </c>
      <c r="I461">
        <v>78.790000000000006</v>
      </c>
      <c r="J461">
        <v>78.790000000000006</v>
      </c>
      <c r="K461">
        <v>1</v>
      </c>
      <c r="L461" t="s">
        <v>19</v>
      </c>
      <c r="M461" t="s">
        <v>23</v>
      </c>
      <c r="N461" t="s">
        <v>24</v>
      </c>
      <c r="O461" t="s">
        <v>29</v>
      </c>
      <c r="P461">
        <v>2</v>
      </c>
      <c r="Q461">
        <v>2</v>
      </c>
      <c r="R461">
        <v>4</v>
      </c>
    </row>
    <row r="462" spans="1:18" x14ac:dyDescent="0.25">
      <c r="A462" s="8" t="s">
        <v>697</v>
      </c>
      <c r="B462">
        <v>0</v>
      </c>
      <c r="C462">
        <v>1</v>
      </c>
      <c r="D462">
        <v>2019</v>
      </c>
      <c r="E462">
        <v>10</v>
      </c>
      <c r="G462">
        <v>1600</v>
      </c>
      <c r="H462" t="b">
        <v>0</v>
      </c>
      <c r="I462">
        <v>0</v>
      </c>
      <c r="J462">
        <v>59.569999999999993</v>
      </c>
      <c r="K462">
        <v>1</v>
      </c>
      <c r="L462" t="s">
        <v>19</v>
      </c>
      <c r="M462" t="s">
        <v>30</v>
      </c>
      <c r="N462" t="s">
        <v>31</v>
      </c>
      <c r="O462" t="s">
        <v>32</v>
      </c>
      <c r="P462">
        <v>2</v>
      </c>
      <c r="Q462">
        <v>4</v>
      </c>
      <c r="R462">
        <v>1</v>
      </c>
    </row>
    <row r="463" spans="1:18" x14ac:dyDescent="0.25">
      <c r="A463" s="8" t="s">
        <v>697</v>
      </c>
      <c r="B463">
        <v>0</v>
      </c>
      <c r="C463">
        <v>1</v>
      </c>
      <c r="D463">
        <v>2019</v>
      </c>
      <c r="E463">
        <v>10</v>
      </c>
      <c r="G463">
        <v>1803</v>
      </c>
      <c r="H463" t="b">
        <v>0</v>
      </c>
      <c r="I463">
        <v>240655.58</v>
      </c>
      <c r="J463">
        <v>394100.74999999994</v>
      </c>
      <c r="K463">
        <v>1</v>
      </c>
      <c r="L463" t="s">
        <v>19</v>
      </c>
      <c r="M463" t="s">
        <v>30</v>
      </c>
      <c r="N463" t="s">
        <v>31</v>
      </c>
      <c r="O463" t="s">
        <v>33</v>
      </c>
      <c r="P463">
        <v>2</v>
      </c>
      <c r="Q463">
        <v>4</v>
      </c>
      <c r="R463">
        <v>1</v>
      </c>
    </row>
    <row r="464" spans="1:18" x14ac:dyDescent="0.25">
      <c r="A464" s="8" t="s">
        <v>697</v>
      </c>
      <c r="B464">
        <v>0</v>
      </c>
      <c r="C464">
        <v>1</v>
      </c>
      <c r="D464">
        <v>2019</v>
      </c>
      <c r="E464">
        <v>10</v>
      </c>
      <c r="G464">
        <v>1900</v>
      </c>
      <c r="H464" t="b">
        <v>0</v>
      </c>
      <c r="I464">
        <v>0</v>
      </c>
      <c r="J464">
        <v>4477</v>
      </c>
      <c r="K464">
        <v>1</v>
      </c>
      <c r="L464" t="s">
        <v>34</v>
      </c>
      <c r="M464" t="s">
        <v>34</v>
      </c>
      <c r="N464" t="s">
        <v>34</v>
      </c>
      <c r="O464" t="s">
        <v>35</v>
      </c>
      <c r="P464">
        <v>3</v>
      </c>
      <c r="Q464">
        <v>1</v>
      </c>
      <c r="R464">
        <v>1</v>
      </c>
    </row>
    <row r="465" spans="1:18" x14ac:dyDescent="0.25">
      <c r="A465" s="8" t="s">
        <v>697</v>
      </c>
      <c r="B465">
        <v>0</v>
      </c>
      <c r="C465">
        <v>1</v>
      </c>
      <c r="D465">
        <v>2019</v>
      </c>
      <c r="E465">
        <v>10</v>
      </c>
      <c r="G465">
        <v>2900</v>
      </c>
      <c r="H465" t="b">
        <v>0</v>
      </c>
      <c r="I465">
        <v>0</v>
      </c>
      <c r="J465">
        <v>204367</v>
      </c>
      <c r="K465">
        <v>2</v>
      </c>
      <c r="L465" t="s">
        <v>36</v>
      </c>
      <c r="M465" t="s">
        <v>37</v>
      </c>
      <c r="N465" t="s">
        <v>37</v>
      </c>
      <c r="O465" t="s">
        <v>37</v>
      </c>
      <c r="P465">
        <v>1</v>
      </c>
      <c r="Q465">
        <v>1</v>
      </c>
      <c r="R465">
        <v>1</v>
      </c>
    </row>
    <row r="466" spans="1:18" x14ac:dyDescent="0.25">
      <c r="A466" s="8" t="s">
        <v>697</v>
      </c>
      <c r="B466">
        <v>0</v>
      </c>
      <c r="C466">
        <v>1</v>
      </c>
      <c r="D466">
        <v>2019</v>
      </c>
      <c r="E466">
        <v>10</v>
      </c>
      <c r="G466">
        <v>2909</v>
      </c>
      <c r="H466" t="b">
        <v>0</v>
      </c>
      <c r="I466">
        <v>7401</v>
      </c>
      <c r="J466">
        <v>0</v>
      </c>
      <c r="K466">
        <v>2</v>
      </c>
      <c r="L466" t="s">
        <v>36</v>
      </c>
      <c r="M466" t="s">
        <v>37</v>
      </c>
      <c r="N466" t="s">
        <v>38</v>
      </c>
      <c r="O466" t="s">
        <v>39</v>
      </c>
      <c r="P466">
        <v>1</v>
      </c>
      <c r="Q466">
        <v>1</v>
      </c>
      <c r="R466">
        <v>2</v>
      </c>
    </row>
    <row r="467" spans="1:18" x14ac:dyDescent="0.25">
      <c r="A467" s="8" t="s">
        <v>697</v>
      </c>
      <c r="B467">
        <v>0</v>
      </c>
      <c r="C467">
        <v>1</v>
      </c>
      <c r="D467">
        <v>2019</v>
      </c>
      <c r="E467">
        <v>10</v>
      </c>
      <c r="G467">
        <v>2961</v>
      </c>
      <c r="H467" t="b">
        <v>0</v>
      </c>
      <c r="I467">
        <v>186540</v>
      </c>
      <c r="J467">
        <v>0</v>
      </c>
      <c r="K467">
        <v>2</v>
      </c>
      <c r="L467" t="s">
        <v>36</v>
      </c>
      <c r="M467" t="s">
        <v>41</v>
      </c>
      <c r="N467" t="s">
        <v>42</v>
      </c>
      <c r="O467" t="s">
        <v>43</v>
      </c>
      <c r="P467">
        <v>1</v>
      </c>
      <c r="Q467">
        <v>3</v>
      </c>
      <c r="R467">
        <v>4</v>
      </c>
    </row>
    <row r="468" spans="1:18" x14ac:dyDescent="0.25">
      <c r="A468" s="8" t="s">
        <v>697</v>
      </c>
      <c r="B468">
        <v>0</v>
      </c>
      <c r="C468">
        <v>1</v>
      </c>
      <c r="D468">
        <v>2019</v>
      </c>
      <c r="E468">
        <v>10</v>
      </c>
      <c r="G468">
        <v>3070</v>
      </c>
      <c r="H468" t="b">
        <v>0</v>
      </c>
      <c r="I468">
        <v>3000</v>
      </c>
      <c r="J468">
        <v>0</v>
      </c>
      <c r="K468">
        <v>2</v>
      </c>
      <c r="L468" t="s">
        <v>46</v>
      </c>
      <c r="M468" t="s">
        <v>47</v>
      </c>
      <c r="N468" t="s">
        <v>47</v>
      </c>
      <c r="O468" t="s">
        <v>47</v>
      </c>
      <c r="P468">
        <v>2</v>
      </c>
      <c r="Q468">
        <v>3</v>
      </c>
      <c r="R468">
        <v>3</v>
      </c>
    </row>
    <row r="469" spans="1:18" x14ac:dyDescent="0.25">
      <c r="A469" s="8" t="s">
        <v>697</v>
      </c>
      <c r="B469">
        <v>0</v>
      </c>
      <c r="C469">
        <v>1</v>
      </c>
      <c r="D469">
        <v>2019</v>
      </c>
      <c r="E469">
        <v>10</v>
      </c>
      <c r="G469">
        <v>3300</v>
      </c>
      <c r="H469" t="b">
        <v>0</v>
      </c>
      <c r="I469">
        <v>157574.07</v>
      </c>
      <c r="J469">
        <v>18376.999999999993</v>
      </c>
      <c r="K469">
        <v>2</v>
      </c>
      <c r="L469" t="s">
        <v>51</v>
      </c>
      <c r="M469" t="s">
        <v>149</v>
      </c>
      <c r="N469" t="s">
        <v>149</v>
      </c>
      <c r="O469" t="s">
        <v>150</v>
      </c>
      <c r="P469">
        <v>3</v>
      </c>
      <c r="Q469">
        <v>4</v>
      </c>
      <c r="R469">
        <v>1</v>
      </c>
    </row>
    <row r="470" spans="1:18" x14ac:dyDescent="0.25">
      <c r="A470" s="8" t="s">
        <v>697</v>
      </c>
      <c r="B470">
        <v>0</v>
      </c>
      <c r="C470">
        <v>1</v>
      </c>
      <c r="D470">
        <v>2019</v>
      </c>
      <c r="E470">
        <v>10</v>
      </c>
      <c r="G470">
        <v>3720</v>
      </c>
      <c r="H470" t="b">
        <v>0</v>
      </c>
      <c r="I470">
        <v>16119.640000000001</v>
      </c>
      <c r="J470">
        <v>16119.64</v>
      </c>
      <c r="K470">
        <v>2</v>
      </c>
      <c r="L470" t="s">
        <v>51</v>
      </c>
      <c r="M470" t="s">
        <v>52</v>
      </c>
      <c r="N470" t="s">
        <v>52</v>
      </c>
      <c r="O470" t="s">
        <v>55</v>
      </c>
      <c r="P470">
        <v>3</v>
      </c>
      <c r="Q470">
        <v>8</v>
      </c>
      <c r="R470">
        <v>1</v>
      </c>
    </row>
    <row r="471" spans="1:18" x14ac:dyDescent="0.25">
      <c r="A471" s="8" t="s">
        <v>697</v>
      </c>
      <c r="B471">
        <v>0</v>
      </c>
      <c r="C471">
        <v>1</v>
      </c>
      <c r="D471">
        <v>2019</v>
      </c>
      <c r="E471">
        <v>10</v>
      </c>
      <c r="G471">
        <v>3730</v>
      </c>
      <c r="H471" t="b">
        <v>0</v>
      </c>
      <c r="I471">
        <v>4418.79</v>
      </c>
      <c r="J471">
        <v>4418.79</v>
      </c>
      <c r="K471">
        <v>2</v>
      </c>
      <c r="L471" t="s">
        <v>51</v>
      </c>
      <c r="M471" t="s">
        <v>52</v>
      </c>
      <c r="N471" t="s">
        <v>52</v>
      </c>
      <c r="O471" t="s">
        <v>56</v>
      </c>
      <c r="P471">
        <v>3</v>
      </c>
      <c r="Q471">
        <v>8</v>
      </c>
      <c r="R471">
        <v>1</v>
      </c>
    </row>
    <row r="472" spans="1:18" x14ac:dyDescent="0.25">
      <c r="A472" s="8" t="s">
        <v>697</v>
      </c>
      <c r="B472">
        <v>0</v>
      </c>
      <c r="C472">
        <v>1</v>
      </c>
      <c r="D472">
        <v>2019</v>
      </c>
      <c r="E472">
        <v>10</v>
      </c>
      <c r="G472">
        <v>3740</v>
      </c>
      <c r="H472" t="b">
        <v>0</v>
      </c>
      <c r="I472">
        <v>7997.92</v>
      </c>
      <c r="J472">
        <v>7997.9199999999992</v>
      </c>
      <c r="K472">
        <v>2</v>
      </c>
      <c r="L472" t="s">
        <v>51</v>
      </c>
      <c r="M472" t="s">
        <v>52</v>
      </c>
      <c r="N472" t="s">
        <v>52</v>
      </c>
      <c r="O472" t="s">
        <v>57</v>
      </c>
      <c r="P472">
        <v>3</v>
      </c>
      <c r="Q472">
        <v>8</v>
      </c>
      <c r="R472">
        <v>1</v>
      </c>
    </row>
    <row r="473" spans="1:18" x14ac:dyDescent="0.25">
      <c r="A473" s="8" t="s">
        <v>697</v>
      </c>
      <c r="B473">
        <v>0</v>
      </c>
      <c r="C473">
        <v>1</v>
      </c>
      <c r="D473">
        <v>2019</v>
      </c>
      <c r="E473">
        <v>10</v>
      </c>
      <c r="G473">
        <v>3770</v>
      </c>
      <c r="H473" t="b">
        <v>0</v>
      </c>
      <c r="I473">
        <v>60</v>
      </c>
      <c r="J473">
        <v>60</v>
      </c>
      <c r="K473">
        <v>2</v>
      </c>
      <c r="L473" t="s">
        <v>51</v>
      </c>
      <c r="M473" t="s">
        <v>52</v>
      </c>
      <c r="N473" t="s">
        <v>52</v>
      </c>
      <c r="O473" t="s">
        <v>58</v>
      </c>
      <c r="P473">
        <v>3</v>
      </c>
      <c r="Q473">
        <v>8</v>
      </c>
      <c r="R473">
        <v>1</v>
      </c>
    </row>
    <row r="474" spans="1:18" x14ac:dyDescent="0.25">
      <c r="A474" s="8" t="s">
        <v>697</v>
      </c>
      <c r="B474">
        <v>0</v>
      </c>
      <c r="C474">
        <v>1</v>
      </c>
      <c r="D474">
        <v>2019</v>
      </c>
      <c r="E474">
        <v>10</v>
      </c>
      <c r="G474">
        <v>3790</v>
      </c>
      <c r="H474" t="b">
        <v>0</v>
      </c>
      <c r="I474">
        <v>28596.349999999995</v>
      </c>
      <c r="J474">
        <v>28596.35</v>
      </c>
      <c r="K474">
        <v>2</v>
      </c>
      <c r="L474" t="s">
        <v>51</v>
      </c>
      <c r="M474" t="s">
        <v>52</v>
      </c>
      <c r="N474" t="s">
        <v>52</v>
      </c>
      <c r="O474" t="s">
        <v>59</v>
      </c>
      <c r="P474">
        <v>3</v>
      </c>
      <c r="Q474">
        <v>8</v>
      </c>
      <c r="R474">
        <v>1</v>
      </c>
    </row>
    <row r="475" spans="1:18" x14ac:dyDescent="0.25">
      <c r="A475" s="8" t="s">
        <v>697</v>
      </c>
      <c r="B475">
        <v>0</v>
      </c>
      <c r="C475">
        <v>1</v>
      </c>
      <c r="D475">
        <v>2019</v>
      </c>
      <c r="E475">
        <v>10</v>
      </c>
      <c r="G475">
        <v>3806</v>
      </c>
      <c r="H475" t="b">
        <v>0</v>
      </c>
      <c r="I475">
        <v>0</v>
      </c>
      <c r="J475">
        <v>911.05</v>
      </c>
      <c r="K475">
        <v>2</v>
      </c>
      <c r="L475" t="s">
        <v>51</v>
      </c>
      <c r="M475" t="s">
        <v>52</v>
      </c>
      <c r="N475" t="s">
        <v>52</v>
      </c>
      <c r="O475" t="s">
        <v>60</v>
      </c>
      <c r="P475">
        <v>3</v>
      </c>
      <c r="Q475">
        <v>8</v>
      </c>
      <c r="R475">
        <v>1</v>
      </c>
    </row>
    <row r="476" spans="1:18" x14ac:dyDescent="0.25">
      <c r="A476" s="8" t="s">
        <v>697</v>
      </c>
      <c r="B476">
        <v>0</v>
      </c>
      <c r="C476">
        <v>1</v>
      </c>
      <c r="D476">
        <v>2019</v>
      </c>
      <c r="E476">
        <v>10</v>
      </c>
      <c r="G476">
        <v>3820</v>
      </c>
      <c r="H476" t="b">
        <v>0</v>
      </c>
      <c r="I476">
        <v>0</v>
      </c>
      <c r="J476">
        <v>36162.18</v>
      </c>
      <c r="K476">
        <v>2</v>
      </c>
      <c r="L476" t="s">
        <v>51</v>
      </c>
      <c r="M476" t="s">
        <v>52</v>
      </c>
      <c r="N476" t="s">
        <v>52</v>
      </c>
      <c r="O476" t="s">
        <v>119</v>
      </c>
      <c r="P476">
        <v>3</v>
      </c>
      <c r="Q476">
        <v>8</v>
      </c>
      <c r="R476">
        <v>1</v>
      </c>
    </row>
    <row r="477" spans="1:18" x14ac:dyDescent="0.25">
      <c r="A477" s="8" t="s">
        <v>697</v>
      </c>
      <c r="B477">
        <v>0</v>
      </c>
      <c r="C477">
        <v>1</v>
      </c>
      <c r="D477">
        <v>2019</v>
      </c>
      <c r="E477">
        <v>10</v>
      </c>
      <c r="G477">
        <v>3900</v>
      </c>
      <c r="H477" t="b">
        <v>0</v>
      </c>
      <c r="I477">
        <v>36134.69</v>
      </c>
      <c r="J477">
        <v>0</v>
      </c>
      <c r="K477">
        <v>2</v>
      </c>
      <c r="L477" t="s">
        <v>226</v>
      </c>
      <c r="M477" t="s">
        <v>226</v>
      </c>
      <c r="N477" t="s">
        <v>226</v>
      </c>
      <c r="O477" t="s">
        <v>62</v>
      </c>
      <c r="P477">
        <v>4</v>
      </c>
      <c r="Q477">
        <v>1</v>
      </c>
      <c r="R477">
        <v>1</v>
      </c>
    </row>
    <row r="478" spans="1:18" x14ac:dyDescent="0.25">
      <c r="A478" s="8" t="s">
        <v>697</v>
      </c>
      <c r="B478">
        <v>0</v>
      </c>
      <c r="C478">
        <v>1</v>
      </c>
      <c r="D478">
        <v>2019</v>
      </c>
      <c r="E478">
        <v>10</v>
      </c>
      <c r="G478">
        <v>4400</v>
      </c>
      <c r="H478" t="b">
        <v>0</v>
      </c>
      <c r="I478">
        <v>0</v>
      </c>
      <c r="J478">
        <v>4795</v>
      </c>
      <c r="K478">
        <v>0</v>
      </c>
      <c r="L478" t="s">
        <v>63</v>
      </c>
      <c r="M478" t="s">
        <v>64</v>
      </c>
      <c r="N478" t="s">
        <v>64</v>
      </c>
      <c r="O478" t="s">
        <v>65</v>
      </c>
      <c r="P478">
        <v>1</v>
      </c>
      <c r="Q478">
        <v>1</v>
      </c>
      <c r="R478">
        <v>1</v>
      </c>
    </row>
    <row r="479" spans="1:18" x14ac:dyDescent="0.25">
      <c r="A479" s="8" t="s">
        <v>697</v>
      </c>
      <c r="B479">
        <v>0</v>
      </c>
      <c r="C479">
        <v>1</v>
      </c>
      <c r="D479">
        <v>2019</v>
      </c>
      <c r="E479">
        <v>10</v>
      </c>
      <c r="G479">
        <v>4820</v>
      </c>
      <c r="H479" t="b">
        <v>0</v>
      </c>
      <c r="I479">
        <v>0</v>
      </c>
      <c r="J479">
        <v>5854.52</v>
      </c>
      <c r="K479">
        <v>0</v>
      </c>
      <c r="L479" t="s">
        <v>63</v>
      </c>
      <c r="M479" t="s">
        <v>67</v>
      </c>
      <c r="N479" t="s">
        <v>68</v>
      </c>
      <c r="O479" t="s">
        <v>68</v>
      </c>
      <c r="P479">
        <v>1</v>
      </c>
      <c r="Q479">
        <v>3</v>
      </c>
      <c r="R479">
        <v>2</v>
      </c>
    </row>
    <row r="480" spans="1:18" x14ac:dyDescent="0.25">
      <c r="A480" s="8" t="s">
        <v>697</v>
      </c>
      <c r="B480">
        <v>0</v>
      </c>
      <c r="C480">
        <v>1</v>
      </c>
      <c r="D480">
        <v>2019</v>
      </c>
      <c r="E480">
        <v>10</v>
      </c>
      <c r="G480">
        <v>4830</v>
      </c>
      <c r="H480" t="b">
        <v>0</v>
      </c>
      <c r="I480">
        <v>0</v>
      </c>
      <c r="J480">
        <v>36134.69</v>
      </c>
      <c r="K480">
        <v>0</v>
      </c>
      <c r="L480" t="s">
        <v>63</v>
      </c>
      <c r="M480" t="s">
        <v>69</v>
      </c>
      <c r="N480" t="s">
        <v>69</v>
      </c>
      <c r="O480" t="s">
        <v>69</v>
      </c>
      <c r="P480">
        <v>1</v>
      </c>
      <c r="Q480">
        <v>4</v>
      </c>
      <c r="R480">
        <v>1</v>
      </c>
    </row>
    <row r="481" spans="1:18" x14ac:dyDescent="0.25">
      <c r="A481" s="8" t="s">
        <v>697</v>
      </c>
      <c r="B481">
        <v>0</v>
      </c>
      <c r="C481">
        <v>1</v>
      </c>
      <c r="D481">
        <v>2019</v>
      </c>
      <c r="E481">
        <v>10</v>
      </c>
      <c r="G481">
        <v>6020</v>
      </c>
      <c r="H481" t="b">
        <v>0</v>
      </c>
      <c r="I481">
        <v>17159</v>
      </c>
      <c r="J481">
        <v>0</v>
      </c>
      <c r="K481">
        <v>0</v>
      </c>
      <c r="L481" t="s">
        <v>70</v>
      </c>
      <c r="M481" t="s">
        <v>74</v>
      </c>
      <c r="N481" t="s">
        <v>75</v>
      </c>
      <c r="O481" t="s">
        <v>76</v>
      </c>
      <c r="P481">
        <v>2</v>
      </c>
      <c r="Q481">
        <v>2</v>
      </c>
      <c r="R481">
        <v>1</v>
      </c>
    </row>
    <row r="482" spans="1:18" x14ac:dyDescent="0.25">
      <c r="A482" s="8" t="s">
        <v>697</v>
      </c>
      <c r="B482">
        <v>0</v>
      </c>
      <c r="C482">
        <v>1</v>
      </c>
      <c r="D482">
        <v>2019</v>
      </c>
      <c r="E482">
        <v>10</v>
      </c>
      <c r="G482">
        <v>6024</v>
      </c>
      <c r="H482" t="b">
        <v>0</v>
      </c>
      <c r="I482">
        <v>7000</v>
      </c>
      <c r="J482">
        <v>0</v>
      </c>
      <c r="K482">
        <v>0</v>
      </c>
      <c r="L482" t="s">
        <v>70</v>
      </c>
      <c r="M482" t="s">
        <v>74</v>
      </c>
      <c r="N482" t="s">
        <v>75</v>
      </c>
      <c r="O482" t="s">
        <v>77</v>
      </c>
      <c r="P482">
        <v>2</v>
      </c>
      <c r="Q482">
        <v>2</v>
      </c>
      <c r="R482">
        <v>1</v>
      </c>
    </row>
    <row r="483" spans="1:18" x14ac:dyDescent="0.25">
      <c r="A483" s="8" t="s">
        <v>697</v>
      </c>
      <c r="B483">
        <v>0</v>
      </c>
      <c r="C483">
        <v>1</v>
      </c>
      <c r="D483">
        <v>2019</v>
      </c>
      <c r="E483">
        <v>10</v>
      </c>
      <c r="G483">
        <v>6095</v>
      </c>
      <c r="H483" t="b">
        <v>0</v>
      </c>
      <c r="I483">
        <v>22.8</v>
      </c>
      <c r="J483">
        <v>0</v>
      </c>
      <c r="K483">
        <v>0</v>
      </c>
      <c r="L483" t="s">
        <v>70</v>
      </c>
      <c r="M483" t="s">
        <v>74</v>
      </c>
      <c r="N483" t="s">
        <v>75</v>
      </c>
      <c r="O483" t="s">
        <v>115</v>
      </c>
      <c r="P483">
        <v>2</v>
      </c>
      <c r="Q483">
        <v>2</v>
      </c>
      <c r="R483">
        <v>1</v>
      </c>
    </row>
    <row r="484" spans="1:18" x14ac:dyDescent="0.25">
      <c r="A484" s="8" t="s">
        <v>697</v>
      </c>
      <c r="B484">
        <v>0</v>
      </c>
      <c r="C484">
        <v>1</v>
      </c>
      <c r="D484">
        <v>2019</v>
      </c>
      <c r="E484">
        <v>10</v>
      </c>
      <c r="G484">
        <v>6110</v>
      </c>
      <c r="H484" t="b">
        <v>0</v>
      </c>
      <c r="I484">
        <v>4261.1400000000003</v>
      </c>
      <c r="J484">
        <v>0</v>
      </c>
      <c r="K484">
        <v>0</v>
      </c>
      <c r="L484" t="s">
        <v>70</v>
      </c>
      <c r="M484" t="s">
        <v>74</v>
      </c>
      <c r="N484" t="s">
        <v>78</v>
      </c>
      <c r="O484" t="s">
        <v>79</v>
      </c>
      <c r="P484">
        <v>2</v>
      </c>
      <c r="Q484">
        <v>2</v>
      </c>
      <c r="R484">
        <v>2</v>
      </c>
    </row>
    <row r="485" spans="1:18" x14ac:dyDescent="0.25">
      <c r="A485" s="8" t="s">
        <v>697</v>
      </c>
      <c r="B485">
        <v>0</v>
      </c>
      <c r="C485">
        <v>1</v>
      </c>
      <c r="D485">
        <v>2019</v>
      </c>
      <c r="E485">
        <v>10</v>
      </c>
      <c r="G485">
        <v>6111</v>
      </c>
      <c r="H485" t="b">
        <v>0</v>
      </c>
      <c r="I485">
        <v>176.21</v>
      </c>
      <c r="J485">
        <v>0</v>
      </c>
      <c r="K485">
        <v>0</v>
      </c>
      <c r="L485" t="s">
        <v>70</v>
      </c>
      <c r="M485" t="s">
        <v>74</v>
      </c>
      <c r="N485" t="s">
        <v>78</v>
      </c>
      <c r="O485" t="s">
        <v>80</v>
      </c>
      <c r="P485">
        <v>2</v>
      </c>
      <c r="Q485">
        <v>2</v>
      </c>
      <c r="R485">
        <v>2</v>
      </c>
    </row>
    <row r="486" spans="1:18" x14ac:dyDescent="0.25">
      <c r="A486" s="8" t="s">
        <v>697</v>
      </c>
      <c r="B486">
        <v>0</v>
      </c>
      <c r="C486">
        <v>1</v>
      </c>
      <c r="D486">
        <v>2019</v>
      </c>
      <c r="E486">
        <v>10</v>
      </c>
      <c r="G486">
        <v>6120</v>
      </c>
      <c r="H486" t="b">
        <v>0</v>
      </c>
      <c r="I486">
        <v>500.85</v>
      </c>
      <c r="J486">
        <v>0</v>
      </c>
      <c r="K486">
        <v>0</v>
      </c>
      <c r="L486" t="s">
        <v>70</v>
      </c>
      <c r="M486" t="s">
        <v>74</v>
      </c>
      <c r="N486" t="s">
        <v>78</v>
      </c>
      <c r="O486" t="s">
        <v>81</v>
      </c>
      <c r="P486">
        <v>2</v>
      </c>
      <c r="Q486">
        <v>2</v>
      </c>
      <c r="R486">
        <v>2</v>
      </c>
    </row>
    <row r="487" spans="1:18" x14ac:dyDescent="0.25">
      <c r="A487" s="8" t="s">
        <v>697</v>
      </c>
      <c r="B487">
        <v>0</v>
      </c>
      <c r="C487">
        <v>1</v>
      </c>
      <c r="D487">
        <v>2019</v>
      </c>
      <c r="E487">
        <v>10</v>
      </c>
      <c r="G487">
        <v>6300</v>
      </c>
      <c r="H487" t="b">
        <v>0</v>
      </c>
      <c r="I487">
        <v>441.47</v>
      </c>
      <c r="J487">
        <v>0</v>
      </c>
      <c r="K487">
        <v>0</v>
      </c>
      <c r="L487" t="s">
        <v>70</v>
      </c>
      <c r="M487" t="s">
        <v>82</v>
      </c>
      <c r="N487" t="s">
        <v>83</v>
      </c>
      <c r="O487" t="s">
        <v>82</v>
      </c>
      <c r="P487">
        <v>2</v>
      </c>
      <c r="Q487">
        <v>4</v>
      </c>
      <c r="R487">
        <v>10</v>
      </c>
    </row>
    <row r="488" spans="1:18" x14ac:dyDescent="0.25">
      <c r="A488" s="8" t="s">
        <v>697</v>
      </c>
      <c r="B488">
        <v>0</v>
      </c>
      <c r="C488">
        <v>1</v>
      </c>
      <c r="D488">
        <v>2019</v>
      </c>
      <c r="E488">
        <v>10</v>
      </c>
      <c r="G488">
        <v>6310</v>
      </c>
      <c r="H488" t="b">
        <v>0</v>
      </c>
      <c r="I488">
        <v>5138.13</v>
      </c>
      <c r="J488">
        <v>0</v>
      </c>
      <c r="K488">
        <v>0</v>
      </c>
      <c r="L488" t="s">
        <v>70</v>
      </c>
      <c r="M488" t="s">
        <v>82</v>
      </c>
      <c r="N488" t="s">
        <v>84</v>
      </c>
      <c r="O488" t="s">
        <v>85</v>
      </c>
      <c r="P488">
        <v>2</v>
      </c>
      <c r="Q488">
        <v>4</v>
      </c>
      <c r="R488">
        <v>1</v>
      </c>
    </row>
    <row r="489" spans="1:18" x14ac:dyDescent="0.25">
      <c r="A489" s="8" t="s">
        <v>697</v>
      </c>
      <c r="B489">
        <v>0</v>
      </c>
      <c r="C489">
        <v>1</v>
      </c>
      <c r="D489">
        <v>2019</v>
      </c>
      <c r="E489">
        <v>10</v>
      </c>
      <c r="G489">
        <v>6325</v>
      </c>
      <c r="H489" t="b">
        <v>0</v>
      </c>
      <c r="I489">
        <v>1055.26</v>
      </c>
      <c r="J489">
        <v>0</v>
      </c>
      <c r="K489">
        <v>0</v>
      </c>
      <c r="L489" t="s">
        <v>70</v>
      </c>
      <c r="M489" t="s">
        <v>82</v>
      </c>
      <c r="N489" t="s">
        <v>84</v>
      </c>
      <c r="O489" t="s">
        <v>86</v>
      </c>
      <c r="P489">
        <v>2</v>
      </c>
      <c r="Q489">
        <v>4</v>
      </c>
      <c r="R489">
        <v>1</v>
      </c>
    </row>
    <row r="490" spans="1:18" x14ac:dyDescent="0.25">
      <c r="A490" s="8" t="s">
        <v>697</v>
      </c>
      <c r="B490">
        <v>0</v>
      </c>
      <c r="C490">
        <v>1</v>
      </c>
      <c r="D490">
        <v>2019</v>
      </c>
      <c r="E490">
        <v>10</v>
      </c>
      <c r="G490">
        <v>6330</v>
      </c>
      <c r="H490" t="b">
        <v>0</v>
      </c>
      <c r="I490">
        <v>414.68</v>
      </c>
      <c r="J490">
        <v>0</v>
      </c>
      <c r="K490">
        <v>0</v>
      </c>
      <c r="L490" t="s">
        <v>70</v>
      </c>
      <c r="M490" t="s">
        <v>82</v>
      </c>
      <c r="N490" t="s">
        <v>84</v>
      </c>
      <c r="O490" t="s">
        <v>87</v>
      </c>
      <c r="P490">
        <v>2</v>
      </c>
      <c r="Q490">
        <v>4</v>
      </c>
      <c r="R490">
        <v>1</v>
      </c>
    </row>
    <row r="491" spans="1:18" x14ac:dyDescent="0.25">
      <c r="A491" s="8" t="s">
        <v>697</v>
      </c>
      <c r="B491">
        <v>0</v>
      </c>
      <c r="C491">
        <v>1</v>
      </c>
      <c r="D491">
        <v>2019</v>
      </c>
      <c r="E491">
        <v>10</v>
      </c>
      <c r="G491">
        <v>6601</v>
      </c>
      <c r="H491" t="b">
        <v>0</v>
      </c>
      <c r="I491">
        <v>11990.75</v>
      </c>
      <c r="J491">
        <v>350</v>
      </c>
      <c r="K491">
        <v>0</v>
      </c>
      <c r="L491" t="s">
        <v>70</v>
      </c>
      <c r="M491" t="s">
        <v>82</v>
      </c>
      <c r="N491" t="s">
        <v>94</v>
      </c>
      <c r="O491" t="s">
        <v>125</v>
      </c>
      <c r="P491">
        <v>2</v>
      </c>
      <c r="Q491">
        <v>4</v>
      </c>
      <c r="R491">
        <v>5</v>
      </c>
    </row>
    <row r="492" spans="1:18" x14ac:dyDescent="0.25">
      <c r="A492" s="8" t="s">
        <v>697</v>
      </c>
      <c r="B492">
        <v>0</v>
      </c>
      <c r="C492">
        <v>1</v>
      </c>
      <c r="D492">
        <v>2019</v>
      </c>
      <c r="E492">
        <v>10</v>
      </c>
      <c r="G492">
        <v>6640</v>
      </c>
      <c r="H492" t="b">
        <v>0</v>
      </c>
      <c r="I492">
        <v>172.27</v>
      </c>
      <c r="J492">
        <v>0</v>
      </c>
      <c r="K492">
        <v>0</v>
      </c>
      <c r="L492" t="s">
        <v>70</v>
      </c>
      <c r="M492" t="s">
        <v>82</v>
      </c>
      <c r="N492" t="s">
        <v>94</v>
      </c>
      <c r="O492" t="s">
        <v>95</v>
      </c>
      <c r="P492">
        <v>2</v>
      </c>
      <c r="Q492">
        <v>4</v>
      </c>
      <c r="R492">
        <v>5</v>
      </c>
    </row>
    <row r="493" spans="1:18" x14ac:dyDescent="0.25">
      <c r="A493" s="8" t="s">
        <v>697</v>
      </c>
      <c r="B493">
        <v>0</v>
      </c>
      <c r="C493">
        <v>1</v>
      </c>
      <c r="D493">
        <v>2019</v>
      </c>
      <c r="E493">
        <v>10</v>
      </c>
      <c r="G493">
        <v>6650</v>
      </c>
      <c r="H493" t="b">
        <v>0</v>
      </c>
      <c r="I493">
        <v>544.7700000000001</v>
      </c>
      <c r="J493">
        <v>0</v>
      </c>
      <c r="K493">
        <v>0</v>
      </c>
      <c r="L493" t="s">
        <v>70</v>
      </c>
      <c r="M493" t="s">
        <v>82</v>
      </c>
      <c r="N493" t="s">
        <v>94</v>
      </c>
      <c r="O493" t="s">
        <v>96</v>
      </c>
      <c r="P493">
        <v>2</v>
      </c>
      <c r="Q493">
        <v>4</v>
      </c>
      <c r="R493">
        <v>5</v>
      </c>
    </row>
    <row r="494" spans="1:18" x14ac:dyDescent="0.25">
      <c r="A494" s="8" t="s">
        <v>697</v>
      </c>
      <c r="B494">
        <v>0</v>
      </c>
      <c r="C494">
        <v>1</v>
      </c>
      <c r="D494">
        <v>2019</v>
      </c>
      <c r="E494">
        <v>10</v>
      </c>
      <c r="G494">
        <v>6651</v>
      </c>
      <c r="H494" t="b">
        <v>0</v>
      </c>
      <c r="I494">
        <v>92.02000000000001</v>
      </c>
      <c r="J494">
        <v>0</v>
      </c>
      <c r="K494">
        <v>0</v>
      </c>
      <c r="L494" t="s">
        <v>70</v>
      </c>
      <c r="M494" t="s">
        <v>82</v>
      </c>
      <c r="N494" t="s">
        <v>94</v>
      </c>
      <c r="O494" t="s">
        <v>117</v>
      </c>
      <c r="P494">
        <v>2</v>
      </c>
      <c r="Q494">
        <v>4</v>
      </c>
      <c r="R494">
        <v>5</v>
      </c>
    </row>
    <row r="495" spans="1:18" x14ac:dyDescent="0.25">
      <c r="A495" s="8" t="s">
        <v>697</v>
      </c>
      <c r="B495">
        <v>0</v>
      </c>
      <c r="C495">
        <v>1</v>
      </c>
      <c r="D495">
        <v>2019</v>
      </c>
      <c r="E495">
        <v>10</v>
      </c>
      <c r="G495">
        <v>6663</v>
      </c>
      <c r="H495" t="b">
        <v>0</v>
      </c>
      <c r="I495">
        <v>258.39999999999998</v>
      </c>
      <c r="J495">
        <v>0</v>
      </c>
      <c r="K495">
        <v>0</v>
      </c>
      <c r="L495" t="s">
        <v>70</v>
      </c>
      <c r="M495" t="s">
        <v>82</v>
      </c>
      <c r="N495" t="s">
        <v>94</v>
      </c>
      <c r="O495" t="s">
        <v>97</v>
      </c>
      <c r="P495">
        <v>2</v>
      </c>
      <c r="Q495">
        <v>4</v>
      </c>
      <c r="R495">
        <v>5</v>
      </c>
    </row>
    <row r="496" spans="1:18" x14ac:dyDescent="0.25">
      <c r="A496" s="8" t="s">
        <v>697</v>
      </c>
      <c r="B496">
        <v>0</v>
      </c>
      <c r="C496">
        <v>1</v>
      </c>
      <c r="D496">
        <v>2019</v>
      </c>
      <c r="E496">
        <v>10</v>
      </c>
      <c r="G496">
        <v>6664</v>
      </c>
      <c r="H496" t="b">
        <v>0</v>
      </c>
      <c r="I496">
        <v>326.40000000000003</v>
      </c>
      <c r="J496">
        <v>0</v>
      </c>
      <c r="K496">
        <v>0</v>
      </c>
      <c r="L496" t="s">
        <v>70</v>
      </c>
      <c r="M496" t="s">
        <v>82</v>
      </c>
      <c r="N496" t="s">
        <v>94</v>
      </c>
      <c r="O496" t="s">
        <v>98</v>
      </c>
      <c r="P496">
        <v>2</v>
      </c>
      <c r="Q496">
        <v>4</v>
      </c>
      <c r="R496">
        <v>5</v>
      </c>
    </row>
    <row r="497" spans="1:18" x14ac:dyDescent="0.25">
      <c r="A497" s="8" t="s">
        <v>697</v>
      </c>
      <c r="B497">
        <v>0</v>
      </c>
      <c r="C497">
        <v>1</v>
      </c>
      <c r="D497">
        <v>2019</v>
      </c>
      <c r="E497">
        <v>10</v>
      </c>
      <c r="G497">
        <v>6805</v>
      </c>
      <c r="H497" t="b">
        <v>0</v>
      </c>
      <c r="I497">
        <v>214.11</v>
      </c>
      <c r="J497">
        <v>0</v>
      </c>
      <c r="K497">
        <v>0</v>
      </c>
      <c r="L497" t="s">
        <v>70</v>
      </c>
      <c r="M497" t="s">
        <v>82</v>
      </c>
      <c r="N497" t="s">
        <v>99</v>
      </c>
      <c r="O497" t="s">
        <v>100</v>
      </c>
      <c r="P497">
        <v>2</v>
      </c>
      <c r="Q497">
        <v>4</v>
      </c>
      <c r="R497">
        <v>6</v>
      </c>
    </row>
    <row r="498" spans="1:18" x14ac:dyDescent="0.25">
      <c r="A498" s="8" t="s">
        <v>697</v>
      </c>
      <c r="B498">
        <v>0</v>
      </c>
      <c r="C498">
        <v>1</v>
      </c>
      <c r="D498">
        <v>2019</v>
      </c>
      <c r="E498">
        <v>10</v>
      </c>
      <c r="G498">
        <v>6815</v>
      </c>
      <c r="H498" t="b">
        <v>0</v>
      </c>
      <c r="I498">
        <v>167.95</v>
      </c>
      <c r="J498">
        <v>0</v>
      </c>
      <c r="K498">
        <v>0</v>
      </c>
      <c r="L498" t="s">
        <v>70</v>
      </c>
      <c r="M498" t="s">
        <v>82</v>
      </c>
      <c r="N498" t="s">
        <v>99</v>
      </c>
      <c r="O498" t="s">
        <v>99</v>
      </c>
      <c r="P498">
        <v>2</v>
      </c>
      <c r="Q498">
        <v>4</v>
      </c>
      <c r="R498">
        <v>6</v>
      </c>
    </row>
    <row r="499" spans="1:18" x14ac:dyDescent="0.25">
      <c r="A499" s="8" t="s">
        <v>697</v>
      </c>
      <c r="B499">
        <v>0</v>
      </c>
      <c r="C499">
        <v>1</v>
      </c>
      <c r="D499">
        <v>2019</v>
      </c>
      <c r="E499">
        <v>10</v>
      </c>
      <c r="G499">
        <v>6825</v>
      </c>
      <c r="H499" t="b">
        <v>0</v>
      </c>
      <c r="I499">
        <v>843.7</v>
      </c>
      <c r="J499">
        <v>0</v>
      </c>
      <c r="K499">
        <v>0</v>
      </c>
      <c r="L499" t="s">
        <v>70</v>
      </c>
      <c r="M499" t="s">
        <v>82</v>
      </c>
      <c r="N499" t="s">
        <v>101</v>
      </c>
      <c r="O499" t="s">
        <v>102</v>
      </c>
      <c r="P499">
        <v>2</v>
      </c>
      <c r="Q499">
        <v>4</v>
      </c>
      <c r="R499">
        <v>9</v>
      </c>
    </row>
    <row r="500" spans="1:18" x14ac:dyDescent="0.25">
      <c r="A500" s="8" t="s">
        <v>697</v>
      </c>
      <c r="B500">
        <v>0</v>
      </c>
      <c r="C500">
        <v>1</v>
      </c>
      <c r="D500">
        <v>2019</v>
      </c>
      <c r="E500">
        <v>10</v>
      </c>
      <c r="G500">
        <v>6850</v>
      </c>
      <c r="H500" t="b">
        <v>0</v>
      </c>
      <c r="I500">
        <v>40.85</v>
      </c>
      <c r="J500">
        <v>0</v>
      </c>
      <c r="K500">
        <v>0</v>
      </c>
      <c r="L500" t="s">
        <v>70</v>
      </c>
      <c r="M500" t="s">
        <v>82</v>
      </c>
      <c r="N500" t="s">
        <v>103</v>
      </c>
      <c r="O500" t="s">
        <v>103</v>
      </c>
      <c r="P500">
        <v>2</v>
      </c>
      <c r="Q500">
        <v>4</v>
      </c>
      <c r="R500">
        <v>11</v>
      </c>
    </row>
    <row r="501" spans="1:18" x14ac:dyDescent="0.25">
      <c r="A501" s="8" t="s">
        <v>697</v>
      </c>
      <c r="B501">
        <v>0</v>
      </c>
      <c r="C501">
        <v>1</v>
      </c>
      <c r="D501">
        <v>2019</v>
      </c>
      <c r="E501">
        <v>10</v>
      </c>
      <c r="G501">
        <v>6855</v>
      </c>
      <c r="H501" t="b">
        <v>0</v>
      </c>
      <c r="I501">
        <v>101.85</v>
      </c>
      <c r="J501">
        <v>0</v>
      </c>
      <c r="K501">
        <v>0</v>
      </c>
      <c r="L501" t="s">
        <v>70</v>
      </c>
      <c r="M501" t="s">
        <v>82</v>
      </c>
      <c r="N501" t="s">
        <v>103</v>
      </c>
      <c r="O501" t="s">
        <v>104</v>
      </c>
      <c r="P501">
        <v>2</v>
      </c>
      <c r="Q501">
        <v>4</v>
      </c>
      <c r="R501">
        <v>11</v>
      </c>
    </row>
    <row r="502" spans="1:18" x14ac:dyDescent="0.25">
      <c r="A502" s="8" t="s">
        <v>697</v>
      </c>
      <c r="B502">
        <v>0</v>
      </c>
      <c r="C502">
        <v>1</v>
      </c>
      <c r="D502">
        <v>2019</v>
      </c>
      <c r="E502">
        <v>10</v>
      </c>
      <c r="G502">
        <v>6976</v>
      </c>
      <c r="H502" t="b">
        <v>0</v>
      </c>
      <c r="I502">
        <v>7500</v>
      </c>
      <c r="J502">
        <v>0</v>
      </c>
      <c r="K502">
        <v>0</v>
      </c>
      <c r="L502" t="s">
        <v>70</v>
      </c>
      <c r="M502" t="s">
        <v>82</v>
      </c>
      <c r="N502" t="s">
        <v>106</v>
      </c>
      <c r="O502" t="s">
        <v>108</v>
      </c>
      <c r="P502">
        <v>2</v>
      </c>
      <c r="Q502">
        <v>4</v>
      </c>
      <c r="R502">
        <v>13</v>
      </c>
    </row>
    <row r="503" spans="1:18" x14ac:dyDescent="0.25">
      <c r="A503" s="8" t="s">
        <v>697</v>
      </c>
      <c r="B503">
        <v>0</v>
      </c>
      <c r="C503">
        <v>1</v>
      </c>
      <c r="D503">
        <v>2019</v>
      </c>
      <c r="E503">
        <v>10</v>
      </c>
      <c r="G503">
        <v>6986</v>
      </c>
      <c r="H503" t="b">
        <v>0</v>
      </c>
      <c r="I503">
        <v>0</v>
      </c>
      <c r="J503">
        <v>7500</v>
      </c>
      <c r="K503">
        <v>0</v>
      </c>
      <c r="L503" t="s">
        <v>70</v>
      </c>
      <c r="M503" t="s">
        <v>82</v>
      </c>
      <c r="N503" t="s">
        <v>106</v>
      </c>
      <c r="O503" t="s">
        <v>110</v>
      </c>
      <c r="P503">
        <v>2</v>
      </c>
      <c r="Q503">
        <v>4</v>
      </c>
      <c r="R503">
        <v>13</v>
      </c>
    </row>
    <row r="504" spans="1:18" x14ac:dyDescent="0.25">
      <c r="A504" s="8" t="s">
        <v>697</v>
      </c>
      <c r="B504">
        <v>0</v>
      </c>
      <c r="C504">
        <v>1</v>
      </c>
      <c r="D504">
        <v>2019</v>
      </c>
      <c r="E504">
        <v>10</v>
      </c>
      <c r="G504">
        <v>7320</v>
      </c>
      <c r="H504" t="b">
        <v>0</v>
      </c>
      <c r="I504">
        <v>4148.9399999999996</v>
      </c>
      <c r="J504">
        <v>0</v>
      </c>
      <c r="K504">
        <v>0</v>
      </c>
      <c r="L504" t="s">
        <v>126</v>
      </c>
      <c r="M504" t="s">
        <v>127</v>
      </c>
      <c r="N504" t="s">
        <v>127</v>
      </c>
      <c r="O504" t="s">
        <v>128</v>
      </c>
      <c r="P504">
        <v>4</v>
      </c>
      <c r="Q504">
        <v>2</v>
      </c>
      <c r="R504">
        <v>1</v>
      </c>
    </row>
    <row r="505" spans="1:18" x14ac:dyDescent="0.25">
      <c r="A505" s="8" t="s">
        <v>697</v>
      </c>
      <c r="B505">
        <v>0</v>
      </c>
      <c r="C505">
        <v>1</v>
      </c>
      <c r="D505">
        <v>2019</v>
      </c>
      <c r="E505">
        <v>11</v>
      </c>
      <c r="G505">
        <v>143</v>
      </c>
      <c r="H505" t="b">
        <v>0</v>
      </c>
      <c r="I505">
        <v>37698.250000000007</v>
      </c>
      <c r="J505">
        <v>0</v>
      </c>
      <c r="K505">
        <v>1</v>
      </c>
      <c r="L505" t="s">
        <v>9</v>
      </c>
      <c r="M505" t="s">
        <v>10</v>
      </c>
      <c r="N505" t="s">
        <v>11</v>
      </c>
      <c r="O505" t="s">
        <v>12</v>
      </c>
      <c r="P505">
        <v>1</v>
      </c>
      <c r="Q505">
        <v>1</v>
      </c>
      <c r="R505">
        <v>1</v>
      </c>
    </row>
    <row r="506" spans="1:18" x14ac:dyDescent="0.25">
      <c r="A506" s="8" t="s">
        <v>697</v>
      </c>
      <c r="B506">
        <v>0</v>
      </c>
      <c r="C506">
        <v>1</v>
      </c>
      <c r="D506">
        <v>2019</v>
      </c>
      <c r="E506">
        <v>11</v>
      </c>
      <c r="G506">
        <v>1200</v>
      </c>
      <c r="H506" t="b">
        <v>0</v>
      </c>
      <c r="I506">
        <v>0</v>
      </c>
      <c r="J506">
        <v>5706.05</v>
      </c>
      <c r="K506">
        <v>1</v>
      </c>
      <c r="L506" t="s">
        <v>19</v>
      </c>
      <c r="M506" t="s">
        <v>23</v>
      </c>
      <c r="N506" t="s">
        <v>148</v>
      </c>
      <c r="O506" t="s">
        <v>148</v>
      </c>
      <c r="P506">
        <v>2</v>
      </c>
      <c r="Q506">
        <v>2</v>
      </c>
      <c r="R506">
        <v>1</v>
      </c>
    </row>
    <row r="507" spans="1:18" x14ac:dyDescent="0.25">
      <c r="A507" s="8" t="s">
        <v>697</v>
      </c>
      <c r="B507">
        <v>0</v>
      </c>
      <c r="C507">
        <v>1</v>
      </c>
      <c r="D507">
        <v>2019</v>
      </c>
      <c r="E507">
        <v>11</v>
      </c>
      <c r="G507">
        <v>1401</v>
      </c>
      <c r="H507" t="b">
        <v>0</v>
      </c>
      <c r="I507">
        <v>9.51</v>
      </c>
      <c r="J507">
        <v>0</v>
      </c>
      <c r="K507">
        <v>1</v>
      </c>
      <c r="L507" t="s">
        <v>19</v>
      </c>
      <c r="M507" t="s">
        <v>23</v>
      </c>
      <c r="N507" t="s">
        <v>24</v>
      </c>
      <c r="O507" t="s">
        <v>26</v>
      </c>
      <c r="P507">
        <v>2</v>
      </c>
      <c r="Q507">
        <v>2</v>
      </c>
      <c r="R507">
        <v>4</v>
      </c>
    </row>
    <row r="508" spans="1:18" x14ac:dyDescent="0.25">
      <c r="A508" s="8" t="s">
        <v>697</v>
      </c>
      <c r="B508">
        <v>0</v>
      </c>
      <c r="C508">
        <v>1</v>
      </c>
      <c r="D508">
        <v>2019</v>
      </c>
      <c r="E508">
        <v>11</v>
      </c>
      <c r="G508">
        <v>1406</v>
      </c>
      <c r="H508" t="b">
        <v>0</v>
      </c>
      <c r="I508">
        <v>108485.37999999999</v>
      </c>
      <c r="J508">
        <v>19154.93</v>
      </c>
      <c r="K508">
        <v>1</v>
      </c>
      <c r="L508" t="s">
        <v>19</v>
      </c>
      <c r="M508" t="s">
        <v>23</v>
      </c>
      <c r="N508" t="s">
        <v>24</v>
      </c>
      <c r="O508" t="s">
        <v>27</v>
      </c>
      <c r="P508">
        <v>2</v>
      </c>
      <c r="Q508">
        <v>2</v>
      </c>
      <c r="R508">
        <v>4</v>
      </c>
    </row>
    <row r="509" spans="1:18" x14ac:dyDescent="0.25">
      <c r="A509" s="8" t="s">
        <v>697</v>
      </c>
      <c r="B509">
        <v>0</v>
      </c>
      <c r="C509">
        <v>1</v>
      </c>
      <c r="D509">
        <v>2019</v>
      </c>
      <c r="E509">
        <v>11</v>
      </c>
      <c r="G509">
        <v>1434</v>
      </c>
      <c r="H509" t="b">
        <v>0</v>
      </c>
      <c r="I509">
        <v>212.92</v>
      </c>
      <c r="J509">
        <v>6.85</v>
      </c>
      <c r="K509">
        <v>1</v>
      </c>
      <c r="L509" t="s">
        <v>19</v>
      </c>
      <c r="M509" t="s">
        <v>23</v>
      </c>
      <c r="N509" t="s">
        <v>24</v>
      </c>
      <c r="O509" t="s">
        <v>28</v>
      </c>
      <c r="P509">
        <v>2</v>
      </c>
      <c r="Q509">
        <v>2</v>
      </c>
      <c r="R509">
        <v>4</v>
      </c>
    </row>
    <row r="510" spans="1:18" x14ac:dyDescent="0.25">
      <c r="A510" s="8" t="s">
        <v>697</v>
      </c>
      <c r="B510">
        <v>0</v>
      </c>
      <c r="C510">
        <v>1</v>
      </c>
      <c r="D510">
        <v>2019</v>
      </c>
      <c r="E510">
        <v>11</v>
      </c>
      <c r="G510">
        <v>1437</v>
      </c>
      <c r="H510" t="b">
        <v>0</v>
      </c>
      <c r="I510">
        <v>19087.34</v>
      </c>
      <c r="J510">
        <v>78.790000000000006</v>
      </c>
      <c r="K510">
        <v>1</v>
      </c>
      <c r="L510" t="s">
        <v>19</v>
      </c>
      <c r="M510" t="s">
        <v>23</v>
      </c>
      <c r="N510" t="s">
        <v>24</v>
      </c>
      <c r="O510" t="s">
        <v>29</v>
      </c>
      <c r="P510">
        <v>2</v>
      </c>
      <c r="Q510">
        <v>2</v>
      </c>
      <c r="R510">
        <v>4</v>
      </c>
    </row>
    <row r="511" spans="1:18" x14ac:dyDescent="0.25">
      <c r="A511" s="8" t="s">
        <v>697</v>
      </c>
      <c r="B511">
        <v>0</v>
      </c>
      <c r="C511">
        <v>1</v>
      </c>
      <c r="D511">
        <v>2019</v>
      </c>
      <c r="E511">
        <v>11</v>
      </c>
      <c r="G511">
        <v>1460</v>
      </c>
      <c r="H511" t="b">
        <v>0</v>
      </c>
      <c r="I511">
        <v>200</v>
      </c>
      <c r="J511">
        <v>200</v>
      </c>
      <c r="K511">
        <v>1</v>
      </c>
      <c r="L511" t="s">
        <v>19</v>
      </c>
      <c r="M511" t="s">
        <v>23</v>
      </c>
      <c r="N511" t="s">
        <v>24</v>
      </c>
      <c r="O511" t="s">
        <v>129</v>
      </c>
      <c r="P511">
        <v>2</v>
      </c>
      <c r="Q511">
        <v>2</v>
      </c>
      <c r="R511">
        <v>4</v>
      </c>
    </row>
    <row r="512" spans="1:18" x14ac:dyDescent="0.25">
      <c r="A512" s="8" t="s">
        <v>697</v>
      </c>
      <c r="B512">
        <v>0</v>
      </c>
      <c r="C512">
        <v>1</v>
      </c>
      <c r="D512">
        <v>2019</v>
      </c>
      <c r="E512">
        <v>11</v>
      </c>
      <c r="G512">
        <v>1600</v>
      </c>
      <c r="H512" t="b">
        <v>0</v>
      </c>
      <c r="I512">
        <v>200</v>
      </c>
      <c r="J512">
        <v>32</v>
      </c>
      <c r="K512">
        <v>1</v>
      </c>
      <c r="L512" t="s">
        <v>19</v>
      </c>
      <c r="M512" t="s">
        <v>30</v>
      </c>
      <c r="N512" t="s">
        <v>31</v>
      </c>
      <c r="O512" t="s">
        <v>32</v>
      </c>
      <c r="P512">
        <v>2</v>
      </c>
      <c r="Q512">
        <v>4</v>
      </c>
      <c r="R512">
        <v>1</v>
      </c>
    </row>
    <row r="513" spans="1:18" x14ac:dyDescent="0.25">
      <c r="A513" s="8" t="s">
        <v>697</v>
      </c>
      <c r="B513">
        <v>0</v>
      </c>
      <c r="C513">
        <v>1</v>
      </c>
      <c r="D513">
        <v>2019</v>
      </c>
      <c r="E513">
        <v>11</v>
      </c>
      <c r="G513">
        <v>1803</v>
      </c>
      <c r="H513" t="b">
        <v>0</v>
      </c>
      <c r="I513">
        <v>3844720.53</v>
      </c>
      <c r="J513">
        <v>614454.02</v>
      </c>
      <c r="K513">
        <v>1</v>
      </c>
      <c r="L513" t="s">
        <v>19</v>
      </c>
      <c r="M513" t="s">
        <v>30</v>
      </c>
      <c r="N513" t="s">
        <v>31</v>
      </c>
      <c r="O513" t="s">
        <v>33</v>
      </c>
      <c r="P513">
        <v>2</v>
      </c>
      <c r="Q513">
        <v>4</v>
      </c>
      <c r="R513">
        <v>1</v>
      </c>
    </row>
    <row r="514" spans="1:18" x14ac:dyDescent="0.25">
      <c r="A514" s="8" t="s">
        <v>697</v>
      </c>
      <c r="B514">
        <v>0</v>
      </c>
      <c r="C514">
        <v>1</v>
      </c>
      <c r="D514">
        <v>2019</v>
      </c>
      <c r="E514">
        <v>11</v>
      </c>
      <c r="G514">
        <v>2920</v>
      </c>
      <c r="H514" t="b">
        <v>0</v>
      </c>
      <c r="I514">
        <v>0</v>
      </c>
      <c r="J514">
        <v>3838597.98</v>
      </c>
      <c r="K514">
        <v>2</v>
      </c>
      <c r="L514" t="s">
        <v>36</v>
      </c>
      <c r="M514" t="s">
        <v>40</v>
      </c>
      <c r="N514" t="s">
        <v>40</v>
      </c>
      <c r="O514" t="s">
        <v>40</v>
      </c>
      <c r="P514">
        <v>1</v>
      </c>
      <c r="Q514">
        <v>2</v>
      </c>
      <c r="R514">
        <v>1</v>
      </c>
    </row>
    <row r="515" spans="1:18" x14ac:dyDescent="0.25">
      <c r="A515" s="8" t="s">
        <v>697</v>
      </c>
      <c r="B515">
        <v>0</v>
      </c>
      <c r="C515">
        <v>1</v>
      </c>
      <c r="D515">
        <v>2019</v>
      </c>
      <c r="E515">
        <v>11</v>
      </c>
      <c r="G515">
        <v>3300</v>
      </c>
      <c r="H515" t="b">
        <v>0</v>
      </c>
      <c r="I515">
        <v>547572.03000000014</v>
      </c>
      <c r="J515">
        <v>674089.12999999989</v>
      </c>
      <c r="K515">
        <v>2</v>
      </c>
      <c r="L515" t="s">
        <v>51</v>
      </c>
      <c r="M515" t="s">
        <v>149</v>
      </c>
      <c r="N515" t="s">
        <v>149</v>
      </c>
      <c r="O515" t="s">
        <v>150</v>
      </c>
      <c r="P515">
        <v>3</v>
      </c>
      <c r="Q515">
        <v>4</v>
      </c>
      <c r="R515">
        <v>1</v>
      </c>
    </row>
    <row r="516" spans="1:18" x14ac:dyDescent="0.25">
      <c r="A516" s="8" t="s">
        <v>697</v>
      </c>
      <c r="B516">
        <v>0</v>
      </c>
      <c r="C516">
        <v>1</v>
      </c>
      <c r="D516">
        <v>2019</v>
      </c>
      <c r="E516">
        <v>11</v>
      </c>
      <c r="G516">
        <v>3720</v>
      </c>
      <c r="H516" t="b">
        <v>0</v>
      </c>
      <c r="I516">
        <v>16456.77</v>
      </c>
      <c r="J516">
        <v>16456.77</v>
      </c>
      <c r="K516">
        <v>2</v>
      </c>
      <c r="L516" t="s">
        <v>51</v>
      </c>
      <c r="M516" t="s">
        <v>52</v>
      </c>
      <c r="N516" t="s">
        <v>52</v>
      </c>
      <c r="O516" t="s">
        <v>55</v>
      </c>
      <c r="P516">
        <v>3</v>
      </c>
      <c r="Q516">
        <v>8</v>
      </c>
      <c r="R516">
        <v>1</v>
      </c>
    </row>
    <row r="517" spans="1:18" x14ac:dyDescent="0.25">
      <c r="A517" s="8" t="s">
        <v>697</v>
      </c>
      <c r="B517">
        <v>0</v>
      </c>
      <c r="C517">
        <v>1</v>
      </c>
      <c r="D517">
        <v>2019</v>
      </c>
      <c r="E517">
        <v>11</v>
      </c>
      <c r="G517">
        <v>3730</v>
      </c>
      <c r="H517" t="b">
        <v>0</v>
      </c>
      <c r="I517">
        <v>4590.2700000000004</v>
      </c>
      <c r="J517">
        <v>4590.2699999999995</v>
      </c>
      <c r="K517">
        <v>2</v>
      </c>
      <c r="L517" t="s">
        <v>51</v>
      </c>
      <c r="M517" t="s">
        <v>52</v>
      </c>
      <c r="N517" t="s">
        <v>52</v>
      </c>
      <c r="O517" t="s">
        <v>56</v>
      </c>
      <c r="P517">
        <v>3</v>
      </c>
      <c r="Q517">
        <v>8</v>
      </c>
      <c r="R517">
        <v>1</v>
      </c>
    </row>
    <row r="518" spans="1:18" x14ac:dyDescent="0.25">
      <c r="A518" s="8" t="s">
        <v>697</v>
      </c>
      <c r="B518">
        <v>0</v>
      </c>
      <c r="C518">
        <v>1</v>
      </c>
      <c r="D518">
        <v>2019</v>
      </c>
      <c r="E518">
        <v>11</v>
      </c>
      <c r="G518">
        <v>3740</v>
      </c>
      <c r="H518" t="b">
        <v>0</v>
      </c>
      <c r="I518">
        <v>8079.98</v>
      </c>
      <c r="J518">
        <v>8079.98</v>
      </c>
      <c r="K518">
        <v>2</v>
      </c>
      <c r="L518" t="s">
        <v>51</v>
      </c>
      <c r="M518" t="s">
        <v>52</v>
      </c>
      <c r="N518" t="s">
        <v>52</v>
      </c>
      <c r="O518" t="s">
        <v>57</v>
      </c>
      <c r="P518">
        <v>3</v>
      </c>
      <c r="Q518">
        <v>8</v>
      </c>
      <c r="R518">
        <v>1</v>
      </c>
    </row>
    <row r="519" spans="1:18" x14ac:dyDescent="0.25">
      <c r="A519" s="8" t="s">
        <v>697</v>
      </c>
      <c r="B519">
        <v>0</v>
      </c>
      <c r="C519">
        <v>1</v>
      </c>
      <c r="D519">
        <v>2019</v>
      </c>
      <c r="E519">
        <v>11</v>
      </c>
      <c r="G519">
        <v>3770</v>
      </c>
      <c r="H519" t="b">
        <v>0</v>
      </c>
      <c r="I519">
        <v>60</v>
      </c>
      <c r="J519">
        <v>60</v>
      </c>
      <c r="K519">
        <v>2</v>
      </c>
      <c r="L519" t="s">
        <v>51</v>
      </c>
      <c r="M519" t="s">
        <v>52</v>
      </c>
      <c r="N519" t="s">
        <v>52</v>
      </c>
      <c r="O519" t="s">
        <v>58</v>
      </c>
      <c r="P519">
        <v>3</v>
      </c>
      <c r="Q519">
        <v>8</v>
      </c>
      <c r="R519">
        <v>1</v>
      </c>
    </row>
    <row r="520" spans="1:18" x14ac:dyDescent="0.25">
      <c r="A520" s="8" t="s">
        <v>697</v>
      </c>
      <c r="B520">
        <v>0</v>
      </c>
      <c r="C520">
        <v>1</v>
      </c>
      <c r="D520">
        <v>2019</v>
      </c>
      <c r="E520">
        <v>11</v>
      </c>
      <c r="G520">
        <v>3790</v>
      </c>
      <c r="H520" t="b">
        <v>0</v>
      </c>
      <c r="I520">
        <v>29187.019999999997</v>
      </c>
      <c r="J520">
        <v>29187.02</v>
      </c>
      <c r="K520">
        <v>2</v>
      </c>
      <c r="L520" t="s">
        <v>51</v>
      </c>
      <c r="M520" t="s">
        <v>52</v>
      </c>
      <c r="N520" t="s">
        <v>52</v>
      </c>
      <c r="O520" t="s">
        <v>59</v>
      </c>
      <c r="P520">
        <v>3</v>
      </c>
      <c r="Q520">
        <v>8</v>
      </c>
      <c r="R520">
        <v>1</v>
      </c>
    </row>
    <row r="521" spans="1:18" x14ac:dyDescent="0.25">
      <c r="A521" s="8" t="s">
        <v>697</v>
      </c>
      <c r="B521">
        <v>0</v>
      </c>
      <c r="C521">
        <v>1</v>
      </c>
      <c r="D521">
        <v>2019</v>
      </c>
      <c r="E521">
        <v>11</v>
      </c>
      <c r="G521">
        <v>3900</v>
      </c>
      <c r="H521" t="b">
        <v>0</v>
      </c>
      <c r="I521">
        <v>33998.949999999997</v>
      </c>
      <c r="J521">
        <v>0</v>
      </c>
      <c r="K521">
        <v>2</v>
      </c>
      <c r="L521" t="s">
        <v>226</v>
      </c>
      <c r="M521" t="s">
        <v>226</v>
      </c>
      <c r="N521" t="s">
        <v>226</v>
      </c>
      <c r="O521" t="s">
        <v>62</v>
      </c>
      <c r="P521">
        <v>4</v>
      </c>
      <c r="Q521">
        <v>1</v>
      </c>
      <c r="R521">
        <v>1</v>
      </c>
    </row>
    <row r="522" spans="1:18" x14ac:dyDescent="0.25">
      <c r="A522" s="8" t="s">
        <v>697</v>
      </c>
      <c r="B522">
        <v>0</v>
      </c>
      <c r="C522">
        <v>1</v>
      </c>
      <c r="D522">
        <v>2019</v>
      </c>
      <c r="E522">
        <v>11</v>
      </c>
      <c r="G522">
        <v>4820</v>
      </c>
      <c r="H522" t="b">
        <v>0</v>
      </c>
      <c r="I522">
        <v>0</v>
      </c>
      <c r="J522">
        <v>37065.100000000006</v>
      </c>
      <c r="K522">
        <v>0</v>
      </c>
      <c r="L522" t="s">
        <v>63</v>
      </c>
      <c r="M522" t="s">
        <v>67</v>
      </c>
      <c r="N522" t="s">
        <v>68</v>
      </c>
      <c r="O522" t="s">
        <v>68</v>
      </c>
      <c r="P522">
        <v>1</v>
      </c>
      <c r="Q522">
        <v>3</v>
      </c>
      <c r="R522">
        <v>2</v>
      </c>
    </row>
    <row r="523" spans="1:18" x14ac:dyDescent="0.25">
      <c r="A523" s="8" t="s">
        <v>697</v>
      </c>
      <c r="B523">
        <v>0</v>
      </c>
      <c r="C523">
        <v>1</v>
      </c>
      <c r="D523">
        <v>2019</v>
      </c>
      <c r="E523">
        <v>11</v>
      </c>
      <c r="G523">
        <v>4830</v>
      </c>
      <c r="H523" t="b">
        <v>0</v>
      </c>
      <c r="I523">
        <v>0</v>
      </c>
      <c r="J523">
        <v>33998.949999999997</v>
      </c>
      <c r="K523">
        <v>0</v>
      </c>
      <c r="L523" t="s">
        <v>63</v>
      </c>
      <c r="M523" t="s">
        <v>69</v>
      </c>
      <c r="N523" t="s">
        <v>69</v>
      </c>
      <c r="O523" t="s">
        <v>69</v>
      </c>
      <c r="P523">
        <v>1</v>
      </c>
      <c r="Q523">
        <v>4</v>
      </c>
      <c r="R523">
        <v>1</v>
      </c>
    </row>
    <row r="524" spans="1:18" x14ac:dyDescent="0.25">
      <c r="A524" s="8" t="s">
        <v>697</v>
      </c>
      <c r="B524">
        <v>0</v>
      </c>
      <c r="C524">
        <v>1</v>
      </c>
      <c r="D524">
        <v>2019</v>
      </c>
      <c r="E524">
        <v>11</v>
      </c>
      <c r="G524">
        <v>5736</v>
      </c>
      <c r="H524" t="b">
        <v>0</v>
      </c>
      <c r="I524">
        <v>5.7</v>
      </c>
      <c r="J524">
        <v>5.7</v>
      </c>
      <c r="K524">
        <v>0</v>
      </c>
      <c r="L524" t="s">
        <v>70</v>
      </c>
      <c r="M524" t="s">
        <v>71</v>
      </c>
      <c r="N524" t="s">
        <v>72</v>
      </c>
      <c r="O524" t="s">
        <v>73</v>
      </c>
      <c r="P524">
        <v>2</v>
      </c>
      <c r="Q524">
        <v>1</v>
      </c>
      <c r="R524">
        <v>2</v>
      </c>
    </row>
    <row r="525" spans="1:18" x14ac:dyDescent="0.25">
      <c r="A525" s="8" t="s">
        <v>697</v>
      </c>
      <c r="B525">
        <v>0</v>
      </c>
      <c r="C525">
        <v>1</v>
      </c>
      <c r="D525">
        <v>2019</v>
      </c>
      <c r="E525">
        <v>11</v>
      </c>
      <c r="G525">
        <v>6020</v>
      </c>
      <c r="H525" t="b">
        <v>0</v>
      </c>
      <c r="I525">
        <v>17704</v>
      </c>
      <c r="J525">
        <v>0</v>
      </c>
      <c r="K525">
        <v>0</v>
      </c>
      <c r="L525" t="s">
        <v>70</v>
      </c>
      <c r="M525" t="s">
        <v>74</v>
      </c>
      <c r="N525" t="s">
        <v>75</v>
      </c>
      <c r="O525" t="s">
        <v>76</v>
      </c>
      <c r="P525">
        <v>2</v>
      </c>
      <c r="Q525">
        <v>2</v>
      </c>
      <c r="R525">
        <v>1</v>
      </c>
    </row>
    <row r="526" spans="1:18" x14ac:dyDescent="0.25">
      <c r="A526" s="8" t="s">
        <v>697</v>
      </c>
      <c r="B526">
        <v>0</v>
      </c>
      <c r="C526">
        <v>1</v>
      </c>
      <c r="D526">
        <v>2019</v>
      </c>
      <c r="E526">
        <v>11</v>
      </c>
      <c r="G526">
        <v>6024</v>
      </c>
      <c r="H526" t="b">
        <v>0</v>
      </c>
      <c r="I526">
        <v>7000</v>
      </c>
      <c r="J526">
        <v>0</v>
      </c>
      <c r="K526">
        <v>0</v>
      </c>
      <c r="L526" t="s">
        <v>70</v>
      </c>
      <c r="M526" t="s">
        <v>74</v>
      </c>
      <c r="N526" t="s">
        <v>75</v>
      </c>
      <c r="O526" t="s">
        <v>77</v>
      </c>
      <c r="P526">
        <v>2</v>
      </c>
      <c r="Q526">
        <v>2</v>
      </c>
      <c r="R526">
        <v>1</v>
      </c>
    </row>
    <row r="527" spans="1:18" x14ac:dyDescent="0.25">
      <c r="A527" s="8" t="s">
        <v>697</v>
      </c>
      <c r="B527">
        <v>0</v>
      </c>
      <c r="C527">
        <v>1</v>
      </c>
      <c r="D527">
        <v>2019</v>
      </c>
      <c r="E527">
        <v>11</v>
      </c>
      <c r="G527">
        <v>6110</v>
      </c>
      <c r="H527" t="b">
        <v>0</v>
      </c>
      <c r="I527">
        <v>4306.8099999999995</v>
      </c>
      <c r="J527">
        <v>0</v>
      </c>
      <c r="K527">
        <v>0</v>
      </c>
      <c r="L527" t="s">
        <v>70</v>
      </c>
      <c r="M527" t="s">
        <v>74</v>
      </c>
      <c r="N527" t="s">
        <v>78</v>
      </c>
      <c r="O527" t="s">
        <v>79</v>
      </c>
      <c r="P527">
        <v>2</v>
      </c>
      <c r="Q527">
        <v>2</v>
      </c>
      <c r="R527">
        <v>2</v>
      </c>
    </row>
    <row r="528" spans="1:18" x14ac:dyDescent="0.25">
      <c r="A528" s="8" t="s">
        <v>697</v>
      </c>
      <c r="B528">
        <v>0</v>
      </c>
      <c r="C528">
        <v>1</v>
      </c>
      <c r="D528">
        <v>2019</v>
      </c>
      <c r="E528">
        <v>11</v>
      </c>
      <c r="G528">
        <v>6111</v>
      </c>
      <c r="H528" t="b">
        <v>0</v>
      </c>
      <c r="I528">
        <v>176.21</v>
      </c>
      <c r="J528">
        <v>0</v>
      </c>
      <c r="K528">
        <v>0</v>
      </c>
      <c r="L528" t="s">
        <v>70</v>
      </c>
      <c r="M528" t="s">
        <v>74</v>
      </c>
      <c r="N528" t="s">
        <v>78</v>
      </c>
      <c r="O528" t="s">
        <v>80</v>
      </c>
      <c r="P528">
        <v>2</v>
      </c>
      <c r="Q528">
        <v>2</v>
      </c>
      <c r="R528">
        <v>2</v>
      </c>
    </row>
    <row r="529" spans="1:18" x14ac:dyDescent="0.25">
      <c r="A529" s="8" t="s">
        <v>697</v>
      </c>
      <c r="B529">
        <v>0</v>
      </c>
      <c r="C529">
        <v>1</v>
      </c>
      <c r="D529">
        <v>2019</v>
      </c>
      <c r="E529">
        <v>11</v>
      </c>
      <c r="G529">
        <v>6300</v>
      </c>
      <c r="H529" t="b">
        <v>0</v>
      </c>
      <c r="I529">
        <v>219.39000000000001</v>
      </c>
      <c r="J529">
        <v>0</v>
      </c>
      <c r="K529">
        <v>0</v>
      </c>
      <c r="L529" t="s">
        <v>70</v>
      </c>
      <c r="M529" t="s">
        <v>82</v>
      </c>
      <c r="N529" t="s">
        <v>83</v>
      </c>
      <c r="O529" t="s">
        <v>82</v>
      </c>
      <c r="P529">
        <v>2</v>
      </c>
      <c r="Q529">
        <v>4</v>
      </c>
      <c r="R529">
        <v>10</v>
      </c>
    </row>
    <row r="530" spans="1:18" x14ac:dyDescent="0.25">
      <c r="A530" s="8" t="s">
        <v>697</v>
      </c>
      <c r="B530">
        <v>0</v>
      </c>
      <c r="C530">
        <v>1</v>
      </c>
      <c r="D530">
        <v>2019</v>
      </c>
      <c r="E530">
        <v>11</v>
      </c>
      <c r="G530">
        <v>6301</v>
      </c>
      <c r="H530" t="b">
        <v>0</v>
      </c>
      <c r="I530">
        <v>35685</v>
      </c>
      <c r="J530">
        <v>0</v>
      </c>
      <c r="K530">
        <v>0</v>
      </c>
      <c r="L530" t="s">
        <v>70</v>
      </c>
      <c r="M530" t="s">
        <v>82</v>
      </c>
      <c r="N530" t="s">
        <v>83</v>
      </c>
      <c r="O530" t="s">
        <v>122</v>
      </c>
      <c r="P530">
        <v>2</v>
      </c>
      <c r="Q530">
        <v>4</v>
      </c>
      <c r="R530">
        <v>10</v>
      </c>
    </row>
    <row r="531" spans="1:18" x14ac:dyDescent="0.25">
      <c r="A531" s="8" t="s">
        <v>697</v>
      </c>
      <c r="B531">
        <v>0</v>
      </c>
      <c r="C531">
        <v>1</v>
      </c>
      <c r="D531">
        <v>2019</v>
      </c>
      <c r="E531">
        <v>11</v>
      </c>
      <c r="G531">
        <v>6310</v>
      </c>
      <c r="H531" t="b">
        <v>0</v>
      </c>
      <c r="I531">
        <v>5276.27</v>
      </c>
      <c r="J531">
        <v>0</v>
      </c>
      <c r="K531">
        <v>0</v>
      </c>
      <c r="L531" t="s">
        <v>70</v>
      </c>
      <c r="M531" t="s">
        <v>82</v>
      </c>
      <c r="N531" t="s">
        <v>84</v>
      </c>
      <c r="O531" t="s">
        <v>85</v>
      </c>
      <c r="P531">
        <v>2</v>
      </c>
      <c r="Q531">
        <v>4</v>
      </c>
      <c r="R531">
        <v>1</v>
      </c>
    </row>
    <row r="532" spans="1:18" x14ac:dyDescent="0.25">
      <c r="A532" s="8" t="s">
        <v>697</v>
      </c>
      <c r="B532">
        <v>0</v>
      </c>
      <c r="C532">
        <v>1</v>
      </c>
      <c r="D532">
        <v>2019</v>
      </c>
      <c r="E532">
        <v>11</v>
      </c>
      <c r="G532">
        <v>6325</v>
      </c>
      <c r="H532" t="b">
        <v>0</v>
      </c>
      <c r="I532">
        <v>1000</v>
      </c>
      <c r="J532">
        <v>0</v>
      </c>
      <c r="K532">
        <v>0</v>
      </c>
      <c r="L532" t="s">
        <v>70</v>
      </c>
      <c r="M532" t="s">
        <v>82</v>
      </c>
      <c r="N532" t="s">
        <v>84</v>
      </c>
      <c r="O532" t="s">
        <v>86</v>
      </c>
      <c r="P532">
        <v>2</v>
      </c>
      <c r="Q532">
        <v>4</v>
      </c>
      <c r="R532">
        <v>1</v>
      </c>
    </row>
    <row r="533" spans="1:18" x14ac:dyDescent="0.25">
      <c r="A533" s="8" t="s">
        <v>697</v>
      </c>
      <c r="B533">
        <v>0</v>
      </c>
      <c r="C533">
        <v>1</v>
      </c>
      <c r="D533">
        <v>2019</v>
      </c>
      <c r="E533">
        <v>11</v>
      </c>
      <c r="G533">
        <v>6330</v>
      </c>
      <c r="H533" t="b">
        <v>0</v>
      </c>
      <c r="I533">
        <v>414.68</v>
      </c>
      <c r="J533">
        <v>0</v>
      </c>
      <c r="K533">
        <v>0</v>
      </c>
      <c r="L533" t="s">
        <v>70</v>
      </c>
      <c r="M533" t="s">
        <v>82</v>
      </c>
      <c r="N533" t="s">
        <v>84</v>
      </c>
      <c r="O533" t="s">
        <v>87</v>
      </c>
      <c r="P533">
        <v>2</v>
      </c>
      <c r="Q533">
        <v>4</v>
      </c>
      <c r="R533">
        <v>1</v>
      </c>
    </row>
    <row r="534" spans="1:18" x14ac:dyDescent="0.25">
      <c r="A534" s="8" t="s">
        <v>697</v>
      </c>
      <c r="B534">
        <v>0</v>
      </c>
      <c r="C534">
        <v>1</v>
      </c>
      <c r="D534">
        <v>2019</v>
      </c>
      <c r="E534">
        <v>11</v>
      </c>
      <c r="G534">
        <v>6470</v>
      </c>
      <c r="H534" t="b">
        <v>0</v>
      </c>
      <c r="I534">
        <v>45</v>
      </c>
      <c r="J534">
        <v>0</v>
      </c>
      <c r="K534">
        <v>0</v>
      </c>
      <c r="L534" t="s">
        <v>70</v>
      </c>
      <c r="M534" t="s">
        <v>82</v>
      </c>
      <c r="N534" t="s">
        <v>91</v>
      </c>
      <c r="O534" t="s">
        <v>92</v>
      </c>
      <c r="P534">
        <v>2</v>
      </c>
      <c r="Q534">
        <v>4</v>
      </c>
      <c r="R534">
        <v>3</v>
      </c>
    </row>
    <row r="535" spans="1:18" x14ac:dyDescent="0.25">
      <c r="A535" s="8" t="s">
        <v>697</v>
      </c>
      <c r="B535">
        <v>0</v>
      </c>
      <c r="C535">
        <v>1</v>
      </c>
      <c r="D535">
        <v>2019</v>
      </c>
      <c r="E535">
        <v>11</v>
      </c>
      <c r="G535">
        <v>6495</v>
      </c>
      <c r="H535" t="b">
        <v>0</v>
      </c>
      <c r="I535">
        <v>1158.8499999999999</v>
      </c>
      <c r="J535">
        <v>0</v>
      </c>
      <c r="K535">
        <v>0</v>
      </c>
      <c r="L535" t="s">
        <v>70</v>
      </c>
      <c r="M535" t="s">
        <v>82</v>
      </c>
      <c r="N535" t="s">
        <v>91</v>
      </c>
      <c r="O535" t="s">
        <v>93</v>
      </c>
      <c r="P535">
        <v>2</v>
      </c>
      <c r="Q535">
        <v>4</v>
      </c>
      <c r="R535">
        <v>3</v>
      </c>
    </row>
    <row r="536" spans="1:18" x14ac:dyDescent="0.25">
      <c r="A536" s="8" t="s">
        <v>697</v>
      </c>
      <c r="B536">
        <v>0</v>
      </c>
      <c r="C536">
        <v>1</v>
      </c>
      <c r="D536">
        <v>2019</v>
      </c>
      <c r="E536">
        <v>11</v>
      </c>
      <c r="G536">
        <v>6601</v>
      </c>
      <c r="H536" t="b">
        <v>0</v>
      </c>
      <c r="I536">
        <v>9903.99</v>
      </c>
      <c r="J536">
        <v>0</v>
      </c>
      <c r="K536">
        <v>0</v>
      </c>
      <c r="L536" t="s">
        <v>70</v>
      </c>
      <c r="M536" t="s">
        <v>82</v>
      </c>
      <c r="N536" t="s">
        <v>94</v>
      </c>
      <c r="O536" t="s">
        <v>125</v>
      </c>
      <c r="P536">
        <v>2</v>
      </c>
      <c r="Q536">
        <v>4</v>
      </c>
      <c r="R536">
        <v>5</v>
      </c>
    </row>
    <row r="537" spans="1:18" x14ac:dyDescent="0.25">
      <c r="A537" s="8" t="s">
        <v>697</v>
      </c>
      <c r="B537">
        <v>0</v>
      </c>
      <c r="C537">
        <v>1</v>
      </c>
      <c r="D537">
        <v>2019</v>
      </c>
      <c r="E537">
        <v>11</v>
      </c>
      <c r="G537">
        <v>6640</v>
      </c>
      <c r="H537" t="b">
        <v>0</v>
      </c>
      <c r="I537">
        <v>33.090000000000003</v>
      </c>
      <c r="J537">
        <v>0</v>
      </c>
      <c r="K537">
        <v>0</v>
      </c>
      <c r="L537" t="s">
        <v>70</v>
      </c>
      <c r="M537" t="s">
        <v>82</v>
      </c>
      <c r="N537" t="s">
        <v>94</v>
      </c>
      <c r="O537" t="s">
        <v>95</v>
      </c>
      <c r="P537">
        <v>2</v>
      </c>
      <c r="Q537">
        <v>4</v>
      </c>
      <c r="R537">
        <v>5</v>
      </c>
    </row>
    <row r="538" spans="1:18" x14ac:dyDescent="0.25">
      <c r="A538" s="8" t="s">
        <v>697</v>
      </c>
      <c r="B538">
        <v>0</v>
      </c>
      <c r="C538">
        <v>1</v>
      </c>
      <c r="D538">
        <v>2019</v>
      </c>
      <c r="E538">
        <v>11</v>
      </c>
      <c r="G538">
        <v>6650</v>
      </c>
      <c r="H538" t="b">
        <v>0</v>
      </c>
      <c r="I538">
        <v>1083.5700000000002</v>
      </c>
      <c r="J538">
        <v>0</v>
      </c>
      <c r="K538">
        <v>0</v>
      </c>
      <c r="L538" t="s">
        <v>70</v>
      </c>
      <c r="M538" t="s">
        <v>82</v>
      </c>
      <c r="N538" t="s">
        <v>94</v>
      </c>
      <c r="O538" t="s">
        <v>96</v>
      </c>
      <c r="P538">
        <v>2</v>
      </c>
      <c r="Q538">
        <v>4</v>
      </c>
      <c r="R538">
        <v>5</v>
      </c>
    </row>
    <row r="539" spans="1:18" x14ac:dyDescent="0.25">
      <c r="A539" s="8" t="s">
        <v>697</v>
      </c>
      <c r="B539">
        <v>0</v>
      </c>
      <c r="C539">
        <v>1</v>
      </c>
      <c r="D539">
        <v>2019</v>
      </c>
      <c r="E539">
        <v>11</v>
      </c>
      <c r="G539">
        <v>6651</v>
      </c>
      <c r="H539" t="b">
        <v>0</v>
      </c>
      <c r="I539">
        <v>372.47</v>
      </c>
      <c r="J539">
        <v>0</v>
      </c>
      <c r="K539">
        <v>0</v>
      </c>
      <c r="L539" t="s">
        <v>70</v>
      </c>
      <c r="M539" t="s">
        <v>82</v>
      </c>
      <c r="N539" t="s">
        <v>94</v>
      </c>
      <c r="O539" t="s">
        <v>117</v>
      </c>
      <c r="P539">
        <v>2</v>
      </c>
      <c r="Q539">
        <v>4</v>
      </c>
      <c r="R539">
        <v>5</v>
      </c>
    </row>
    <row r="540" spans="1:18" x14ac:dyDescent="0.25">
      <c r="A540" s="8" t="s">
        <v>697</v>
      </c>
      <c r="B540">
        <v>0</v>
      </c>
      <c r="C540">
        <v>1</v>
      </c>
      <c r="D540">
        <v>2019</v>
      </c>
      <c r="E540">
        <v>11</v>
      </c>
      <c r="G540">
        <v>6663</v>
      </c>
      <c r="H540" t="b">
        <v>0</v>
      </c>
      <c r="I540">
        <v>30</v>
      </c>
      <c r="J540">
        <v>0</v>
      </c>
      <c r="K540">
        <v>0</v>
      </c>
      <c r="L540" t="s">
        <v>70</v>
      </c>
      <c r="M540" t="s">
        <v>82</v>
      </c>
      <c r="N540" t="s">
        <v>94</v>
      </c>
      <c r="O540" t="s">
        <v>97</v>
      </c>
      <c r="P540">
        <v>2</v>
      </c>
      <c r="Q540">
        <v>4</v>
      </c>
      <c r="R540">
        <v>5</v>
      </c>
    </row>
    <row r="541" spans="1:18" x14ac:dyDescent="0.25">
      <c r="A541" s="8" t="s">
        <v>697</v>
      </c>
      <c r="B541">
        <v>0</v>
      </c>
      <c r="C541">
        <v>1</v>
      </c>
      <c r="D541">
        <v>2019</v>
      </c>
      <c r="E541">
        <v>11</v>
      </c>
      <c r="G541">
        <v>6664</v>
      </c>
      <c r="H541" t="b">
        <v>0</v>
      </c>
      <c r="I541">
        <v>190.6</v>
      </c>
      <c r="J541">
        <v>0</v>
      </c>
      <c r="K541">
        <v>0</v>
      </c>
      <c r="L541" t="s">
        <v>70</v>
      </c>
      <c r="M541" t="s">
        <v>82</v>
      </c>
      <c r="N541" t="s">
        <v>94</v>
      </c>
      <c r="O541" t="s">
        <v>98</v>
      </c>
      <c r="P541">
        <v>2</v>
      </c>
      <c r="Q541">
        <v>4</v>
      </c>
      <c r="R541">
        <v>5</v>
      </c>
    </row>
    <row r="542" spans="1:18" x14ac:dyDescent="0.25">
      <c r="A542" s="8" t="s">
        <v>697</v>
      </c>
      <c r="B542">
        <v>0</v>
      </c>
      <c r="C542">
        <v>1</v>
      </c>
      <c r="D542">
        <v>2019</v>
      </c>
      <c r="E542">
        <v>11</v>
      </c>
      <c r="G542">
        <v>6674</v>
      </c>
      <c r="H542" t="b">
        <v>0</v>
      </c>
      <c r="I542">
        <v>0</v>
      </c>
      <c r="J542">
        <v>0</v>
      </c>
      <c r="K542">
        <v>0</v>
      </c>
      <c r="L542" t="s">
        <v>70</v>
      </c>
      <c r="M542" t="s">
        <v>82</v>
      </c>
      <c r="N542" t="s">
        <v>94</v>
      </c>
      <c r="O542" t="s">
        <v>130</v>
      </c>
      <c r="P542">
        <v>2</v>
      </c>
      <c r="Q542">
        <v>4</v>
      </c>
      <c r="R542">
        <v>5</v>
      </c>
    </row>
    <row r="543" spans="1:18" x14ac:dyDescent="0.25">
      <c r="A543" s="8" t="s">
        <v>697</v>
      </c>
      <c r="B543">
        <v>0</v>
      </c>
      <c r="C543">
        <v>1</v>
      </c>
      <c r="D543">
        <v>2019</v>
      </c>
      <c r="E543">
        <v>11</v>
      </c>
      <c r="G543">
        <v>6805</v>
      </c>
      <c r="H543" t="b">
        <v>0</v>
      </c>
      <c r="I543">
        <v>220.69</v>
      </c>
      <c r="J543">
        <v>0</v>
      </c>
      <c r="K543">
        <v>0</v>
      </c>
      <c r="L543" t="s">
        <v>70</v>
      </c>
      <c r="M543" t="s">
        <v>82</v>
      </c>
      <c r="N543" t="s">
        <v>99</v>
      </c>
      <c r="O543" t="s">
        <v>100</v>
      </c>
      <c r="P543">
        <v>2</v>
      </c>
      <c r="Q543">
        <v>4</v>
      </c>
      <c r="R543">
        <v>6</v>
      </c>
    </row>
    <row r="544" spans="1:18" x14ac:dyDescent="0.25">
      <c r="A544" s="8" t="s">
        <v>697</v>
      </c>
      <c r="B544">
        <v>0</v>
      </c>
      <c r="C544">
        <v>1</v>
      </c>
      <c r="D544">
        <v>2019</v>
      </c>
      <c r="E544">
        <v>11</v>
      </c>
      <c r="G544">
        <v>6825</v>
      </c>
      <c r="H544" t="b">
        <v>0</v>
      </c>
      <c r="I544">
        <v>545943.69999999995</v>
      </c>
      <c r="J544">
        <v>0</v>
      </c>
      <c r="K544">
        <v>0</v>
      </c>
      <c r="L544" t="s">
        <v>70</v>
      </c>
      <c r="M544" t="s">
        <v>82</v>
      </c>
      <c r="N544" t="s">
        <v>101</v>
      </c>
      <c r="O544" t="s">
        <v>102</v>
      </c>
      <c r="P544">
        <v>2</v>
      </c>
      <c r="Q544">
        <v>4</v>
      </c>
      <c r="R544">
        <v>9</v>
      </c>
    </row>
    <row r="545" spans="1:18" x14ac:dyDescent="0.25">
      <c r="A545" s="8" t="s">
        <v>697</v>
      </c>
      <c r="B545">
        <v>0</v>
      </c>
      <c r="C545">
        <v>1</v>
      </c>
      <c r="D545">
        <v>2019</v>
      </c>
      <c r="E545">
        <v>11</v>
      </c>
      <c r="G545">
        <v>6850</v>
      </c>
      <c r="H545" t="b">
        <v>0</v>
      </c>
      <c r="I545">
        <v>324.85000000000002</v>
      </c>
      <c r="J545">
        <v>6.78</v>
      </c>
      <c r="K545">
        <v>0</v>
      </c>
      <c r="L545" t="s">
        <v>70</v>
      </c>
      <c r="M545" t="s">
        <v>82</v>
      </c>
      <c r="N545" t="s">
        <v>103</v>
      </c>
      <c r="O545" t="s">
        <v>103</v>
      </c>
      <c r="P545">
        <v>2</v>
      </c>
      <c r="Q545">
        <v>4</v>
      </c>
      <c r="R545">
        <v>11</v>
      </c>
    </row>
    <row r="546" spans="1:18" x14ac:dyDescent="0.25">
      <c r="A546" s="8" t="s">
        <v>697</v>
      </c>
      <c r="B546">
        <v>0</v>
      </c>
      <c r="C546">
        <v>1</v>
      </c>
      <c r="D546">
        <v>2019</v>
      </c>
      <c r="E546">
        <v>11</v>
      </c>
      <c r="G546">
        <v>6855</v>
      </c>
      <c r="H546" t="b">
        <v>0</v>
      </c>
      <c r="I546">
        <v>116.5</v>
      </c>
      <c r="J546">
        <v>0</v>
      </c>
      <c r="K546">
        <v>0</v>
      </c>
      <c r="L546" t="s">
        <v>70</v>
      </c>
      <c r="M546" t="s">
        <v>82</v>
      </c>
      <c r="N546" t="s">
        <v>103</v>
      </c>
      <c r="O546" t="s">
        <v>104</v>
      </c>
      <c r="P546">
        <v>2</v>
      </c>
      <c r="Q546">
        <v>4</v>
      </c>
      <c r="R546">
        <v>11</v>
      </c>
    </row>
    <row r="547" spans="1:18" x14ac:dyDescent="0.25">
      <c r="A547" s="8" t="s">
        <v>697</v>
      </c>
      <c r="B547">
        <v>0</v>
      </c>
      <c r="C547">
        <v>1</v>
      </c>
      <c r="D547">
        <v>2019</v>
      </c>
      <c r="E547">
        <v>11</v>
      </c>
      <c r="G547">
        <v>6976</v>
      </c>
      <c r="H547" t="b">
        <v>0</v>
      </c>
      <c r="I547">
        <v>7500</v>
      </c>
      <c r="J547">
        <v>0</v>
      </c>
      <c r="K547">
        <v>0</v>
      </c>
      <c r="L547" t="s">
        <v>70</v>
      </c>
      <c r="M547" t="s">
        <v>82</v>
      </c>
      <c r="N547" t="s">
        <v>106</v>
      </c>
      <c r="O547" t="s">
        <v>108</v>
      </c>
      <c r="P547">
        <v>2</v>
      </c>
      <c r="Q547">
        <v>4</v>
      </c>
      <c r="R547">
        <v>13</v>
      </c>
    </row>
    <row r="548" spans="1:18" x14ac:dyDescent="0.25">
      <c r="A548" s="8" t="s">
        <v>697</v>
      </c>
      <c r="B548">
        <v>0</v>
      </c>
      <c r="C548">
        <v>1</v>
      </c>
      <c r="D548">
        <v>2019</v>
      </c>
      <c r="E548">
        <v>11</v>
      </c>
      <c r="G548">
        <v>6986</v>
      </c>
      <c r="H548" t="b">
        <v>0</v>
      </c>
      <c r="I548">
        <v>0</v>
      </c>
      <c r="J548">
        <v>7500</v>
      </c>
      <c r="K548">
        <v>0</v>
      </c>
      <c r="L548" t="s">
        <v>70</v>
      </c>
      <c r="M548" t="s">
        <v>82</v>
      </c>
      <c r="N548" t="s">
        <v>106</v>
      </c>
      <c r="O548" t="s">
        <v>110</v>
      </c>
      <c r="P548">
        <v>2</v>
      </c>
      <c r="Q548">
        <v>4</v>
      </c>
      <c r="R548">
        <v>13</v>
      </c>
    </row>
    <row r="549" spans="1:18" x14ac:dyDescent="0.25">
      <c r="A549" s="8" t="s">
        <v>697</v>
      </c>
      <c r="B549">
        <v>0</v>
      </c>
      <c r="C549">
        <v>1</v>
      </c>
      <c r="D549">
        <v>2019</v>
      </c>
      <c r="E549">
        <v>12</v>
      </c>
      <c r="G549">
        <v>143</v>
      </c>
      <c r="H549" t="b">
        <v>0</v>
      </c>
      <c r="I549">
        <v>55863.679999999993</v>
      </c>
      <c r="J549">
        <v>54577.29</v>
      </c>
      <c r="K549">
        <v>1</v>
      </c>
      <c r="L549" t="s">
        <v>9</v>
      </c>
      <c r="M549" t="s">
        <v>10</v>
      </c>
      <c r="N549" t="s">
        <v>11</v>
      </c>
      <c r="O549" t="s">
        <v>12</v>
      </c>
      <c r="P549">
        <v>1</v>
      </c>
      <c r="Q549">
        <v>1</v>
      </c>
      <c r="R549">
        <v>1</v>
      </c>
    </row>
    <row r="550" spans="1:18" x14ac:dyDescent="0.25">
      <c r="A550" s="8" t="s">
        <v>697</v>
      </c>
      <c r="B550">
        <v>0</v>
      </c>
      <c r="C550">
        <v>1</v>
      </c>
      <c r="D550">
        <v>2019</v>
      </c>
      <c r="E550">
        <v>12</v>
      </c>
      <c r="G550">
        <v>630</v>
      </c>
      <c r="H550" t="b">
        <v>0</v>
      </c>
      <c r="I550">
        <v>0</v>
      </c>
      <c r="J550">
        <v>5623</v>
      </c>
      <c r="K550">
        <v>1</v>
      </c>
      <c r="L550" t="s">
        <v>9</v>
      </c>
      <c r="M550" t="s">
        <v>13</v>
      </c>
      <c r="N550" t="s">
        <v>14</v>
      </c>
      <c r="O550" t="s">
        <v>16</v>
      </c>
      <c r="P550">
        <v>1</v>
      </c>
      <c r="Q550">
        <v>2</v>
      </c>
      <c r="R550">
        <v>3</v>
      </c>
    </row>
    <row r="551" spans="1:18" x14ac:dyDescent="0.25">
      <c r="A551" s="8" t="s">
        <v>697</v>
      </c>
      <c r="B551">
        <v>0</v>
      </c>
      <c r="C551">
        <v>1</v>
      </c>
      <c r="D551">
        <v>2019</v>
      </c>
      <c r="E551">
        <v>12</v>
      </c>
      <c r="G551">
        <v>650</v>
      </c>
      <c r="H551" t="b">
        <v>0</v>
      </c>
      <c r="I551">
        <v>0</v>
      </c>
      <c r="J551">
        <v>1729</v>
      </c>
      <c r="K551">
        <v>1</v>
      </c>
      <c r="L551" t="s">
        <v>9</v>
      </c>
      <c r="M551" t="s">
        <v>13</v>
      </c>
      <c r="N551" t="s">
        <v>14</v>
      </c>
      <c r="O551" t="s">
        <v>17</v>
      </c>
      <c r="P551">
        <v>1</v>
      </c>
      <c r="Q551">
        <v>2</v>
      </c>
      <c r="R551">
        <v>3</v>
      </c>
    </row>
    <row r="552" spans="1:18" x14ac:dyDescent="0.25">
      <c r="A552" s="8" t="s">
        <v>697</v>
      </c>
      <c r="B552">
        <v>0</v>
      </c>
      <c r="C552">
        <v>1</v>
      </c>
      <c r="D552">
        <v>2019</v>
      </c>
      <c r="E552">
        <v>12</v>
      </c>
      <c r="G552">
        <v>670</v>
      </c>
      <c r="H552" t="b">
        <v>0</v>
      </c>
      <c r="I552">
        <v>0</v>
      </c>
      <c r="J552">
        <v>365.75</v>
      </c>
      <c r="K552">
        <v>1</v>
      </c>
      <c r="L552" t="s">
        <v>9</v>
      </c>
      <c r="M552" t="s">
        <v>13</v>
      </c>
      <c r="N552" t="s">
        <v>14</v>
      </c>
      <c r="O552" t="s">
        <v>18</v>
      </c>
      <c r="P552">
        <v>1</v>
      </c>
      <c r="Q552">
        <v>2</v>
      </c>
      <c r="R552">
        <v>3</v>
      </c>
    </row>
    <row r="553" spans="1:18" x14ac:dyDescent="0.25">
      <c r="A553" s="8" t="s">
        <v>697</v>
      </c>
      <c r="B553">
        <v>0</v>
      </c>
      <c r="C553">
        <v>1</v>
      </c>
      <c r="D553">
        <v>2019</v>
      </c>
      <c r="E553">
        <v>12</v>
      </c>
      <c r="G553">
        <v>1000</v>
      </c>
      <c r="H553" t="b">
        <v>0</v>
      </c>
      <c r="I553">
        <v>0</v>
      </c>
      <c r="J553">
        <v>233.01</v>
      </c>
      <c r="K553">
        <v>1</v>
      </c>
      <c r="L553" t="s">
        <v>19</v>
      </c>
      <c r="M553" t="s">
        <v>20</v>
      </c>
      <c r="N553" t="s">
        <v>21</v>
      </c>
      <c r="O553" t="s">
        <v>22</v>
      </c>
      <c r="P553">
        <v>2</v>
      </c>
      <c r="Q553">
        <v>1</v>
      </c>
      <c r="R553">
        <v>1</v>
      </c>
    </row>
    <row r="554" spans="1:18" x14ac:dyDescent="0.25">
      <c r="A554" s="8" t="s">
        <v>697</v>
      </c>
      <c r="B554">
        <v>0</v>
      </c>
      <c r="C554">
        <v>1</v>
      </c>
      <c r="D554">
        <v>2019</v>
      </c>
      <c r="E554">
        <v>12</v>
      </c>
      <c r="G554">
        <v>1200</v>
      </c>
      <c r="H554" t="b">
        <v>0</v>
      </c>
      <c r="I554">
        <v>4412.3999999999996</v>
      </c>
      <c r="J554">
        <v>4284</v>
      </c>
      <c r="K554">
        <v>1</v>
      </c>
      <c r="L554" t="s">
        <v>19</v>
      </c>
      <c r="M554" t="s">
        <v>23</v>
      </c>
      <c r="N554" t="s">
        <v>148</v>
      </c>
      <c r="O554" t="s">
        <v>148</v>
      </c>
      <c r="P554">
        <v>2</v>
      </c>
      <c r="Q554">
        <v>2</v>
      </c>
      <c r="R554">
        <v>1</v>
      </c>
    </row>
    <row r="555" spans="1:18" x14ac:dyDescent="0.25">
      <c r="A555" s="8" t="s">
        <v>697</v>
      </c>
      <c r="B555">
        <v>0</v>
      </c>
      <c r="C555">
        <v>1</v>
      </c>
      <c r="D555">
        <v>2019</v>
      </c>
      <c r="E555">
        <v>12</v>
      </c>
      <c r="G555">
        <v>1406</v>
      </c>
      <c r="H555" t="b">
        <v>0</v>
      </c>
      <c r="I555">
        <v>29002.05</v>
      </c>
      <c r="J555">
        <v>1455.7300000000002</v>
      </c>
      <c r="K555">
        <v>1</v>
      </c>
      <c r="L555" t="s">
        <v>19</v>
      </c>
      <c r="M555" t="s">
        <v>23</v>
      </c>
      <c r="N555" t="s">
        <v>24</v>
      </c>
      <c r="O555" t="s">
        <v>27</v>
      </c>
      <c r="P555">
        <v>2</v>
      </c>
      <c r="Q555">
        <v>2</v>
      </c>
      <c r="R555">
        <v>4</v>
      </c>
    </row>
    <row r="556" spans="1:18" x14ac:dyDescent="0.25">
      <c r="A556" s="8" t="s">
        <v>697</v>
      </c>
      <c r="B556">
        <v>0</v>
      </c>
      <c r="C556">
        <v>1</v>
      </c>
      <c r="D556">
        <v>2019</v>
      </c>
      <c r="E556">
        <v>12</v>
      </c>
      <c r="G556">
        <v>1434</v>
      </c>
      <c r="H556" t="b">
        <v>0</v>
      </c>
      <c r="I556">
        <v>17547.5</v>
      </c>
      <c r="J556">
        <v>1.9</v>
      </c>
      <c r="K556">
        <v>1</v>
      </c>
      <c r="L556" t="s">
        <v>19</v>
      </c>
      <c r="M556" t="s">
        <v>23</v>
      </c>
      <c r="N556" t="s">
        <v>24</v>
      </c>
      <c r="O556" t="s">
        <v>28</v>
      </c>
      <c r="P556">
        <v>2</v>
      </c>
      <c r="Q556">
        <v>2</v>
      </c>
      <c r="R556">
        <v>4</v>
      </c>
    </row>
    <row r="557" spans="1:18" x14ac:dyDescent="0.25">
      <c r="A557" s="8" t="s">
        <v>697</v>
      </c>
      <c r="B557">
        <v>0</v>
      </c>
      <c r="C557">
        <v>1</v>
      </c>
      <c r="D557">
        <v>2019</v>
      </c>
      <c r="E557">
        <v>12</v>
      </c>
      <c r="G557">
        <v>1437</v>
      </c>
      <c r="H557" t="b">
        <v>0</v>
      </c>
      <c r="I557">
        <v>1454.0200000000002</v>
      </c>
      <c r="J557">
        <v>20541.36</v>
      </c>
      <c r="K557">
        <v>1</v>
      </c>
      <c r="L557" t="s">
        <v>19</v>
      </c>
      <c r="M557" t="s">
        <v>23</v>
      </c>
      <c r="N557" t="s">
        <v>24</v>
      </c>
      <c r="O557" t="s">
        <v>29</v>
      </c>
      <c r="P557">
        <v>2</v>
      </c>
      <c r="Q557">
        <v>2</v>
      </c>
      <c r="R557">
        <v>4</v>
      </c>
    </row>
    <row r="558" spans="1:18" x14ac:dyDescent="0.25">
      <c r="A558" s="8" t="s">
        <v>697</v>
      </c>
      <c r="B558">
        <v>0</v>
      </c>
      <c r="C558">
        <v>1</v>
      </c>
      <c r="D558">
        <v>2019</v>
      </c>
      <c r="E558">
        <v>12</v>
      </c>
      <c r="G558">
        <v>1600</v>
      </c>
      <c r="H558" t="b">
        <v>0</v>
      </c>
      <c r="I558">
        <v>0</v>
      </c>
      <c r="J558">
        <v>58.49</v>
      </c>
      <c r="K558">
        <v>1</v>
      </c>
      <c r="L558" t="s">
        <v>19</v>
      </c>
      <c r="M558" t="s">
        <v>30</v>
      </c>
      <c r="N558" t="s">
        <v>31</v>
      </c>
      <c r="O558" t="s">
        <v>32</v>
      </c>
      <c r="P558">
        <v>2</v>
      </c>
      <c r="Q558">
        <v>4</v>
      </c>
      <c r="R558">
        <v>1</v>
      </c>
    </row>
    <row r="559" spans="1:18" x14ac:dyDescent="0.25">
      <c r="A559" s="8" t="s">
        <v>697</v>
      </c>
      <c r="B559">
        <v>0</v>
      </c>
      <c r="C559">
        <v>1</v>
      </c>
      <c r="D559">
        <v>2019</v>
      </c>
      <c r="E559">
        <v>12</v>
      </c>
      <c r="G559">
        <v>1803</v>
      </c>
      <c r="H559" t="b">
        <v>0</v>
      </c>
      <c r="I559">
        <v>11828.69</v>
      </c>
      <c r="J559">
        <v>213257.46000000005</v>
      </c>
      <c r="K559">
        <v>1</v>
      </c>
      <c r="L559" t="s">
        <v>19</v>
      </c>
      <c r="M559" t="s">
        <v>30</v>
      </c>
      <c r="N559" t="s">
        <v>31</v>
      </c>
      <c r="O559" t="s">
        <v>33</v>
      </c>
      <c r="P559">
        <v>2</v>
      </c>
      <c r="Q559">
        <v>4</v>
      </c>
      <c r="R559">
        <v>1</v>
      </c>
    </row>
    <row r="560" spans="1:18" x14ac:dyDescent="0.25">
      <c r="A560" s="8" t="s">
        <v>697</v>
      </c>
      <c r="B560">
        <v>0</v>
      </c>
      <c r="C560">
        <v>1</v>
      </c>
      <c r="D560">
        <v>2019</v>
      </c>
      <c r="E560">
        <v>12</v>
      </c>
      <c r="G560">
        <v>1900</v>
      </c>
      <c r="H560" t="b">
        <v>0</v>
      </c>
      <c r="I560">
        <v>6150.58</v>
      </c>
      <c r="J560">
        <v>0</v>
      </c>
      <c r="K560">
        <v>1</v>
      </c>
      <c r="L560" t="s">
        <v>34</v>
      </c>
      <c r="M560" t="s">
        <v>34</v>
      </c>
      <c r="N560" t="s">
        <v>34</v>
      </c>
      <c r="O560" t="s">
        <v>35</v>
      </c>
      <c r="P560">
        <v>3</v>
      </c>
      <c r="Q560">
        <v>1</v>
      </c>
      <c r="R560">
        <v>1</v>
      </c>
    </row>
    <row r="561" spans="1:18" x14ac:dyDescent="0.25">
      <c r="A561" s="8" t="s">
        <v>697</v>
      </c>
      <c r="B561">
        <v>0</v>
      </c>
      <c r="C561">
        <v>1</v>
      </c>
      <c r="D561">
        <v>2019</v>
      </c>
      <c r="E561">
        <v>12</v>
      </c>
      <c r="G561">
        <v>3070</v>
      </c>
      <c r="H561" t="b">
        <v>0</v>
      </c>
      <c r="I561">
        <v>3500</v>
      </c>
      <c r="J561">
        <v>57538.22</v>
      </c>
      <c r="K561">
        <v>2</v>
      </c>
      <c r="L561" t="s">
        <v>46</v>
      </c>
      <c r="M561" t="s">
        <v>47</v>
      </c>
      <c r="N561" t="s">
        <v>47</v>
      </c>
      <c r="O561" t="s">
        <v>47</v>
      </c>
      <c r="P561">
        <v>2</v>
      </c>
      <c r="Q561">
        <v>3</v>
      </c>
      <c r="R561">
        <v>3</v>
      </c>
    </row>
    <row r="562" spans="1:18" x14ac:dyDescent="0.25">
      <c r="A562" s="8" t="s">
        <v>697</v>
      </c>
      <c r="B562">
        <v>0</v>
      </c>
      <c r="C562">
        <v>1</v>
      </c>
      <c r="D562">
        <v>2019</v>
      </c>
      <c r="E562">
        <v>12</v>
      </c>
      <c r="G562">
        <v>3072</v>
      </c>
      <c r="H562" t="b">
        <v>0</v>
      </c>
      <c r="I562">
        <v>4620</v>
      </c>
      <c r="J562">
        <v>5160</v>
      </c>
      <c r="K562">
        <v>2</v>
      </c>
      <c r="L562" t="s">
        <v>46</v>
      </c>
      <c r="M562" t="s">
        <v>47</v>
      </c>
      <c r="N562" t="s">
        <v>47</v>
      </c>
      <c r="O562" t="s">
        <v>48</v>
      </c>
      <c r="P562">
        <v>2</v>
      </c>
      <c r="Q562">
        <v>3</v>
      </c>
      <c r="R562">
        <v>3</v>
      </c>
    </row>
    <row r="563" spans="1:18" x14ac:dyDescent="0.25">
      <c r="A563" s="8" t="s">
        <v>697</v>
      </c>
      <c r="B563">
        <v>0</v>
      </c>
      <c r="C563">
        <v>1</v>
      </c>
      <c r="D563">
        <v>2019</v>
      </c>
      <c r="E563">
        <v>12</v>
      </c>
      <c r="G563">
        <v>3085</v>
      </c>
      <c r="H563" t="b">
        <v>0</v>
      </c>
      <c r="I563">
        <v>0</v>
      </c>
      <c r="J563">
        <v>850</v>
      </c>
      <c r="K563">
        <v>2</v>
      </c>
      <c r="L563" t="s">
        <v>46</v>
      </c>
      <c r="M563" t="s">
        <v>47</v>
      </c>
      <c r="N563" t="s">
        <v>47</v>
      </c>
      <c r="O563" t="s">
        <v>49</v>
      </c>
      <c r="P563">
        <v>2</v>
      </c>
      <c r="Q563">
        <v>3</v>
      </c>
      <c r="R563">
        <v>3</v>
      </c>
    </row>
    <row r="564" spans="1:18" x14ac:dyDescent="0.25">
      <c r="A564" s="8" t="s">
        <v>697</v>
      </c>
      <c r="B564">
        <v>0</v>
      </c>
      <c r="C564">
        <v>1</v>
      </c>
      <c r="D564">
        <v>2019</v>
      </c>
      <c r="E564">
        <v>12</v>
      </c>
      <c r="G564">
        <v>3095</v>
      </c>
      <c r="H564" t="b">
        <v>0</v>
      </c>
      <c r="I564">
        <v>9462.75</v>
      </c>
      <c r="J564">
        <v>11000</v>
      </c>
      <c r="K564">
        <v>2</v>
      </c>
      <c r="L564" t="s">
        <v>46</v>
      </c>
      <c r="M564" t="s">
        <v>47</v>
      </c>
      <c r="N564" t="s">
        <v>47</v>
      </c>
      <c r="O564" t="s">
        <v>50</v>
      </c>
      <c r="P564">
        <v>2</v>
      </c>
      <c r="Q564">
        <v>3</v>
      </c>
      <c r="R564">
        <v>3</v>
      </c>
    </row>
    <row r="565" spans="1:18" x14ac:dyDescent="0.25">
      <c r="A565" s="8" t="s">
        <v>697</v>
      </c>
      <c r="B565">
        <v>0</v>
      </c>
      <c r="C565">
        <v>1</v>
      </c>
      <c r="D565">
        <v>2019</v>
      </c>
      <c r="E565">
        <v>12</v>
      </c>
      <c r="G565">
        <v>3300</v>
      </c>
      <c r="H565" t="b">
        <v>0</v>
      </c>
      <c r="I565">
        <v>171146.67000000004</v>
      </c>
      <c r="J565">
        <v>161625.57</v>
      </c>
      <c r="K565">
        <v>2</v>
      </c>
      <c r="L565" t="s">
        <v>51</v>
      </c>
      <c r="M565" t="s">
        <v>149</v>
      </c>
      <c r="N565" t="s">
        <v>149</v>
      </c>
      <c r="O565" t="s">
        <v>150</v>
      </c>
      <c r="P565">
        <v>3</v>
      </c>
      <c r="Q565">
        <v>4</v>
      </c>
      <c r="R565">
        <v>1</v>
      </c>
    </row>
    <row r="566" spans="1:18" x14ac:dyDescent="0.25">
      <c r="A566" s="8" t="s">
        <v>697</v>
      </c>
      <c r="B566">
        <v>0</v>
      </c>
      <c r="C566">
        <v>1</v>
      </c>
      <c r="D566">
        <v>2019</v>
      </c>
      <c r="E566">
        <v>12</v>
      </c>
      <c r="G566">
        <v>3720</v>
      </c>
      <c r="H566" t="b">
        <v>0</v>
      </c>
      <c r="I566">
        <v>20275.55</v>
      </c>
      <c r="J566">
        <v>65275.55</v>
      </c>
      <c r="K566">
        <v>2</v>
      </c>
      <c r="L566" t="s">
        <v>51</v>
      </c>
      <c r="M566" t="s">
        <v>52</v>
      </c>
      <c r="N566" t="s">
        <v>52</v>
      </c>
      <c r="O566" t="s">
        <v>55</v>
      </c>
      <c r="P566">
        <v>3</v>
      </c>
      <c r="Q566">
        <v>8</v>
      </c>
      <c r="R566">
        <v>1</v>
      </c>
    </row>
    <row r="567" spans="1:18" x14ac:dyDescent="0.25">
      <c r="A567" s="8" t="s">
        <v>697</v>
      </c>
      <c r="B567">
        <v>0</v>
      </c>
      <c r="C567">
        <v>1</v>
      </c>
      <c r="D567">
        <v>2019</v>
      </c>
      <c r="E567">
        <v>12</v>
      </c>
      <c r="G567">
        <v>3730</v>
      </c>
      <c r="H567" t="b">
        <v>0</v>
      </c>
      <c r="I567">
        <v>6189.63</v>
      </c>
      <c r="J567">
        <v>6189.6299999999992</v>
      </c>
      <c r="K567">
        <v>2</v>
      </c>
      <c r="L567" t="s">
        <v>51</v>
      </c>
      <c r="M567" t="s">
        <v>52</v>
      </c>
      <c r="N567" t="s">
        <v>52</v>
      </c>
      <c r="O567" t="s">
        <v>56</v>
      </c>
      <c r="P567">
        <v>3</v>
      </c>
      <c r="Q567">
        <v>8</v>
      </c>
      <c r="R567">
        <v>1</v>
      </c>
    </row>
    <row r="568" spans="1:18" x14ac:dyDescent="0.25">
      <c r="A568" s="8" t="s">
        <v>697</v>
      </c>
      <c r="B568">
        <v>0</v>
      </c>
      <c r="C568">
        <v>1</v>
      </c>
      <c r="D568">
        <v>2019</v>
      </c>
      <c r="E568">
        <v>12</v>
      </c>
      <c r="G568">
        <v>3740</v>
      </c>
      <c r="H568" t="b">
        <v>0</v>
      </c>
      <c r="I568">
        <v>8450.880000000001</v>
      </c>
      <c r="J568">
        <v>8450.8799999999992</v>
      </c>
      <c r="K568">
        <v>2</v>
      </c>
      <c r="L568" t="s">
        <v>51</v>
      </c>
      <c r="M568" t="s">
        <v>52</v>
      </c>
      <c r="N568" t="s">
        <v>52</v>
      </c>
      <c r="O568" t="s">
        <v>57</v>
      </c>
      <c r="P568">
        <v>3</v>
      </c>
      <c r="Q568">
        <v>8</v>
      </c>
      <c r="R568">
        <v>1</v>
      </c>
    </row>
    <row r="569" spans="1:18" x14ac:dyDescent="0.25">
      <c r="A569" s="8" t="s">
        <v>697</v>
      </c>
      <c r="B569">
        <v>0</v>
      </c>
      <c r="C569">
        <v>1</v>
      </c>
      <c r="D569">
        <v>2019</v>
      </c>
      <c r="E569">
        <v>12</v>
      </c>
      <c r="G569">
        <v>3770</v>
      </c>
      <c r="H569" t="b">
        <v>0</v>
      </c>
      <c r="I569">
        <v>60</v>
      </c>
      <c r="J569">
        <v>60</v>
      </c>
      <c r="K569">
        <v>2</v>
      </c>
      <c r="L569" t="s">
        <v>51</v>
      </c>
      <c r="M569" t="s">
        <v>52</v>
      </c>
      <c r="N569" t="s">
        <v>52</v>
      </c>
      <c r="O569" t="s">
        <v>58</v>
      </c>
      <c r="P569">
        <v>3</v>
      </c>
      <c r="Q569">
        <v>8</v>
      </c>
      <c r="R569">
        <v>1</v>
      </c>
    </row>
    <row r="570" spans="1:18" x14ac:dyDescent="0.25">
      <c r="A570" s="8" t="s">
        <v>697</v>
      </c>
      <c r="B570">
        <v>0</v>
      </c>
      <c r="C570">
        <v>1</v>
      </c>
      <c r="D570">
        <v>2019</v>
      </c>
      <c r="E570">
        <v>12</v>
      </c>
      <c r="G570">
        <v>3790</v>
      </c>
      <c r="H570" t="b">
        <v>0</v>
      </c>
      <c r="I570">
        <v>34976.06</v>
      </c>
      <c r="J570">
        <v>34976.06</v>
      </c>
      <c r="K570">
        <v>2</v>
      </c>
      <c r="L570" t="s">
        <v>51</v>
      </c>
      <c r="M570" t="s">
        <v>52</v>
      </c>
      <c r="N570" t="s">
        <v>52</v>
      </c>
      <c r="O570" t="s">
        <v>59</v>
      </c>
      <c r="P570">
        <v>3</v>
      </c>
      <c r="Q570">
        <v>8</v>
      </c>
      <c r="R570">
        <v>1</v>
      </c>
    </row>
    <row r="571" spans="1:18" x14ac:dyDescent="0.25">
      <c r="A571" s="8" t="s">
        <v>697</v>
      </c>
      <c r="B571">
        <v>0</v>
      </c>
      <c r="C571">
        <v>1</v>
      </c>
      <c r="D571">
        <v>2019</v>
      </c>
      <c r="E571">
        <v>12</v>
      </c>
      <c r="G571">
        <v>3806</v>
      </c>
      <c r="H571" t="b">
        <v>0</v>
      </c>
      <c r="I571">
        <v>0</v>
      </c>
      <c r="J571">
        <v>684</v>
      </c>
      <c r="K571">
        <v>2</v>
      </c>
      <c r="L571" t="s">
        <v>51</v>
      </c>
      <c r="M571" t="s">
        <v>52</v>
      </c>
      <c r="N571" t="s">
        <v>52</v>
      </c>
      <c r="O571" t="s">
        <v>60</v>
      </c>
      <c r="P571">
        <v>3</v>
      </c>
      <c r="Q571">
        <v>8</v>
      </c>
      <c r="R571">
        <v>1</v>
      </c>
    </row>
    <row r="572" spans="1:18" x14ac:dyDescent="0.25">
      <c r="A572" s="8" t="s">
        <v>697</v>
      </c>
      <c r="B572">
        <v>0</v>
      </c>
      <c r="C572">
        <v>1</v>
      </c>
      <c r="D572">
        <v>2019</v>
      </c>
      <c r="E572">
        <v>12</v>
      </c>
      <c r="G572">
        <v>3820</v>
      </c>
      <c r="H572" t="b">
        <v>0</v>
      </c>
      <c r="I572">
        <v>0</v>
      </c>
      <c r="J572">
        <v>123122.01</v>
      </c>
      <c r="K572">
        <v>2</v>
      </c>
      <c r="L572" t="s">
        <v>51</v>
      </c>
      <c r="M572" t="s">
        <v>52</v>
      </c>
      <c r="N572" t="s">
        <v>52</v>
      </c>
      <c r="O572" t="s">
        <v>119</v>
      </c>
      <c r="P572">
        <v>3</v>
      </c>
      <c r="Q572">
        <v>8</v>
      </c>
      <c r="R572">
        <v>1</v>
      </c>
    </row>
    <row r="573" spans="1:18" x14ac:dyDescent="0.25">
      <c r="A573" s="8" t="s">
        <v>697</v>
      </c>
      <c r="B573">
        <v>0</v>
      </c>
      <c r="C573">
        <v>1</v>
      </c>
      <c r="D573">
        <v>2019</v>
      </c>
      <c r="E573">
        <v>12</v>
      </c>
      <c r="G573">
        <v>3840</v>
      </c>
      <c r="H573" t="b">
        <v>0</v>
      </c>
      <c r="I573">
        <v>115586.95999999999</v>
      </c>
      <c r="J573">
        <v>0</v>
      </c>
      <c r="K573">
        <v>2</v>
      </c>
      <c r="L573" t="s">
        <v>51</v>
      </c>
      <c r="M573" t="s">
        <v>52</v>
      </c>
      <c r="N573" t="s">
        <v>52</v>
      </c>
      <c r="O573" t="s">
        <v>131</v>
      </c>
      <c r="P573">
        <v>3</v>
      </c>
      <c r="Q573">
        <v>8</v>
      </c>
      <c r="R573">
        <v>1</v>
      </c>
    </row>
    <row r="574" spans="1:18" x14ac:dyDescent="0.25">
      <c r="A574" s="8" t="s">
        <v>697</v>
      </c>
      <c r="B574">
        <v>0</v>
      </c>
      <c r="C574">
        <v>1</v>
      </c>
      <c r="D574">
        <v>2019</v>
      </c>
      <c r="E574">
        <v>12</v>
      </c>
      <c r="G574">
        <v>3900</v>
      </c>
      <c r="H574" t="b">
        <v>0</v>
      </c>
      <c r="I574">
        <v>26819.38</v>
      </c>
      <c r="J574">
        <v>6603.2</v>
      </c>
      <c r="K574">
        <v>2</v>
      </c>
      <c r="L574" t="s">
        <v>226</v>
      </c>
      <c r="M574" t="s">
        <v>226</v>
      </c>
      <c r="N574" t="s">
        <v>226</v>
      </c>
      <c r="O574" t="s">
        <v>62</v>
      </c>
      <c r="P574">
        <v>4</v>
      </c>
      <c r="Q574">
        <v>1</v>
      </c>
      <c r="R574">
        <v>1</v>
      </c>
    </row>
    <row r="575" spans="1:18" x14ac:dyDescent="0.25">
      <c r="A575" s="8" t="s">
        <v>697</v>
      </c>
      <c r="B575">
        <v>0</v>
      </c>
      <c r="C575">
        <v>1</v>
      </c>
      <c r="D575">
        <v>2019</v>
      </c>
      <c r="E575">
        <v>12</v>
      </c>
      <c r="G575">
        <v>4400</v>
      </c>
      <c r="H575" t="b">
        <v>0</v>
      </c>
      <c r="I575">
        <v>0</v>
      </c>
      <c r="J575">
        <v>3600</v>
      </c>
      <c r="K575">
        <v>0</v>
      </c>
      <c r="L575" t="s">
        <v>63</v>
      </c>
      <c r="M575" t="s">
        <v>64</v>
      </c>
      <c r="N575" t="s">
        <v>64</v>
      </c>
      <c r="O575" t="s">
        <v>65</v>
      </c>
      <c r="P575">
        <v>1</v>
      </c>
      <c r="Q575">
        <v>1</v>
      </c>
      <c r="R575">
        <v>1</v>
      </c>
    </row>
    <row r="576" spans="1:18" x14ac:dyDescent="0.25">
      <c r="A576" s="8" t="s">
        <v>697</v>
      </c>
      <c r="B576">
        <v>0</v>
      </c>
      <c r="C576">
        <v>1</v>
      </c>
      <c r="D576">
        <v>2019</v>
      </c>
      <c r="E576">
        <v>12</v>
      </c>
      <c r="G576">
        <v>4820</v>
      </c>
      <c r="H576" t="b">
        <v>0</v>
      </c>
      <c r="I576">
        <v>0</v>
      </c>
      <c r="J576">
        <v>47955.06</v>
      </c>
      <c r="K576">
        <v>0</v>
      </c>
      <c r="L576" t="s">
        <v>63</v>
      </c>
      <c r="M576" t="s">
        <v>67</v>
      </c>
      <c r="N576" t="s">
        <v>68</v>
      </c>
      <c r="O576" t="s">
        <v>68</v>
      </c>
      <c r="P576">
        <v>1</v>
      </c>
      <c r="Q576">
        <v>3</v>
      </c>
      <c r="R576">
        <v>2</v>
      </c>
    </row>
    <row r="577" spans="1:18" x14ac:dyDescent="0.25">
      <c r="A577" s="8" t="s">
        <v>697</v>
      </c>
      <c r="B577">
        <v>0</v>
      </c>
      <c r="C577">
        <v>1</v>
      </c>
      <c r="D577">
        <v>2019</v>
      </c>
      <c r="E577">
        <v>12</v>
      </c>
      <c r="G577">
        <v>4830</v>
      </c>
      <c r="H577" t="b">
        <v>0</v>
      </c>
      <c r="I577">
        <v>6603.2</v>
      </c>
      <c r="J577">
        <v>26947.780000000002</v>
      </c>
      <c r="K577">
        <v>0</v>
      </c>
      <c r="L577" t="s">
        <v>63</v>
      </c>
      <c r="M577" t="s">
        <v>69</v>
      </c>
      <c r="N577" t="s">
        <v>69</v>
      </c>
      <c r="O577" t="s">
        <v>69</v>
      </c>
      <c r="P577">
        <v>1</v>
      </c>
      <c r="Q577">
        <v>4</v>
      </c>
      <c r="R577">
        <v>1</v>
      </c>
    </row>
    <row r="578" spans="1:18" x14ac:dyDescent="0.25">
      <c r="A578" s="8" t="s">
        <v>697</v>
      </c>
      <c r="B578">
        <v>0</v>
      </c>
      <c r="C578">
        <v>1</v>
      </c>
      <c r="D578">
        <v>2019</v>
      </c>
      <c r="E578">
        <v>12</v>
      </c>
      <c r="G578">
        <v>4930</v>
      </c>
      <c r="H578" t="b">
        <v>0</v>
      </c>
      <c r="I578">
        <v>0</v>
      </c>
      <c r="J578">
        <v>670.41</v>
      </c>
      <c r="K578">
        <v>0</v>
      </c>
      <c r="L578" t="s">
        <v>63</v>
      </c>
      <c r="M578" t="s">
        <v>69</v>
      </c>
      <c r="N578" t="s">
        <v>69</v>
      </c>
      <c r="O578" t="s">
        <v>120</v>
      </c>
      <c r="P578">
        <v>1</v>
      </c>
      <c r="Q578">
        <v>4</v>
      </c>
      <c r="R578">
        <v>1</v>
      </c>
    </row>
    <row r="579" spans="1:18" x14ac:dyDescent="0.25">
      <c r="A579" s="8" t="s">
        <v>697</v>
      </c>
      <c r="B579">
        <v>0</v>
      </c>
      <c r="C579">
        <v>1</v>
      </c>
      <c r="D579">
        <v>2019</v>
      </c>
      <c r="E579">
        <v>12</v>
      </c>
      <c r="G579">
        <v>5736</v>
      </c>
      <c r="H579" t="b">
        <v>0</v>
      </c>
      <c r="I579">
        <v>0.78</v>
      </c>
      <c r="J579">
        <v>0</v>
      </c>
      <c r="K579">
        <v>0</v>
      </c>
      <c r="L579" t="s">
        <v>70</v>
      </c>
      <c r="M579" t="s">
        <v>71</v>
      </c>
      <c r="N579" t="s">
        <v>72</v>
      </c>
      <c r="O579" t="s">
        <v>73</v>
      </c>
      <c r="P579">
        <v>2</v>
      </c>
      <c r="Q579">
        <v>1</v>
      </c>
      <c r="R579">
        <v>2</v>
      </c>
    </row>
    <row r="580" spans="1:18" x14ac:dyDescent="0.25">
      <c r="A580" s="8" t="s">
        <v>697</v>
      </c>
      <c r="B580">
        <v>0</v>
      </c>
      <c r="C580">
        <v>1</v>
      </c>
      <c r="D580">
        <v>2019</v>
      </c>
      <c r="E580">
        <v>12</v>
      </c>
      <c r="G580">
        <v>5885</v>
      </c>
      <c r="H580" t="b">
        <v>0</v>
      </c>
      <c r="I580">
        <v>233.01</v>
      </c>
      <c r="J580">
        <v>0</v>
      </c>
      <c r="K580">
        <v>0</v>
      </c>
      <c r="L580" t="s">
        <v>70</v>
      </c>
      <c r="M580" t="s">
        <v>71</v>
      </c>
      <c r="N580" t="s">
        <v>72</v>
      </c>
      <c r="O580" t="s">
        <v>132</v>
      </c>
      <c r="P580">
        <v>2</v>
      </c>
      <c r="Q580">
        <v>1</v>
      </c>
      <c r="R580">
        <v>2</v>
      </c>
    </row>
    <row r="581" spans="1:18" x14ac:dyDescent="0.25">
      <c r="A581" s="8" t="s">
        <v>697</v>
      </c>
      <c r="B581">
        <v>0</v>
      </c>
      <c r="C581">
        <v>1</v>
      </c>
      <c r="D581">
        <v>2019</v>
      </c>
      <c r="E581">
        <v>12</v>
      </c>
      <c r="G581">
        <v>6020</v>
      </c>
      <c r="H581" t="b">
        <v>0</v>
      </c>
      <c r="I581">
        <v>24455</v>
      </c>
      <c r="J581">
        <v>4620</v>
      </c>
      <c r="K581">
        <v>0</v>
      </c>
      <c r="L581" t="s">
        <v>70</v>
      </c>
      <c r="M581" t="s">
        <v>74</v>
      </c>
      <c r="N581" t="s">
        <v>75</v>
      </c>
      <c r="O581" t="s">
        <v>76</v>
      </c>
      <c r="P581">
        <v>2</v>
      </c>
      <c r="Q581">
        <v>2</v>
      </c>
      <c r="R581">
        <v>1</v>
      </c>
    </row>
    <row r="582" spans="1:18" x14ac:dyDescent="0.25">
      <c r="A582" s="8" t="s">
        <v>697</v>
      </c>
      <c r="B582">
        <v>0</v>
      </c>
      <c r="C582">
        <v>1</v>
      </c>
      <c r="D582">
        <v>2019</v>
      </c>
      <c r="E582">
        <v>12</v>
      </c>
      <c r="G582">
        <v>6024</v>
      </c>
      <c r="H582" t="b">
        <v>0</v>
      </c>
      <c r="I582">
        <v>10000</v>
      </c>
      <c r="J582">
        <v>0</v>
      </c>
      <c r="K582">
        <v>0</v>
      </c>
      <c r="L582" t="s">
        <v>70</v>
      </c>
      <c r="M582" t="s">
        <v>74</v>
      </c>
      <c r="N582" t="s">
        <v>75</v>
      </c>
      <c r="O582" t="s">
        <v>77</v>
      </c>
      <c r="P582">
        <v>2</v>
      </c>
      <c r="Q582">
        <v>2</v>
      </c>
      <c r="R582">
        <v>1</v>
      </c>
    </row>
    <row r="583" spans="1:18" x14ac:dyDescent="0.25">
      <c r="A583" s="8" t="s">
        <v>697</v>
      </c>
      <c r="B583">
        <v>0</v>
      </c>
      <c r="C583">
        <v>1</v>
      </c>
      <c r="D583">
        <v>2019</v>
      </c>
      <c r="E583">
        <v>12</v>
      </c>
      <c r="G583">
        <v>6026</v>
      </c>
      <c r="H583" t="b">
        <v>0</v>
      </c>
      <c r="I583">
        <v>45000</v>
      </c>
      <c r="J583">
        <v>0</v>
      </c>
      <c r="K583">
        <v>0</v>
      </c>
      <c r="L583" t="s">
        <v>70</v>
      </c>
      <c r="M583" t="s">
        <v>74</v>
      </c>
      <c r="N583" t="s">
        <v>75</v>
      </c>
      <c r="O583" t="s">
        <v>133</v>
      </c>
      <c r="P583">
        <v>2</v>
      </c>
      <c r="Q583">
        <v>2</v>
      </c>
      <c r="R583">
        <v>1</v>
      </c>
    </row>
    <row r="584" spans="1:18" x14ac:dyDescent="0.25">
      <c r="A584" s="8" t="s">
        <v>697</v>
      </c>
      <c r="B584">
        <v>0</v>
      </c>
      <c r="C584">
        <v>1</v>
      </c>
      <c r="D584">
        <v>2019</v>
      </c>
      <c r="E584">
        <v>12</v>
      </c>
      <c r="G584">
        <v>6095</v>
      </c>
      <c r="H584" t="b">
        <v>0</v>
      </c>
      <c r="I584">
        <v>13138.44</v>
      </c>
      <c r="J584">
        <v>0</v>
      </c>
      <c r="K584">
        <v>0</v>
      </c>
      <c r="L584" t="s">
        <v>70</v>
      </c>
      <c r="M584" t="s">
        <v>74</v>
      </c>
      <c r="N584" t="s">
        <v>75</v>
      </c>
      <c r="O584" t="s">
        <v>115</v>
      </c>
      <c r="P584">
        <v>2</v>
      </c>
      <c r="Q584">
        <v>2</v>
      </c>
      <c r="R584">
        <v>1</v>
      </c>
    </row>
    <row r="585" spans="1:18" x14ac:dyDescent="0.25">
      <c r="A585" s="8" t="s">
        <v>697</v>
      </c>
      <c r="B585">
        <v>0</v>
      </c>
      <c r="C585">
        <v>1</v>
      </c>
      <c r="D585">
        <v>2019</v>
      </c>
      <c r="E585">
        <v>12</v>
      </c>
      <c r="G585">
        <v>6110</v>
      </c>
      <c r="H585" t="b">
        <v>0</v>
      </c>
      <c r="I585">
        <v>4509.8500000000004</v>
      </c>
      <c r="J585">
        <v>0</v>
      </c>
      <c r="K585">
        <v>0</v>
      </c>
      <c r="L585" t="s">
        <v>70</v>
      </c>
      <c r="M585" t="s">
        <v>74</v>
      </c>
      <c r="N585" t="s">
        <v>78</v>
      </c>
      <c r="O585" t="s">
        <v>79</v>
      </c>
      <c r="P585">
        <v>2</v>
      </c>
      <c r="Q585">
        <v>2</v>
      </c>
      <c r="R585">
        <v>2</v>
      </c>
    </row>
    <row r="586" spans="1:18" x14ac:dyDescent="0.25">
      <c r="A586" s="8" t="s">
        <v>697</v>
      </c>
      <c r="B586">
        <v>0</v>
      </c>
      <c r="C586">
        <v>1</v>
      </c>
      <c r="D586">
        <v>2019</v>
      </c>
      <c r="E586">
        <v>12</v>
      </c>
      <c r="G586">
        <v>6111</v>
      </c>
      <c r="H586" t="b">
        <v>0</v>
      </c>
      <c r="I586">
        <v>176.21</v>
      </c>
      <c r="J586">
        <v>0</v>
      </c>
      <c r="K586">
        <v>0</v>
      </c>
      <c r="L586" t="s">
        <v>70</v>
      </c>
      <c r="M586" t="s">
        <v>74</v>
      </c>
      <c r="N586" t="s">
        <v>78</v>
      </c>
      <c r="O586" t="s">
        <v>80</v>
      </c>
      <c r="P586">
        <v>2</v>
      </c>
      <c r="Q586">
        <v>2</v>
      </c>
      <c r="R586">
        <v>2</v>
      </c>
    </row>
    <row r="587" spans="1:18" x14ac:dyDescent="0.25">
      <c r="A587" s="8" t="s">
        <v>697</v>
      </c>
      <c r="B587">
        <v>0</v>
      </c>
      <c r="C587">
        <v>1</v>
      </c>
      <c r="D587">
        <v>2019</v>
      </c>
      <c r="E587">
        <v>12</v>
      </c>
      <c r="G587">
        <v>6201</v>
      </c>
      <c r="H587" t="b">
        <v>0</v>
      </c>
      <c r="I587">
        <v>0</v>
      </c>
      <c r="J587">
        <v>0</v>
      </c>
      <c r="K587">
        <v>0</v>
      </c>
      <c r="L587" t="s">
        <v>70</v>
      </c>
      <c r="M587" t="s">
        <v>134</v>
      </c>
      <c r="N587" t="s">
        <v>135</v>
      </c>
      <c r="O587" t="s">
        <v>136</v>
      </c>
      <c r="P587">
        <v>2</v>
      </c>
      <c r="Q587">
        <v>3</v>
      </c>
      <c r="R587">
        <v>1</v>
      </c>
    </row>
    <row r="588" spans="1:18" x14ac:dyDescent="0.25">
      <c r="A588" s="8" t="s">
        <v>697</v>
      </c>
      <c r="B588">
        <v>0</v>
      </c>
      <c r="C588">
        <v>1</v>
      </c>
      <c r="D588">
        <v>2019</v>
      </c>
      <c r="E588">
        <v>12</v>
      </c>
      <c r="G588">
        <v>6220</v>
      </c>
      <c r="H588" t="b">
        <v>0</v>
      </c>
      <c r="I588">
        <v>61929.29</v>
      </c>
      <c r="J588">
        <v>0</v>
      </c>
      <c r="K588">
        <v>0</v>
      </c>
      <c r="L588" t="s">
        <v>70</v>
      </c>
      <c r="M588" t="s">
        <v>134</v>
      </c>
      <c r="N588" t="s">
        <v>137</v>
      </c>
      <c r="O588" t="s">
        <v>138</v>
      </c>
      <c r="P588">
        <v>2</v>
      </c>
      <c r="Q588">
        <v>3</v>
      </c>
      <c r="R588">
        <v>2</v>
      </c>
    </row>
    <row r="589" spans="1:18" x14ac:dyDescent="0.25">
      <c r="A589" s="8" t="s">
        <v>697</v>
      </c>
      <c r="B589">
        <v>0</v>
      </c>
      <c r="C589">
        <v>1</v>
      </c>
      <c r="D589">
        <v>2019</v>
      </c>
      <c r="E589">
        <v>12</v>
      </c>
      <c r="G589">
        <v>6260</v>
      </c>
      <c r="H589" t="b">
        <v>0</v>
      </c>
      <c r="I589">
        <v>365.75</v>
      </c>
      <c r="J589">
        <v>0</v>
      </c>
      <c r="K589">
        <v>0</v>
      </c>
      <c r="L589" t="s">
        <v>70</v>
      </c>
      <c r="M589" t="s">
        <v>134</v>
      </c>
      <c r="N589" t="s">
        <v>137</v>
      </c>
      <c r="O589" t="s">
        <v>139</v>
      </c>
      <c r="P589">
        <v>2</v>
      </c>
      <c r="Q589">
        <v>3</v>
      </c>
      <c r="R589">
        <v>2</v>
      </c>
    </row>
    <row r="590" spans="1:18" x14ac:dyDescent="0.25">
      <c r="A590" s="8" t="s">
        <v>697</v>
      </c>
      <c r="B590">
        <v>0</v>
      </c>
      <c r="C590">
        <v>1</v>
      </c>
      <c r="D590">
        <v>2019</v>
      </c>
      <c r="E590">
        <v>12</v>
      </c>
      <c r="G590">
        <v>6300</v>
      </c>
      <c r="H590" t="b">
        <v>0</v>
      </c>
      <c r="I590">
        <v>380.48</v>
      </c>
      <c r="J590">
        <v>0</v>
      </c>
      <c r="K590">
        <v>0</v>
      </c>
      <c r="L590" t="s">
        <v>70</v>
      </c>
      <c r="M590" t="s">
        <v>82</v>
      </c>
      <c r="N590" t="s">
        <v>83</v>
      </c>
      <c r="O590" t="s">
        <v>82</v>
      </c>
      <c r="P590">
        <v>2</v>
      </c>
      <c r="Q590">
        <v>4</v>
      </c>
      <c r="R590">
        <v>10</v>
      </c>
    </row>
    <row r="591" spans="1:18" x14ac:dyDescent="0.25">
      <c r="A591" s="8" t="s">
        <v>697</v>
      </c>
      <c r="B591">
        <v>0</v>
      </c>
      <c r="C591">
        <v>1</v>
      </c>
      <c r="D591">
        <v>2019</v>
      </c>
      <c r="E591">
        <v>12</v>
      </c>
      <c r="G591">
        <v>6301</v>
      </c>
      <c r="H591" t="b">
        <v>0</v>
      </c>
      <c r="I591">
        <v>40394.1</v>
      </c>
      <c r="J591">
        <v>0</v>
      </c>
      <c r="K591">
        <v>0</v>
      </c>
      <c r="L591" t="s">
        <v>70</v>
      </c>
      <c r="M591" t="s">
        <v>82</v>
      </c>
      <c r="N591" t="s">
        <v>83</v>
      </c>
      <c r="O591" t="s">
        <v>122</v>
      </c>
      <c r="P591">
        <v>2</v>
      </c>
      <c r="Q591">
        <v>4</v>
      </c>
      <c r="R591">
        <v>10</v>
      </c>
    </row>
    <row r="592" spans="1:18" x14ac:dyDescent="0.25">
      <c r="A592" s="8" t="s">
        <v>697</v>
      </c>
      <c r="B592">
        <v>0</v>
      </c>
      <c r="C592">
        <v>1</v>
      </c>
      <c r="D592">
        <v>2019</v>
      </c>
      <c r="E592">
        <v>12</v>
      </c>
      <c r="G592">
        <v>6303</v>
      </c>
      <c r="H592" t="b">
        <v>0</v>
      </c>
      <c r="I592">
        <v>500</v>
      </c>
      <c r="J592">
        <v>0</v>
      </c>
      <c r="K592">
        <v>0</v>
      </c>
      <c r="L592" t="s">
        <v>70</v>
      </c>
      <c r="M592" t="s">
        <v>82</v>
      </c>
      <c r="N592" t="s">
        <v>83</v>
      </c>
      <c r="O592" t="s">
        <v>140</v>
      </c>
      <c r="P592">
        <v>2</v>
      </c>
      <c r="Q592">
        <v>4</v>
      </c>
      <c r="R592">
        <v>10</v>
      </c>
    </row>
    <row r="593" spans="1:18" x14ac:dyDescent="0.25">
      <c r="A593" s="8" t="s">
        <v>697</v>
      </c>
      <c r="B593">
        <v>0</v>
      </c>
      <c r="C593">
        <v>1</v>
      </c>
      <c r="D593">
        <v>2019</v>
      </c>
      <c r="E593">
        <v>12</v>
      </c>
      <c r="G593">
        <v>6310</v>
      </c>
      <c r="H593" t="b">
        <v>0</v>
      </c>
      <c r="I593">
        <v>5276.27</v>
      </c>
      <c r="J593">
        <v>0</v>
      </c>
      <c r="K593">
        <v>0</v>
      </c>
      <c r="L593" t="s">
        <v>70</v>
      </c>
      <c r="M593" t="s">
        <v>82</v>
      </c>
      <c r="N593" t="s">
        <v>84</v>
      </c>
      <c r="O593" t="s">
        <v>85</v>
      </c>
      <c r="P593">
        <v>2</v>
      </c>
      <c r="Q593">
        <v>4</v>
      </c>
      <c r="R593">
        <v>1</v>
      </c>
    </row>
    <row r="594" spans="1:18" x14ac:dyDescent="0.25">
      <c r="A594" s="8" t="s">
        <v>697</v>
      </c>
      <c r="B594">
        <v>0</v>
      </c>
      <c r="C594">
        <v>1</v>
      </c>
      <c r="D594">
        <v>2019</v>
      </c>
      <c r="E594">
        <v>12</v>
      </c>
      <c r="G594">
        <v>6325</v>
      </c>
      <c r="H594" t="b">
        <v>0</v>
      </c>
      <c r="I594">
        <v>1221.03</v>
      </c>
      <c r="J594">
        <v>0</v>
      </c>
      <c r="K594">
        <v>0</v>
      </c>
      <c r="L594" t="s">
        <v>70</v>
      </c>
      <c r="M594" t="s">
        <v>82</v>
      </c>
      <c r="N594" t="s">
        <v>84</v>
      </c>
      <c r="O594" t="s">
        <v>86</v>
      </c>
      <c r="P594">
        <v>2</v>
      </c>
      <c r="Q594">
        <v>4</v>
      </c>
      <c r="R594">
        <v>1</v>
      </c>
    </row>
    <row r="595" spans="1:18" x14ac:dyDescent="0.25">
      <c r="A595" s="8" t="s">
        <v>697</v>
      </c>
      <c r="B595">
        <v>0</v>
      </c>
      <c r="C595">
        <v>1</v>
      </c>
      <c r="D595">
        <v>2019</v>
      </c>
      <c r="E595">
        <v>12</v>
      </c>
      <c r="G595">
        <v>6330</v>
      </c>
      <c r="H595" t="b">
        <v>0</v>
      </c>
      <c r="I595">
        <v>460.76</v>
      </c>
      <c r="J595">
        <v>0</v>
      </c>
      <c r="K595">
        <v>0</v>
      </c>
      <c r="L595" t="s">
        <v>70</v>
      </c>
      <c r="M595" t="s">
        <v>82</v>
      </c>
      <c r="N595" t="s">
        <v>84</v>
      </c>
      <c r="O595" t="s">
        <v>87</v>
      </c>
      <c r="P595">
        <v>2</v>
      </c>
      <c r="Q595">
        <v>4</v>
      </c>
      <c r="R595">
        <v>1</v>
      </c>
    </row>
    <row r="596" spans="1:18" x14ac:dyDescent="0.25">
      <c r="A596" s="8" t="s">
        <v>697</v>
      </c>
      <c r="B596">
        <v>0</v>
      </c>
      <c r="C596">
        <v>1</v>
      </c>
      <c r="D596">
        <v>2019</v>
      </c>
      <c r="E596">
        <v>12</v>
      </c>
      <c r="G596">
        <v>6470</v>
      </c>
      <c r="H596" t="b">
        <v>0</v>
      </c>
      <c r="I596">
        <v>0</v>
      </c>
      <c r="J596">
        <v>0.9</v>
      </c>
      <c r="K596">
        <v>0</v>
      </c>
      <c r="L596" t="s">
        <v>70</v>
      </c>
      <c r="M596" t="s">
        <v>82</v>
      </c>
      <c r="N596" t="s">
        <v>91</v>
      </c>
      <c r="O596" t="s">
        <v>92</v>
      </c>
      <c r="P596">
        <v>2</v>
      </c>
      <c r="Q596">
        <v>4</v>
      </c>
      <c r="R596">
        <v>3</v>
      </c>
    </row>
    <row r="597" spans="1:18" x14ac:dyDescent="0.25">
      <c r="A597" s="8" t="s">
        <v>697</v>
      </c>
      <c r="B597">
        <v>0</v>
      </c>
      <c r="C597">
        <v>1</v>
      </c>
      <c r="D597">
        <v>2019</v>
      </c>
      <c r="E597">
        <v>12</v>
      </c>
      <c r="G597">
        <v>6495</v>
      </c>
      <c r="H597" t="b">
        <v>0</v>
      </c>
      <c r="I597">
        <v>336.88</v>
      </c>
      <c r="J597">
        <v>0</v>
      </c>
      <c r="K597">
        <v>0</v>
      </c>
      <c r="L597" t="s">
        <v>70</v>
      </c>
      <c r="M597" t="s">
        <v>82</v>
      </c>
      <c r="N597" t="s">
        <v>91</v>
      </c>
      <c r="O597" t="s">
        <v>93</v>
      </c>
      <c r="P597">
        <v>2</v>
      </c>
      <c r="Q597">
        <v>4</v>
      </c>
      <c r="R597">
        <v>3</v>
      </c>
    </row>
    <row r="598" spans="1:18" x14ac:dyDescent="0.25">
      <c r="A598" s="8" t="s">
        <v>697</v>
      </c>
      <c r="B598">
        <v>0</v>
      </c>
      <c r="C598">
        <v>1</v>
      </c>
      <c r="D598">
        <v>2019</v>
      </c>
      <c r="E598">
        <v>12</v>
      </c>
      <c r="G598">
        <v>6640</v>
      </c>
      <c r="H598" t="b">
        <v>0</v>
      </c>
      <c r="I598">
        <v>71.430000000000007</v>
      </c>
      <c r="J598">
        <v>174.12</v>
      </c>
      <c r="K598">
        <v>0</v>
      </c>
      <c r="L598" t="s">
        <v>70</v>
      </c>
      <c r="M598" t="s">
        <v>82</v>
      </c>
      <c r="N598" t="s">
        <v>94</v>
      </c>
      <c r="O598" t="s">
        <v>95</v>
      </c>
      <c r="P598">
        <v>2</v>
      </c>
      <c r="Q598">
        <v>4</v>
      </c>
      <c r="R598">
        <v>5</v>
      </c>
    </row>
    <row r="599" spans="1:18" x14ac:dyDescent="0.25">
      <c r="A599" s="8" t="s">
        <v>697</v>
      </c>
      <c r="B599">
        <v>0</v>
      </c>
      <c r="C599">
        <v>1</v>
      </c>
      <c r="D599">
        <v>2019</v>
      </c>
      <c r="E599">
        <v>12</v>
      </c>
      <c r="G599">
        <v>6644</v>
      </c>
      <c r="H599" t="b">
        <v>0</v>
      </c>
      <c r="I599">
        <v>174.12</v>
      </c>
      <c r="J599">
        <v>0</v>
      </c>
      <c r="K599">
        <v>0</v>
      </c>
      <c r="L599" t="s">
        <v>70</v>
      </c>
      <c r="M599" t="s">
        <v>82</v>
      </c>
      <c r="N599" t="s">
        <v>94</v>
      </c>
      <c r="O599" t="s">
        <v>141</v>
      </c>
      <c r="P599">
        <v>2</v>
      </c>
      <c r="Q599">
        <v>4</v>
      </c>
      <c r="R599">
        <v>5</v>
      </c>
    </row>
    <row r="600" spans="1:18" x14ac:dyDescent="0.25">
      <c r="A600" s="8" t="s">
        <v>697</v>
      </c>
      <c r="B600">
        <v>0</v>
      </c>
      <c r="C600">
        <v>1</v>
      </c>
      <c r="D600">
        <v>2019</v>
      </c>
      <c r="E600">
        <v>12</v>
      </c>
      <c r="G600">
        <v>6650</v>
      </c>
      <c r="H600" t="b">
        <v>0</v>
      </c>
      <c r="I600">
        <v>9.5299999999999994</v>
      </c>
      <c r="J600">
        <v>0</v>
      </c>
      <c r="K600">
        <v>0</v>
      </c>
      <c r="L600" t="s">
        <v>70</v>
      </c>
      <c r="M600" t="s">
        <v>82</v>
      </c>
      <c r="N600" t="s">
        <v>94</v>
      </c>
      <c r="O600" t="s">
        <v>96</v>
      </c>
      <c r="P600">
        <v>2</v>
      </c>
      <c r="Q600">
        <v>4</v>
      </c>
      <c r="R600">
        <v>5</v>
      </c>
    </row>
    <row r="601" spans="1:18" x14ac:dyDescent="0.25">
      <c r="A601" s="8" t="s">
        <v>697</v>
      </c>
      <c r="B601">
        <v>0</v>
      </c>
      <c r="C601">
        <v>1</v>
      </c>
      <c r="D601">
        <v>2019</v>
      </c>
      <c r="E601">
        <v>12</v>
      </c>
      <c r="G601">
        <v>6651</v>
      </c>
      <c r="H601" t="b">
        <v>0</v>
      </c>
      <c r="I601">
        <v>178.67</v>
      </c>
      <c r="J601">
        <v>0</v>
      </c>
      <c r="K601">
        <v>0</v>
      </c>
      <c r="L601" t="s">
        <v>70</v>
      </c>
      <c r="M601" t="s">
        <v>82</v>
      </c>
      <c r="N601" t="s">
        <v>94</v>
      </c>
      <c r="O601" t="s">
        <v>117</v>
      </c>
      <c r="P601">
        <v>2</v>
      </c>
      <c r="Q601">
        <v>4</v>
      </c>
      <c r="R601">
        <v>5</v>
      </c>
    </row>
    <row r="602" spans="1:18" x14ac:dyDescent="0.25">
      <c r="A602" s="8" t="s">
        <v>697</v>
      </c>
      <c r="B602">
        <v>0</v>
      </c>
      <c r="C602">
        <v>1</v>
      </c>
      <c r="D602">
        <v>2019</v>
      </c>
      <c r="E602">
        <v>12</v>
      </c>
      <c r="G602">
        <v>6663</v>
      </c>
      <c r="H602" t="b">
        <v>0</v>
      </c>
      <c r="I602">
        <v>248.4</v>
      </c>
      <c r="J602">
        <v>0</v>
      </c>
      <c r="K602">
        <v>0</v>
      </c>
      <c r="L602" t="s">
        <v>70</v>
      </c>
      <c r="M602" t="s">
        <v>82</v>
      </c>
      <c r="N602" t="s">
        <v>94</v>
      </c>
      <c r="O602" t="s">
        <v>97</v>
      </c>
      <c r="P602">
        <v>2</v>
      </c>
      <c r="Q602">
        <v>4</v>
      </c>
      <c r="R602">
        <v>5</v>
      </c>
    </row>
    <row r="603" spans="1:18" x14ac:dyDescent="0.25">
      <c r="A603" s="8" t="s">
        <v>697</v>
      </c>
      <c r="B603">
        <v>0</v>
      </c>
      <c r="C603">
        <v>1</v>
      </c>
      <c r="D603">
        <v>2019</v>
      </c>
      <c r="E603">
        <v>12</v>
      </c>
      <c r="G603">
        <v>6664</v>
      </c>
      <c r="H603" t="b">
        <v>0</v>
      </c>
      <c r="I603">
        <v>24</v>
      </c>
      <c r="J603">
        <v>0</v>
      </c>
      <c r="K603">
        <v>0</v>
      </c>
      <c r="L603" t="s">
        <v>70</v>
      </c>
      <c r="M603" t="s">
        <v>82</v>
      </c>
      <c r="N603" t="s">
        <v>94</v>
      </c>
      <c r="O603" t="s">
        <v>98</v>
      </c>
      <c r="P603">
        <v>2</v>
      </c>
      <c r="Q603">
        <v>4</v>
      </c>
      <c r="R603">
        <v>5</v>
      </c>
    </row>
    <row r="604" spans="1:18" x14ac:dyDescent="0.25">
      <c r="A604" s="8" t="s">
        <v>697</v>
      </c>
      <c r="B604">
        <v>0</v>
      </c>
      <c r="C604">
        <v>1</v>
      </c>
      <c r="D604">
        <v>2019</v>
      </c>
      <c r="E604">
        <v>12</v>
      </c>
      <c r="G604">
        <v>6800</v>
      </c>
      <c r="H604" t="b">
        <v>0</v>
      </c>
      <c r="I604">
        <v>12.49</v>
      </c>
      <c r="J604">
        <v>0</v>
      </c>
      <c r="K604">
        <v>0</v>
      </c>
      <c r="L604" t="s">
        <v>70</v>
      </c>
      <c r="M604" t="s">
        <v>82</v>
      </c>
      <c r="N604" t="s">
        <v>99</v>
      </c>
      <c r="O604" t="s">
        <v>123</v>
      </c>
      <c r="P604">
        <v>2</v>
      </c>
      <c r="Q604">
        <v>4</v>
      </c>
      <c r="R604">
        <v>6</v>
      </c>
    </row>
    <row r="605" spans="1:18" x14ac:dyDescent="0.25">
      <c r="A605" s="8" t="s">
        <v>697</v>
      </c>
      <c r="B605">
        <v>0</v>
      </c>
      <c r="C605">
        <v>1</v>
      </c>
      <c r="D605">
        <v>2019</v>
      </c>
      <c r="E605">
        <v>12</v>
      </c>
      <c r="G605">
        <v>6805</v>
      </c>
      <c r="H605" t="b">
        <v>0</v>
      </c>
      <c r="I605">
        <v>210.57999999999998</v>
      </c>
      <c r="J605">
        <v>18.100000000000001</v>
      </c>
      <c r="K605">
        <v>0</v>
      </c>
      <c r="L605" t="s">
        <v>70</v>
      </c>
      <c r="M605" t="s">
        <v>82</v>
      </c>
      <c r="N605" t="s">
        <v>99</v>
      </c>
      <c r="O605" t="s">
        <v>100</v>
      </c>
      <c r="P605">
        <v>2</v>
      </c>
      <c r="Q605">
        <v>4</v>
      </c>
      <c r="R605">
        <v>6</v>
      </c>
    </row>
    <row r="606" spans="1:18" x14ac:dyDescent="0.25">
      <c r="A606" s="8" t="s">
        <v>697</v>
      </c>
      <c r="B606">
        <v>0</v>
      </c>
      <c r="C606">
        <v>1</v>
      </c>
      <c r="D606">
        <v>2019</v>
      </c>
      <c r="E606">
        <v>12</v>
      </c>
      <c r="G606">
        <v>6815</v>
      </c>
      <c r="H606" t="b">
        <v>0</v>
      </c>
      <c r="I606">
        <v>21.7</v>
      </c>
      <c r="J606">
        <v>0</v>
      </c>
      <c r="K606">
        <v>0</v>
      </c>
      <c r="L606" t="s">
        <v>70</v>
      </c>
      <c r="M606" t="s">
        <v>82</v>
      </c>
      <c r="N606" t="s">
        <v>99</v>
      </c>
      <c r="O606" t="s">
        <v>99</v>
      </c>
      <c r="P606">
        <v>2</v>
      </c>
      <c r="Q606">
        <v>4</v>
      </c>
      <c r="R606">
        <v>6</v>
      </c>
    </row>
    <row r="607" spans="1:18" x14ac:dyDescent="0.25">
      <c r="A607" s="8" t="s">
        <v>697</v>
      </c>
      <c r="B607">
        <v>0</v>
      </c>
      <c r="C607">
        <v>1</v>
      </c>
      <c r="D607">
        <v>2019</v>
      </c>
      <c r="E607">
        <v>12</v>
      </c>
      <c r="G607">
        <v>6825</v>
      </c>
      <c r="H607" t="b">
        <v>0</v>
      </c>
      <c r="I607">
        <v>113855.13</v>
      </c>
      <c r="J607">
        <v>0</v>
      </c>
      <c r="K607">
        <v>0</v>
      </c>
      <c r="L607" t="s">
        <v>70</v>
      </c>
      <c r="M607" t="s">
        <v>82</v>
      </c>
      <c r="N607" t="s">
        <v>101</v>
      </c>
      <c r="O607" t="s">
        <v>102</v>
      </c>
      <c r="P607">
        <v>2</v>
      </c>
      <c r="Q607">
        <v>4</v>
      </c>
      <c r="R607">
        <v>9</v>
      </c>
    </row>
    <row r="608" spans="1:18" x14ac:dyDescent="0.25">
      <c r="A608" s="8" t="s">
        <v>697</v>
      </c>
      <c r="B608">
        <v>0</v>
      </c>
      <c r="C608">
        <v>1</v>
      </c>
      <c r="D608">
        <v>2019</v>
      </c>
      <c r="E608">
        <v>12</v>
      </c>
      <c r="G608">
        <v>6850</v>
      </c>
      <c r="H608" t="b">
        <v>0</v>
      </c>
      <c r="I608">
        <v>0</v>
      </c>
      <c r="J608">
        <v>0.78</v>
      </c>
      <c r="K608">
        <v>0</v>
      </c>
      <c r="L608" t="s">
        <v>70</v>
      </c>
      <c r="M608" t="s">
        <v>82</v>
      </c>
      <c r="N608" t="s">
        <v>103</v>
      </c>
      <c r="O608" t="s">
        <v>103</v>
      </c>
      <c r="P608">
        <v>2</v>
      </c>
      <c r="Q608">
        <v>4</v>
      </c>
      <c r="R608">
        <v>11</v>
      </c>
    </row>
    <row r="609" spans="1:18" x14ac:dyDescent="0.25">
      <c r="A609" s="8" t="s">
        <v>697</v>
      </c>
      <c r="B609">
        <v>0</v>
      </c>
      <c r="C609">
        <v>1</v>
      </c>
      <c r="D609">
        <v>2019</v>
      </c>
      <c r="E609">
        <v>12</v>
      </c>
      <c r="G609">
        <v>6855</v>
      </c>
      <c r="H609" t="b">
        <v>0</v>
      </c>
      <c r="I609">
        <v>5208.1000000000004</v>
      </c>
      <c r="J609">
        <v>0</v>
      </c>
      <c r="K609">
        <v>0</v>
      </c>
      <c r="L609" t="s">
        <v>70</v>
      </c>
      <c r="M609" t="s">
        <v>82</v>
      </c>
      <c r="N609" t="s">
        <v>103</v>
      </c>
      <c r="O609" t="s">
        <v>104</v>
      </c>
      <c r="P609">
        <v>2</v>
      </c>
      <c r="Q609">
        <v>4</v>
      </c>
      <c r="R609">
        <v>11</v>
      </c>
    </row>
    <row r="610" spans="1:18" x14ac:dyDescent="0.25">
      <c r="A610" s="8" t="s">
        <v>697</v>
      </c>
      <c r="B610">
        <v>0</v>
      </c>
      <c r="C610">
        <v>1</v>
      </c>
      <c r="D610">
        <v>2019</v>
      </c>
      <c r="E610">
        <v>12</v>
      </c>
      <c r="G610">
        <v>6859</v>
      </c>
      <c r="H610" t="b">
        <v>0</v>
      </c>
      <c r="I610">
        <v>920.5</v>
      </c>
      <c r="J610">
        <v>0</v>
      </c>
      <c r="K610">
        <v>0</v>
      </c>
      <c r="L610" t="s">
        <v>70</v>
      </c>
      <c r="M610" t="s">
        <v>82</v>
      </c>
      <c r="N610" t="s">
        <v>103</v>
      </c>
      <c r="O610" t="s">
        <v>105</v>
      </c>
      <c r="P610">
        <v>2</v>
      </c>
      <c r="Q610">
        <v>4</v>
      </c>
      <c r="R610">
        <v>11</v>
      </c>
    </row>
    <row r="611" spans="1:18" x14ac:dyDescent="0.25">
      <c r="A611" s="8" t="s">
        <v>697</v>
      </c>
      <c r="B611">
        <v>0</v>
      </c>
      <c r="C611">
        <v>1</v>
      </c>
      <c r="D611">
        <v>2019</v>
      </c>
      <c r="E611">
        <v>12</v>
      </c>
      <c r="G611">
        <v>6976</v>
      </c>
      <c r="H611" t="b">
        <v>0</v>
      </c>
      <c r="I611">
        <v>-54000</v>
      </c>
      <c r="J611">
        <v>0</v>
      </c>
      <c r="K611">
        <v>0</v>
      </c>
      <c r="L611" t="s">
        <v>70</v>
      </c>
      <c r="M611" t="s">
        <v>82</v>
      </c>
      <c r="N611" t="s">
        <v>106</v>
      </c>
      <c r="O611" t="s">
        <v>108</v>
      </c>
      <c r="P611">
        <v>2</v>
      </c>
      <c r="Q611">
        <v>4</v>
      </c>
      <c r="R611">
        <v>13</v>
      </c>
    </row>
    <row r="612" spans="1:18" x14ac:dyDescent="0.25">
      <c r="A612" s="8" t="s">
        <v>697</v>
      </c>
      <c r="B612">
        <v>0</v>
      </c>
      <c r="C612">
        <v>1</v>
      </c>
      <c r="D612">
        <v>2019</v>
      </c>
      <c r="E612">
        <v>12</v>
      </c>
      <c r="G612">
        <v>6986</v>
      </c>
      <c r="H612" t="b">
        <v>0</v>
      </c>
      <c r="I612">
        <v>0</v>
      </c>
      <c r="J612">
        <v>-54000</v>
      </c>
      <c r="K612">
        <v>0</v>
      </c>
      <c r="L612" t="s">
        <v>70</v>
      </c>
      <c r="M612" t="s">
        <v>82</v>
      </c>
      <c r="N612" t="s">
        <v>106</v>
      </c>
      <c r="O612" t="s">
        <v>110</v>
      </c>
      <c r="P612">
        <v>2</v>
      </c>
      <c r="Q612">
        <v>4</v>
      </c>
      <c r="R612">
        <v>13</v>
      </c>
    </row>
    <row r="613" spans="1:18" x14ac:dyDescent="0.25">
      <c r="A613" s="8" t="s">
        <v>697</v>
      </c>
      <c r="B613">
        <v>0</v>
      </c>
      <c r="C613">
        <v>1</v>
      </c>
      <c r="D613">
        <v>2019</v>
      </c>
      <c r="E613">
        <v>12</v>
      </c>
      <c r="G613">
        <v>7320</v>
      </c>
      <c r="H613" t="b">
        <v>0</v>
      </c>
      <c r="I613">
        <v>4386.7599999999993</v>
      </c>
      <c r="J613">
        <v>0</v>
      </c>
      <c r="K613">
        <v>0</v>
      </c>
      <c r="L613" t="s">
        <v>126</v>
      </c>
      <c r="M613" t="s">
        <v>127</v>
      </c>
      <c r="N613" t="s">
        <v>127</v>
      </c>
      <c r="O613" t="s">
        <v>128</v>
      </c>
      <c r="P613">
        <v>4</v>
      </c>
      <c r="Q613">
        <v>2</v>
      </c>
      <c r="R613">
        <v>1</v>
      </c>
    </row>
    <row r="614" spans="1:18" x14ac:dyDescent="0.25">
      <c r="A614" s="8" t="s">
        <v>697</v>
      </c>
      <c r="B614">
        <v>0</v>
      </c>
      <c r="C614">
        <v>1</v>
      </c>
      <c r="D614">
        <v>2020</v>
      </c>
      <c r="E614">
        <v>1</v>
      </c>
      <c r="G614">
        <v>143</v>
      </c>
      <c r="H614" t="b">
        <v>0</v>
      </c>
      <c r="I614">
        <v>4333.6400000000003</v>
      </c>
      <c r="J614">
        <v>4640.05</v>
      </c>
      <c r="K614">
        <v>1</v>
      </c>
      <c r="L614" t="s">
        <v>9</v>
      </c>
      <c r="M614" t="s">
        <v>10</v>
      </c>
      <c r="N614" t="s">
        <v>11</v>
      </c>
      <c r="O614" t="s">
        <v>12</v>
      </c>
      <c r="P614">
        <v>1</v>
      </c>
      <c r="Q614">
        <v>1</v>
      </c>
      <c r="R614">
        <v>1</v>
      </c>
    </row>
    <row r="615" spans="1:18" x14ac:dyDescent="0.25">
      <c r="A615" s="8" t="s">
        <v>697</v>
      </c>
      <c r="B615">
        <v>0</v>
      </c>
      <c r="C615">
        <v>1</v>
      </c>
      <c r="D615">
        <v>2020</v>
      </c>
      <c r="E615">
        <v>1</v>
      </c>
      <c r="G615">
        <v>143</v>
      </c>
      <c r="H615" t="b">
        <v>1</v>
      </c>
      <c r="I615">
        <v>1120587</v>
      </c>
      <c r="J615">
        <v>0</v>
      </c>
      <c r="K615">
        <v>1</v>
      </c>
      <c r="L615" t="s">
        <v>9</v>
      </c>
      <c r="M615" t="s">
        <v>10</v>
      </c>
      <c r="N615" t="s">
        <v>11</v>
      </c>
      <c r="O615" t="s">
        <v>12</v>
      </c>
      <c r="P615">
        <v>1</v>
      </c>
      <c r="Q615">
        <v>1</v>
      </c>
      <c r="R615">
        <v>1</v>
      </c>
    </row>
    <row r="616" spans="1:18" x14ac:dyDescent="0.25">
      <c r="A616" s="8" t="s">
        <v>697</v>
      </c>
      <c r="B616">
        <v>0</v>
      </c>
      <c r="C616">
        <v>1</v>
      </c>
      <c r="D616">
        <v>2020</v>
      </c>
      <c r="E616">
        <v>1</v>
      </c>
      <c r="G616">
        <v>630</v>
      </c>
      <c r="H616" t="b">
        <v>0</v>
      </c>
      <c r="I616">
        <v>0</v>
      </c>
      <c r="J616">
        <v>329.65</v>
      </c>
      <c r="K616">
        <v>1</v>
      </c>
      <c r="L616" t="s">
        <v>9</v>
      </c>
      <c r="M616" t="s">
        <v>13</v>
      </c>
      <c r="N616" t="s">
        <v>14</v>
      </c>
      <c r="O616" t="s">
        <v>16</v>
      </c>
      <c r="P616">
        <v>1</v>
      </c>
      <c r="Q616">
        <v>2</v>
      </c>
      <c r="R616">
        <v>3</v>
      </c>
    </row>
    <row r="617" spans="1:18" x14ac:dyDescent="0.25">
      <c r="A617" s="8" t="s">
        <v>697</v>
      </c>
      <c r="B617">
        <v>0</v>
      </c>
      <c r="C617">
        <v>1</v>
      </c>
      <c r="D617">
        <v>2020</v>
      </c>
      <c r="E617">
        <v>1</v>
      </c>
      <c r="G617">
        <v>630</v>
      </c>
      <c r="H617" t="b">
        <v>1</v>
      </c>
      <c r="I617">
        <v>6157</v>
      </c>
      <c r="J617">
        <v>0</v>
      </c>
      <c r="K617">
        <v>1</v>
      </c>
      <c r="L617" t="s">
        <v>9</v>
      </c>
      <c r="M617" t="s">
        <v>13</v>
      </c>
      <c r="N617" t="s">
        <v>14</v>
      </c>
      <c r="O617" t="s">
        <v>16</v>
      </c>
      <c r="P617">
        <v>1</v>
      </c>
      <c r="Q617">
        <v>2</v>
      </c>
      <c r="R617">
        <v>3</v>
      </c>
    </row>
    <row r="618" spans="1:18" x14ac:dyDescent="0.25">
      <c r="A618" s="8" t="s">
        <v>697</v>
      </c>
      <c r="B618">
        <v>0</v>
      </c>
      <c r="C618">
        <v>1</v>
      </c>
      <c r="D618">
        <v>2020</v>
      </c>
      <c r="E618">
        <v>1</v>
      </c>
      <c r="G618">
        <v>650</v>
      </c>
      <c r="H618" t="b">
        <v>0</v>
      </c>
      <c r="I618">
        <v>0</v>
      </c>
      <c r="J618">
        <v>144.08000000000001</v>
      </c>
      <c r="K618">
        <v>1</v>
      </c>
      <c r="L618" t="s">
        <v>9</v>
      </c>
      <c r="M618" t="s">
        <v>13</v>
      </c>
      <c r="N618" t="s">
        <v>14</v>
      </c>
      <c r="O618" t="s">
        <v>17</v>
      </c>
      <c r="P618">
        <v>1</v>
      </c>
      <c r="Q618">
        <v>2</v>
      </c>
      <c r="R618">
        <v>3</v>
      </c>
    </row>
    <row r="619" spans="1:18" x14ac:dyDescent="0.25">
      <c r="A619" s="8" t="s">
        <v>697</v>
      </c>
      <c r="B619">
        <v>0</v>
      </c>
      <c r="C619">
        <v>1</v>
      </c>
      <c r="D619">
        <v>2020</v>
      </c>
      <c r="E619">
        <v>1</v>
      </c>
      <c r="G619">
        <v>650</v>
      </c>
      <c r="H619" t="b">
        <v>1</v>
      </c>
      <c r="I619">
        <v>8935</v>
      </c>
      <c r="J619">
        <v>0</v>
      </c>
      <c r="K619">
        <v>1</v>
      </c>
      <c r="L619" t="s">
        <v>9</v>
      </c>
      <c r="M619" t="s">
        <v>13</v>
      </c>
      <c r="N619" t="s">
        <v>14</v>
      </c>
      <c r="O619" t="s">
        <v>17</v>
      </c>
      <c r="P619">
        <v>1</v>
      </c>
      <c r="Q619">
        <v>2</v>
      </c>
      <c r="R619">
        <v>3</v>
      </c>
    </row>
    <row r="620" spans="1:18" x14ac:dyDescent="0.25">
      <c r="A620" s="8" t="s">
        <v>697</v>
      </c>
      <c r="B620">
        <v>0</v>
      </c>
      <c r="C620">
        <v>1</v>
      </c>
      <c r="D620">
        <v>2020</v>
      </c>
      <c r="E620">
        <v>1</v>
      </c>
      <c r="G620">
        <v>670</v>
      </c>
      <c r="H620" t="b">
        <v>0</v>
      </c>
      <c r="I620">
        <v>420.08</v>
      </c>
      <c r="J620">
        <v>420.08</v>
      </c>
      <c r="K620">
        <v>1</v>
      </c>
      <c r="L620" t="s">
        <v>9</v>
      </c>
      <c r="M620" t="s">
        <v>13</v>
      </c>
      <c r="N620" t="s">
        <v>14</v>
      </c>
      <c r="O620" t="s">
        <v>18</v>
      </c>
      <c r="P620">
        <v>1</v>
      </c>
      <c r="Q620">
        <v>2</v>
      </c>
      <c r="R620">
        <v>3</v>
      </c>
    </row>
    <row r="621" spans="1:18" x14ac:dyDescent="0.25">
      <c r="A621" s="8" t="s">
        <v>697</v>
      </c>
      <c r="B621">
        <v>0</v>
      </c>
      <c r="C621">
        <v>1</v>
      </c>
      <c r="D621">
        <v>2020</v>
      </c>
      <c r="E621">
        <v>1</v>
      </c>
      <c r="G621">
        <v>770</v>
      </c>
      <c r="H621" t="b">
        <v>0</v>
      </c>
      <c r="I621">
        <v>13685.77</v>
      </c>
      <c r="J621">
        <v>0</v>
      </c>
      <c r="K621">
        <v>1</v>
      </c>
      <c r="L621" t="s">
        <v>9</v>
      </c>
      <c r="M621" t="s">
        <v>13</v>
      </c>
      <c r="N621" t="s">
        <v>664</v>
      </c>
      <c r="O621" t="s">
        <v>665</v>
      </c>
      <c r="P621">
        <v>1</v>
      </c>
      <c r="Q621">
        <v>2</v>
      </c>
      <c r="R621">
        <v>4</v>
      </c>
    </row>
    <row r="622" spans="1:18" x14ac:dyDescent="0.25">
      <c r="A622" s="8" t="s">
        <v>697</v>
      </c>
      <c r="B622">
        <v>0</v>
      </c>
      <c r="C622">
        <v>1</v>
      </c>
      <c r="D622">
        <v>2020</v>
      </c>
      <c r="E622">
        <v>1</v>
      </c>
      <c r="G622">
        <v>1000</v>
      </c>
      <c r="H622" t="b">
        <v>1</v>
      </c>
      <c r="I622">
        <v>4465.62</v>
      </c>
      <c r="J622">
        <v>0</v>
      </c>
      <c r="K622">
        <v>1</v>
      </c>
      <c r="L622" t="s">
        <v>19</v>
      </c>
      <c r="M622" t="s">
        <v>20</v>
      </c>
      <c r="N622" t="s">
        <v>21</v>
      </c>
      <c r="O622" t="s">
        <v>22</v>
      </c>
      <c r="P622">
        <v>2</v>
      </c>
      <c r="Q622">
        <v>1</v>
      </c>
      <c r="R622">
        <v>1</v>
      </c>
    </row>
    <row r="623" spans="1:18" x14ac:dyDescent="0.25">
      <c r="A623" s="8" t="s">
        <v>697</v>
      </c>
      <c r="B623">
        <v>0</v>
      </c>
      <c r="C623">
        <v>1</v>
      </c>
      <c r="D623">
        <v>2020</v>
      </c>
      <c r="E623">
        <v>1</v>
      </c>
      <c r="G623">
        <v>1200</v>
      </c>
      <c r="H623" t="b">
        <v>1</v>
      </c>
      <c r="I623">
        <v>128.4</v>
      </c>
      <c r="J623">
        <v>0</v>
      </c>
      <c r="K623">
        <v>1</v>
      </c>
      <c r="L623" t="s">
        <v>19</v>
      </c>
      <c r="M623" t="s">
        <v>23</v>
      </c>
      <c r="N623" t="s">
        <v>148</v>
      </c>
      <c r="O623" t="s">
        <v>148</v>
      </c>
      <c r="P623">
        <v>2</v>
      </c>
      <c r="Q623">
        <v>2</v>
      </c>
      <c r="R623">
        <v>1</v>
      </c>
    </row>
    <row r="624" spans="1:18" x14ac:dyDescent="0.25">
      <c r="A624" s="8" t="s">
        <v>697</v>
      </c>
      <c r="B624">
        <v>0</v>
      </c>
      <c r="C624">
        <v>1</v>
      </c>
      <c r="D624">
        <v>2020</v>
      </c>
      <c r="E624">
        <v>1</v>
      </c>
      <c r="G624">
        <v>1350</v>
      </c>
      <c r="H624" t="b">
        <v>1</v>
      </c>
      <c r="I624">
        <v>4380</v>
      </c>
      <c r="J624">
        <v>0</v>
      </c>
      <c r="K624">
        <v>1</v>
      </c>
      <c r="L624" t="s">
        <v>19</v>
      </c>
      <c r="M624" t="s">
        <v>23</v>
      </c>
      <c r="N624" t="s">
        <v>24</v>
      </c>
      <c r="O624" t="s">
        <v>25</v>
      </c>
      <c r="P624">
        <v>2</v>
      </c>
      <c r="Q624">
        <v>2</v>
      </c>
      <c r="R624">
        <v>4</v>
      </c>
    </row>
    <row r="625" spans="1:18" x14ac:dyDescent="0.25">
      <c r="A625" s="8" t="s">
        <v>697</v>
      </c>
      <c r="B625">
        <v>0</v>
      </c>
      <c r="C625">
        <v>1</v>
      </c>
      <c r="D625">
        <v>2020</v>
      </c>
      <c r="E625">
        <v>1</v>
      </c>
      <c r="G625">
        <v>1401</v>
      </c>
      <c r="H625" t="b">
        <v>0</v>
      </c>
      <c r="I625">
        <v>7.33</v>
      </c>
      <c r="J625">
        <v>0</v>
      </c>
      <c r="K625">
        <v>1</v>
      </c>
      <c r="L625" t="s">
        <v>19</v>
      </c>
      <c r="M625" t="s">
        <v>23</v>
      </c>
      <c r="N625" t="s">
        <v>24</v>
      </c>
      <c r="O625" t="s">
        <v>26</v>
      </c>
      <c r="P625">
        <v>2</v>
      </c>
      <c r="Q625">
        <v>2</v>
      </c>
      <c r="R625">
        <v>4</v>
      </c>
    </row>
    <row r="626" spans="1:18" x14ac:dyDescent="0.25">
      <c r="A626" s="8" t="s">
        <v>697</v>
      </c>
      <c r="B626">
        <v>0</v>
      </c>
      <c r="C626">
        <v>1</v>
      </c>
      <c r="D626">
        <v>2020</v>
      </c>
      <c r="E626">
        <v>1</v>
      </c>
      <c r="G626">
        <v>1406</v>
      </c>
      <c r="H626" t="b">
        <v>0</v>
      </c>
      <c r="I626">
        <v>21966.859999999997</v>
      </c>
      <c r="J626">
        <v>188.8</v>
      </c>
      <c r="K626">
        <v>1</v>
      </c>
      <c r="L626" t="s">
        <v>19</v>
      </c>
      <c r="M626" t="s">
        <v>23</v>
      </c>
      <c r="N626" t="s">
        <v>24</v>
      </c>
      <c r="O626" t="s">
        <v>27</v>
      </c>
      <c r="P626">
        <v>2</v>
      </c>
      <c r="Q626">
        <v>2</v>
      </c>
      <c r="R626">
        <v>4</v>
      </c>
    </row>
    <row r="627" spans="1:18" x14ac:dyDescent="0.25">
      <c r="A627" s="8" t="s">
        <v>697</v>
      </c>
      <c r="B627">
        <v>0</v>
      </c>
      <c r="C627">
        <v>1</v>
      </c>
      <c r="D627">
        <v>2020</v>
      </c>
      <c r="E627">
        <v>1</v>
      </c>
      <c r="G627">
        <v>1434</v>
      </c>
      <c r="H627" t="b">
        <v>0</v>
      </c>
      <c r="I627">
        <v>65.67</v>
      </c>
      <c r="J627">
        <v>16093.48</v>
      </c>
      <c r="K627">
        <v>1</v>
      </c>
      <c r="L627" t="s">
        <v>19</v>
      </c>
      <c r="M627" t="s">
        <v>23</v>
      </c>
      <c r="N627" t="s">
        <v>24</v>
      </c>
      <c r="O627" t="s">
        <v>28</v>
      </c>
      <c r="P627">
        <v>2</v>
      </c>
      <c r="Q627">
        <v>2</v>
      </c>
      <c r="R627">
        <v>4</v>
      </c>
    </row>
    <row r="628" spans="1:18" x14ac:dyDescent="0.25">
      <c r="A628" s="8" t="s">
        <v>697</v>
      </c>
      <c r="B628">
        <v>0</v>
      </c>
      <c r="C628">
        <v>1</v>
      </c>
      <c r="D628">
        <v>2020</v>
      </c>
      <c r="E628">
        <v>1</v>
      </c>
      <c r="G628">
        <v>1434</v>
      </c>
      <c r="H628" t="b">
        <v>1</v>
      </c>
      <c r="I628">
        <v>17545.599999999999</v>
      </c>
      <c r="J628">
        <v>0</v>
      </c>
      <c r="K628">
        <v>1</v>
      </c>
      <c r="L628" t="s">
        <v>19</v>
      </c>
      <c r="M628" t="s">
        <v>23</v>
      </c>
      <c r="N628" t="s">
        <v>24</v>
      </c>
      <c r="O628" t="s">
        <v>28</v>
      </c>
      <c r="P628">
        <v>2</v>
      </c>
      <c r="Q628">
        <v>2</v>
      </c>
      <c r="R628">
        <v>4</v>
      </c>
    </row>
    <row r="629" spans="1:18" x14ac:dyDescent="0.25">
      <c r="A629" s="8" t="s">
        <v>697</v>
      </c>
      <c r="B629">
        <v>0</v>
      </c>
      <c r="C629">
        <v>1</v>
      </c>
      <c r="D629">
        <v>2020</v>
      </c>
      <c r="E629">
        <v>1</v>
      </c>
      <c r="G629">
        <v>1437</v>
      </c>
      <c r="H629" t="b">
        <v>0</v>
      </c>
      <c r="I629">
        <v>186.9</v>
      </c>
      <c r="J629">
        <v>1454.02</v>
      </c>
      <c r="K629">
        <v>1</v>
      </c>
      <c r="L629" t="s">
        <v>19</v>
      </c>
      <c r="M629" t="s">
        <v>23</v>
      </c>
      <c r="N629" t="s">
        <v>24</v>
      </c>
      <c r="O629" t="s">
        <v>29</v>
      </c>
      <c r="P629">
        <v>2</v>
      </c>
      <c r="Q629">
        <v>2</v>
      </c>
      <c r="R629">
        <v>4</v>
      </c>
    </row>
    <row r="630" spans="1:18" x14ac:dyDescent="0.25">
      <c r="A630" s="8" t="s">
        <v>697</v>
      </c>
      <c r="B630">
        <v>0</v>
      </c>
      <c r="C630">
        <v>1</v>
      </c>
      <c r="D630">
        <v>2020</v>
      </c>
      <c r="E630">
        <v>1</v>
      </c>
      <c r="G630">
        <v>1600</v>
      </c>
      <c r="H630" t="b">
        <v>1</v>
      </c>
      <c r="I630">
        <v>258.32</v>
      </c>
      <c r="J630">
        <v>0</v>
      </c>
      <c r="K630">
        <v>1</v>
      </c>
      <c r="L630" t="s">
        <v>19</v>
      </c>
      <c r="M630" t="s">
        <v>30</v>
      </c>
      <c r="N630" t="s">
        <v>31</v>
      </c>
      <c r="O630" t="s">
        <v>32</v>
      </c>
      <c r="P630">
        <v>2</v>
      </c>
      <c r="Q630">
        <v>4</v>
      </c>
      <c r="R630">
        <v>1</v>
      </c>
    </row>
    <row r="631" spans="1:18" x14ac:dyDescent="0.25">
      <c r="A631" s="8" t="s">
        <v>697</v>
      </c>
      <c r="B631">
        <v>0</v>
      </c>
      <c r="C631">
        <v>1</v>
      </c>
      <c r="D631">
        <v>2020</v>
      </c>
      <c r="E631">
        <v>1</v>
      </c>
      <c r="G631">
        <v>1803</v>
      </c>
      <c r="H631" t="b">
        <v>0</v>
      </c>
      <c r="I631">
        <v>90060.58</v>
      </c>
      <c r="J631">
        <v>131098</v>
      </c>
      <c r="K631">
        <v>1</v>
      </c>
      <c r="L631" t="s">
        <v>19</v>
      </c>
      <c r="M631" t="s">
        <v>30</v>
      </c>
      <c r="N631" t="s">
        <v>31</v>
      </c>
      <c r="O631" t="s">
        <v>33</v>
      </c>
      <c r="P631">
        <v>2</v>
      </c>
      <c r="Q631">
        <v>4</v>
      </c>
      <c r="R631">
        <v>1</v>
      </c>
    </row>
    <row r="632" spans="1:18" x14ac:dyDescent="0.25">
      <c r="A632" s="8" t="s">
        <v>697</v>
      </c>
      <c r="B632">
        <v>0</v>
      </c>
      <c r="C632">
        <v>1</v>
      </c>
      <c r="D632">
        <v>2020</v>
      </c>
      <c r="E632">
        <v>1</v>
      </c>
      <c r="G632">
        <v>1803</v>
      </c>
      <c r="H632" t="b">
        <v>1</v>
      </c>
      <c r="I632">
        <v>3519742.55</v>
      </c>
      <c r="J632">
        <v>0</v>
      </c>
      <c r="K632">
        <v>1</v>
      </c>
      <c r="L632" t="s">
        <v>19</v>
      </c>
      <c r="M632" t="s">
        <v>30</v>
      </c>
      <c r="N632" t="s">
        <v>31</v>
      </c>
      <c r="O632" t="s">
        <v>33</v>
      </c>
      <c r="P632">
        <v>2</v>
      </c>
      <c r="Q632">
        <v>4</v>
      </c>
      <c r="R632">
        <v>1</v>
      </c>
    </row>
    <row r="633" spans="1:18" x14ac:dyDescent="0.25">
      <c r="A633" s="8" t="s">
        <v>697</v>
      </c>
      <c r="B633">
        <v>0</v>
      </c>
      <c r="C633">
        <v>1</v>
      </c>
      <c r="D633">
        <v>2020</v>
      </c>
      <c r="E633">
        <v>1</v>
      </c>
      <c r="G633">
        <v>1804</v>
      </c>
      <c r="H633" t="b">
        <v>1</v>
      </c>
      <c r="I633">
        <v>8.77</v>
      </c>
      <c r="J633">
        <v>0</v>
      </c>
      <c r="K633">
        <v>1</v>
      </c>
      <c r="L633" t="s">
        <v>19</v>
      </c>
      <c r="M633" t="s">
        <v>30</v>
      </c>
      <c r="N633" t="s">
        <v>31</v>
      </c>
      <c r="O633" t="s">
        <v>33</v>
      </c>
      <c r="P633">
        <v>2</v>
      </c>
      <c r="Q633">
        <v>4</v>
      </c>
      <c r="R633">
        <v>1</v>
      </c>
    </row>
    <row r="634" spans="1:18" x14ac:dyDescent="0.25">
      <c r="A634" s="8" t="s">
        <v>697</v>
      </c>
      <c r="B634">
        <v>0</v>
      </c>
      <c r="C634">
        <v>1</v>
      </c>
      <c r="D634">
        <v>2020</v>
      </c>
      <c r="E634">
        <v>1</v>
      </c>
      <c r="G634">
        <v>1900</v>
      </c>
      <c r="H634" t="b">
        <v>0</v>
      </c>
      <c r="I634">
        <v>0</v>
      </c>
      <c r="J634">
        <v>7861.2000000000007</v>
      </c>
      <c r="K634">
        <v>1</v>
      </c>
      <c r="L634" t="s">
        <v>34</v>
      </c>
      <c r="M634" t="s">
        <v>34</v>
      </c>
      <c r="N634" t="s">
        <v>34</v>
      </c>
      <c r="O634" t="s">
        <v>35</v>
      </c>
      <c r="P634">
        <v>3</v>
      </c>
      <c r="Q634">
        <v>1</v>
      </c>
      <c r="R634">
        <v>1</v>
      </c>
    </row>
    <row r="635" spans="1:18" x14ac:dyDescent="0.25">
      <c r="A635" s="8" t="s">
        <v>697</v>
      </c>
      <c r="B635">
        <v>0</v>
      </c>
      <c r="C635">
        <v>1</v>
      </c>
      <c r="D635">
        <v>2020</v>
      </c>
      <c r="E635">
        <v>1</v>
      </c>
      <c r="G635">
        <v>1900</v>
      </c>
      <c r="H635" t="b">
        <v>1</v>
      </c>
      <c r="I635">
        <v>7861.2</v>
      </c>
      <c r="J635">
        <v>0</v>
      </c>
      <c r="K635">
        <v>1</v>
      </c>
      <c r="L635" t="s">
        <v>34</v>
      </c>
      <c r="M635" t="s">
        <v>34</v>
      </c>
      <c r="N635" t="s">
        <v>34</v>
      </c>
      <c r="O635" t="s">
        <v>35</v>
      </c>
      <c r="P635">
        <v>3</v>
      </c>
      <c r="Q635">
        <v>1</v>
      </c>
      <c r="R635">
        <v>1</v>
      </c>
    </row>
    <row r="636" spans="1:18" x14ac:dyDescent="0.25">
      <c r="A636" s="8" t="s">
        <v>697</v>
      </c>
      <c r="B636">
        <v>0</v>
      </c>
      <c r="C636">
        <v>1</v>
      </c>
      <c r="D636">
        <v>2020</v>
      </c>
      <c r="E636">
        <v>1</v>
      </c>
      <c r="G636">
        <v>2900</v>
      </c>
      <c r="H636" t="b">
        <v>1</v>
      </c>
      <c r="I636">
        <v>0</v>
      </c>
      <c r="J636">
        <v>333583</v>
      </c>
      <c r="K636">
        <v>2</v>
      </c>
      <c r="L636" t="s">
        <v>36</v>
      </c>
      <c r="M636" t="s">
        <v>37</v>
      </c>
      <c r="N636" t="s">
        <v>37</v>
      </c>
      <c r="O636" t="s">
        <v>37</v>
      </c>
      <c r="P636">
        <v>1</v>
      </c>
      <c r="Q636">
        <v>1</v>
      </c>
      <c r="R636">
        <v>1</v>
      </c>
    </row>
    <row r="637" spans="1:18" x14ac:dyDescent="0.25">
      <c r="A637" s="8" t="s">
        <v>697</v>
      </c>
      <c r="B637">
        <v>0</v>
      </c>
      <c r="C637">
        <v>1</v>
      </c>
      <c r="D637">
        <v>2020</v>
      </c>
      <c r="E637">
        <v>1</v>
      </c>
      <c r="G637">
        <v>2909</v>
      </c>
      <c r="H637" t="b">
        <v>1</v>
      </c>
      <c r="I637">
        <v>13151</v>
      </c>
      <c r="J637">
        <v>0</v>
      </c>
      <c r="K637">
        <v>2</v>
      </c>
      <c r="L637" t="s">
        <v>36</v>
      </c>
      <c r="M637" t="s">
        <v>37</v>
      </c>
      <c r="N637" t="s">
        <v>38</v>
      </c>
      <c r="O637" t="s">
        <v>39</v>
      </c>
      <c r="P637">
        <v>1</v>
      </c>
      <c r="Q637">
        <v>1</v>
      </c>
      <c r="R637">
        <v>2</v>
      </c>
    </row>
    <row r="638" spans="1:18" x14ac:dyDescent="0.25">
      <c r="A638" s="8" t="s">
        <v>697</v>
      </c>
      <c r="B638">
        <v>0</v>
      </c>
      <c r="C638">
        <v>1</v>
      </c>
      <c r="D638">
        <v>2020</v>
      </c>
      <c r="E638">
        <v>1</v>
      </c>
      <c r="G638">
        <v>2920</v>
      </c>
      <c r="H638" t="b">
        <v>1</v>
      </c>
      <c r="I638">
        <v>0</v>
      </c>
      <c r="J638">
        <v>12814178.26</v>
      </c>
      <c r="K638">
        <v>2</v>
      </c>
      <c r="L638" t="s">
        <v>36</v>
      </c>
      <c r="M638" t="s">
        <v>40</v>
      </c>
      <c r="N638" t="s">
        <v>40</v>
      </c>
      <c r="O638" t="s">
        <v>40</v>
      </c>
      <c r="P638">
        <v>1</v>
      </c>
      <c r="Q638">
        <v>2</v>
      </c>
      <c r="R638">
        <v>1</v>
      </c>
    </row>
    <row r="639" spans="1:18" x14ac:dyDescent="0.25">
      <c r="A639" s="8" t="s">
        <v>697</v>
      </c>
      <c r="B639">
        <v>0</v>
      </c>
      <c r="C639">
        <v>1</v>
      </c>
      <c r="D639">
        <v>2020</v>
      </c>
      <c r="E639">
        <v>1</v>
      </c>
      <c r="G639">
        <v>2961</v>
      </c>
      <c r="H639" t="b">
        <v>1</v>
      </c>
      <c r="I639">
        <v>226303.17</v>
      </c>
      <c r="J639">
        <v>0</v>
      </c>
      <c r="K639">
        <v>2</v>
      </c>
      <c r="L639" t="s">
        <v>36</v>
      </c>
      <c r="M639" t="s">
        <v>41</v>
      </c>
      <c r="N639" t="s">
        <v>42</v>
      </c>
      <c r="O639" t="s">
        <v>43</v>
      </c>
      <c r="P639">
        <v>1</v>
      </c>
      <c r="Q639">
        <v>3</v>
      </c>
      <c r="R639">
        <v>4</v>
      </c>
    </row>
    <row r="640" spans="1:18" x14ac:dyDescent="0.25">
      <c r="A640" s="8" t="s">
        <v>697</v>
      </c>
      <c r="B640">
        <v>0</v>
      </c>
      <c r="C640">
        <v>1</v>
      </c>
      <c r="D640">
        <v>2020</v>
      </c>
      <c r="E640">
        <v>1</v>
      </c>
      <c r="G640">
        <v>2978</v>
      </c>
      <c r="H640" t="b">
        <v>1</v>
      </c>
      <c r="I640">
        <v>8964079.2799999993</v>
      </c>
      <c r="J640">
        <v>0</v>
      </c>
      <c r="K640">
        <v>2</v>
      </c>
      <c r="L640" t="s">
        <v>36</v>
      </c>
      <c r="M640" t="s">
        <v>44</v>
      </c>
      <c r="N640" t="s">
        <v>44</v>
      </c>
      <c r="O640" t="s">
        <v>45</v>
      </c>
      <c r="P640">
        <v>1</v>
      </c>
      <c r="Q640">
        <v>5</v>
      </c>
      <c r="R640">
        <v>1</v>
      </c>
    </row>
    <row r="641" spans="1:18" x14ac:dyDescent="0.25">
      <c r="A641" s="8" t="s">
        <v>697</v>
      </c>
      <c r="B641">
        <v>0</v>
      </c>
      <c r="C641">
        <v>1</v>
      </c>
      <c r="D641">
        <v>2020</v>
      </c>
      <c r="E641">
        <v>1</v>
      </c>
      <c r="G641">
        <v>3070</v>
      </c>
      <c r="H641" t="b">
        <v>0</v>
      </c>
      <c r="I641">
        <v>3000</v>
      </c>
      <c r="J641">
        <v>0</v>
      </c>
      <c r="K641">
        <v>2</v>
      </c>
      <c r="L641" t="s">
        <v>46</v>
      </c>
      <c r="M641" t="s">
        <v>47</v>
      </c>
      <c r="N641" t="s">
        <v>47</v>
      </c>
      <c r="O641" t="s">
        <v>47</v>
      </c>
      <c r="P641">
        <v>2</v>
      </c>
      <c r="Q641">
        <v>3</v>
      </c>
      <c r="R641">
        <v>3</v>
      </c>
    </row>
    <row r="642" spans="1:18" x14ac:dyDescent="0.25">
      <c r="A642" s="8" t="s">
        <v>697</v>
      </c>
      <c r="B642">
        <v>0</v>
      </c>
      <c r="C642">
        <v>1</v>
      </c>
      <c r="D642">
        <v>2020</v>
      </c>
      <c r="E642">
        <v>1</v>
      </c>
      <c r="G642">
        <v>3070</v>
      </c>
      <c r="H642" t="b">
        <v>1</v>
      </c>
      <c r="I642">
        <v>0</v>
      </c>
      <c r="J642">
        <v>151778.66</v>
      </c>
      <c r="K642">
        <v>2</v>
      </c>
      <c r="L642" t="s">
        <v>46</v>
      </c>
      <c r="M642" t="s">
        <v>47</v>
      </c>
      <c r="N642" t="s">
        <v>47</v>
      </c>
      <c r="O642" t="s">
        <v>47</v>
      </c>
      <c r="P642">
        <v>2</v>
      </c>
      <c r="Q642">
        <v>3</v>
      </c>
      <c r="R642">
        <v>3</v>
      </c>
    </row>
    <row r="643" spans="1:18" x14ac:dyDescent="0.25">
      <c r="A643" s="8" t="s">
        <v>697</v>
      </c>
      <c r="B643">
        <v>0</v>
      </c>
      <c r="C643">
        <v>1</v>
      </c>
      <c r="D643">
        <v>2020</v>
      </c>
      <c r="E643">
        <v>1</v>
      </c>
      <c r="G643">
        <v>3072</v>
      </c>
      <c r="H643" t="b">
        <v>1</v>
      </c>
      <c r="I643">
        <v>0</v>
      </c>
      <c r="J643">
        <v>5160</v>
      </c>
      <c r="K643">
        <v>2</v>
      </c>
      <c r="L643" t="s">
        <v>46</v>
      </c>
      <c r="M643" t="s">
        <v>47</v>
      </c>
      <c r="N643" t="s">
        <v>47</v>
      </c>
      <c r="O643" t="s">
        <v>48</v>
      </c>
      <c r="P643">
        <v>2</v>
      </c>
      <c r="Q643">
        <v>3</v>
      </c>
      <c r="R643">
        <v>3</v>
      </c>
    </row>
    <row r="644" spans="1:18" x14ac:dyDescent="0.25">
      <c r="A644" s="8" t="s">
        <v>697</v>
      </c>
      <c r="B644">
        <v>0</v>
      </c>
      <c r="C644">
        <v>1</v>
      </c>
      <c r="D644">
        <v>2020</v>
      </c>
      <c r="E644">
        <v>1</v>
      </c>
      <c r="G644">
        <v>3074</v>
      </c>
      <c r="H644" t="b">
        <v>0</v>
      </c>
      <c r="I644">
        <v>0</v>
      </c>
      <c r="J644">
        <v>45000</v>
      </c>
      <c r="K644">
        <v>2</v>
      </c>
      <c r="L644" t="s">
        <v>46</v>
      </c>
      <c r="M644" t="s">
        <v>47</v>
      </c>
      <c r="N644" t="s">
        <v>47</v>
      </c>
      <c r="O644" t="s">
        <v>142</v>
      </c>
      <c r="P644">
        <v>2</v>
      </c>
      <c r="Q644">
        <v>3</v>
      </c>
      <c r="R644">
        <v>3</v>
      </c>
    </row>
    <row r="645" spans="1:18" x14ac:dyDescent="0.25">
      <c r="A645" s="8" t="s">
        <v>697</v>
      </c>
      <c r="B645">
        <v>0</v>
      </c>
      <c r="C645">
        <v>1</v>
      </c>
      <c r="D645">
        <v>2020</v>
      </c>
      <c r="E645">
        <v>1</v>
      </c>
      <c r="G645">
        <v>3085</v>
      </c>
      <c r="H645" t="b">
        <v>1</v>
      </c>
      <c r="I645">
        <v>0</v>
      </c>
      <c r="J645">
        <v>2250</v>
      </c>
      <c r="K645">
        <v>2</v>
      </c>
      <c r="L645" t="s">
        <v>46</v>
      </c>
      <c r="M645" t="s">
        <v>47</v>
      </c>
      <c r="N645" t="s">
        <v>47</v>
      </c>
      <c r="O645" t="s">
        <v>49</v>
      </c>
      <c r="P645">
        <v>2</v>
      </c>
      <c r="Q645">
        <v>3</v>
      </c>
      <c r="R645">
        <v>3</v>
      </c>
    </row>
    <row r="646" spans="1:18" x14ac:dyDescent="0.25">
      <c r="A646" s="8" t="s">
        <v>697</v>
      </c>
      <c r="B646">
        <v>0</v>
      </c>
      <c r="C646">
        <v>1</v>
      </c>
      <c r="D646">
        <v>2020</v>
      </c>
      <c r="E646">
        <v>1</v>
      </c>
      <c r="G646">
        <v>3095</v>
      </c>
      <c r="H646" t="b">
        <v>1</v>
      </c>
      <c r="I646">
        <v>0</v>
      </c>
      <c r="J646">
        <v>11000</v>
      </c>
      <c r="K646">
        <v>2</v>
      </c>
      <c r="L646" t="s">
        <v>46</v>
      </c>
      <c r="M646" t="s">
        <v>47</v>
      </c>
      <c r="N646" t="s">
        <v>47</v>
      </c>
      <c r="O646" t="s">
        <v>50</v>
      </c>
      <c r="P646">
        <v>2</v>
      </c>
      <c r="Q646">
        <v>3</v>
      </c>
      <c r="R646">
        <v>3</v>
      </c>
    </row>
    <row r="647" spans="1:18" x14ac:dyDescent="0.25">
      <c r="A647" s="8" t="s">
        <v>697</v>
      </c>
      <c r="B647">
        <v>0</v>
      </c>
      <c r="C647">
        <v>1</v>
      </c>
      <c r="D647">
        <v>2020</v>
      </c>
      <c r="E647">
        <v>1</v>
      </c>
      <c r="G647">
        <v>3300</v>
      </c>
      <c r="H647" t="b">
        <v>0</v>
      </c>
      <c r="I647">
        <v>89637.479999999981</v>
      </c>
      <c r="J647">
        <v>20879.140000000003</v>
      </c>
      <c r="K647">
        <v>2</v>
      </c>
      <c r="L647" t="s">
        <v>51</v>
      </c>
      <c r="M647" t="s">
        <v>149</v>
      </c>
      <c r="N647" t="s">
        <v>149</v>
      </c>
      <c r="O647" t="s">
        <v>150</v>
      </c>
      <c r="P647">
        <v>3</v>
      </c>
      <c r="Q647">
        <v>4</v>
      </c>
      <c r="R647">
        <v>1</v>
      </c>
    </row>
    <row r="648" spans="1:18" x14ac:dyDescent="0.25">
      <c r="A648" s="8" t="s">
        <v>697</v>
      </c>
      <c r="B648">
        <v>0</v>
      </c>
      <c r="C648">
        <v>1</v>
      </c>
      <c r="D648">
        <v>2020</v>
      </c>
      <c r="E648">
        <v>1</v>
      </c>
      <c r="G648">
        <v>3300</v>
      </c>
      <c r="H648" t="b">
        <v>1</v>
      </c>
      <c r="I648">
        <v>0</v>
      </c>
      <c r="J648">
        <v>139016.25</v>
      </c>
      <c r="K648">
        <v>2</v>
      </c>
      <c r="L648" t="s">
        <v>51</v>
      </c>
      <c r="M648" t="s">
        <v>149</v>
      </c>
      <c r="N648" t="s">
        <v>149</v>
      </c>
      <c r="O648" t="s">
        <v>150</v>
      </c>
      <c r="P648">
        <v>3</v>
      </c>
      <c r="Q648">
        <v>4</v>
      </c>
      <c r="R648">
        <v>1</v>
      </c>
    </row>
    <row r="649" spans="1:18" x14ac:dyDescent="0.25">
      <c r="A649" s="8" t="s">
        <v>697</v>
      </c>
      <c r="B649">
        <v>0</v>
      </c>
      <c r="C649">
        <v>1</v>
      </c>
      <c r="D649">
        <v>2020</v>
      </c>
      <c r="E649">
        <v>1</v>
      </c>
      <c r="G649">
        <v>3720</v>
      </c>
      <c r="H649" t="b">
        <v>0</v>
      </c>
      <c r="I649">
        <v>63729.3</v>
      </c>
      <c r="J649">
        <v>18729.3</v>
      </c>
      <c r="K649">
        <v>2</v>
      </c>
      <c r="L649" t="s">
        <v>51</v>
      </c>
      <c r="M649" t="s">
        <v>52</v>
      </c>
      <c r="N649" t="s">
        <v>52</v>
      </c>
      <c r="O649" t="s">
        <v>55</v>
      </c>
      <c r="P649">
        <v>3</v>
      </c>
      <c r="Q649">
        <v>8</v>
      </c>
      <c r="R649">
        <v>1</v>
      </c>
    </row>
    <row r="650" spans="1:18" x14ac:dyDescent="0.25">
      <c r="A650" s="8" t="s">
        <v>697</v>
      </c>
      <c r="B650">
        <v>0</v>
      </c>
      <c r="C650">
        <v>1</v>
      </c>
      <c r="D650">
        <v>2020</v>
      </c>
      <c r="E650">
        <v>1</v>
      </c>
      <c r="G650">
        <v>3720</v>
      </c>
      <c r="H650" t="b">
        <v>1</v>
      </c>
      <c r="I650">
        <v>0</v>
      </c>
      <c r="J650">
        <v>45000</v>
      </c>
      <c r="K650">
        <v>2</v>
      </c>
      <c r="L650" t="s">
        <v>51</v>
      </c>
      <c r="M650" t="s">
        <v>52</v>
      </c>
      <c r="N650" t="s">
        <v>52</v>
      </c>
      <c r="O650" t="s">
        <v>55</v>
      </c>
      <c r="P650">
        <v>3</v>
      </c>
      <c r="Q650">
        <v>8</v>
      </c>
      <c r="R650">
        <v>1</v>
      </c>
    </row>
    <row r="651" spans="1:18" x14ac:dyDescent="0.25">
      <c r="A651" s="8" t="s">
        <v>697</v>
      </c>
      <c r="B651">
        <v>0</v>
      </c>
      <c r="C651">
        <v>1</v>
      </c>
      <c r="D651">
        <v>2020</v>
      </c>
      <c r="E651">
        <v>1</v>
      </c>
      <c r="G651">
        <v>3730</v>
      </c>
      <c r="H651" t="b">
        <v>0</v>
      </c>
      <c r="I651">
        <v>5921</v>
      </c>
      <c r="J651">
        <v>5921</v>
      </c>
      <c r="K651">
        <v>2</v>
      </c>
      <c r="L651" t="s">
        <v>51</v>
      </c>
      <c r="M651" t="s">
        <v>52</v>
      </c>
      <c r="N651" t="s">
        <v>52</v>
      </c>
      <c r="O651" t="s">
        <v>56</v>
      </c>
      <c r="P651">
        <v>3</v>
      </c>
      <c r="Q651">
        <v>8</v>
      </c>
      <c r="R651">
        <v>1</v>
      </c>
    </row>
    <row r="652" spans="1:18" x14ac:dyDescent="0.25">
      <c r="A652" s="8" t="s">
        <v>697</v>
      </c>
      <c r="B652">
        <v>0</v>
      </c>
      <c r="C652">
        <v>1</v>
      </c>
      <c r="D652">
        <v>2020</v>
      </c>
      <c r="E652">
        <v>1</v>
      </c>
      <c r="G652">
        <v>3740</v>
      </c>
      <c r="H652" t="b">
        <v>0</v>
      </c>
      <c r="I652">
        <v>9143.130000000001</v>
      </c>
      <c r="J652">
        <v>9143.130000000001</v>
      </c>
      <c r="K652">
        <v>2</v>
      </c>
      <c r="L652" t="s">
        <v>51</v>
      </c>
      <c r="M652" t="s">
        <v>52</v>
      </c>
      <c r="N652" t="s">
        <v>52</v>
      </c>
      <c r="O652" t="s">
        <v>57</v>
      </c>
      <c r="P652">
        <v>3</v>
      </c>
      <c r="Q652">
        <v>8</v>
      </c>
      <c r="R652">
        <v>1</v>
      </c>
    </row>
    <row r="653" spans="1:18" x14ac:dyDescent="0.25">
      <c r="A653" s="8" t="s">
        <v>697</v>
      </c>
      <c r="B653">
        <v>0</v>
      </c>
      <c r="C653">
        <v>1</v>
      </c>
      <c r="D653">
        <v>2020</v>
      </c>
      <c r="E653">
        <v>1</v>
      </c>
      <c r="G653">
        <v>3770</v>
      </c>
      <c r="H653" t="b">
        <v>0</v>
      </c>
      <c r="I653">
        <v>60</v>
      </c>
      <c r="J653">
        <v>60</v>
      </c>
      <c r="K653">
        <v>2</v>
      </c>
      <c r="L653" t="s">
        <v>51</v>
      </c>
      <c r="M653" t="s">
        <v>52</v>
      </c>
      <c r="N653" t="s">
        <v>52</v>
      </c>
      <c r="O653" t="s">
        <v>58</v>
      </c>
      <c r="P653">
        <v>3</v>
      </c>
      <c r="Q653">
        <v>8</v>
      </c>
      <c r="R653">
        <v>1</v>
      </c>
    </row>
    <row r="654" spans="1:18" x14ac:dyDescent="0.25">
      <c r="A654" s="8" t="s">
        <v>697</v>
      </c>
      <c r="B654">
        <v>0</v>
      </c>
      <c r="C654">
        <v>1</v>
      </c>
      <c r="D654">
        <v>2020</v>
      </c>
      <c r="E654">
        <v>1</v>
      </c>
      <c r="G654">
        <v>3790</v>
      </c>
      <c r="H654" t="b">
        <v>0</v>
      </c>
      <c r="I654">
        <v>33853.43</v>
      </c>
      <c r="J654">
        <v>33853.43</v>
      </c>
      <c r="K654">
        <v>2</v>
      </c>
      <c r="L654" t="s">
        <v>51</v>
      </c>
      <c r="M654" t="s">
        <v>52</v>
      </c>
      <c r="N654" t="s">
        <v>52</v>
      </c>
      <c r="O654" t="s">
        <v>59</v>
      </c>
      <c r="P654">
        <v>3</v>
      </c>
      <c r="Q654">
        <v>8</v>
      </c>
      <c r="R654">
        <v>1</v>
      </c>
    </row>
    <row r="655" spans="1:18" x14ac:dyDescent="0.25">
      <c r="A655" s="8" t="s">
        <v>697</v>
      </c>
      <c r="B655">
        <v>0</v>
      </c>
      <c r="C655">
        <v>1</v>
      </c>
      <c r="D655">
        <v>2020</v>
      </c>
      <c r="E655">
        <v>1</v>
      </c>
      <c r="G655">
        <v>3841</v>
      </c>
      <c r="H655" t="b">
        <v>0</v>
      </c>
      <c r="I655">
        <v>0</v>
      </c>
      <c r="J655">
        <v>89307.11</v>
      </c>
      <c r="K655">
        <v>2</v>
      </c>
      <c r="L655" t="s">
        <v>51</v>
      </c>
      <c r="M655" t="s">
        <v>52</v>
      </c>
      <c r="N655" t="s">
        <v>52</v>
      </c>
      <c r="O655" t="s">
        <v>61</v>
      </c>
      <c r="P655">
        <v>3</v>
      </c>
      <c r="Q655">
        <v>8</v>
      </c>
      <c r="R655">
        <v>1</v>
      </c>
    </row>
    <row r="656" spans="1:18" x14ac:dyDescent="0.25">
      <c r="A656" s="8" t="s">
        <v>697</v>
      </c>
      <c r="B656">
        <v>0</v>
      </c>
      <c r="C656">
        <v>1</v>
      </c>
      <c r="D656">
        <v>2020</v>
      </c>
      <c r="E656">
        <v>1</v>
      </c>
      <c r="G656">
        <v>3841</v>
      </c>
      <c r="H656" t="b">
        <v>1</v>
      </c>
      <c r="I656">
        <v>116375.26</v>
      </c>
      <c r="J656">
        <v>0</v>
      </c>
      <c r="K656">
        <v>2</v>
      </c>
      <c r="L656" t="s">
        <v>51</v>
      </c>
      <c r="M656" t="s">
        <v>52</v>
      </c>
      <c r="N656" t="s">
        <v>52</v>
      </c>
      <c r="O656" t="s">
        <v>61</v>
      </c>
      <c r="P656">
        <v>3</v>
      </c>
      <c r="Q656">
        <v>8</v>
      </c>
      <c r="R656">
        <v>1</v>
      </c>
    </row>
    <row r="657" spans="1:18" x14ac:dyDescent="0.25">
      <c r="A657" s="8" t="s">
        <v>697</v>
      </c>
      <c r="B657">
        <v>0</v>
      </c>
      <c r="C657">
        <v>1</v>
      </c>
      <c r="D657">
        <v>2020</v>
      </c>
      <c r="E657">
        <v>1</v>
      </c>
      <c r="G657">
        <v>3900</v>
      </c>
      <c r="H657" t="b">
        <v>0</v>
      </c>
      <c r="I657">
        <v>31067.91</v>
      </c>
      <c r="J657">
        <v>0</v>
      </c>
      <c r="K657">
        <v>2</v>
      </c>
      <c r="L657" t="s">
        <v>226</v>
      </c>
      <c r="M657" t="s">
        <v>226</v>
      </c>
      <c r="N657" t="s">
        <v>226</v>
      </c>
      <c r="O657" t="s">
        <v>62</v>
      </c>
      <c r="P657">
        <v>4</v>
      </c>
      <c r="Q657">
        <v>1</v>
      </c>
      <c r="R657">
        <v>1</v>
      </c>
    </row>
    <row r="658" spans="1:18" x14ac:dyDescent="0.25">
      <c r="A658" s="8" t="s">
        <v>697</v>
      </c>
      <c r="B658">
        <v>0</v>
      </c>
      <c r="C658">
        <v>1</v>
      </c>
      <c r="D658">
        <v>2020</v>
      </c>
      <c r="E658">
        <v>1</v>
      </c>
      <c r="G658">
        <v>3900</v>
      </c>
      <c r="H658" t="b">
        <v>1</v>
      </c>
      <c r="I658">
        <v>0</v>
      </c>
      <c r="J658">
        <v>508012</v>
      </c>
      <c r="K658">
        <v>2</v>
      </c>
      <c r="L658" t="s">
        <v>226</v>
      </c>
      <c r="M658" t="s">
        <v>226</v>
      </c>
      <c r="N658" t="s">
        <v>226</v>
      </c>
      <c r="O658" t="s">
        <v>62</v>
      </c>
      <c r="P658">
        <v>4</v>
      </c>
      <c r="Q658">
        <v>1</v>
      </c>
      <c r="R658">
        <v>1</v>
      </c>
    </row>
    <row r="659" spans="1:18" x14ac:dyDescent="0.25">
      <c r="A659" s="8" t="s">
        <v>697</v>
      </c>
      <c r="B659">
        <v>0</v>
      </c>
      <c r="C659">
        <v>1</v>
      </c>
      <c r="D659">
        <v>2020</v>
      </c>
      <c r="E659">
        <v>1</v>
      </c>
      <c r="G659">
        <v>4820</v>
      </c>
      <c r="H659" t="b">
        <v>0</v>
      </c>
      <c r="I659">
        <v>0</v>
      </c>
      <c r="J659">
        <v>10399.119999999997</v>
      </c>
      <c r="K659">
        <v>0</v>
      </c>
      <c r="L659" t="s">
        <v>63</v>
      </c>
      <c r="M659" t="s">
        <v>67</v>
      </c>
      <c r="N659" t="s">
        <v>68</v>
      </c>
      <c r="O659" t="s">
        <v>68</v>
      </c>
      <c r="P659">
        <v>1</v>
      </c>
      <c r="Q659">
        <v>3</v>
      </c>
      <c r="R659">
        <v>2</v>
      </c>
    </row>
    <row r="660" spans="1:18" x14ac:dyDescent="0.25">
      <c r="A660" s="8" t="s">
        <v>697</v>
      </c>
      <c r="B660">
        <v>0</v>
      </c>
      <c r="C660">
        <v>1</v>
      </c>
      <c r="D660">
        <v>2020</v>
      </c>
      <c r="E660">
        <v>1</v>
      </c>
      <c r="G660">
        <v>4830</v>
      </c>
      <c r="H660" t="b">
        <v>0</v>
      </c>
      <c r="I660">
        <v>0</v>
      </c>
      <c r="J660">
        <v>31067.91</v>
      </c>
      <c r="K660">
        <v>0</v>
      </c>
      <c r="L660" t="s">
        <v>63</v>
      </c>
      <c r="M660" t="s">
        <v>69</v>
      </c>
      <c r="N660" t="s">
        <v>69</v>
      </c>
      <c r="O660" t="s">
        <v>69</v>
      </c>
      <c r="P660">
        <v>1</v>
      </c>
      <c r="Q660">
        <v>4</v>
      </c>
      <c r="R660">
        <v>1</v>
      </c>
    </row>
    <row r="661" spans="1:18" x14ac:dyDescent="0.25">
      <c r="A661" s="8" t="s">
        <v>697</v>
      </c>
      <c r="B661">
        <v>0</v>
      </c>
      <c r="C661">
        <v>1</v>
      </c>
      <c r="D661">
        <v>2020</v>
      </c>
      <c r="E661">
        <v>1</v>
      </c>
      <c r="G661">
        <v>6020</v>
      </c>
      <c r="H661" t="b">
        <v>0</v>
      </c>
      <c r="I661">
        <v>18450</v>
      </c>
      <c r="J661">
        <v>741.57</v>
      </c>
      <c r="K661">
        <v>0</v>
      </c>
      <c r="L661" t="s">
        <v>70</v>
      </c>
      <c r="M661" t="s">
        <v>74</v>
      </c>
      <c r="N661" t="s">
        <v>75</v>
      </c>
      <c r="O661" t="s">
        <v>76</v>
      </c>
      <c r="P661">
        <v>2</v>
      </c>
      <c r="Q661">
        <v>2</v>
      </c>
      <c r="R661">
        <v>1</v>
      </c>
    </row>
    <row r="662" spans="1:18" x14ac:dyDescent="0.25">
      <c r="A662" s="8" t="s">
        <v>697</v>
      </c>
      <c r="B662">
        <v>0</v>
      </c>
      <c r="C662">
        <v>1</v>
      </c>
      <c r="D662">
        <v>2020</v>
      </c>
      <c r="E662">
        <v>1</v>
      </c>
      <c r="G662">
        <v>6024</v>
      </c>
      <c r="H662" t="b">
        <v>0</v>
      </c>
      <c r="I662">
        <v>10000</v>
      </c>
      <c r="J662">
        <v>0</v>
      </c>
      <c r="K662">
        <v>0</v>
      </c>
      <c r="L662" t="s">
        <v>70</v>
      </c>
      <c r="M662" t="s">
        <v>74</v>
      </c>
      <c r="N662" t="s">
        <v>75</v>
      </c>
      <c r="O662" t="s">
        <v>77</v>
      </c>
      <c r="P662">
        <v>2</v>
      </c>
      <c r="Q662">
        <v>2</v>
      </c>
      <c r="R662">
        <v>1</v>
      </c>
    </row>
    <row r="663" spans="1:18" x14ac:dyDescent="0.25">
      <c r="A663" s="8" t="s">
        <v>697</v>
      </c>
      <c r="B663">
        <v>0</v>
      </c>
      <c r="C663">
        <v>1</v>
      </c>
      <c r="D663">
        <v>2020</v>
      </c>
      <c r="E663">
        <v>1</v>
      </c>
      <c r="G663">
        <v>6095</v>
      </c>
      <c r="H663" t="b">
        <v>0</v>
      </c>
      <c r="I663">
        <v>3628.78</v>
      </c>
      <c r="J663">
        <v>0</v>
      </c>
      <c r="K663">
        <v>0</v>
      </c>
      <c r="L663" t="s">
        <v>70</v>
      </c>
      <c r="M663" t="s">
        <v>74</v>
      </c>
      <c r="N663" t="s">
        <v>75</v>
      </c>
      <c r="O663" t="s">
        <v>115</v>
      </c>
      <c r="P663">
        <v>2</v>
      </c>
      <c r="Q663">
        <v>2</v>
      </c>
      <c r="R663">
        <v>1</v>
      </c>
    </row>
    <row r="664" spans="1:18" x14ac:dyDescent="0.25">
      <c r="A664" s="8" t="s">
        <v>697</v>
      </c>
      <c r="B664">
        <v>0</v>
      </c>
      <c r="C664">
        <v>1</v>
      </c>
      <c r="D664">
        <v>2020</v>
      </c>
      <c r="E664">
        <v>1</v>
      </c>
      <c r="G664">
        <v>6110</v>
      </c>
      <c r="H664" t="b">
        <v>0</v>
      </c>
      <c r="I664">
        <v>4480.3900000000003</v>
      </c>
      <c r="J664">
        <v>0</v>
      </c>
      <c r="K664">
        <v>0</v>
      </c>
      <c r="L664" t="s">
        <v>70</v>
      </c>
      <c r="M664" t="s">
        <v>74</v>
      </c>
      <c r="N664" t="s">
        <v>78</v>
      </c>
      <c r="O664" t="s">
        <v>79</v>
      </c>
      <c r="P664">
        <v>2</v>
      </c>
      <c r="Q664">
        <v>2</v>
      </c>
      <c r="R664">
        <v>2</v>
      </c>
    </row>
    <row r="665" spans="1:18" x14ac:dyDescent="0.25">
      <c r="A665" s="8" t="s">
        <v>697</v>
      </c>
      <c r="B665">
        <v>0</v>
      </c>
      <c r="C665">
        <v>1</v>
      </c>
      <c r="D665">
        <v>2020</v>
      </c>
      <c r="E665">
        <v>1</v>
      </c>
      <c r="G665">
        <v>6111</v>
      </c>
      <c r="H665" t="b">
        <v>0</v>
      </c>
      <c r="I665">
        <v>181.47</v>
      </c>
      <c r="J665">
        <v>0</v>
      </c>
      <c r="K665">
        <v>0</v>
      </c>
      <c r="L665" t="s">
        <v>70</v>
      </c>
      <c r="M665" t="s">
        <v>74</v>
      </c>
      <c r="N665" t="s">
        <v>78</v>
      </c>
      <c r="O665" t="s">
        <v>80</v>
      </c>
      <c r="P665">
        <v>2</v>
      </c>
      <c r="Q665">
        <v>2</v>
      </c>
      <c r="R665">
        <v>2</v>
      </c>
    </row>
    <row r="666" spans="1:18" x14ac:dyDescent="0.25">
      <c r="A666" s="8" t="s">
        <v>697</v>
      </c>
      <c r="B666">
        <v>0</v>
      </c>
      <c r="C666">
        <v>1</v>
      </c>
      <c r="D666">
        <v>2020</v>
      </c>
      <c r="E666">
        <v>1</v>
      </c>
      <c r="G666">
        <v>6120</v>
      </c>
      <c r="H666" t="b">
        <v>0</v>
      </c>
      <c r="I666">
        <v>783.39</v>
      </c>
      <c r="J666">
        <v>0</v>
      </c>
      <c r="K666">
        <v>0</v>
      </c>
      <c r="L666" t="s">
        <v>70</v>
      </c>
      <c r="M666" t="s">
        <v>74</v>
      </c>
      <c r="N666" t="s">
        <v>78</v>
      </c>
      <c r="O666" t="s">
        <v>81</v>
      </c>
      <c r="P666">
        <v>2</v>
      </c>
      <c r="Q666">
        <v>2</v>
      </c>
      <c r="R666">
        <v>2</v>
      </c>
    </row>
    <row r="667" spans="1:18" x14ac:dyDescent="0.25">
      <c r="A667" s="8" t="s">
        <v>697</v>
      </c>
      <c r="B667">
        <v>0</v>
      </c>
      <c r="C667">
        <v>1</v>
      </c>
      <c r="D667">
        <v>2020</v>
      </c>
      <c r="E667">
        <v>1</v>
      </c>
      <c r="G667">
        <v>6201</v>
      </c>
      <c r="H667" t="b">
        <v>0</v>
      </c>
      <c r="I667">
        <v>4640.05</v>
      </c>
      <c r="J667">
        <v>0</v>
      </c>
      <c r="K667">
        <v>0</v>
      </c>
      <c r="L667" t="s">
        <v>70</v>
      </c>
      <c r="M667" t="s">
        <v>134</v>
      </c>
      <c r="N667" t="s">
        <v>135</v>
      </c>
      <c r="O667" t="s">
        <v>136</v>
      </c>
      <c r="P667">
        <v>2</v>
      </c>
      <c r="Q667">
        <v>3</v>
      </c>
      <c r="R667">
        <v>1</v>
      </c>
    </row>
    <row r="668" spans="1:18" x14ac:dyDescent="0.25">
      <c r="A668" s="8" t="s">
        <v>697</v>
      </c>
      <c r="B668">
        <v>0</v>
      </c>
      <c r="C668">
        <v>1</v>
      </c>
      <c r="D668">
        <v>2020</v>
      </c>
      <c r="E668">
        <v>1</v>
      </c>
      <c r="G668">
        <v>6220</v>
      </c>
      <c r="H668" t="b">
        <v>0</v>
      </c>
      <c r="I668">
        <v>473.73</v>
      </c>
      <c r="J668">
        <v>0</v>
      </c>
      <c r="K668">
        <v>0</v>
      </c>
      <c r="L668" t="s">
        <v>70</v>
      </c>
      <c r="M668" t="s">
        <v>134</v>
      </c>
      <c r="N668" t="s">
        <v>137</v>
      </c>
      <c r="O668" t="s">
        <v>138</v>
      </c>
      <c r="P668">
        <v>2</v>
      </c>
      <c r="Q668">
        <v>3</v>
      </c>
      <c r="R668">
        <v>2</v>
      </c>
    </row>
    <row r="669" spans="1:18" x14ac:dyDescent="0.25">
      <c r="A669" s="8" t="s">
        <v>697</v>
      </c>
      <c r="B669">
        <v>0</v>
      </c>
      <c r="C669">
        <v>1</v>
      </c>
      <c r="D669">
        <v>2020</v>
      </c>
      <c r="E669">
        <v>1</v>
      </c>
      <c r="G669">
        <v>6260</v>
      </c>
      <c r="H669" t="b">
        <v>0</v>
      </c>
      <c r="I669">
        <v>420.08</v>
      </c>
      <c r="J669">
        <v>0</v>
      </c>
      <c r="K669">
        <v>0</v>
      </c>
      <c r="L669" t="s">
        <v>70</v>
      </c>
      <c r="M669" t="s">
        <v>134</v>
      </c>
      <c r="N669" t="s">
        <v>137</v>
      </c>
      <c r="O669" t="s">
        <v>139</v>
      </c>
      <c r="P669">
        <v>2</v>
      </c>
      <c r="Q669">
        <v>3</v>
      </c>
      <c r="R669">
        <v>2</v>
      </c>
    </row>
    <row r="670" spans="1:18" x14ac:dyDescent="0.25">
      <c r="A670" s="8" t="s">
        <v>697</v>
      </c>
      <c r="B670">
        <v>0</v>
      </c>
      <c r="C670">
        <v>1</v>
      </c>
      <c r="D670">
        <v>2020</v>
      </c>
      <c r="E670">
        <v>1</v>
      </c>
      <c r="G670">
        <v>6300</v>
      </c>
      <c r="H670" t="b">
        <v>0</v>
      </c>
      <c r="I670">
        <v>154.81</v>
      </c>
      <c r="J670">
        <v>0</v>
      </c>
      <c r="K670">
        <v>0</v>
      </c>
      <c r="L670" t="s">
        <v>70</v>
      </c>
      <c r="M670" t="s">
        <v>82</v>
      </c>
      <c r="N670" t="s">
        <v>83</v>
      </c>
      <c r="O670" t="s">
        <v>82</v>
      </c>
      <c r="P670">
        <v>2</v>
      </c>
      <c r="Q670">
        <v>4</v>
      </c>
      <c r="R670">
        <v>10</v>
      </c>
    </row>
    <row r="671" spans="1:18" x14ac:dyDescent="0.25">
      <c r="A671" s="8" t="s">
        <v>697</v>
      </c>
      <c r="B671">
        <v>0</v>
      </c>
      <c r="C671">
        <v>1</v>
      </c>
      <c r="D671">
        <v>2020</v>
      </c>
      <c r="E671">
        <v>1</v>
      </c>
      <c r="G671">
        <v>6301</v>
      </c>
      <c r="H671" t="b">
        <v>0</v>
      </c>
      <c r="I671">
        <v>3152.25</v>
      </c>
      <c r="J671">
        <v>3152.25</v>
      </c>
      <c r="K671">
        <v>0</v>
      </c>
      <c r="L671" t="s">
        <v>70</v>
      </c>
      <c r="M671" t="s">
        <v>82</v>
      </c>
      <c r="N671" t="s">
        <v>83</v>
      </c>
      <c r="O671" t="s">
        <v>122</v>
      </c>
      <c r="P671">
        <v>2</v>
      </c>
      <c r="Q671">
        <v>4</v>
      </c>
      <c r="R671">
        <v>10</v>
      </c>
    </row>
    <row r="672" spans="1:18" x14ac:dyDescent="0.25">
      <c r="A672" s="8" t="s">
        <v>697</v>
      </c>
      <c r="B672">
        <v>0</v>
      </c>
      <c r="C672">
        <v>1</v>
      </c>
      <c r="D672">
        <v>2020</v>
      </c>
      <c r="E672">
        <v>1</v>
      </c>
      <c r="G672">
        <v>6310</v>
      </c>
      <c r="H672" t="b">
        <v>0</v>
      </c>
      <c r="I672">
        <v>5276.27</v>
      </c>
      <c r="J672">
        <v>0</v>
      </c>
      <c r="K672">
        <v>0</v>
      </c>
      <c r="L672" t="s">
        <v>70</v>
      </c>
      <c r="M672" t="s">
        <v>82</v>
      </c>
      <c r="N672" t="s">
        <v>84</v>
      </c>
      <c r="O672" t="s">
        <v>85</v>
      </c>
      <c r="P672">
        <v>2</v>
      </c>
      <c r="Q672">
        <v>4</v>
      </c>
      <c r="R672">
        <v>1</v>
      </c>
    </row>
    <row r="673" spans="1:18" x14ac:dyDescent="0.25">
      <c r="A673" s="8" t="s">
        <v>697</v>
      </c>
      <c r="B673">
        <v>0</v>
      </c>
      <c r="C673">
        <v>1</v>
      </c>
      <c r="D673">
        <v>2020</v>
      </c>
      <c r="E673">
        <v>1</v>
      </c>
      <c r="G673">
        <v>6325</v>
      </c>
      <c r="H673" t="b">
        <v>0</v>
      </c>
      <c r="I673">
        <v>1110.51</v>
      </c>
      <c r="J673">
        <v>0</v>
      </c>
      <c r="K673">
        <v>0</v>
      </c>
      <c r="L673" t="s">
        <v>70</v>
      </c>
      <c r="M673" t="s">
        <v>82</v>
      </c>
      <c r="N673" t="s">
        <v>84</v>
      </c>
      <c r="O673" t="s">
        <v>86</v>
      </c>
      <c r="P673">
        <v>2</v>
      </c>
      <c r="Q673">
        <v>4</v>
      </c>
      <c r="R673">
        <v>1</v>
      </c>
    </row>
    <row r="674" spans="1:18" x14ac:dyDescent="0.25">
      <c r="A674" s="8" t="s">
        <v>697</v>
      </c>
      <c r="B674">
        <v>0</v>
      </c>
      <c r="C674">
        <v>1</v>
      </c>
      <c r="D674">
        <v>2020</v>
      </c>
      <c r="E674">
        <v>1</v>
      </c>
      <c r="G674">
        <v>6330</v>
      </c>
      <c r="H674" t="b">
        <v>0</v>
      </c>
      <c r="I674">
        <v>424.59</v>
      </c>
      <c r="J674">
        <v>0</v>
      </c>
      <c r="K674">
        <v>0</v>
      </c>
      <c r="L674" t="s">
        <v>70</v>
      </c>
      <c r="M674" t="s">
        <v>82</v>
      </c>
      <c r="N674" t="s">
        <v>84</v>
      </c>
      <c r="O674" t="s">
        <v>87</v>
      </c>
      <c r="P674">
        <v>2</v>
      </c>
      <c r="Q674">
        <v>4</v>
      </c>
      <c r="R674">
        <v>1</v>
      </c>
    </row>
    <row r="675" spans="1:18" x14ac:dyDescent="0.25">
      <c r="A675" s="8" t="s">
        <v>697</v>
      </c>
      <c r="B675">
        <v>0</v>
      </c>
      <c r="C675">
        <v>1</v>
      </c>
      <c r="D675">
        <v>2020</v>
      </c>
      <c r="E675">
        <v>1</v>
      </c>
      <c r="G675">
        <v>6400</v>
      </c>
      <c r="H675" t="b">
        <v>0</v>
      </c>
      <c r="I675">
        <v>7861.2000000000007</v>
      </c>
      <c r="J675">
        <v>0</v>
      </c>
      <c r="K675">
        <v>0</v>
      </c>
      <c r="L675" t="s">
        <v>70</v>
      </c>
      <c r="M675" t="s">
        <v>82</v>
      </c>
      <c r="N675" t="s">
        <v>88</v>
      </c>
      <c r="O675" t="s">
        <v>89</v>
      </c>
      <c r="P675">
        <v>2</v>
      </c>
      <c r="Q675">
        <v>4</v>
      </c>
      <c r="R675">
        <v>2</v>
      </c>
    </row>
    <row r="676" spans="1:18" x14ac:dyDescent="0.25">
      <c r="A676" s="8" t="s">
        <v>697</v>
      </c>
      <c r="B676">
        <v>0</v>
      </c>
      <c r="C676">
        <v>1</v>
      </c>
      <c r="D676">
        <v>2020</v>
      </c>
      <c r="E676">
        <v>1</v>
      </c>
      <c r="G676">
        <v>6470</v>
      </c>
      <c r="H676" t="b">
        <v>0</v>
      </c>
      <c r="I676">
        <v>146.33000000000001</v>
      </c>
      <c r="J676">
        <v>0</v>
      </c>
      <c r="K676">
        <v>0</v>
      </c>
      <c r="L676" t="s">
        <v>70</v>
      </c>
      <c r="M676" t="s">
        <v>82</v>
      </c>
      <c r="N676" t="s">
        <v>91</v>
      </c>
      <c r="O676" t="s">
        <v>92</v>
      </c>
      <c r="P676">
        <v>2</v>
      </c>
      <c r="Q676">
        <v>4</v>
      </c>
      <c r="R676">
        <v>3</v>
      </c>
    </row>
    <row r="677" spans="1:18" x14ac:dyDescent="0.25">
      <c r="A677" s="8" t="s">
        <v>697</v>
      </c>
      <c r="B677">
        <v>0</v>
      </c>
      <c r="C677">
        <v>1</v>
      </c>
      <c r="D677">
        <v>2020</v>
      </c>
      <c r="E677">
        <v>1</v>
      </c>
      <c r="G677">
        <v>6495</v>
      </c>
      <c r="H677" t="b">
        <v>0</v>
      </c>
      <c r="I677">
        <v>306.25</v>
      </c>
      <c r="J677">
        <v>0</v>
      </c>
      <c r="K677">
        <v>0</v>
      </c>
      <c r="L677" t="s">
        <v>70</v>
      </c>
      <c r="M677" t="s">
        <v>82</v>
      </c>
      <c r="N677" t="s">
        <v>91</v>
      </c>
      <c r="O677" t="s">
        <v>93</v>
      </c>
      <c r="P677">
        <v>2</v>
      </c>
      <c r="Q677">
        <v>4</v>
      </c>
      <c r="R677">
        <v>3</v>
      </c>
    </row>
    <row r="678" spans="1:18" x14ac:dyDescent="0.25">
      <c r="A678" s="8" t="s">
        <v>697</v>
      </c>
      <c r="B678">
        <v>0</v>
      </c>
      <c r="C678">
        <v>1</v>
      </c>
      <c r="D678">
        <v>2020</v>
      </c>
      <c r="E678">
        <v>1</v>
      </c>
      <c r="G678">
        <v>6640</v>
      </c>
      <c r="H678" t="b">
        <v>0</v>
      </c>
      <c r="I678">
        <v>16.64</v>
      </c>
      <c r="J678">
        <v>0</v>
      </c>
      <c r="K678">
        <v>0</v>
      </c>
      <c r="L678" t="s">
        <v>70</v>
      </c>
      <c r="M678" t="s">
        <v>82</v>
      </c>
      <c r="N678" t="s">
        <v>94</v>
      </c>
      <c r="O678" t="s">
        <v>95</v>
      </c>
      <c r="P678">
        <v>2</v>
      </c>
      <c r="Q678">
        <v>4</v>
      </c>
      <c r="R678">
        <v>5</v>
      </c>
    </row>
    <row r="679" spans="1:18" x14ac:dyDescent="0.25">
      <c r="A679" s="8" t="s">
        <v>697</v>
      </c>
      <c r="B679">
        <v>0</v>
      </c>
      <c r="C679">
        <v>1</v>
      </c>
      <c r="D679">
        <v>2020</v>
      </c>
      <c r="E679">
        <v>1</v>
      </c>
      <c r="G679">
        <v>6650</v>
      </c>
      <c r="H679" t="b">
        <v>0</v>
      </c>
      <c r="I679">
        <v>135.02000000000001</v>
      </c>
      <c r="J679">
        <v>0</v>
      </c>
      <c r="K679">
        <v>0</v>
      </c>
      <c r="L679" t="s">
        <v>70</v>
      </c>
      <c r="M679" t="s">
        <v>82</v>
      </c>
      <c r="N679" t="s">
        <v>94</v>
      </c>
      <c r="O679" t="s">
        <v>96</v>
      </c>
      <c r="P679">
        <v>2</v>
      </c>
      <c r="Q679">
        <v>4</v>
      </c>
      <c r="R679">
        <v>5</v>
      </c>
    </row>
    <row r="680" spans="1:18" x14ac:dyDescent="0.25">
      <c r="A680" s="8" t="s">
        <v>697</v>
      </c>
      <c r="B680">
        <v>0</v>
      </c>
      <c r="C680">
        <v>1</v>
      </c>
      <c r="D680">
        <v>2020</v>
      </c>
      <c r="E680">
        <v>1</v>
      </c>
      <c r="G680">
        <v>6663</v>
      </c>
      <c r="H680" t="b">
        <v>0</v>
      </c>
      <c r="I680">
        <v>134.4</v>
      </c>
      <c r="J680">
        <v>0</v>
      </c>
      <c r="K680">
        <v>0</v>
      </c>
      <c r="L680" t="s">
        <v>70</v>
      </c>
      <c r="M680" t="s">
        <v>82</v>
      </c>
      <c r="N680" t="s">
        <v>94</v>
      </c>
      <c r="O680" t="s">
        <v>97</v>
      </c>
      <c r="P680">
        <v>2</v>
      </c>
      <c r="Q680">
        <v>4</v>
      </c>
      <c r="R680">
        <v>5</v>
      </c>
    </row>
    <row r="681" spans="1:18" x14ac:dyDescent="0.25">
      <c r="A681" s="8" t="s">
        <v>697</v>
      </c>
      <c r="B681">
        <v>0</v>
      </c>
      <c r="C681">
        <v>1</v>
      </c>
      <c r="D681">
        <v>2020</v>
      </c>
      <c r="E681">
        <v>1</v>
      </c>
      <c r="G681">
        <v>6664</v>
      </c>
      <c r="H681" t="b">
        <v>0</v>
      </c>
      <c r="I681">
        <v>14</v>
      </c>
      <c r="J681">
        <v>134.4</v>
      </c>
      <c r="K681">
        <v>0</v>
      </c>
      <c r="L681" t="s">
        <v>70</v>
      </c>
      <c r="M681" t="s">
        <v>82</v>
      </c>
      <c r="N681" t="s">
        <v>94</v>
      </c>
      <c r="O681" t="s">
        <v>98</v>
      </c>
      <c r="P681">
        <v>2</v>
      </c>
      <c r="Q681">
        <v>4</v>
      </c>
      <c r="R681">
        <v>5</v>
      </c>
    </row>
    <row r="682" spans="1:18" x14ac:dyDescent="0.25">
      <c r="A682" s="8" t="s">
        <v>697</v>
      </c>
      <c r="B682">
        <v>0</v>
      </c>
      <c r="C682">
        <v>1</v>
      </c>
      <c r="D682">
        <v>2020</v>
      </c>
      <c r="E682">
        <v>1</v>
      </c>
      <c r="G682">
        <v>6800</v>
      </c>
      <c r="H682" t="b">
        <v>0</v>
      </c>
      <c r="I682">
        <v>61</v>
      </c>
      <c r="J682">
        <v>0</v>
      </c>
      <c r="K682">
        <v>0</v>
      </c>
      <c r="L682" t="s">
        <v>70</v>
      </c>
      <c r="M682" t="s">
        <v>82</v>
      </c>
      <c r="N682" t="s">
        <v>99</v>
      </c>
      <c r="O682" t="s">
        <v>123</v>
      </c>
      <c r="P682">
        <v>2</v>
      </c>
      <c r="Q682">
        <v>4</v>
      </c>
      <c r="R682">
        <v>6</v>
      </c>
    </row>
    <row r="683" spans="1:18" x14ac:dyDescent="0.25">
      <c r="A683" s="8" t="s">
        <v>697</v>
      </c>
      <c r="B683">
        <v>0</v>
      </c>
      <c r="C683">
        <v>1</v>
      </c>
      <c r="D683">
        <v>2020</v>
      </c>
      <c r="E683">
        <v>1</v>
      </c>
      <c r="G683">
        <v>6805</v>
      </c>
      <c r="H683" t="b">
        <v>0</v>
      </c>
      <c r="I683">
        <v>356.53999999999996</v>
      </c>
      <c r="J683">
        <v>0</v>
      </c>
      <c r="K683">
        <v>0</v>
      </c>
      <c r="L683" t="s">
        <v>70</v>
      </c>
      <c r="M683" t="s">
        <v>82</v>
      </c>
      <c r="N683" t="s">
        <v>99</v>
      </c>
      <c r="O683" t="s">
        <v>100</v>
      </c>
      <c r="P683">
        <v>2</v>
      </c>
      <c r="Q683">
        <v>4</v>
      </c>
      <c r="R683">
        <v>6</v>
      </c>
    </row>
    <row r="684" spans="1:18" x14ac:dyDescent="0.25">
      <c r="A684" s="8" t="s">
        <v>697</v>
      </c>
      <c r="B684">
        <v>0</v>
      </c>
      <c r="C684">
        <v>1</v>
      </c>
      <c r="D684">
        <v>2020</v>
      </c>
      <c r="E684">
        <v>1</v>
      </c>
      <c r="G684">
        <v>6815</v>
      </c>
      <c r="H684" t="b">
        <v>0</v>
      </c>
      <c r="I684">
        <v>248.74</v>
      </c>
      <c r="J684">
        <v>0</v>
      </c>
      <c r="K684">
        <v>0</v>
      </c>
      <c r="L684" t="s">
        <v>70</v>
      </c>
      <c r="M684" t="s">
        <v>82</v>
      </c>
      <c r="N684" t="s">
        <v>99</v>
      </c>
      <c r="O684" t="s">
        <v>99</v>
      </c>
      <c r="P684">
        <v>2</v>
      </c>
      <c r="Q684">
        <v>4</v>
      </c>
      <c r="R684">
        <v>6</v>
      </c>
    </row>
    <row r="685" spans="1:18" x14ac:dyDescent="0.25">
      <c r="A685" s="8" t="s">
        <v>697</v>
      </c>
      <c r="B685">
        <v>0</v>
      </c>
      <c r="C685">
        <v>1</v>
      </c>
      <c r="D685">
        <v>2020</v>
      </c>
      <c r="E685">
        <v>1</v>
      </c>
      <c r="G685">
        <v>6825</v>
      </c>
      <c r="H685" t="b">
        <v>0</v>
      </c>
      <c r="I685">
        <v>1023.7</v>
      </c>
      <c r="J685">
        <v>0</v>
      </c>
      <c r="K685">
        <v>0</v>
      </c>
      <c r="L685" t="s">
        <v>70</v>
      </c>
      <c r="M685" t="s">
        <v>82</v>
      </c>
      <c r="N685" t="s">
        <v>101</v>
      </c>
      <c r="O685" t="s">
        <v>102</v>
      </c>
      <c r="P685">
        <v>2</v>
      </c>
      <c r="Q685">
        <v>4</v>
      </c>
      <c r="R685">
        <v>9</v>
      </c>
    </row>
    <row r="686" spans="1:18" x14ac:dyDescent="0.25">
      <c r="A686" s="8" t="s">
        <v>697</v>
      </c>
      <c r="B686">
        <v>0</v>
      </c>
      <c r="C686">
        <v>1</v>
      </c>
      <c r="D686">
        <v>2020</v>
      </c>
      <c r="E686">
        <v>1</v>
      </c>
      <c r="G686">
        <v>6855</v>
      </c>
      <c r="H686" t="b">
        <v>0</v>
      </c>
      <c r="I686">
        <v>33.5</v>
      </c>
      <c r="J686">
        <v>35</v>
      </c>
      <c r="K686">
        <v>0</v>
      </c>
      <c r="L686" t="s">
        <v>70</v>
      </c>
      <c r="M686" t="s">
        <v>82</v>
      </c>
      <c r="N686" t="s">
        <v>103</v>
      </c>
      <c r="O686" t="s">
        <v>104</v>
      </c>
      <c r="P686">
        <v>2</v>
      </c>
      <c r="Q686">
        <v>4</v>
      </c>
      <c r="R686">
        <v>11</v>
      </c>
    </row>
    <row r="687" spans="1:18" x14ac:dyDescent="0.25">
      <c r="A687" s="8" t="s">
        <v>697</v>
      </c>
      <c r="B687">
        <v>0</v>
      </c>
      <c r="C687">
        <v>1</v>
      </c>
      <c r="D687">
        <v>2020</v>
      </c>
      <c r="E687">
        <v>1</v>
      </c>
      <c r="G687">
        <v>9000</v>
      </c>
      <c r="H687" t="b">
        <v>1</v>
      </c>
      <c r="I687">
        <v>13870961.92</v>
      </c>
      <c r="J687">
        <v>14009849.769999998</v>
      </c>
      <c r="K687">
        <v>3</v>
      </c>
      <c r="L687" t="s">
        <v>111</v>
      </c>
      <c r="M687" t="s">
        <v>111</v>
      </c>
      <c r="N687" t="s">
        <v>111</v>
      </c>
      <c r="O687" t="s">
        <v>112</v>
      </c>
      <c r="P687">
        <v>1</v>
      </c>
      <c r="Q687">
        <v>1</v>
      </c>
      <c r="R687">
        <v>1</v>
      </c>
    </row>
    <row r="688" spans="1:18" x14ac:dyDescent="0.25">
      <c r="A688" s="8" t="s">
        <v>697</v>
      </c>
      <c r="B688">
        <v>0</v>
      </c>
      <c r="C688">
        <v>1</v>
      </c>
      <c r="D688">
        <v>2020</v>
      </c>
      <c r="E688">
        <v>1</v>
      </c>
      <c r="G688">
        <v>9008</v>
      </c>
      <c r="H688" t="b">
        <v>1</v>
      </c>
      <c r="I688">
        <v>0</v>
      </c>
      <c r="J688">
        <v>128.4</v>
      </c>
      <c r="K688">
        <v>3</v>
      </c>
      <c r="L688" t="s">
        <v>111</v>
      </c>
      <c r="M688" t="s">
        <v>111</v>
      </c>
      <c r="N688" t="s">
        <v>111</v>
      </c>
      <c r="O688" t="s">
        <v>113</v>
      </c>
      <c r="P688">
        <v>1</v>
      </c>
      <c r="Q688">
        <v>1</v>
      </c>
      <c r="R688">
        <v>1</v>
      </c>
    </row>
    <row r="689" spans="1:18" x14ac:dyDescent="0.25">
      <c r="A689" s="8" t="s">
        <v>697</v>
      </c>
      <c r="B689">
        <v>0</v>
      </c>
      <c r="C689">
        <v>1</v>
      </c>
      <c r="D689">
        <v>2020</v>
      </c>
      <c r="E689">
        <v>1</v>
      </c>
      <c r="G689">
        <v>9009</v>
      </c>
      <c r="H689" t="b">
        <v>1</v>
      </c>
      <c r="I689">
        <v>139016.25000000003</v>
      </c>
      <c r="J689">
        <v>0</v>
      </c>
      <c r="K689">
        <v>3</v>
      </c>
      <c r="L689" t="s">
        <v>111</v>
      </c>
      <c r="M689" t="s">
        <v>111</v>
      </c>
      <c r="N689" t="s">
        <v>111</v>
      </c>
      <c r="O689" t="s">
        <v>114</v>
      </c>
      <c r="P689">
        <v>1</v>
      </c>
      <c r="Q689">
        <v>1</v>
      </c>
      <c r="R689">
        <v>1</v>
      </c>
    </row>
    <row r="690" spans="1:18" x14ac:dyDescent="0.25">
      <c r="A690" s="8" t="s">
        <v>697</v>
      </c>
      <c r="B690">
        <v>0</v>
      </c>
      <c r="C690">
        <v>1</v>
      </c>
      <c r="D690">
        <v>2020</v>
      </c>
      <c r="E690">
        <v>2</v>
      </c>
      <c r="G690">
        <v>143</v>
      </c>
      <c r="H690" t="b">
        <v>0</v>
      </c>
      <c r="I690">
        <v>701.39999999999964</v>
      </c>
      <c r="J690">
        <v>4669.79</v>
      </c>
      <c r="K690">
        <v>1</v>
      </c>
      <c r="L690" t="s">
        <v>9</v>
      </c>
      <c r="M690" t="s">
        <v>10</v>
      </c>
      <c r="N690" t="s">
        <v>11</v>
      </c>
      <c r="O690" t="s">
        <v>12</v>
      </c>
      <c r="P690">
        <v>1</v>
      </c>
      <c r="Q690">
        <v>1</v>
      </c>
      <c r="R690">
        <v>1</v>
      </c>
    </row>
    <row r="691" spans="1:18" x14ac:dyDescent="0.25">
      <c r="A691" s="8" t="s">
        <v>697</v>
      </c>
      <c r="B691">
        <v>0</v>
      </c>
      <c r="C691">
        <v>1</v>
      </c>
      <c r="D691">
        <v>2020</v>
      </c>
      <c r="E691">
        <v>2</v>
      </c>
      <c r="G691">
        <v>630</v>
      </c>
      <c r="H691" t="b">
        <v>0</v>
      </c>
      <c r="I691">
        <v>949.42</v>
      </c>
      <c r="J691">
        <v>519.57000000000005</v>
      </c>
      <c r="K691">
        <v>1</v>
      </c>
      <c r="L691" t="s">
        <v>9</v>
      </c>
      <c r="M691" t="s">
        <v>13</v>
      </c>
      <c r="N691" t="s">
        <v>14</v>
      </c>
      <c r="O691" t="s">
        <v>16</v>
      </c>
      <c r="P691">
        <v>1</v>
      </c>
      <c r="Q691">
        <v>2</v>
      </c>
      <c r="R691">
        <v>3</v>
      </c>
    </row>
    <row r="692" spans="1:18" x14ac:dyDescent="0.25">
      <c r="A692" s="8" t="s">
        <v>697</v>
      </c>
      <c r="B692">
        <v>0</v>
      </c>
      <c r="C692">
        <v>1</v>
      </c>
      <c r="D692">
        <v>2020</v>
      </c>
      <c r="E692">
        <v>2</v>
      </c>
      <c r="G692">
        <v>650</v>
      </c>
      <c r="H692" t="b">
        <v>0</v>
      </c>
      <c r="I692">
        <v>2771</v>
      </c>
      <c r="J692">
        <v>221.08</v>
      </c>
      <c r="K692">
        <v>1</v>
      </c>
      <c r="L692" t="s">
        <v>9</v>
      </c>
      <c r="M692" t="s">
        <v>13</v>
      </c>
      <c r="N692" t="s">
        <v>14</v>
      </c>
      <c r="O692" t="s">
        <v>17</v>
      </c>
      <c r="P692">
        <v>1</v>
      </c>
      <c r="Q692">
        <v>2</v>
      </c>
      <c r="R692">
        <v>3</v>
      </c>
    </row>
    <row r="693" spans="1:18" x14ac:dyDescent="0.25">
      <c r="A693" s="8" t="s">
        <v>697</v>
      </c>
      <c r="B693">
        <v>0</v>
      </c>
      <c r="C693">
        <v>1</v>
      </c>
      <c r="D693">
        <v>2020</v>
      </c>
      <c r="E693">
        <v>2</v>
      </c>
      <c r="G693">
        <v>770</v>
      </c>
      <c r="H693" t="b">
        <v>0</v>
      </c>
      <c r="I693">
        <v>87918.849999999991</v>
      </c>
      <c r="J693">
        <v>0</v>
      </c>
      <c r="K693">
        <v>1</v>
      </c>
      <c r="L693" t="s">
        <v>9</v>
      </c>
      <c r="M693" t="s">
        <v>13</v>
      </c>
      <c r="N693" t="s">
        <v>664</v>
      </c>
      <c r="O693" t="s">
        <v>665</v>
      </c>
      <c r="P693">
        <v>1</v>
      </c>
      <c r="Q693">
        <v>2</v>
      </c>
      <c r="R693">
        <v>4</v>
      </c>
    </row>
    <row r="694" spans="1:18" x14ac:dyDescent="0.25">
      <c r="A694" s="8" t="s">
        <v>697</v>
      </c>
      <c r="B694">
        <v>0</v>
      </c>
      <c r="C694">
        <v>1</v>
      </c>
      <c r="D694">
        <v>2020</v>
      </c>
      <c r="E694">
        <v>2</v>
      </c>
      <c r="G694">
        <v>1200</v>
      </c>
      <c r="H694" t="b">
        <v>0</v>
      </c>
      <c r="I694">
        <v>0</v>
      </c>
      <c r="J694">
        <v>128.4</v>
      </c>
      <c r="K694">
        <v>1</v>
      </c>
      <c r="L694" t="s">
        <v>19</v>
      </c>
      <c r="M694" t="s">
        <v>23</v>
      </c>
      <c r="N694" t="s">
        <v>148</v>
      </c>
      <c r="O694" t="s">
        <v>148</v>
      </c>
      <c r="P694">
        <v>2</v>
      </c>
      <c r="Q694">
        <v>2</v>
      </c>
      <c r="R694">
        <v>1</v>
      </c>
    </row>
    <row r="695" spans="1:18" x14ac:dyDescent="0.25">
      <c r="A695" s="8" t="s">
        <v>697</v>
      </c>
      <c r="B695">
        <v>0</v>
      </c>
      <c r="C695">
        <v>1</v>
      </c>
      <c r="D695">
        <v>2020</v>
      </c>
      <c r="E695">
        <v>2</v>
      </c>
      <c r="G695">
        <v>1401</v>
      </c>
      <c r="H695" t="b">
        <v>0</v>
      </c>
      <c r="I695">
        <v>5.3699999999999992</v>
      </c>
      <c r="J695">
        <v>0</v>
      </c>
      <c r="K695">
        <v>1</v>
      </c>
      <c r="L695" t="s">
        <v>19</v>
      </c>
      <c r="M695" t="s">
        <v>23</v>
      </c>
      <c r="N695" t="s">
        <v>24</v>
      </c>
      <c r="O695" t="s">
        <v>26</v>
      </c>
      <c r="P695">
        <v>2</v>
      </c>
      <c r="Q695">
        <v>2</v>
      </c>
      <c r="R695">
        <v>4</v>
      </c>
    </row>
    <row r="696" spans="1:18" x14ac:dyDescent="0.25">
      <c r="A696" s="8" t="s">
        <v>697</v>
      </c>
      <c r="B696">
        <v>0</v>
      </c>
      <c r="C696">
        <v>1</v>
      </c>
      <c r="D696">
        <v>2020</v>
      </c>
      <c r="E696">
        <v>2</v>
      </c>
      <c r="G696">
        <v>1406</v>
      </c>
      <c r="H696" t="b">
        <v>0</v>
      </c>
      <c r="I696">
        <v>45574.9</v>
      </c>
      <c r="J696">
        <v>1315.94</v>
      </c>
      <c r="K696">
        <v>1</v>
      </c>
      <c r="L696" t="s">
        <v>19</v>
      </c>
      <c r="M696" t="s">
        <v>23</v>
      </c>
      <c r="N696" t="s">
        <v>24</v>
      </c>
      <c r="O696" t="s">
        <v>27</v>
      </c>
      <c r="P696">
        <v>2</v>
      </c>
      <c r="Q696">
        <v>2</v>
      </c>
      <c r="R696">
        <v>4</v>
      </c>
    </row>
    <row r="697" spans="1:18" x14ac:dyDescent="0.25">
      <c r="A697" s="8" t="s">
        <v>697</v>
      </c>
      <c r="B697">
        <v>0</v>
      </c>
      <c r="C697">
        <v>1</v>
      </c>
      <c r="D697">
        <v>2020</v>
      </c>
      <c r="E697">
        <v>2</v>
      </c>
      <c r="G697">
        <v>1434</v>
      </c>
      <c r="H697" t="b">
        <v>0</v>
      </c>
      <c r="I697">
        <v>290.94</v>
      </c>
      <c r="J697">
        <v>63.769999999999996</v>
      </c>
      <c r="K697">
        <v>1</v>
      </c>
      <c r="L697" t="s">
        <v>19</v>
      </c>
      <c r="M697" t="s">
        <v>23</v>
      </c>
      <c r="N697" t="s">
        <v>24</v>
      </c>
      <c r="O697" t="s">
        <v>28</v>
      </c>
      <c r="P697">
        <v>2</v>
      </c>
      <c r="Q697">
        <v>2</v>
      </c>
      <c r="R697">
        <v>4</v>
      </c>
    </row>
    <row r="698" spans="1:18" x14ac:dyDescent="0.25">
      <c r="A698" s="8" t="s">
        <v>697</v>
      </c>
      <c r="B698">
        <v>0</v>
      </c>
      <c r="C698">
        <v>1</v>
      </c>
      <c r="D698">
        <v>2020</v>
      </c>
      <c r="E698">
        <v>2</v>
      </c>
      <c r="G698">
        <v>1437</v>
      </c>
      <c r="H698" t="b">
        <v>0</v>
      </c>
      <c r="I698">
        <v>229.57</v>
      </c>
      <c r="J698">
        <v>186.9</v>
      </c>
      <c r="K698">
        <v>1</v>
      </c>
      <c r="L698" t="s">
        <v>19</v>
      </c>
      <c r="M698" t="s">
        <v>23</v>
      </c>
      <c r="N698" t="s">
        <v>24</v>
      </c>
      <c r="O698" t="s">
        <v>29</v>
      </c>
      <c r="P698">
        <v>2</v>
      </c>
      <c r="Q698">
        <v>2</v>
      </c>
      <c r="R698">
        <v>4</v>
      </c>
    </row>
    <row r="699" spans="1:18" x14ac:dyDescent="0.25">
      <c r="A699" s="8" t="s">
        <v>697</v>
      </c>
      <c r="B699">
        <v>0</v>
      </c>
      <c r="C699">
        <v>1</v>
      </c>
      <c r="D699">
        <v>2020</v>
      </c>
      <c r="E699">
        <v>2</v>
      </c>
      <c r="G699">
        <v>1803</v>
      </c>
      <c r="H699" t="b">
        <v>0</v>
      </c>
      <c r="I699">
        <v>394654.58</v>
      </c>
      <c r="J699">
        <v>210047.03999999998</v>
      </c>
      <c r="K699">
        <v>1</v>
      </c>
      <c r="L699" t="s">
        <v>19</v>
      </c>
      <c r="M699" t="s">
        <v>30</v>
      </c>
      <c r="N699" t="s">
        <v>31</v>
      </c>
      <c r="O699" t="s">
        <v>33</v>
      </c>
      <c r="P699">
        <v>2</v>
      </c>
      <c r="Q699">
        <v>4</v>
      </c>
      <c r="R699">
        <v>1</v>
      </c>
    </row>
    <row r="700" spans="1:18" x14ac:dyDescent="0.25">
      <c r="A700" s="8" t="s">
        <v>697</v>
      </c>
      <c r="B700">
        <v>0</v>
      </c>
      <c r="C700">
        <v>1</v>
      </c>
      <c r="D700">
        <v>2020</v>
      </c>
      <c r="E700">
        <v>2</v>
      </c>
      <c r="G700">
        <v>3070</v>
      </c>
      <c r="H700" t="b">
        <v>0</v>
      </c>
      <c r="I700">
        <v>66266.820000000007</v>
      </c>
      <c r="J700">
        <v>0</v>
      </c>
      <c r="K700">
        <v>2</v>
      </c>
      <c r="L700" t="s">
        <v>46</v>
      </c>
      <c r="M700" t="s">
        <v>47</v>
      </c>
      <c r="N700" t="s">
        <v>47</v>
      </c>
      <c r="O700" t="s">
        <v>47</v>
      </c>
      <c r="P700">
        <v>2</v>
      </c>
      <c r="Q700">
        <v>3</v>
      </c>
      <c r="R700">
        <v>3</v>
      </c>
    </row>
    <row r="701" spans="1:18" x14ac:dyDescent="0.25">
      <c r="A701" s="8" t="s">
        <v>697</v>
      </c>
      <c r="B701">
        <v>0</v>
      </c>
      <c r="C701">
        <v>1</v>
      </c>
      <c r="D701">
        <v>2020</v>
      </c>
      <c r="E701">
        <v>2</v>
      </c>
      <c r="G701">
        <v>3074</v>
      </c>
      <c r="H701" t="b">
        <v>0</v>
      </c>
      <c r="I701">
        <v>45000</v>
      </c>
      <c r="J701">
        <v>0</v>
      </c>
      <c r="K701">
        <v>2</v>
      </c>
      <c r="L701" t="s">
        <v>46</v>
      </c>
      <c r="M701" t="s">
        <v>47</v>
      </c>
      <c r="N701" t="s">
        <v>47</v>
      </c>
      <c r="O701" t="s">
        <v>142</v>
      </c>
      <c r="P701">
        <v>2</v>
      </c>
      <c r="Q701">
        <v>3</v>
      </c>
      <c r="R701">
        <v>3</v>
      </c>
    </row>
    <row r="702" spans="1:18" x14ac:dyDescent="0.25">
      <c r="A702" s="8" t="s">
        <v>697</v>
      </c>
      <c r="B702">
        <v>0</v>
      </c>
      <c r="C702">
        <v>1</v>
      </c>
      <c r="D702">
        <v>2020</v>
      </c>
      <c r="E702">
        <v>2</v>
      </c>
      <c r="G702">
        <v>3300</v>
      </c>
      <c r="H702" t="b">
        <v>0</v>
      </c>
      <c r="I702">
        <v>131106.02999999994</v>
      </c>
      <c r="J702">
        <v>288359.38999999996</v>
      </c>
      <c r="K702">
        <v>2</v>
      </c>
      <c r="L702" t="s">
        <v>51</v>
      </c>
      <c r="M702" t="s">
        <v>149</v>
      </c>
      <c r="N702" t="s">
        <v>149</v>
      </c>
      <c r="O702" t="s">
        <v>150</v>
      </c>
      <c r="P702">
        <v>3</v>
      </c>
      <c r="Q702">
        <v>4</v>
      </c>
      <c r="R702">
        <v>1</v>
      </c>
    </row>
    <row r="703" spans="1:18" x14ac:dyDescent="0.25">
      <c r="A703" s="8" t="s">
        <v>697</v>
      </c>
      <c r="B703">
        <v>0</v>
      </c>
      <c r="C703">
        <v>1</v>
      </c>
      <c r="D703">
        <v>2020</v>
      </c>
      <c r="E703">
        <v>2</v>
      </c>
      <c r="G703">
        <v>3720</v>
      </c>
      <c r="H703" t="b">
        <v>0</v>
      </c>
      <c r="I703">
        <v>43810.9</v>
      </c>
      <c r="J703">
        <v>43810.9</v>
      </c>
      <c r="K703">
        <v>2</v>
      </c>
      <c r="L703" t="s">
        <v>51</v>
      </c>
      <c r="M703" t="s">
        <v>52</v>
      </c>
      <c r="N703" t="s">
        <v>52</v>
      </c>
      <c r="O703" t="s">
        <v>55</v>
      </c>
      <c r="P703">
        <v>3</v>
      </c>
      <c r="Q703">
        <v>8</v>
      </c>
      <c r="R703">
        <v>1</v>
      </c>
    </row>
    <row r="704" spans="1:18" x14ac:dyDescent="0.25">
      <c r="A704" s="8" t="s">
        <v>697</v>
      </c>
      <c r="B704">
        <v>0</v>
      </c>
      <c r="C704">
        <v>1</v>
      </c>
      <c r="D704">
        <v>2020</v>
      </c>
      <c r="E704">
        <v>2</v>
      </c>
      <c r="G704">
        <v>3730</v>
      </c>
      <c r="H704" t="b">
        <v>0</v>
      </c>
      <c r="I704">
        <v>25839.4</v>
      </c>
      <c r="J704">
        <v>25839.4</v>
      </c>
      <c r="K704">
        <v>2</v>
      </c>
      <c r="L704" t="s">
        <v>51</v>
      </c>
      <c r="M704" t="s">
        <v>52</v>
      </c>
      <c r="N704" t="s">
        <v>52</v>
      </c>
      <c r="O704" t="s">
        <v>56</v>
      </c>
      <c r="P704">
        <v>3</v>
      </c>
      <c r="Q704">
        <v>8</v>
      </c>
      <c r="R704">
        <v>1</v>
      </c>
    </row>
    <row r="705" spans="1:18" x14ac:dyDescent="0.25">
      <c r="A705" s="8" t="s">
        <v>697</v>
      </c>
      <c r="B705">
        <v>0</v>
      </c>
      <c r="C705">
        <v>1</v>
      </c>
      <c r="D705">
        <v>2020</v>
      </c>
      <c r="E705">
        <v>2</v>
      </c>
      <c r="G705">
        <v>3740</v>
      </c>
      <c r="H705" t="b">
        <v>0</v>
      </c>
      <c r="I705">
        <v>8401.5600000000013</v>
      </c>
      <c r="J705">
        <v>8401.56</v>
      </c>
      <c r="K705">
        <v>2</v>
      </c>
      <c r="L705" t="s">
        <v>51</v>
      </c>
      <c r="M705" t="s">
        <v>52</v>
      </c>
      <c r="N705" t="s">
        <v>52</v>
      </c>
      <c r="O705" t="s">
        <v>57</v>
      </c>
      <c r="P705">
        <v>3</v>
      </c>
      <c r="Q705">
        <v>8</v>
      </c>
      <c r="R705">
        <v>1</v>
      </c>
    </row>
    <row r="706" spans="1:18" x14ac:dyDescent="0.25">
      <c r="A706" s="8" t="s">
        <v>697</v>
      </c>
      <c r="B706">
        <v>0</v>
      </c>
      <c r="C706">
        <v>1</v>
      </c>
      <c r="D706">
        <v>2020</v>
      </c>
      <c r="E706">
        <v>2</v>
      </c>
      <c r="G706">
        <v>3770</v>
      </c>
      <c r="H706" t="b">
        <v>0</v>
      </c>
      <c r="I706">
        <v>60</v>
      </c>
      <c r="J706">
        <v>60</v>
      </c>
      <c r="K706">
        <v>2</v>
      </c>
      <c r="L706" t="s">
        <v>51</v>
      </c>
      <c r="M706" t="s">
        <v>52</v>
      </c>
      <c r="N706" t="s">
        <v>52</v>
      </c>
      <c r="O706" t="s">
        <v>58</v>
      </c>
      <c r="P706">
        <v>3</v>
      </c>
      <c r="Q706">
        <v>8</v>
      </c>
      <c r="R706">
        <v>1</v>
      </c>
    </row>
    <row r="707" spans="1:18" x14ac:dyDescent="0.25">
      <c r="A707" s="8" t="s">
        <v>697</v>
      </c>
      <c r="B707">
        <v>0</v>
      </c>
      <c r="C707">
        <v>1</v>
      </c>
      <c r="D707">
        <v>2020</v>
      </c>
      <c r="E707">
        <v>2</v>
      </c>
      <c r="G707">
        <v>3790</v>
      </c>
      <c r="H707" t="b">
        <v>0</v>
      </c>
      <c r="I707">
        <v>78111.86</v>
      </c>
      <c r="J707">
        <v>78111.859999999986</v>
      </c>
      <c r="K707">
        <v>2</v>
      </c>
      <c r="L707" t="s">
        <v>51</v>
      </c>
      <c r="M707" t="s">
        <v>52</v>
      </c>
      <c r="N707" t="s">
        <v>52</v>
      </c>
      <c r="O707" t="s">
        <v>59</v>
      </c>
      <c r="P707">
        <v>3</v>
      </c>
      <c r="Q707">
        <v>8</v>
      </c>
      <c r="R707">
        <v>1</v>
      </c>
    </row>
    <row r="708" spans="1:18" x14ac:dyDescent="0.25">
      <c r="A708" s="8" t="s">
        <v>697</v>
      </c>
      <c r="B708">
        <v>0</v>
      </c>
      <c r="C708">
        <v>1</v>
      </c>
      <c r="D708">
        <v>2020</v>
      </c>
      <c r="E708">
        <v>2</v>
      </c>
      <c r="G708">
        <v>3841</v>
      </c>
      <c r="H708" t="b">
        <v>0</v>
      </c>
      <c r="I708">
        <v>0</v>
      </c>
      <c r="J708">
        <v>26279.85</v>
      </c>
      <c r="K708">
        <v>2</v>
      </c>
      <c r="L708" t="s">
        <v>51</v>
      </c>
      <c r="M708" t="s">
        <v>52</v>
      </c>
      <c r="N708" t="s">
        <v>52</v>
      </c>
      <c r="O708" t="s">
        <v>61</v>
      </c>
      <c r="P708">
        <v>3</v>
      </c>
      <c r="Q708">
        <v>8</v>
      </c>
      <c r="R708">
        <v>1</v>
      </c>
    </row>
    <row r="709" spans="1:18" x14ac:dyDescent="0.25">
      <c r="A709" s="8" t="s">
        <v>697</v>
      </c>
      <c r="B709">
        <v>0</v>
      </c>
      <c r="C709">
        <v>1</v>
      </c>
      <c r="D709">
        <v>2020</v>
      </c>
      <c r="E709">
        <v>2</v>
      </c>
      <c r="G709">
        <v>3900</v>
      </c>
      <c r="H709" t="b">
        <v>0</v>
      </c>
      <c r="I709">
        <v>31102.09</v>
      </c>
      <c r="J709">
        <v>361446.02</v>
      </c>
      <c r="K709">
        <v>2</v>
      </c>
      <c r="L709" t="s">
        <v>226</v>
      </c>
      <c r="M709" t="s">
        <v>226</v>
      </c>
      <c r="N709" t="s">
        <v>226</v>
      </c>
      <c r="O709" t="s">
        <v>62</v>
      </c>
      <c r="P709">
        <v>4</v>
      </c>
      <c r="Q709">
        <v>1</v>
      </c>
      <c r="R709">
        <v>1</v>
      </c>
    </row>
    <row r="710" spans="1:18" x14ac:dyDescent="0.25">
      <c r="A710" s="8" t="s">
        <v>697</v>
      </c>
      <c r="B710">
        <v>0</v>
      </c>
      <c r="C710">
        <v>1</v>
      </c>
      <c r="D710">
        <v>2020</v>
      </c>
      <c r="E710">
        <v>2</v>
      </c>
      <c r="G710">
        <v>4820</v>
      </c>
      <c r="H710" t="b">
        <v>0</v>
      </c>
      <c r="I710">
        <v>0</v>
      </c>
      <c r="J710">
        <v>14129.849999999999</v>
      </c>
      <c r="K710">
        <v>0</v>
      </c>
      <c r="L710" t="s">
        <v>63</v>
      </c>
      <c r="M710" t="s">
        <v>67</v>
      </c>
      <c r="N710" t="s">
        <v>68</v>
      </c>
      <c r="O710" t="s">
        <v>68</v>
      </c>
      <c r="P710">
        <v>1</v>
      </c>
      <c r="Q710">
        <v>3</v>
      </c>
      <c r="R710">
        <v>2</v>
      </c>
    </row>
    <row r="711" spans="1:18" x14ac:dyDescent="0.25">
      <c r="A711" s="8" t="s">
        <v>697</v>
      </c>
      <c r="B711">
        <v>0</v>
      </c>
      <c r="C711">
        <v>1</v>
      </c>
      <c r="D711">
        <v>2020</v>
      </c>
      <c r="E711">
        <v>2</v>
      </c>
      <c r="G711">
        <v>4830</v>
      </c>
      <c r="H711" t="b">
        <v>0</v>
      </c>
      <c r="I711">
        <v>0</v>
      </c>
      <c r="J711">
        <v>31102.09</v>
      </c>
      <c r="K711">
        <v>0</v>
      </c>
      <c r="L711" t="s">
        <v>63</v>
      </c>
      <c r="M711" t="s">
        <v>69</v>
      </c>
      <c r="N711" t="s">
        <v>69</v>
      </c>
      <c r="O711" t="s">
        <v>69</v>
      </c>
      <c r="P711">
        <v>1</v>
      </c>
      <c r="Q711">
        <v>4</v>
      </c>
      <c r="R711">
        <v>1</v>
      </c>
    </row>
    <row r="712" spans="1:18" x14ac:dyDescent="0.25">
      <c r="A712" s="8" t="s">
        <v>697</v>
      </c>
      <c r="B712">
        <v>0</v>
      </c>
      <c r="C712">
        <v>1</v>
      </c>
      <c r="D712">
        <v>2020</v>
      </c>
      <c r="E712">
        <v>2</v>
      </c>
      <c r="G712">
        <v>6020</v>
      </c>
      <c r="H712" t="b">
        <v>0</v>
      </c>
      <c r="I712">
        <v>18450</v>
      </c>
      <c r="J712">
        <v>0</v>
      </c>
      <c r="K712">
        <v>0</v>
      </c>
      <c r="L712" t="s">
        <v>70</v>
      </c>
      <c r="M712" t="s">
        <v>74</v>
      </c>
      <c r="N712" t="s">
        <v>75</v>
      </c>
      <c r="O712" t="s">
        <v>76</v>
      </c>
      <c r="P712">
        <v>2</v>
      </c>
      <c r="Q712">
        <v>2</v>
      </c>
      <c r="R712">
        <v>1</v>
      </c>
    </row>
    <row r="713" spans="1:18" x14ac:dyDescent="0.25">
      <c r="A713" s="8" t="s">
        <v>697</v>
      </c>
      <c r="B713">
        <v>0</v>
      </c>
      <c r="C713">
        <v>1</v>
      </c>
      <c r="D713">
        <v>2020</v>
      </c>
      <c r="E713">
        <v>2</v>
      </c>
      <c r="G713">
        <v>6024</v>
      </c>
      <c r="H713" t="b">
        <v>0</v>
      </c>
      <c r="I713">
        <v>10000</v>
      </c>
      <c r="J713">
        <v>0</v>
      </c>
      <c r="K713">
        <v>0</v>
      </c>
      <c r="L713" t="s">
        <v>70</v>
      </c>
      <c r="M713" t="s">
        <v>74</v>
      </c>
      <c r="N713" t="s">
        <v>75</v>
      </c>
      <c r="O713" t="s">
        <v>77</v>
      </c>
      <c r="P713">
        <v>2</v>
      </c>
      <c r="Q713">
        <v>2</v>
      </c>
      <c r="R713">
        <v>1</v>
      </c>
    </row>
    <row r="714" spans="1:18" x14ac:dyDescent="0.25">
      <c r="A714" s="8" t="s">
        <v>697</v>
      </c>
      <c r="B714">
        <v>0</v>
      </c>
      <c r="C714">
        <v>1</v>
      </c>
      <c r="D714">
        <v>2020</v>
      </c>
      <c r="E714">
        <v>2</v>
      </c>
      <c r="G714">
        <v>6095</v>
      </c>
      <c r="H714" t="b">
        <v>0</v>
      </c>
      <c r="I714">
        <v>26000</v>
      </c>
      <c r="J714">
        <v>0</v>
      </c>
      <c r="K714">
        <v>0</v>
      </c>
      <c r="L714" t="s">
        <v>70</v>
      </c>
      <c r="M714" t="s">
        <v>74</v>
      </c>
      <c r="N714" t="s">
        <v>75</v>
      </c>
      <c r="O714" t="s">
        <v>115</v>
      </c>
      <c r="P714">
        <v>2</v>
      </c>
      <c r="Q714">
        <v>2</v>
      </c>
      <c r="R714">
        <v>1</v>
      </c>
    </row>
    <row r="715" spans="1:18" x14ac:dyDescent="0.25">
      <c r="A715" s="8" t="s">
        <v>697</v>
      </c>
      <c r="B715">
        <v>0</v>
      </c>
      <c r="C715">
        <v>1</v>
      </c>
      <c r="D715">
        <v>2020</v>
      </c>
      <c r="E715">
        <v>2</v>
      </c>
      <c r="G715">
        <v>6110</v>
      </c>
      <c r="H715" t="b">
        <v>0</v>
      </c>
      <c r="I715">
        <v>4480.3900000000003</v>
      </c>
      <c r="J715">
        <v>0</v>
      </c>
      <c r="K715">
        <v>0</v>
      </c>
      <c r="L715" t="s">
        <v>70</v>
      </c>
      <c r="M715" t="s">
        <v>74</v>
      </c>
      <c r="N715" t="s">
        <v>78</v>
      </c>
      <c r="O715" t="s">
        <v>79</v>
      </c>
      <c r="P715">
        <v>2</v>
      </c>
      <c r="Q715">
        <v>2</v>
      </c>
      <c r="R715">
        <v>2</v>
      </c>
    </row>
    <row r="716" spans="1:18" x14ac:dyDescent="0.25">
      <c r="A716" s="8" t="s">
        <v>697</v>
      </c>
      <c r="B716">
        <v>0</v>
      </c>
      <c r="C716">
        <v>1</v>
      </c>
      <c r="D716">
        <v>2020</v>
      </c>
      <c r="E716">
        <v>2</v>
      </c>
      <c r="G716">
        <v>6111</v>
      </c>
      <c r="H716" t="b">
        <v>0</v>
      </c>
      <c r="I716">
        <v>181.47</v>
      </c>
      <c r="J716">
        <v>0</v>
      </c>
      <c r="K716">
        <v>0</v>
      </c>
      <c r="L716" t="s">
        <v>70</v>
      </c>
      <c r="M716" t="s">
        <v>74</v>
      </c>
      <c r="N716" t="s">
        <v>78</v>
      </c>
      <c r="O716" t="s">
        <v>80</v>
      </c>
      <c r="P716">
        <v>2</v>
      </c>
      <c r="Q716">
        <v>2</v>
      </c>
      <c r="R716">
        <v>2</v>
      </c>
    </row>
    <row r="717" spans="1:18" x14ac:dyDescent="0.25">
      <c r="A717" s="8" t="s">
        <v>697</v>
      </c>
      <c r="B717">
        <v>0</v>
      </c>
      <c r="C717">
        <v>1</v>
      </c>
      <c r="D717">
        <v>2020</v>
      </c>
      <c r="E717">
        <v>2</v>
      </c>
      <c r="G717">
        <v>6201</v>
      </c>
      <c r="H717" t="b">
        <v>0</v>
      </c>
      <c r="I717">
        <v>4669.79</v>
      </c>
      <c r="J717">
        <v>0</v>
      </c>
      <c r="K717">
        <v>0</v>
      </c>
      <c r="L717" t="s">
        <v>70</v>
      </c>
      <c r="M717" t="s">
        <v>134</v>
      </c>
      <c r="N717" t="s">
        <v>135</v>
      </c>
      <c r="O717" t="s">
        <v>136</v>
      </c>
      <c r="P717">
        <v>2</v>
      </c>
      <c r="Q717">
        <v>3</v>
      </c>
      <c r="R717">
        <v>1</v>
      </c>
    </row>
    <row r="718" spans="1:18" x14ac:dyDescent="0.25">
      <c r="A718" s="8" t="s">
        <v>697</v>
      </c>
      <c r="B718">
        <v>0</v>
      </c>
      <c r="C718">
        <v>1</v>
      </c>
      <c r="D718">
        <v>2020</v>
      </c>
      <c r="E718">
        <v>2</v>
      </c>
      <c r="G718">
        <v>6220</v>
      </c>
      <c r="H718" t="b">
        <v>0</v>
      </c>
      <c r="I718">
        <v>740.65000000000009</v>
      </c>
      <c r="J718">
        <v>0</v>
      </c>
      <c r="K718">
        <v>0</v>
      </c>
      <c r="L718" t="s">
        <v>70</v>
      </c>
      <c r="M718" t="s">
        <v>134</v>
      </c>
      <c r="N718" t="s">
        <v>137</v>
      </c>
      <c r="O718" t="s">
        <v>138</v>
      </c>
      <c r="P718">
        <v>2</v>
      </c>
      <c r="Q718">
        <v>3</v>
      </c>
      <c r="R718">
        <v>2</v>
      </c>
    </row>
    <row r="719" spans="1:18" x14ac:dyDescent="0.25">
      <c r="A719" s="8" t="s">
        <v>697</v>
      </c>
      <c r="B719">
        <v>0</v>
      </c>
      <c r="C719">
        <v>1</v>
      </c>
      <c r="D719">
        <v>2020</v>
      </c>
      <c r="E719">
        <v>2</v>
      </c>
      <c r="G719">
        <v>6300</v>
      </c>
      <c r="H719" t="b">
        <v>0</v>
      </c>
      <c r="I719">
        <v>52.039999999999992</v>
      </c>
      <c r="J719">
        <v>0</v>
      </c>
      <c r="K719">
        <v>0</v>
      </c>
      <c r="L719" t="s">
        <v>70</v>
      </c>
      <c r="M719" t="s">
        <v>82</v>
      </c>
      <c r="N719" t="s">
        <v>83</v>
      </c>
      <c r="O719" t="s">
        <v>82</v>
      </c>
      <c r="P719">
        <v>2</v>
      </c>
      <c r="Q719">
        <v>4</v>
      </c>
      <c r="R719">
        <v>10</v>
      </c>
    </row>
    <row r="720" spans="1:18" x14ac:dyDescent="0.25">
      <c r="A720" s="8" t="s">
        <v>697</v>
      </c>
      <c r="B720">
        <v>0</v>
      </c>
      <c r="C720">
        <v>1</v>
      </c>
      <c r="D720">
        <v>2020</v>
      </c>
      <c r="E720">
        <v>2</v>
      </c>
      <c r="G720">
        <v>6301</v>
      </c>
      <c r="H720" t="b">
        <v>0</v>
      </c>
      <c r="I720">
        <v>73946</v>
      </c>
      <c r="J720">
        <v>73034.12</v>
      </c>
      <c r="K720">
        <v>0</v>
      </c>
      <c r="L720" t="s">
        <v>70</v>
      </c>
      <c r="M720" t="s">
        <v>82</v>
      </c>
      <c r="N720" t="s">
        <v>83</v>
      </c>
      <c r="O720" t="s">
        <v>122</v>
      </c>
      <c r="P720">
        <v>2</v>
      </c>
      <c r="Q720">
        <v>4</v>
      </c>
      <c r="R720">
        <v>10</v>
      </c>
    </row>
    <row r="721" spans="1:18" x14ac:dyDescent="0.25">
      <c r="A721" s="8" t="s">
        <v>697</v>
      </c>
      <c r="B721">
        <v>0</v>
      </c>
      <c r="C721">
        <v>1</v>
      </c>
      <c r="D721">
        <v>2020</v>
      </c>
      <c r="E721">
        <v>2</v>
      </c>
      <c r="G721">
        <v>6310</v>
      </c>
      <c r="H721" t="b">
        <v>0</v>
      </c>
      <c r="I721">
        <v>5276.27</v>
      </c>
      <c r="J721">
        <v>0</v>
      </c>
      <c r="K721">
        <v>0</v>
      </c>
      <c r="L721" t="s">
        <v>70</v>
      </c>
      <c r="M721" t="s">
        <v>82</v>
      </c>
      <c r="N721" t="s">
        <v>84</v>
      </c>
      <c r="O721" t="s">
        <v>85</v>
      </c>
      <c r="P721">
        <v>2</v>
      </c>
      <c r="Q721">
        <v>4</v>
      </c>
      <c r="R721">
        <v>1</v>
      </c>
    </row>
    <row r="722" spans="1:18" x14ac:dyDescent="0.25">
      <c r="A722" s="8" t="s">
        <v>697</v>
      </c>
      <c r="B722">
        <v>0</v>
      </c>
      <c r="C722">
        <v>1</v>
      </c>
      <c r="D722">
        <v>2020</v>
      </c>
      <c r="E722">
        <v>2</v>
      </c>
      <c r="G722">
        <v>6325</v>
      </c>
      <c r="H722" t="b">
        <v>0</v>
      </c>
      <c r="I722">
        <v>1110.51</v>
      </c>
      <c r="J722">
        <v>5714.55</v>
      </c>
      <c r="K722">
        <v>0</v>
      </c>
      <c r="L722" t="s">
        <v>70</v>
      </c>
      <c r="M722" t="s">
        <v>82</v>
      </c>
      <c r="N722" t="s">
        <v>84</v>
      </c>
      <c r="O722" t="s">
        <v>86</v>
      </c>
      <c r="P722">
        <v>2</v>
      </c>
      <c r="Q722">
        <v>4</v>
      </c>
      <c r="R722">
        <v>1</v>
      </c>
    </row>
    <row r="723" spans="1:18" x14ac:dyDescent="0.25">
      <c r="A723" s="8" t="s">
        <v>697</v>
      </c>
      <c r="B723">
        <v>0</v>
      </c>
      <c r="C723">
        <v>1</v>
      </c>
      <c r="D723">
        <v>2020</v>
      </c>
      <c r="E723">
        <v>2</v>
      </c>
      <c r="G723">
        <v>6330</v>
      </c>
      <c r="H723" t="b">
        <v>0</v>
      </c>
      <c r="I723">
        <v>424.59</v>
      </c>
      <c r="J723">
        <v>0</v>
      </c>
      <c r="K723">
        <v>0</v>
      </c>
      <c r="L723" t="s">
        <v>70</v>
      </c>
      <c r="M723" t="s">
        <v>82</v>
      </c>
      <c r="N723" t="s">
        <v>84</v>
      </c>
      <c r="O723" t="s">
        <v>87</v>
      </c>
      <c r="P723">
        <v>2</v>
      </c>
      <c r="Q723">
        <v>4</v>
      </c>
      <c r="R723">
        <v>1</v>
      </c>
    </row>
    <row r="724" spans="1:18" x14ac:dyDescent="0.25">
      <c r="A724" s="8" t="s">
        <v>697</v>
      </c>
      <c r="B724">
        <v>0</v>
      </c>
      <c r="C724">
        <v>1</v>
      </c>
      <c r="D724">
        <v>2020</v>
      </c>
      <c r="E724">
        <v>2</v>
      </c>
      <c r="G724">
        <v>6400</v>
      </c>
      <c r="H724" t="b">
        <v>0</v>
      </c>
      <c r="I724">
        <v>508.7</v>
      </c>
      <c r="J724">
        <v>0</v>
      </c>
      <c r="K724">
        <v>0</v>
      </c>
      <c r="L724" t="s">
        <v>70</v>
      </c>
      <c r="M724" t="s">
        <v>82</v>
      </c>
      <c r="N724" t="s">
        <v>88</v>
      </c>
      <c r="O724" t="s">
        <v>89</v>
      </c>
      <c r="P724">
        <v>2</v>
      </c>
      <c r="Q724">
        <v>4</v>
      </c>
      <c r="R724">
        <v>2</v>
      </c>
    </row>
    <row r="725" spans="1:18" x14ac:dyDescent="0.25">
      <c r="A725" s="8" t="s">
        <v>697</v>
      </c>
      <c r="B725">
        <v>0</v>
      </c>
      <c r="C725">
        <v>1</v>
      </c>
      <c r="D725">
        <v>2020</v>
      </c>
      <c r="E725">
        <v>2</v>
      </c>
      <c r="G725">
        <v>6420</v>
      </c>
      <c r="H725" t="b">
        <v>0</v>
      </c>
      <c r="I725">
        <v>2357</v>
      </c>
      <c r="J725">
        <v>0</v>
      </c>
      <c r="K725">
        <v>0</v>
      </c>
      <c r="L725" t="s">
        <v>70</v>
      </c>
      <c r="M725" t="s">
        <v>82</v>
      </c>
      <c r="N725" t="s">
        <v>88</v>
      </c>
      <c r="O725" t="s">
        <v>90</v>
      </c>
      <c r="P725">
        <v>2</v>
      </c>
      <c r="Q725">
        <v>4</v>
      </c>
      <c r="R725">
        <v>2</v>
      </c>
    </row>
    <row r="726" spans="1:18" x14ac:dyDescent="0.25">
      <c r="A726" s="8" t="s">
        <v>697</v>
      </c>
      <c r="B726">
        <v>0</v>
      </c>
      <c r="C726">
        <v>1</v>
      </c>
      <c r="D726">
        <v>2020</v>
      </c>
      <c r="E726">
        <v>2</v>
      </c>
      <c r="G726">
        <v>6470</v>
      </c>
      <c r="H726" t="b">
        <v>0</v>
      </c>
      <c r="I726">
        <v>453.03999999999996</v>
      </c>
      <c r="J726">
        <v>3.2</v>
      </c>
      <c r="K726">
        <v>0</v>
      </c>
      <c r="L726" t="s">
        <v>70</v>
      </c>
      <c r="M726" t="s">
        <v>82</v>
      </c>
      <c r="N726" t="s">
        <v>91</v>
      </c>
      <c r="O726" t="s">
        <v>92</v>
      </c>
      <c r="P726">
        <v>2</v>
      </c>
      <c r="Q726">
        <v>4</v>
      </c>
      <c r="R726">
        <v>3</v>
      </c>
    </row>
    <row r="727" spans="1:18" x14ac:dyDescent="0.25">
      <c r="A727" s="8" t="s">
        <v>697</v>
      </c>
      <c r="B727">
        <v>0</v>
      </c>
      <c r="C727">
        <v>1</v>
      </c>
      <c r="D727">
        <v>2020</v>
      </c>
      <c r="E727">
        <v>2</v>
      </c>
      <c r="G727">
        <v>6495</v>
      </c>
      <c r="H727" t="b">
        <v>0</v>
      </c>
      <c r="I727">
        <v>2793.15</v>
      </c>
      <c r="J727">
        <v>0</v>
      </c>
      <c r="K727">
        <v>0</v>
      </c>
      <c r="L727" t="s">
        <v>70</v>
      </c>
      <c r="M727" t="s">
        <v>82</v>
      </c>
      <c r="N727" t="s">
        <v>91</v>
      </c>
      <c r="O727" t="s">
        <v>93</v>
      </c>
      <c r="P727">
        <v>2</v>
      </c>
      <c r="Q727">
        <v>4</v>
      </c>
      <c r="R727">
        <v>3</v>
      </c>
    </row>
    <row r="728" spans="1:18" x14ac:dyDescent="0.25">
      <c r="A728" s="8" t="s">
        <v>697</v>
      </c>
      <c r="B728">
        <v>0</v>
      </c>
      <c r="C728">
        <v>1</v>
      </c>
      <c r="D728">
        <v>2020</v>
      </c>
      <c r="E728">
        <v>2</v>
      </c>
      <c r="G728">
        <v>6600</v>
      </c>
      <c r="H728" t="b">
        <v>0</v>
      </c>
      <c r="I728">
        <v>32.17</v>
      </c>
      <c r="J728">
        <v>0</v>
      </c>
      <c r="K728">
        <v>0</v>
      </c>
      <c r="L728" t="s">
        <v>70</v>
      </c>
      <c r="M728" t="s">
        <v>82</v>
      </c>
      <c r="N728" t="s">
        <v>94</v>
      </c>
      <c r="O728" t="s">
        <v>116</v>
      </c>
      <c r="P728">
        <v>2</v>
      </c>
      <c r="Q728">
        <v>4</v>
      </c>
      <c r="R728">
        <v>5</v>
      </c>
    </row>
    <row r="729" spans="1:18" x14ac:dyDescent="0.25">
      <c r="A729" s="8" t="s">
        <v>697</v>
      </c>
      <c r="B729">
        <v>0</v>
      </c>
      <c r="C729">
        <v>1</v>
      </c>
      <c r="D729">
        <v>2020</v>
      </c>
      <c r="E729">
        <v>2</v>
      </c>
      <c r="G729">
        <v>6650</v>
      </c>
      <c r="H729" t="b">
        <v>0</v>
      </c>
      <c r="I729">
        <v>91.28</v>
      </c>
      <c r="J729">
        <v>0</v>
      </c>
      <c r="K729">
        <v>0</v>
      </c>
      <c r="L729" t="s">
        <v>70</v>
      </c>
      <c r="M729" t="s">
        <v>82</v>
      </c>
      <c r="N729" t="s">
        <v>94</v>
      </c>
      <c r="O729" t="s">
        <v>96</v>
      </c>
      <c r="P729">
        <v>2</v>
      </c>
      <c r="Q729">
        <v>4</v>
      </c>
      <c r="R729">
        <v>5</v>
      </c>
    </row>
    <row r="730" spans="1:18" x14ac:dyDescent="0.25">
      <c r="A730" s="8" t="s">
        <v>697</v>
      </c>
      <c r="B730">
        <v>0</v>
      </c>
      <c r="C730">
        <v>1</v>
      </c>
      <c r="D730">
        <v>2020</v>
      </c>
      <c r="E730">
        <v>2</v>
      </c>
      <c r="G730">
        <v>6651</v>
      </c>
      <c r="H730" t="b">
        <v>0</v>
      </c>
      <c r="I730">
        <v>307.14999999999998</v>
      </c>
      <c r="J730">
        <v>330.28</v>
      </c>
      <c r="K730">
        <v>0</v>
      </c>
      <c r="L730" t="s">
        <v>70</v>
      </c>
      <c r="M730" t="s">
        <v>82</v>
      </c>
      <c r="N730" t="s">
        <v>94</v>
      </c>
      <c r="O730" t="s">
        <v>117</v>
      </c>
      <c r="P730">
        <v>2</v>
      </c>
      <c r="Q730">
        <v>4</v>
      </c>
      <c r="R730">
        <v>5</v>
      </c>
    </row>
    <row r="731" spans="1:18" x14ac:dyDescent="0.25">
      <c r="A731" s="8" t="s">
        <v>697</v>
      </c>
      <c r="B731">
        <v>0</v>
      </c>
      <c r="C731">
        <v>1</v>
      </c>
      <c r="D731">
        <v>2020</v>
      </c>
      <c r="E731">
        <v>2</v>
      </c>
      <c r="G731">
        <v>6663</v>
      </c>
      <c r="H731" t="b">
        <v>0</v>
      </c>
      <c r="I731">
        <v>288.60000000000002</v>
      </c>
      <c r="J731">
        <v>424.6</v>
      </c>
      <c r="K731">
        <v>0</v>
      </c>
      <c r="L731" t="s">
        <v>70</v>
      </c>
      <c r="M731" t="s">
        <v>82</v>
      </c>
      <c r="N731" t="s">
        <v>94</v>
      </c>
      <c r="O731" t="s">
        <v>97</v>
      </c>
      <c r="P731">
        <v>2</v>
      </c>
      <c r="Q731">
        <v>4</v>
      </c>
      <c r="R731">
        <v>5</v>
      </c>
    </row>
    <row r="732" spans="1:18" x14ac:dyDescent="0.25">
      <c r="A732" s="8" t="s">
        <v>697</v>
      </c>
      <c r="B732">
        <v>0</v>
      </c>
      <c r="C732">
        <v>1</v>
      </c>
      <c r="D732">
        <v>2020</v>
      </c>
      <c r="E732">
        <v>2</v>
      </c>
      <c r="G732">
        <v>6664</v>
      </c>
      <c r="H732" t="b">
        <v>0</v>
      </c>
      <c r="I732">
        <v>196</v>
      </c>
      <c r="J732">
        <v>0</v>
      </c>
      <c r="K732">
        <v>0</v>
      </c>
      <c r="L732" t="s">
        <v>70</v>
      </c>
      <c r="M732" t="s">
        <v>82</v>
      </c>
      <c r="N732" t="s">
        <v>94</v>
      </c>
      <c r="O732" t="s">
        <v>98</v>
      </c>
      <c r="P732">
        <v>2</v>
      </c>
      <c r="Q732">
        <v>4</v>
      </c>
      <c r="R732">
        <v>5</v>
      </c>
    </row>
    <row r="733" spans="1:18" x14ac:dyDescent="0.25">
      <c r="A733" s="8" t="s">
        <v>697</v>
      </c>
      <c r="B733">
        <v>0</v>
      </c>
      <c r="C733">
        <v>1</v>
      </c>
      <c r="D733">
        <v>2020</v>
      </c>
      <c r="E733">
        <v>2</v>
      </c>
      <c r="G733">
        <v>6805</v>
      </c>
      <c r="H733" t="b">
        <v>0</v>
      </c>
      <c r="I733">
        <v>236.24</v>
      </c>
      <c r="J733">
        <v>0</v>
      </c>
      <c r="K733">
        <v>0</v>
      </c>
      <c r="L733" t="s">
        <v>70</v>
      </c>
      <c r="M733" t="s">
        <v>82</v>
      </c>
      <c r="N733" t="s">
        <v>99</v>
      </c>
      <c r="O733" t="s">
        <v>100</v>
      </c>
      <c r="P733">
        <v>2</v>
      </c>
      <c r="Q733">
        <v>4</v>
      </c>
      <c r="R733">
        <v>6</v>
      </c>
    </row>
    <row r="734" spans="1:18" x14ac:dyDescent="0.25">
      <c r="A734" s="8" t="s">
        <v>697</v>
      </c>
      <c r="B734">
        <v>0</v>
      </c>
      <c r="C734">
        <v>1</v>
      </c>
      <c r="D734">
        <v>2020</v>
      </c>
      <c r="E734">
        <v>2</v>
      </c>
      <c r="G734">
        <v>6821</v>
      </c>
      <c r="H734" t="b">
        <v>0</v>
      </c>
      <c r="I734">
        <v>1867</v>
      </c>
      <c r="J734">
        <v>0</v>
      </c>
      <c r="K734">
        <v>0</v>
      </c>
      <c r="L734" t="s">
        <v>70</v>
      </c>
      <c r="M734" t="s">
        <v>74</v>
      </c>
      <c r="N734" t="s">
        <v>78</v>
      </c>
      <c r="O734" t="s">
        <v>118</v>
      </c>
      <c r="P734">
        <v>2</v>
      </c>
      <c r="Q734">
        <v>2</v>
      </c>
      <c r="R734">
        <v>2</v>
      </c>
    </row>
    <row r="735" spans="1:18" x14ac:dyDescent="0.25">
      <c r="A735" s="8" t="s">
        <v>697</v>
      </c>
      <c r="B735">
        <v>0</v>
      </c>
      <c r="C735">
        <v>1</v>
      </c>
      <c r="D735">
        <v>2020</v>
      </c>
      <c r="E735">
        <v>2</v>
      </c>
      <c r="G735">
        <v>6825</v>
      </c>
      <c r="H735" t="b">
        <v>0</v>
      </c>
      <c r="I735">
        <v>56910.429999999993</v>
      </c>
      <c r="J735">
        <v>0</v>
      </c>
      <c r="K735">
        <v>0</v>
      </c>
      <c r="L735" t="s">
        <v>70</v>
      </c>
      <c r="M735" t="s">
        <v>82</v>
      </c>
      <c r="N735" t="s">
        <v>101</v>
      </c>
      <c r="O735" t="s">
        <v>102</v>
      </c>
      <c r="P735">
        <v>2</v>
      </c>
      <c r="Q735">
        <v>4</v>
      </c>
      <c r="R735">
        <v>9</v>
      </c>
    </row>
    <row r="736" spans="1:18" x14ac:dyDescent="0.25">
      <c r="A736" s="8" t="s">
        <v>697</v>
      </c>
      <c r="B736">
        <v>0</v>
      </c>
      <c r="C736">
        <v>1</v>
      </c>
      <c r="D736">
        <v>2020</v>
      </c>
      <c r="E736">
        <v>2</v>
      </c>
      <c r="G736">
        <v>6855</v>
      </c>
      <c r="H736" t="b">
        <v>0</v>
      </c>
      <c r="I736">
        <v>33</v>
      </c>
      <c r="J736">
        <v>0</v>
      </c>
      <c r="K736">
        <v>0</v>
      </c>
      <c r="L736" t="s">
        <v>70</v>
      </c>
      <c r="M736" t="s">
        <v>82</v>
      </c>
      <c r="N736" t="s">
        <v>103</v>
      </c>
      <c r="O736" t="s">
        <v>104</v>
      </c>
      <c r="P736">
        <v>2</v>
      </c>
      <c r="Q736">
        <v>4</v>
      </c>
      <c r="R736">
        <v>11</v>
      </c>
    </row>
    <row r="737" spans="1:18" x14ac:dyDescent="0.25">
      <c r="A737" s="8" t="s">
        <v>697</v>
      </c>
      <c r="B737">
        <v>0</v>
      </c>
      <c r="C737">
        <v>1</v>
      </c>
      <c r="D737">
        <v>2020</v>
      </c>
      <c r="E737">
        <v>3</v>
      </c>
      <c r="G737">
        <v>143</v>
      </c>
      <c r="H737" t="b">
        <v>0</v>
      </c>
      <c r="I737">
        <v>19338.78</v>
      </c>
      <c r="J737">
        <v>5878.11</v>
      </c>
      <c r="K737">
        <v>1</v>
      </c>
      <c r="L737" t="s">
        <v>9</v>
      </c>
      <c r="M737" t="s">
        <v>10</v>
      </c>
      <c r="N737" t="s">
        <v>11</v>
      </c>
      <c r="O737" t="s">
        <v>12</v>
      </c>
      <c r="P737">
        <v>1</v>
      </c>
      <c r="Q737">
        <v>1</v>
      </c>
      <c r="R737">
        <v>1</v>
      </c>
    </row>
    <row r="738" spans="1:18" x14ac:dyDescent="0.25">
      <c r="A738" s="8" t="s">
        <v>697</v>
      </c>
      <c r="B738">
        <v>0</v>
      </c>
      <c r="C738">
        <v>1</v>
      </c>
      <c r="D738">
        <v>2020</v>
      </c>
      <c r="E738">
        <v>3</v>
      </c>
      <c r="G738">
        <v>630</v>
      </c>
      <c r="H738" t="b">
        <v>0</v>
      </c>
      <c r="I738">
        <v>0</v>
      </c>
      <c r="J738">
        <v>424.6</v>
      </c>
      <c r="K738">
        <v>1</v>
      </c>
      <c r="L738" t="s">
        <v>9</v>
      </c>
      <c r="M738" t="s">
        <v>13</v>
      </c>
      <c r="N738" t="s">
        <v>14</v>
      </c>
      <c r="O738" t="s">
        <v>16</v>
      </c>
      <c r="P738">
        <v>1</v>
      </c>
      <c r="Q738">
        <v>2</v>
      </c>
      <c r="R738">
        <v>3</v>
      </c>
    </row>
    <row r="739" spans="1:18" x14ac:dyDescent="0.25">
      <c r="A739" s="8" t="s">
        <v>697</v>
      </c>
      <c r="B739">
        <v>0</v>
      </c>
      <c r="C739">
        <v>1</v>
      </c>
      <c r="D739">
        <v>2020</v>
      </c>
      <c r="E739">
        <v>3</v>
      </c>
      <c r="G739">
        <v>650</v>
      </c>
      <c r="H739" t="b">
        <v>0</v>
      </c>
      <c r="I739">
        <v>0</v>
      </c>
      <c r="J739">
        <v>221.08</v>
      </c>
      <c r="K739">
        <v>1</v>
      </c>
      <c r="L739" t="s">
        <v>9</v>
      </c>
      <c r="M739" t="s">
        <v>13</v>
      </c>
      <c r="N739" t="s">
        <v>14</v>
      </c>
      <c r="O739" t="s">
        <v>17</v>
      </c>
      <c r="P739">
        <v>1</v>
      </c>
      <c r="Q739">
        <v>2</v>
      </c>
      <c r="R739">
        <v>3</v>
      </c>
    </row>
    <row r="740" spans="1:18" x14ac:dyDescent="0.25">
      <c r="A740" s="8" t="s">
        <v>697</v>
      </c>
      <c r="B740">
        <v>0</v>
      </c>
      <c r="C740">
        <v>1</v>
      </c>
      <c r="D740">
        <v>2020</v>
      </c>
      <c r="E740">
        <v>3</v>
      </c>
      <c r="G740">
        <v>670</v>
      </c>
      <c r="H740" t="b">
        <v>0</v>
      </c>
      <c r="I740">
        <v>3630.68</v>
      </c>
      <c r="J740">
        <v>3630.68</v>
      </c>
      <c r="K740">
        <v>1</v>
      </c>
      <c r="L740" t="s">
        <v>9</v>
      </c>
      <c r="M740" t="s">
        <v>13</v>
      </c>
      <c r="N740" t="s">
        <v>14</v>
      </c>
      <c r="O740" t="s">
        <v>18</v>
      </c>
      <c r="P740">
        <v>1</v>
      </c>
      <c r="Q740">
        <v>2</v>
      </c>
      <c r="R740">
        <v>3</v>
      </c>
    </row>
    <row r="741" spans="1:18" x14ac:dyDescent="0.25">
      <c r="A741" s="8" t="s">
        <v>697</v>
      </c>
      <c r="B741">
        <v>0</v>
      </c>
      <c r="C741">
        <v>1</v>
      </c>
      <c r="D741">
        <v>2020</v>
      </c>
      <c r="E741">
        <v>3</v>
      </c>
      <c r="G741">
        <v>770</v>
      </c>
      <c r="H741" t="b">
        <v>0</v>
      </c>
      <c r="I741">
        <v>13179.75</v>
      </c>
      <c r="J741">
        <v>0</v>
      </c>
      <c r="K741">
        <v>1</v>
      </c>
      <c r="L741" t="s">
        <v>9</v>
      </c>
      <c r="M741" t="s">
        <v>13</v>
      </c>
      <c r="N741" t="s">
        <v>664</v>
      </c>
      <c r="O741" t="s">
        <v>665</v>
      </c>
      <c r="P741">
        <v>1</v>
      </c>
      <c r="Q741">
        <v>2</v>
      </c>
      <c r="R741">
        <v>4</v>
      </c>
    </row>
    <row r="742" spans="1:18" x14ac:dyDescent="0.25">
      <c r="A742" s="8" t="s">
        <v>697</v>
      </c>
      <c r="B742">
        <v>0</v>
      </c>
      <c r="C742">
        <v>1</v>
      </c>
      <c r="D742">
        <v>2020</v>
      </c>
      <c r="E742">
        <v>3</v>
      </c>
      <c r="G742">
        <v>1371</v>
      </c>
      <c r="H742" t="b">
        <v>0</v>
      </c>
      <c r="I742">
        <v>4318.25</v>
      </c>
      <c r="J742">
        <v>4318.25</v>
      </c>
      <c r="K742">
        <v>1</v>
      </c>
      <c r="L742" t="s">
        <v>19</v>
      </c>
      <c r="M742" t="s">
        <v>23</v>
      </c>
      <c r="N742" t="s">
        <v>24</v>
      </c>
      <c r="O742" t="s">
        <v>121</v>
      </c>
      <c r="P742">
        <v>2</v>
      </c>
      <c r="Q742">
        <v>2</v>
      </c>
      <c r="R742">
        <v>4</v>
      </c>
    </row>
    <row r="743" spans="1:18" x14ac:dyDescent="0.25">
      <c r="A743" s="8" t="s">
        <v>697</v>
      </c>
      <c r="B743">
        <v>0</v>
      </c>
      <c r="C743">
        <v>1</v>
      </c>
      <c r="D743">
        <v>2020</v>
      </c>
      <c r="E743">
        <v>3</v>
      </c>
      <c r="G743">
        <v>1401</v>
      </c>
      <c r="H743" t="b">
        <v>0</v>
      </c>
      <c r="I743">
        <v>4.51</v>
      </c>
      <c r="J743">
        <v>0</v>
      </c>
      <c r="K743">
        <v>1</v>
      </c>
      <c r="L743" t="s">
        <v>19</v>
      </c>
      <c r="M743" t="s">
        <v>23</v>
      </c>
      <c r="N743" t="s">
        <v>24</v>
      </c>
      <c r="O743" t="s">
        <v>26</v>
      </c>
      <c r="P743">
        <v>2</v>
      </c>
      <c r="Q743">
        <v>2</v>
      </c>
      <c r="R743">
        <v>4</v>
      </c>
    </row>
    <row r="744" spans="1:18" x14ac:dyDescent="0.25">
      <c r="A744" s="8" t="s">
        <v>697</v>
      </c>
      <c r="B744">
        <v>0</v>
      </c>
      <c r="C744">
        <v>1</v>
      </c>
      <c r="D744">
        <v>2020</v>
      </c>
      <c r="E744">
        <v>3</v>
      </c>
      <c r="G744">
        <v>1406</v>
      </c>
      <c r="H744" t="b">
        <v>0</v>
      </c>
      <c r="I744">
        <v>26123.66</v>
      </c>
      <c r="J744">
        <v>4451.88</v>
      </c>
      <c r="K744">
        <v>1</v>
      </c>
      <c r="L744" t="s">
        <v>19</v>
      </c>
      <c r="M744" t="s">
        <v>23</v>
      </c>
      <c r="N744" t="s">
        <v>24</v>
      </c>
      <c r="O744" t="s">
        <v>27</v>
      </c>
      <c r="P744">
        <v>2</v>
      </c>
      <c r="Q744">
        <v>2</v>
      </c>
      <c r="R744">
        <v>4</v>
      </c>
    </row>
    <row r="745" spans="1:18" x14ac:dyDescent="0.25">
      <c r="A745" s="8" t="s">
        <v>697</v>
      </c>
      <c r="B745">
        <v>0</v>
      </c>
      <c r="C745">
        <v>1</v>
      </c>
      <c r="D745">
        <v>2020</v>
      </c>
      <c r="E745">
        <v>3</v>
      </c>
      <c r="G745">
        <v>1434</v>
      </c>
      <c r="H745" t="b">
        <v>0</v>
      </c>
      <c r="I745">
        <v>7399.6499999999987</v>
      </c>
      <c r="J745">
        <v>290.94</v>
      </c>
      <c r="K745">
        <v>1</v>
      </c>
      <c r="L745" t="s">
        <v>19</v>
      </c>
      <c r="M745" t="s">
        <v>23</v>
      </c>
      <c r="N745" t="s">
        <v>24</v>
      </c>
      <c r="O745" t="s">
        <v>28</v>
      </c>
      <c r="P745">
        <v>2</v>
      </c>
      <c r="Q745">
        <v>2</v>
      </c>
      <c r="R745">
        <v>4</v>
      </c>
    </row>
    <row r="746" spans="1:18" x14ac:dyDescent="0.25">
      <c r="A746" s="8" t="s">
        <v>697</v>
      </c>
      <c r="B746">
        <v>0</v>
      </c>
      <c r="C746">
        <v>1</v>
      </c>
      <c r="D746">
        <v>2020</v>
      </c>
      <c r="E746">
        <v>3</v>
      </c>
      <c r="G746">
        <v>1437</v>
      </c>
      <c r="H746" t="b">
        <v>0</v>
      </c>
      <c r="I746">
        <v>3230.2</v>
      </c>
      <c r="J746">
        <v>0</v>
      </c>
      <c r="K746">
        <v>1</v>
      </c>
      <c r="L746" t="s">
        <v>19</v>
      </c>
      <c r="M746" t="s">
        <v>23</v>
      </c>
      <c r="N746" t="s">
        <v>24</v>
      </c>
      <c r="O746" t="s">
        <v>29</v>
      </c>
      <c r="P746">
        <v>2</v>
      </c>
      <c r="Q746">
        <v>2</v>
      </c>
      <c r="R746">
        <v>4</v>
      </c>
    </row>
    <row r="747" spans="1:18" x14ac:dyDescent="0.25">
      <c r="A747" s="8" t="s">
        <v>697</v>
      </c>
      <c r="B747">
        <v>0</v>
      </c>
      <c r="C747">
        <v>1</v>
      </c>
      <c r="D747">
        <v>2020</v>
      </c>
      <c r="E747">
        <v>3</v>
      </c>
      <c r="G747">
        <v>1600</v>
      </c>
      <c r="H747" t="b">
        <v>0</v>
      </c>
      <c r="I747">
        <v>0</v>
      </c>
      <c r="J747">
        <v>17.240000000000002</v>
      </c>
      <c r="K747">
        <v>1</v>
      </c>
      <c r="L747" t="s">
        <v>19</v>
      </c>
      <c r="M747" t="s">
        <v>30</v>
      </c>
      <c r="N747" t="s">
        <v>31</v>
      </c>
      <c r="O747" t="s">
        <v>32</v>
      </c>
      <c r="P747">
        <v>2</v>
      </c>
      <c r="Q747">
        <v>4</v>
      </c>
      <c r="R747">
        <v>1</v>
      </c>
    </row>
    <row r="748" spans="1:18" x14ac:dyDescent="0.25">
      <c r="A748" s="8" t="s">
        <v>697</v>
      </c>
      <c r="B748">
        <v>0</v>
      </c>
      <c r="C748">
        <v>1</v>
      </c>
      <c r="D748">
        <v>2020</v>
      </c>
      <c r="E748">
        <v>3</v>
      </c>
      <c r="G748">
        <v>1803</v>
      </c>
      <c r="H748" t="b">
        <v>0</v>
      </c>
      <c r="I748">
        <v>21054.67</v>
      </c>
      <c r="J748">
        <v>365957.4800000001</v>
      </c>
      <c r="K748">
        <v>1</v>
      </c>
      <c r="L748" t="s">
        <v>19</v>
      </c>
      <c r="M748" t="s">
        <v>30</v>
      </c>
      <c r="N748" t="s">
        <v>31</v>
      </c>
      <c r="O748" t="s">
        <v>33</v>
      </c>
      <c r="P748">
        <v>2</v>
      </c>
      <c r="Q748">
        <v>4</v>
      </c>
      <c r="R748">
        <v>1</v>
      </c>
    </row>
    <row r="749" spans="1:18" x14ac:dyDescent="0.25">
      <c r="A749" s="8" t="s">
        <v>697</v>
      </c>
      <c r="B749">
        <v>0</v>
      </c>
      <c r="C749">
        <v>1</v>
      </c>
      <c r="D749">
        <v>2020</v>
      </c>
      <c r="E749">
        <v>3</v>
      </c>
      <c r="G749">
        <v>3300</v>
      </c>
      <c r="H749" t="b">
        <v>0</v>
      </c>
      <c r="I749">
        <v>332161.43000000005</v>
      </c>
      <c r="J749">
        <v>205276.04000000004</v>
      </c>
      <c r="K749">
        <v>2</v>
      </c>
      <c r="L749" t="s">
        <v>51</v>
      </c>
      <c r="M749" t="s">
        <v>149</v>
      </c>
      <c r="N749" t="s">
        <v>149</v>
      </c>
      <c r="O749" t="s">
        <v>150</v>
      </c>
      <c r="P749">
        <v>3</v>
      </c>
      <c r="Q749">
        <v>4</v>
      </c>
      <c r="R749">
        <v>1</v>
      </c>
    </row>
    <row r="750" spans="1:18" x14ac:dyDescent="0.25">
      <c r="A750" s="8" t="s">
        <v>697</v>
      </c>
      <c r="B750">
        <v>0</v>
      </c>
      <c r="C750">
        <v>1</v>
      </c>
      <c r="D750">
        <v>2020</v>
      </c>
      <c r="E750">
        <v>3</v>
      </c>
      <c r="G750">
        <v>3720</v>
      </c>
      <c r="H750" t="b">
        <v>0</v>
      </c>
      <c r="I750">
        <v>20751.340000000004</v>
      </c>
      <c r="J750">
        <v>20751.34</v>
      </c>
      <c r="K750">
        <v>2</v>
      </c>
      <c r="L750" t="s">
        <v>51</v>
      </c>
      <c r="M750" t="s">
        <v>52</v>
      </c>
      <c r="N750" t="s">
        <v>52</v>
      </c>
      <c r="O750" t="s">
        <v>55</v>
      </c>
      <c r="P750">
        <v>3</v>
      </c>
      <c r="Q750">
        <v>8</v>
      </c>
      <c r="R750">
        <v>1</v>
      </c>
    </row>
    <row r="751" spans="1:18" x14ac:dyDescent="0.25">
      <c r="A751" s="8" t="s">
        <v>697</v>
      </c>
      <c r="B751">
        <v>0</v>
      </c>
      <c r="C751">
        <v>1</v>
      </c>
      <c r="D751">
        <v>2020</v>
      </c>
      <c r="E751">
        <v>3</v>
      </c>
      <c r="G751">
        <v>3730</v>
      </c>
      <c r="H751" t="b">
        <v>0</v>
      </c>
      <c r="I751">
        <v>6375.08</v>
      </c>
      <c r="J751">
        <v>6375.0800000000008</v>
      </c>
      <c r="K751">
        <v>2</v>
      </c>
      <c r="L751" t="s">
        <v>51</v>
      </c>
      <c r="M751" t="s">
        <v>52</v>
      </c>
      <c r="N751" t="s">
        <v>52</v>
      </c>
      <c r="O751" t="s">
        <v>56</v>
      </c>
      <c r="P751">
        <v>3</v>
      </c>
      <c r="Q751">
        <v>8</v>
      </c>
      <c r="R751">
        <v>1</v>
      </c>
    </row>
    <row r="752" spans="1:18" x14ac:dyDescent="0.25">
      <c r="A752" s="8" t="s">
        <v>697</v>
      </c>
      <c r="B752">
        <v>0</v>
      </c>
      <c r="C752">
        <v>1</v>
      </c>
      <c r="D752">
        <v>2020</v>
      </c>
      <c r="E752">
        <v>3</v>
      </c>
      <c r="G752">
        <v>3740</v>
      </c>
      <c r="H752" t="b">
        <v>0</v>
      </c>
      <c r="I752">
        <v>9739.2199999999993</v>
      </c>
      <c r="J752">
        <v>9739.2199999999993</v>
      </c>
      <c r="K752">
        <v>2</v>
      </c>
      <c r="L752" t="s">
        <v>51</v>
      </c>
      <c r="M752" t="s">
        <v>52</v>
      </c>
      <c r="N752" t="s">
        <v>52</v>
      </c>
      <c r="O752" t="s">
        <v>57</v>
      </c>
      <c r="P752">
        <v>3</v>
      </c>
      <c r="Q752">
        <v>8</v>
      </c>
      <c r="R752">
        <v>1</v>
      </c>
    </row>
    <row r="753" spans="1:18" x14ac:dyDescent="0.25">
      <c r="A753" s="8" t="s">
        <v>697</v>
      </c>
      <c r="B753">
        <v>0</v>
      </c>
      <c r="C753">
        <v>1</v>
      </c>
      <c r="D753">
        <v>2020</v>
      </c>
      <c r="E753">
        <v>3</v>
      </c>
      <c r="G753">
        <v>3770</v>
      </c>
      <c r="H753" t="b">
        <v>0</v>
      </c>
      <c r="I753">
        <v>60</v>
      </c>
      <c r="J753">
        <v>60</v>
      </c>
      <c r="K753">
        <v>2</v>
      </c>
      <c r="L753" t="s">
        <v>51</v>
      </c>
      <c r="M753" t="s">
        <v>52</v>
      </c>
      <c r="N753" t="s">
        <v>52</v>
      </c>
      <c r="O753" t="s">
        <v>58</v>
      </c>
      <c r="P753">
        <v>3</v>
      </c>
      <c r="Q753">
        <v>8</v>
      </c>
      <c r="R753">
        <v>1</v>
      </c>
    </row>
    <row r="754" spans="1:18" x14ac:dyDescent="0.25">
      <c r="A754" s="8" t="s">
        <v>697</v>
      </c>
      <c r="B754">
        <v>0</v>
      </c>
      <c r="C754">
        <v>1</v>
      </c>
      <c r="D754">
        <v>2020</v>
      </c>
      <c r="E754">
        <v>3</v>
      </c>
      <c r="G754">
        <v>3790</v>
      </c>
      <c r="H754" t="b">
        <v>0</v>
      </c>
      <c r="I754">
        <v>36925.64</v>
      </c>
      <c r="J754">
        <v>36925.640000000007</v>
      </c>
      <c r="K754">
        <v>2</v>
      </c>
      <c r="L754" t="s">
        <v>51</v>
      </c>
      <c r="M754" t="s">
        <v>52</v>
      </c>
      <c r="N754" t="s">
        <v>52</v>
      </c>
      <c r="O754" t="s">
        <v>59</v>
      </c>
      <c r="P754">
        <v>3</v>
      </c>
      <c r="Q754">
        <v>8</v>
      </c>
      <c r="R754">
        <v>1</v>
      </c>
    </row>
    <row r="755" spans="1:18" x14ac:dyDescent="0.25">
      <c r="A755" s="8" t="s">
        <v>697</v>
      </c>
      <c r="B755">
        <v>0</v>
      </c>
      <c r="C755">
        <v>1</v>
      </c>
      <c r="D755">
        <v>2020</v>
      </c>
      <c r="E755">
        <v>3</v>
      </c>
      <c r="G755">
        <v>3820</v>
      </c>
      <c r="H755" t="b">
        <v>0</v>
      </c>
      <c r="I755">
        <v>0</v>
      </c>
      <c r="J755">
        <v>21054.67</v>
      </c>
      <c r="K755">
        <v>2</v>
      </c>
      <c r="L755" t="s">
        <v>51</v>
      </c>
      <c r="M755" t="s">
        <v>52</v>
      </c>
      <c r="N755" t="s">
        <v>52</v>
      </c>
      <c r="O755" t="s">
        <v>119</v>
      </c>
      <c r="P755">
        <v>3</v>
      </c>
      <c r="Q755">
        <v>8</v>
      </c>
      <c r="R755">
        <v>1</v>
      </c>
    </row>
    <row r="756" spans="1:18" x14ac:dyDescent="0.25">
      <c r="A756" s="8" t="s">
        <v>697</v>
      </c>
      <c r="B756">
        <v>0</v>
      </c>
      <c r="C756">
        <v>1</v>
      </c>
      <c r="D756">
        <v>2020</v>
      </c>
      <c r="E756">
        <v>3</v>
      </c>
      <c r="G756">
        <v>3900</v>
      </c>
      <c r="H756" t="b">
        <v>0</v>
      </c>
      <c r="I756">
        <v>46612.7</v>
      </c>
      <c r="J756">
        <v>0</v>
      </c>
      <c r="K756">
        <v>2</v>
      </c>
      <c r="L756" t="s">
        <v>226</v>
      </c>
      <c r="M756" t="s">
        <v>226</v>
      </c>
      <c r="N756" t="s">
        <v>226</v>
      </c>
      <c r="O756" t="s">
        <v>62</v>
      </c>
      <c r="P756">
        <v>4</v>
      </c>
      <c r="Q756">
        <v>1</v>
      </c>
      <c r="R756">
        <v>1</v>
      </c>
    </row>
    <row r="757" spans="1:18" x14ac:dyDescent="0.25">
      <c r="A757" s="8" t="s">
        <v>697</v>
      </c>
      <c r="B757">
        <v>0</v>
      </c>
      <c r="C757">
        <v>1</v>
      </c>
      <c r="D757">
        <v>2020</v>
      </c>
      <c r="E757">
        <v>3</v>
      </c>
      <c r="G757">
        <v>4820</v>
      </c>
      <c r="H757" t="b">
        <v>0</v>
      </c>
      <c r="I757">
        <v>0</v>
      </c>
      <c r="J757">
        <v>13179.75</v>
      </c>
      <c r="K757">
        <v>0</v>
      </c>
      <c r="L757" t="s">
        <v>63</v>
      </c>
      <c r="M757" t="s">
        <v>67</v>
      </c>
      <c r="N757" t="s">
        <v>68</v>
      </c>
      <c r="O757" t="s">
        <v>68</v>
      </c>
      <c r="P757">
        <v>1</v>
      </c>
      <c r="Q757">
        <v>3</v>
      </c>
      <c r="R757">
        <v>2</v>
      </c>
    </row>
    <row r="758" spans="1:18" x14ac:dyDescent="0.25">
      <c r="A758" s="8" t="s">
        <v>697</v>
      </c>
      <c r="B758">
        <v>0</v>
      </c>
      <c r="C758">
        <v>1</v>
      </c>
      <c r="D758">
        <v>2020</v>
      </c>
      <c r="E758">
        <v>3</v>
      </c>
      <c r="G758">
        <v>4830</v>
      </c>
      <c r="H758" t="b">
        <v>0</v>
      </c>
      <c r="I758">
        <v>0</v>
      </c>
      <c r="J758">
        <v>46612.7</v>
      </c>
      <c r="K758">
        <v>0</v>
      </c>
      <c r="L758" t="s">
        <v>63</v>
      </c>
      <c r="M758" t="s">
        <v>69</v>
      </c>
      <c r="N758" t="s">
        <v>69</v>
      </c>
      <c r="O758" t="s">
        <v>69</v>
      </c>
      <c r="P758">
        <v>1</v>
      </c>
      <c r="Q758">
        <v>4</v>
      </c>
      <c r="R758">
        <v>1</v>
      </c>
    </row>
    <row r="759" spans="1:18" x14ac:dyDescent="0.25">
      <c r="A759" s="8" t="s">
        <v>697</v>
      </c>
      <c r="B759">
        <v>0</v>
      </c>
      <c r="C759">
        <v>1</v>
      </c>
      <c r="D759">
        <v>2020</v>
      </c>
      <c r="E759">
        <v>3</v>
      </c>
      <c r="G759">
        <v>6020</v>
      </c>
      <c r="H759" t="b">
        <v>0</v>
      </c>
      <c r="I759">
        <v>21550</v>
      </c>
      <c r="J759">
        <v>0</v>
      </c>
      <c r="K759">
        <v>0</v>
      </c>
      <c r="L759" t="s">
        <v>70</v>
      </c>
      <c r="M759" t="s">
        <v>74</v>
      </c>
      <c r="N759" t="s">
        <v>75</v>
      </c>
      <c r="O759" t="s">
        <v>76</v>
      </c>
      <c r="P759">
        <v>2</v>
      </c>
      <c r="Q759">
        <v>2</v>
      </c>
      <c r="R759">
        <v>1</v>
      </c>
    </row>
    <row r="760" spans="1:18" x14ac:dyDescent="0.25">
      <c r="A760" s="8" t="s">
        <v>697</v>
      </c>
      <c r="B760">
        <v>0</v>
      </c>
      <c r="C760">
        <v>1</v>
      </c>
      <c r="D760">
        <v>2020</v>
      </c>
      <c r="E760">
        <v>3</v>
      </c>
      <c r="G760">
        <v>6024</v>
      </c>
      <c r="H760" t="b">
        <v>0</v>
      </c>
      <c r="I760">
        <v>10000</v>
      </c>
      <c r="J760">
        <v>0</v>
      </c>
      <c r="K760">
        <v>0</v>
      </c>
      <c r="L760" t="s">
        <v>70</v>
      </c>
      <c r="M760" t="s">
        <v>74</v>
      </c>
      <c r="N760" t="s">
        <v>75</v>
      </c>
      <c r="O760" t="s">
        <v>77</v>
      </c>
      <c r="P760">
        <v>2</v>
      </c>
      <c r="Q760">
        <v>2</v>
      </c>
      <c r="R760">
        <v>1</v>
      </c>
    </row>
    <row r="761" spans="1:18" x14ac:dyDescent="0.25">
      <c r="A761" s="8" t="s">
        <v>697</v>
      </c>
      <c r="B761">
        <v>0</v>
      </c>
      <c r="C761">
        <v>1</v>
      </c>
      <c r="D761">
        <v>2020</v>
      </c>
      <c r="E761">
        <v>3</v>
      </c>
      <c r="G761">
        <v>6095</v>
      </c>
      <c r="H761" t="b">
        <v>0</v>
      </c>
      <c r="I761">
        <v>3230.54</v>
      </c>
      <c r="J761">
        <v>3628.78</v>
      </c>
      <c r="K761">
        <v>0</v>
      </c>
      <c r="L761" t="s">
        <v>70</v>
      </c>
      <c r="M761" t="s">
        <v>74</v>
      </c>
      <c r="N761" t="s">
        <v>75</v>
      </c>
      <c r="O761" t="s">
        <v>115</v>
      </c>
      <c r="P761">
        <v>2</v>
      </c>
      <c r="Q761">
        <v>2</v>
      </c>
      <c r="R761">
        <v>1</v>
      </c>
    </row>
    <row r="762" spans="1:18" x14ac:dyDescent="0.25">
      <c r="A762" s="8" t="s">
        <v>697</v>
      </c>
      <c r="B762">
        <v>0</v>
      </c>
      <c r="C762">
        <v>1</v>
      </c>
      <c r="D762">
        <v>2020</v>
      </c>
      <c r="E762">
        <v>3</v>
      </c>
      <c r="G762">
        <v>6110</v>
      </c>
      <c r="H762" t="b">
        <v>0</v>
      </c>
      <c r="I762">
        <v>5194.17</v>
      </c>
      <c r="J762">
        <v>0</v>
      </c>
      <c r="K762">
        <v>0</v>
      </c>
      <c r="L762" t="s">
        <v>70</v>
      </c>
      <c r="M762" t="s">
        <v>74</v>
      </c>
      <c r="N762" t="s">
        <v>78</v>
      </c>
      <c r="O762" t="s">
        <v>79</v>
      </c>
      <c r="P762">
        <v>2</v>
      </c>
      <c r="Q762">
        <v>2</v>
      </c>
      <c r="R762">
        <v>2</v>
      </c>
    </row>
    <row r="763" spans="1:18" x14ac:dyDescent="0.25">
      <c r="A763" s="8" t="s">
        <v>697</v>
      </c>
      <c r="B763">
        <v>0</v>
      </c>
      <c r="C763">
        <v>1</v>
      </c>
      <c r="D763">
        <v>2020</v>
      </c>
      <c r="E763">
        <v>3</v>
      </c>
      <c r="G763">
        <v>6111</v>
      </c>
      <c r="H763" t="b">
        <v>0</v>
      </c>
      <c r="I763">
        <v>181.47</v>
      </c>
      <c r="J763">
        <v>0</v>
      </c>
      <c r="K763">
        <v>0</v>
      </c>
      <c r="L763" t="s">
        <v>70</v>
      </c>
      <c r="M763" t="s">
        <v>74</v>
      </c>
      <c r="N763" t="s">
        <v>78</v>
      </c>
      <c r="O763" t="s">
        <v>80</v>
      </c>
      <c r="P763">
        <v>2</v>
      </c>
      <c r="Q763">
        <v>2</v>
      </c>
      <c r="R763">
        <v>2</v>
      </c>
    </row>
    <row r="764" spans="1:18" x14ac:dyDescent="0.25">
      <c r="A764" s="8" t="s">
        <v>697</v>
      </c>
      <c r="B764">
        <v>0</v>
      </c>
      <c r="C764">
        <v>1</v>
      </c>
      <c r="D764">
        <v>2020</v>
      </c>
      <c r="E764">
        <v>3</v>
      </c>
      <c r="G764">
        <v>6201</v>
      </c>
      <c r="H764" t="b">
        <v>0</v>
      </c>
      <c r="I764">
        <v>5878.11</v>
      </c>
      <c r="J764">
        <v>0</v>
      </c>
      <c r="K764">
        <v>0</v>
      </c>
      <c r="L764" t="s">
        <v>70</v>
      </c>
      <c r="M764" t="s">
        <v>134</v>
      </c>
      <c r="N764" t="s">
        <v>135</v>
      </c>
      <c r="O764" t="s">
        <v>136</v>
      </c>
      <c r="P764">
        <v>2</v>
      </c>
      <c r="Q764">
        <v>3</v>
      </c>
      <c r="R764">
        <v>1</v>
      </c>
    </row>
    <row r="765" spans="1:18" x14ac:dyDescent="0.25">
      <c r="A765" s="8" t="s">
        <v>697</v>
      </c>
      <c r="B765">
        <v>0</v>
      </c>
      <c r="C765">
        <v>1</v>
      </c>
      <c r="D765">
        <v>2020</v>
      </c>
      <c r="E765">
        <v>3</v>
      </c>
      <c r="G765">
        <v>6220</v>
      </c>
      <c r="H765" t="b">
        <v>0</v>
      </c>
      <c r="I765">
        <v>645.68000000000006</v>
      </c>
      <c r="J765">
        <v>0</v>
      </c>
      <c r="K765">
        <v>0</v>
      </c>
      <c r="L765" t="s">
        <v>70</v>
      </c>
      <c r="M765" t="s">
        <v>134</v>
      </c>
      <c r="N765" t="s">
        <v>137</v>
      </c>
      <c r="O765" t="s">
        <v>138</v>
      </c>
      <c r="P765">
        <v>2</v>
      </c>
      <c r="Q765">
        <v>3</v>
      </c>
      <c r="R765">
        <v>2</v>
      </c>
    </row>
    <row r="766" spans="1:18" x14ac:dyDescent="0.25">
      <c r="A766" s="8" t="s">
        <v>697</v>
      </c>
      <c r="B766">
        <v>0</v>
      </c>
      <c r="C766">
        <v>1</v>
      </c>
      <c r="D766">
        <v>2020</v>
      </c>
      <c r="E766">
        <v>3</v>
      </c>
      <c r="G766">
        <v>6260</v>
      </c>
      <c r="H766" t="b">
        <v>0</v>
      </c>
      <c r="I766">
        <v>3630.68</v>
      </c>
      <c r="J766">
        <v>0</v>
      </c>
      <c r="K766">
        <v>0</v>
      </c>
      <c r="L766" t="s">
        <v>70</v>
      </c>
      <c r="M766" t="s">
        <v>134</v>
      </c>
      <c r="N766" t="s">
        <v>137</v>
      </c>
      <c r="O766" t="s">
        <v>139</v>
      </c>
      <c r="P766">
        <v>2</v>
      </c>
      <c r="Q766">
        <v>3</v>
      </c>
      <c r="R766">
        <v>2</v>
      </c>
    </row>
    <row r="767" spans="1:18" x14ac:dyDescent="0.25">
      <c r="A767" s="8" t="s">
        <v>697</v>
      </c>
      <c r="B767">
        <v>0</v>
      </c>
      <c r="C767">
        <v>1</v>
      </c>
      <c r="D767">
        <v>2020</v>
      </c>
      <c r="E767">
        <v>3</v>
      </c>
      <c r="G767">
        <v>6300</v>
      </c>
      <c r="H767" t="b">
        <v>0</v>
      </c>
      <c r="I767">
        <v>175.56</v>
      </c>
      <c r="J767">
        <v>0</v>
      </c>
      <c r="K767">
        <v>0</v>
      </c>
      <c r="L767" t="s">
        <v>70</v>
      </c>
      <c r="M767" t="s">
        <v>82</v>
      </c>
      <c r="N767" t="s">
        <v>83</v>
      </c>
      <c r="O767" t="s">
        <v>82</v>
      </c>
      <c r="P767">
        <v>2</v>
      </c>
      <c r="Q767">
        <v>4</v>
      </c>
      <c r="R767">
        <v>10</v>
      </c>
    </row>
    <row r="768" spans="1:18" x14ac:dyDescent="0.25">
      <c r="A768" s="8" t="s">
        <v>697</v>
      </c>
      <c r="B768">
        <v>0</v>
      </c>
      <c r="C768">
        <v>1</v>
      </c>
      <c r="D768">
        <v>2020</v>
      </c>
      <c r="E768">
        <v>3</v>
      </c>
      <c r="G768">
        <v>6301</v>
      </c>
      <c r="H768" t="b">
        <v>0</v>
      </c>
      <c r="I768">
        <v>84424</v>
      </c>
      <c r="J768">
        <v>2735.64</v>
      </c>
      <c r="K768">
        <v>0</v>
      </c>
      <c r="L768" t="s">
        <v>70</v>
      </c>
      <c r="M768" t="s">
        <v>82</v>
      </c>
      <c r="N768" t="s">
        <v>83</v>
      </c>
      <c r="O768" t="s">
        <v>122</v>
      </c>
      <c r="P768">
        <v>2</v>
      </c>
      <c r="Q768">
        <v>4</v>
      </c>
      <c r="R768">
        <v>10</v>
      </c>
    </row>
    <row r="769" spans="1:18" x14ac:dyDescent="0.25">
      <c r="A769" s="8" t="s">
        <v>697</v>
      </c>
      <c r="B769">
        <v>0</v>
      </c>
      <c r="C769">
        <v>1</v>
      </c>
      <c r="D769">
        <v>2020</v>
      </c>
      <c r="E769">
        <v>3</v>
      </c>
      <c r="G769">
        <v>6310</v>
      </c>
      <c r="H769" t="b">
        <v>0</v>
      </c>
      <c r="I769">
        <v>5276.27</v>
      </c>
      <c r="J769">
        <v>0</v>
      </c>
      <c r="K769">
        <v>0</v>
      </c>
      <c r="L769" t="s">
        <v>70</v>
      </c>
      <c r="M769" t="s">
        <v>82</v>
      </c>
      <c r="N769" t="s">
        <v>84</v>
      </c>
      <c r="O769" t="s">
        <v>85</v>
      </c>
      <c r="P769">
        <v>2</v>
      </c>
      <c r="Q769">
        <v>4</v>
      </c>
      <c r="R769">
        <v>1</v>
      </c>
    </row>
    <row r="770" spans="1:18" x14ac:dyDescent="0.25">
      <c r="A770" s="8" t="s">
        <v>697</v>
      </c>
      <c r="B770">
        <v>0</v>
      </c>
      <c r="C770">
        <v>1</v>
      </c>
      <c r="D770">
        <v>2020</v>
      </c>
      <c r="E770">
        <v>3</v>
      </c>
      <c r="G770">
        <v>6325</v>
      </c>
      <c r="H770" t="b">
        <v>0</v>
      </c>
      <c r="I770">
        <v>1110.51</v>
      </c>
      <c r="J770">
        <v>0</v>
      </c>
      <c r="K770">
        <v>0</v>
      </c>
      <c r="L770" t="s">
        <v>70</v>
      </c>
      <c r="M770" t="s">
        <v>82</v>
      </c>
      <c r="N770" t="s">
        <v>84</v>
      </c>
      <c r="O770" t="s">
        <v>86</v>
      </c>
      <c r="P770">
        <v>2</v>
      </c>
      <c r="Q770">
        <v>4</v>
      </c>
      <c r="R770">
        <v>1</v>
      </c>
    </row>
    <row r="771" spans="1:18" x14ac:dyDescent="0.25">
      <c r="A771" s="8" t="s">
        <v>697</v>
      </c>
      <c r="B771">
        <v>0</v>
      </c>
      <c r="C771">
        <v>1</v>
      </c>
      <c r="D771">
        <v>2020</v>
      </c>
      <c r="E771">
        <v>3</v>
      </c>
      <c r="G771">
        <v>6330</v>
      </c>
      <c r="H771" t="b">
        <v>0</v>
      </c>
      <c r="I771">
        <v>424.59</v>
      </c>
      <c r="J771">
        <v>0</v>
      </c>
      <c r="K771">
        <v>0</v>
      </c>
      <c r="L771" t="s">
        <v>70</v>
      </c>
      <c r="M771" t="s">
        <v>82</v>
      </c>
      <c r="N771" t="s">
        <v>84</v>
      </c>
      <c r="O771" t="s">
        <v>87</v>
      </c>
      <c r="P771">
        <v>2</v>
      </c>
      <c r="Q771">
        <v>4</v>
      </c>
      <c r="R771">
        <v>1</v>
      </c>
    </row>
    <row r="772" spans="1:18" x14ac:dyDescent="0.25">
      <c r="A772" s="8" t="s">
        <v>697</v>
      </c>
      <c r="B772">
        <v>0</v>
      </c>
      <c r="C772">
        <v>1</v>
      </c>
      <c r="D772">
        <v>2020</v>
      </c>
      <c r="E772">
        <v>3</v>
      </c>
      <c r="G772">
        <v>6470</v>
      </c>
      <c r="H772" t="b">
        <v>0</v>
      </c>
      <c r="I772">
        <v>12720.730000000001</v>
      </c>
      <c r="J772">
        <v>65.5</v>
      </c>
      <c r="K772">
        <v>0</v>
      </c>
      <c r="L772" t="s">
        <v>70</v>
      </c>
      <c r="M772" t="s">
        <v>82</v>
      </c>
      <c r="N772" t="s">
        <v>91</v>
      </c>
      <c r="O772" t="s">
        <v>92</v>
      </c>
      <c r="P772">
        <v>2</v>
      </c>
      <c r="Q772">
        <v>4</v>
      </c>
      <c r="R772">
        <v>3</v>
      </c>
    </row>
    <row r="773" spans="1:18" x14ac:dyDescent="0.25">
      <c r="A773" s="8" t="s">
        <v>697</v>
      </c>
      <c r="B773">
        <v>0</v>
      </c>
      <c r="C773">
        <v>1</v>
      </c>
      <c r="D773">
        <v>2020</v>
      </c>
      <c r="E773">
        <v>3</v>
      </c>
      <c r="G773">
        <v>6495</v>
      </c>
      <c r="H773" t="b">
        <v>0</v>
      </c>
      <c r="I773">
        <v>2450</v>
      </c>
      <c r="J773">
        <v>0</v>
      </c>
      <c r="K773">
        <v>0</v>
      </c>
      <c r="L773" t="s">
        <v>70</v>
      </c>
      <c r="M773" t="s">
        <v>82</v>
      </c>
      <c r="N773" t="s">
        <v>91</v>
      </c>
      <c r="O773" t="s">
        <v>93</v>
      </c>
      <c r="P773">
        <v>2</v>
      </c>
      <c r="Q773">
        <v>4</v>
      </c>
      <c r="R773">
        <v>3</v>
      </c>
    </row>
    <row r="774" spans="1:18" x14ac:dyDescent="0.25">
      <c r="A774" s="8" t="s">
        <v>697</v>
      </c>
      <c r="B774">
        <v>0</v>
      </c>
      <c r="C774">
        <v>1</v>
      </c>
      <c r="D774">
        <v>2020</v>
      </c>
      <c r="E774">
        <v>3</v>
      </c>
      <c r="G774">
        <v>6650</v>
      </c>
      <c r="H774" t="b">
        <v>0</v>
      </c>
      <c r="I774">
        <v>70.789999999999992</v>
      </c>
      <c r="J774">
        <v>0</v>
      </c>
      <c r="K774">
        <v>0</v>
      </c>
      <c r="L774" t="s">
        <v>70</v>
      </c>
      <c r="M774" t="s">
        <v>82</v>
      </c>
      <c r="N774" t="s">
        <v>94</v>
      </c>
      <c r="O774" t="s">
        <v>96</v>
      </c>
      <c r="P774">
        <v>2</v>
      </c>
      <c r="Q774">
        <v>4</v>
      </c>
      <c r="R774">
        <v>5</v>
      </c>
    </row>
    <row r="775" spans="1:18" x14ac:dyDescent="0.25">
      <c r="A775" s="8" t="s">
        <v>697</v>
      </c>
      <c r="B775">
        <v>0</v>
      </c>
      <c r="C775">
        <v>1</v>
      </c>
      <c r="D775">
        <v>2020</v>
      </c>
      <c r="E775">
        <v>3</v>
      </c>
      <c r="G775">
        <v>6663</v>
      </c>
      <c r="H775" t="b">
        <v>0</v>
      </c>
      <c r="I775">
        <v>229.8</v>
      </c>
      <c r="J775">
        <v>0</v>
      </c>
      <c r="K775">
        <v>0</v>
      </c>
      <c r="L775" t="s">
        <v>70</v>
      </c>
      <c r="M775" t="s">
        <v>82</v>
      </c>
      <c r="N775" t="s">
        <v>94</v>
      </c>
      <c r="O775" t="s">
        <v>97</v>
      </c>
      <c r="P775">
        <v>2</v>
      </c>
      <c r="Q775">
        <v>4</v>
      </c>
      <c r="R775">
        <v>5</v>
      </c>
    </row>
    <row r="776" spans="1:18" x14ac:dyDescent="0.25">
      <c r="A776" s="8" t="s">
        <v>697</v>
      </c>
      <c r="B776">
        <v>0</v>
      </c>
      <c r="C776">
        <v>1</v>
      </c>
      <c r="D776">
        <v>2020</v>
      </c>
      <c r="E776">
        <v>3</v>
      </c>
      <c r="G776">
        <v>6800</v>
      </c>
      <c r="H776" t="b">
        <v>0</v>
      </c>
      <c r="I776">
        <v>17.240000000000002</v>
      </c>
      <c r="J776">
        <v>0</v>
      </c>
      <c r="K776">
        <v>0</v>
      </c>
      <c r="L776" t="s">
        <v>70</v>
      </c>
      <c r="M776" t="s">
        <v>82</v>
      </c>
      <c r="N776" t="s">
        <v>99</v>
      </c>
      <c r="O776" t="s">
        <v>123</v>
      </c>
      <c r="P776">
        <v>2</v>
      </c>
      <c r="Q776">
        <v>4</v>
      </c>
      <c r="R776">
        <v>6</v>
      </c>
    </row>
    <row r="777" spans="1:18" x14ac:dyDescent="0.25">
      <c r="A777" s="8" t="s">
        <v>697</v>
      </c>
      <c r="B777">
        <v>0</v>
      </c>
      <c r="C777">
        <v>1</v>
      </c>
      <c r="D777">
        <v>2020</v>
      </c>
      <c r="E777">
        <v>3</v>
      </c>
      <c r="G777">
        <v>6805</v>
      </c>
      <c r="H777" t="b">
        <v>0</v>
      </c>
      <c r="I777">
        <v>173.95999999999998</v>
      </c>
      <c r="J777">
        <v>0</v>
      </c>
      <c r="K777">
        <v>0</v>
      </c>
      <c r="L777" t="s">
        <v>70</v>
      </c>
      <c r="M777" t="s">
        <v>82</v>
      </c>
      <c r="N777" t="s">
        <v>99</v>
      </c>
      <c r="O777" t="s">
        <v>100</v>
      </c>
      <c r="P777">
        <v>2</v>
      </c>
      <c r="Q777">
        <v>4</v>
      </c>
      <c r="R777">
        <v>6</v>
      </c>
    </row>
    <row r="778" spans="1:18" x14ac:dyDescent="0.25">
      <c r="A778" s="8" t="s">
        <v>697</v>
      </c>
      <c r="B778">
        <v>0</v>
      </c>
      <c r="C778">
        <v>1</v>
      </c>
      <c r="D778">
        <v>2020</v>
      </c>
      <c r="E778">
        <v>3</v>
      </c>
      <c r="G778">
        <v>6815</v>
      </c>
      <c r="H778" t="b">
        <v>0</v>
      </c>
      <c r="I778">
        <v>77.08</v>
      </c>
      <c r="J778">
        <v>0</v>
      </c>
      <c r="K778">
        <v>0</v>
      </c>
      <c r="L778" t="s">
        <v>70</v>
      </c>
      <c r="M778" t="s">
        <v>82</v>
      </c>
      <c r="N778" t="s">
        <v>99</v>
      </c>
      <c r="O778" t="s">
        <v>99</v>
      </c>
      <c r="P778">
        <v>2</v>
      </c>
      <c r="Q778">
        <v>4</v>
      </c>
      <c r="R778">
        <v>6</v>
      </c>
    </row>
    <row r="779" spans="1:18" x14ac:dyDescent="0.25">
      <c r="A779" s="8" t="s">
        <v>697</v>
      </c>
      <c r="B779">
        <v>0</v>
      </c>
      <c r="C779">
        <v>1</v>
      </c>
      <c r="D779">
        <v>2020</v>
      </c>
      <c r="E779">
        <v>3</v>
      </c>
      <c r="G779">
        <v>6825</v>
      </c>
      <c r="H779" t="b">
        <v>0</v>
      </c>
      <c r="I779">
        <v>41002.46</v>
      </c>
      <c r="J779">
        <v>0</v>
      </c>
      <c r="K779">
        <v>0</v>
      </c>
      <c r="L779" t="s">
        <v>70</v>
      </c>
      <c r="M779" t="s">
        <v>82</v>
      </c>
      <c r="N779" t="s">
        <v>101</v>
      </c>
      <c r="O779" t="s">
        <v>102</v>
      </c>
      <c r="P779">
        <v>2</v>
      </c>
      <c r="Q779">
        <v>4</v>
      </c>
      <c r="R779">
        <v>9</v>
      </c>
    </row>
    <row r="780" spans="1:18" x14ac:dyDescent="0.25">
      <c r="A780" s="8" t="s">
        <v>697</v>
      </c>
      <c r="B780">
        <v>0</v>
      </c>
      <c r="C780">
        <v>1</v>
      </c>
      <c r="D780">
        <v>2020</v>
      </c>
      <c r="E780">
        <v>3</v>
      </c>
      <c r="G780">
        <v>6855</v>
      </c>
      <c r="H780" t="b">
        <v>0</v>
      </c>
      <c r="I780">
        <v>1356.99</v>
      </c>
      <c r="J780">
        <v>0</v>
      </c>
      <c r="K780">
        <v>0</v>
      </c>
      <c r="L780" t="s">
        <v>70</v>
      </c>
      <c r="M780" t="s">
        <v>82</v>
      </c>
      <c r="N780" t="s">
        <v>103</v>
      </c>
      <c r="O780" t="s">
        <v>104</v>
      </c>
      <c r="P780">
        <v>2</v>
      </c>
      <c r="Q780">
        <v>4</v>
      </c>
      <c r="R780">
        <v>11</v>
      </c>
    </row>
    <row r="781" spans="1:18" x14ac:dyDescent="0.25">
      <c r="A781" s="8" t="s">
        <v>697</v>
      </c>
      <c r="B781">
        <v>0</v>
      </c>
      <c r="C781">
        <v>1</v>
      </c>
      <c r="D781">
        <v>2020</v>
      </c>
      <c r="E781">
        <v>3</v>
      </c>
      <c r="G781">
        <v>6859</v>
      </c>
      <c r="H781" t="b">
        <v>0</v>
      </c>
      <c r="I781">
        <v>868.43000000000006</v>
      </c>
      <c r="J781">
        <v>0</v>
      </c>
      <c r="K781">
        <v>0</v>
      </c>
      <c r="L781" t="s">
        <v>70</v>
      </c>
      <c r="M781" t="s">
        <v>82</v>
      </c>
      <c r="N781" t="s">
        <v>103</v>
      </c>
      <c r="O781" t="s">
        <v>105</v>
      </c>
      <c r="P781">
        <v>2</v>
      </c>
      <c r="Q781">
        <v>4</v>
      </c>
      <c r="R781">
        <v>11</v>
      </c>
    </row>
    <row r="782" spans="1:18" x14ac:dyDescent="0.25">
      <c r="A782" s="8" t="s">
        <v>697</v>
      </c>
      <c r="B782">
        <v>0</v>
      </c>
      <c r="C782">
        <v>1</v>
      </c>
      <c r="D782">
        <v>2020</v>
      </c>
      <c r="E782">
        <v>4</v>
      </c>
      <c r="G782">
        <v>143</v>
      </c>
      <c r="H782" t="b">
        <v>0</v>
      </c>
      <c r="I782">
        <v>15750.939999999988</v>
      </c>
      <c r="J782">
        <v>6418.3</v>
      </c>
      <c r="K782">
        <v>1</v>
      </c>
      <c r="L782" t="s">
        <v>9</v>
      </c>
      <c r="M782" t="s">
        <v>10</v>
      </c>
      <c r="N782" t="s">
        <v>11</v>
      </c>
      <c r="O782" t="s">
        <v>12</v>
      </c>
      <c r="P782">
        <v>1</v>
      </c>
      <c r="Q782">
        <v>1</v>
      </c>
      <c r="R782">
        <v>1</v>
      </c>
    </row>
    <row r="783" spans="1:18" x14ac:dyDescent="0.25">
      <c r="A783" s="8" t="s">
        <v>697</v>
      </c>
      <c r="B783">
        <v>0</v>
      </c>
      <c r="C783">
        <v>1</v>
      </c>
      <c r="D783">
        <v>2020</v>
      </c>
      <c r="E783">
        <v>4</v>
      </c>
      <c r="G783">
        <v>630</v>
      </c>
      <c r="H783" t="b">
        <v>0</v>
      </c>
      <c r="I783">
        <v>0</v>
      </c>
      <c r="J783">
        <v>424.63</v>
      </c>
      <c r="K783">
        <v>1</v>
      </c>
      <c r="L783" t="s">
        <v>9</v>
      </c>
      <c r="M783" t="s">
        <v>13</v>
      </c>
      <c r="N783" t="s">
        <v>14</v>
      </c>
      <c r="O783" t="s">
        <v>16</v>
      </c>
      <c r="P783">
        <v>1</v>
      </c>
      <c r="Q783">
        <v>2</v>
      </c>
      <c r="R783">
        <v>3</v>
      </c>
    </row>
    <row r="784" spans="1:18" x14ac:dyDescent="0.25">
      <c r="A784" s="8" t="s">
        <v>697</v>
      </c>
      <c r="B784">
        <v>0</v>
      </c>
      <c r="C784">
        <v>1</v>
      </c>
      <c r="D784">
        <v>2020</v>
      </c>
      <c r="E784">
        <v>4</v>
      </c>
      <c r="G784">
        <v>650</v>
      </c>
      <c r="H784" t="b">
        <v>0</v>
      </c>
      <c r="I784">
        <v>0</v>
      </c>
      <c r="J784">
        <v>221.09</v>
      </c>
      <c r="K784">
        <v>1</v>
      </c>
      <c r="L784" t="s">
        <v>9</v>
      </c>
      <c r="M784" t="s">
        <v>13</v>
      </c>
      <c r="N784" t="s">
        <v>14</v>
      </c>
      <c r="O784" t="s">
        <v>17</v>
      </c>
      <c r="P784">
        <v>1</v>
      </c>
      <c r="Q784">
        <v>2</v>
      </c>
      <c r="R784">
        <v>3</v>
      </c>
    </row>
    <row r="785" spans="1:18" x14ac:dyDescent="0.25">
      <c r="A785" s="8" t="s">
        <v>697</v>
      </c>
      <c r="B785">
        <v>0</v>
      </c>
      <c r="C785">
        <v>1</v>
      </c>
      <c r="D785">
        <v>2020</v>
      </c>
      <c r="E785">
        <v>4</v>
      </c>
      <c r="G785">
        <v>670</v>
      </c>
      <c r="H785" t="b">
        <v>0</v>
      </c>
      <c r="I785">
        <v>210.04</v>
      </c>
      <c r="J785">
        <v>0</v>
      </c>
      <c r="K785">
        <v>1</v>
      </c>
      <c r="L785" t="s">
        <v>9</v>
      </c>
      <c r="M785" t="s">
        <v>13</v>
      </c>
      <c r="N785" t="s">
        <v>14</v>
      </c>
      <c r="O785" t="s">
        <v>18</v>
      </c>
      <c r="P785">
        <v>1</v>
      </c>
      <c r="Q785">
        <v>2</v>
      </c>
      <c r="R785">
        <v>3</v>
      </c>
    </row>
    <row r="786" spans="1:18" x14ac:dyDescent="0.25">
      <c r="A786" s="8" t="s">
        <v>697</v>
      </c>
      <c r="B786">
        <v>0</v>
      </c>
      <c r="C786">
        <v>1</v>
      </c>
      <c r="D786">
        <v>2020</v>
      </c>
      <c r="E786">
        <v>4</v>
      </c>
      <c r="G786">
        <v>770</v>
      </c>
      <c r="H786" t="b">
        <v>0</v>
      </c>
      <c r="I786">
        <v>147745.55000000002</v>
      </c>
      <c r="J786">
        <v>0</v>
      </c>
      <c r="K786">
        <v>1</v>
      </c>
      <c r="L786" t="s">
        <v>9</v>
      </c>
      <c r="M786" t="s">
        <v>13</v>
      </c>
      <c r="N786" t="s">
        <v>664</v>
      </c>
      <c r="O786" t="s">
        <v>665</v>
      </c>
      <c r="P786">
        <v>1</v>
      </c>
      <c r="Q786">
        <v>2</v>
      </c>
      <c r="R786">
        <v>4</v>
      </c>
    </row>
    <row r="787" spans="1:18" x14ac:dyDescent="0.25">
      <c r="A787" s="8" t="s">
        <v>697</v>
      </c>
      <c r="B787">
        <v>0</v>
      </c>
      <c r="C787">
        <v>1</v>
      </c>
      <c r="D787">
        <v>2020</v>
      </c>
      <c r="E787">
        <v>4</v>
      </c>
      <c r="G787">
        <v>1370</v>
      </c>
      <c r="H787" t="b">
        <v>0</v>
      </c>
      <c r="I787">
        <v>0</v>
      </c>
      <c r="J787">
        <v>0</v>
      </c>
      <c r="K787">
        <v>1</v>
      </c>
      <c r="L787" t="s">
        <v>19</v>
      </c>
      <c r="M787" t="s">
        <v>23</v>
      </c>
      <c r="N787" t="s">
        <v>24</v>
      </c>
      <c r="O787" t="s">
        <v>121</v>
      </c>
      <c r="P787">
        <v>2</v>
      </c>
      <c r="Q787">
        <v>2</v>
      </c>
      <c r="R787">
        <v>4</v>
      </c>
    </row>
    <row r="788" spans="1:18" x14ac:dyDescent="0.25">
      <c r="A788" s="8" t="s">
        <v>697</v>
      </c>
      <c r="B788">
        <v>0</v>
      </c>
      <c r="C788">
        <v>1</v>
      </c>
      <c r="D788">
        <v>2020</v>
      </c>
      <c r="E788">
        <v>4</v>
      </c>
      <c r="G788">
        <v>1406</v>
      </c>
      <c r="H788" t="b">
        <v>0</v>
      </c>
      <c r="I788">
        <v>55624.639999999999</v>
      </c>
      <c r="J788">
        <v>397.21999999999997</v>
      </c>
      <c r="K788">
        <v>1</v>
      </c>
      <c r="L788" t="s">
        <v>19</v>
      </c>
      <c r="M788" t="s">
        <v>23</v>
      </c>
      <c r="N788" t="s">
        <v>24</v>
      </c>
      <c r="O788" t="s">
        <v>27</v>
      </c>
      <c r="P788">
        <v>2</v>
      </c>
      <c r="Q788">
        <v>2</v>
      </c>
      <c r="R788">
        <v>4</v>
      </c>
    </row>
    <row r="789" spans="1:18" x14ac:dyDescent="0.25">
      <c r="A789" s="8" t="s">
        <v>697</v>
      </c>
      <c r="B789">
        <v>0</v>
      </c>
      <c r="C789">
        <v>1</v>
      </c>
      <c r="D789">
        <v>2020</v>
      </c>
      <c r="E789">
        <v>4</v>
      </c>
      <c r="G789">
        <v>1407</v>
      </c>
      <c r="H789" t="b">
        <v>0</v>
      </c>
      <c r="I789">
        <v>25.87</v>
      </c>
      <c r="J789">
        <v>0</v>
      </c>
      <c r="K789">
        <v>1</v>
      </c>
      <c r="L789" t="s">
        <v>19</v>
      </c>
      <c r="M789" t="s">
        <v>23</v>
      </c>
      <c r="N789" t="s">
        <v>24</v>
      </c>
      <c r="O789" t="s">
        <v>143</v>
      </c>
      <c r="P789">
        <v>2</v>
      </c>
      <c r="Q789">
        <v>2</v>
      </c>
      <c r="R789">
        <v>4</v>
      </c>
    </row>
    <row r="790" spans="1:18" x14ac:dyDescent="0.25">
      <c r="A790" s="8" t="s">
        <v>697</v>
      </c>
      <c r="B790">
        <v>0</v>
      </c>
      <c r="C790">
        <v>1</v>
      </c>
      <c r="D790">
        <v>2020</v>
      </c>
      <c r="E790">
        <v>4</v>
      </c>
      <c r="G790">
        <v>1434</v>
      </c>
      <c r="H790" t="b">
        <v>0</v>
      </c>
      <c r="I790">
        <v>257.39999999999998</v>
      </c>
      <c r="J790">
        <v>7399.65</v>
      </c>
      <c r="K790">
        <v>1</v>
      </c>
      <c r="L790" t="s">
        <v>19</v>
      </c>
      <c r="M790" t="s">
        <v>23</v>
      </c>
      <c r="N790" t="s">
        <v>24</v>
      </c>
      <c r="O790" t="s">
        <v>28</v>
      </c>
      <c r="P790">
        <v>2</v>
      </c>
      <c r="Q790">
        <v>2</v>
      </c>
      <c r="R790">
        <v>4</v>
      </c>
    </row>
    <row r="791" spans="1:18" x14ac:dyDescent="0.25">
      <c r="A791" s="8" t="s">
        <v>697</v>
      </c>
      <c r="B791">
        <v>0</v>
      </c>
      <c r="C791">
        <v>1</v>
      </c>
      <c r="D791">
        <v>2020</v>
      </c>
      <c r="E791">
        <v>4</v>
      </c>
      <c r="G791">
        <v>1437</v>
      </c>
      <c r="H791" t="b">
        <v>0</v>
      </c>
      <c r="I791">
        <v>80.67</v>
      </c>
      <c r="J791">
        <v>2005.75</v>
      </c>
      <c r="K791">
        <v>1</v>
      </c>
      <c r="L791" t="s">
        <v>19</v>
      </c>
      <c r="M791" t="s">
        <v>23</v>
      </c>
      <c r="N791" t="s">
        <v>24</v>
      </c>
      <c r="O791" t="s">
        <v>29</v>
      </c>
      <c r="P791">
        <v>2</v>
      </c>
      <c r="Q791">
        <v>2</v>
      </c>
      <c r="R791">
        <v>4</v>
      </c>
    </row>
    <row r="792" spans="1:18" x14ac:dyDescent="0.25">
      <c r="A792" s="8" t="s">
        <v>697</v>
      </c>
      <c r="B792">
        <v>0</v>
      </c>
      <c r="C792">
        <v>1</v>
      </c>
      <c r="D792">
        <v>2020</v>
      </c>
      <c r="E792">
        <v>4</v>
      </c>
      <c r="G792">
        <v>1600</v>
      </c>
      <c r="H792" t="b">
        <v>0</v>
      </c>
      <c r="I792">
        <v>0</v>
      </c>
      <c r="J792">
        <v>17.990000000000002</v>
      </c>
      <c r="K792">
        <v>1</v>
      </c>
      <c r="L792" t="s">
        <v>19</v>
      </c>
      <c r="M792" t="s">
        <v>30</v>
      </c>
      <c r="N792" t="s">
        <v>31</v>
      </c>
      <c r="O792" t="s">
        <v>32</v>
      </c>
      <c r="P792">
        <v>2</v>
      </c>
      <c r="Q792">
        <v>4</v>
      </c>
      <c r="R792">
        <v>1</v>
      </c>
    </row>
    <row r="793" spans="1:18" x14ac:dyDescent="0.25">
      <c r="A793" s="8" t="s">
        <v>697</v>
      </c>
      <c r="B793">
        <v>0</v>
      </c>
      <c r="C793">
        <v>1</v>
      </c>
      <c r="D793">
        <v>2020</v>
      </c>
      <c r="E793">
        <v>4</v>
      </c>
      <c r="G793">
        <v>1803</v>
      </c>
      <c r="H793" t="b">
        <v>0</v>
      </c>
      <c r="I793">
        <v>44276.800000000003</v>
      </c>
      <c r="J793">
        <v>263871.6700000001</v>
      </c>
      <c r="K793">
        <v>1</v>
      </c>
      <c r="L793" t="s">
        <v>19</v>
      </c>
      <c r="M793" t="s">
        <v>30</v>
      </c>
      <c r="N793" t="s">
        <v>31</v>
      </c>
      <c r="O793" t="s">
        <v>33</v>
      </c>
      <c r="P793">
        <v>2</v>
      </c>
      <c r="Q793">
        <v>4</v>
      </c>
      <c r="R793">
        <v>1</v>
      </c>
    </row>
    <row r="794" spans="1:18" x14ac:dyDescent="0.25">
      <c r="A794" s="8" t="s">
        <v>697</v>
      </c>
      <c r="B794">
        <v>0</v>
      </c>
      <c r="C794">
        <v>1</v>
      </c>
      <c r="D794">
        <v>2020</v>
      </c>
      <c r="E794">
        <v>4</v>
      </c>
      <c r="G794">
        <v>3070</v>
      </c>
      <c r="H794" t="b">
        <v>0</v>
      </c>
      <c r="I794">
        <v>82511.839999999997</v>
      </c>
      <c r="J794">
        <v>0</v>
      </c>
      <c r="K794">
        <v>2</v>
      </c>
      <c r="L794" t="s">
        <v>46</v>
      </c>
      <c r="M794" t="s">
        <v>47</v>
      </c>
      <c r="N794" t="s">
        <v>47</v>
      </c>
      <c r="O794" t="s">
        <v>47</v>
      </c>
      <c r="P794">
        <v>2</v>
      </c>
      <c r="Q794">
        <v>3</v>
      </c>
      <c r="R794">
        <v>3</v>
      </c>
    </row>
    <row r="795" spans="1:18" x14ac:dyDescent="0.25">
      <c r="A795" s="8" t="s">
        <v>697</v>
      </c>
      <c r="B795">
        <v>0</v>
      </c>
      <c r="C795">
        <v>1</v>
      </c>
      <c r="D795">
        <v>2020</v>
      </c>
      <c r="E795">
        <v>4</v>
      </c>
      <c r="G795">
        <v>3095</v>
      </c>
      <c r="H795" t="b">
        <v>0</v>
      </c>
      <c r="I795">
        <v>2000</v>
      </c>
      <c r="J795">
        <v>0</v>
      </c>
      <c r="K795">
        <v>2</v>
      </c>
      <c r="L795" t="s">
        <v>46</v>
      </c>
      <c r="M795" t="s">
        <v>47</v>
      </c>
      <c r="N795" t="s">
        <v>47</v>
      </c>
      <c r="O795" t="s">
        <v>50</v>
      </c>
      <c r="P795">
        <v>2</v>
      </c>
      <c r="Q795">
        <v>3</v>
      </c>
      <c r="R795">
        <v>3</v>
      </c>
    </row>
    <row r="796" spans="1:18" x14ac:dyDescent="0.25">
      <c r="A796" s="8" t="s">
        <v>697</v>
      </c>
      <c r="B796">
        <v>0</v>
      </c>
      <c r="C796">
        <v>1</v>
      </c>
      <c r="D796">
        <v>2020</v>
      </c>
      <c r="E796">
        <v>4</v>
      </c>
      <c r="G796">
        <v>3300</v>
      </c>
      <c r="H796" t="b">
        <v>0</v>
      </c>
      <c r="I796">
        <v>211781.05000000002</v>
      </c>
      <c r="J796">
        <v>279593.90999999992</v>
      </c>
      <c r="K796">
        <v>2</v>
      </c>
      <c r="L796" t="s">
        <v>51</v>
      </c>
      <c r="M796" t="s">
        <v>149</v>
      </c>
      <c r="N796" t="s">
        <v>149</v>
      </c>
      <c r="O796" t="s">
        <v>150</v>
      </c>
      <c r="P796">
        <v>3</v>
      </c>
      <c r="Q796">
        <v>4</v>
      </c>
      <c r="R796">
        <v>1</v>
      </c>
    </row>
    <row r="797" spans="1:18" x14ac:dyDescent="0.25">
      <c r="A797" s="8" t="s">
        <v>697</v>
      </c>
      <c r="B797">
        <v>0</v>
      </c>
      <c r="C797">
        <v>1</v>
      </c>
      <c r="D797">
        <v>2020</v>
      </c>
      <c r="E797">
        <v>4</v>
      </c>
      <c r="G797">
        <v>3720</v>
      </c>
      <c r="H797" t="b">
        <v>0</v>
      </c>
      <c r="I797">
        <v>22702.920000000002</v>
      </c>
      <c r="J797">
        <v>22702.92</v>
      </c>
      <c r="K797">
        <v>2</v>
      </c>
      <c r="L797" t="s">
        <v>51</v>
      </c>
      <c r="M797" t="s">
        <v>52</v>
      </c>
      <c r="N797" t="s">
        <v>52</v>
      </c>
      <c r="O797" t="s">
        <v>55</v>
      </c>
      <c r="P797">
        <v>3</v>
      </c>
      <c r="Q797">
        <v>8</v>
      </c>
      <c r="R797">
        <v>1</v>
      </c>
    </row>
    <row r="798" spans="1:18" x14ac:dyDescent="0.25">
      <c r="A798" s="8" t="s">
        <v>697</v>
      </c>
      <c r="B798">
        <v>0</v>
      </c>
      <c r="C798">
        <v>1</v>
      </c>
      <c r="D798">
        <v>2020</v>
      </c>
      <c r="E798">
        <v>4</v>
      </c>
      <c r="G798">
        <v>3725</v>
      </c>
      <c r="H798" t="b">
        <v>0</v>
      </c>
      <c r="I798">
        <v>300</v>
      </c>
      <c r="J798">
        <v>0</v>
      </c>
      <c r="K798">
        <v>2</v>
      </c>
      <c r="L798" t="s">
        <v>51</v>
      </c>
      <c r="M798" t="s">
        <v>52</v>
      </c>
      <c r="N798" t="s">
        <v>52</v>
      </c>
      <c r="O798" t="s">
        <v>144</v>
      </c>
      <c r="P798">
        <v>3</v>
      </c>
      <c r="Q798">
        <v>8</v>
      </c>
      <c r="R798">
        <v>1</v>
      </c>
    </row>
    <row r="799" spans="1:18" x14ac:dyDescent="0.25">
      <c r="A799" s="8" t="s">
        <v>697</v>
      </c>
      <c r="B799">
        <v>0</v>
      </c>
      <c r="C799">
        <v>1</v>
      </c>
      <c r="D799">
        <v>2020</v>
      </c>
      <c r="E799">
        <v>4</v>
      </c>
      <c r="G799">
        <v>3730</v>
      </c>
      <c r="H799" t="b">
        <v>0</v>
      </c>
      <c r="I799">
        <v>7174.65</v>
      </c>
      <c r="J799">
        <v>7174.6500000000005</v>
      </c>
      <c r="K799">
        <v>2</v>
      </c>
      <c r="L799" t="s">
        <v>51</v>
      </c>
      <c r="M799" t="s">
        <v>52</v>
      </c>
      <c r="N799" t="s">
        <v>52</v>
      </c>
      <c r="O799" t="s">
        <v>56</v>
      </c>
      <c r="P799">
        <v>3</v>
      </c>
      <c r="Q799">
        <v>8</v>
      </c>
      <c r="R799">
        <v>1</v>
      </c>
    </row>
    <row r="800" spans="1:18" x14ac:dyDescent="0.25">
      <c r="A800" s="8" t="s">
        <v>697</v>
      </c>
      <c r="B800">
        <v>0</v>
      </c>
      <c r="C800">
        <v>1</v>
      </c>
      <c r="D800">
        <v>2020</v>
      </c>
      <c r="E800">
        <v>4</v>
      </c>
      <c r="G800">
        <v>3740</v>
      </c>
      <c r="H800" t="b">
        <v>0</v>
      </c>
      <c r="I800">
        <v>9739.2200000000012</v>
      </c>
      <c r="J800">
        <v>10409.26</v>
      </c>
      <c r="K800">
        <v>2</v>
      </c>
      <c r="L800" t="s">
        <v>51</v>
      </c>
      <c r="M800" t="s">
        <v>52</v>
      </c>
      <c r="N800" t="s">
        <v>52</v>
      </c>
      <c r="O800" t="s">
        <v>57</v>
      </c>
      <c r="P800">
        <v>3</v>
      </c>
      <c r="Q800">
        <v>8</v>
      </c>
      <c r="R800">
        <v>1</v>
      </c>
    </row>
    <row r="801" spans="1:18" x14ac:dyDescent="0.25">
      <c r="A801" s="8" t="s">
        <v>697</v>
      </c>
      <c r="B801">
        <v>0</v>
      </c>
      <c r="C801">
        <v>1</v>
      </c>
      <c r="D801">
        <v>2020</v>
      </c>
      <c r="E801">
        <v>4</v>
      </c>
      <c r="G801">
        <v>3770</v>
      </c>
      <c r="H801" t="b">
        <v>0</v>
      </c>
      <c r="I801">
        <v>60</v>
      </c>
      <c r="J801">
        <v>60</v>
      </c>
      <c r="K801">
        <v>2</v>
      </c>
      <c r="L801" t="s">
        <v>51</v>
      </c>
      <c r="M801" t="s">
        <v>52</v>
      </c>
      <c r="N801" t="s">
        <v>52</v>
      </c>
      <c r="O801" t="s">
        <v>58</v>
      </c>
      <c r="P801">
        <v>3</v>
      </c>
      <c r="Q801">
        <v>8</v>
      </c>
      <c r="R801">
        <v>1</v>
      </c>
    </row>
    <row r="802" spans="1:18" x14ac:dyDescent="0.25">
      <c r="A802" s="8" t="s">
        <v>697</v>
      </c>
      <c r="B802">
        <v>0</v>
      </c>
      <c r="C802">
        <v>1</v>
      </c>
      <c r="D802">
        <v>2020</v>
      </c>
      <c r="E802">
        <v>4</v>
      </c>
      <c r="G802">
        <v>3790</v>
      </c>
      <c r="H802" t="b">
        <v>0</v>
      </c>
      <c r="I802">
        <v>40346.829999999994</v>
      </c>
      <c r="J802">
        <v>40346.83</v>
      </c>
      <c r="K802">
        <v>2</v>
      </c>
      <c r="L802" t="s">
        <v>51</v>
      </c>
      <c r="M802" t="s">
        <v>52</v>
      </c>
      <c r="N802" t="s">
        <v>52</v>
      </c>
      <c r="O802" t="s">
        <v>59</v>
      </c>
      <c r="P802">
        <v>3</v>
      </c>
      <c r="Q802">
        <v>8</v>
      </c>
      <c r="R802">
        <v>1</v>
      </c>
    </row>
    <row r="803" spans="1:18" x14ac:dyDescent="0.25">
      <c r="A803" s="8" t="s">
        <v>697</v>
      </c>
      <c r="B803">
        <v>0</v>
      </c>
      <c r="C803">
        <v>1</v>
      </c>
      <c r="D803">
        <v>2020</v>
      </c>
      <c r="E803">
        <v>4</v>
      </c>
      <c r="G803">
        <v>3820</v>
      </c>
      <c r="H803" t="b">
        <v>0</v>
      </c>
      <c r="I803">
        <v>0</v>
      </c>
      <c r="J803">
        <v>44276.800000000003</v>
      </c>
      <c r="K803">
        <v>2</v>
      </c>
      <c r="L803" t="s">
        <v>51</v>
      </c>
      <c r="M803" t="s">
        <v>52</v>
      </c>
      <c r="N803" t="s">
        <v>52</v>
      </c>
      <c r="O803" t="s">
        <v>119</v>
      </c>
      <c r="P803">
        <v>3</v>
      </c>
      <c r="Q803">
        <v>8</v>
      </c>
      <c r="R803">
        <v>1</v>
      </c>
    </row>
    <row r="804" spans="1:18" x14ac:dyDescent="0.25">
      <c r="A804" s="8" t="s">
        <v>697</v>
      </c>
      <c r="B804">
        <v>0</v>
      </c>
      <c r="C804">
        <v>1</v>
      </c>
      <c r="D804">
        <v>2020</v>
      </c>
      <c r="E804">
        <v>4</v>
      </c>
      <c r="G804">
        <v>3837</v>
      </c>
      <c r="H804" t="b">
        <v>0</v>
      </c>
      <c r="I804">
        <v>0</v>
      </c>
      <c r="J804">
        <v>25.87</v>
      </c>
      <c r="K804">
        <v>2</v>
      </c>
      <c r="L804" t="s">
        <v>51</v>
      </c>
      <c r="M804" t="s">
        <v>52</v>
      </c>
      <c r="N804" t="s">
        <v>52</v>
      </c>
      <c r="O804" t="s">
        <v>145</v>
      </c>
      <c r="P804">
        <v>3</v>
      </c>
      <c r="Q804">
        <v>8</v>
      </c>
      <c r="R804">
        <v>1</v>
      </c>
    </row>
    <row r="805" spans="1:18" x14ac:dyDescent="0.25">
      <c r="A805" s="8" t="s">
        <v>697</v>
      </c>
      <c r="B805">
        <v>0</v>
      </c>
      <c r="C805">
        <v>1</v>
      </c>
      <c r="D805">
        <v>2020</v>
      </c>
      <c r="E805">
        <v>4</v>
      </c>
      <c r="G805">
        <v>3900</v>
      </c>
      <c r="H805" t="b">
        <v>0</v>
      </c>
      <c r="I805">
        <v>35699.15</v>
      </c>
      <c r="J805">
        <v>0</v>
      </c>
      <c r="K805">
        <v>2</v>
      </c>
      <c r="L805" t="s">
        <v>226</v>
      </c>
      <c r="M805" t="s">
        <v>226</v>
      </c>
      <c r="N805" t="s">
        <v>226</v>
      </c>
      <c r="O805" t="s">
        <v>62</v>
      </c>
      <c r="P805">
        <v>4</v>
      </c>
      <c r="Q805">
        <v>1</v>
      </c>
      <c r="R805">
        <v>1</v>
      </c>
    </row>
    <row r="806" spans="1:18" x14ac:dyDescent="0.25">
      <c r="A806" s="8" t="s">
        <v>697</v>
      </c>
      <c r="B806">
        <v>0</v>
      </c>
      <c r="C806">
        <v>1</v>
      </c>
      <c r="D806">
        <v>2020</v>
      </c>
      <c r="E806">
        <v>4</v>
      </c>
      <c r="G806">
        <v>4820</v>
      </c>
      <c r="H806" t="b">
        <v>0</v>
      </c>
      <c r="I806">
        <v>0</v>
      </c>
      <c r="J806">
        <v>15458.320000000014</v>
      </c>
      <c r="K806">
        <v>0</v>
      </c>
      <c r="L806" t="s">
        <v>63</v>
      </c>
      <c r="M806" t="s">
        <v>67</v>
      </c>
      <c r="N806" t="s">
        <v>68</v>
      </c>
      <c r="O806" t="s">
        <v>68</v>
      </c>
      <c r="P806">
        <v>1</v>
      </c>
      <c r="Q806">
        <v>3</v>
      </c>
      <c r="R806">
        <v>2</v>
      </c>
    </row>
    <row r="807" spans="1:18" x14ac:dyDescent="0.25">
      <c r="A807" s="8" t="s">
        <v>697</v>
      </c>
      <c r="B807">
        <v>0</v>
      </c>
      <c r="C807">
        <v>1</v>
      </c>
      <c r="D807">
        <v>2020</v>
      </c>
      <c r="E807">
        <v>4</v>
      </c>
      <c r="G807">
        <v>4830</v>
      </c>
      <c r="H807" t="b">
        <v>0</v>
      </c>
      <c r="I807">
        <v>0</v>
      </c>
      <c r="J807">
        <v>35699.15</v>
      </c>
      <c r="K807">
        <v>0</v>
      </c>
      <c r="L807" t="s">
        <v>63</v>
      </c>
      <c r="M807" t="s">
        <v>69</v>
      </c>
      <c r="N807" t="s">
        <v>69</v>
      </c>
      <c r="O807" t="s">
        <v>69</v>
      </c>
      <c r="P807">
        <v>1</v>
      </c>
      <c r="Q807">
        <v>4</v>
      </c>
      <c r="R807">
        <v>1</v>
      </c>
    </row>
    <row r="808" spans="1:18" x14ac:dyDescent="0.25">
      <c r="A808" s="8" t="s">
        <v>697</v>
      </c>
      <c r="B808">
        <v>0</v>
      </c>
      <c r="C808">
        <v>1</v>
      </c>
      <c r="D808">
        <v>2020</v>
      </c>
      <c r="E808">
        <v>4</v>
      </c>
      <c r="G808">
        <v>6020</v>
      </c>
      <c r="H808" t="b">
        <v>0</v>
      </c>
      <c r="I808">
        <v>24350</v>
      </c>
      <c r="J808">
        <v>0</v>
      </c>
      <c r="K808">
        <v>0</v>
      </c>
      <c r="L808" t="s">
        <v>70</v>
      </c>
      <c r="M808" t="s">
        <v>74</v>
      </c>
      <c r="N808" t="s">
        <v>75</v>
      </c>
      <c r="O808" t="s">
        <v>76</v>
      </c>
      <c r="P808">
        <v>2</v>
      </c>
      <c r="Q808">
        <v>2</v>
      </c>
      <c r="R808">
        <v>1</v>
      </c>
    </row>
    <row r="809" spans="1:18" x14ac:dyDescent="0.25">
      <c r="A809" s="8" t="s">
        <v>697</v>
      </c>
      <c r="B809">
        <v>0</v>
      </c>
      <c r="C809">
        <v>1</v>
      </c>
      <c r="D809">
        <v>2020</v>
      </c>
      <c r="E809">
        <v>4</v>
      </c>
      <c r="G809">
        <v>6024</v>
      </c>
      <c r="H809" t="b">
        <v>0</v>
      </c>
      <c r="I809">
        <v>10000</v>
      </c>
      <c r="J809">
        <v>0</v>
      </c>
      <c r="K809">
        <v>0</v>
      </c>
      <c r="L809" t="s">
        <v>70</v>
      </c>
      <c r="M809" t="s">
        <v>74</v>
      </c>
      <c r="N809" t="s">
        <v>75</v>
      </c>
      <c r="O809" t="s">
        <v>77</v>
      </c>
      <c r="P809">
        <v>2</v>
      </c>
      <c r="Q809">
        <v>2</v>
      </c>
      <c r="R809">
        <v>1</v>
      </c>
    </row>
    <row r="810" spans="1:18" x14ac:dyDescent="0.25">
      <c r="A810" s="8" t="s">
        <v>697</v>
      </c>
      <c r="B810">
        <v>0</v>
      </c>
      <c r="C810">
        <v>1</v>
      </c>
      <c r="D810">
        <v>2020</v>
      </c>
      <c r="E810">
        <v>4</v>
      </c>
      <c r="G810">
        <v>6095</v>
      </c>
      <c r="H810" t="b">
        <v>0</v>
      </c>
      <c r="I810">
        <v>63224.44</v>
      </c>
      <c r="J810">
        <v>0</v>
      </c>
      <c r="K810">
        <v>0</v>
      </c>
      <c r="L810" t="s">
        <v>70</v>
      </c>
      <c r="M810" t="s">
        <v>74</v>
      </c>
      <c r="N810" t="s">
        <v>75</v>
      </c>
      <c r="O810" t="s">
        <v>115</v>
      </c>
      <c r="P810">
        <v>2</v>
      </c>
      <c r="Q810">
        <v>2</v>
      </c>
      <c r="R810">
        <v>1</v>
      </c>
    </row>
    <row r="811" spans="1:18" x14ac:dyDescent="0.25">
      <c r="A811" s="8" t="s">
        <v>697</v>
      </c>
      <c r="B811">
        <v>0</v>
      </c>
      <c r="C811">
        <v>1</v>
      </c>
      <c r="D811">
        <v>2020</v>
      </c>
      <c r="E811">
        <v>4</v>
      </c>
      <c r="G811">
        <v>6110</v>
      </c>
      <c r="H811" t="b">
        <v>0</v>
      </c>
      <c r="I811">
        <v>5815.3600000000006</v>
      </c>
      <c r="J811">
        <v>0</v>
      </c>
      <c r="K811">
        <v>0</v>
      </c>
      <c r="L811" t="s">
        <v>70</v>
      </c>
      <c r="M811" t="s">
        <v>74</v>
      </c>
      <c r="N811" t="s">
        <v>78</v>
      </c>
      <c r="O811" t="s">
        <v>79</v>
      </c>
      <c r="P811">
        <v>2</v>
      </c>
      <c r="Q811">
        <v>2</v>
      </c>
      <c r="R811">
        <v>2</v>
      </c>
    </row>
    <row r="812" spans="1:18" x14ac:dyDescent="0.25">
      <c r="A812" s="8" t="s">
        <v>697</v>
      </c>
      <c r="B812">
        <v>0</v>
      </c>
      <c r="C812">
        <v>1</v>
      </c>
      <c r="D812">
        <v>2020</v>
      </c>
      <c r="E812">
        <v>4</v>
      </c>
      <c r="G812">
        <v>6111</v>
      </c>
      <c r="H812" t="b">
        <v>0</v>
      </c>
      <c r="I812">
        <v>181.47</v>
      </c>
      <c r="J812">
        <v>0</v>
      </c>
      <c r="K812">
        <v>0</v>
      </c>
      <c r="L812" t="s">
        <v>70</v>
      </c>
      <c r="M812" t="s">
        <v>74</v>
      </c>
      <c r="N812" t="s">
        <v>78</v>
      </c>
      <c r="O812" t="s">
        <v>80</v>
      </c>
      <c r="P812">
        <v>2</v>
      </c>
      <c r="Q812">
        <v>2</v>
      </c>
      <c r="R812">
        <v>2</v>
      </c>
    </row>
    <row r="813" spans="1:18" x14ac:dyDescent="0.25">
      <c r="A813" s="8" t="s">
        <v>697</v>
      </c>
      <c r="B813">
        <v>0</v>
      </c>
      <c r="C813">
        <v>1</v>
      </c>
      <c r="D813">
        <v>2020</v>
      </c>
      <c r="E813">
        <v>4</v>
      </c>
      <c r="G813">
        <v>6120</v>
      </c>
      <c r="H813" t="b">
        <v>0</v>
      </c>
      <c r="I813">
        <v>783.36</v>
      </c>
      <c r="J813">
        <v>0</v>
      </c>
      <c r="K813">
        <v>0</v>
      </c>
      <c r="L813" t="s">
        <v>70</v>
      </c>
      <c r="M813" t="s">
        <v>74</v>
      </c>
      <c r="N813" t="s">
        <v>78</v>
      </c>
      <c r="O813" t="s">
        <v>81</v>
      </c>
      <c r="P813">
        <v>2</v>
      </c>
      <c r="Q813">
        <v>2</v>
      </c>
      <c r="R813">
        <v>2</v>
      </c>
    </row>
    <row r="814" spans="1:18" x14ac:dyDescent="0.25">
      <c r="A814" s="8" t="s">
        <v>697</v>
      </c>
      <c r="B814">
        <v>0</v>
      </c>
      <c r="C814">
        <v>1</v>
      </c>
      <c r="D814">
        <v>2020</v>
      </c>
      <c r="E814">
        <v>4</v>
      </c>
      <c r="G814">
        <v>6201</v>
      </c>
      <c r="H814" t="b">
        <v>0</v>
      </c>
      <c r="I814">
        <v>6418.3</v>
      </c>
      <c r="J814">
        <v>0</v>
      </c>
      <c r="K814">
        <v>0</v>
      </c>
      <c r="L814" t="s">
        <v>70</v>
      </c>
      <c r="M814" t="s">
        <v>134</v>
      </c>
      <c r="N814" t="s">
        <v>135</v>
      </c>
      <c r="O814" t="s">
        <v>136</v>
      </c>
      <c r="P814">
        <v>2</v>
      </c>
      <c r="Q814">
        <v>3</v>
      </c>
      <c r="R814">
        <v>1</v>
      </c>
    </row>
    <row r="815" spans="1:18" x14ac:dyDescent="0.25">
      <c r="A815" s="8" t="s">
        <v>697</v>
      </c>
      <c r="B815">
        <v>0</v>
      </c>
      <c r="C815">
        <v>1</v>
      </c>
      <c r="D815">
        <v>2020</v>
      </c>
      <c r="E815">
        <v>4</v>
      </c>
      <c r="G815">
        <v>6220</v>
      </c>
      <c r="H815" t="b">
        <v>0</v>
      </c>
      <c r="I815">
        <v>645.72</v>
      </c>
      <c r="J815">
        <v>0</v>
      </c>
      <c r="K815">
        <v>0</v>
      </c>
      <c r="L815" t="s">
        <v>70</v>
      </c>
      <c r="M815" t="s">
        <v>134</v>
      </c>
      <c r="N815" t="s">
        <v>137</v>
      </c>
      <c r="O815" t="s">
        <v>138</v>
      </c>
      <c r="P815">
        <v>2</v>
      </c>
      <c r="Q815">
        <v>3</v>
      </c>
      <c r="R815">
        <v>2</v>
      </c>
    </row>
    <row r="816" spans="1:18" x14ac:dyDescent="0.25">
      <c r="A816" s="8" t="s">
        <v>697</v>
      </c>
      <c r="B816">
        <v>0</v>
      </c>
      <c r="C816">
        <v>1</v>
      </c>
      <c r="D816">
        <v>2020</v>
      </c>
      <c r="E816">
        <v>4</v>
      </c>
      <c r="G816">
        <v>6300</v>
      </c>
      <c r="H816" t="b">
        <v>0</v>
      </c>
      <c r="I816">
        <v>720.62</v>
      </c>
      <c r="J816">
        <v>0</v>
      </c>
      <c r="K816">
        <v>0</v>
      </c>
      <c r="L816" t="s">
        <v>70</v>
      </c>
      <c r="M816" t="s">
        <v>82</v>
      </c>
      <c r="N816" t="s">
        <v>83</v>
      </c>
      <c r="O816" t="s">
        <v>82</v>
      </c>
      <c r="P816">
        <v>2</v>
      </c>
      <c r="Q816">
        <v>4</v>
      </c>
      <c r="R816">
        <v>10</v>
      </c>
    </row>
    <row r="817" spans="1:18" x14ac:dyDescent="0.25">
      <c r="A817" s="8" t="s">
        <v>697</v>
      </c>
      <c r="B817">
        <v>0</v>
      </c>
      <c r="C817">
        <v>1</v>
      </c>
      <c r="D817">
        <v>2020</v>
      </c>
      <c r="E817">
        <v>4</v>
      </c>
      <c r="G817">
        <v>6301</v>
      </c>
      <c r="H817" t="b">
        <v>0</v>
      </c>
      <c r="I817">
        <v>51045.25</v>
      </c>
      <c r="J817">
        <v>133645.49</v>
      </c>
      <c r="K817">
        <v>0</v>
      </c>
      <c r="L817" t="s">
        <v>70</v>
      </c>
      <c r="M817" t="s">
        <v>82</v>
      </c>
      <c r="N817" t="s">
        <v>83</v>
      </c>
      <c r="O817" t="s">
        <v>122</v>
      </c>
      <c r="P817">
        <v>2</v>
      </c>
      <c r="Q817">
        <v>4</v>
      </c>
      <c r="R817">
        <v>10</v>
      </c>
    </row>
    <row r="818" spans="1:18" x14ac:dyDescent="0.25">
      <c r="A818" s="8" t="s">
        <v>697</v>
      </c>
      <c r="B818">
        <v>0</v>
      </c>
      <c r="C818">
        <v>1</v>
      </c>
      <c r="D818">
        <v>2020</v>
      </c>
      <c r="E818">
        <v>4</v>
      </c>
      <c r="G818">
        <v>6310</v>
      </c>
      <c r="H818" t="b">
        <v>0</v>
      </c>
      <c r="I818">
        <v>5276.27</v>
      </c>
      <c r="J818">
        <v>0</v>
      </c>
      <c r="K818">
        <v>0</v>
      </c>
      <c r="L818" t="s">
        <v>70</v>
      </c>
      <c r="M818" t="s">
        <v>82</v>
      </c>
      <c r="N818" t="s">
        <v>84</v>
      </c>
      <c r="O818" t="s">
        <v>85</v>
      </c>
      <c r="P818">
        <v>2</v>
      </c>
      <c r="Q818">
        <v>4</v>
      </c>
      <c r="R818">
        <v>1</v>
      </c>
    </row>
    <row r="819" spans="1:18" x14ac:dyDescent="0.25">
      <c r="A819" s="8" t="s">
        <v>697</v>
      </c>
      <c r="B819">
        <v>0</v>
      </c>
      <c r="C819">
        <v>1</v>
      </c>
      <c r="D819">
        <v>2020</v>
      </c>
      <c r="E819">
        <v>4</v>
      </c>
      <c r="G819">
        <v>6325</v>
      </c>
      <c r="H819" t="b">
        <v>0</v>
      </c>
      <c r="I819">
        <v>1110.51</v>
      </c>
      <c r="J819">
        <v>0</v>
      </c>
      <c r="K819">
        <v>0</v>
      </c>
      <c r="L819" t="s">
        <v>70</v>
      </c>
      <c r="M819" t="s">
        <v>82</v>
      </c>
      <c r="N819" t="s">
        <v>84</v>
      </c>
      <c r="O819" t="s">
        <v>86</v>
      </c>
      <c r="P819">
        <v>2</v>
      </c>
      <c r="Q819">
        <v>4</v>
      </c>
      <c r="R819">
        <v>1</v>
      </c>
    </row>
    <row r="820" spans="1:18" x14ac:dyDescent="0.25">
      <c r="A820" s="8" t="s">
        <v>697</v>
      </c>
      <c r="B820">
        <v>0</v>
      </c>
      <c r="C820">
        <v>1</v>
      </c>
      <c r="D820">
        <v>2020</v>
      </c>
      <c r="E820">
        <v>4</v>
      </c>
      <c r="G820">
        <v>6330</v>
      </c>
      <c r="H820" t="b">
        <v>0</v>
      </c>
      <c r="I820">
        <v>424.59</v>
      </c>
      <c r="J820">
        <v>0</v>
      </c>
      <c r="K820">
        <v>0</v>
      </c>
      <c r="L820" t="s">
        <v>70</v>
      </c>
      <c r="M820" t="s">
        <v>82</v>
      </c>
      <c r="N820" t="s">
        <v>84</v>
      </c>
      <c r="O820" t="s">
        <v>87</v>
      </c>
      <c r="P820">
        <v>2</v>
      </c>
      <c r="Q820">
        <v>4</v>
      </c>
      <c r="R820">
        <v>1</v>
      </c>
    </row>
    <row r="821" spans="1:18" x14ac:dyDescent="0.25">
      <c r="A821" s="8" t="s">
        <v>697</v>
      </c>
      <c r="B821">
        <v>0</v>
      </c>
      <c r="C821">
        <v>1</v>
      </c>
      <c r="D821">
        <v>2020</v>
      </c>
      <c r="E821">
        <v>4</v>
      </c>
      <c r="G821">
        <v>6470</v>
      </c>
      <c r="H821" t="b">
        <v>0</v>
      </c>
      <c r="I821">
        <v>0</v>
      </c>
      <c r="J821">
        <v>78.42</v>
      </c>
      <c r="K821">
        <v>0</v>
      </c>
      <c r="L821" t="s">
        <v>70</v>
      </c>
      <c r="M821" t="s">
        <v>82</v>
      </c>
      <c r="N821" t="s">
        <v>91</v>
      </c>
      <c r="O821" t="s">
        <v>92</v>
      </c>
      <c r="P821">
        <v>2</v>
      </c>
      <c r="Q821">
        <v>4</v>
      </c>
      <c r="R821">
        <v>3</v>
      </c>
    </row>
    <row r="822" spans="1:18" x14ac:dyDescent="0.25">
      <c r="A822" s="8" t="s">
        <v>697</v>
      </c>
      <c r="B822">
        <v>0</v>
      </c>
      <c r="C822">
        <v>1</v>
      </c>
      <c r="D822">
        <v>2020</v>
      </c>
      <c r="E822">
        <v>4</v>
      </c>
      <c r="G822">
        <v>6495</v>
      </c>
      <c r="H822" t="b">
        <v>0</v>
      </c>
      <c r="I822">
        <v>1225</v>
      </c>
      <c r="J822">
        <v>0</v>
      </c>
      <c r="K822">
        <v>0</v>
      </c>
      <c r="L822" t="s">
        <v>70</v>
      </c>
      <c r="M822" t="s">
        <v>82</v>
      </c>
      <c r="N822" t="s">
        <v>91</v>
      </c>
      <c r="O822" t="s">
        <v>93</v>
      </c>
      <c r="P822">
        <v>2</v>
      </c>
      <c r="Q822">
        <v>4</v>
      </c>
      <c r="R822">
        <v>3</v>
      </c>
    </row>
    <row r="823" spans="1:18" x14ac:dyDescent="0.25">
      <c r="A823" s="8" t="s">
        <v>697</v>
      </c>
      <c r="B823">
        <v>0</v>
      </c>
      <c r="C823">
        <v>1</v>
      </c>
      <c r="D823">
        <v>2020</v>
      </c>
      <c r="E823">
        <v>4</v>
      </c>
      <c r="G823">
        <v>6663</v>
      </c>
      <c r="H823" t="b">
        <v>0</v>
      </c>
      <c r="I823">
        <v>311.39999999999998</v>
      </c>
      <c r="J823">
        <v>215.4</v>
      </c>
      <c r="K823">
        <v>0</v>
      </c>
      <c r="L823" t="s">
        <v>70</v>
      </c>
      <c r="M823" t="s">
        <v>82</v>
      </c>
      <c r="N823" t="s">
        <v>94</v>
      </c>
      <c r="O823" t="s">
        <v>97</v>
      </c>
      <c r="P823">
        <v>2</v>
      </c>
      <c r="Q823">
        <v>4</v>
      </c>
      <c r="R823">
        <v>5</v>
      </c>
    </row>
    <row r="824" spans="1:18" x14ac:dyDescent="0.25">
      <c r="A824" s="8" t="s">
        <v>697</v>
      </c>
      <c r="B824">
        <v>0</v>
      </c>
      <c r="C824">
        <v>1</v>
      </c>
      <c r="D824">
        <v>2020</v>
      </c>
      <c r="E824">
        <v>4</v>
      </c>
      <c r="G824">
        <v>6664</v>
      </c>
      <c r="H824" t="b">
        <v>0</v>
      </c>
      <c r="I824">
        <v>14</v>
      </c>
      <c r="J824">
        <v>14</v>
      </c>
      <c r="K824">
        <v>0</v>
      </c>
      <c r="L824" t="s">
        <v>70</v>
      </c>
      <c r="M824" t="s">
        <v>82</v>
      </c>
      <c r="N824" t="s">
        <v>94</v>
      </c>
      <c r="O824" t="s">
        <v>98</v>
      </c>
      <c r="P824">
        <v>2</v>
      </c>
      <c r="Q824">
        <v>4</v>
      </c>
      <c r="R824">
        <v>5</v>
      </c>
    </row>
    <row r="825" spans="1:18" x14ac:dyDescent="0.25">
      <c r="A825" s="8" t="s">
        <v>697</v>
      </c>
      <c r="B825">
        <v>0</v>
      </c>
      <c r="C825">
        <v>1</v>
      </c>
      <c r="D825">
        <v>2020</v>
      </c>
      <c r="E825">
        <v>4</v>
      </c>
      <c r="G825">
        <v>6800</v>
      </c>
      <c r="H825" t="b">
        <v>0</v>
      </c>
      <c r="I825">
        <v>17.990000000000002</v>
      </c>
      <c r="J825">
        <v>0</v>
      </c>
      <c r="K825">
        <v>0</v>
      </c>
      <c r="L825" t="s">
        <v>70</v>
      </c>
      <c r="M825" t="s">
        <v>82</v>
      </c>
      <c r="N825" t="s">
        <v>99</v>
      </c>
      <c r="O825" t="s">
        <v>123</v>
      </c>
      <c r="P825">
        <v>2</v>
      </c>
      <c r="Q825">
        <v>4</v>
      </c>
      <c r="R825">
        <v>6</v>
      </c>
    </row>
    <row r="826" spans="1:18" x14ac:dyDescent="0.25">
      <c r="A826" s="8" t="s">
        <v>697</v>
      </c>
      <c r="B826">
        <v>0</v>
      </c>
      <c r="C826">
        <v>1</v>
      </c>
      <c r="D826">
        <v>2020</v>
      </c>
      <c r="E826">
        <v>4</v>
      </c>
      <c r="G826">
        <v>6805</v>
      </c>
      <c r="H826" t="b">
        <v>0</v>
      </c>
      <c r="I826">
        <v>394.21000000000004</v>
      </c>
      <c r="J826">
        <v>0</v>
      </c>
      <c r="K826">
        <v>0</v>
      </c>
      <c r="L826" t="s">
        <v>70</v>
      </c>
      <c r="M826" t="s">
        <v>82</v>
      </c>
      <c r="N826" t="s">
        <v>99</v>
      </c>
      <c r="O826" t="s">
        <v>100</v>
      </c>
      <c r="P826">
        <v>2</v>
      </c>
      <c r="Q826">
        <v>4</v>
      </c>
      <c r="R826">
        <v>6</v>
      </c>
    </row>
    <row r="827" spans="1:18" x14ac:dyDescent="0.25">
      <c r="A827" s="8" t="s">
        <v>697</v>
      </c>
      <c r="B827">
        <v>0</v>
      </c>
      <c r="C827">
        <v>1</v>
      </c>
      <c r="D827">
        <v>2020</v>
      </c>
      <c r="E827">
        <v>4</v>
      </c>
      <c r="G827">
        <v>6815</v>
      </c>
      <c r="H827" t="b">
        <v>0</v>
      </c>
      <c r="I827">
        <v>115.60999999999999</v>
      </c>
      <c r="J827">
        <v>0</v>
      </c>
      <c r="K827">
        <v>0</v>
      </c>
      <c r="L827" t="s">
        <v>70</v>
      </c>
      <c r="M827" t="s">
        <v>82</v>
      </c>
      <c r="N827" t="s">
        <v>99</v>
      </c>
      <c r="O827" t="s">
        <v>99</v>
      </c>
      <c r="P827">
        <v>2</v>
      </c>
      <c r="Q827">
        <v>4</v>
      </c>
      <c r="R827">
        <v>6</v>
      </c>
    </row>
    <row r="828" spans="1:18" x14ac:dyDescent="0.25">
      <c r="A828" s="8" t="s">
        <v>697</v>
      </c>
      <c r="B828">
        <v>0</v>
      </c>
      <c r="C828">
        <v>1</v>
      </c>
      <c r="D828">
        <v>2020</v>
      </c>
      <c r="E828">
        <v>4</v>
      </c>
      <c r="G828">
        <v>6825</v>
      </c>
      <c r="H828" t="b">
        <v>0</v>
      </c>
      <c r="I828">
        <v>15985.2</v>
      </c>
      <c r="J828">
        <v>0</v>
      </c>
      <c r="K828">
        <v>0</v>
      </c>
      <c r="L828" t="s">
        <v>70</v>
      </c>
      <c r="M828" t="s">
        <v>82</v>
      </c>
      <c r="N828" t="s">
        <v>101</v>
      </c>
      <c r="O828" t="s">
        <v>102</v>
      </c>
      <c r="P828">
        <v>2</v>
      </c>
      <c r="Q828">
        <v>4</v>
      </c>
      <c r="R828">
        <v>9</v>
      </c>
    </row>
    <row r="829" spans="1:18" x14ac:dyDescent="0.25">
      <c r="A829" s="8" t="s">
        <v>697</v>
      </c>
      <c r="B829">
        <v>0</v>
      </c>
      <c r="C829">
        <v>1</v>
      </c>
      <c r="D829">
        <v>2020</v>
      </c>
      <c r="E829">
        <v>4</v>
      </c>
      <c r="G829">
        <v>6850</v>
      </c>
      <c r="H829" t="b">
        <v>0</v>
      </c>
      <c r="I829">
        <v>1191.42</v>
      </c>
      <c r="J829">
        <v>0</v>
      </c>
      <c r="K829">
        <v>0</v>
      </c>
      <c r="L829" t="s">
        <v>70</v>
      </c>
      <c r="M829" t="s">
        <v>82</v>
      </c>
      <c r="N829" t="s">
        <v>103</v>
      </c>
      <c r="O829" t="s">
        <v>103</v>
      </c>
      <c r="P829">
        <v>2</v>
      </c>
      <c r="Q829">
        <v>4</v>
      </c>
      <c r="R829">
        <v>11</v>
      </c>
    </row>
    <row r="830" spans="1:18" x14ac:dyDescent="0.25">
      <c r="A830" s="8" t="s">
        <v>697</v>
      </c>
      <c r="B830">
        <v>0</v>
      </c>
      <c r="C830">
        <v>1</v>
      </c>
      <c r="D830">
        <v>2020</v>
      </c>
      <c r="E830">
        <v>4</v>
      </c>
      <c r="G830">
        <v>6855</v>
      </c>
      <c r="H830" t="b">
        <v>0</v>
      </c>
      <c r="I830">
        <v>66.5</v>
      </c>
      <c r="J830">
        <v>0</v>
      </c>
      <c r="K830">
        <v>0</v>
      </c>
      <c r="L830" t="s">
        <v>70</v>
      </c>
      <c r="M830" t="s">
        <v>82</v>
      </c>
      <c r="N830" t="s">
        <v>103</v>
      </c>
      <c r="O830" t="s">
        <v>104</v>
      </c>
      <c r="P830">
        <v>2</v>
      </c>
      <c r="Q830">
        <v>4</v>
      </c>
      <c r="R830">
        <v>11</v>
      </c>
    </row>
    <row r="831" spans="1:18" x14ac:dyDescent="0.25">
      <c r="A831" s="8" t="s">
        <v>697</v>
      </c>
      <c r="B831">
        <v>0</v>
      </c>
      <c r="C831">
        <v>1</v>
      </c>
      <c r="D831">
        <v>2020</v>
      </c>
      <c r="E831">
        <v>4</v>
      </c>
      <c r="G831">
        <v>7310</v>
      </c>
      <c r="H831" t="b">
        <v>0</v>
      </c>
      <c r="I831">
        <v>1283.94</v>
      </c>
      <c r="J831">
        <v>0</v>
      </c>
      <c r="K831">
        <v>0</v>
      </c>
      <c r="L831" t="s">
        <v>126</v>
      </c>
      <c r="M831" t="s">
        <v>127</v>
      </c>
      <c r="N831" t="s">
        <v>127</v>
      </c>
      <c r="O831" t="s">
        <v>146</v>
      </c>
      <c r="P831">
        <v>4</v>
      </c>
      <c r="Q831">
        <v>2</v>
      </c>
      <c r="R831">
        <v>1</v>
      </c>
    </row>
    <row r="832" spans="1:18" x14ac:dyDescent="0.25">
      <c r="A832" s="8" t="s">
        <v>697</v>
      </c>
      <c r="B832">
        <v>0</v>
      </c>
      <c r="C832">
        <v>1</v>
      </c>
      <c r="D832">
        <v>2020</v>
      </c>
      <c r="E832">
        <v>4</v>
      </c>
      <c r="G832">
        <v>7320</v>
      </c>
      <c r="H832" t="b">
        <v>0</v>
      </c>
      <c r="I832">
        <v>3568.59</v>
      </c>
      <c r="J832">
        <v>0</v>
      </c>
      <c r="K832">
        <v>0</v>
      </c>
      <c r="L832" t="s">
        <v>126</v>
      </c>
      <c r="M832" t="s">
        <v>127</v>
      </c>
      <c r="N832" t="s">
        <v>127</v>
      </c>
      <c r="O832" t="s">
        <v>128</v>
      </c>
      <c r="P832">
        <v>4</v>
      </c>
      <c r="Q832">
        <v>2</v>
      </c>
      <c r="R832">
        <v>1</v>
      </c>
    </row>
    <row r="833" spans="1:18" x14ac:dyDescent="0.25">
      <c r="A833" s="8" t="s">
        <v>697</v>
      </c>
      <c r="B833">
        <v>0</v>
      </c>
      <c r="C833">
        <v>1</v>
      </c>
      <c r="D833">
        <v>2020</v>
      </c>
      <c r="E833">
        <v>4</v>
      </c>
      <c r="F833" t="s">
        <v>647</v>
      </c>
      <c r="G833">
        <v>1900</v>
      </c>
      <c r="H833" t="b">
        <v>0</v>
      </c>
      <c r="I833">
        <v>1710.62</v>
      </c>
      <c r="J833">
        <v>0</v>
      </c>
      <c r="K833">
        <v>1</v>
      </c>
      <c r="L833" t="s">
        <v>34</v>
      </c>
      <c r="M833" t="s">
        <v>34</v>
      </c>
      <c r="N833" t="s">
        <v>34</v>
      </c>
      <c r="O833" t="s">
        <v>35</v>
      </c>
      <c r="P833">
        <v>3</v>
      </c>
      <c r="Q833">
        <v>1</v>
      </c>
      <c r="R833">
        <v>1</v>
      </c>
    </row>
    <row r="834" spans="1:18" x14ac:dyDescent="0.25">
      <c r="A834" s="8" t="s">
        <v>697</v>
      </c>
      <c r="B834">
        <v>0</v>
      </c>
      <c r="C834">
        <v>1</v>
      </c>
      <c r="D834">
        <v>2020</v>
      </c>
      <c r="E834">
        <v>4</v>
      </c>
      <c r="F834" t="s">
        <v>647</v>
      </c>
      <c r="G834">
        <v>3300</v>
      </c>
      <c r="H834" t="b">
        <v>0</v>
      </c>
      <c r="I834">
        <v>0</v>
      </c>
      <c r="J834">
        <v>4105.5</v>
      </c>
      <c r="K834">
        <v>2</v>
      </c>
      <c r="L834" t="s">
        <v>51</v>
      </c>
      <c r="M834" t="s">
        <v>149</v>
      </c>
      <c r="N834" t="s">
        <v>149</v>
      </c>
      <c r="O834" t="s">
        <v>150</v>
      </c>
      <c r="P834">
        <v>3</v>
      </c>
      <c r="Q834">
        <v>4</v>
      </c>
      <c r="R834">
        <v>1</v>
      </c>
    </row>
    <row r="835" spans="1:18" x14ac:dyDescent="0.25">
      <c r="A835" s="8" t="s">
        <v>697</v>
      </c>
      <c r="B835">
        <v>0</v>
      </c>
      <c r="C835">
        <v>1</v>
      </c>
      <c r="D835">
        <v>2020</v>
      </c>
      <c r="E835">
        <v>4</v>
      </c>
      <c r="F835" t="s">
        <v>647</v>
      </c>
      <c r="G835">
        <v>6400</v>
      </c>
      <c r="H835" t="b">
        <v>0</v>
      </c>
      <c r="I835">
        <v>2394.88</v>
      </c>
      <c r="J835">
        <v>0</v>
      </c>
      <c r="K835">
        <v>0</v>
      </c>
      <c r="L835" t="s">
        <v>70</v>
      </c>
      <c r="M835" t="s">
        <v>82</v>
      </c>
      <c r="N835" t="s">
        <v>88</v>
      </c>
      <c r="O835" t="s">
        <v>89</v>
      </c>
      <c r="P835">
        <v>2</v>
      </c>
      <c r="Q835">
        <v>4</v>
      </c>
      <c r="R835">
        <v>2</v>
      </c>
    </row>
    <row r="836" spans="1:18" x14ac:dyDescent="0.25">
      <c r="A836" s="8" t="s">
        <v>697</v>
      </c>
      <c r="B836">
        <v>0</v>
      </c>
      <c r="C836">
        <v>1</v>
      </c>
      <c r="D836">
        <v>2020</v>
      </c>
      <c r="E836">
        <v>4</v>
      </c>
      <c r="F836" t="s">
        <v>648</v>
      </c>
      <c r="G836">
        <v>1406</v>
      </c>
      <c r="H836" t="b">
        <v>0</v>
      </c>
      <c r="I836">
        <v>168.44</v>
      </c>
      <c r="J836">
        <v>0</v>
      </c>
      <c r="K836">
        <v>1</v>
      </c>
      <c r="L836" t="s">
        <v>19</v>
      </c>
      <c r="M836" t="s">
        <v>23</v>
      </c>
      <c r="N836" t="s">
        <v>24</v>
      </c>
      <c r="O836" t="s">
        <v>27</v>
      </c>
      <c r="P836">
        <v>2</v>
      </c>
      <c r="Q836">
        <v>2</v>
      </c>
      <c r="R836">
        <v>4</v>
      </c>
    </row>
    <row r="837" spans="1:18" x14ac:dyDescent="0.25">
      <c r="A837" s="8" t="s">
        <v>697</v>
      </c>
      <c r="B837">
        <v>0</v>
      </c>
      <c r="C837">
        <v>1</v>
      </c>
      <c r="D837">
        <v>2020</v>
      </c>
      <c r="E837">
        <v>4</v>
      </c>
      <c r="F837" t="s">
        <v>648</v>
      </c>
      <c r="G837">
        <v>3300</v>
      </c>
      <c r="H837" t="b">
        <v>0</v>
      </c>
      <c r="I837">
        <v>0</v>
      </c>
      <c r="J837">
        <v>1054.98</v>
      </c>
      <c r="K837">
        <v>2</v>
      </c>
      <c r="L837" t="s">
        <v>51</v>
      </c>
      <c r="M837" t="s">
        <v>149</v>
      </c>
      <c r="N837" t="s">
        <v>149</v>
      </c>
      <c r="O837" t="s">
        <v>150</v>
      </c>
      <c r="P837">
        <v>3</v>
      </c>
      <c r="Q837">
        <v>4</v>
      </c>
      <c r="R837">
        <v>1</v>
      </c>
    </row>
    <row r="838" spans="1:18" x14ac:dyDescent="0.25">
      <c r="A838" s="8" t="s">
        <v>697</v>
      </c>
      <c r="B838">
        <v>0</v>
      </c>
      <c r="C838">
        <v>1</v>
      </c>
      <c r="D838">
        <v>2020</v>
      </c>
      <c r="E838">
        <v>4</v>
      </c>
      <c r="F838" t="s">
        <v>648</v>
      </c>
      <c r="G838">
        <v>6300</v>
      </c>
      <c r="H838" t="b">
        <v>0</v>
      </c>
      <c r="I838">
        <v>886.54</v>
      </c>
      <c r="J838">
        <v>0</v>
      </c>
      <c r="K838">
        <v>0</v>
      </c>
      <c r="L838" t="s">
        <v>70</v>
      </c>
      <c r="M838" t="s">
        <v>82</v>
      </c>
      <c r="N838" t="s">
        <v>83</v>
      </c>
      <c r="O838" t="s">
        <v>82</v>
      </c>
      <c r="P838">
        <v>2</v>
      </c>
      <c r="Q838">
        <v>4</v>
      </c>
      <c r="R838">
        <v>10</v>
      </c>
    </row>
    <row r="839" spans="1:18" x14ac:dyDescent="0.25">
      <c r="A839" s="8" t="s">
        <v>697</v>
      </c>
      <c r="B839">
        <v>0</v>
      </c>
      <c r="C839">
        <v>1</v>
      </c>
      <c r="D839">
        <v>2020</v>
      </c>
      <c r="E839">
        <v>5</v>
      </c>
      <c r="G839">
        <v>143</v>
      </c>
      <c r="H839" t="b">
        <v>0</v>
      </c>
      <c r="I839">
        <v>3382.660000000003</v>
      </c>
      <c r="J839">
        <v>5761.42</v>
      </c>
      <c r="K839">
        <v>1</v>
      </c>
      <c r="L839" t="s">
        <v>9</v>
      </c>
      <c r="M839" t="s">
        <v>10</v>
      </c>
      <c r="N839" t="s">
        <v>11</v>
      </c>
      <c r="O839" t="s">
        <v>12</v>
      </c>
      <c r="P839">
        <v>1</v>
      </c>
      <c r="Q839">
        <v>1</v>
      </c>
      <c r="R839">
        <v>1</v>
      </c>
    </row>
    <row r="840" spans="1:18" x14ac:dyDescent="0.25">
      <c r="A840" s="8" t="s">
        <v>697</v>
      </c>
      <c r="B840">
        <v>0</v>
      </c>
      <c r="C840">
        <v>1</v>
      </c>
      <c r="D840">
        <v>2020</v>
      </c>
      <c r="E840">
        <v>5</v>
      </c>
      <c r="G840">
        <v>630</v>
      </c>
      <c r="H840" t="b">
        <v>0</v>
      </c>
      <c r="I840">
        <v>0</v>
      </c>
      <c r="J840">
        <v>424.62</v>
      </c>
      <c r="K840">
        <v>1</v>
      </c>
      <c r="L840" t="s">
        <v>9</v>
      </c>
      <c r="M840" t="s">
        <v>13</v>
      </c>
      <c r="N840" t="s">
        <v>14</v>
      </c>
      <c r="O840" t="s">
        <v>16</v>
      </c>
      <c r="P840">
        <v>1</v>
      </c>
      <c r="Q840">
        <v>2</v>
      </c>
      <c r="R840">
        <v>3</v>
      </c>
    </row>
    <row r="841" spans="1:18" x14ac:dyDescent="0.25">
      <c r="A841" s="8" t="s">
        <v>697</v>
      </c>
      <c r="B841">
        <v>0</v>
      </c>
      <c r="C841">
        <v>1</v>
      </c>
      <c r="D841">
        <v>2020</v>
      </c>
      <c r="E841">
        <v>5</v>
      </c>
      <c r="G841">
        <v>650</v>
      </c>
      <c r="H841" t="b">
        <v>0</v>
      </c>
      <c r="I841">
        <v>805.88</v>
      </c>
      <c r="J841">
        <v>243.56</v>
      </c>
      <c r="K841">
        <v>1</v>
      </c>
      <c r="L841" t="s">
        <v>9</v>
      </c>
      <c r="M841" t="s">
        <v>13</v>
      </c>
      <c r="N841" t="s">
        <v>14</v>
      </c>
      <c r="O841" t="s">
        <v>17</v>
      </c>
      <c r="P841">
        <v>1</v>
      </c>
      <c r="Q841">
        <v>2</v>
      </c>
      <c r="R841">
        <v>3</v>
      </c>
    </row>
    <row r="842" spans="1:18" x14ac:dyDescent="0.25">
      <c r="A842" s="8" t="s">
        <v>697</v>
      </c>
      <c r="B842">
        <v>0</v>
      </c>
      <c r="C842">
        <v>1</v>
      </c>
      <c r="D842">
        <v>2020</v>
      </c>
      <c r="E842">
        <v>5</v>
      </c>
      <c r="G842">
        <v>670</v>
      </c>
      <c r="H842" t="b">
        <v>0</v>
      </c>
      <c r="I842">
        <v>376.44</v>
      </c>
      <c r="J842">
        <v>586.48</v>
      </c>
      <c r="K842">
        <v>1</v>
      </c>
      <c r="L842" t="s">
        <v>9</v>
      </c>
      <c r="M842" t="s">
        <v>13</v>
      </c>
      <c r="N842" t="s">
        <v>14</v>
      </c>
      <c r="O842" t="s">
        <v>18</v>
      </c>
      <c r="P842">
        <v>1</v>
      </c>
      <c r="Q842">
        <v>2</v>
      </c>
      <c r="R842">
        <v>3</v>
      </c>
    </row>
    <row r="843" spans="1:18" x14ac:dyDescent="0.25">
      <c r="A843" s="8" t="s">
        <v>697</v>
      </c>
      <c r="B843">
        <v>0</v>
      </c>
      <c r="C843">
        <v>1</v>
      </c>
      <c r="D843">
        <v>2020</v>
      </c>
      <c r="E843">
        <v>5</v>
      </c>
      <c r="G843">
        <v>770</v>
      </c>
      <c r="H843" t="b">
        <v>0</v>
      </c>
      <c r="I843">
        <v>56305.29</v>
      </c>
      <c r="J843">
        <v>0</v>
      </c>
      <c r="K843">
        <v>1</v>
      </c>
      <c r="L843" t="s">
        <v>9</v>
      </c>
      <c r="M843" t="s">
        <v>13</v>
      </c>
      <c r="N843" t="s">
        <v>664</v>
      </c>
      <c r="O843" t="s">
        <v>665</v>
      </c>
      <c r="P843">
        <v>1</v>
      </c>
      <c r="Q843">
        <v>2</v>
      </c>
      <c r="R843">
        <v>4</v>
      </c>
    </row>
    <row r="844" spans="1:18" x14ac:dyDescent="0.25">
      <c r="A844" s="8" t="s">
        <v>697</v>
      </c>
      <c r="B844">
        <v>0</v>
      </c>
      <c r="C844">
        <v>1</v>
      </c>
      <c r="D844">
        <v>2020</v>
      </c>
      <c r="E844">
        <v>5</v>
      </c>
      <c r="G844">
        <v>1200</v>
      </c>
      <c r="H844" t="b">
        <v>0</v>
      </c>
      <c r="I844">
        <v>13748.5</v>
      </c>
      <c r="J844">
        <v>13748.5</v>
      </c>
      <c r="K844">
        <v>1</v>
      </c>
      <c r="L844" t="s">
        <v>19</v>
      </c>
      <c r="M844" t="s">
        <v>23</v>
      </c>
      <c r="N844" t="s">
        <v>148</v>
      </c>
      <c r="O844" t="s">
        <v>148</v>
      </c>
      <c r="P844">
        <v>2</v>
      </c>
      <c r="Q844">
        <v>2</v>
      </c>
      <c r="R844">
        <v>1</v>
      </c>
    </row>
    <row r="845" spans="1:18" x14ac:dyDescent="0.25">
      <c r="A845" s="8" t="s">
        <v>697</v>
      </c>
      <c r="B845">
        <v>0</v>
      </c>
      <c r="C845">
        <v>1</v>
      </c>
      <c r="D845">
        <v>2020</v>
      </c>
      <c r="E845">
        <v>5</v>
      </c>
      <c r="G845">
        <v>1401</v>
      </c>
      <c r="H845" t="b">
        <v>0</v>
      </c>
      <c r="I845">
        <v>7.32</v>
      </c>
      <c r="J845">
        <v>0</v>
      </c>
      <c r="K845">
        <v>1</v>
      </c>
      <c r="L845" t="s">
        <v>19</v>
      </c>
      <c r="M845" t="s">
        <v>23</v>
      </c>
      <c r="N845" t="s">
        <v>24</v>
      </c>
      <c r="O845" t="s">
        <v>26</v>
      </c>
      <c r="P845">
        <v>2</v>
      </c>
      <c r="Q845">
        <v>2</v>
      </c>
      <c r="R845">
        <v>4</v>
      </c>
    </row>
    <row r="846" spans="1:18" x14ac:dyDescent="0.25">
      <c r="A846" s="8" t="s">
        <v>697</v>
      </c>
      <c r="B846">
        <v>0</v>
      </c>
      <c r="C846">
        <v>1</v>
      </c>
      <c r="D846">
        <v>2020</v>
      </c>
      <c r="E846">
        <v>5</v>
      </c>
      <c r="G846">
        <v>1406</v>
      </c>
      <c r="H846" t="b">
        <v>0</v>
      </c>
      <c r="I846">
        <v>10973.830000000002</v>
      </c>
      <c r="J846">
        <v>276.72000000000003</v>
      </c>
      <c r="K846">
        <v>1</v>
      </c>
      <c r="L846" t="s">
        <v>19</v>
      </c>
      <c r="M846" t="s">
        <v>23</v>
      </c>
      <c r="N846" t="s">
        <v>24</v>
      </c>
      <c r="O846" t="s">
        <v>27</v>
      </c>
      <c r="P846">
        <v>2</v>
      </c>
      <c r="Q846">
        <v>2</v>
      </c>
      <c r="R846">
        <v>4</v>
      </c>
    </row>
    <row r="847" spans="1:18" x14ac:dyDescent="0.25">
      <c r="A847" s="8" t="s">
        <v>697</v>
      </c>
      <c r="B847">
        <v>0</v>
      </c>
      <c r="C847">
        <v>1</v>
      </c>
      <c r="D847">
        <v>2020</v>
      </c>
      <c r="E847">
        <v>5</v>
      </c>
      <c r="G847">
        <v>1434</v>
      </c>
      <c r="H847" t="b">
        <v>0</v>
      </c>
      <c r="I847">
        <v>151.70999999999998</v>
      </c>
      <c r="J847">
        <v>257.39999999999998</v>
      </c>
      <c r="K847">
        <v>1</v>
      </c>
      <c r="L847" t="s">
        <v>19</v>
      </c>
      <c r="M847" t="s">
        <v>23</v>
      </c>
      <c r="N847" t="s">
        <v>24</v>
      </c>
      <c r="O847" t="s">
        <v>28</v>
      </c>
      <c r="P847">
        <v>2</v>
      </c>
      <c r="Q847">
        <v>2</v>
      </c>
      <c r="R847">
        <v>4</v>
      </c>
    </row>
    <row r="848" spans="1:18" x14ac:dyDescent="0.25">
      <c r="A848" s="8" t="s">
        <v>697</v>
      </c>
      <c r="B848">
        <v>0</v>
      </c>
      <c r="C848">
        <v>1</v>
      </c>
      <c r="D848">
        <v>2020</v>
      </c>
      <c r="E848">
        <v>5</v>
      </c>
      <c r="G848">
        <v>1437</v>
      </c>
      <c r="H848" t="b">
        <v>0</v>
      </c>
      <c r="I848">
        <v>80.67</v>
      </c>
      <c r="J848">
        <v>80.67</v>
      </c>
      <c r="K848">
        <v>1</v>
      </c>
      <c r="L848" t="s">
        <v>19</v>
      </c>
      <c r="M848" t="s">
        <v>23</v>
      </c>
      <c r="N848" t="s">
        <v>24</v>
      </c>
      <c r="O848" t="s">
        <v>29</v>
      </c>
      <c r="P848">
        <v>2</v>
      </c>
      <c r="Q848">
        <v>2</v>
      </c>
      <c r="R848">
        <v>4</v>
      </c>
    </row>
    <row r="849" spans="1:18" x14ac:dyDescent="0.25">
      <c r="A849" s="8" t="s">
        <v>697</v>
      </c>
      <c r="B849">
        <v>0</v>
      </c>
      <c r="C849">
        <v>1</v>
      </c>
      <c r="D849">
        <v>2020</v>
      </c>
      <c r="E849">
        <v>5</v>
      </c>
      <c r="G849">
        <v>1600</v>
      </c>
      <c r="H849" t="b">
        <v>0</v>
      </c>
      <c r="I849">
        <v>0</v>
      </c>
      <c r="J849">
        <v>25.93</v>
      </c>
      <c r="K849">
        <v>1</v>
      </c>
      <c r="L849" t="s">
        <v>19</v>
      </c>
      <c r="M849" t="s">
        <v>30</v>
      </c>
      <c r="N849" t="s">
        <v>31</v>
      </c>
      <c r="O849" t="s">
        <v>32</v>
      </c>
      <c r="P849">
        <v>2</v>
      </c>
      <c r="Q849">
        <v>4</v>
      </c>
      <c r="R849">
        <v>1</v>
      </c>
    </row>
    <row r="850" spans="1:18" x14ac:dyDescent="0.25">
      <c r="A850" s="8" t="s">
        <v>697</v>
      </c>
      <c r="B850">
        <v>0</v>
      </c>
      <c r="C850">
        <v>1</v>
      </c>
      <c r="D850">
        <v>2020</v>
      </c>
      <c r="E850">
        <v>5</v>
      </c>
      <c r="G850">
        <v>1803</v>
      </c>
      <c r="H850" t="b">
        <v>0</v>
      </c>
      <c r="I850">
        <v>35977.11</v>
      </c>
      <c r="J850">
        <v>236984.68</v>
      </c>
      <c r="K850">
        <v>1</v>
      </c>
      <c r="L850" t="s">
        <v>19</v>
      </c>
      <c r="M850" t="s">
        <v>30</v>
      </c>
      <c r="N850" t="s">
        <v>31</v>
      </c>
      <c r="O850" t="s">
        <v>33</v>
      </c>
      <c r="P850">
        <v>2</v>
      </c>
      <c r="Q850">
        <v>4</v>
      </c>
      <c r="R850">
        <v>1</v>
      </c>
    </row>
    <row r="851" spans="1:18" x14ac:dyDescent="0.25">
      <c r="A851" s="8" t="s">
        <v>697</v>
      </c>
      <c r="B851">
        <v>0</v>
      </c>
      <c r="C851">
        <v>1</v>
      </c>
      <c r="D851">
        <v>2020</v>
      </c>
      <c r="E851">
        <v>5</v>
      </c>
      <c r="G851">
        <v>3300</v>
      </c>
      <c r="H851" t="b">
        <v>0</v>
      </c>
      <c r="I851">
        <v>175154.33000000002</v>
      </c>
      <c r="J851">
        <v>61001.920000000006</v>
      </c>
      <c r="K851">
        <v>2</v>
      </c>
      <c r="L851" t="s">
        <v>51</v>
      </c>
      <c r="M851" t="s">
        <v>149</v>
      </c>
      <c r="N851" t="s">
        <v>149</v>
      </c>
      <c r="O851" t="s">
        <v>150</v>
      </c>
      <c r="P851">
        <v>3</v>
      </c>
      <c r="Q851">
        <v>4</v>
      </c>
      <c r="R851">
        <v>1</v>
      </c>
    </row>
    <row r="852" spans="1:18" x14ac:dyDescent="0.25">
      <c r="A852" s="8" t="s">
        <v>697</v>
      </c>
      <c r="B852">
        <v>0</v>
      </c>
      <c r="C852">
        <v>1</v>
      </c>
      <c r="D852">
        <v>2020</v>
      </c>
      <c r="E852">
        <v>5</v>
      </c>
      <c r="G852">
        <v>3720</v>
      </c>
      <c r="H852" t="b">
        <v>0</v>
      </c>
      <c r="I852">
        <v>31060.870000000003</v>
      </c>
      <c r="J852">
        <v>31060.87</v>
      </c>
      <c r="K852">
        <v>2</v>
      </c>
      <c r="L852" t="s">
        <v>51</v>
      </c>
      <c r="M852" t="s">
        <v>52</v>
      </c>
      <c r="N852" t="s">
        <v>52</v>
      </c>
      <c r="O852" t="s">
        <v>55</v>
      </c>
      <c r="P852">
        <v>3</v>
      </c>
      <c r="Q852">
        <v>8</v>
      </c>
      <c r="R852">
        <v>1</v>
      </c>
    </row>
    <row r="853" spans="1:18" x14ac:dyDescent="0.25">
      <c r="A853" s="8" t="s">
        <v>697</v>
      </c>
      <c r="B853">
        <v>0</v>
      </c>
      <c r="C853">
        <v>1</v>
      </c>
      <c r="D853">
        <v>2020</v>
      </c>
      <c r="E853">
        <v>5</v>
      </c>
      <c r="G853">
        <v>3725</v>
      </c>
      <c r="H853" t="b">
        <v>0</v>
      </c>
      <c r="I853">
        <v>150</v>
      </c>
      <c r="J853">
        <v>450</v>
      </c>
      <c r="K853">
        <v>2</v>
      </c>
      <c r="L853" t="s">
        <v>51</v>
      </c>
      <c r="M853" t="s">
        <v>52</v>
      </c>
      <c r="N853" t="s">
        <v>52</v>
      </c>
      <c r="O853" t="s">
        <v>144</v>
      </c>
      <c r="P853">
        <v>3</v>
      </c>
      <c r="Q853">
        <v>8</v>
      </c>
      <c r="R853">
        <v>1</v>
      </c>
    </row>
    <row r="854" spans="1:18" x14ac:dyDescent="0.25">
      <c r="A854" s="8" t="s">
        <v>697</v>
      </c>
      <c r="B854">
        <v>0</v>
      </c>
      <c r="C854">
        <v>1</v>
      </c>
      <c r="D854">
        <v>2020</v>
      </c>
      <c r="E854">
        <v>5</v>
      </c>
      <c r="G854">
        <v>3730</v>
      </c>
      <c r="H854" t="b">
        <v>0</v>
      </c>
      <c r="I854">
        <v>9961.39</v>
      </c>
      <c r="J854">
        <v>9961.3900000000012</v>
      </c>
      <c r="K854">
        <v>2</v>
      </c>
      <c r="L854" t="s">
        <v>51</v>
      </c>
      <c r="M854" t="s">
        <v>52</v>
      </c>
      <c r="N854" t="s">
        <v>52</v>
      </c>
      <c r="O854" t="s">
        <v>56</v>
      </c>
      <c r="P854">
        <v>3</v>
      </c>
      <c r="Q854">
        <v>8</v>
      </c>
      <c r="R854">
        <v>1</v>
      </c>
    </row>
    <row r="855" spans="1:18" x14ac:dyDescent="0.25">
      <c r="A855" s="8" t="s">
        <v>697</v>
      </c>
      <c r="B855">
        <v>0</v>
      </c>
      <c r="C855">
        <v>1</v>
      </c>
      <c r="D855">
        <v>2020</v>
      </c>
      <c r="E855">
        <v>5</v>
      </c>
      <c r="G855">
        <v>3740</v>
      </c>
      <c r="H855" t="b">
        <v>0</v>
      </c>
      <c r="I855">
        <v>13024.82</v>
      </c>
      <c r="J855">
        <v>12354.78</v>
      </c>
      <c r="K855">
        <v>2</v>
      </c>
      <c r="L855" t="s">
        <v>51</v>
      </c>
      <c r="M855" t="s">
        <v>52</v>
      </c>
      <c r="N855" t="s">
        <v>52</v>
      </c>
      <c r="O855" t="s">
        <v>57</v>
      </c>
      <c r="P855">
        <v>3</v>
      </c>
      <c r="Q855">
        <v>8</v>
      </c>
      <c r="R855">
        <v>1</v>
      </c>
    </row>
    <row r="856" spans="1:18" x14ac:dyDescent="0.25">
      <c r="A856" s="8" t="s">
        <v>697</v>
      </c>
      <c r="B856">
        <v>0</v>
      </c>
      <c r="C856">
        <v>1</v>
      </c>
      <c r="D856">
        <v>2020</v>
      </c>
      <c r="E856">
        <v>5</v>
      </c>
      <c r="G856">
        <v>3770</v>
      </c>
      <c r="H856" t="b">
        <v>0</v>
      </c>
      <c r="I856">
        <v>60</v>
      </c>
      <c r="J856">
        <v>60</v>
      </c>
      <c r="K856">
        <v>2</v>
      </c>
      <c r="L856" t="s">
        <v>51</v>
      </c>
      <c r="M856" t="s">
        <v>52</v>
      </c>
      <c r="N856" t="s">
        <v>52</v>
      </c>
      <c r="O856" t="s">
        <v>58</v>
      </c>
      <c r="P856">
        <v>3</v>
      </c>
      <c r="Q856">
        <v>8</v>
      </c>
      <c r="R856">
        <v>1</v>
      </c>
    </row>
    <row r="857" spans="1:18" x14ac:dyDescent="0.25">
      <c r="A857" s="8" t="s">
        <v>697</v>
      </c>
      <c r="B857">
        <v>0</v>
      </c>
      <c r="C857">
        <v>1</v>
      </c>
      <c r="D857">
        <v>2020</v>
      </c>
      <c r="E857">
        <v>5</v>
      </c>
      <c r="G857">
        <v>3790</v>
      </c>
      <c r="H857" t="b">
        <v>0</v>
      </c>
      <c r="I857">
        <v>54269.54</v>
      </c>
      <c r="J857">
        <v>54269.539999999994</v>
      </c>
      <c r="K857">
        <v>2</v>
      </c>
      <c r="L857" t="s">
        <v>51</v>
      </c>
      <c r="M857" t="s">
        <v>52</v>
      </c>
      <c r="N857" t="s">
        <v>52</v>
      </c>
      <c r="O857" t="s">
        <v>59</v>
      </c>
      <c r="P857">
        <v>3</v>
      </c>
      <c r="Q857">
        <v>8</v>
      </c>
      <c r="R857">
        <v>1</v>
      </c>
    </row>
    <row r="858" spans="1:18" x14ac:dyDescent="0.25">
      <c r="A858" s="8" t="s">
        <v>697</v>
      </c>
      <c r="B858">
        <v>0</v>
      </c>
      <c r="C858">
        <v>1</v>
      </c>
      <c r="D858">
        <v>2020</v>
      </c>
      <c r="E858">
        <v>5</v>
      </c>
      <c r="G858">
        <v>3806</v>
      </c>
      <c r="H858" t="b">
        <v>0</v>
      </c>
      <c r="I858">
        <v>0</v>
      </c>
      <c r="J858">
        <v>598.5</v>
      </c>
      <c r="K858">
        <v>2</v>
      </c>
      <c r="L858" t="s">
        <v>51</v>
      </c>
      <c r="M858" t="s">
        <v>52</v>
      </c>
      <c r="N858" t="s">
        <v>52</v>
      </c>
      <c r="O858" t="s">
        <v>60</v>
      </c>
      <c r="P858">
        <v>3</v>
      </c>
      <c r="Q858">
        <v>8</v>
      </c>
      <c r="R858">
        <v>1</v>
      </c>
    </row>
    <row r="859" spans="1:18" x14ac:dyDescent="0.25">
      <c r="A859" s="8" t="s">
        <v>697</v>
      </c>
      <c r="B859">
        <v>0</v>
      </c>
      <c r="C859">
        <v>1</v>
      </c>
      <c r="D859">
        <v>2020</v>
      </c>
      <c r="E859">
        <v>5</v>
      </c>
      <c r="G859">
        <v>3820</v>
      </c>
      <c r="H859" t="b">
        <v>0</v>
      </c>
      <c r="I859">
        <v>0</v>
      </c>
      <c r="J859">
        <v>22228.61</v>
      </c>
      <c r="K859">
        <v>2</v>
      </c>
      <c r="L859" t="s">
        <v>51</v>
      </c>
      <c r="M859" t="s">
        <v>52</v>
      </c>
      <c r="N859" t="s">
        <v>52</v>
      </c>
      <c r="O859" t="s">
        <v>119</v>
      </c>
      <c r="P859">
        <v>3</v>
      </c>
      <c r="Q859">
        <v>8</v>
      </c>
      <c r="R859">
        <v>1</v>
      </c>
    </row>
    <row r="860" spans="1:18" x14ac:dyDescent="0.25">
      <c r="A860" s="8" t="s">
        <v>697</v>
      </c>
      <c r="B860">
        <v>0</v>
      </c>
      <c r="C860">
        <v>1</v>
      </c>
      <c r="D860">
        <v>2020</v>
      </c>
      <c r="E860">
        <v>5</v>
      </c>
      <c r="G860">
        <v>3900</v>
      </c>
      <c r="H860" t="b">
        <v>0</v>
      </c>
      <c r="I860">
        <v>47415.839999999997</v>
      </c>
      <c r="J860">
        <v>0</v>
      </c>
      <c r="K860">
        <v>2</v>
      </c>
      <c r="L860" t="s">
        <v>226</v>
      </c>
      <c r="M860" t="s">
        <v>226</v>
      </c>
      <c r="N860" t="s">
        <v>226</v>
      </c>
      <c r="O860" t="s">
        <v>62</v>
      </c>
      <c r="P860">
        <v>4</v>
      </c>
      <c r="Q860">
        <v>1</v>
      </c>
      <c r="R860">
        <v>1</v>
      </c>
    </row>
    <row r="861" spans="1:18" x14ac:dyDescent="0.25">
      <c r="A861" s="8" t="s">
        <v>697</v>
      </c>
      <c r="B861">
        <v>0</v>
      </c>
      <c r="C861">
        <v>1</v>
      </c>
      <c r="D861">
        <v>2020</v>
      </c>
      <c r="E861">
        <v>5</v>
      </c>
      <c r="G861">
        <v>4336</v>
      </c>
      <c r="H861" t="b">
        <v>0</v>
      </c>
      <c r="I861">
        <v>0</v>
      </c>
      <c r="J861">
        <v>10000</v>
      </c>
      <c r="K861">
        <v>0</v>
      </c>
      <c r="L861" t="s">
        <v>63</v>
      </c>
      <c r="M861" t="s">
        <v>64</v>
      </c>
      <c r="N861" t="s">
        <v>64</v>
      </c>
      <c r="O861" t="s">
        <v>124</v>
      </c>
      <c r="P861">
        <v>1</v>
      </c>
      <c r="Q861">
        <v>1</v>
      </c>
      <c r="R861">
        <v>1</v>
      </c>
    </row>
    <row r="862" spans="1:18" x14ac:dyDescent="0.25">
      <c r="A862" s="8" t="s">
        <v>697</v>
      </c>
      <c r="B862">
        <v>0</v>
      </c>
      <c r="C862">
        <v>1</v>
      </c>
      <c r="D862">
        <v>2020</v>
      </c>
      <c r="E862">
        <v>5</v>
      </c>
      <c r="G862">
        <v>4400</v>
      </c>
      <c r="H862" t="b">
        <v>0</v>
      </c>
      <c r="I862">
        <v>0</v>
      </c>
      <c r="J862">
        <v>3150</v>
      </c>
      <c r="K862">
        <v>0</v>
      </c>
      <c r="L862" t="s">
        <v>63</v>
      </c>
      <c r="M862" t="s">
        <v>64</v>
      </c>
      <c r="N862" t="s">
        <v>64</v>
      </c>
      <c r="O862" t="s">
        <v>65</v>
      </c>
      <c r="P862">
        <v>1</v>
      </c>
      <c r="Q862">
        <v>1</v>
      </c>
      <c r="R862">
        <v>1</v>
      </c>
    </row>
    <row r="863" spans="1:18" x14ac:dyDescent="0.25">
      <c r="A863" s="8" t="s">
        <v>697</v>
      </c>
      <c r="B863">
        <v>0</v>
      </c>
      <c r="C863">
        <v>1</v>
      </c>
      <c r="D863">
        <v>2020</v>
      </c>
      <c r="E863">
        <v>5</v>
      </c>
      <c r="G863">
        <v>4820</v>
      </c>
      <c r="H863" t="b">
        <v>0</v>
      </c>
      <c r="I863">
        <v>0</v>
      </c>
      <c r="J863">
        <v>14787.35</v>
      </c>
      <c r="K863">
        <v>0</v>
      </c>
      <c r="L863" t="s">
        <v>63</v>
      </c>
      <c r="M863" t="s">
        <v>67</v>
      </c>
      <c r="N863" t="s">
        <v>68</v>
      </c>
      <c r="O863" t="s">
        <v>68</v>
      </c>
      <c r="P863">
        <v>1</v>
      </c>
      <c r="Q863">
        <v>3</v>
      </c>
      <c r="R863">
        <v>2</v>
      </c>
    </row>
    <row r="864" spans="1:18" x14ac:dyDescent="0.25">
      <c r="A864" s="8" t="s">
        <v>697</v>
      </c>
      <c r="B864">
        <v>0</v>
      </c>
      <c r="C864">
        <v>1</v>
      </c>
      <c r="D864">
        <v>2020</v>
      </c>
      <c r="E864">
        <v>5</v>
      </c>
      <c r="G864">
        <v>4830</v>
      </c>
      <c r="H864" t="b">
        <v>0</v>
      </c>
      <c r="I864">
        <v>0</v>
      </c>
      <c r="J864">
        <v>47415.839999999997</v>
      </c>
      <c r="K864">
        <v>0</v>
      </c>
      <c r="L864" t="s">
        <v>63</v>
      </c>
      <c r="M864" t="s">
        <v>69</v>
      </c>
      <c r="N864" t="s">
        <v>69</v>
      </c>
      <c r="O864" t="s">
        <v>69</v>
      </c>
      <c r="P864">
        <v>1</v>
      </c>
      <c r="Q864">
        <v>4</v>
      </c>
      <c r="R864">
        <v>1</v>
      </c>
    </row>
    <row r="865" spans="1:18" x14ac:dyDescent="0.25">
      <c r="A865" s="8" t="s">
        <v>697</v>
      </c>
      <c r="B865">
        <v>0</v>
      </c>
      <c r="C865">
        <v>1</v>
      </c>
      <c r="D865">
        <v>2020</v>
      </c>
      <c r="E865">
        <v>5</v>
      </c>
      <c r="G865">
        <v>6020</v>
      </c>
      <c r="H865" t="b">
        <v>0</v>
      </c>
      <c r="I865">
        <v>36213.64</v>
      </c>
      <c r="J865">
        <v>0</v>
      </c>
      <c r="K865">
        <v>0</v>
      </c>
      <c r="L865" t="s">
        <v>70</v>
      </c>
      <c r="M865" t="s">
        <v>74</v>
      </c>
      <c r="N865" t="s">
        <v>75</v>
      </c>
      <c r="O865" t="s">
        <v>76</v>
      </c>
      <c r="P865">
        <v>2</v>
      </c>
      <c r="Q865">
        <v>2</v>
      </c>
      <c r="R865">
        <v>1</v>
      </c>
    </row>
    <row r="866" spans="1:18" x14ac:dyDescent="0.25">
      <c r="A866" s="8" t="s">
        <v>697</v>
      </c>
      <c r="B866">
        <v>0</v>
      </c>
      <c r="C866">
        <v>1</v>
      </c>
      <c r="D866">
        <v>2020</v>
      </c>
      <c r="E866">
        <v>5</v>
      </c>
      <c r="G866">
        <v>6024</v>
      </c>
      <c r="H866" t="b">
        <v>0</v>
      </c>
      <c r="I866">
        <v>10000</v>
      </c>
      <c r="J866">
        <v>0</v>
      </c>
      <c r="K866">
        <v>0</v>
      </c>
      <c r="L866" t="s">
        <v>70</v>
      </c>
      <c r="M866" t="s">
        <v>74</v>
      </c>
      <c r="N866" t="s">
        <v>75</v>
      </c>
      <c r="O866" t="s">
        <v>77</v>
      </c>
      <c r="P866">
        <v>2</v>
      </c>
      <c r="Q866">
        <v>2</v>
      </c>
      <c r="R866">
        <v>1</v>
      </c>
    </row>
    <row r="867" spans="1:18" x14ac:dyDescent="0.25">
      <c r="A867" s="8" t="s">
        <v>697</v>
      </c>
      <c r="B867">
        <v>0</v>
      </c>
      <c r="C867">
        <v>1</v>
      </c>
      <c r="D867">
        <v>2020</v>
      </c>
      <c r="E867">
        <v>5</v>
      </c>
      <c r="G867">
        <v>6095</v>
      </c>
      <c r="H867" t="b">
        <v>0</v>
      </c>
      <c r="I867">
        <v>23.52</v>
      </c>
      <c r="J867">
        <v>0</v>
      </c>
      <c r="K867">
        <v>0</v>
      </c>
      <c r="L867" t="s">
        <v>70</v>
      </c>
      <c r="M867" t="s">
        <v>74</v>
      </c>
      <c r="N867" t="s">
        <v>75</v>
      </c>
      <c r="O867" t="s">
        <v>115</v>
      </c>
      <c r="P867">
        <v>2</v>
      </c>
      <c r="Q867">
        <v>2</v>
      </c>
      <c r="R867">
        <v>1</v>
      </c>
    </row>
    <row r="868" spans="1:18" x14ac:dyDescent="0.25">
      <c r="A868" s="8" t="s">
        <v>697</v>
      </c>
      <c r="B868">
        <v>0</v>
      </c>
      <c r="C868">
        <v>1</v>
      </c>
      <c r="D868">
        <v>2020</v>
      </c>
      <c r="E868">
        <v>5</v>
      </c>
      <c r="G868">
        <v>6110</v>
      </c>
      <c r="H868" t="b">
        <v>0</v>
      </c>
      <c r="I868">
        <v>7424.43</v>
      </c>
      <c r="J868">
        <v>0</v>
      </c>
      <c r="K868">
        <v>0</v>
      </c>
      <c r="L868" t="s">
        <v>70</v>
      </c>
      <c r="M868" t="s">
        <v>74</v>
      </c>
      <c r="N868" t="s">
        <v>78</v>
      </c>
      <c r="O868" t="s">
        <v>79</v>
      </c>
      <c r="P868">
        <v>2</v>
      </c>
      <c r="Q868">
        <v>2</v>
      </c>
      <c r="R868">
        <v>2</v>
      </c>
    </row>
    <row r="869" spans="1:18" x14ac:dyDescent="0.25">
      <c r="A869" s="8" t="s">
        <v>697</v>
      </c>
      <c r="B869">
        <v>0</v>
      </c>
      <c r="C869">
        <v>1</v>
      </c>
      <c r="D869">
        <v>2020</v>
      </c>
      <c r="E869">
        <v>5</v>
      </c>
      <c r="G869">
        <v>6111</v>
      </c>
      <c r="H869" t="b">
        <v>0</v>
      </c>
      <c r="I869">
        <v>181.47</v>
      </c>
      <c r="J869">
        <v>0</v>
      </c>
      <c r="K869">
        <v>0</v>
      </c>
      <c r="L869" t="s">
        <v>70</v>
      </c>
      <c r="M869" t="s">
        <v>74</v>
      </c>
      <c r="N869" t="s">
        <v>78</v>
      </c>
      <c r="O869" t="s">
        <v>80</v>
      </c>
      <c r="P869">
        <v>2</v>
      </c>
      <c r="Q869">
        <v>2</v>
      </c>
      <c r="R869">
        <v>2</v>
      </c>
    </row>
    <row r="870" spans="1:18" x14ac:dyDescent="0.25">
      <c r="A870" s="8" t="s">
        <v>697</v>
      </c>
      <c r="B870">
        <v>0</v>
      </c>
      <c r="C870">
        <v>1</v>
      </c>
      <c r="D870">
        <v>2020</v>
      </c>
      <c r="E870">
        <v>5</v>
      </c>
      <c r="G870">
        <v>6140</v>
      </c>
      <c r="H870" t="b">
        <v>0</v>
      </c>
      <c r="I870">
        <v>450</v>
      </c>
      <c r="J870">
        <v>382.5</v>
      </c>
      <c r="K870">
        <v>0</v>
      </c>
      <c r="L870" t="s">
        <v>70</v>
      </c>
      <c r="M870" t="s">
        <v>74</v>
      </c>
      <c r="N870" t="s">
        <v>78</v>
      </c>
      <c r="O870" t="s">
        <v>147</v>
      </c>
      <c r="P870">
        <v>2</v>
      </c>
      <c r="Q870">
        <v>2</v>
      </c>
      <c r="R870">
        <v>2</v>
      </c>
    </row>
    <row r="871" spans="1:18" x14ac:dyDescent="0.25">
      <c r="A871" s="8" t="s">
        <v>697</v>
      </c>
      <c r="B871">
        <v>0</v>
      </c>
      <c r="C871">
        <v>1</v>
      </c>
      <c r="D871">
        <v>2020</v>
      </c>
      <c r="E871">
        <v>5</v>
      </c>
      <c r="G871">
        <v>6201</v>
      </c>
      <c r="H871" t="b">
        <v>0</v>
      </c>
      <c r="I871">
        <v>5761.42</v>
      </c>
      <c r="J871">
        <v>0</v>
      </c>
      <c r="K871">
        <v>0</v>
      </c>
      <c r="L871" t="s">
        <v>70</v>
      </c>
      <c r="M871" t="s">
        <v>134</v>
      </c>
      <c r="N871" t="s">
        <v>135</v>
      </c>
      <c r="O871" t="s">
        <v>136</v>
      </c>
      <c r="P871">
        <v>2</v>
      </c>
      <c r="Q871">
        <v>3</v>
      </c>
      <c r="R871">
        <v>1</v>
      </c>
    </row>
    <row r="872" spans="1:18" x14ac:dyDescent="0.25">
      <c r="A872" s="8" t="s">
        <v>697</v>
      </c>
      <c r="B872">
        <v>0</v>
      </c>
      <c r="C872">
        <v>1</v>
      </c>
      <c r="D872">
        <v>2020</v>
      </c>
      <c r="E872">
        <v>5</v>
      </c>
      <c r="G872">
        <v>6220</v>
      </c>
      <c r="H872" t="b">
        <v>0</v>
      </c>
      <c r="I872">
        <v>668.18000000000006</v>
      </c>
      <c r="J872">
        <v>0</v>
      </c>
      <c r="K872">
        <v>0</v>
      </c>
      <c r="L872" t="s">
        <v>70</v>
      </c>
      <c r="M872" t="s">
        <v>134</v>
      </c>
      <c r="N872" t="s">
        <v>137</v>
      </c>
      <c r="O872" t="s">
        <v>138</v>
      </c>
      <c r="P872">
        <v>2</v>
      </c>
      <c r="Q872">
        <v>3</v>
      </c>
      <c r="R872">
        <v>2</v>
      </c>
    </row>
    <row r="873" spans="1:18" x14ac:dyDescent="0.25">
      <c r="A873" s="8" t="s">
        <v>697</v>
      </c>
      <c r="B873">
        <v>0</v>
      </c>
      <c r="C873">
        <v>1</v>
      </c>
      <c r="D873">
        <v>2020</v>
      </c>
      <c r="E873">
        <v>5</v>
      </c>
      <c r="G873">
        <v>6260</v>
      </c>
      <c r="H873" t="b">
        <v>0</v>
      </c>
      <c r="I873">
        <v>586.48</v>
      </c>
      <c r="J873">
        <v>0</v>
      </c>
      <c r="K873">
        <v>0</v>
      </c>
      <c r="L873" t="s">
        <v>70</v>
      </c>
      <c r="M873" t="s">
        <v>134</v>
      </c>
      <c r="N873" t="s">
        <v>137</v>
      </c>
      <c r="O873" t="s">
        <v>139</v>
      </c>
      <c r="P873">
        <v>2</v>
      </c>
      <c r="Q873">
        <v>3</v>
      </c>
      <c r="R873">
        <v>2</v>
      </c>
    </row>
    <row r="874" spans="1:18" x14ac:dyDescent="0.25">
      <c r="A874" s="8" t="s">
        <v>697</v>
      </c>
      <c r="B874">
        <v>0</v>
      </c>
      <c r="C874">
        <v>1</v>
      </c>
      <c r="D874">
        <v>2020</v>
      </c>
      <c r="E874">
        <v>5</v>
      </c>
      <c r="G874">
        <v>6300</v>
      </c>
      <c r="H874" t="b">
        <v>0</v>
      </c>
      <c r="I874">
        <v>113.97999999999999</v>
      </c>
      <c r="J874">
        <v>0</v>
      </c>
      <c r="K874">
        <v>0</v>
      </c>
      <c r="L874" t="s">
        <v>70</v>
      </c>
      <c r="M874" t="s">
        <v>82</v>
      </c>
      <c r="N874" t="s">
        <v>83</v>
      </c>
      <c r="O874" t="s">
        <v>82</v>
      </c>
      <c r="P874">
        <v>2</v>
      </c>
      <c r="Q874">
        <v>4</v>
      </c>
      <c r="R874">
        <v>10</v>
      </c>
    </row>
    <row r="875" spans="1:18" x14ac:dyDescent="0.25">
      <c r="A875" s="8" t="s">
        <v>697</v>
      </c>
      <c r="B875">
        <v>0</v>
      </c>
      <c r="C875">
        <v>1</v>
      </c>
      <c r="D875">
        <v>2020</v>
      </c>
      <c r="E875">
        <v>5</v>
      </c>
      <c r="G875">
        <v>6301</v>
      </c>
      <c r="H875" t="b">
        <v>0</v>
      </c>
      <c r="I875">
        <v>34232</v>
      </c>
      <c r="J875">
        <v>42044.5</v>
      </c>
      <c r="K875">
        <v>0</v>
      </c>
      <c r="L875" t="s">
        <v>70</v>
      </c>
      <c r="M875" t="s">
        <v>82</v>
      </c>
      <c r="N875" t="s">
        <v>83</v>
      </c>
      <c r="O875" t="s">
        <v>122</v>
      </c>
      <c r="P875">
        <v>2</v>
      </c>
      <c r="Q875">
        <v>4</v>
      </c>
      <c r="R875">
        <v>10</v>
      </c>
    </row>
    <row r="876" spans="1:18" x14ac:dyDescent="0.25">
      <c r="A876" s="8" t="s">
        <v>697</v>
      </c>
      <c r="B876">
        <v>0</v>
      </c>
      <c r="C876">
        <v>1</v>
      </c>
      <c r="D876">
        <v>2020</v>
      </c>
      <c r="E876">
        <v>5</v>
      </c>
      <c r="G876">
        <v>6310</v>
      </c>
      <c r="H876" t="b">
        <v>0</v>
      </c>
      <c r="I876">
        <v>5276.27</v>
      </c>
      <c r="J876">
        <v>0</v>
      </c>
      <c r="K876">
        <v>0</v>
      </c>
      <c r="L876" t="s">
        <v>70</v>
      </c>
      <c r="M876" t="s">
        <v>82</v>
      </c>
      <c r="N876" t="s">
        <v>84</v>
      </c>
      <c r="O876" t="s">
        <v>85</v>
      </c>
      <c r="P876">
        <v>2</v>
      </c>
      <c r="Q876">
        <v>4</v>
      </c>
      <c r="R876">
        <v>1</v>
      </c>
    </row>
    <row r="877" spans="1:18" x14ac:dyDescent="0.25">
      <c r="A877" s="8" t="s">
        <v>697</v>
      </c>
      <c r="B877">
        <v>0</v>
      </c>
      <c r="C877">
        <v>1</v>
      </c>
      <c r="D877">
        <v>2020</v>
      </c>
      <c r="E877">
        <v>5</v>
      </c>
      <c r="G877">
        <v>6325</v>
      </c>
      <c r="H877" t="b">
        <v>0</v>
      </c>
      <c r="I877">
        <v>1110.51</v>
      </c>
      <c r="J877">
        <v>0</v>
      </c>
      <c r="K877">
        <v>0</v>
      </c>
      <c r="L877" t="s">
        <v>70</v>
      </c>
      <c r="M877" t="s">
        <v>82</v>
      </c>
      <c r="N877" t="s">
        <v>84</v>
      </c>
      <c r="O877" t="s">
        <v>86</v>
      </c>
      <c r="P877">
        <v>2</v>
      </c>
      <c r="Q877">
        <v>4</v>
      </c>
      <c r="R877">
        <v>1</v>
      </c>
    </row>
    <row r="878" spans="1:18" x14ac:dyDescent="0.25">
      <c r="A878" s="8" t="s">
        <v>697</v>
      </c>
      <c r="B878">
        <v>0</v>
      </c>
      <c r="C878">
        <v>1</v>
      </c>
      <c r="D878">
        <v>2020</v>
      </c>
      <c r="E878">
        <v>5</v>
      </c>
      <c r="G878">
        <v>6330</v>
      </c>
      <c r="H878" t="b">
        <v>0</v>
      </c>
      <c r="I878">
        <v>424.59</v>
      </c>
      <c r="J878">
        <v>0</v>
      </c>
      <c r="K878">
        <v>0</v>
      </c>
      <c r="L878" t="s">
        <v>70</v>
      </c>
      <c r="M878" t="s">
        <v>82</v>
      </c>
      <c r="N878" t="s">
        <v>84</v>
      </c>
      <c r="O878" t="s">
        <v>87</v>
      </c>
      <c r="P878">
        <v>2</v>
      </c>
      <c r="Q878">
        <v>4</v>
      </c>
      <c r="R878">
        <v>1</v>
      </c>
    </row>
    <row r="879" spans="1:18" x14ac:dyDescent="0.25">
      <c r="A879" s="8" t="s">
        <v>697</v>
      </c>
      <c r="B879">
        <v>0</v>
      </c>
      <c r="C879">
        <v>1</v>
      </c>
      <c r="D879">
        <v>2020</v>
      </c>
      <c r="E879">
        <v>5</v>
      </c>
      <c r="G879">
        <v>6470</v>
      </c>
      <c r="H879" t="b">
        <v>0</v>
      </c>
      <c r="I879">
        <v>2451.23</v>
      </c>
      <c r="J879">
        <v>0.4</v>
      </c>
      <c r="K879">
        <v>0</v>
      </c>
      <c r="L879" t="s">
        <v>70</v>
      </c>
      <c r="M879" t="s">
        <v>82</v>
      </c>
      <c r="N879" t="s">
        <v>91</v>
      </c>
      <c r="O879" t="s">
        <v>92</v>
      </c>
      <c r="P879">
        <v>2</v>
      </c>
      <c r="Q879">
        <v>4</v>
      </c>
      <c r="R879">
        <v>3</v>
      </c>
    </row>
    <row r="880" spans="1:18" x14ac:dyDescent="0.25">
      <c r="A880" s="8" t="s">
        <v>697</v>
      </c>
      <c r="B880">
        <v>0</v>
      </c>
      <c r="C880">
        <v>1</v>
      </c>
      <c r="D880">
        <v>2020</v>
      </c>
      <c r="E880">
        <v>5</v>
      </c>
      <c r="G880">
        <v>6650</v>
      </c>
      <c r="H880" t="b">
        <v>0</v>
      </c>
      <c r="I880">
        <v>321.56000000000006</v>
      </c>
      <c r="J880">
        <v>0</v>
      </c>
      <c r="K880">
        <v>0</v>
      </c>
      <c r="L880" t="s">
        <v>70</v>
      </c>
      <c r="M880" t="s">
        <v>82</v>
      </c>
      <c r="N880" t="s">
        <v>94</v>
      </c>
      <c r="O880" t="s">
        <v>96</v>
      </c>
      <c r="P880">
        <v>2</v>
      </c>
      <c r="Q880">
        <v>4</v>
      </c>
      <c r="R880">
        <v>5</v>
      </c>
    </row>
    <row r="881" spans="1:18" x14ac:dyDescent="0.25">
      <c r="A881" s="8" t="s">
        <v>697</v>
      </c>
      <c r="B881">
        <v>0</v>
      </c>
      <c r="C881">
        <v>1</v>
      </c>
      <c r="D881">
        <v>2020</v>
      </c>
      <c r="E881">
        <v>5</v>
      </c>
      <c r="G881">
        <v>6651</v>
      </c>
      <c r="H881" t="b">
        <v>0</v>
      </c>
      <c r="I881">
        <v>135.72</v>
      </c>
      <c r="J881">
        <v>0</v>
      </c>
      <c r="K881">
        <v>0</v>
      </c>
      <c r="L881" t="s">
        <v>70</v>
      </c>
      <c r="M881" t="s">
        <v>82</v>
      </c>
      <c r="N881" t="s">
        <v>94</v>
      </c>
      <c r="O881" t="s">
        <v>117</v>
      </c>
      <c r="P881">
        <v>2</v>
      </c>
      <c r="Q881">
        <v>4</v>
      </c>
      <c r="R881">
        <v>5</v>
      </c>
    </row>
    <row r="882" spans="1:18" x14ac:dyDescent="0.25">
      <c r="A882" s="8" t="s">
        <v>697</v>
      </c>
      <c r="B882">
        <v>0</v>
      </c>
      <c r="C882">
        <v>1</v>
      </c>
      <c r="D882">
        <v>2020</v>
      </c>
      <c r="E882">
        <v>5</v>
      </c>
      <c r="G882">
        <v>6663</v>
      </c>
      <c r="H882" t="b">
        <v>0</v>
      </c>
      <c r="I882">
        <v>792.6</v>
      </c>
      <c r="J882">
        <v>458.4</v>
      </c>
      <c r="K882">
        <v>0</v>
      </c>
      <c r="L882" t="s">
        <v>70</v>
      </c>
      <c r="M882" t="s">
        <v>82</v>
      </c>
      <c r="N882" t="s">
        <v>94</v>
      </c>
      <c r="O882" t="s">
        <v>97</v>
      </c>
      <c r="P882">
        <v>2</v>
      </c>
      <c r="Q882">
        <v>4</v>
      </c>
      <c r="R882">
        <v>5</v>
      </c>
    </row>
    <row r="883" spans="1:18" x14ac:dyDescent="0.25">
      <c r="A883" s="8" t="s">
        <v>697</v>
      </c>
      <c r="B883">
        <v>0</v>
      </c>
      <c r="C883">
        <v>1</v>
      </c>
      <c r="D883">
        <v>2020</v>
      </c>
      <c r="E883">
        <v>5</v>
      </c>
      <c r="G883">
        <v>6664</v>
      </c>
      <c r="H883" t="b">
        <v>0</v>
      </c>
      <c r="I883">
        <v>42</v>
      </c>
      <c r="J883">
        <v>42</v>
      </c>
      <c r="K883">
        <v>0</v>
      </c>
      <c r="L883" t="s">
        <v>70</v>
      </c>
      <c r="M883" t="s">
        <v>82</v>
      </c>
      <c r="N883" t="s">
        <v>94</v>
      </c>
      <c r="O883" t="s">
        <v>98</v>
      </c>
      <c r="P883">
        <v>2</v>
      </c>
      <c r="Q883">
        <v>4</v>
      </c>
      <c r="R883">
        <v>5</v>
      </c>
    </row>
    <row r="884" spans="1:18" x14ac:dyDescent="0.25">
      <c r="A884" s="8" t="s">
        <v>697</v>
      </c>
      <c r="B884">
        <v>0</v>
      </c>
      <c r="C884">
        <v>1</v>
      </c>
      <c r="D884">
        <v>2020</v>
      </c>
      <c r="E884">
        <v>5</v>
      </c>
      <c r="G884">
        <v>6800</v>
      </c>
      <c r="H884" t="b">
        <v>0</v>
      </c>
      <c r="I884">
        <v>73.75</v>
      </c>
      <c r="J884">
        <v>0</v>
      </c>
      <c r="K884">
        <v>0</v>
      </c>
      <c r="L884" t="s">
        <v>70</v>
      </c>
      <c r="M884" t="s">
        <v>82</v>
      </c>
      <c r="N884" t="s">
        <v>99</v>
      </c>
      <c r="O884" t="s">
        <v>123</v>
      </c>
      <c r="P884">
        <v>2</v>
      </c>
      <c r="Q884">
        <v>4</v>
      </c>
      <c r="R884">
        <v>6</v>
      </c>
    </row>
    <row r="885" spans="1:18" x14ac:dyDescent="0.25">
      <c r="A885" s="8" t="s">
        <v>697</v>
      </c>
      <c r="B885">
        <v>0</v>
      </c>
      <c r="C885">
        <v>1</v>
      </c>
      <c r="D885">
        <v>2020</v>
      </c>
      <c r="E885">
        <v>5</v>
      </c>
      <c r="G885">
        <v>6805</v>
      </c>
      <c r="H885" t="b">
        <v>0</v>
      </c>
      <c r="I885">
        <v>37.36</v>
      </c>
      <c r="J885">
        <v>0</v>
      </c>
      <c r="K885">
        <v>0</v>
      </c>
      <c r="L885" t="s">
        <v>70</v>
      </c>
      <c r="M885" t="s">
        <v>82</v>
      </c>
      <c r="N885" t="s">
        <v>99</v>
      </c>
      <c r="O885" t="s">
        <v>100</v>
      </c>
      <c r="P885">
        <v>2</v>
      </c>
      <c r="Q885">
        <v>4</v>
      </c>
      <c r="R885">
        <v>6</v>
      </c>
    </row>
    <row r="886" spans="1:18" x14ac:dyDescent="0.25">
      <c r="A886" s="8" t="s">
        <v>697</v>
      </c>
      <c r="B886">
        <v>0</v>
      </c>
      <c r="C886">
        <v>1</v>
      </c>
      <c r="D886">
        <v>2020</v>
      </c>
      <c r="E886">
        <v>5</v>
      </c>
      <c r="G886">
        <v>6815</v>
      </c>
      <c r="H886" t="b">
        <v>0</v>
      </c>
      <c r="I886">
        <v>278.27999999999997</v>
      </c>
      <c r="J886">
        <v>0</v>
      </c>
      <c r="K886">
        <v>0</v>
      </c>
      <c r="L886" t="s">
        <v>70</v>
      </c>
      <c r="M886" t="s">
        <v>82</v>
      </c>
      <c r="N886" t="s">
        <v>99</v>
      </c>
      <c r="O886" t="s">
        <v>99</v>
      </c>
      <c r="P886">
        <v>2</v>
      </c>
      <c r="Q886">
        <v>4</v>
      </c>
      <c r="R886">
        <v>6</v>
      </c>
    </row>
    <row r="887" spans="1:18" x14ac:dyDescent="0.25">
      <c r="A887" s="8" t="s">
        <v>697</v>
      </c>
      <c r="B887">
        <v>0</v>
      </c>
      <c r="C887">
        <v>1</v>
      </c>
      <c r="D887">
        <v>2020</v>
      </c>
      <c r="E887">
        <v>5</v>
      </c>
      <c r="G887">
        <v>6825</v>
      </c>
      <c r="H887" t="b">
        <v>0</v>
      </c>
      <c r="I887">
        <v>7468.7</v>
      </c>
      <c r="J887">
        <v>0</v>
      </c>
      <c r="K887">
        <v>0</v>
      </c>
      <c r="L887" t="s">
        <v>70</v>
      </c>
      <c r="M887" t="s">
        <v>82</v>
      </c>
      <c r="N887" t="s">
        <v>101</v>
      </c>
      <c r="O887" t="s">
        <v>102</v>
      </c>
      <c r="P887">
        <v>2</v>
      </c>
      <c r="Q887">
        <v>4</v>
      </c>
      <c r="R887">
        <v>9</v>
      </c>
    </row>
    <row r="888" spans="1:18" x14ac:dyDescent="0.25">
      <c r="A888" s="8" t="s">
        <v>697</v>
      </c>
      <c r="B888">
        <v>0</v>
      </c>
      <c r="C888">
        <v>1</v>
      </c>
      <c r="D888">
        <v>2020</v>
      </c>
      <c r="E888">
        <v>5</v>
      </c>
      <c r="G888">
        <v>6850</v>
      </c>
      <c r="H888" t="b">
        <v>0</v>
      </c>
      <c r="I888">
        <v>503.77</v>
      </c>
      <c r="J888">
        <v>4.5</v>
      </c>
      <c r="K888">
        <v>0</v>
      </c>
      <c r="L888" t="s">
        <v>70</v>
      </c>
      <c r="M888" t="s">
        <v>82</v>
      </c>
      <c r="N888" t="s">
        <v>103</v>
      </c>
      <c r="O888" t="s">
        <v>103</v>
      </c>
      <c r="P888">
        <v>2</v>
      </c>
      <c r="Q888">
        <v>4</v>
      </c>
      <c r="R888">
        <v>11</v>
      </c>
    </row>
    <row r="889" spans="1:18" x14ac:dyDescent="0.25">
      <c r="A889" s="8" t="s">
        <v>697</v>
      </c>
      <c r="B889">
        <v>0</v>
      </c>
      <c r="C889">
        <v>1</v>
      </c>
      <c r="D889">
        <v>2020</v>
      </c>
      <c r="E889">
        <v>5</v>
      </c>
      <c r="G889">
        <v>6855</v>
      </c>
      <c r="H889" t="b">
        <v>0</v>
      </c>
      <c r="I889">
        <v>33</v>
      </c>
      <c r="J889">
        <v>0</v>
      </c>
      <c r="K889">
        <v>0</v>
      </c>
      <c r="L889" t="s">
        <v>70</v>
      </c>
      <c r="M889" t="s">
        <v>82</v>
      </c>
      <c r="N889" t="s">
        <v>103</v>
      </c>
      <c r="O889" t="s">
        <v>104</v>
      </c>
      <c r="P889">
        <v>2</v>
      </c>
      <c r="Q889">
        <v>4</v>
      </c>
      <c r="R889">
        <v>11</v>
      </c>
    </row>
    <row r="890" spans="1:18" x14ac:dyDescent="0.25">
      <c r="A890" s="8" t="s">
        <v>697</v>
      </c>
      <c r="B890">
        <v>0</v>
      </c>
      <c r="C890">
        <v>1</v>
      </c>
      <c r="D890">
        <v>2020</v>
      </c>
      <c r="E890">
        <v>5</v>
      </c>
      <c r="G890">
        <v>7310</v>
      </c>
      <c r="H890" t="b">
        <v>0</v>
      </c>
      <c r="I890">
        <v>1150.42</v>
      </c>
      <c r="J890">
        <v>0</v>
      </c>
      <c r="K890">
        <v>0</v>
      </c>
      <c r="L890" t="s">
        <v>126</v>
      </c>
      <c r="M890" t="s">
        <v>127</v>
      </c>
      <c r="N890" t="s">
        <v>127</v>
      </c>
      <c r="O890" t="s">
        <v>146</v>
      </c>
      <c r="P890">
        <v>4</v>
      </c>
      <c r="Q890">
        <v>2</v>
      </c>
      <c r="R890">
        <v>1</v>
      </c>
    </row>
    <row r="891" spans="1:18" x14ac:dyDescent="0.25">
      <c r="A891" s="8" t="s">
        <v>697</v>
      </c>
      <c r="B891">
        <v>0</v>
      </c>
      <c r="C891">
        <v>1</v>
      </c>
      <c r="D891">
        <v>2020</v>
      </c>
      <c r="E891">
        <v>5</v>
      </c>
      <c r="F891" t="s">
        <v>647</v>
      </c>
      <c r="G891">
        <v>1406</v>
      </c>
      <c r="H891" t="b">
        <v>0</v>
      </c>
      <c r="I891">
        <v>51.79</v>
      </c>
      <c r="J891">
        <v>0</v>
      </c>
      <c r="K891">
        <v>1</v>
      </c>
      <c r="L891" t="s">
        <v>19</v>
      </c>
      <c r="M891" t="s">
        <v>23</v>
      </c>
      <c r="N891" t="s">
        <v>24</v>
      </c>
      <c r="O891" t="s">
        <v>27</v>
      </c>
      <c r="P891">
        <v>2</v>
      </c>
      <c r="Q891">
        <v>2</v>
      </c>
      <c r="R891">
        <v>4</v>
      </c>
    </row>
    <row r="892" spans="1:18" x14ac:dyDescent="0.25">
      <c r="A892" s="8" t="s">
        <v>697</v>
      </c>
      <c r="B892">
        <v>0</v>
      </c>
      <c r="C892">
        <v>1</v>
      </c>
      <c r="D892">
        <v>2020</v>
      </c>
      <c r="E892">
        <v>5</v>
      </c>
      <c r="F892" t="s">
        <v>647</v>
      </c>
      <c r="G892">
        <v>3300</v>
      </c>
      <c r="H892" t="b">
        <v>0</v>
      </c>
      <c r="I892">
        <v>0</v>
      </c>
      <c r="J892">
        <v>324.36</v>
      </c>
      <c r="K892">
        <v>2</v>
      </c>
      <c r="L892" t="s">
        <v>51</v>
      </c>
      <c r="M892" t="s">
        <v>149</v>
      </c>
      <c r="N892" t="s">
        <v>149</v>
      </c>
      <c r="O892" t="s">
        <v>150</v>
      </c>
      <c r="P892">
        <v>3</v>
      </c>
      <c r="Q892">
        <v>4</v>
      </c>
      <c r="R892">
        <v>1</v>
      </c>
    </row>
    <row r="893" spans="1:18" x14ac:dyDescent="0.25">
      <c r="A893" s="8" t="s">
        <v>697</v>
      </c>
      <c r="B893">
        <v>0</v>
      </c>
      <c r="C893">
        <v>1</v>
      </c>
      <c r="D893">
        <v>2020</v>
      </c>
      <c r="E893">
        <v>5</v>
      </c>
      <c r="F893" t="s">
        <v>647</v>
      </c>
      <c r="G893">
        <v>6095</v>
      </c>
      <c r="H893" t="b">
        <v>0</v>
      </c>
      <c r="I893">
        <v>62.58</v>
      </c>
      <c r="J893">
        <v>0</v>
      </c>
      <c r="K893">
        <v>0</v>
      </c>
      <c r="L893" t="s">
        <v>70</v>
      </c>
      <c r="M893" t="s">
        <v>74</v>
      </c>
      <c r="N893" t="s">
        <v>75</v>
      </c>
      <c r="O893" t="s">
        <v>115</v>
      </c>
      <c r="P893">
        <v>2</v>
      </c>
      <c r="Q893">
        <v>2</v>
      </c>
      <c r="R893">
        <v>1</v>
      </c>
    </row>
    <row r="894" spans="1:18" x14ac:dyDescent="0.25">
      <c r="A894" s="8" t="s">
        <v>697</v>
      </c>
      <c r="B894">
        <v>0</v>
      </c>
      <c r="C894">
        <v>1</v>
      </c>
      <c r="D894">
        <v>2020</v>
      </c>
      <c r="E894">
        <v>5</v>
      </c>
      <c r="F894" t="s">
        <v>647</v>
      </c>
      <c r="G894">
        <v>6805</v>
      </c>
      <c r="H894" t="b">
        <v>0</v>
      </c>
      <c r="I894">
        <v>209.99</v>
      </c>
      <c r="J894">
        <v>0</v>
      </c>
      <c r="K894">
        <v>0</v>
      </c>
      <c r="L894" t="s">
        <v>70</v>
      </c>
      <c r="M894" t="s">
        <v>82</v>
      </c>
      <c r="N894" t="s">
        <v>99</v>
      </c>
      <c r="O894" t="s">
        <v>100</v>
      </c>
      <c r="P894">
        <v>2</v>
      </c>
      <c r="Q894">
        <v>4</v>
      </c>
      <c r="R894">
        <v>6</v>
      </c>
    </row>
    <row r="895" spans="1:18" x14ac:dyDescent="0.25">
      <c r="A895" s="8" t="s">
        <v>697</v>
      </c>
      <c r="B895">
        <v>0</v>
      </c>
      <c r="C895">
        <v>1</v>
      </c>
      <c r="D895">
        <v>2020</v>
      </c>
      <c r="E895">
        <v>6</v>
      </c>
      <c r="G895">
        <v>143</v>
      </c>
      <c r="H895" t="b">
        <v>0</v>
      </c>
      <c r="I895">
        <v>0</v>
      </c>
      <c r="J895">
        <v>5860.57</v>
      </c>
      <c r="K895">
        <v>1</v>
      </c>
      <c r="L895" t="s">
        <v>9</v>
      </c>
      <c r="M895" t="s">
        <v>10</v>
      </c>
      <c r="N895" t="s">
        <v>11</v>
      </c>
      <c r="O895" t="s">
        <v>12</v>
      </c>
      <c r="P895">
        <v>1</v>
      </c>
      <c r="Q895">
        <v>1</v>
      </c>
      <c r="R895">
        <v>1</v>
      </c>
    </row>
    <row r="896" spans="1:18" x14ac:dyDescent="0.25">
      <c r="A896" s="8" t="s">
        <v>697</v>
      </c>
      <c r="B896">
        <v>0</v>
      </c>
      <c r="C896">
        <v>1</v>
      </c>
      <c r="D896">
        <v>2020</v>
      </c>
      <c r="E896">
        <v>6</v>
      </c>
      <c r="G896">
        <v>630</v>
      </c>
      <c r="H896" t="b">
        <v>0</v>
      </c>
      <c r="I896">
        <v>0</v>
      </c>
      <c r="J896">
        <v>424.6</v>
      </c>
      <c r="K896">
        <v>1</v>
      </c>
      <c r="L896" t="s">
        <v>9</v>
      </c>
      <c r="M896" t="s">
        <v>13</v>
      </c>
      <c r="N896" t="s">
        <v>14</v>
      </c>
      <c r="O896" t="s">
        <v>16</v>
      </c>
      <c r="P896">
        <v>1</v>
      </c>
      <c r="Q896">
        <v>2</v>
      </c>
      <c r="R896">
        <v>3</v>
      </c>
    </row>
    <row r="897" spans="1:18" x14ac:dyDescent="0.25">
      <c r="A897" s="8" t="s">
        <v>697</v>
      </c>
      <c r="B897">
        <v>0</v>
      </c>
      <c r="C897">
        <v>1</v>
      </c>
      <c r="D897">
        <v>2020</v>
      </c>
      <c r="E897">
        <v>6</v>
      </c>
      <c r="G897">
        <v>650</v>
      </c>
      <c r="H897" t="b">
        <v>0</v>
      </c>
      <c r="I897">
        <v>0</v>
      </c>
      <c r="J897">
        <v>243.57</v>
      </c>
      <c r="K897">
        <v>1</v>
      </c>
      <c r="L897" t="s">
        <v>9</v>
      </c>
      <c r="M897" t="s">
        <v>13</v>
      </c>
      <c r="N897" t="s">
        <v>14</v>
      </c>
      <c r="O897" t="s">
        <v>17</v>
      </c>
      <c r="P897">
        <v>1</v>
      </c>
      <c r="Q897">
        <v>2</v>
      </c>
      <c r="R897">
        <v>3</v>
      </c>
    </row>
    <row r="898" spans="1:18" x14ac:dyDescent="0.25">
      <c r="A898" s="8" t="s">
        <v>697</v>
      </c>
      <c r="B898">
        <v>0</v>
      </c>
      <c r="C898">
        <v>1</v>
      </c>
      <c r="D898">
        <v>2020</v>
      </c>
      <c r="E898">
        <v>6</v>
      </c>
      <c r="G898">
        <v>1401</v>
      </c>
      <c r="H898" t="b">
        <v>0</v>
      </c>
      <c r="I898">
        <v>4.91</v>
      </c>
      <c r="J898">
        <v>0</v>
      </c>
      <c r="K898">
        <v>1</v>
      </c>
      <c r="L898" t="s">
        <v>19</v>
      </c>
      <c r="M898" t="s">
        <v>23</v>
      </c>
      <c r="N898" t="s">
        <v>24</v>
      </c>
      <c r="O898" t="s">
        <v>26</v>
      </c>
      <c r="P898">
        <v>2</v>
      </c>
      <c r="Q898">
        <v>2</v>
      </c>
      <c r="R898">
        <v>4</v>
      </c>
    </row>
    <row r="899" spans="1:18" x14ac:dyDescent="0.25">
      <c r="A899" s="8" t="s">
        <v>697</v>
      </c>
      <c r="B899">
        <v>0</v>
      </c>
      <c r="C899">
        <v>1</v>
      </c>
      <c r="D899">
        <v>2020</v>
      </c>
      <c r="E899">
        <v>6</v>
      </c>
      <c r="G899">
        <v>1406</v>
      </c>
      <c r="H899" t="b">
        <v>0</v>
      </c>
      <c r="I899">
        <v>1457.8</v>
      </c>
      <c r="J899">
        <v>0</v>
      </c>
      <c r="K899">
        <v>1</v>
      </c>
      <c r="L899" t="s">
        <v>19</v>
      </c>
      <c r="M899" t="s">
        <v>23</v>
      </c>
      <c r="N899" t="s">
        <v>24</v>
      </c>
      <c r="O899" t="s">
        <v>27</v>
      </c>
      <c r="P899">
        <v>2</v>
      </c>
      <c r="Q899">
        <v>2</v>
      </c>
      <c r="R899">
        <v>4</v>
      </c>
    </row>
    <row r="900" spans="1:18" x14ac:dyDescent="0.25">
      <c r="A900" s="8" t="s">
        <v>697</v>
      </c>
      <c r="B900">
        <v>0</v>
      </c>
      <c r="C900">
        <v>1</v>
      </c>
      <c r="D900">
        <v>2020</v>
      </c>
      <c r="E900">
        <v>6</v>
      </c>
      <c r="G900">
        <v>1434</v>
      </c>
      <c r="H900" t="b">
        <v>0</v>
      </c>
      <c r="I900">
        <v>0</v>
      </c>
      <c r="J900">
        <v>151.70999999999995</v>
      </c>
      <c r="K900">
        <v>1</v>
      </c>
      <c r="L900" t="s">
        <v>19</v>
      </c>
      <c r="M900" t="s">
        <v>23</v>
      </c>
      <c r="N900" t="s">
        <v>24</v>
      </c>
      <c r="O900" t="s">
        <v>28</v>
      </c>
      <c r="P900">
        <v>2</v>
      </c>
      <c r="Q900">
        <v>2</v>
      </c>
      <c r="R900">
        <v>4</v>
      </c>
    </row>
    <row r="901" spans="1:18" x14ac:dyDescent="0.25">
      <c r="A901" s="8" t="s">
        <v>697</v>
      </c>
      <c r="B901">
        <v>0</v>
      </c>
      <c r="C901">
        <v>1</v>
      </c>
      <c r="D901">
        <v>2020</v>
      </c>
      <c r="E901">
        <v>6</v>
      </c>
      <c r="G901">
        <v>1803</v>
      </c>
      <c r="H901" t="b">
        <v>0</v>
      </c>
      <c r="I901">
        <v>55366.96</v>
      </c>
      <c r="J901">
        <v>82319.62</v>
      </c>
      <c r="K901">
        <v>1</v>
      </c>
      <c r="L901" t="s">
        <v>19</v>
      </c>
      <c r="M901" t="s">
        <v>30</v>
      </c>
      <c r="N901" t="s">
        <v>31</v>
      </c>
      <c r="O901" t="s">
        <v>33</v>
      </c>
      <c r="P901">
        <v>2</v>
      </c>
      <c r="Q901">
        <v>4</v>
      </c>
      <c r="R901">
        <v>1</v>
      </c>
    </row>
    <row r="902" spans="1:18" x14ac:dyDescent="0.25">
      <c r="A902" s="8" t="s">
        <v>697</v>
      </c>
      <c r="B902">
        <v>0</v>
      </c>
      <c r="C902">
        <v>1</v>
      </c>
      <c r="D902">
        <v>2020</v>
      </c>
      <c r="E902">
        <v>6</v>
      </c>
      <c r="G902">
        <v>3095</v>
      </c>
      <c r="H902" t="b">
        <v>0</v>
      </c>
      <c r="I902">
        <v>6900</v>
      </c>
      <c r="J902">
        <v>0</v>
      </c>
      <c r="K902">
        <v>2</v>
      </c>
      <c r="L902" t="s">
        <v>46</v>
      </c>
      <c r="M902" t="s">
        <v>47</v>
      </c>
      <c r="N902" t="s">
        <v>47</v>
      </c>
      <c r="O902" t="s">
        <v>50</v>
      </c>
      <c r="P902">
        <v>2</v>
      </c>
      <c r="Q902">
        <v>3</v>
      </c>
      <c r="R902">
        <v>3</v>
      </c>
    </row>
    <row r="903" spans="1:18" x14ac:dyDescent="0.25">
      <c r="A903" s="8" t="s">
        <v>697</v>
      </c>
      <c r="B903">
        <v>0</v>
      </c>
      <c r="C903">
        <v>1</v>
      </c>
      <c r="D903">
        <v>2020</v>
      </c>
      <c r="E903">
        <v>6</v>
      </c>
      <c r="G903">
        <v>3300</v>
      </c>
      <c r="H903" t="b">
        <v>0</v>
      </c>
      <c r="I903">
        <v>23792.340000000004</v>
      </c>
      <c r="J903">
        <v>8255.82</v>
      </c>
      <c r="K903">
        <v>2</v>
      </c>
      <c r="L903" t="s">
        <v>51</v>
      </c>
      <c r="M903" t="s">
        <v>149</v>
      </c>
      <c r="N903" t="s">
        <v>149</v>
      </c>
      <c r="O903" t="s">
        <v>150</v>
      </c>
      <c r="P903">
        <v>3</v>
      </c>
      <c r="Q903">
        <v>4</v>
      </c>
      <c r="R903">
        <v>1</v>
      </c>
    </row>
    <row r="904" spans="1:18" x14ac:dyDescent="0.25">
      <c r="A904" s="8" t="s">
        <v>697</v>
      </c>
      <c r="B904">
        <v>0</v>
      </c>
      <c r="C904">
        <v>1</v>
      </c>
      <c r="D904">
        <v>2020</v>
      </c>
      <c r="E904">
        <v>6</v>
      </c>
      <c r="G904">
        <v>3720</v>
      </c>
      <c r="H904" t="b">
        <v>0</v>
      </c>
      <c r="I904">
        <v>32587.690000000006</v>
      </c>
      <c r="J904">
        <v>32587.69</v>
      </c>
      <c r="K904">
        <v>2</v>
      </c>
      <c r="L904" t="s">
        <v>51</v>
      </c>
      <c r="M904" t="s">
        <v>52</v>
      </c>
      <c r="N904" t="s">
        <v>52</v>
      </c>
      <c r="O904" t="s">
        <v>55</v>
      </c>
      <c r="P904">
        <v>3</v>
      </c>
      <c r="Q904">
        <v>8</v>
      </c>
      <c r="R904">
        <v>1</v>
      </c>
    </row>
    <row r="905" spans="1:18" x14ac:dyDescent="0.25">
      <c r="A905" s="8" t="s">
        <v>697</v>
      </c>
      <c r="B905">
        <v>0</v>
      </c>
      <c r="C905">
        <v>1</v>
      </c>
      <c r="D905">
        <v>2020</v>
      </c>
      <c r="E905">
        <v>6</v>
      </c>
      <c r="G905">
        <v>3725</v>
      </c>
      <c r="H905" t="b">
        <v>0</v>
      </c>
      <c r="I905">
        <v>150</v>
      </c>
      <c r="J905">
        <v>150</v>
      </c>
      <c r="K905">
        <v>2</v>
      </c>
      <c r="L905" t="s">
        <v>51</v>
      </c>
      <c r="M905" t="s">
        <v>52</v>
      </c>
      <c r="N905" t="s">
        <v>52</v>
      </c>
      <c r="O905" t="s">
        <v>144</v>
      </c>
      <c r="P905">
        <v>3</v>
      </c>
      <c r="Q905">
        <v>8</v>
      </c>
      <c r="R905">
        <v>1</v>
      </c>
    </row>
    <row r="906" spans="1:18" x14ac:dyDescent="0.25">
      <c r="A906" s="8" t="s">
        <v>697</v>
      </c>
      <c r="B906">
        <v>0</v>
      </c>
      <c r="C906">
        <v>1</v>
      </c>
      <c r="D906">
        <v>2020</v>
      </c>
      <c r="E906">
        <v>6</v>
      </c>
      <c r="G906">
        <v>3730</v>
      </c>
      <c r="H906" t="b">
        <v>0</v>
      </c>
      <c r="I906">
        <v>12727.51</v>
      </c>
      <c r="J906">
        <v>12727.51</v>
      </c>
      <c r="K906">
        <v>2</v>
      </c>
      <c r="L906" t="s">
        <v>51</v>
      </c>
      <c r="M906" t="s">
        <v>52</v>
      </c>
      <c r="N906" t="s">
        <v>52</v>
      </c>
      <c r="O906" t="s">
        <v>56</v>
      </c>
      <c r="P906">
        <v>3</v>
      </c>
      <c r="Q906">
        <v>8</v>
      </c>
      <c r="R906">
        <v>1</v>
      </c>
    </row>
    <row r="907" spans="1:18" x14ac:dyDescent="0.25">
      <c r="A907" s="8" t="s">
        <v>697</v>
      </c>
      <c r="B907">
        <v>0</v>
      </c>
      <c r="C907">
        <v>1</v>
      </c>
      <c r="D907">
        <v>2020</v>
      </c>
      <c r="E907">
        <v>6</v>
      </c>
      <c r="G907">
        <v>3740</v>
      </c>
      <c r="H907" t="b">
        <v>0</v>
      </c>
      <c r="I907">
        <v>13002.08</v>
      </c>
      <c r="J907">
        <v>13002.08</v>
      </c>
      <c r="K907">
        <v>2</v>
      </c>
      <c r="L907" t="s">
        <v>51</v>
      </c>
      <c r="M907" t="s">
        <v>52</v>
      </c>
      <c r="N907" t="s">
        <v>52</v>
      </c>
      <c r="O907" t="s">
        <v>57</v>
      </c>
      <c r="P907">
        <v>3</v>
      </c>
      <c r="Q907">
        <v>8</v>
      </c>
      <c r="R907">
        <v>1</v>
      </c>
    </row>
    <row r="908" spans="1:18" x14ac:dyDescent="0.25">
      <c r="A908" s="8" t="s">
        <v>697</v>
      </c>
      <c r="B908">
        <v>0</v>
      </c>
      <c r="C908">
        <v>1</v>
      </c>
      <c r="D908">
        <v>2020</v>
      </c>
      <c r="E908">
        <v>6</v>
      </c>
      <c r="G908">
        <v>3770</v>
      </c>
      <c r="H908" t="b">
        <v>0</v>
      </c>
      <c r="I908">
        <v>60</v>
      </c>
      <c r="J908">
        <v>60</v>
      </c>
      <c r="K908">
        <v>2</v>
      </c>
      <c r="L908" t="s">
        <v>51</v>
      </c>
      <c r="M908" t="s">
        <v>52</v>
      </c>
      <c r="N908" t="s">
        <v>52</v>
      </c>
      <c r="O908" t="s">
        <v>58</v>
      </c>
      <c r="P908">
        <v>3</v>
      </c>
      <c r="Q908">
        <v>8</v>
      </c>
      <c r="R908">
        <v>1</v>
      </c>
    </row>
    <row r="909" spans="1:18" x14ac:dyDescent="0.25">
      <c r="A909" s="8" t="s">
        <v>697</v>
      </c>
      <c r="B909">
        <v>0</v>
      </c>
      <c r="C909">
        <v>1</v>
      </c>
      <c r="D909">
        <v>2020</v>
      </c>
      <c r="E909">
        <v>6</v>
      </c>
      <c r="G909">
        <v>3790</v>
      </c>
      <c r="H909" t="b">
        <v>0</v>
      </c>
      <c r="I909">
        <v>58527.28</v>
      </c>
      <c r="J909">
        <v>0</v>
      </c>
      <c r="K909">
        <v>2</v>
      </c>
      <c r="L909" t="s">
        <v>51</v>
      </c>
      <c r="M909" t="s">
        <v>52</v>
      </c>
      <c r="N909" t="s">
        <v>52</v>
      </c>
      <c r="O909" t="s">
        <v>59</v>
      </c>
      <c r="P909">
        <v>3</v>
      </c>
      <c r="Q909">
        <v>8</v>
      </c>
      <c r="R909">
        <v>1</v>
      </c>
    </row>
    <row r="910" spans="1:18" x14ac:dyDescent="0.25">
      <c r="A910" s="8" t="s">
        <v>697</v>
      </c>
      <c r="B910">
        <v>0</v>
      </c>
      <c r="C910">
        <v>1</v>
      </c>
      <c r="D910">
        <v>2020</v>
      </c>
      <c r="E910">
        <v>6</v>
      </c>
      <c r="G910">
        <v>3820</v>
      </c>
      <c r="H910" t="b">
        <v>0</v>
      </c>
      <c r="I910">
        <v>0</v>
      </c>
      <c r="J910">
        <v>55322.14</v>
      </c>
      <c r="K910">
        <v>2</v>
      </c>
      <c r="L910" t="s">
        <v>51</v>
      </c>
      <c r="M910" t="s">
        <v>52</v>
      </c>
      <c r="N910" t="s">
        <v>52</v>
      </c>
      <c r="O910" t="s">
        <v>119</v>
      </c>
      <c r="P910">
        <v>3</v>
      </c>
      <c r="Q910">
        <v>8</v>
      </c>
      <c r="R910">
        <v>1</v>
      </c>
    </row>
    <row r="911" spans="1:18" x14ac:dyDescent="0.25">
      <c r="A911" s="8" t="s">
        <v>697</v>
      </c>
      <c r="B911">
        <v>0</v>
      </c>
      <c r="C911">
        <v>1</v>
      </c>
      <c r="D911">
        <v>2020</v>
      </c>
      <c r="E911">
        <v>6</v>
      </c>
      <c r="G911">
        <v>6201</v>
      </c>
      <c r="H911" t="b">
        <v>0</v>
      </c>
      <c r="I911">
        <v>5860.57</v>
      </c>
      <c r="J911">
        <v>0</v>
      </c>
      <c r="K911">
        <v>0</v>
      </c>
      <c r="L911" t="s">
        <v>70</v>
      </c>
      <c r="M911" t="s">
        <v>134</v>
      </c>
      <c r="N911" t="s">
        <v>135</v>
      </c>
      <c r="O911" t="s">
        <v>136</v>
      </c>
      <c r="P911">
        <v>2</v>
      </c>
      <c r="Q911">
        <v>3</v>
      </c>
      <c r="R911">
        <v>1</v>
      </c>
    </row>
    <row r="912" spans="1:18" x14ac:dyDescent="0.25">
      <c r="A912" s="8" t="s">
        <v>697</v>
      </c>
      <c r="B912">
        <v>0</v>
      </c>
      <c r="C912">
        <v>1</v>
      </c>
      <c r="D912">
        <v>2020</v>
      </c>
      <c r="E912">
        <v>6</v>
      </c>
      <c r="G912">
        <v>6220</v>
      </c>
      <c r="H912" t="b">
        <v>0</v>
      </c>
      <c r="I912">
        <v>668.17000000000007</v>
      </c>
      <c r="J912">
        <v>0</v>
      </c>
      <c r="K912">
        <v>0</v>
      </c>
      <c r="L912" t="s">
        <v>70</v>
      </c>
      <c r="M912" t="s">
        <v>134</v>
      </c>
      <c r="N912" t="s">
        <v>137</v>
      </c>
      <c r="O912" t="s">
        <v>138</v>
      </c>
      <c r="P912">
        <v>2</v>
      </c>
      <c r="Q912">
        <v>3</v>
      </c>
      <c r="R912">
        <v>2</v>
      </c>
    </row>
    <row r="913" spans="1:18" x14ac:dyDescent="0.25">
      <c r="A913" s="8" t="s">
        <v>697</v>
      </c>
      <c r="B913">
        <v>0</v>
      </c>
      <c r="C913">
        <v>1</v>
      </c>
      <c r="D913">
        <v>2020</v>
      </c>
      <c r="E913">
        <v>6</v>
      </c>
      <c r="F913" t="s">
        <v>647</v>
      </c>
      <c r="G913">
        <v>1406</v>
      </c>
      <c r="H913" t="b">
        <v>0</v>
      </c>
      <c r="I913">
        <v>4375.34</v>
      </c>
      <c r="J913">
        <v>81.73</v>
      </c>
      <c r="K913">
        <v>1</v>
      </c>
      <c r="L913" t="s">
        <v>19</v>
      </c>
      <c r="M913" t="s">
        <v>23</v>
      </c>
      <c r="N913" t="s">
        <v>24</v>
      </c>
      <c r="O913" t="s">
        <v>27</v>
      </c>
      <c r="P913">
        <v>2</v>
      </c>
      <c r="Q913">
        <v>2</v>
      </c>
      <c r="R913">
        <v>4</v>
      </c>
    </row>
    <row r="914" spans="1:18" x14ac:dyDescent="0.25">
      <c r="A914" s="8" t="s">
        <v>697</v>
      </c>
      <c r="B914">
        <v>0</v>
      </c>
      <c r="C914">
        <v>1</v>
      </c>
      <c r="D914">
        <v>2020</v>
      </c>
      <c r="E914">
        <v>6</v>
      </c>
      <c r="F914" t="s">
        <v>647</v>
      </c>
      <c r="G914">
        <v>1434</v>
      </c>
      <c r="H914" t="b">
        <v>0</v>
      </c>
      <c r="I914">
        <v>175.40000000000003</v>
      </c>
      <c r="J914">
        <v>0</v>
      </c>
      <c r="K914">
        <v>1</v>
      </c>
      <c r="L914" t="s">
        <v>19</v>
      </c>
      <c r="M914" t="s">
        <v>23</v>
      </c>
      <c r="N914" t="s">
        <v>24</v>
      </c>
      <c r="O914" t="s">
        <v>28</v>
      </c>
      <c r="P914">
        <v>2</v>
      </c>
      <c r="Q914">
        <v>2</v>
      </c>
      <c r="R914">
        <v>4</v>
      </c>
    </row>
    <row r="915" spans="1:18" x14ac:dyDescent="0.25">
      <c r="A915" s="8" t="s">
        <v>697</v>
      </c>
      <c r="B915">
        <v>0</v>
      </c>
      <c r="C915">
        <v>1</v>
      </c>
      <c r="D915">
        <v>2020</v>
      </c>
      <c r="E915">
        <v>6</v>
      </c>
      <c r="F915" t="s">
        <v>647</v>
      </c>
      <c r="G915">
        <v>1437</v>
      </c>
      <c r="H915" t="b">
        <v>0</v>
      </c>
      <c r="I915">
        <v>80.67</v>
      </c>
      <c r="J915">
        <v>0</v>
      </c>
      <c r="K915">
        <v>1</v>
      </c>
      <c r="L915" t="s">
        <v>19</v>
      </c>
      <c r="M915" t="s">
        <v>23</v>
      </c>
      <c r="N915" t="s">
        <v>24</v>
      </c>
      <c r="O915" t="s">
        <v>29</v>
      </c>
      <c r="P915">
        <v>2</v>
      </c>
      <c r="Q915">
        <v>2</v>
      </c>
      <c r="R915">
        <v>4</v>
      </c>
    </row>
    <row r="916" spans="1:18" x14ac:dyDescent="0.25">
      <c r="A916" s="8" t="s">
        <v>697</v>
      </c>
      <c r="B916">
        <v>0</v>
      </c>
      <c r="C916">
        <v>1</v>
      </c>
      <c r="D916">
        <v>2020</v>
      </c>
      <c r="E916">
        <v>6</v>
      </c>
      <c r="F916" t="s">
        <v>647</v>
      </c>
      <c r="G916">
        <v>1600</v>
      </c>
      <c r="H916" t="b">
        <v>0</v>
      </c>
      <c r="I916">
        <v>0</v>
      </c>
      <c r="J916">
        <v>3</v>
      </c>
      <c r="K916">
        <v>1</v>
      </c>
      <c r="L916" t="s">
        <v>19</v>
      </c>
      <c r="M916" t="s">
        <v>30</v>
      </c>
      <c r="N916" t="s">
        <v>31</v>
      </c>
      <c r="O916" t="s">
        <v>32</v>
      </c>
      <c r="P916">
        <v>2</v>
      </c>
      <c r="Q916">
        <v>4</v>
      </c>
      <c r="R916">
        <v>1</v>
      </c>
    </row>
    <row r="917" spans="1:18" x14ac:dyDescent="0.25">
      <c r="A917" s="8" t="s">
        <v>697</v>
      </c>
      <c r="B917">
        <v>0</v>
      </c>
      <c r="C917">
        <v>1</v>
      </c>
      <c r="D917">
        <v>2020</v>
      </c>
      <c r="E917">
        <v>6</v>
      </c>
      <c r="F917" t="s">
        <v>647</v>
      </c>
      <c r="G917">
        <v>1803</v>
      </c>
      <c r="H917" t="b">
        <v>0</v>
      </c>
      <c r="I917">
        <v>0</v>
      </c>
      <c r="J917">
        <v>8748.2999999999993</v>
      </c>
      <c r="K917">
        <v>1</v>
      </c>
      <c r="L917" t="s">
        <v>19</v>
      </c>
      <c r="M917" t="s">
        <v>30</v>
      </c>
      <c r="N917" t="s">
        <v>31</v>
      </c>
      <c r="O917" t="s">
        <v>33</v>
      </c>
      <c r="P917">
        <v>2</v>
      </c>
      <c r="Q917">
        <v>4</v>
      </c>
      <c r="R917">
        <v>1</v>
      </c>
    </row>
    <row r="918" spans="1:18" x14ac:dyDescent="0.25">
      <c r="A918" s="8" t="s">
        <v>697</v>
      </c>
      <c r="B918">
        <v>0</v>
      </c>
      <c r="C918">
        <v>1</v>
      </c>
      <c r="D918">
        <v>2020</v>
      </c>
      <c r="E918">
        <v>6</v>
      </c>
      <c r="F918" t="s">
        <v>647</v>
      </c>
      <c r="G918">
        <v>3300</v>
      </c>
      <c r="H918" t="b">
        <v>0</v>
      </c>
      <c r="I918">
        <v>6.64</v>
      </c>
      <c r="J918">
        <v>21313.210000000003</v>
      </c>
      <c r="K918">
        <v>2</v>
      </c>
      <c r="L918" t="s">
        <v>51</v>
      </c>
      <c r="M918" t="s">
        <v>149</v>
      </c>
      <c r="N918" t="s">
        <v>149</v>
      </c>
      <c r="O918" t="s">
        <v>150</v>
      </c>
      <c r="P918">
        <v>3</v>
      </c>
      <c r="Q918">
        <v>4</v>
      </c>
      <c r="R918">
        <v>1</v>
      </c>
    </row>
    <row r="919" spans="1:18" x14ac:dyDescent="0.25">
      <c r="A919" s="8" t="s">
        <v>697</v>
      </c>
      <c r="B919">
        <v>0</v>
      </c>
      <c r="C919">
        <v>1</v>
      </c>
      <c r="D919">
        <v>2020</v>
      </c>
      <c r="E919">
        <v>6</v>
      </c>
      <c r="F919" t="s">
        <v>647</v>
      </c>
      <c r="G919">
        <v>3790</v>
      </c>
      <c r="H919" t="b">
        <v>0</v>
      </c>
      <c r="I919">
        <v>127.5</v>
      </c>
      <c r="J919">
        <v>4057.44</v>
      </c>
      <c r="K919">
        <v>2</v>
      </c>
      <c r="L919" t="s">
        <v>51</v>
      </c>
      <c r="M919" t="s">
        <v>52</v>
      </c>
      <c r="N919" t="s">
        <v>52</v>
      </c>
      <c r="O919" t="s">
        <v>59</v>
      </c>
      <c r="P919">
        <v>3</v>
      </c>
      <c r="Q919">
        <v>8</v>
      </c>
      <c r="R919">
        <v>1</v>
      </c>
    </row>
    <row r="920" spans="1:18" x14ac:dyDescent="0.25">
      <c r="A920" s="8" t="s">
        <v>697</v>
      </c>
      <c r="B920">
        <v>0</v>
      </c>
      <c r="C920">
        <v>1</v>
      </c>
      <c r="D920">
        <v>2020</v>
      </c>
      <c r="E920">
        <v>6</v>
      </c>
      <c r="F920" t="s">
        <v>647</v>
      </c>
      <c r="G920">
        <v>6020</v>
      </c>
      <c r="H920" t="b">
        <v>0</v>
      </c>
      <c r="I920">
        <v>3200</v>
      </c>
      <c r="J920">
        <v>0</v>
      </c>
      <c r="K920">
        <v>0</v>
      </c>
      <c r="L920" t="s">
        <v>70</v>
      </c>
      <c r="M920" t="s">
        <v>74</v>
      </c>
      <c r="N920" t="s">
        <v>75</v>
      </c>
      <c r="O920" t="s">
        <v>76</v>
      </c>
      <c r="P920">
        <v>2</v>
      </c>
      <c r="Q920">
        <v>2</v>
      </c>
      <c r="R920">
        <v>1</v>
      </c>
    </row>
    <row r="921" spans="1:18" x14ac:dyDescent="0.25">
      <c r="A921" s="8" t="s">
        <v>697</v>
      </c>
      <c r="B921">
        <v>0</v>
      </c>
      <c r="C921">
        <v>1</v>
      </c>
      <c r="D921">
        <v>2020</v>
      </c>
      <c r="E921">
        <v>6</v>
      </c>
      <c r="F921" t="s">
        <v>647</v>
      </c>
      <c r="G921">
        <v>6110</v>
      </c>
      <c r="H921" t="b">
        <v>0</v>
      </c>
      <c r="I921">
        <v>707.44</v>
      </c>
      <c r="J921">
        <v>0</v>
      </c>
      <c r="K921">
        <v>0</v>
      </c>
      <c r="L921" t="s">
        <v>70</v>
      </c>
      <c r="M921" t="s">
        <v>74</v>
      </c>
      <c r="N921" t="s">
        <v>78</v>
      </c>
      <c r="O921" t="s">
        <v>79</v>
      </c>
      <c r="P921">
        <v>2</v>
      </c>
      <c r="Q921">
        <v>2</v>
      </c>
      <c r="R921">
        <v>2</v>
      </c>
    </row>
    <row r="922" spans="1:18" x14ac:dyDescent="0.25">
      <c r="A922" s="8" t="s">
        <v>697</v>
      </c>
      <c r="B922">
        <v>0</v>
      </c>
      <c r="C922">
        <v>1</v>
      </c>
      <c r="D922">
        <v>2020</v>
      </c>
      <c r="E922">
        <v>6</v>
      </c>
      <c r="F922" t="s">
        <v>647</v>
      </c>
      <c r="G922">
        <v>6120</v>
      </c>
      <c r="H922" t="b">
        <v>0</v>
      </c>
      <c r="I922">
        <v>261.42</v>
      </c>
      <c r="J922">
        <v>0</v>
      </c>
      <c r="K922">
        <v>0</v>
      </c>
      <c r="L922" t="s">
        <v>70</v>
      </c>
      <c r="M922" t="s">
        <v>74</v>
      </c>
      <c r="N922" t="s">
        <v>78</v>
      </c>
      <c r="O922" t="s">
        <v>81</v>
      </c>
      <c r="P922">
        <v>2</v>
      </c>
      <c r="Q922">
        <v>2</v>
      </c>
      <c r="R922">
        <v>2</v>
      </c>
    </row>
    <row r="923" spans="1:18" x14ac:dyDescent="0.25">
      <c r="A923" s="8" t="s">
        <v>697</v>
      </c>
      <c r="B923">
        <v>0</v>
      </c>
      <c r="C923">
        <v>1</v>
      </c>
      <c r="D923">
        <v>2020</v>
      </c>
      <c r="E923">
        <v>6</v>
      </c>
      <c r="F923" t="s">
        <v>647</v>
      </c>
      <c r="G923">
        <v>6140</v>
      </c>
      <c r="H923" t="b">
        <v>0</v>
      </c>
      <c r="I923">
        <v>150</v>
      </c>
      <c r="J923">
        <v>127.5</v>
      </c>
      <c r="K923">
        <v>0</v>
      </c>
      <c r="L923" t="s">
        <v>70</v>
      </c>
      <c r="M923" t="s">
        <v>74</v>
      </c>
      <c r="N923" t="s">
        <v>78</v>
      </c>
      <c r="O923" t="s">
        <v>147</v>
      </c>
      <c r="P923">
        <v>2</v>
      </c>
      <c r="Q923">
        <v>2</v>
      </c>
      <c r="R923">
        <v>2</v>
      </c>
    </row>
    <row r="924" spans="1:18" x14ac:dyDescent="0.25">
      <c r="A924" s="8" t="s">
        <v>697</v>
      </c>
      <c r="B924">
        <v>0</v>
      </c>
      <c r="C924">
        <v>1</v>
      </c>
      <c r="D924">
        <v>2020</v>
      </c>
      <c r="E924">
        <v>6</v>
      </c>
      <c r="F924" t="s">
        <v>647</v>
      </c>
      <c r="G924">
        <v>6300</v>
      </c>
      <c r="H924" t="b">
        <v>0</v>
      </c>
      <c r="I924">
        <v>6.6</v>
      </c>
      <c r="J924">
        <v>0</v>
      </c>
      <c r="K924">
        <v>0</v>
      </c>
      <c r="L924" t="s">
        <v>70</v>
      </c>
      <c r="M924" t="s">
        <v>82</v>
      </c>
      <c r="N924" t="s">
        <v>83</v>
      </c>
      <c r="O924" t="s">
        <v>82</v>
      </c>
      <c r="P924">
        <v>2</v>
      </c>
      <c r="Q924">
        <v>4</v>
      </c>
      <c r="R924">
        <v>10</v>
      </c>
    </row>
    <row r="925" spans="1:18" x14ac:dyDescent="0.25">
      <c r="A925" s="8" t="s">
        <v>697</v>
      </c>
      <c r="B925">
        <v>0</v>
      </c>
      <c r="C925">
        <v>1</v>
      </c>
      <c r="D925">
        <v>2020</v>
      </c>
      <c r="E925">
        <v>6</v>
      </c>
      <c r="F925" t="s">
        <v>647</v>
      </c>
      <c r="G925">
        <v>6310</v>
      </c>
      <c r="H925" t="b">
        <v>0</v>
      </c>
      <c r="I925">
        <v>5276.27</v>
      </c>
      <c r="J925">
        <v>0</v>
      </c>
      <c r="K925">
        <v>0</v>
      </c>
      <c r="L925" t="s">
        <v>70</v>
      </c>
      <c r="M925" t="s">
        <v>82</v>
      </c>
      <c r="N925" t="s">
        <v>84</v>
      </c>
      <c r="O925" t="s">
        <v>85</v>
      </c>
      <c r="P925">
        <v>2</v>
      </c>
      <c r="Q925">
        <v>4</v>
      </c>
      <c r="R925">
        <v>1</v>
      </c>
    </row>
    <row r="926" spans="1:18" x14ac:dyDescent="0.25">
      <c r="A926" s="8" t="s">
        <v>697</v>
      </c>
      <c r="B926">
        <v>0</v>
      </c>
      <c r="C926">
        <v>1</v>
      </c>
      <c r="D926">
        <v>2020</v>
      </c>
      <c r="E926">
        <v>6</v>
      </c>
      <c r="F926" t="s">
        <v>647</v>
      </c>
      <c r="G926">
        <v>6325</v>
      </c>
      <c r="H926" t="b">
        <v>0</v>
      </c>
      <c r="I926">
        <v>1110.51</v>
      </c>
      <c r="J926">
        <v>0</v>
      </c>
      <c r="K926">
        <v>0</v>
      </c>
      <c r="L926" t="s">
        <v>70</v>
      </c>
      <c r="M926" t="s">
        <v>82</v>
      </c>
      <c r="N926" t="s">
        <v>84</v>
      </c>
      <c r="O926" t="s">
        <v>86</v>
      </c>
      <c r="P926">
        <v>2</v>
      </c>
      <c r="Q926">
        <v>4</v>
      </c>
      <c r="R926">
        <v>1</v>
      </c>
    </row>
    <row r="927" spans="1:18" x14ac:dyDescent="0.25">
      <c r="A927" s="8" t="s">
        <v>697</v>
      </c>
      <c r="B927">
        <v>0</v>
      </c>
      <c r="C927">
        <v>1</v>
      </c>
      <c r="D927">
        <v>2020</v>
      </c>
      <c r="E927">
        <v>6</v>
      </c>
      <c r="F927" t="s">
        <v>647</v>
      </c>
      <c r="G927">
        <v>6330</v>
      </c>
      <c r="H927" t="b">
        <v>0</v>
      </c>
      <c r="I927">
        <v>424.59</v>
      </c>
      <c r="J927">
        <v>0</v>
      </c>
      <c r="K927">
        <v>0</v>
      </c>
      <c r="L927" t="s">
        <v>70</v>
      </c>
      <c r="M927" t="s">
        <v>82</v>
      </c>
      <c r="N927" t="s">
        <v>84</v>
      </c>
      <c r="O927" t="s">
        <v>87</v>
      </c>
      <c r="P927">
        <v>2</v>
      </c>
      <c r="Q927">
        <v>4</v>
      </c>
      <c r="R927">
        <v>1</v>
      </c>
    </row>
    <row r="928" spans="1:18" x14ac:dyDescent="0.25">
      <c r="A928" s="8" t="s">
        <v>697</v>
      </c>
      <c r="B928">
        <v>0</v>
      </c>
      <c r="C928">
        <v>1</v>
      </c>
      <c r="D928">
        <v>2020</v>
      </c>
      <c r="E928">
        <v>6</v>
      </c>
      <c r="F928" t="s">
        <v>647</v>
      </c>
      <c r="G928">
        <v>6650</v>
      </c>
      <c r="H928" t="b">
        <v>0</v>
      </c>
      <c r="I928">
        <v>205.52</v>
      </c>
      <c r="J928">
        <v>0</v>
      </c>
      <c r="K928">
        <v>0</v>
      </c>
      <c r="L928" t="s">
        <v>70</v>
      </c>
      <c r="M928" t="s">
        <v>82</v>
      </c>
      <c r="N928" t="s">
        <v>94</v>
      </c>
      <c r="O928" t="s">
        <v>96</v>
      </c>
      <c r="P928">
        <v>2</v>
      </c>
      <c r="Q928">
        <v>4</v>
      </c>
      <c r="R928">
        <v>5</v>
      </c>
    </row>
    <row r="929" spans="1:18" x14ac:dyDescent="0.25">
      <c r="A929" s="8" t="s">
        <v>697</v>
      </c>
      <c r="B929">
        <v>0</v>
      </c>
      <c r="C929">
        <v>1</v>
      </c>
      <c r="D929">
        <v>2020</v>
      </c>
      <c r="E929">
        <v>6</v>
      </c>
      <c r="F929" t="s">
        <v>647</v>
      </c>
      <c r="G929">
        <v>6651</v>
      </c>
      <c r="H929" t="b">
        <v>0</v>
      </c>
      <c r="I929">
        <v>798.06</v>
      </c>
      <c r="J929">
        <v>0</v>
      </c>
      <c r="K929">
        <v>0</v>
      </c>
      <c r="L929" t="s">
        <v>70</v>
      </c>
      <c r="M929" t="s">
        <v>82</v>
      </c>
      <c r="N929" t="s">
        <v>94</v>
      </c>
      <c r="O929" t="s">
        <v>117</v>
      </c>
      <c r="P929">
        <v>2</v>
      </c>
      <c r="Q929">
        <v>4</v>
      </c>
      <c r="R929">
        <v>5</v>
      </c>
    </row>
    <row r="930" spans="1:18" x14ac:dyDescent="0.25">
      <c r="A930" s="8" t="s">
        <v>697</v>
      </c>
      <c r="B930">
        <v>0</v>
      </c>
      <c r="C930">
        <v>1</v>
      </c>
      <c r="D930">
        <v>2020</v>
      </c>
      <c r="E930">
        <v>6</v>
      </c>
      <c r="F930" t="s">
        <v>647</v>
      </c>
      <c r="G930">
        <v>6800</v>
      </c>
      <c r="H930" t="b">
        <v>0</v>
      </c>
      <c r="I930">
        <v>3</v>
      </c>
      <c r="J930">
        <v>0</v>
      </c>
      <c r="K930">
        <v>0</v>
      </c>
      <c r="L930" t="s">
        <v>70</v>
      </c>
      <c r="M930" t="s">
        <v>82</v>
      </c>
      <c r="N930" t="s">
        <v>99</v>
      </c>
      <c r="O930" t="s">
        <v>123</v>
      </c>
      <c r="P930">
        <v>2</v>
      </c>
      <c r="Q930">
        <v>4</v>
      </c>
      <c r="R930">
        <v>6</v>
      </c>
    </row>
    <row r="931" spans="1:18" x14ac:dyDescent="0.25">
      <c r="A931" s="8" t="s">
        <v>697</v>
      </c>
      <c r="B931">
        <v>0</v>
      </c>
      <c r="C931">
        <v>1</v>
      </c>
      <c r="D931">
        <v>2020</v>
      </c>
      <c r="E931">
        <v>6</v>
      </c>
      <c r="F931" t="s">
        <v>647</v>
      </c>
      <c r="G931">
        <v>6805</v>
      </c>
      <c r="H931" t="b">
        <v>0</v>
      </c>
      <c r="I931">
        <v>655.6400000000001</v>
      </c>
      <c r="J931">
        <v>0</v>
      </c>
      <c r="K931">
        <v>0</v>
      </c>
      <c r="L931" t="s">
        <v>70</v>
      </c>
      <c r="M931" t="s">
        <v>82</v>
      </c>
      <c r="N931" t="s">
        <v>99</v>
      </c>
      <c r="O931" t="s">
        <v>100</v>
      </c>
      <c r="P931">
        <v>2</v>
      </c>
      <c r="Q931">
        <v>4</v>
      </c>
      <c r="R931">
        <v>6</v>
      </c>
    </row>
    <row r="932" spans="1:18" x14ac:dyDescent="0.25">
      <c r="A932" s="8" t="s">
        <v>697</v>
      </c>
      <c r="B932">
        <v>0</v>
      </c>
      <c r="C932">
        <v>1</v>
      </c>
      <c r="D932">
        <v>2020</v>
      </c>
      <c r="E932">
        <v>6</v>
      </c>
      <c r="F932" t="s">
        <v>647</v>
      </c>
      <c r="G932">
        <v>6815</v>
      </c>
      <c r="H932" t="b">
        <v>0</v>
      </c>
      <c r="I932">
        <v>52.98</v>
      </c>
      <c r="J932">
        <v>0</v>
      </c>
      <c r="K932">
        <v>0</v>
      </c>
      <c r="L932" t="s">
        <v>70</v>
      </c>
      <c r="M932" t="s">
        <v>82</v>
      </c>
      <c r="N932" t="s">
        <v>99</v>
      </c>
      <c r="O932" t="s">
        <v>99</v>
      </c>
      <c r="P932">
        <v>2</v>
      </c>
      <c r="Q932">
        <v>4</v>
      </c>
      <c r="R932">
        <v>6</v>
      </c>
    </row>
    <row r="933" spans="1:18" x14ac:dyDescent="0.25">
      <c r="A933" s="8" t="s">
        <v>697</v>
      </c>
      <c r="B933">
        <v>0</v>
      </c>
      <c r="C933">
        <v>1</v>
      </c>
      <c r="D933">
        <v>2020</v>
      </c>
      <c r="E933">
        <v>6</v>
      </c>
      <c r="F933" t="s">
        <v>647</v>
      </c>
      <c r="G933">
        <v>6825</v>
      </c>
      <c r="H933" t="b">
        <v>0</v>
      </c>
      <c r="I933">
        <v>14367.45</v>
      </c>
      <c r="J933">
        <v>0</v>
      </c>
      <c r="K933">
        <v>0</v>
      </c>
      <c r="L933" t="s">
        <v>70</v>
      </c>
      <c r="M933" t="s">
        <v>82</v>
      </c>
      <c r="N933" t="s">
        <v>101</v>
      </c>
      <c r="O933" t="s">
        <v>102</v>
      </c>
      <c r="P933">
        <v>2</v>
      </c>
      <c r="Q933">
        <v>4</v>
      </c>
      <c r="R933">
        <v>9</v>
      </c>
    </row>
    <row r="934" spans="1:18" x14ac:dyDescent="0.25">
      <c r="A934" s="8" t="s">
        <v>697</v>
      </c>
      <c r="B934">
        <v>0</v>
      </c>
      <c r="C934">
        <v>1</v>
      </c>
      <c r="D934">
        <v>2020</v>
      </c>
      <c r="E934">
        <v>6</v>
      </c>
      <c r="F934" t="s">
        <v>647</v>
      </c>
      <c r="G934">
        <v>6830</v>
      </c>
      <c r="H934" t="b">
        <v>0</v>
      </c>
      <c r="I934">
        <v>1203.7</v>
      </c>
      <c r="J934">
        <v>0</v>
      </c>
      <c r="K934">
        <v>0</v>
      </c>
      <c r="L934" t="s">
        <v>70</v>
      </c>
      <c r="M934" t="s">
        <v>82</v>
      </c>
      <c r="N934" t="s">
        <v>101</v>
      </c>
      <c r="O934" t="s">
        <v>151</v>
      </c>
      <c r="P934">
        <v>2</v>
      </c>
      <c r="Q934">
        <v>4</v>
      </c>
      <c r="R934">
        <v>9</v>
      </c>
    </row>
    <row r="935" spans="1:18" x14ac:dyDescent="0.25">
      <c r="A935" s="8" t="s">
        <v>697</v>
      </c>
      <c r="B935">
        <v>0</v>
      </c>
      <c r="C935">
        <v>1</v>
      </c>
      <c r="D935">
        <v>2020</v>
      </c>
      <c r="E935">
        <v>6</v>
      </c>
      <c r="F935" t="s">
        <v>647</v>
      </c>
      <c r="G935">
        <v>6850</v>
      </c>
      <c r="H935" t="b">
        <v>0</v>
      </c>
      <c r="I935">
        <v>0</v>
      </c>
      <c r="J935">
        <v>5.58</v>
      </c>
      <c r="K935">
        <v>0</v>
      </c>
      <c r="L935" t="s">
        <v>70</v>
      </c>
      <c r="M935" t="s">
        <v>82</v>
      </c>
      <c r="N935" t="s">
        <v>103</v>
      </c>
      <c r="O935" t="s">
        <v>103</v>
      </c>
      <c r="P935">
        <v>2</v>
      </c>
      <c r="Q935">
        <v>4</v>
      </c>
      <c r="R935">
        <v>11</v>
      </c>
    </row>
    <row r="936" spans="1:18" x14ac:dyDescent="0.25">
      <c r="A936" s="8" t="s">
        <v>697</v>
      </c>
      <c r="B936">
        <v>0</v>
      </c>
      <c r="C936">
        <v>1</v>
      </c>
      <c r="D936">
        <v>2020</v>
      </c>
      <c r="E936">
        <v>6</v>
      </c>
      <c r="F936" t="s">
        <v>647</v>
      </c>
      <c r="G936">
        <v>6855</v>
      </c>
      <c r="H936" t="b">
        <v>0</v>
      </c>
      <c r="I936">
        <v>66.5</v>
      </c>
      <c r="J936">
        <v>0</v>
      </c>
      <c r="K936">
        <v>0</v>
      </c>
      <c r="L936" t="s">
        <v>70</v>
      </c>
      <c r="M936" t="s">
        <v>82</v>
      </c>
      <c r="N936" t="s">
        <v>103</v>
      </c>
      <c r="O936" t="s">
        <v>104</v>
      </c>
      <c r="P936">
        <v>2</v>
      </c>
      <c r="Q936">
        <v>4</v>
      </c>
      <c r="R936">
        <v>11</v>
      </c>
    </row>
    <row r="937" spans="1:18" x14ac:dyDescent="0.25">
      <c r="A937" s="8" t="s">
        <v>697</v>
      </c>
      <c r="B937">
        <v>0</v>
      </c>
      <c r="C937">
        <v>1</v>
      </c>
      <c r="D937">
        <v>2020</v>
      </c>
      <c r="E937">
        <v>6</v>
      </c>
      <c r="F937" t="s">
        <v>647</v>
      </c>
      <c r="G937">
        <v>7310</v>
      </c>
      <c r="H937" t="b">
        <v>0</v>
      </c>
      <c r="I937">
        <v>1081.53</v>
      </c>
      <c r="J937">
        <v>0</v>
      </c>
      <c r="K937">
        <v>0</v>
      </c>
      <c r="L937" t="s">
        <v>126</v>
      </c>
      <c r="M937" t="s">
        <v>127</v>
      </c>
      <c r="N937" t="s">
        <v>127</v>
      </c>
      <c r="O937" t="s">
        <v>146</v>
      </c>
      <c r="P937">
        <v>4</v>
      </c>
      <c r="Q937">
        <v>2</v>
      </c>
      <c r="R937">
        <v>1</v>
      </c>
    </row>
    <row r="938" spans="1:18" x14ac:dyDescent="0.25">
      <c r="A938" s="8" t="s">
        <v>697</v>
      </c>
      <c r="B938">
        <v>0</v>
      </c>
      <c r="C938">
        <v>1</v>
      </c>
      <c r="D938">
        <v>2020</v>
      </c>
      <c r="E938">
        <v>6</v>
      </c>
      <c r="F938" t="s">
        <v>648</v>
      </c>
      <c r="G938">
        <v>1406</v>
      </c>
      <c r="H938" t="b">
        <v>0</v>
      </c>
      <c r="I938">
        <v>244.11</v>
      </c>
      <c r="J938">
        <v>0</v>
      </c>
      <c r="K938">
        <v>1</v>
      </c>
      <c r="L938" t="s">
        <v>19</v>
      </c>
      <c r="M938" t="s">
        <v>23</v>
      </c>
      <c r="N938" t="s">
        <v>24</v>
      </c>
      <c r="O938" t="s">
        <v>27</v>
      </c>
      <c r="P938">
        <v>2</v>
      </c>
      <c r="Q938">
        <v>2</v>
      </c>
      <c r="R938">
        <v>4</v>
      </c>
    </row>
    <row r="939" spans="1:18" x14ac:dyDescent="0.25">
      <c r="A939" s="8" t="s">
        <v>697</v>
      </c>
      <c r="B939">
        <v>0</v>
      </c>
      <c r="C939">
        <v>1</v>
      </c>
      <c r="D939">
        <v>2020</v>
      </c>
      <c r="E939">
        <v>6</v>
      </c>
      <c r="F939" t="s">
        <v>648</v>
      </c>
      <c r="G939">
        <v>1407</v>
      </c>
      <c r="H939" t="b">
        <v>0</v>
      </c>
      <c r="I939">
        <v>13.97</v>
      </c>
      <c r="J939">
        <v>0</v>
      </c>
      <c r="K939">
        <v>1</v>
      </c>
      <c r="L939" t="s">
        <v>19</v>
      </c>
      <c r="M939" t="s">
        <v>23</v>
      </c>
      <c r="N939" t="s">
        <v>24</v>
      </c>
      <c r="O939" t="s">
        <v>143</v>
      </c>
      <c r="P939">
        <v>2</v>
      </c>
      <c r="Q939">
        <v>2</v>
      </c>
      <c r="R939">
        <v>4</v>
      </c>
    </row>
    <row r="940" spans="1:18" x14ac:dyDescent="0.25">
      <c r="A940" s="8" t="s">
        <v>697</v>
      </c>
      <c r="B940">
        <v>0</v>
      </c>
      <c r="C940">
        <v>1</v>
      </c>
      <c r="D940">
        <v>2020</v>
      </c>
      <c r="E940">
        <v>6</v>
      </c>
      <c r="F940" t="s">
        <v>648</v>
      </c>
      <c r="G940">
        <v>3300</v>
      </c>
      <c r="H940" t="b">
        <v>0</v>
      </c>
      <c r="I940">
        <v>0</v>
      </c>
      <c r="J940">
        <v>1602.41</v>
      </c>
      <c r="K940">
        <v>2</v>
      </c>
      <c r="L940" t="s">
        <v>51</v>
      </c>
      <c r="M940" t="s">
        <v>149</v>
      </c>
      <c r="N940" t="s">
        <v>149</v>
      </c>
      <c r="O940" t="s">
        <v>150</v>
      </c>
      <c r="P940">
        <v>3</v>
      </c>
      <c r="Q940">
        <v>4</v>
      </c>
      <c r="R940">
        <v>1</v>
      </c>
    </row>
    <row r="941" spans="1:18" x14ac:dyDescent="0.25">
      <c r="A941" s="8" t="s">
        <v>697</v>
      </c>
      <c r="B941">
        <v>0</v>
      </c>
      <c r="C941">
        <v>1</v>
      </c>
      <c r="D941">
        <v>2020</v>
      </c>
      <c r="E941">
        <v>6</v>
      </c>
      <c r="F941" t="s">
        <v>648</v>
      </c>
      <c r="G941">
        <v>3837</v>
      </c>
      <c r="H941" t="b">
        <v>0</v>
      </c>
      <c r="I941">
        <v>0</v>
      </c>
      <c r="J941">
        <v>13.97</v>
      </c>
      <c r="K941">
        <v>2</v>
      </c>
      <c r="L941" t="s">
        <v>51</v>
      </c>
      <c r="M941" t="s">
        <v>52</v>
      </c>
      <c r="N941" t="s">
        <v>52</v>
      </c>
      <c r="O941" t="s">
        <v>145</v>
      </c>
      <c r="P941">
        <v>3</v>
      </c>
      <c r="Q941">
        <v>8</v>
      </c>
      <c r="R941">
        <v>1</v>
      </c>
    </row>
    <row r="942" spans="1:18" x14ac:dyDescent="0.25">
      <c r="A942" s="8" t="s">
        <v>697</v>
      </c>
      <c r="B942">
        <v>0</v>
      </c>
      <c r="C942">
        <v>1</v>
      </c>
      <c r="D942">
        <v>2020</v>
      </c>
      <c r="E942">
        <v>6</v>
      </c>
      <c r="F942" t="s">
        <v>648</v>
      </c>
      <c r="G942">
        <v>6300</v>
      </c>
      <c r="H942" t="b">
        <v>0</v>
      </c>
      <c r="I942">
        <v>73.5</v>
      </c>
      <c r="J942">
        <v>0</v>
      </c>
      <c r="K942">
        <v>0</v>
      </c>
      <c r="L942" t="s">
        <v>70</v>
      </c>
      <c r="M942" t="s">
        <v>82</v>
      </c>
      <c r="N942" t="s">
        <v>83</v>
      </c>
      <c r="O942" t="s">
        <v>82</v>
      </c>
      <c r="P942">
        <v>2</v>
      </c>
      <c r="Q942">
        <v>4</v>
      </c>
      <c r="R942">
        <v>10</v>
      </c>
    </row>
    <row r="943" spans="1:18" x14ac:dyDescent="0.25">
      <c r="A943" s="8" t="s">
        <v>697</v>
      </c>
      <c r="B943">
        <v>0</v>
      </c>
      <c r="C943">
        <v>1</v>
      </c>
      <c r="D943">
        <v>2020</v>
      </c>
      <c r="E943">
        <v>6</v>
      </c>
      <c r="F943" t="s">
        <v>648</v>
      </c>
      <c r="G943">
        <v>6495</v>
      </c>
      <c r="H943" t="b">
        <v>0</v>
      </c>
      <c r="I943">
        <v>1225</v>
      </c>
      <c r="J943">
        <v>0</v>
      </c>
      <c r="K943">
        <v>0</v>
      </c>
      <c r="L943" t="s">
        <v>70</v>
      </c>
      <c r="M943" t="s">
        <v>82</v>
      </c>
      <c r="N943" t="s">
        <v>91</v>
      </c>
      <c r="O943" t="s">
        <v>93</v>
      </c>
      <c r="P943">
        <v>2</v>
      </c>
      <c r="Q943">
        <v>4</v>
      </c>
      <c r="R943">
        <v>3</v>
      </c>
    </row>
    <row r="944" spans="1:18" x14ac:dyDescent="0.25">
      <c r="A944" s="8" t="s">
        <v>697</v>
      </c>
      <c r="B944">
        <v>0</v>
      </c>
      <c r="C944">
        <v>1</v>
      </c>
      <c r="D944">
        <v>2020</v>
      </c>
      <c r="E944">
        <v>6</v>
      </c>
      <c r="F944" t="s">
        <v>648</v>
      </c>
      <c r="G944">
        <v>6859</v>
      </c>
      <c r="H944" t="b">
        <v>0</v>
      </c>
      <c r="I944">
        <v>59.8</v>
      </c>
      <c r="J944">
        <v>0</v>
      </c>
      <c r="K944">
        <v>0</v>
      </c>
      <c r="L944" t="s">
        <v>70</v>
      </c>
      <c r="M944" t="s">
        <v>82</v>
      </c>
      <c r="N944" t="s">
        <v>103</v>
      </c>
      <c r="O944" t="s">
        <v>105</v>
      </c>
      <c r="P944">
        <v>2</v>
      </c>
      <c r="Q944">
        <v>4</v>
      </c>
      <c r="R944">
        <v>11</v>
      </c>
    </row>
    <row r="945" spans="1:18" x14ac:dyDescent="0.25">
      <c r="A945" s="8" t="s">
        <v>697</v>
      </c>
      <c r="B945">
        <v>0</v>
      </c>
      <c r="C945">
        <v>1</v>
      </c>
      <c r="D945">
        <v>2020</v>
      </c>
      <c r="E945">
        <v>6</v>
      </c>
      <c r="F945" t="s">
        <v>649</v>
      </c>
      <c r="G945">
        <v>1406</v>
      </c>
      <c r="H945" t="b">
        <v>0</v>
      </c>
      <c r="I945">
        <v>651.70000000000005</v>
      </c>
      <c r="J945">
        <v>0</v>
      </c>
      <c r="K945">
        <v>1</v>
      </c>
      <c r="L945" t="s">
        <v>19</v>
      </c>
      <c r="M945" t="s">
        <v>23</v>
      </c>
      <c r="N945" t="s">
        <v>24</v>
      </c>
      <c r="O945" t="s">
        <v>27</v>
      </c>
      <c r="P945">
        <v>2</v>
      </c>
      <c r="Q945">
        <v>2</v>
      </c>
      <c r="R945">
        <v>4</v>
      </c>
    </row>
    <row r="946" spans="1:18" x14ac:dyDescent="0.25">
      <c r="A946" s="8" t="s">
        <v>697</v>
      </c>
      <c r="B946">
        <v>0</v>
      </c>
      <c r="C946">
        <v>1</v>
      </c>
      <c r="D946">
        <v>2020</v>
      </c>
      <c r="E946">
        <v>6</v>
      </c>
      <c r="F946" t="s">
        <v>649</v>
      </c>
      <c r="G946">
        <v>3300</v>
      </c>
      <c r="H946" t="b">
        <v>0</v>
      </c>
      <c r="I946">
        <v>0</v>
      </c>
      <c r="J946">
        <v>4081.7</v>
      </c>
      <c r="K946">
        <v>2</v>
      </c>
      <c r="L946" t="s">
        <v>51</v>
      </c>
      <c r="M946" t="s">
        <v>149</v>
      </c>
      <c r="N946" t="s">
        <v>149</v>
      </c>
      <c r="O946" t="s">
        <v>150</v>
      </c>
      <c r="P946">
        <v>3</v>
      </c>
      <c r="Q946">
        <v>4</v>
      </c>
      <c r="R946">
        <v>1</v>
      </c>
    </row>
    <row r="947" spans="1:18" x14ac:dyDescent="0.25">
      <c r="A947" s="8" t="s">
        <v>697</v>
      </c>
      <c r="B947">
        <v>0</v>
      </c>
      <c r="C947">
        <v>1</v>
      </c>
      <c r="D947">
        <v>2020</v>
      </c>
      <c r="E947">
        <v>6</v>
      </c>
      <c r="F947" t="s">
        <v>649</v>
      </c>
      <c r="G947">
        <v>3790</v>
      </c>
      <c r="H947" t="b">
        <v>0</v>
      </c>
      <c r="I947">
        <v>0</v>
      </c>
      <c r="J947">
        <v>25099.320000000003</v>
      </c>
      <c r="K947">
        <v>2</v>
      </c>
      <c r="L947" t="s">
        <v>51</v>
      </c>
      <c r="M947" t="s">
        <v>52</v>
      </c>
      <c r="N947" t="s">
        <v>52</v>
      </c>
      <c r="O947" t="s">
        <v>59</v>
      </c>
      <c r="P947">
        <v>3</v>
      </c>
      <c r="Q947">
        <v>8</v>
      </c>
      <c r="R947">
        <v>1</v>
      </c>
    </row>
    <row r="948" spans="1:18" x14ac:dyDescent="0.25">
      <c r="A948" s="8" t="s">
        <v>697</v>
      </c>
      <c r="B948">
        <v>0</v>
      </c>
      <c r="C948">
        <v>1</v>
      </c>
      <c r="D948">
        <v>2020</v>
      </c>
      <c r="E948">
        <v>6</v>
      </c>
      <c r="F948" t="s">
        <v>649</v>
      </c>
      <c r="G948">
        <v>6020</v>
      </c>
      <c r="H948" t="b">
        <v>0</v>
      </c>
      <c r="I948">
        <v>21500</v>
      </c>
      <c r="J948">
        <v>0</v>
      </c>
      <c r="K948">
        <v>0</v>
      </c>
      <c r="L948" t="s">
        <v>70</v>
      </c>
      <c r="M948" t="s">
        <v>74</v>
      </c>
      <c r="N948" t="s">
        <v>75</v>
      </c>
      <c r="O948" t="s">
        <v>76</v>
      </c>
      <c r="P948">
        <v>2</v>
      </c>
      <c r="Q948">
        <v>2</v>
      </c>
      <c r="R948">
        <v>1</v>
      </c>
    </row>
    <row r="949" spans="1:18" x14ac:dyDescent="0.25">
      <c r="A949" s="8" t="s">
        <v>697</v>
      </c>
      <c r="B949">
        <v>0</v>
      </c>
      <c r="C949">
        <v>1</v>
      </c>
      <c r="D949">
        <v>2020</v>
      </c>
      <c r="E949">
        <v>6</v>
      </c>
      <c r="F949" t="s">
        <v>649</v>
      </c>
      <c r="G949">
        <v>6095</v>
      </c>
      <c r="H949" t="b">
        <v>0</v>
      </c>
      <c r="I949">
        <v>3430</v>
      </c>
      <c r="J949">
        <v>0</v>
      </c>
      <c r="K949">
        <v>0</v>
      </c>
      <c r="L949" t="s">
        <v>70</v>
      </c>
      <c r="M949" t="s">
        <v>74</v>
      </c>
      <c r="N949" t="s">
        <v>75</v>
      </c>
      <c r="O949" t="s">
        <v>115</v>
      </c>
      <c r="P949">
        <v>2</v>
      </c>
      <c r="Q949">
        <v>2</v>
      </c>
      <c r="R949">
        <v>1</v>
      </c>
    </row>
    <row r="950" spans="1:18" x14ac:dyDescent="0.25">
      <c r="A950" s="8" t="s">
        <v>697</v>
      </c>
      <c r="B950">
        <v>0</v>
      </c>
      <c r="C950">
        <v>1</v>
      </c>
      <c r="D950">
        <v>2020</v>
      </c>
      <c r="E950">
        <v>6</v>
      </c>
      <c r="F950" t="s">
        <v>649</v>
      </c>
      <c r="G950">
        <v>6110</v>
      </c>
      <c r="H950" t="b">
        <v>0</v>
      </c>
      <c r="I950">
        <v>3599.32</v>
      </c>
      <c r="J950">
        <v>0</v>
      </c>
      <c r="K950">
        <v>0</v>
      </c>
      <c r="L950" t="s">
        <v>70</v>
      </c>
      <c r="M950" t="s">
        <v>74</v>
      </c>
      <c r="N950" t="s">
        <v>78</v>
      </c>
      <c r="O950" t="s">
        <v>79</v>
      </c>
      <c r="P950">
        <v>2</v>
      </c>
      <c r="Q950">
        <v>2</v>
      </c>
      <c r="R950">
        <v>2</v>
      </c>
    </row>
    <row r="951" spans="1:18" x14ac:dyDescent="0.25">
      <c r="A951" s="8" t="s">
        <v>697</v>
      </c>
      <c r="B951">
        <v>0</v>
      </c>
      <c r="C951">
        <v>1</v>
      </c>
      <c r="D951">
        <v>2020</v>
      </c>
      <c r="E951">
        <v>6</v>
      </c>
      <c r="F951" t="s">
        <v>650</v>
      </c>
      <c r="G951">
        <v>143</v>
      </c>
      <c r="H951" t="b">
        <v>0</v>
      </c>
      <c r="I951">
        <v>3032.07</v>
      </c>
      <c r="J951">
        <v>0</v>
      </c>
      <c r="K951">
        <v>1</v>
      </c>
      <c r="L951" t="s">
        <v>9</v>
      </c>
      <c r="M951" t="s">
        <v>10</v>
      </c>
      <c r="N951" t="s">
        <v>11</v>
      </c>
      <c r="O951" t="s">
        <v>12</v>
      </c>
      <c r="P951">
        <v>1</v>
      </c>
      <c r="Q951">
        <v>1</v>
      </c>
      <c r="R951">
        <v>1</v>
      </c>
    </row>
    <row r="952" spans="1:18" x14ac:dyDescent="0.25">
      <c r="A952" s="8" t="s">
        <v>697</v>
      </c>
      <c r="B952">
        <v>0</v>
      </c>
      <c r="C952">
        <v>1</v>
      </c>
      <c r="D952">
        <v>2020</v>
      </c>
      <c r="E952">
        <v>6</v>
      </c>
      <c r="F952" t="s">
        <v>650</v>
      </c>
      <c r="G952">
        <v>1401</v>
      </c>
      <c r="H952" t="b">
        <v>0</v>
      </c>
      <c r="I952">
        <v>8.32</v>
      </c>
      <c r="J952">
        <v>0</v>
      </c>
      <c r="K952">
        <v>1</v>
      </c>
      <c r="L952" t="s">
        <v>19</v>
      </c>
      <c r="M952" t="s">
        <v>23</v>
      </c>
      <c r="N952" t="s">
        <v>24</v>
      </c>
      <c r="O952" t="s">
        <v>26</v>
      </c>
      <c r="P952">
        <v>2</v>
      </c>
      <c r="Q952">
        <v>2</v>
      </c>
      <c r="R952">
        <v>4</v>
      </c>
    </row>
    <row r="953" spans="1:18" x14ac:dyDescent="0.25">
      <c r="A953" s="8" t="s">
        <v>697</v>
      </c>
      <c r="B953">
        <v>0</v>
      </c>
      <c r="C953">
        <v>1</v>
      </c>
      <c r="D953">
        <v>2020</v>
      </c>
      <c r="E953">
        <v>6</v>
      </c>
      <c r="F953" t="s">
        <v>650</v>
      </c>
      <c r="G953">
        <v>1406</v>
      </c>
      <c r="H953" t="b">
        <v>0</v>
      </c>
      <c r="I953">
        <v>576.08999999999992</v>
      </c>
      <c r="J953">
        <v>0</v>
      </c>
      <c r="K953">
        <v>1</v>
      </c>
      <c r="L953" t="s">
        <v>19</v>
      </c>
      <c r="M953" t="s">
        <v>23</v>
      </c>
      <c r="N953" t="s">
        <v>24</v>
      </c>
      <c r="O953" t="s">
        <v>27</v>
      </c>
      <c r="P953">
        <v>2</v>
      </c>
      <c r="Q953">
        <v>2</v>
      </c>
      <c r="R953">
        <v>4</v>
      </c>
    </row>
    <row r="954" spans="1:18" x14ac:dyDescent="0.25">
      <c r="A954" s="8" t="s">
        <v>697</v>
      </c>
      <c r="B954">
        <v>0</v>
      </c>
      <c r="C954">
        <v>1</v>
      </c>
      <c r="D954">
        <v>2020</v>
      </c>
      <c r="E954">
        <v>6</v>
      </c>
      <c r="F954" t="s">
        <v>650</v>
      </c>
      <c r="G954">
        <v>3300</v>
      </c>
      <c r="H954" t="b">
        <v>0</v>
      </c>
      <c r="I954">
        <v>0</v>
      </c>
      <c r="J954">
        <v>3735.36</v>
      </c>
      <c r="K954">
        <v>2</v>
      </c>
      <c r="L954" t="s">
        <v>51</v>
      </c>
      <c r="M954" t="s">
        <v>149</v>
      </c>
      <c r="N954" t="s">
        <v>149</v>
      </c>
      <c r="O954" t="s">
        <v>150</v>
      </c>
      <c r="P954">
        <v>3</v>
      </c>
      <c r="Q954">
        <v>4</v>
      </c>
      <c r="R954">
        <v>1</v>
      </c>
    </row>
    <row r="955" spans="1:18" x14ac:dyDescent="0.25">
      <c r="A955" s="8" t="s">
        <v>697</v>
      </c>
      <c r="B955">
        <v>0</v>
      </c>
      <c r="C955">
        <v>1</v>
      </c>
      <c r="D955">
        <v>2020</v>
      </c>
      <c r="E955">
        <v>6</v>
      </c>
      <c r="F955" t="s">
        <v>650</v>
      </c>
      <c r="G955">
        <v>3790</v>
      </c>
      <c r="H955" t="b">
        <v>0</v>
      </c>
      <c r="I955">
        <v>0</v>
      </c>
      <c r="J955">
        <v>18308.16</v>
      </c>
      <c r="K955">
        <v>2</v>
      </c>
      <c r="L955" t="s">
        <v>51</v>
      </c>
      <c r="M955" t="s">
        <v>52</v>
      </c>
      <c r="N955" t="s">
        <v>52</v>
      </c>
      <c r="O955" t="s">
        <v>59</v>
      </c>
      <c r="P955">
        <v>3</v>
      </c>
      <c r="Q955">
        <v>8</v>
      </c>
      <c r="R955">
        <v>1</v>
      </c>
    </row>
    <row r="956" spans="1:18" x14ac:dyDescent="0.25">
      <c r="A956" s="8" t="s">
        <v>697</v>
      </c>
      <c r="B956">
        <v>0</v>
      </c>
      <c r="C956">
        <v>1</v>
      </c>
      <c r="D956">
        <v>2020</v>
      </c>
      <c r="E956">
        <v>6</v>
      </c>
      <c r="F956" t="s">
        <v>650</v>
      </c>
      <c r="G956">
        <v>4820</v>
      </c>
      <c r="H956" t="b">
        <v>0</v>
      </c>
      <c r="I956">
        <v>0</v>
      </c>
      <c r="J956">
        <v>0</v>
      </c>
      <c r="K956">
        <v>0</v>
      </c>
      <c r="L956" t="s">
        <v>63</v>
      </c>
      <c r="M956" t="s">
        <v>67</v>
      </c>
      <c r="N956" t="s">
        <v>68</v>
      </c>
      <c r="O956" t="s">
        <v>68</v>
      </c>
      <c r="P956">
        <v>1</v>
      </c>
      <c r="Q956">
        <v>3</v>
      </c>
      <c r="R956">
        <v>2</v>
      </c>
    </row>
    <row r="957" spans="1:18" x14ac:dyDescent="0.25">
      <c r="A957" s="8" t="s">
        <v>697</v>
      </c>
      <c r="B957">
        <v>0</v>
      </c>
      <c r="C957">
        <v>1</v>
      </c>
      <c r="D957">
        <v>2020</v>
      </c>
      <c r="E957">
        <v>6</v>
      </c>
      <c r="F957" t="s">
        <v>650</v>
      </c>
      <c r="G957">
        <v>6020</v>
      </c>
      <c r="H957" t="b">
        <v>0</v>
      </c>
      <c r="I957">
        <v>5950</v>
      </c>
      <c r="J957">
        <v>0</v>
      </c>
      <c r="K957">
        <v>0</v>
      </c>
      <c r="L957" t="s">
        <v>70</v>
      </c>
      <c r="M957" t="s">
        <v>74</v>
      </c>
      <c r="N957" t="s">
        <v>75</v>
      </c>
      <c r="O957" t="s">
        <v>76</v>
      </c>
      <c r="P957">
        <v>2</v>
      </c>
      <c r="Q957">
        <v>2</v>
      </c>
      <c r="R957">
        <v>1</v>
      </c>
    </row>
    <row r="958" spans="1:18" x14ac:dyDescent="0.25">
      <c r="A958" s="8" t="s">
        <v>697</v>
      </c>
      <c r="B958">
        <v>0</v>
      </c>
      <c r="C958">
        <v>1</v>
      </c>
      <c r="D958">
        <v>2020</v>
      </c>
      <c r="E958">
        <v>6</v>
      </c>
      <c r="F958" t="s">
        <v>650</v>
      </c>
      <c r="G958">
        <v>6024</v>
      </c>
      <c r="H958" t="b">
        <v>0</v>
      </c>
      <c r="I958">
        <v>10000</v>
      </c>
      <c r="J958">
        <v>0</v>
      </c>
      <c r="K958">
        <v>0</v>
      </c>
      <c r="L958" t="s">
        <v>70</v>
      </c>
      <c r="M958" t="s">
        <v>74</v>
      </c>
      <c r="N958" t="s">
        <v>75</v>
      </c>
      <c r="O958" t="s">
        <v>77</v>
      </c>
      <c r="P958">
        <v>2</v>
      </c>
      <c r="Q958">
        <v>2</v>
      </c>
      <c r="R958">
        <v>1</v>
      </c>
    </row>
    <row r="959" spans="1:18" x14ac:dyDescent="0.25">
      <c r="A959" s="8" t="s">
        <v>697</v>
      </c>
      <c r="B959">
        <v>0</v>
      </c>
      <c r="C959">
        <v>1</v>
      </c>
      <c r="D959">
        <v>2020</v>
      </c>
      <c r="E959">
        <v>6</v>
      </c>
      <c r="F959" t="s">
        <v>650</v>
      </c>
      <c r="G959">
        <v>6095</v>
      </c>
      <c r="H959" t="b">
        <v>0</v>
      </c>
      <c r="I959">
        <v>118.88000000000001</v>
      </c>
      <c r="J959">
        <v>0</v>
      </c>
      <c r="K959">
        <v>0</v>
      </c>
      <c r="L959" t="s">
        <v>70</v>
      </c>
      <c r="M959" t="s">
        <v>74</v>
      </c>
      <c r="N959" t="s">
        <v>75</v>
      </c>
      <c r="O959" t="s">
        <v>115</v>
      </c>
      <c r="P959">
        <v>2</v>
      </c>
      <c r="Q959">
        <v>2</v>
      </c>
      <c r="R959">
        <v>1</v>
      </c>
    </row>
    <row r="960" spans="1:18" x14ac:dyDescent="0.25">
      <c r="A960" s="8" t="s">
        <v>697</v>
      </c>
      <c r="B960">
        <v>0</v>
      </c>
      <c r="C960">
        <v>1</v>
      </c>
      <c r="D960">
        <v>2020</v>
      </c>
      <c r="E960">
        <v>6</v>
      </c>
      <c r="F960" t="s">
        <v>650</v>
      </c>
      <c r="G960">
        <v>6110</v>
      </c>
      <c r="H960" t="b">
        <v>0</v>
      </c>
      <c r="I960">
        <v>2176.69</v>
      </c>
      <c r="J960">
        <v>0</v>
      </c>
      <c r="K960">
        <v>0</v>
      </c>
      <c r="L960" t="s">
        <v>70</v>
      </c>
      <c r="M960" t="s">
        <v>74</v>
      </c>
      <c r="N960" t="s">
        <v>78</v>
      </c>
      <c r="O960" t="s">
        <v>79</v>
      </c>
      <c r="P960">
        <v>2</v>
      </c>
      <c r="Q960">
        <v>2</v>
      </c>
      <c r="R960">
        <v>2</v>
      </c>
    </row>
    <row r="961" spans="1:18" x14ac:dyDescent="0.25">
      <c r="A961" s="8" t="s">
        <v>697</v>
      </c>
      <c r="B961">
        <v>0</v>
      </c>
      <c r="C961">
        <v>1</v>
      </c>
      <c r="D961">
        <v>2020</v>
      </c>
      <c r="E961">
        <v>6</v>
      </c>
      <c r="F961" t="s">
        <v>650</v>
      </c>
      <c r="G961">
        <v>6111</v>
      </c>
      <c r="H961" t="b">
        <v>0</v>
      </c>
      <c r="I961">
        <v>181.47</v>
      </c>
      <c r="J961">
        <v>0</v>
      </c>
      <c r="K961">
        <v>0</v>
      </c>
      <c r="L961" t="s">
        <v>70</v>
      </c>
      <c r="M961" t="s">
        <v>74</v>
      </c>
      <c r="N961" t="s">
        <v>78</v>
      </c>
      <c r="O961" t="s">
        <v>80</v>
      </c>
      <c r="P961">
        <v>2</v>
      </c>
      <c r="Q961">
        <v>2</v>
      </c>
      <c r="R961">
        <v>2</v>
      </c>
    </row>
    <row r="962" spans="1:18" x14ac:dyDescent="0.25">
      <c r="A962" s="8" t="s">
        <v>697</v>
      </c>
      <c r="B962">
        <v>0</v>
      </c>
      <c r="C962">
        <v>1</v>
      </c>
      <c r="D962">
        <v>2020</v>
      </c>
      <c r="E962">
        <v>6</v>
      </c>
      <c r="F962" t="s">
        <v>651</v>
      </c>
      <c r="G962">
        <v>1406</v>
      </c>
      <c r="H962" t="b">
        <v>0</v>
      </c>
      <c r="I962">
        <v>397.18</v>
      </c>
      <c r="J962">
        <v>60.8</v>
      </c>
      <c r="K962">
        <v>1</v>
      </c>
      <c r="L962" t="s">
        <v>19</v>
      </c>
      <c r="M962" t="s">
        <v>23</v>
      </c>
      <c r="N962" t="s">
        <v>24</v>
      </c>
      <c r="O962" t="s">
        <v>27</v>
      </c>
      <c r="P962">
        <v>2</v>
      </c>
      <c r="Q962">
        <v>2</v>
      </c>
      <c r="R962">
        <v>4</v>
      </c>
    </row>
    <row r="963" spans="1:18" x14ac:dyDescent="0.25">
      <c r="A963" s="8" t="s">
        <v>697</v>
      </c>
      <c r="B963">
        <v>0</v>
      </c>
      <c r="C963">
        <v>1</v>
      </c>
      <c r="D963">
        <v>2020</v>
      </c>
      <c r="E963">
        <v>6</v>
      </c>
      <c r="F963" t="s">
        <v>651</v>
      </c>
      <c r="G963">
        <v>1434</v>
      </c>
      <c r="H963" t="b">
        <v>0</v>
      </c>
      <c r="I963">
        <v>0</v>
      </c>
      <c r="J963">
        <v>7.95</v>
      </c>
      <c r="K963">
        <v>1</v>
      </c>
      <c r="L963" t="s">
        <v>19</v>
      </c>
      <c r="M963" t="s">
        <v>23</v>
      </c>
      <c r="N963" t="s">
        <v>24</v>
      </c>
      <c r="O963" t="s">
        <v>28</v>
      </c>
      <c r="P963">
        <v>2</v>
      </c>
      <c r="Q963">
        <v>2</v>
      </c>
      <c r="R963">
        <v>4</v>
      </c>
    </row>
    <row r="964" spans="1:18" x14ac:dyDescent="0.25">
      <c r="A964" s="8" t="s">
        <v>697</v>
      </c>
      <c r="B964">
        <v>0</v>
      </c>
      <c r="C964">
        <v>1</v>
      </c>
      <c r="D964">
        <v>2020</v>
      </c>
      <c r="E964">
        <v>6</v>
      </c>
      <c r="F964" t="s">
        <v>651</v>
      </c>
      <c r="G964">
        <v>1437</v>
      </c>
      <c r="H964" t="b">
        <v>0</v>
      </c>
      <c r="I964">
        <v>60.8</v>
      </c>
      <c r="J964">
        <v>0</v>
      </c>
      <c r="K964">
        <v>1</v>
      </c>
      <c r="L964" t="s">
        <v>19</v>
      </c>
      <c r="M964" t="s">
        <v>23</v>
      </c>
      <c r="N964" t="s">
        <v>24</v>
      </c>
      <c r="O964" t="s">
        <v>29</v>
      </c>
      <c r="P964">
        <v>2</v>
      </c>
      <c r="Q964">
        <v>2</v>
      </c>
      <c r="R964">
        <v>4</v>
      </c>
    </row>
    <row r="965" spans="1:18" x14ac:dyDescent="0.25">
      <c r="A965" s="8" t="s">
        <v>697</v>
      </c>
      <c r="B965">
        <v>0</v>
      </c>
      <c r="C965">
        <v>1</v>
      </c>
      <c r="D965">
        <v>2020</v>
      </c>
      <c r="E965">
        <v>6</v>
      </c>
      <c r="F965" t="s">
        <v>651</v>
      </c>
      <c r="G965">
        <v>3300</v>
      </c>
      <c r="H965" t="b">
        <v>0</v>
      </c>
      <c r="I965">
        <v>49.79</v>
      </c>
      <c r="J965">
        <v>2487.6000000000004</v>
      </c>
      <c r="K965">
        <v>2</v>
      </c>
      <c r="L965" t="s">
        <v>51</v>
      </c>
      <c r="M965" t="s">
        <v>149</v>
      </c>
      <c r="N965" t="s">
        <v>149</v>
      </c>
      <c r="O965" t="s">
        <v>150</v>
      </c>
      <c r="P965">
        <v>3</v>
      </c>
      <c r="Q965">
        <v>4</v>
      </c>
      <c r="R965">
        <v>1</v>
      </c>
    </row>
    <row r="966" spans="1:18" x14ac:dyDescent="0.25">
      <c r="A966" s="8" t="s">
        <v>697</v>
      </c>
      <c r="B966">
        <v>0</v>
      </c>
      <c r="C966">
        <v>1</v>
      </c>
      <c r="D966">
        <v>2020</v>
      </c>
      <c r="E966">
        <v>6</v>
      </c>
      <c r="F966" t="s">
        <v>651</v>
      </c>
      <c r="G966">
        <v>6850</v>
      </c>
      <c r="H966" t="b">
        <v>0</v>
      </c>
      <c r="I966">
        <v>0</v>
      </c>
      <c r="J966">
        <v>41.839999999999996</v>
      </c>
      <c r="K966">
        <v>0</v>
      </c>
      <c r="L966" t="s">
        <v>70</v>
      </c>
      <c r="M966" t="s">
        <v>82</v>
      </c>
      <c r="N966" t="s">
        <v>103</v>
      </c>
      <c r="O966" t="s">
        <v>103</v>
      </c>
      <c r="P966">
        <v>2</v>
      </c>
      <c r="Q966">
        <v>4</v>
      </c>
      <c r="R966">
        <v>11</v>
      </c>
    </row>
    <row r="967" spans="1:18" x14ac:dyDescent="0.25">
      <c r="A967" s="8" t="s">
        <v>697</v>
      </c>
      <c r="B967">
        <v>0</v>
      </c>
      <c r="C967">
        <v>1</v>
      </c>
      <c r="D967">
        <v>2020</v>
      </c>
      <c r="E967">
        <v>6</v>
      </c>
      <c r="F967" t="s">
        <v>651</v>
      </c>
      <c r="G967">
        <v>6859</v>
      </c>
      <c r="H967" t="b">
        <v>0</v>
      </c>
      <c r="I967">
        <v>2090.42</v>
      </c>
      <c r="J967">
        <v>0</v>
      </c>
      <c r="K967">
        <v>0</v>
      </c>
      <c r="L967" t="s">
        <v>70</v>
      </c>
      <c r="M967" t="s">
        <v>82</v>
      </c>
      <c r="N967" t="s">
        <v>103</v>
      </c>
      <c r="O967" t="s">
        <v>105</v>
      </c>
      <c r="P967">
        <v>2</v>
      </c>
      <c r="Q967">
        <v>4</v>
      </c>
      <c r="R967">
        <v>11</v>
      </c>
    </row>
    <row r="968" spans="1:18" x14ac:dyDescent="0.25">
      <c r="A968" s="8" t="s">
        <v>697</v>
      </c>
      <c r="B968">
        <v>0</v>
      </c>
      <c r="C968">
        <v>1</v>
      </c>
      <c r="D968">
        <v>2020</v>
      </c>
      <c r="E968">
        <v>6</v>
      </c>
      <c r="F968" t="s">
        <v>652</v>
      </c>
      <c r="G968">
        <v>3790</v>
      </c>
      <c r="H968" t="b">
        <v>0</v>
      </c>
      <c r="I968">
        <v>0</v>
      </c>
      <c r="J968">
        <v>11189.86</v>
      </c>
      <c r="K968">
        <v>2</v>
      </c>
      <c r="L968" t="s">
        <v>51</v>
      </c>
      <c r="M968" t="s">
        <v>52</v>
      </c>
      <c r="N968" t="s">
        <v>52</v>
      </c>
      <c r="O968" t="s">
        <v>59</v>
      </c>
      <c r="P968">
        <v>3</v>
      </c>
      <c r="Q968">
        <v>8</v>
      </c>
      <c r="R968">
        <v>1</v>
      </c>
    </row>
    <row r="969" spans="1:18" x14ac:dyDescent="0.25">
      <c r="A969" s="8" t="s">
        <v>697</v>
      </c>
      <c r="B969">
        <v>0</v>
      </c>
      <c r="C969">
        <v>1</v>
      </c>
      <c r="D969">
        <v>2020</v>
      </c>
      <c r="E969">
        <v>6</v>
      </c>
      <c r="F969" t="s">
        <v>652</v>
      </c>
      <c r="G969">
        <v>6020</v>
      </c>
      <c r="H969" t="b">
        <v>0</v>
      </c>
      <c r="I969">
        <v>10000</v>
      </c>
      <c r="J969">
        <v>0</v>
      </c>
      <c r="K969">
        <v>0</v>
      </c>
      <c r="L969" t="s">
        <v>70</v>
      </c>
      <c r="M969" t="s">
        <v>74</v>
      </c>
      <c r="N969" t="s">
        <v>75</v>
      </c>
      <c r="O969" t="s">
        <v>76</v>
      </c>
      <c r="P969">
        <v>2</v>
      </c>
      <c r="Q969">
        <v>2</v>
      </c>
      <c r="R969">
        <v>1</v>
      </c>
    </row>
    <row r="970" spans="1:18" x14ac:dyDescent="0.25">
      <c r="A970" s="8" t="s">
        <v>697</v>
      </c>
      <c r="B970">
        <v>0</v>
      </c>
      <c r="C970">
        <v>1</v>
      </c>
      <c r="D970">
        <v>2020</v>
      </c>
      <c r="E970">
        <v>6</v>
      </c>
      <c r="F970" t="s">
        <v>652</v>
      </c>
      <c r="G970">
        <v>6110</v>
      </c>
      <c r="H970" t="b">
        <v>0</v>
      </c>
      <c r="I970">
        <v>1189.8599999999999</v>
      </c>
      <c r="J970">
        <v>0</v>
      </c>
      <c r="K970">
        <v>0</v>
      </c>
      <c r="L970" t="s">
        <v>70</v>
      </c>
      <c r="M970" t="s">
        <v>74</v>
      </c>
      <c r="N970" t="s">
        <v>78</v>
      </c>
      <c r="O970" t="s">
        <v>79</v>
      </c>
      <c r="P970">
        <v>2</v>
      </c>
      <c r="Q970">
        <v>2</v>
      </c>
      <c r="R970">
        <v>2</v>
      </c>
    </row>
    <row r="971" spans="1:18" x14ac:dyDescent="0.25">
      <c r="A971" s="8" t="s">
        <v>697</v>
      </c>
      <c r="B971">
        <v>0</v>
      </c>
      <c r="C971">
        <v>1</v>
      </c>
      <c r="D971">
        <v>2020</v>
      </c>
      <c r="E971">
        <v>6</v>
      </c>
      <c r="F971" t="s">
        <v>653</v>
      </c>
      <c r="G971">
        <v>143</v>
      </c>
      <c r="H971" t="b">
        <v>0</v>
      </c>
      <c r="I971">
        <v>1.8189894035458565E-12</v>
      </c>
      <c r="J971">
        <v>0</v>
      </c>
      <c r="K971">
        <v>1</v>
      </c>
      <c r="L971" t="s">
        <v>9</v>
      </c>
      <c r="M971" t="s">
        <v>10</v>
      </c>
      <c r="N971" t="s">
        <v>11</v>
      </c>
      <c r="O971" t="s">
        <v>12</v>
      </c>
      <c r="P971">
        <v>1</v>
      </c>
      <c r="Q971">
        <v>1</v>
      </c>
      <c r="R971">
        <v>1</v>
      </c>
    </row>
    <row r="972" spans="1:18" x14ac:dyDescent="0.25">
      <c r="A972" s="8" t="s">
        <v>697</v>
      </c>
      <c r="B972">
        <v>0</v>
      </c>
      <c r="C972">
        <v>1</v>
      </c>
      <c r="D972">
        <v>2020</v>
      </c>
      <c r="E972">
        <v>6</v>
      </c>
      <c r="F972" t="s">
        <v>653</v>
      </c>
      <c r="G972">
        <v>770</v>
      </c>
      <c r="H972" t="b">
        <v>0</v>
      </c>
      <c r="I972">
        <v>60129.7</v>
      </c>
      <c r="J972">
        <v>0</v>
      </c>
      <c r="K972">
        <v>1</v>
      </c>
      <c r="L972" t="s">
        <v>9</v>
      </c>
      <c r="M972" t="s">
        <v>13</v>
      </c>
      <c r="N972" t="s">
        <v>664</v>
      </c>
      <c r="O972" t="s">
        <v>665</v>
      </c>
      <c r="P972">
        <v>1</v>
      </c>
      <c r="Q972">
        <v>2</v>
      </c>
      <c r="R972">
        <v>4</v>
      </c>
    </row>
    <row r="973" spans="1:18" x14ac:dyDescent="0.25">
      <c r="A973" s="8" t="s">
        <v>697</v>
      </c>
      <c r="B973">
        <v>0</v>
      </c>
      <c r="C973">
        <v>1</v>
      </c>
      <c r="D973">
        <v>2020</v>
      </c>
      <c r="E973">
        <v>6</v>
      </c>
      <c r="F973" t="s">
        <v>653</v>
      </c>
      <c r="G973">
        <v>1406</v>
      </c>
      <c r="H973" t="b">
        <v>0</v>
      </c>
      <c r="I973">
        <v>9948.51</v>
      </c>
      <c r="J973">
        <v>48.78</v>
      </c>
      <c r="K973">
        <v>1</v>
      </c>
      <c r="L973" t="s">
        <v>19</v>
      </c>
      <c r="M973" t="s">
        <v>23</v>
      </c>
      <c r="N973" t="s">
        <v>24</v>
      </c>
      <c r="O973" t="s">
        <v>27</v>
      </c>
      <c r="P973">
        <v>2</v>
      </c>
      <c r="Q973">
        <v>2</v>
      </c>
      <c r="R973">
        <v>4</v>
      </c>
    </row>
    <row r="974" spans="1:18" x14ac:dyDescent="0.25">
      <c r="A974" s="8" t="s">
        <v>697</v>
      </c>
      <c r="B974">
        <v>0</v>
      </c>
      <c r="C974">
        <v>0</v>
      </c>
      <c r="D974">
        <v>2020</v>
      </c>
      <c r="E974">
        <v>6</v>
      </c>
      <c r="F974" t="s">
        <v>653</v>
      </c>
      <c r="G974">
        <v>1434</v>
      </c>
      <c r="H974" t="b">
        <v>0</v>
      </c>
      <c r="I974">
        <v>143.21</v>
      </c>
      <c r="J974">
        <v>0</v>
      </c>
      <c r="K974">
        <v>1</v>
      </c>
      <c r="L974" t="s">
        <v>19</v>
      </c>
      <c r="M974" t="s">
        <v>23</v>
      </c>
      <c r="N974" t="s">
        <v>24</v>
      </c>
      <c r="O974" t="s">
        <v>28</v>
      </c>
      <c r="P974">
        <v>2</v>
      </c>
      <c r="Q974">
        <v>2</v>
      </c>
      <c r="R974">
        <v>4</v>
      </c>
    </row>
    <row r="975" spans="1:18" x14ac:dyDescent="0.25">
      <c r="A975" s="8" t="s">
        <v>697</v>
      </c>
      <c r="B975">
        <v>0</v>
      </c>
      <c r="C975">
        <v>0</v>
      </c>
      <c r="D975">
        <v>2020</v>
      </c>
      <c r="E975">
        <v>6</v>
      </c>
      <c r="F975" t="s">
        <v>653</v>
      </c>
      <c r="G975">
        <v>3300</v>
      </c>
      <c r="H975" t="b">
        <v>0</v>
      </c>
      <c r="I975">
        <v>0</v>
      </c>
      <c r="J975">
        <v>1038.28</v>
      </c>
      <c r="K975">
        <v>2</v>
      </c>
      <c r="L975" t="s">
        <v>51</v>
      </c>
      <c r="M975" t="s">
        <v>149</v>
      </c>
      <c r="N975" t="s">
        <v>149</v>
      </c>
      <c r="O975" t="s">
        <v>150</v>
      </c>
      <c r="P975">
        <v>3</v>
      </c>
      <c r="Q975">
        <v>4</v>
      </c>
      <c r="R975">
        <v>1</v>
      </c>
    </row>
    <row r="976" spans="1:18" x14ac:dyDescent="0.25">
      <c r="A976" s="8" t="s">
        <v>697</v>
      </c>
      <c r="B976">
        <v>0</v>
      </c>
      <c r="C976">
        <v>1</v>
      </c>
      <c r="D976">
        <v>2020</v>
      </c>
      <c r="E976">
        <v>6</v>
      </c>
      <c r="F976" t="s">
        <v>653</v>
      </c>
      <c r="G976">
        <v>3300</v>
      </c>
      <c r="H976" t="b">
        <v>0</v>
      </c>
      <c r="I976">
        <v>305.52999999999997</v>
      </c>
      <c r="J976">
        <v>62309.01</v>
      </c>
      <c r="K976">
        <v>2</v>
      </c>
      <c r="L976" t="s">
        <v>51</v>
      </c>
      <c r="M976" t="s">
        <v>149</v>
      </c>
      <c r="N976" t="s">
        <v>149</v>
      </c>
      <c r="O976" t="s">
        <v>150</v>
      </c>
      <c r="P976">
        <v>3</v>
      </c>
      <c r="Q976">
        <v>4</v>
      </c>
      <c r="R976">
        <v>1</v>
      </c>
    </row>
    <row r="977" spans="1:18" x14ac:dyDescent="0.25">
      <c r="A977" s="8" t="s">
        <v>697</v>
      </c>
      <c r="B977">
        <v>0</v>
      </c>
      <c r="C977">
        <v>1</v>
      </c>
      <c r="D977">
        <v>2020</v>
      </c>
      <c r="E977">
        <v>6</v>
      </c>
      <c r="F977" t="s">
        <v>653</v>
      </c>
      <c r="G977">
        <v>4820</v>
      </c>
      <c r="H977" t="b">
        <v>0</v>
      </c>
      <c r="I977">
        <v>0</v>
      </c>
      <c r="J977">
        <v>15838.450000000004</v>
      </c>
      <c r="K977">
        <v>0</v>
      </c>
      <c r="L977" t="s">
        <v>63</v>
      </c>
      <c r="M977" t="s">
        <v>67</v>
      </c>
      <c r="N977" t="s">
        <v>68</v>
      </c>
      <c r="O977" t="s">
        <v>68</v>
      </c>
      <c r="P977">
        <v>1</v>
      </c>
      <c r="Q977">
        <v>3</v>
      </c>
      <c r="R977">
        <v>2</v>
      </c>
    </row>
    <row r="978" spans="1:18" x14ac:dyDescent="0.25">
      <c r="A978" s="8" t="s">
        <v>697</v>
      </c>
      <c r="B978">
        <v>0</v>
      </c>
      <c r="C978">
        <v>1</v>
      </c>
      <c r="D978">
        <v>2020</v>
      </c>
      <c r="E978">
        <v>6</v>
      </c>
      <c r="F978" t="s">
        <v>653</v>
      </c>
      <c r="G978">
        <v>6301</v>
      </c>
      <c r="H978" t="b">
        <v>0</v>
      </c>
      <c r="I978">
        <v>31620.5</v>
      </c>
      <c r="J978">
        <v>23808</v>
      </c>
      <c r="K978">
        <v>0</v>
      </c>
      <c r="L978" t="s">
        <v>70</v>
      </c>
      <c r="M978" t="s">
        <v>82</v>
      </c>
      <c r="N978" t="s">
        <v>83</v>
      </c>
      <c r="O978" t="s">
        <v>122</v>
      </c>
      <c r="P978">
        <v>2</v>
      </c>
      <c r="Q978">
        <v>4</v>
      </c>
      <c r="R978">
        <v>10</v>
      </c>
    </row>
    <row r="979" spans="1:18" x14ac:dyDescent="0.25">
      <c r="A979" s="8" t="s">
        <v>697</v>
      </c>
      <c r="B979">
        <v>0</v>
      </c>
      <c r="C979">
        <v>0</v>
      </c>
      <c r="D979">
        <v>2020</v>
      </c>
      <c r="E979">
        <v>6</v>
      </c>
      <c r="F979" t="s">
        <v>653</v>
      </c>
      <c r="G979">
        <v>6825</v>
      </c>
      <c r="H979" t="b">
        <v>0</v>
      </c>
      <c r="I979">
        <v>895.06999999999994</v>
      </c>
      <c r="J979">
        <v>0</v>
      </c>
      <c r="K979">
        <v>0</v>
      </c>
      <c r="L979" t="s">
        <v>70</v>
      </c>
      <c r="M979" t="s">
        <v>82</v>
      </c>
      <c r="N979" t="s">
        <v>101</v>
      </c>
      <c r="O979" t="s">
        <v>102</v>
      </c>
      <c r="P979">
        <v>2</v>
      </c>
      <c r="Q979">
        <v>4</v>
      </c>
      <c r="R979">
        <v>9</v>
      </c>
    </row>
    <row r="980" spans="1:18" x14ac:dyDescent="0.25">
      <c r="A980" s="8" t="s">
        <v>697</v>
      </c>
      <c r="B980">
        <v>0</v>
      </c>
      <c r="C980">
        <v>1</v>
      </c>
      <c r="D980">
        <v>2020</v>
      </c>
      <c r="E980">
        <v>6</v>
      </c>
      <c r="F980" t="s">
        <v>653</v>
      </c>
      <c r="G980">
        <v>6825</v>
      </c>
      <c r="H980" t="b">
        <v>0</v>
      </c>
      <c r="I980">
        <v>20740</v>
      </c>
      <c r="J980">
        <v>20740</v>
      </c>
      <c r="K980">
        <v>0</v>
      </c>
      <c r="L980" t="s">
        <v>70</v>
      </c>
      <c r="M980" t="s">
        <v>82</v>
      </c>
      <c r="N980" t="s">
        <v>101</v>
      </c>
      <c r="O980" t="s">
        <v>102</v>
      </c>
      <c r="P980">
        <v>2</v>
      </c>
      <c r="Q980">
        <v>4</v>
      </c>
      <c r="R980">
        <v>9</v>
      </c>
    </row>
    <row r="981" spans="1:18" x14ac:dyDescent="0.25">
      <c r="A981" s="8" t="s">
        <v>697</v>
      </c>
      <c r="B981">
        <v>0</v>
      </c>
      <c r="C981">
        <v>1</v>
      </c>
      <c r="D981">
        <v>2020</v>
      </c>
      <c r="E981">
        <v>6</v>
      </c>
      <c r="F981" t="s">
        <v>654</v>
      </c>
      <c r="G981">
        <v>143</v>
      </c>
      <c r="H981" t="b">
        <v>0</v>
      </c>
      <c r="I981">
        <v>0</v>
      </c>
      <c r="J981">
        <v>0</v>
      </c>
      <c r="K981">
        <v>1</v>
      </c>
      <c r="L981" t="s">
        <v>9</v>
      </c>
      <c r="M981" t="s">
        <v>10</v>
      </c>
      <c r="N981" t="s">
        <v>11</v>
      </c>
      <c r="O981" t="s">
        <v>12</v>
      </c>
      <c r="P981">
        <v>1</v>
      </c>
      <c r="Q981">
        <v>1</v>
      </c>
      <c r="R981">
        <v>1</v>
      </c>
    </row>
    <row r="982" spans="1:18" x14ac:dyDescent="0.25">
      <c r="A982" s="8" t="s">
        <v>697</v>
      </c>
      <c r="B982">
        <v>0</v>
      </c>
      <c r="C982">
        <v>1</v>
      </c>
      <c r="D982">
        <v>2020</v>
      </c>
      <c r="E982">
        <v>6</v>
      </c>
      <c r="F982" t="s">
        <v>654</v>
      </c>
      <c r="G982">
        <v>770</v>
      </c>
      <c r="H982" t="b">
        <v>0</v>
      </c>
      <c r="I982">
        <v>215.9</v>
      </c>
      <c r="J982">
        <v>0</v>
      </c>
      <c r="K982">
        <v>1</v>
      </c>
      <c r="L982" t="s">
        <v>9</v>
      </c>
      <c r="M982" t="s">
        <v>13</v>
      </c>
      <c r="N982" t="s">
        <v>664</v>
      </c>
      <c r="O982" t="s">
        <v>665</v>
      </c>
      <c r="P982">
        <v>1</v>
      </c>
      <c r="Q982">
        <v>2</v>
      </c>
      <c r="R982">
        <v>4</v>
      </c>
    </row>
    <row r="983" spans="1:18" x14ac:dyDescent="0.25">
      <c r="A983" s="8" t="s">
        <v>697</v>
      </c>
      <c r="B983">
        <v>0</v>
      </c>
      <c r="C983">
        <v>1</v>
      </c>
      <c r="D983">
        <v>2020</v>
      </c>
      <c r="E983">
        <v>6</v>
      </c>
      <c r="F983" t="s">
        <v>654</v>
      </c>
      <c r="G983">
        <v>1406</v>
      </c>
      <c r="H983" t="b">
        <v>0</v>
      </c>
      <c r="I983">
        <v>320.93999999999994</v>
      </c>
      <c r="J983">
        <v>142.79</v>
      </c>
      <c r="K983">
        <v>1</v>
      </c>
      <c r="L983" t="s">
        <v>19</v>
      </c>
      <c r="M983" t="s">
        <v>23</v>
      </c>
      <c r="N983" t="s">
        <v>24</v>
      </c>
      <c r="O983" t="s">
        <v>27</v>
      </c>
      <c r="P983">
        <v>2</v>
      </c>
      <c r="Q983">
        <v>2</v>
      </c>
      <c r="R983">
        <v>4</v>
      </c>
    </row>
    <row r="984" spans="1:18" x14ac:dyDescent="0.25">
      <c r="A984" s="8" t="s">
        <v>697</v>
      </c>
      <c r="B984">
        <v>0</v>
      </c>
      <c r="C984">
        <v>1</v>
      </c>
      <c r="D984">
        <v>2020</v>
      </c>
      <c r="E984">
        <v>6</v>
      </c>
      <c r="F984" t="s">
        <v>654</v>
      </c>
      <c r="G984">
        <v>1434</v>
      </c>
      <c r="H984" t="b">
        <v>0</v>
      </c>
      <c r="I984">
        <v>4.8499999999999996</v>
      </c>
      <c r="J984">
        <v>0</v>
      </c>
      <c r="K984">
        <v>1</v>
      </c>
      <c r="L984" t="s">
        <v>19</v>
      </c>
      <c r="M984" t="s">
        <v>23</v>
      </c>
      <c r="N984" t="s">
        <v>24</v>
      </c>
      <c r="O984" t="s">
        <v>28</v>
      </c>
      <c r="P984">
        <v>2</v>
      </c>
      <c r="Q984">
        <v>2</v>
      </c>
      <c r="R984">
        <v>4</v>
      </c>
    </row>
    <row r="985" spans="1:18" x14ac:dyDescent="0.25">
      <c r="A985" s="8" t="s">
        <v>697</v>
      </c>
      <c r="B985">
        <v>0</v>
      </c>
      <c r="C985">
        <v>1</v>
      </c>
      <c r="D985">
        <v>2020</v>
      </c>
      <c r="E985">
        <v>6</v>
      </c>
      <c r="F985" t="s">
        <v>654</v>
      </c>
      <c r="G985">
        <v>1437</v>
      </c>
      <c r="H985" t="b">
        <v>0</v>
      </c>
      <c r="I985">
        <v>142.79</v>
      </c>
      <c r="J985">
        <v>0</v>
      </c>
      <c r="K985">
        <v>1</v>
      </c>
      <c r="L985" t="s">
        <v>19</v>
      </c>
      <c r="M985" t="s">
        <v>23</v>
      </c>
      <c r="N985" t="s">
        <v>24</v>
      </c>
      <c r="O985" t="s">
        <v>29</v>
      </c>
      <c r="P985">
        <v>2</v>
      </c>
      <c r="Q985">
        <v>2</v>
      </c>
      <c r="R985">
        <v>4</v>
      </c>
    </row>
    <row r="986" spans="1:18" x14ac:dyDescent="0.25">
      <c r="A986" s="8" t="s">
        <v>697</v>
      </c>
      <c r="B986">
        <v>0</v>
      </c>
      <c r="C986">
        <v>1</v>
      </c>
      <c r="D986">
        <v>2020</v>
      </c>
      <c r="E986">
        <v>6</v>
      </c>
      <c r="F986" t="s">
        <v>654</v>
      </c>
      <c r="G986">
        <v>3300</v>
      </c>
      <c r="H986" t="b">
        <v>0</v>
      </c>
      <c r="I986">
        <v>0</v>
      </c>
      <c r="J986">
        <v>2256.44</v>
      </c>
      <c r="K986">
        <v>2</v>
      </c>
      <c r="L986" t="s">
        <v>51</v>
      </c>
      <c r="M986" t="s">
        <v>149</v>
      </c>
      <c r="N986" t="s">
        <v>149</v>
      </c>
      <c r="O986" t="s">
        <v>150</v>
      </c>
      <c r="P986">
        <v>3</v>
      </c>
      <c r="Q986">
        <v>4</v>
      </c>
      <c r="R986">
        <v>1</v>
      </c>
    </row>
    <row r="987" spans="1:18" x14ac:dyDescent="0.25">
      <c r="A987" s="8" t="s">
        <v>697</v>
      </c>
      <c r="B987">
        <v>0</v>
      </c>
      <c r="C987">
        <v>1</v>
      </c>
      <c r="D987">
        <v>2020</v>
      </c>
      <c r="E987">
        <v>6</v>
      </c>
      <c r="F987" t="s">
        <v>654</v>
      </c>
      <c r="G987">
        <v>3900</v>
      </c>
      <c r="H987" t="b">
        <v>0</v>
      </c>
      <c r="I987">
        <v>54834.92</v>
      </c>
      <c r="J987">
        <v>0</v>
      </c>
      <c r="K987">
        <v>2</v>
      </c>
      <c r="L987" t="s">
        <v>226</v>
      </c>
      <c r="M987" t="s">
        <v>226</v>
      </c>
      <c r="N987" t="s">
        <v>226</v>
      </c>
      <c r="O987" t="s">
        <v>62</v>
      </c>
      <c r="P987">
        <v>4</v>
      </c>
      <c r="Q987">
        <v>1</v>
      </c>
      <c r="R987">
        <v>1</v>
      </c>
    </row>
    <row r="988" spans="1:18" x14ac:dyDescent="0.25">
      <c r="A988" s="8" t="s">
        <v>697</v>
      </c>
      <c r="B988">
        <v>0</v>
      </c>
      <c r="C988">
        <v>1</v>
      </c>
      <c r="D988">
        <v>2020</v>
      </c>
      <c r="E988">
        <v>6</v>
      </c>
      <c r="F988" t="s">
        <v>654</v>
      </c>
      <c r="G988">
        <v>4820</v>
      </c>
      <c r="H988" t="b">
        <v>0</v>
      </c>
      <c r="I988">
        <v>0</v>
      </c>
      <c r="J988">
        <v>0</v>
      </c>
      <c r="K988">
        <v>0</v>
      </c>
      <c r="L988" t="s">
        <v>63</v>
      </c>
      <c r="M988" t="s">
        <v>67</v>
      </c>
      <c r="N988" t="s">
        <v>68</v>
      </c>
      <c r="O988" t="s">
        <v>68</v>
      </c>
      <c r="P988">
        <v>1</v>
      </c>
      <c r="Q988">
        <v>3</v>
      </c>
      <c r="R988">
        <v>2</v>
      </c>
    </row>
    <row r="989" spans="1:18" x14ac:dyDescent="0.25">
      <c r="A989" s="8" t="s">
        <v>697</v>
      </c>
      <c r="B989">
        <v>0</v>
      </c>
      <c r="C989">
        <v>1</v>
      </c>
      <c r="D989">
        <v>2020</v>
      </c>
      <c r="E989">
        <v>6</v>
      </c>
      <c r="F989" t="s">
        <v>654</v>
      </c>
      <c r="G989">
        <v>4830</v>
      </c>
      <c r="H989" t="b">
        <v>0</v>
      </c>
      <c r="I989">
        <v>0</v>
      </c>
      <c r="J989">
        <v>54834.92</v>
      </c>
      <c r="K989">
        <v>0</v>
      </c>
      <c r="L989" t="s">
        <v>63</v>
      </c>
      <c r="M989" t="s">
        <v>69</v>
      </c>
      <c r="N989" t="s">
        <v>69</v>
      </c>
      <c r="O989" t="s">
        <v>69</v>
      </c>
      <c r="P989">
        <v>1</v>
      </c>
      <c r="Q989">
        <v>4</v>
      </c>
      <c r="R989">
        <v>1</v>
      </c>
    </row>
    <row r="990" spans="1:18" x14ac:dyDescent="0.25">
      <c r="A990" s="8" t="s">
        <v>697</v>
      </c>
      <c r="B990">
        <v>0</v>
      </c>
      <c r="C990">
        <v>1</v>
      </c>
      <c r="D990">
        <v>2020</v>
      </c>
      <c r="E990">
        <v>6</v>
      </c>
      <c r="F990" t="s">
        <v>654</v>
      </c>
      <c r="G990">
        <v>6300</v>
      </c>
      <c r="H990" t="b">
        <v>0</v>
      </c>
      <c r="I990">
        <v>28.2</v>
      </c>
      <c r="J990">
        <v>0</v>
      </c>
      <c r="K990">
        <v>0</v>
      </c>
      <c r="L990" t="s">
        <v>70</v>
      </c>
      <c r="M990" t="s">
        <v>82</v>
      </c>
      <c r="N990" t="s">
        <v>83</v>
      </c>
      <c r="O990" t="s">
        <v>82</v>
      </c>
      <c r="P990">
        <v>2</v>
      </c>
      <c r="Q990">
        <v>4</v>
      </c>
      <c r="R990">
        <v>10</v>
      </c>
    </row>
    <row r="991" spans="1:18" x14ac:dyDescent="0.25">
      <c r="A991" s="8" t="s">
        <v>697</v>
      </c>
      <c r="B991">
        <v>0</v>
      </c>
      <c r="C991">
        <v>1</v>
      </c>
      <c r="D991">
        <v>2020</v>
      </c>
      <c r="E991">
        <v>6</v>
      </c>
      <c r="F991" t="s">
        <v>654</v>
      </c>
      <c r="G991">
        <v>6301</v>
      </c>
      <c r="H991" t="b">
        <v>0</v>
      </c>
      <c r="I991">
        <v>142</v>
      </c>
      <c r="J991">
        <v>0</v>
      </c>
      <c r="K991">
        <v>0</v>
      </c>
      <c r="L991" t="s">
        <v>70</v>
      </c>
      <c r="M991" t="s">
        <v>82</v>
      </c>
      <c r="N991" t="s">
        <v>83</v>
      </c>
      <c r="O991" t="s">
        <v>122</v>
      </c>
      <c r="P991">
        <v>2</v>
      </c>
      <c r="Q991">
        <v>4</v>
      </c>
      <c r="R991">
        <v>10</v>
      </c>
    </row>
    <row r="992" spans="1:18" x14ac:dyDescent="0.25">
      <c r="A992" s="8" t="s">
        <v>697</v>
      </c>
      <c r="B992">
        <v>0</v>
      </c>
      <c r="C992">
        <v>1</v>
      </c>
      <c r="D992">
        <v>2020</v>
      </c>
      <c r="E992">
        <v>6</v>
      </c>
      <c r="F992" t="s">
        <v>654</v>
      </c>
      <c r="G992">
        <v>6650</v>
      </c>
      <c r="H992" t="b">
        <v>0</v>
      </c>
      <c r="I992">
        <v>0</v>
      </c>
      <c r="J992">
        <v>215.9</v>
      </c>
      <c r="K992">
        <v>0</v>
      </c>
      <c r="L992" t="s">
        <v>70</v>
      </c>
      <c r="M992" t="s">
        <v>82</v>
      </c>
      <c r="N992" t="s">
        <v>94</v>
      </c>
      <c r="O992" t="s">
        <v>96</v>
      </c>
      <c r="P992">
        <v>2</v>
      </c>
      <c r="Q992">
        <v>4</v>
      </c>
      <c r="R992">
        <v>5</v>
      </c>
    </row>
    <row r="993" spans="1:18" x14ac:dyDescent="0.25">
      <c r="A993" s="8" t="s">
        <v>697</v>
      </c>
      <c r="B993">
        <v>0</v>
      </c>
      <c r="C993">
        <v>1</v>
      </c>
      <c r="D993">
        <v>2020</v>
      </c>
      <c r="E993">
        <v>6</v>
      </c>
      <c r="F993" t="s">
        <v>654</v>
      </c>
      <c r="G993">
        <v>6663</v>
      </c>
      <c r="H993" t="b">
        <v>0</v>
      </c>
      <c r="I993">
        <v>201.9</v>
      </c>
      <c r="J993">
        <v>0</v>
      </c>
      <c r="K993">
        <v>0</v>
      </c>
      <c r="L993" t="s">
        <v>70</v>
      </c>
      <c r="M993" t="s">
        <v>82</v>
      </c>
      <c r="N993" t="s">
        <v>94</v>
      </c>
      <c r="O993" t="s">
        <v>97</v>
      </c>
      <c r="P993">
        <v>2</v>
      </c>
      <c r="Q993">
        <v>4</v>
      </c>
      <c r="R993">
        <v>5</v>
      </c>
    </row>
    <row r="994" spans="1:18" x14ac:dyDescent="0.25">
      <c r="A994" s="8" t="s">
        <v>697</v>
      </c>
      <c r="B994">
        <v>0</v>
      </c>
      <c r="C994">
        <v>1</v>
      </c>
      <c r="D994">
        <v>2020</v>
      </c>
      <c r="E994">
        <v>6</v>
      </c>
      <c r="F994" t="s">
        <v>654</v>
      </c>
      <c r="G994">
        <v>6664</v>
      </c>
      <c r="H994" t="b">
        <v>0</v>
      </c>
      <c r="I994">
        <v>14</v>
      </c>
      <c r="J994">
        <v>0</v>
      </c>
      <c r="K994">
        <v>0</v>
      </c>
      <c r="L994" t="s">
        <v>70</v>
      </c>
      <c r="M994" t="s">
        <v>82</v>
      </c>
      <c r="N994" t="s">
        <v>94</v>
      </c>
      <c r="O994" t="s">
        <v>98</v>
      </c>
      <c r="P994">
        <v>2</v>
      </c>
      <c r="Q994">
        <v>4</v>
      </c>
      <c r="R994">
        <v>5</v>
      </c>
    </row>
    <row r="995" spans="1:18" x14ac:dyDescent="0.25">
      <c r="A995" s="8" t="s">
        <v>697</v>
      </c>
      <c r="B995">
        <v>0</v>
      </c>
      <c r="C995">
        <v>1</v>
      </c>
      <c r="D995">
        <v>2020</v>
      </c>
      <c r="E995">
        <v>6</v>
      </c>
      <c r="F995" t="s">
        <v>654</v>
      </c>
      <c r="G995">
        <v>6850</v>
      </c>
      <c r="H995" t="b">
        <v>0</v>
      </c>
      <c r="I995">
        <v>1544.55</v>
      </c>
      <c r="J995">
        <v>0</v>
      </c>
      <c r="K995">
        <v>0</v>
      </c>
      <c r="L995" t="s">
        <v>70</v>
      </c>
      <c r="M995" t="s">
        <v>82</v>
      </c>
      <c r="N995" t="s">
        <v>103</v>
      </c>
      <c r="O995" t="s">
        <v>103</v>
      </c>
      <c r="P995">
        <v>2</v>
      </c>
      <c r="Q995">
        <v>4</v>
      </c>
      <c r="R995">
        <v>11</v>
      </c>
    </row>
    <row r="996" spans="1:18" x14ac:dyDescent="0.25">
      <c r="A996" s="8" t="s">
        <v>697</v>
      </c>
      <c r="B996">
        <v>0</v>
      </c>
      <c r="C996">
        <v>1</v>
      </c>
      <c r="D996">
        <v>2020</v>
      </c>
      <c r="E996">
        <v>7</v>
      </c>
      <c r="G996">
        <v>143</v>
      </c>
      <c r="H996" t="b">
        <v>0</v>
      </c>
      <c r="I996">
        <v>0</v>
      </c>
      <c r="J996">
        <v>8681.35</v>
      </c>
      <c r="K996">
        <v>1</v>
      </c>
      <c r="L996" t="s">
        <v>9</v>
      </c>
      <c r="M996" t="s">
        <v>10</v>
      </c>
      <c r="N996" t="s">
        <v>11</v>
      </c>
      <c r="O996" t="s">
        <v>12</v>
      </c>
      <c r="P996">
        <v>1</v>
      </c>
      <c r="Q996">
        <v>1</v>
      </c>
      <c r="R996">
        <v>1</v>
      </c>
    </row>
    <row r="997" spans="1:18" x14ac:dyDescent="0.25">
      <c r="A997" s="8" t="s">
        <v>697</v>
      </c>
      <c r="B997">
        <v>0</v>
      </c>
      <c r="C997">
        <v>1</v>
      </c>
      <c r="D997">
        <v>2020</v>
      </c>
      <c r="E997">
        <v>7</v>
      </c>
      <c r="G997">
        <v>630</v>
      </c>
      <c r="H997" t="b">
        <v>0</v>
      </c>
      <c r="I997">
        <v>0</v>
      </c>
      <c r="J997">
        <v>424.64</v>
      </c>
      <c r="K997">
        <v>1</v>
      </c>
      <c r="L997" t="s">
        <v>9</v>
      </c>
      <c r="M997" t="s">
        <v>13</v>
      </c>
      <c r="N997" t="s">
        <v>14</v>
      </c>
      <c r="O997" t="s">
        <v>16</v>
      </c>
      <c r="P997">
        <v>1</v>
      </c>
      <c r="Q997">
        <v>2</v>
      </c>
      <c r="R997">
        <v>3</v>
      </c>
    </row>
    <row r="998" spans="1:18" x14ac:dyDescent="0.25">
      <c r="A998" s="8" t="s">
        <v>697</v>
      </c>
      <c r="B998">
        <v>0</v>
      </c>
      <c r="C998">
        <v>1</v>
      </c>
      <c r="D998">
        <v>2020</v>
      </c>
      <c r="E998">
        <v>7</v>
      </c>
      <c r="G998">
        <v>650</v>
      </c>
      <c r="H998" t="b">
        <v>0</v>
      </c>
      <c r="I998">
        <v>0</v>
      </c>
      <c r="J998">
        <v>243.57</v>
      </c>
      <c r="K998">
        <v>1</v>
      </c>
      <c r="L998" t="s">
        <v>9</v>
      </c>
      <c r="M998" t="s">
        <v>13</v>
      </c>
      <c r="N998" t="s">
        <v>14</v>
      </c>
      <c r="O998" t="s">
        <v>17</v>
      </c>
      <c r="P998">
        <v>1</v>
      </c>
      <c r="Q998">
        <v>2</v>
      </c>
      <c r="R998">
        <v>3</v>
      </c>
    </row>
    <row r="999" spans="1:18" x14ac:dyDescent="0.25">
      <c r="A999" s="8" t="s">
        <v>697</v>
      </c>
      <c r="B999">
        <v>0</v>
      </c>
      <c r="C999">
        <v>1</v>
      </c>
      <c r="D999">
        <v>2020</v>
      </c>
      <c r="E999">
        <v>7</v>
      </c>
      <c r="G999">
        <v>670</v>
      </c>
      <c r="H999" t="b">
        <v>0</v>
      </c>
      <c r="I999">
        <v>0</v>
      </c>
      <c r="J999">
        <v>1924.43</v>
      </c>
      <c r="K999">
        <v>1</v>
      </c>
      <c r="L999" t="s">
        <v>9</v>
      </c>
      <c r="M999" t="s">
        <v>13</v>
      </c>
      <c r="N999" t="s">
        <v>14</v>
      </c>
      <c r="O999" t="s">
        <v>18</v>
      </c>
      <c r="P999">
        <v>1</v>
      </c>
      <c r="Q999">
        <v>2</v>
      </c>
      <c r="R999">
        <v>3</v>
      </c>
    </row>
    <row r="1000" spans="1:18" x14ac:dyDescent="0.25">
      <c r="A1000" s="8" t="s">
        <v>697</v>
      </c>
      <c r="B1000">
        <v>0</v>
      </c>
      <c r="C1000">
        <v>1</v>
      </c>
      <c r="D1000">
        <v>2020</v>
      </c>
      <c r="E1000">
        <v>7</v>
      </c>
      <c r="G1000">
        <v>770</v>
      </c>
      <c r="H1000" t="b">
        <v>0</v>
      </c>
      <c r="I1000">
        <v>3681.63</v>
      </c>
      <c r="J1000">
        <v>0</v>
      </c>
      <c r="K1000">
        <v>1</v>
      </c>
      <c r="L1000" t="s">
        <v>9</v>
      </c>
      <c r="M1000" t="s">
        <v>13</v>
      </c>
      <c r="N1000" t="s">
        <v>664</v>
      </c>
      <c r="O1000" t="s">
        <v>665</v>
      </c>
      <c r="P1000">
        <v>1</v>
      </c>
      <c r="Q1000">
        <v>2</v>
      </c>
      <c r="R1000">
        <v>4</v>
      </c>
    </row>
    <row r="1001" spans="1:18" x14ac:dyDescent="0.25">
      <c r="A1001" s="8" t="s">
        <v>697</v>
      </c>
      <c r="B1001">
        <v>0</v>
      </c>
      <c r="C1001">
        <v>1</v>
      </c>
      <c r="D1001">
        <v>2020</v>
      </c>
      <c r="E1001">
        <v>7</v>
      </c>
      <c r="G1001">
        <v>1350</v>
      </c>
      <c r="H1001" t="b">
        <v>0</v>
      </c>
      <c r="I1001">
        <v>100</v>
      </c>
      <c r="J1001">
        <v>0</v>
      </c>
      <c r="K1001">
        <v>1</v>
      </c>
      <c r="L1001" t="s">
        <v>19</v>
      </c>
      <c r="M1001" t="s">
        <v>23</v>
      </c>
      <c r="N1001" t="s">
        <v>24</v>
      </c>
      <c r="O1001" t="s">
        <v>25</v>
      </c>
      <c r="P1001">
        <v>2</v>
      </c>
      <c r="Q1001">
        <v>2</v>
      </c>
      <c r="R1001">
        <v>4</v>
      </c>
    </row>
    <row r="1002" spans="1:18" x14ac:dyDescent="0.25">
      <c r="A1002" s="8" t="s">
        <v>697</v>
      </c>
      <c r="B1002">
        <v>0</v>
      </c>
      <c r="C1002">
        <v>1</v>
      </c>
      <c r="D1002">
        <v>2020</v>
      </c>
      <c r="E1002">
        <v>7</v>
      </c>
      <c r="G1002">
        <v>1370</v>
      </c>
      <c r="H1002" t="b">
        <v>0</v>
      </c>
      <c r="I1002">
        <v>0</v>
      </c>
      <c r="J1002">
        <v>0</v>
      </c>
      <c r="K1002">
        <v>1</v>
      </c>
      <c r="L1002" t="s">
        <v>19</v>
      </c>
      <c r="M1002" t="s">
        <v>23</v>
      </c>
      <c r="N1002" t="s">
        <v>24</v>
      </c>
      <c r="O1002" t="s">
        <v>121</v>
      </c>
      <c r="P1002">
        <v>2</v>
      </c>
      <c r="Q1002">
        <v>2</v>
      </c>
      <c r="R1002">
        <v>4</v>
      </c>
    </row>
    <row r="1003" spans="1:18" x14ac:dyDescent="0.25">
      <c r="A1003" s="8" t="s">
        <v>697</v>
      </c>
      <c r="B1003">
        <v>0</v>
      </c>
      <c r="C1003">
        <v>1</v>
      </c>
      <c r="D1003">
        <v>2020</v>
      </c>
      <c r="E1003">
        <v>7</v>
      </c>
      <c r="G1003">
        <v>1371</v>
      </c>
      <c r="H1003" t="b">
        <v>0</v>
      </c>
      <c r="I1003">
        <v>11884.2</v>
      </c>
      <c r="J1003">
        <v>11884.2</v>
      </c>
      <c r="K1003">
        <v>1</v>
      </c>
      <c r="L1003" t="s">
        <v>19</v>
      </c>
      <c r="M1003" t="s">
        <v>23</v>
      </c>
      <c r="N1003" t="s">
        <v>24</v>
      </c>
      <c r="O1003" t="s">
        <v>121</v>
      </c>
      <c r="P1003">
        <v>2</v>
      </c>
      <c r="Q1003">
        <v>2</v>
      </c>
      <c r="R1003">
        <v>4</v>
      </c>
    </row>
    <row r="1004" spans="1:18" x14ac:dyDescent="0.25">
      <c r="A1004" s="8" t="s">
        <v>697</v>
      </c>
      <c r="B1004">
        <v>0</v>
      </c>
      <c r="C1004">
        <v>1</v>
      </c>
      <c r="D1004">
        <v>2020</v>
      </c>
      <c r="E1004">
        <v>7</v>
      </c>
      <c r="G1004">
        <v>1405</v>
      </c>
      <c r="H1004" t="b">
        <v>0</v>
      </c>
      <c r="I1004">
        <v>393.52</v>
      </c>
      <c r="J1004">
        <v>0</v>
      </c>
      <c r="K1004">
        <v>1</v>
      </c>
      <c r="L1004" t="s">
        <v>19</v>
      </c>
      <c r="M1004" t="s">
        <v>23</v>
      </c>
      <c r="N1004" t="s">
        <v>24</v>
      </c>
      <c r="O1004" t="s">
        <v>29</v>
      </c>
      <c r="P1004">
        <v>2</v>
      </c>
      <c r="Q1004">
        <v>2</v>
      </c>
      <c r="R1004">
        <v>4</v>
      </c>
    </row>
    <row r="1005" spans="1:18" x14ac:dyDescent="0.25">
      <c r="A1005" s="8" t="s">
        <v>697</v>
      </c>
      <c r="B1005">
        <v>0</v>
      </c>
      <c r="C1005">
        <v>1</v>
      </c>
      <c r="D1005">
        <v>2020</v>
      </c>
      <c r="E1005">
        <v>7</v>
      </c>
      <c r="G1005">
        <v>1406</v>
      </c>
      <c r="H1005" t="b">
        <v>0</v>
      </c>
      <c r="I1005">
        <v>364.93</v>
      </c>
      <c r="J1005">
        <v>0</v>
      </c>
      <c r="K1005">
        <v>1</v>
      </c>
      <c r="L1005" t="s">
        <v>19</v>
      </c>
      <c r="M1005" t="s">
        <v>23</v>
      </c>
      <c r="N1005" t="s">
        <v>24</v>
      </c>
      <c r="O1005" t="s">
        <v>27</v>
      </c>
      <c r="P1005">
        <v>2</v>
      </c>
      <c r="Q1005">
        <v>2</v>
      </c>
      <c r="R1005">
        <v>4</v>
      </c>
    </row>
    <row r="1006" spans="1:18" x14ac:dyDescent="0.25">
      <c r="A1006" s="8" t="s">
        <v>697</v>
      </c>
      <c r="B1006">
        <v>0</v>
      </c>
      <c r="C1006">
        <v>1</v>
      </c>
      <c r="D1006">
        <v>2020</v>
      </c>
      <c r="E1006">
        <v>7</v>
      </c>
      <c r="G1006">
        <v>1437</v>
      </c>
      <c r="H1006" t="b">
        <v>0</v>
      </c>
      <c r="I1006">
        <v>0</v>
      </c>
      <c r="J1006">
        <v>364.93</v>
      </c>
      <c r="K1006">
        <v>1</v>
      </c>
      <c r="L1006" t="s">
        <v>19</v>
      </c>
      <c r="M1006" t="s">
        <v>23</v>
      </c>
      <c r="N1006" t="s">
        <v>24</v>
      </c>
      <c r="O1006" t="s">
        <v>29</v>
      </c>
      <c r="P1006">
        <v>2</v>
      </c>
      <c r="Q1006">
        <v>2</v>
      </c>
      <c r="R1006">
        <v>4</v>
      </c>
    </row>
    <row r="1007" spans="1:18" x14ac:dyDescent="0.25">
      <c r="A1007" s="8" t="s">
        <v>697</v>
      </c>
      <c r="B1007">
        <v>0</v>
      </c>
      <c r="C1007">
        <v>1</v>
      </c>
      <c r="D1007">
        <v>2020</v>
      </c>
      <c r="E1007">
        <v>7</v>
      </c>
      <c r="G1007">
        <v>1803</v>
      </c>
      <c r="H1007" t="b">
        <v>0</v>
      </c>
      <c r="I1007">
        <v>30484.59</v>
      </c>
      <c r="J1007">
        <v>171429.31999999998</v>
      </c>
      <c r="K1007">
        <v>1</v>
      </c>
      <c r="L1007" t="s">
        <v>19</v>
      </c>
      <c r="M1007" t="s">
        <v>30</v>
      </c>
      <c r="N1007" t="s">
        <v>31</v>
      </c>
      <c r="O1007" t="s">
        <v>33</v>
      </c>
      <c r="P1007">
        <v>2</v>
      </c>
      <c r="Q1007">
        <v>4</v>
      </c>
      <c r="R1007">
        <v>1</v>
      </c>
    </row>
    <row r="1008" spans="1:18" x14ac:dyDescent="0.25">
      <c r="A1008" s="8" t="s">
        <v>697</v>
      </c>
      <c r="B1008">
        <v>0</v>
      </c>
      <c r="C1008">
        <v>1</v>
      </c>
      <c r="D1008">
        <v>2020</v>
      </c>
      <c r="E1008">
        <v>7</v>
      </c>
      <c r="G1008">
        <v>3095</v>
      </c>
      <c r="H1008" t="b">
        <v>0</v>
      </c>
      <c r="I1008">
        <v>2459.4699999999998</v>
      </c>
      <c r="J1008">
        <v>0</v>
      </c>
      <c r="K1008">
        <v>2</v>
      </c>
      <c r="L1008" t="s">
        <v>46</v>
      </c>
      <c r="M1008" t="s">
        <v>47</v>
      </c>
      <c r="N1008" t="s">
        <v>47</v>
      </c>
      <c r="O1008" t="s">
        <v>50</v>
      </c>
      <c r="P1008">
        <v>2</v>
      </c>
      <c r="Q1008">
        <v>3</v>
      </c>
      <c r="R1008">
        <v>3</v>
      </c>
    </row>
    <row r="1009" spans="1:18" x14ac:dyDescent="0.25">
      <c r="A1009" s="8" t="s">
        <v>697</v>
      </c>
      <c r="B1009">
        <v>0</v>
      </c>
      <c r="C1009">
        <v>1</v>
      </c>
      <c r="D1009">
        <v>2020</v>
      </c>
      <c r="E1009">
        <v>7</v>
      </c>
      <c r="G1009">
        <v>3300</v>
      </c>
      <c r="H1009" t="b">
        <v>0</v>
      </c>
      <c r="I1009">
        <v>120082.21999999999</v>
      </c>
      <c r="J1009">
        <v>21371.440000000002</v>
      </c>
      <c r="K1009">
        <v>2</v>
      </c>
      <c r="L1009" t="s">
        <v>51</v>
      </c>
      <c r="M1009" t="s">
        <v>149</v>
      </c>
      <c r="N1009" t="s">
        <v>149</v>
      </c>
      <c r="O1009" t="s">
        <v>150</v>
      </c>
      <c r="P1009">
        <v>3</v>
      </c>
      <c r="Q1009">
        <v>4</v>
      </c>
      <c r="R1009">
        <v>1</v>
      </c>
    </row>
    <row r="1010" spans="1:18" x14ac:dyDescent="0.25">
      <c r="A1010" s="8" t="s">
        <v>697</v>
      </c>
      <c r="B1010">
        <v>0</v>
      </c>
      <c r="C1010">
        <v>1</v>
      </c>
      <c r="D1010">
        <v>2020</v>
      </c>
      <c r="E1010">
        <v>7</v>
      </c>
      <c r="G1010">
        <v>3720</v>
      </c>
      <c r="H1010" t="b">
        <v>0</v>
      </c>
      <c r="I1010">
        <v>35006.33</v>
      </c>
      <c r="J1010">
        <v>35006.33</v>
      </c>
      <c r="K1010">
        <v>2</v>
      </c>
      <c r="L1010" t="s">
        <v>51</v>
      </c>
      <c r="M1010" t="s">
        <v>52</v>
      </c>
      <c r="N1010" t="s">
        <v>52</v>
      </c>
      <c r="O1010" t="s">
        <v>55</v>
      </c>
      <c r="P1010">
        <v>3</v>
      </c>
      <c r="Q1010">
        <v>8</v>
      </c>
      <c r="R1010">
        <v>1</v>
      </c>
    </row>
    <row r="1011" spans="1:18" x14ac:dyDescent="0.25">
      <c r="A1011" s="8" t="s">
        <v>697</v>
      </c>
      <c r="B1011">
        <v>0</v>
      </c>
      <c r="C1011">
        <v>1</v>
      </c>
      <c r="D1011">
        <v>2020</v>
      </c>
      <c r="E1011">
        <v>7</v>
      </c>
      <c r="G1011">
        <v>3725</v>
      </c>
      <c r="H1011" t="b">
        <v>0</v>
      </c>
      <c r="I1011">
        <v>150</v>
      </c>
      <c r="J1011">
        <v>150</v>
      </c>
      <c r="K1011">
        <v>2</v>
      </c>
      <c r="L1011" t="s">
        <v>51</v>
      </c>
      <c r="M1011" t="s">
        <v>52</v>
      </c>
      <c r="N1011" t="s">
        <v>52</v>
      </c>
      <c r="O1011" t="s">
        <v>144</v>
      </c>
      <c r="P1011">
        <v>3</v>
      </c>
      <c r="Q1011">
        <v>8</v>
      </c>
      <c r="R1011">
        <v>1</v>
      </c>
    </row>
    <row r="1012" spans="1:18" x14ac:dyDescent="0.25">
      <c r="A1012" s="8" t="s">
        <v>697</v>
      </c>
      <c r="B1012">
        <v>0</v>
      </c>
      <c r="C1012">
        <v>1</v>
      </c>
      <c r="D1012">
        <v>2020</v>
      </c>
      <c r="E1012">
        <v>7</v>
      </c>
      <c r="G1012">
        <v>3730</v>
      </c>
      <c r="H1012" t="b">
        <v>0</v>
      </c>
      <c r="I1012">
        <v>13402.33</v>
      </c>
      <c r="J1012">
        <v>13402.33</v>
      </c>
      <c r="K1012">
        <v>2</v>
      </c>
      <c r="L1012" t="s">
        <v>51</v>
      </c>
      <c r="M1012" t="s">
        <v>52</v>
      </c>
      <c r="N1012" t="s">
        <v>52</v>
      </c>
      <c r="O1012" t="s">
        <v>56</v>
      </c>
      <c r="P1012">
        <v>3</v>
      </c>
      <c r="Q1012">
        <v>8</v>
      </c>
      <c r="R1012">
        <v>1</v>
      </c>
    </row>
    <row r="1013" spans="1:18" x14ac:dyDescent="0.25">
      <c r="A1013" s="8" t="s">
        <v>697</v>
      </c>
      <c r="B1013">
        <v>0</v>
      </c>
      <c r="C1013">
        <v>1</v>
      </c>
      <c r="D1013">
        <v>2020</v>
      </c>
      <c r="E1013">
        <v>7</v>
      </c>
      <c r="G1013">
        <v>3740</v>
      </c>
      <c r="H1013" t="b">
        <v>0</v>
      </c>
      <c r="I1013">
        <v>14512.640000000001</v>
      </c>
      <c r="J1013">
        <v>14512.64</v>
      </c>
      <c r="K1013">
        <v>2</v>
      </c>
      <c r="L1013" t="s">
        <v>51</v>
      </c>
      <c r="M1013" t="s">
        <v>52</v>
      </c>
      <c r="N1013" t="s">
        <v>52</v>
      </c>
      <c r="O1013" t="s">
        <v>57</v>
      </c>
      <c r="P1013">
        <v>3</v>
      </c>
      <c r="Q1013">
        <v>8</v>
      </c>
      <c r="R1013">
        <v>1</v>
      </c>
    </row>
    <row r="1014" spans="1:18" x14ac:dyDescent="0.25">
      <c r="A1014" s="8" t="s">
        <v>697</v>
      </c>
      <c r="B1014">
        <v>0</v>
      </c>
      <c r="C1014">
        <v>1</v>
      </c>
      <c r="D1014">
        <v>2020</v>
      </c>
      <c r="E1014">
        <v>7</v>
      </c>
      <c r="G1014">
        <v>3770</v>
      </c>
      <c r="H1014" t="b">
        <v>0</v>
      </c>
      <c r="I1014">
        <v>60</v>
      </c>
      <c r="J1014">
        <v>60</v>
      </c>
      <c r="K1014">
        <v>2</v>
      </c>
      <c r="L1014" t="s">
        <v>51</v>
      </c>
      <c r="M1014" t="s">
        <v>52</v>
      </c>
      <c r="N1014" t="s">
        <v>52</v>
      </c>
      <c r="O1014" t="s">
        <v>58</v>
      </c>
      <c r="P1014">
        <v>3</v>
      </c>
      <c r="Q1014">
        <v>8</v>
      </c>
      <c r="R1014">
        <v>1</v>
      </c>
    </row>
    <row r="1015" spans="1:18" x14ac:dyDescent="0.25">
      <c r="A1015" s="8" t="s">
        <v>697</v>
      </c>
      <c r="B1015">
        <v>0</v>
      </c>
      <c r="C1015">
        <v>1</v>
      </c>
      <c r="D1015">
        <v>2020</v>
      </c>
      <c r="E1015">
        <v>7</v>
      </c>
      <c r="G1015">
        <v>3790</v>
      </c>
      <c r="H1015" t="b">
        <v>0</v>
      </c>
      <c r="I1015">
        <v>63131.299999999996</v>
      </c>
      <c r="J1015">
        <v>0</v>
      </c>
      <c r="K1015">
        <v>2</v>
      </c>
      <c r="L1015" t="s">
        <v>51</v>
      </c>
      <c r="M1015" t="s">
        <v>52</v>
      </c>
      <c r="N1015" t="s">
        <v>52</v>
      </c>
      <c r="O1015" t="s">
        <v>59</v>
      </c>
      <c r="P1015">
        <v>3</v>
      </c>
      <c r="Q1015">
        <v>8</v>
      </c>
      <c r="R1015">
        <v>1</v>
      </c>
    </row>
    <row r="1016" spans="1:18" x14ac:dyDescent="0.25">
      <c r="A1016" s="8" t="s">
        <v>697</v>
      </c>
      <c r="B1016">
        <v>0</v>
      </c>
      <c r="C1016">
        <v>1</v>
      </c>
      <c r="D1016">
        <v>2020</v>
      </c>
      <c r="E1016">
        <v>7</v>
      </c>
      <c r="G1016">
        <v>3820</v>
      </c>
      <c r="H1016" t="b">
        <v>0</v>
      </c>
      <c r="I1016">
        <v>0</v>
      </c>
      <c r="J1016">
        <v>23850.34</v>
      </c>
      <c r="K1016">
        <v>2</v>
      </c>
      <c r="L1016" t="s">
        <v>51</v>
      </c>
      <c r="M1016" t="s">
        <v>52</v>
      </c>
      <c r="N1016" t="s">
        <v>52</v>
      </c>
      <c r="O1016" t="s">
        <v>119</v>
      </c>
      <c r="P1016">
        <v>3</v>
      </c>
      <c r="Q1016">
        <v>8</v>
      </c>
      <c r="R1016">
        <v>1</v>
      </c>
    </row>
    <row r="1017" spans="1:18" x14ac:dyDescent="0.25">
      <c r="A1017" s="8" t="s">
        <v>697</v>
      </c>
      <c r="B1017">
        <v>0</v>
      </c>
      <c r="C1017">
        <v>1</v>
      </c>
      <c r="D1017">
        <v>2020</v>
      </c>
      <c r="E1017">
        <v>7</v>
      </c>
      <c r="G1017">
        <v>6201</v>
      </c>
      <c r="H1017" t="b">
        <v>0</v>
      </c>
      <c r="I1017">
        <v>5649.28</v>
      </c>
      <c r="J1017">
        <v>0</v>
      </c>
      <c r="K1017">
        <v>0</v>
      </c>
      <c r="L1017" t="s">
        <v>70</v>
      </c>
      <c r="M1017" t="s">
        <v>134</v>
      </c>
      <c r="N1017" t="s">
        <v>135</v>
      </c>
      <c r="O1017" t="s">
        <v>136</v>
      </c>
      <c r="P1017">
        <v>2</v>
      </c>
      <c r="Q1017">
        <v>3</v>
      </c>
      <c r="R1017">
        <v>1</v>
      </c>
    </row>
    <row r="1018" spans="1:18" x14ac:dyDescent="0.25">
      <c r="A1018" s="8" t="s">
        <v>697</v>
      </c>
      <c r="B1018">
        <v>0</v>
      </c>
      <c r="C1018">
        <v>1</v>
      </c>
      <c r="D1018">
        <v>2020</v>
      </c>
      <c r="E1018">
        <v>7</v>
      </c>
      <c r="G1018">
        <v>6220</v>
      </c>
      <c r="H1018" t="b">
        <v>0</v>
      </c>
      <c r="I1018">
        <v>668.21</v>
      </c>
      <c r="J1018">
        <v>0</v>
      </c>
      <c r="K1018">
        <v>0</v>
      </c>
      <c r="L1018" t="s">
        <v>70</v>
      </c>
      <c r="M1018" t="s">
        <v>134</v>
      </c>
      <c r="N1018" t="s">
        <v>137</v>
      </c>
      <c r="O1018" t="s">
        <v>138</v>
      </c>
      <c r="P1018">
        <v>2</v>
      </c>
      <c r="Q1018">
        <v>3</v>
      </c>
      <c r="R1018">
        <v>2</v>
      </c>
    </row>
    <row r="1019" spans="1:18" x14ac:dyDescent="0.25">
      <c r="A1019" s="8" t="s">
        <v>697</v>
      </c>
      <c r="B1019">
        <v>0</v>
      </c>
      <c r="C1019">
        <v>1</v>
      </c>
      <c r="D1019">
        <v>2020</v>
      </c>
      <c r="E1019">
        <v>7</v>
      </c>
      <c r="G1019">
        <v>6260</v>
      </c>
      <c r="H1019" t="b">
        <v>0</v>
      </c>
      <c r="I1019">
        <v>1924.43</v>
      </c>
      <c r="J1019">
        <v>0</v>
      </c>
      <c r="K1019">
        <v>0</v>
      </c>
      <c r="L1019" t="s">
        <v>70</v>
      </c>
      <c r="M1019" t="s">
        <v>134</v>
      </c>
      <c r="N1019" t="s">
        <v>137</v>
      </c>
      <c r="O1019" t="s">
        <v>139</v>
      </c>
      <c r="P1019">
        <v>2</v>
      </c>
      <c r="Q1019">
        <v>3</v>
      </c>
      <c r="R1019">
        <v>2</v>
      </c>
    </row>
    <row r="1020" spans="1:18" x14ac:dyDescent="0.25">
      <c r="A1020" s="8" t="s">
        <v>697</v>
      </c>
      <c r="B1020">
        <v>0</v>
      </c>
      <c r="C1020">
        <v>1</v>
      </c>
      <c r="D1020">
        <v>2020</v>
      </c>
      <c r="E1020">
        <v>7</v>
      </c>
      <c r="G1020">
        <v>6651</v>
      </c>
      <c r="H1020" t="b">
        <v>0</v>
      </c>
      <c r="I1020">
        <v>0</v>
      </c>
      <c r="J1020">
        <v>390.56</v>
      </c>
      <c r="K1020">
        <v>0</v>
      </c>
      <c r="L1020" t="s">
        <v>70</v>
      </c>
      <c r="M1020" t="s">
        <v>82</v>
      </c>
      <c r="N1020" t="s">
        <v>94</v>
      </c>
      <c r="O1020" t="s">
        <v>117</v>
      </c>
      <c r="P1020">
        <v>2</v>
      </c>
      <c r="Q1020">
        <v>4</v>
      </c>
      <c r="R1020">
        <v>5</v>
      </c>
    </row>
    <row r="1021" spans="1:18" x14ac:dyDescent="0.25">
      <c r="A1021" s="8" t="s">
        <v>697</v>
      </c>
      <c r="B1021">
        <v>0</v>
      </c>
      <c r="C1021">
        <v>1</v>
      </c>
      <c r="D1021">
        <v>2020</v>
      </c>
      <c r="E1021">
        <v>7</v>
      </c>
      <c r="G1021">
        <v>6663</v>
      </c>
      <c r="H1021" t="b">
        <v>0</v>
      </c>
      <c r="I1021">
        <v>0</v>
      </c>
      <c r="J1021">
        <v>164.4</v>
      </c>
      <c r="K1021">
        <v>0</v>
      </c>
      <c r="L1021" t="s">
        <v>70</v>
      </c>
      <c r="M1021" t="s">
        <v>82</v>
      </c>
      <c r="N1021" t="s">
        <v>94</v>
      </c>
      <c r="O1021" t="s">
        <v>97</v>
      </c>
      <c r="P1021">
        <v>2</v>
      </c>
      <c r="Q1021">
        <v>4</v>
      </c>
      <c r="R1021">
        <v>5</v>
      </c>
    </row>
    <row r="1022" spans="1:18" x14ac:dyDescent="0.25">
      <c r="A1022" s="8" t="s">
        <v>697</v>
      </c>
      <c r="B1022">
        <v>0</v>
      </c>
      <c r="C1022">
        <v>1</v>
      </c>
      <c r="D1022">
        <v>2020</v>
      </c>
      <c r="E1022">
        <v>7</v>
      </c>
      <c r="G1022">
        <v>6664</v>
      </c>
      <c r="H1022" t="b">
        <v>0</v>
      </c>
      <c r="I1022">
        <v>0</v>
      </c>
      <c r="J1022">
        <v>94.6</v>
      </c>
      <c r="K1022">
        <v>0</v>
      </c>
      <c r="L1022" t="s">
        <v>70</v>
      </c>
      <c r="M1022" t="s">
        <v>82</v>
      </c>
      <c r="N1022" t="s">
        <v>94</v>
      </c>
      <c r="O1022" t="s">
        <v>98</v>
      </c>
      <c r="P1022">
        <v>2</v>
      </c>
      <c r="Q1022">
        <v>4</v>
      </c>
      <c r="R1022">
        <v>5</v>
      </c>
    </row>
    <row r="1023" spans="1:18" x14ac:dyDescent="0.25">
      <c r="A1023" s="8" t="s">
        <v>697</v>
      </c>
      <c r="B1023">
        <v>0</v>
      </c>
      <c r="C1023">
        <v>1</v>
      </c>
      <c r="D1023">
        <v>2020</v>
      </c>
      <c r="E1023">
        <v>7</v>
      </c>
      <c r="F1023" t="s">
        <v>647</v>
      </c>
      <c r="G1023">
        <v>1401</v>
      </c>
      <c r="H1023" t="b">
        <v>0</v>
      </c>
      <c r="I1023">
        <v>14.379999999999999</v>
      </c>
      <c r="J1023">
        <v>0</v>
      </c>
      <c r="K1023">
        <v>1</v>
      </c>
      <c r="L1023" t="s">
        <v>19</v>
      </c>
      <c r="M1023" t="s">
        <v>23</v>
      </c>
      <c r="N1023" t="s">
        <v>24</v>
      </c>
      <c r="O1023" t="s">
        <v>26</v>
      </c>
      <c r="P1023">
        <v>2</v>
      </c>
      <c r="Q1023">
        <v>2</v>
      </c>
      <c r="R1023">
        <v>4</v>
      </c>
    </row>
    <row r="1024" spans="1:18" x14ac:dyDescent="0.25">
      <c r="A1024" s="8" t="s">
        <v>697</v>
      </c>
      <c r="B1024">
        <v>0</v>
      </c>
      <c r="C1024">
        <v>1</v>
      </c>
      <c r="D1024">
        <v>2020</v>
      </c>
      <c r="E1024">
        <v>7</v>
      </c>
      <c r="F1024" t="s">
        <v>647</v>
      </c>
      <c r="G1024">
        <v>1403</v>
      </c>
      <c r="H1024" t="b">
        <v>0</v>
      </c>
      <c r="I1024">
        <v>2.2800000000000002</v>
      </c>
      <c r="J1024">
        <v>0</v>
      </c>
      <c r="K1024">
        <v>1</v>
      </c>
      <c r="L1024" t="s">
        <v>19</v>
      </c>
      <c r="M1024" t="s">
        <v>23</v>
      </c>
      <c r="N1024" t="s">
        <v>24</v>
      </c>
      <c r="O1024" t="s">
        <v>29</v>
      </c>
      <c r="P1024">
        <v>2</v>
      </c>
      <c r="Q1024">
        <v>2</v>
      </c>
      <c r="R1024">
        <v>4</v>
      </c>
    </row>
    <row r="1025" spans="1:18" x14ac:dyDescent="0.25">
      <c r="A1025" s="8" t="s">
        <v>697</v>
      </c>
      <c r="B1025">
        <v>0</v>
      </c>
      <c r="C1025">
        <v>1</v>
      </c>
      <c r="D1025">
        <v>2020</v>
      </c>
      <c r="E1025">
        <v>7</v>
      </c>
      <c r="F1025" t="s">
        <v>647</v>
      </c>
      <c r="G1025">
        <v>1405</v>
      </c>
      <c r="H1025" t="b">
        <v>0</v>
      </c>
      <c r="I1025">
        <v>1445.4300000000005</v>
      </c>
      <c r="J1025">
        <v>0.61</v>
      </c>
      <c r="K1025">
        <v>1</v>
      </c>
      <c r="L1025" t="s">
        <v>19</v>
      </c>
      <c r="M1025" t="s">
        <v>23</v>
      </c>
      <c r="N1025" t="s">
        <v>24</v>
      </c>
      <c r="O1025" t="s">
        <v>29</v>
      </c>
      <c r="P1025">
        <v>2</v>
      </c>
      <c r="Q1025">
        <v>2</v>
      </c>
      <c r="R1025">
        <v>4</v>
      </c>
    </row>
    <row r="1026" spans="1:18" x14ac:dyDescent="0.25">
      <c r="A1026" s="8" t="s">
        <v>697</v>
      </c>
      <c r="B1026">
        <v>0</v>
      </c>
      <c r="C1026">
        <v>1</v>
      </c>
      <c r="D1026">
        <v>2020</v>
      </c>
      <c r="E1026">
        <v>7</v>
      </c>
      <c r="F1026" t="s">
        <v>647</v>
      </c>
      <c r="G1026">
        <v>1406</v>
      </c>
      <c r="H1026" t="b">
        <v>0</v>
      </c>
      <c r="I1026">
        <v>162.79000000000002</v>
      </c>
      <c r="J1026">
        <v>67.930000000000007</v>
      </c>
      <c r="K1026">
        <v>1</v>
      </c>
      <c r="L1026" t="s">
        <v>19</v>
      </c>
      <c r="M1026" t="s">
        <v>23</v>
      </c>
      <c r="N1026" t="s">
        <v>24</v>
      </c>
      <c r="O1026" t="s">
        <v>27</v>
      </c>
      <c r="P1026">
        <v>2</v>
      </c>
      <c r="Q1026">
        <v>2</v>
      </c>
      <c r="R1026">
        <v>4</v>
      </c>
    </row>
    <row r="1027" spans="1:18" x14ac:dyDescent="0.25">
      <c r="A1027" s="8" t="s">
        <v>697</v>
      </c>
      <c r="B1027">
        <v>0</v>
      </c>
      <c r="C1027">
        <v>1</v>
      </c>
      <c r="D1027">
        <v>2020</v>
      </c>
      <c r="E1027">
        <v>7</v>
      </c>
      <c r="F1027" t="s">
        <v>647</v>
      </c>
      <c r="G1027">
        <v>1434</v>
      </c>
      <c r="H1027" t="b">
        <v>0</v>
      </c>
      <c r="I1027">
        <v>0</v>
      </c>
      <c r="J1027">
        <v>175.4</v>
      </c>
      <c r="K1027">
        <v>1</v>
      </c>
      <c r="L1027" t="s">
        <v>19</v>
      </c>
      <c r="M1027" t="s">
        <v>23</v>
      </c>
      <c r="N1027" t="s">
        <v>24</v>
      </c>
      <c r="O1027" t="s">
        <v>28</v>
      </c>
      <c r="P1027">
        <v>2</v>
      </c>
      <c r="Q1027">
        <v>2</v>
      </c>
      <c r="R1027">
        <v>4</v>
      </c>
    </row>
    <row r="1028" spans="1:18" x14ac:dyDescent="0.25">
      <c r="A1028" s="8" t="s">
        <v>697</v>
      </c>
      <c r="B1028">
        <v>0</v>
      </c>
      <c r="C1028">
        <v>1</v>
      </c>
      <c r="D1028">
        <v>2020</v>
      </c>
      <c r="E1028">
        <v>7</v>
      </c>
      <c r="F1028" t="s">
        <v>647</v>
      </c>
      <c r="G1028">
        <v>1437</v>
      </c>
      <c r="H1028" t="b">
        <v>0</v>
      </c>
      <c r="I1028">
        <v>67.930000000000007</v>
      </c>
      <c r="J1028">
        <v>0</v>
      </c>
      <c r="K1028">
        <v>1</v>
      </c>
      <c r="L1028" t="s">
        <v>19</v>
      </c>
      <c r="M1028" t="s">
        <v>23</v>
      </c>
      <c r="N1028" t="s">
        <v>24</v>
      </c>
      <c r="O1028" t="s">
        <v>29</v>
      </c>
      <c r="P1028">
        <v>2</v>
      </c>
      <c r="Q1028">
        <v>2</v>
      </c>
      <c r="R1028">
        <v>4</v>
      </c>
    </row>
    <row r="1029" spans="1:18" x14ac:dyDescent="0.25">
      <c r="A1029" s="8" t="s">
        <v>697</v>
      </c>
      <c r="B1029">
        <v>0</v>
      </c>
      <c r="C1029">
        <v>1</v>
      </c>
      <c r="D1029">
        <v>2020</v>
      </c>
      <c r="E1029">
        <v>7</v>
      </c>
      <c r="F1029" t="s">
        <v>647</v>
      </c>
      <c r="G1029">
        <v>1600</v>
      </c>
      <c r="H1029" t="b">
        <v>0</v>
      </c>
      <c r="I1029">
        <v>0</v>
      </c>
      <c r="J1029">
        <v>72.099999999999994</v>
      </c>
      <c r="K1029">
        <v>1</v>
      </c>
      <c r="L1029" t="s">
        <v>19</v>
      </c>
      <c r="M1029" t="s">
        <v>30</v>
      </c>
      <c r="N1029" t="s">
        <v>31</v>
      </c>
      <c r="O1029" t="s">
        <v>32</v>
      </c>
      <c r="P1029">
        <v>2</v>
      </c>
      <c r="Q1029">
        <v>4</v>
      </c>
      <c r="R1029">
        <v>1</v>
      </c>
    </row>
    <row r="1030" spans="1:18" x14ac:dyDescent="0.25">
      <c r="A1030" s="8" t="s">
        <v>697</v>
      </c>
      <c r="B1030">
        <v>0</v>
      </c>
      <c r="C1030">
        <v>1</v>
      </c>
      <c r="D1030">
        <v>2020</v>
      </c>
      <c r="E1030">
        <v>7</v>
      </c>
      <c r="F1030" t="s">
        <v>647</v>
      </c>
      <c r="G1030">
        <v>1803</v>
      </c>
      <c r="H1030" t="b">
        <v>0</v>
      </c>
      <c r="I1030">
        <v>0</v>
      </c>
      <c r="J1030">
        <v>8786.2099999999991</v>
      </c>
      <c r="K1030">
        <v>1</v>
      </c>
      <c r="L1030" t="s">
        <v>19</v>
      </c>
      <c r="M1030" t="s">
        <v>30</v>
      </c>
      <c r="N1030" t="s">
        <v>31</v>
      </c>
      <c r="O1030" t="s">
        <v>33</v>
      </c>
      <c r="P1030">
        <v>2</v>
      </c>
      <c r="Q1030">
        <v>4</v>
      </c>
      <c r="R1030">
        <v>1</v>
      </c>
    </row>
    <row r="1031" spans="1:18" x14ac:dyDescent="0.25">
      <c r="A1031" s="8" t="s">
        <v>697</v>
      </c>
      <c r="B1031">
        <v>0</v>
      </c>
      <c r="C1031">
        <v>1</v>
      </c>
      <c r="D1031">
        <v>2020</v>
      </c>
      <c r="E1031">
        <v>7</v>
      </c>
      <c r="F1031" t="s">
        <v>647</v>
      </c>
      <c r="G1031">
        <v>3095</v>
      </c>
      <c r="H1031" t="b">
        <v>0</v>
      </c>
      <c r="I1031">
        <v>0</v>
      </c>
      <c r="J1031">
        <v>359.47</v>
      </c>
      <c r="K1031">
        <v>2</v>
      </c>
      <c r="L1031" t="s">
        <v>46</v>
      </c>
      <c r="M1031" t="s">
        <v>47</v>
      </c>
      <c r="N1031" t="s">
        <v>47</v>
      </c>
      <c r="O1031" t="s">
        <v>50</v>
      </c>
      <c r="P1031">
        <v>2</v>
      </c>
      <c r="Q1031">
        <v>3</v>
      </c>
      <c r="R1031">
        <v>3</v>
      </c>
    </row>
    <row r="1032" spans="1:18" x14ac:dyDescent="0.25">
      <c r="A1032" s="8" t="s">
        <v>697</v>
      </c>
      <c r="B1032">
        <v>0</v>
      </c>
      <c r="C1032">
        <v>1</v>
      </c>
      <c r="D1032">
        <v>2020</v>
      </c>
      <c r="E1032">
        <v>7</v>
      </c>
      <c r="F1032" t="s">
        <v>647</v>
      </c>
      <c r="G1032">
        <v>3300</v>
      </c>
      <c r="H1032" t="b">
        <v>0</v>
      </c>
      <c r="I1032">
        <v>4.45</v>
      </c>
      <c r="J1032">
        <v>3422.2299999999996</v>
      </c>
      <c r="K1032">
        <v>2</v>
      </c>
      <c r="L1032" t="s">
        <v>51</v>
      </c>
      <c r="M1032" t="s">
        <v>149</v>
      </c>
      <c r="N1032" t="s">
        <v>149</v>
      </c>
      <c r="O1032" t="s">
        <v>150</v>
      </c>
      <c r="P1032">
        <v>3</v>
      </c>
      <c r="Q1032">
        <v>4</v>
      </c>
      <c r="R1032">
        <v>1</v>
      </c>
    </row>
    <row r="1033" spans="1:18" x14ac:dyDescent="0.25">
      <c r="A1033" s="8" t="s">
        <v>697</v>
      </c>
      <c r="B1033">
        <v>0</v>
      </c>
      <c r="C1033">
        <v>1</v>
      </c>
      <c r="D1033">
        <v>2020</v>
      </c>
      <c r="E1033">
        <v>7</v>
      </c>
      <c r="F1033" t="s">
        <v>647</v>
      </c>
      <c r="G1033">
        <v>3790</v>
      </c>
      <c r="H1033" t="b">
        <v>0</v>
      </c>
      <c r="I1033">
        <v>127.5</v>
      </c>
      <c r="J1033">
        <v>4057.44</v>
      </c>
      <c r="K1033">
        <v>2</v>
      </c>
      <c r="L1033" t="s">
        <v>51</v>
      </c>
      <c r="M1033" t="s">
        <v>52</v>
      </c>
      <c r="N1033" t="s">
        <v>52</v>
      </c>
      <c r="O1033" t="s">
        <v>59</v>
      </c>
      <c r="P1033">
        <v>3</v>
      </c>
      <c r="Q1033">
        <v>8</v>
      </c>
      <c r="R1033">
        <v>1</v>
      </c>
    </row>
    <row r="1034" spans="1:18" x14ac:dyDescent="0.25">
      <c r="A1034" s="8" t="s">
        <v>697</v>
      </c>
      <c r="B1034">
        <v>0</v>
      </c>
      <c r="C1034">
        <v>1</v>
      </c>
      <c r="D1034">
        <v>2020</v>
      </c>
      <c r="E1034">
        <v>7</v>
      </c>
      <c r="F1034" t="s">
        <v>647</v>
      </c>
      <c r="G1034">
        <v>6020</v>
      </c>
      <c r="H1034" t="b">
        <v>0</v>
      </c>
      <c r="I1034">
        <v>3200</v>
      </c>
      <c r="J1034">
        <v>0</v>
      </c>
      <c r="K1034">
        <v>0</v>
      </c>
      <c r="L1034" t="s">
        <v>70</v>
      </c>
      <c r="M1034" t="s">
        <v>74</v>
      </c>
      <c r="N1034" t="s">
        <v>75</v>
      </c>
      <c r="O1034" t="s">
        <v>76</v>
      </c>
      <c r="P1034">
        <v>2</v>
      </c>
      <c r="Q1034">
        <v>2</v>
      </c>
      <c r="R1034">
        <v>1</v>
      </c>
    </row>
    <row r="1035" spans="1:18" x14ac:dyDescent="0.25">
      <c r="A1035" s="8" t="s">
        <v>697</v>
      </c>
      <c r="B1035">
        <v>0</v>
      </c>
      <c r="C1035">
        <v>1</v>
      </c>
      <c r="D1035">
        <v>2020</v>
      </c>
      <c r="E1035">
        <v>7</v>
      </c>
      <c r="F1035" t="s">
        <v>647</v>
      </c>
      <c r="G1035">
        <v>6095</v>
      </c>
      <c r="H1035" t="b">
        <v>0</v>
      </c>
      <c r="I1035">
        <v>25.86</v>
      </c>
      <c r="J1035">
        <v>0</v>
      </c>
      <c r="K1035">
        <v>0</v>
      </c>
      <c r="L1035" t="s">
        <v>70</v>
      </c>
      <c r="M1035" t="s">
        <v>74</v>
      </c>
      <c r="N1035" t="s">
        <v>75</v>
      </c>
      <c r="O1035" t="s">
        <v>115</v>
      </c>
      <c r="P1035">
        <v>2</v>
      </c>
      <c r="Q1035">
        <v>2</v>
      </c>
      <c r="R1035">
        <v>1</v>
      </c>
    </row>
    <row r="1036" spans="1:18" x14ac:dyDescent="0.25">
      <c r="A1036" s="8" t="s">
        <v>697</v>
      </c>
      <c r="B1036">
        <v>0</v>
      </c>
      <c r="C1036">
        <v>1</v>
      </c>
      <c r="D1036">
        <v>2020</v>
      </c>
      <c r="E1036">
        <v>7</v>
      </c>
      <c r="F1036" t="s">
        <v>647</v>
      </c>
      <c r="G1036">
        <v>6110</v>
      </c>
      <c r="H1036" t="b">
        <v>0</v>
      </c>
      <c r="I1036">
        <v>707.44</v>
      </c>
      <c r="J1036">
        <v>0</v>
      </c>
      <c r="K1036">
        <v>0</v>
      </c>
      <c r="L1036" t="s">
        <v>70</v>
      </c>
      <c r="M1036" t="s">
        <v>74</v>
      </c>
      <c r="N1036" t="s">
        <v>78</v>
      </c>
      <c r="O1036" t="s">
        <v>79</v>
      </c>
      <c r="P1036">
        <v>2</v>
      </c>
      <c r="Q1036">
        <v>2</v>
      </c>
      <c r="R1036">
        <v>2</v>
      </c>
    </row>
    <row r="1037" spans="1:18" x14ac:dyDescent="0.25">
      <c r="A1037" s="8" t="s">
        <v>697</v>
      </c>
      <c r="B1037">
        <v>0</v>
      </c>
      <c r="C1037">
        <v>1</v>
      </c>
      <c r="D1037">
        <v>2020</v>
      </c>
      <c r="E1037">
        <v>7</v>
      </c>
      <c r="F1037" t="s">
        <v>647</v>
      </c>
      <c r="G1037">
        <v>6140</v>
      </c>
      <c r="H1037" t="b">
        <v>0</v>
      </c>
      <c r="I1037">
        <v>150</v>
      </c>
      <c r="J1037">
        <v>127.5</v>
      </c>
      <c r="K1037">
        <v>0</v>
      </c>
      <c r="L1037" t="s">
        <v>70</v>
      </c>
      <c r="M1037" t="s">
        <v>74</v>
      </c>
      <c r="N1037" t="s">
        <v>78</v>
      </c>
      <c r="O1037" t="s">
        <v>147</v>
      </c>
      <c r="P1037">
        <v>2</v>
      </c>
      <c r="Q1037">
        <v>2</v>
      </c>
      <c r="R1037">
        <v>2</v>
      </c>
    </row>
    <row r="1038" spans="1:18" x14ac:dyDescent="0.25">
      <c r="A1038" s="8" t="s">
        <v>697</v>
      </c>
      <c r="B1038">
        <v>0</v>
      </c>
      <c r="C1038">
        <v>1</v>
      </c>
      <c r="D1038">
        <v>2020</v>
      </c>
      <c r="E1038">
        <v>7</v>
      </c>
      <c r="F1038" t="s">
        <v>647</v>
      </c>
      <c r="G1038">
        <v>6300</v>
      </c>
      <c r="H1038" t="b">
        <v>0</v>
      </c>
      <c r="I1038">
        <v>247.3</v>
      </c>
      <c r="J1038">
        <v>0</v>
      </c>
      <c r="K1038">
        <v>0</v>
      </c>
      <c r="L1038" t="s">
        <v>70</v>
      </c>
      <c r="M1038" t="s">
        <v>82</v>
      </c>
      <c r="N1038" t="s">
        <v>83</v>
      </c>
      <c r="O1038" t="s">
        <v>82</v>
      </c>
      <c r="P1038">
        <v>2</v>
      </c>
      <c r="Q1038">
        <v>4</v>
      </c>
      <c r="R1038">
        <v>10</v>
      </c>
    </row>
    <row r="1039" spans="1:18" x14ac:dyDescent="0.25">
      <c r="A1039" s="8" t="s">
        <v>697</v>
      </c>
      <c r="B1039">
        <v>0</v>
      </c>
      <c r="C1039">
        <v>1</v>
      </c>
      <c r="D1039">
        <v>2020</v>
      </c>
      <c r="E1039">
        <v>7</v>
      </c>
      <c r="F1039" t="s">
        <v>647</v>
      </c>
      <c r="G1039">
        <v>6310</v>
      </c>
      <c r="H1039" t="b">
        <v>0</v>
      </c>
      <c r="I1039">
        <v>5276.27</v>
      </c>
      <c r="J1039">
        <v>0</v>
      </c>
      <c r="K1039">
        <v>0</v>
      </c>
      <c r="L1039" t="s">
        <v>70</v>
      </c>
      <c r="M1039" t="s">
        <v>82</v>
      </c>
      <c r="N1039" t="s">
        <v>84</v>
      </c>
      <c r="O1039" t="s">
        <v>85</v>
      </c>
      <c r="P1039">
        <v>2</v>
      </c>
      <c r="Q1039">
        <v>4</v>
      </c>
      <c r="R1039">
        <v>1</v>
      </c>
    </row>
    <row r="1040" spans="1:18" x14ac:dyDescent="0.25">
      <c r="A1040" s="8" t="s">
        <v>697</v>
      </c>
      <c r="B1040">
        <v>0</v>
      </c>
      <c r="C1040">
        <v>1</v>
      </c>
      <c r="D1040">
        <v>2020</v>
      </c>
      <c r="E1040">
        <v>7</v>
      </c>
      <c r="F1040" t="s">
        <v>647</v>
      </c>
      <c r="G1040">
        <v>6325</v>
      </c>
      <c r="H1040" t="b">
        <v>0</v>
      </c>
      <c r="I1040">
        <v>1110.51</v>
      </c>
      <c r="J1040">
        <v>0</v>
      </c>
      <c r="K1040">
        <v>0</v>
      </c>
      <c r="L1040" t="s">
        <v>70</v>
      </c>
      <c r="M1040" t="s">
        <v>82</v>
      </c>
      <c r="N1040" t="s">
        <v>84</v>
      </c>
      <c r="O1040" t="s">
        <v>86</v>
      </c>
      <c r="P1040">
        <v>2</v>
      </c>
      <c r="Q1040">
        <v>4</v>
      </c>
      <c r="R1040">
        <v>1</v>
      </c>
    </row>
    <row r="1041" spans="1:18" x14ac:dyDescent="0.25">
      <c r="A1041" s="8" t="s">
        <v>697</v>
      </c>
      <c r="B1041">
        <v>0</v>
      </c>
      <c r="C1041">
        <v>1</v>
      </c>
      <c r="D1041">
        <v>2020</v>
      </c>
      <c r="E1041">
        <v>7</v>
      </c>
      <c r="F1041" t="s">
        <v>647</v>
      </c>
      <c r="G1041">
        <v>6330</v>
      </c>
      <c r="H1041" t="b">
        <v>0</v>
      </c>
      <c r="I1041">
        <v>424.59</v>
      </c>
      <c r="J1041">
        <v>0</v>
      </c>
      <c r="K1041">
        <v>0</v>
      </c>
      <c r="L1041" t="s">
        <v>70</v>
      </c>
      <c r="M1041" t="s">
        <v>82</v>
      </c>
      <c r="N1041" t="s">
        <v>84</v>
      </c>
      <c r="O1041" t="s">
        <v>87</v>
      </c>
      <c r="P1041">
        <v>2</v>
      </c>
      <c r="Q1041">
        <v>4</v>
      </c>
      <c r="R1041">
        <v>1</v>
      </c>
    </row>
    <row r="1042" spans="1:18" x14ac:dyDescent="0.25">
      <c r="A1042" s="8" t="s">
        <v>697</v>
      </c>
      <c r="B1042">
        <v>0</v>
      </c>
      <c r="C1042">
        <v>1</v>
      </c>
      <c r="D1042">
        <v>2020</v>
      </c>
      <c r="E1042">
        <v>7</v>
      </c>
      <c r="F1042" t="s">
        <v>647</v>
      </c>
      <c r="G1042">
        <v>6400</v>
      </c>
      <c r="H1042" t="b">
        <v>0</v>
      </c>
      <c r="I1042">
        <v>307.44</v>
      </c>
      <c r="J1042">
        <v>0</v>
      </c>
      <c r="K1042">
        <v>0</v>
      </c>
      <c r="L1042" t="s">
        <v>70</v>
      </c>
      <c r="M1042" t="s">
        <v>82</v>
      </c>
      <c r="N1042" t="s">
        <v>88</v>
      </c>
      <c r="O1042" t="s">
        <v>89</v>
      </c>
      <c r="P1042">
        <v>2</v>
      </c>
      <c r="Q1042">
        <v>4</v>
      </c>
      <c r="R1042">
        <v>2</v>
      </c>
    </row>
    <row r="1043" spans="1:18" x14ac:dyDescent="0.25">
      <c r="A1043" s="8" t="s">
        <v>697</v>
      </c>
      <c r="B1043">
        <v>0</v>
      </c>
      <c r="C1043">
        <v>1</v>
      </c>
      <c r="D1043">
        <v>2020</v>
      </c>
      <c r="E1043">
        <v>7</v>
      </c>
      <c r="F1043" t="s">
        <v>647</v>
      </c>
      <c r="G1043">
        <v>6640</v>
      </c>
      <c r="H1043" t="b">
        <v>0</v>
      </c>
      <c r="I1043">
        <v>31.24</v>
      </c>
      <c r="J1043">
        <v>0</v>
      </c>
      <c r="K1043">
        <v>0</v>
      </c>
      <c r="L1043" t="s">
        <v>70</v>
      </c>
      <c r="M1043" t="s">
        <v>82</v>
      </c>
      <c r="N1043" t="s">
        <v>94</v>
      </c>
      <c r="O1043" t="s">
        <v>95</v>
      </c>
      <c r="P1043">
        <v>2</v>
      </c>
      <c r="Q1043">
        <v>4</v>
      </c>
      <c r="R1043">
        <v>5</v>
      </c>
    </row>
    <row r="1044" spans="1:18" x14ac:dyDescent="0.25">
      <c r="A1044" s="8" t="s">
        <v>697</v>
      </c>
      <c r="B1044">
        <v>0</v>
      </c>
      <c r="C1044">
        <v>1</v>
      </c>
      <c r="D1044">
        <v>2020</v>
      </c>
      <c r="E1044">
        <v>7</v>
      </c>
      <c r="F1044" t="s">
        <v>647</v>
      </c>
      <c r="G1044">
        <v>6800</v>
      </c>
      <c r="H1044" t="b">
        <v>0</v>
      </c>
      <c r="I1044">
        <v>37.49</v>
      </c>
      <c r="J1044">
        <v>0</v>
      </c>
      <c r="K1044">
        <v>0</v>
      </c>
      <c r="L1044" t="s">
        <v>70</v>
      </c>
      <c r="M1044" t="s">
        <v>82</v>
      </c>
      <c r="N1044" t="s">
        <v>99</v>
      </c>
      <c r="O1044" t="s">
        <v>123</v>
      </c>
      <c r="P1044">
        <v>2</v>
      </c>
      <c r="Q1044">
        <v>4</v>
      </c>
      <c r="R1044">
        <v>6</v>
      </c>
    </row>
    <row r="1045" spans="1:18" x14ac:dyDescent="0.25">
      <c r="A1045" s="8" t="s">
        <v>697</v>
      </c>
      <c r="B1045">
        <v>0</v>
      </c>
      <c r="C1045">
        <v>1</v>
      </c>
      <c r="D1045">
        <v>2020</v>
      </c>
      <c r="E1045">
        <v>7</v>
      </c>
      <c r="F1045" t="s">
        <v>647</v>
      </c>
      <c r="G1045">
        <v>6805</v>
      </c>
      <c r="H1045" t="b">
        <v>0</v>
      </c>
      <c r="I1045">
        <v>166.73</v>
      </c>
      <c r="J1045">
        <v>0</v>
      </c>
      <c r="K1045">
        <v>0</v>
      </c>
      <c r="L1045" t="s">
        <v>70</v>
      </c>
      <c r="M1045" t="s">
        <v>82</v>
      </c>
      <c r="N1045" t="s">
        <v>99</v>
      </c>
      <c r="O1045" t="s">
        <v>100</v>
      </c>
      <c r="P1045">
        <v>2</v>
      </c>
      <c r="Q1045">
        <v>4</v>
      </c>
      <c r="R1045">
        <v>6</v>
      </c>
    </row>
    <row r="1046" spans="1:18" x14ac:dyDescent="0.25">
      <c r="A1046" s="8" t="s">
        <v>697</v>
      </c>
      <c r="B1046">
        <v>0</v>
      </c>
      <c r="C1046">
        <v>1</v>
      </c>
      <c r="D1046">
        <v>2020</v>
      </c>
      <c r="E1046">
        <v>7</v>
      </c>
      <c r="F1046" t="s">
        <v>647</v>
      </c>
      <c r="G1046">
        <v>6815</v>
      </c>
      <c r="H1046" t="b">
        <v>0</v>
      </c>
      <c r="I1046">
        <v>510.59000000000003</v>
      </c>
      <c r="J1046">
        <v>3.84</v>
      </c>
      <c r="K1046">
        <v>0</v>
      </c>
      <c r="L1046" t="s">
        <v>70</v>
      </c>
      <c r="M1046" t="s">
        <v>82</v>
      </c>
      <c r="N1046" t="s">
        <v>99</v>
      </c>
      <c r="O1046" t="s">
        <v>99</v>
      </c>
      <c r="P1046">
        <v>2</v>
      </c>
      <c r="Q1046">
        <v>4</v>
      </c>
      <c r="R1046">
        <v>6</v>
      </c>
    </row>
    <row r="1047" spans="1:18" x14ac:dyDescent="0.25">
      <c r="A1047" s="8" t="s">
        <v>697</v>
      </c>
      <c r="B1047">
        <v>0</v>
      </c>
      <c r="C1047">
        <v>1</v>
      </c>
      <c r="D1047">
        <v>2020</v>
      </c>
      <c r="E1047">
        <v>7</v>
      </c>
      <c r="F1047" t="s">
        <v>647</v>
      </c>
      <c r="G1047">
        <v>6825</v>
      </c>
      <c r="H1047" t="b">
        <v>0</v>
      </c>
      <c r="I1047">
        <v>576.61</v>
      </c>
      <c r="J1047">
        <v>0</v>
      </c>
      <c r="K1047">
        <v>0</v>
      </c>
      <c r="L1047" t="s">
        <v>70</v>
      </c>
      <c r="M1047" t="s">
        <v>82</v>
      </c>
      <c r="N1047" t="s">
        <v>101</v>
      </c>
      <c r="O1047" t="s">
        <v>102</v>
      </c>
      <c r="P1047">
        <v>2</v>
      </c>
      <c r="Q1047">
        <v>4</v>
      </c>
      <c r="R1047">
        <v>9</v>
      </c>
    </row>
    <row r="1048" spans="1:18" x14ac:dyDescent="0.25">
      <c r="A1048" s="8" t="s">
        <v>697</v>
      </c>
      <c r="B1048">
        <v>0</v>
      </c>
      <c r="C1048">
        <v>1</v>
      </c>
      <c r="D1048">
        <v>2020</v>
      </c>
      <c r="E1048">
        <v>7</v>
      </c>
      <c r="F1048" t="s">
        <v>647</v>
      </c>
      <c r="G1048">
        <v>6830</v>
      </c>
      <c r="H1048" t="b">
        <v>0</v>
      </c>
      <c r="I1048">
        <v>1230.7</v>
      </c>
      <c r="J1048">
        <v>0</v>
      </c>
      <c r="K1048">
        <v>0</v>
      </c>
      <c r="L1048" t="s">
        <v>70</v>
      </c>
      <c r="M1048" t="s">
        <v>82</v>
      </c>
      <c r="N1048" t="s">
        <v>101</v>
      </c>
      <c r="O1048" t="s">
        <v>151</v>
      </c>
      <c r="P1048">
        <v>2</v>
      </c>
      <c r="Q1048">
        <v>4</v>
      </c>
      <c r="R1048">
        <v>9</v>
      </c>
    </row>
    <row r="1049" spans="1:18" x14ac:dyDescent="0.25">
      <c r="A1049" s="8" t="s">
        <v>697</v>
      </c>
      <c r="B1049">
        <v>0</v>
      </c>
      <c r="C1049">
        <v>1</v>
      </c>
      <c r="D1049">
        <v>2020</v>
      </c>
      <c r="E1049">
        <v>7</v>
      </c>
      <c r="F1049" t="s">
        <v>647</v>
      </c>
      <c r="G1049">
        <v>6850</v>
      </c>
      <c r="H1049" t="b">
        <v>0</v>
      </c>
      <c r="I1049">
        <v>70.34</v>
      </c>
      <c r="J1049">
        <v>0</v>
      </c>
      <c r="K1049">
        <v>0</v>
      </c>
      <c r="L1049" t="s">
        <v>70</v>
      </c>
      <c r="M1049" t="s">
        <v>82</v>
      </c>
      <c r="N1049" t="s">
        <v>103</v>
      </c>
      <c r="O1049" t="s">
        <v>103</v>
      </c>
      <c r="P1049">
        <v>2</v>
      </c>
      <c r="Q1049">
        <v>4</v>
      </c>
      <c r="R1049">
        <v>11</v>
      </c>
    </row>
    <row r="1050" spans="1:18" x14ac:dyDescent="0.25">
      <c r="A1050" s="8" t="s">
        <v>697</v>
      </c>
      <c r="B1050">
        <v>0</v>
      </c>
      <c r="C1050">
        <v>1</v>
      </c>
      <c r="D1050">
        <v>2020</v>
      </c>
      <c r="E1050">
        <v>7</v>
      </c>
      <c r="F1050" t="s">
        <v>647</v>
      </c>
      <c r="G1050">
        <v>6855</v>
      </c>
      <c r="H1050" t="b">
        <v>0</v>
      </c>
      <c r="I1050">
        <v>175</v>
      </c>
      <c r="J1050">
        <v>0</v>
      </c>
      <c r="K1050">
        <v>0</v>
      </c>
      <c r="L1050" t="s">
        <v>70</v>
      </c>
      <c r="M1050" t="s">
        <v>82</v>
      </c>
      <c r="N1050" t="s">
        <v>103</v>
      </c>
      <c r="O1050" t="s">
        <v>104</v>
      </c>
      <c r="P1050">
        <v>2</v>
      </c>
      <c r="Q1050">
        <v>4</v>
      </c>
      <c r="R1050">
        <v>11</v>
      </c>
    </row>
    <row r="1051" spans="1:18" x14ac:dyDescent="0.25">
      <c r="A1051" s="8" t="s">
        <v>697</v>
      </c>
      <c r="B1051">
        <v>0</v>
      </c>
      <c r="C1051">
        <v>1</v>
      </c>
      <c r="D1051">
        <v>2020</v>
      </c>
      <c r="E1051">
        <v>7</v>
      </c>
      <c r="F1051" t="s">
        <v>647</v>
      </c>
      <c r="G1051">
        <v>7310</v>
      </c>
      <c r="H1051" t="b">
        <v>0</v>
      </c>
      <c r="I1051">
        <v>999.86</v>
      </c>
      <c r="J1051">
        <v>0</v>
      </c>
      <c r="K1051">
        <v>0</v>
      </c>
      <c r="L1051" t="s">
        <v>126</v>
      </c>
      <c r="M1051" t="s">
        <v>127</v>
      </c>
      <c r="N1051" t="s">
        <v>127</v>
      </c>
      <c r="O1051" t="s">
        <v>146</v>
      </c>
      <c r="P1051">
        <v>4</v>
      </c>
      <c r="Q1051">
        <v>2</v>
      </c>
      <c r="R1051">
        <v>1</v>
      </c>
    </row>
    <row r="1052" spans="1:18" x14ac:dyDescent="0.25">
      <c r="A1052" s="8" t="s">
        <v>697</v>
      </c>
      <c r="B1052">
        <v>0</v>
      </c>
      <c r="C1052">
        <v>1</v>
      </c>
      <c r="D1052">
        <v>2020</v>
      </c>
      <c r="E1052">
        <v>7</v>
      </c>
      <c r="F1052" t="s">
        <v>648</v>
      </c>
      <c r="G1052">
        <v>650</v>
      </c>
      <c r="H1052" t="b">
        <v>0</v>
      </c>
      <c r="I1052">
        <v>1923.28</v>
      </c>
      <c r="J1052">
        <v>53.54</v>
      </c>
      <c r="K1052">
        <v>1</v>
      </c>
      <c r="L1052" t="s">
        <v>9</v>
      </c>
      <c r="M1052" t="s">
        <v>13</v>
      </c>
      <c r="N1052" t="s">
        <v>14</v>
      </c>
      <c r="O1052" t="s">
        <v>17</v>
      </c>
      <c r="P1052">
        <v>1</v>
      </c>
      <c r="Q1052">
        <v>2</v>
      </c>
      <c r="R1052">
        <v>3</v>
      </c>
    </row>
    <row r="1053" spans="1:18" x14ac:dyDescent="0.25">
      <c r="A1053" s="8" t="s">
        <v>697</v>
      </c>
      <c r="B1053">
        <v>0</v>
      </c>
      <c r="C1053">
        <v>1</v>
      </c>
      <c r="D1053">
        <v>2020</v>
      </c>
      <c r="E1053">
        <v>7</v>
      </c>
      <c r="F1053" t="s">
        <v>648</v>
      </c>
      <c r="G1053">
        <v>670</v>
      </c>
      <c r="H1053" t="b">
        <v>0</v>
      </c>
      <c r="I1053">
        <v>1924.43</v>
      </c>
      <c r="J1053">
        <v>0</v>
      </c>
      <c r="K1053">
        <v>1</v>
      </c>
      <c r="L1053" t="s">
        <v>9</v>
      </c>
      <c r="M1053" t="s">
        <v>13</v>
      </c>
      <c r="N1053" t="s">
        <v>14</v>
      </c>
      <c r="O1053" t="s">
        <v>18</v>
      </c>
      <c r="P1053">
        <v>1</v>
      </c>
      <c r="Q1053">
        <v>2</v>
      </c>
      <c r="R1053">
        <v>3</v>
      </c>
    </row>
    <row r="1054" spans="1:18" x14ac:dyDescent="0.25">
      <c r="A1054" s="8" t="s">
        <v>697</v>
      </c>
      <c r="B1054">
        <v>0</v>
      </c>
      <c r="C1054">
        <v>1</v>
      </c>
      <c r="D1054">
        <v>2020</v>
      </c>
      <c r="E1054">
        <v>7</v>
      </c>
      <c r="F1054" t="s">
        <v>648</v>
      </c>
      <c r="G1054">
        <v>1405</v>
      </c>
      <c r="H1054" t="b">
        <v>0</v>
      </c>
      <c r="I1054">
        <v>882.98</v>
      </c>
      <c r="J1054">
        <v>0</v>
      </c>
      <c r="K1054">
        <v>1</v>
      </c>
      <c r="L1054" t="s">
        <v>19</v>
      </c>
      <c r="M1054" t="s">
        <v>23</v>
      </c>
      <c r="N1054" t="s">
        <v>24</v>
      </c>
      <c r="O1054" t="s">
        <v>29</v>
      </c>
      <c r="P1054">
        <v>2</v>
      </c>
      <c r="Q1054">
        <v>2</v>
      </c>
      <c r="R1054">
        <v>4</v>
      </c>
    </row>
    <row r="1055" spans="1:18" x14ac:dyDescent="0.25">
      <c r="A1055" s="8" t="s">
        <v>697</v>
      </c>
      <c r="B1055">
        <v>0</v>
      </c>
      <c r="C1055">
        <v>1</v>
      </c>
      <c r="D1055">
        <v>2020</v>
      </c>
      <c r="E1055">
        <v>7</v>
      </c>
      <c r="F1055" t="s">
        <v>648</v>
      </c>
      <c r="G1055">
        <v>1409</v>
      </c>
      <c r="H1055" t="b">
        <v>0</v>
      </c>
      <c r="I1055">
        <v>95.94</v>
      </c>
      <c r="J1055">
        <v>0</v>
      </c>
      <c r="K1055">
        <v>1</v>
      </c>
      <c r="L1055" t="s">
        <v>19</v>
      </c>
      <c r="M1055" t="s">
        <v>23</v>
      </c>
      <c r="N1055" t="s">
        <v>24</v>
      </c>
      <c r="O1055" t="s">
        <v>611</v>
      </c>
      <c r="P1055">
        <v>2</v>
      </c>
      <c r="Q1055">
        <v>2</v>
      </c>
      <c r="R1055">
        <v>4</v>
      </c>
    </row>
    <row r="1056" spans="1:18" x14ac:dyDescent="0.25">
      <c r="A1056" s="8" t="s">
        <v>697</v>
      </c>
      <c r="B1056">
        <v>0</v>
      </c>
      <c r="C1056">
        <v>1</v>
      </c>
      <c r="D1056">
        <v>2020</v>
      </c>
      <c r="E1056">
        <v>7</v>
      </c>
      <c r="F1056" t="s">
        <v>648</v>
      </c>
      <c r="G1056">
        <v>1434</v>
      </c>
      <c r="H1056" t="b">
        <v>0</v>
      </c>
      <c r="I1056">
        <v>196</v>
      </c>
      <c r="J1056">
        <v>0</v>
      </c>
      <c r="K1056">
        <v>1</v>
      </c>
      <c r="L1056" t="s">
        <v>19</v>
      </c>
      <c r="M1056" t="s">
        <v>23</v>
      </c>
      <c r="N1056" t="s">
        <v>24</v>
      </c>
      <c r="O1056" t="s">
        <v>28</v>
      </c>
      <c r="P1056">
        <v>2</v>
      </c>
      <c r="Q1056">
        <v>2</v>
      </c>
      <c r="R1056">
        <v>4</v>
      </c>
    </row>
    <row r="1057" spans="1:18" x14ac:dyDescent="0.25">
      <c r="A1057" s="8" t="s">
        <v>697</v>
      </c>
      <c r="B1057">
        <v>0</v>
      </c>
      <c r="C1057">
        <v>1</v>
      </c>
      <c r="D1057">
        <v>2020</v>
      </c>
      <c r="E1057">
        <v>7</v>
      </c>
      <c r="F1057" t="s">
        <v>648</v>
      </c>
      <c r="G1057">
        <v>3300</v>
      </c>
      <c r="H1057" t="b">
        <v>0</v>
      </c>
      <c r="I1057">
        <v>0</v>
      </c>
      <c r="J1057">
        <v>8422.07</v>
      </c>
      <c r="K1057">
        <v>2</v>
      </c>
      <c r="L1057" t="s">
        <v>51</v>
      </c>
      <c r="M1057" t="s">
        <v>149</v>
      </c>
      <c r="N1057" t="s">
        <v>149</v>
      </c>
      <c r="O1057" t="s">
        <v>150</v>
      </c>
      <c r="P1057">
        <v>3</v>
      </c>
      <c r="Q1057">
        <v>4</v>
      </c>
      <c r="R1057">
        <v>1</v>
      </c>
    </row>
    <row r="1058" spans="1:18" x14ac:dyDescent="0.25">
      <c r="A1058" s="8" t="s">
        <v>697</v>
      </c>
      <c r="B1058">
        <v>0</v>
      </c>
      <c r="C1058">
        <v>1</v>
      </c>
      <c r="D1058">
        <v>2020</v>
      </c>
      <c r="E1058">
        <v>7</v>
      </c>
      <c r="F1058" t="s">
        <v>648</v>
      </c>
      <c r="G1058">
        <v>3838</v>
      </c>
      <c r="H1058" t="b">
        <v>0</v>
      </c>
      <c r="I1058">
        <v>0</v>
      </c>
      <c r="J1058">
        <v>95.94</v>
      </c>
      <c r="K1058">
        <v>2</v>
      </c>
      <c r="L1058" t="s">
        <v>51</v>
      </c>
      <c r="M1058" t="s">
        <v>52</v>
      </c>
      <c r="N1058" t="s">
        <v>52</v>
      </c>
      <c r="O1058" t="s">
        <v>613</v>
      </c>
      <c r="P1058">
        <v>3</v>
      </c>
      <c r="Q1058">
        <v>8</v>
      </c>
      <c r="R1058">
        <v>1</v>
      </c>
    </row>
    <row r="1059" spans="1:18" x14ac:dyDescent="0.25">
      <c r="A1059" s="8" t="s">
        <v>697</v>
      </c>
      <c r="B1059">
        <v>0</v>
      </c>
      <c r="C1059">
        <v>1</v>
      </c>
      <c r="D1059">
        <v>2020</v>
      </c>
      <c r="E1059">
        <v>7</v>
      </c>
      <c r="F1059" t="s">
        <v>648</v>
      </c>
      <c r="G1059">
        <v>6220</v>
      </c>
      <c r="H1059" t="b">
        <v>0</v>
      </c>
      <c r="I1059">
        <v>53.54</v>
      </c>
      <c r="J1059">
        <v>0</v>
      </c>
      <c r="K1059">
        <v>0</v>
      </c>
      <c r="L1059" t="s">
        <v>70</v>
      </c>
      <c r="M1059" t="s">
        <v>134</v>
      </c>
      <c r="N1059" t="s">
        <v>137</v>
      </c>
      <c r="O1059" t="s">
        <v>138</v>
      </c>
      <c r="P1059">
        <v>2</v>
      </c>
      <c r="Q1059">
        <v>3</v>
      </c>
      <c r="R1059">
        <v>2</v>
      </c>
    </row>
    <row r="1060" spans="1:18" x14ac:dyDescent="0.25">
      <c r="A1060" s="8" t="s">
        <v>697</v>
      </c>
      <c r="B1060">
        <v>0</v>
      </c>
      <c r="C1060">
        <v>1</v>
      </c>
      <c r="D1060">
        <v>2020</v>
      </c>
      <c r="E1060">
        <v>7</v>
      </c>
      <c r="F1060" t="s">
        <v>648</v>
      </c>
      <c r="G1060">
        <v>6495</v>
      </c>
      <c r="H1060" t="b">
        <v>0</v>
      </c>
      <c r="I1060">
        <v>3206.93</v>
      </c>
      <c r="J1060">
        <v>0</v>
      </c>
      <c r="K1060">
        <v>0</v>
      </c>
      <c r="L1060" t="s">
        <v>70</v>
      </c>
      <c r="M1060" t="s">
        <v>82</v>
      </c>
      <c r="N1060" t="s">
        <v>91</v>
      </c>
      <c r="O1060" t="s">
        <v>93</v>
      </c>
      <c r="P1060">
        <v>2</v>
      </c>
      <c r="Q1060">
        <v>4</v>
      </c>
      <c r="R1060">
        <v>3</v>
      </c>
    </row>
    <row r="1061" spans="1:18" x14ac:dyDescent="0.25">
      <c r="A1061" s="8" t="s">
        <v>697</v>
      </c>
      <c r="B1061">
        <v>0</v>
      </c>
      <c r="C1061">
        <v>1</v>
      </c>
      <c r="D1061">
        <v>2020</v>
      </c>
      <c r="E1061">
        <v>7</v>
      </c>
      <c r="F1061" t="s">
        <v>648</v>
      </c>
      <c r="G1061">
        <v>6850</v>
      </c>
      <c r="H1061" t="b">
        <v>0</v>
      </c>
      <c r="I1061">
        <v>288.45</v>
      </c>
      <c r="J1061">
        <v>0</v>
      </c>
      <c r="K1061">
        <v>0</v>
      </c>
      <c r="L1061" t="s">
        <v>70</v>
      </c>
      <c r="M1061" t="s">
        <v>82</v>
      </c>
      <c r="N1061" t="s">
        <v>103</v>
      </c>
      <c r="O1061" t="s">
        <v>103</v>
      </c>
      <c r="P1061">
        <v>2</v>
      </c>
      <c r="Q1061">
        <v>4</v>
      </c>
      <c r="R1061">
        <v>11</v>
      </c>
    </row>
    <row r="1062" spans="1:18" x14ac:dyDescent="0.25">
      <c r="A1062" s="8" t="s">
        <v>697</v>
      </c>
      <c r="B1062">
        <v>0</v>
      </c>
      <c r="C1062">
        <v>1</v>
      </c>
      <c r="D1062">
        <v>2020</v>
      </c>
      <c r="E1062">
        <v>7</v>
      </c>
      <c r="F1062" t="s">
        <v>649</v>
      </c>
      <c r="G1062">
        <v>3790</v>
      </c>
      <c r="H1062" t="b">
        <v>0</v>
      </c>
      <c r="I1062">
        <v>0</v>
      </c>
      <c r="J1062">
        <v>29137.399999999998</v>
      </c>
      <c r="K1062">
        <v>2</v>
      </c>
      <c r="L1062" t="s">
        <v>51</v>
      </c>
      <c r="M1062" t="s">
        <v>52</v>
      </c>
      <c r="N1062" t="s">
        <v>52</v>
      </c>
      <c r="O1062" t="s">
        <v>59</v>
      </c>
      <c r="P1062">
        <v>3</v>
      </c>
      <c r="Q1062">
        <v>8</v>
      </c>
      <c r="R1062">
        <v>1</v>
      </c>
    </row>
    <row r="1063" spans="1:18" x14ac:dyDescent="0.25">
      <c r="A1063" s="8" t="s">
        <v>697</v>
      </c>
      <c r="B1063">
        <v>0</v>
      </c>
      <c r="C1063">
        <v>1</v>
      </c>
      <c r="D1063">
        <v>2020</v>
      </c>
      <c r="E1063">
        <v>7</v>
      </c>
      <c r="F1063" t="s">
        <v>649</v>
      </c>
      <c r="G1063">
        <v>6020</v>
      </c>
      <c r="H1063" t="b">
        <v>0</v>
      </c>
      <c r="I1063">
        <v>24804.35</v>
      </c>
      <c r="J1063">
        <v>0</v>
      </c>
      <c r="K1063">
        <v>0</v>
      </c>
      <c r="L1063" t="s">
        <v>70</v>
      </c>
      <c r="M1063" t="s">
        <v>74</v>
      </c>
      <c r="N1063" t="s">
        <v>75</v>
      </c>
      <c r="O1063" t="s">
        <v>76</v>
      </c>
      <c r="P1063">
        <v>2</v>
      </c>
      <c r="Q1063">
        <v>2</v>
      </c>
      <c r="R1063">
        <v>1</v>
      </c>
    </row>
    <row r="1064" spans="1:18" x14ac:dyDescent="0.25">
      <c r="A1064" s="8" t="s">
        <v>697</v>
      </c>
      <c r="B1064">
        <v>0</v>
      </c>
      <c r="C1064">
        <v>1</v>
      </c>
      <c r="D1064">
        <v>2020</v>
      </c>
      <c r="E1064">
        <v>7</v>
      </c>
      <c r="F1064" t="s">
        <v>649</v>
      </c>
      <c r="G1064">
        <v>6110</v>
      </c>
      <c r="H1064" t="b">
        <v>0</v>
      </c>
      <c r="I1064">
        <v>4333.05</v>
      </c>
      <c r="J1064">
        <v>0</v>
      </c>
      <c r="K1064">
        <v>0</v>
      </c>
      <c r="L1064" t="s">
        <v>70</v>
      </c>
      <c r="M1064" t="s">
        <v>74</v>
      </c>
      <c r="N1064" t="s">
        <v>78</v>
      </c>
      <c r="O1064" t="s">
        <v>79</v>
      </c>
      <c r="P1064">
        <v>2</v>
      </c>
      <c r="Q1064">
        <v>2</v>
      </c>
      <c r="R1064">
        <v>2</v>
      </c>
    </row>
    <row r="1065" spans="1:18" x14ac:dyDescent="0.25">
      <c r="A1065" s="8" t="s">
        <v>697</v>
      </c>
      <c r="B1065">
        <v>0</v>
      </c>
      <c r="C1065">
        <v>1</v>
      </c>
      <c r="D1065">
        <v>2020</v>
      </c>
      <c r="E1065">
        <v>7</v>
      </c>
      <c r="F1065" t="s">
        <v>650</v>
      </c>
      <c r="G1065">
        <v>143</v>
      </c>
      <c r="H1065" t="b">
        <v>0</v>
      </c>
      <c r="I1065">
        <v>373.84</v>
      </c>
      <c r="J1065">
        <v>0</v>
      </c>
      <c r="K1065">
        <v>1</v>
      </c>
      <c r="L1065" t="s">
        <v>9</v>
      </c>
      <c r="M1065" t="s">
        <v>10</v>
      </c>
      <c r="N1065" t="s">
        <v>11</v>
      </c>
      <c r="O1065" t="s">
        <v>12</v>
      </c>
      <c r="P1065">
        <v>1</v>
      </c>
      <c r="Q1065">
        <v>1</v>
      </c>
      <c r="R1065">
        <v>1</v>
      </c>
    </row>
    <row r="1066" spans="1:18" x14ac:dyDescent="0.25">
      <c r="A1066" s="8" t="s">
        <v>697</v>
      </c>
      <c r="B1066">
        <v>0</v>
      </c>
      <c r="C1066">
        <v>1</v>
      </c>
      <c r="D1066">
        <v>2020</v>
      </c>
      <c r="E1066">
        <v>7</v>
      </c>
      <c r="F1066" t="s">
        <v>650</v>
      </c>
      <c r="G1066">
        <v>1405</v>
      </c>
      <c r="H1066" t="b">
        <v>0</v>
      </c>
      <c r="I1066">
        <v>59.81</v>
      </c>
      <c r="J1066">
        <v>0</v>
      </c>
      <c r="K1066">
        <v>1</v>
      </c>
      <c r="L1066" t="s">
        <v>19</v>
      </c>
      <c r="M1066" t="s">
        <v>23</v>
      </c>
      <c r="N1066" t="s">
        <v>24</v>
      </c>
      <c r="O1066" t="s">
        <v>29</v>
      </c>
      <c r="P1066">
        <v>2</v>
      </c>
      <c r="Q1066">
        <v>2</v>
      </c>
      <c r="R1066">
        <v>4</v>
      </c>
    </row>
    <row r="1067" spans="1:18" x14ac:dyDescent="0.25">
      <c r="A1067" s="8" t="s">
        <v>697</v>
      </c>
      <c r="B1067">
        <v>0</v>
      </c>
      <c r="C1067">
        <v>1</v>
      </c>
      <c r="D1067">
        <v>2020</v>
      </c>
      <c r="E1067">
        <v>7</v>
      </c>
      <c r="F1067" t="s">
        <v>650</v>
      </c>
      <c r="G1067">
        <v>3300</v>
      </c>
      <c r="H1067" t="b">
        <v>0</v>
      </c>
      <c r="I1067">
        <v>0</v>
      </c>
      <c r="J1067">
        <v>433.65</v>
      </c>
      <c r="K1067">
        <v>2</v>
      </c>
      <c r="L1067" t="s">
        <v>51</v>
      </c>
      <c r="M1067" t="s">
        <v>149</v>
      </c>
      <c r="N1067" t="s">
        <v>149</v>
      </c>
      <c r="O1067" t="s">
        <v>150</v>
      </c>
      <c r="P1067">
        <v>3</v>
      </c>
      <c r="Q1067">
        <v>4</v>
      </c>
      <c r="R1067">
        <v>1</v>
      </c>
    </row>
    <row r="1068" spans="1:18" x14ac:dyDescent="0.25">
      <c r="A1068" s="8" t="s">
        <v>697</v>
      </c>
      <c r="B1068">
        <v>0</v>
      </c>
      <c r="C1068">
        <v>1</v>
      </c>
      <c r="D1068">
        <v>2020</v>
      </c>
      <c r="E1068">
        <v>7</v>
      </c>
      <c r="F1068" t="s">
        <v>650</v>
      </c>
      <c r="G1068">
        <v>3790</v>
      </c>
      <c r="H1068" t="b">
        <v>0</v>
      </c>
      <c r="I1068">
        <v>0</v>
      </c>
      <c r="J1068">
        <v>18874.099999999999</v>
      </c>
      <c r="K1068">
        <v>2</v>
      </c>
      <c r="L1068" t="s">
        <v>51</v>
      </c>
      <c r="M1068" t="s">
        <v>52</v>
      </c>
      <c r="N1068" t="s">
        <v>52</v>
      </c>
      <c r="O1068" t="s">
        <v>59</v>
      </c>
      <c r="P1068">
        <v>3</v>
      </c>
      <c r="Q1068">
        <v>8</v>
      </c>
      <c r="R1068">
        <v>1</v>
      </c>
    </row>
    <row r="1069" spans="1:18" x14ac:dyDescent="0.25">
      <c r="A1069" s="8" t="s">
        <v>697</v>
      </c>
      <c r="B1069">
        <v>0</v>
      </c>
      <c r="C1069">
        <v>1</v>
      </c>
      <c r="D1069">
        <v>2020</v>
      </c>
      <c r="E1069">
        <v>7</v>
      </c>
      <c r="F1069" t="s">
        <v>650</v>
      </c>
      <c r="G1069">
        <v>4820</v>
      </c>
      <c r="H1069" t="b">
        <v>0</v>
      </c>
      <c r="I1069">
        <v>0</v>
      </c>
      <c r="J1069">
        <v>0</v>
      </c>
      <c r="K1069">
        <v>0</v>
      </c>
      <c r="L1069" t="s">
        <v>63</v>
      </c>
      <c r="M1069" t="s">
        <v>67</v>
      </c>
      <c r="N1069" t="s">
        <v>68</v>
      </c>
      <c r="O1069" t="s">
        <v>68</v>
      </c>
      <c r="P1069">
        <v>1</v>
      </c>
      <c r="Q1069">
        <v>3</v>
      </c>
      <c r="R1069">
        <v>2</v>
      </c>
    </row>
    <row r="1070" spans="1:18" x14ac:dyDescent="0.25">
      <c r="A1070" s="8" t="s">
        <v>697</v>
      </c>
      <c r="B1070">
        <v>0</v>
      </c>
      <c r="C1070">
        <v>1</v>
      </c>
      <c r="D1070">
        <v>2020</v>
      </c>
      <c r="E1070">
        <v>7</v>
      </c>
      <c r="F1070" t="s">
        <v>650</v>
      </c>
      <c r="G1070">
        <v>6020</v>
      </c>
      <c r="H1070" t="b">
        <v>0</v>
      </c>
      <c r="I1070">
        <v>6450</v>
      </c>
      <c r="J1070">
        <v>0</v>
      </c>
      <c r="K1070">
        <v>0</v>
      </c>
      <c r="L1070" t="s">
        <v>70</v>
      </c>
      <c r="M1070" t="s">
        <v>74</v>
      </c>
      <c r="N1070" t="s">
        <v>75</v>
      </c>
      <c r="O1070" t="s">
        <v>76</v>
      </c>
      <c r="P1070">
        <v>2</v>
      </c>
      <c r="Q1070">
        <v>2</v>
      </c>
      <c r="R1070">
        <v>1</v>
      </c>
    </row>
    <row r="1071" spans="1:18" x14ac:dyDescent="0.25">
      <c r="A1071" s="8" t="s">
        <v>697</v>
      </c>
      <c r="B1071">
        <v>0</v>
      </c>
      <c r="C1071">
        <v>1</v>
      </c>
      <c r="D1071">
        <v>2020</v>
      </c>
      <c r="E1071">
        <v>7</v>
      </c>
      <c r="F1071" t="s">
        <v>650</v>
      </c>
      <c r="G1071">
        <v>6024</v>
      </c>
      <c r="H1071" t="b">
        <v>0</v>
      </c>
      <c r="I1071">
        <v>10000</v>
      </c>
      <c r="J1071">
        <v>0</v>
      </c>
      <c r="K1071">
        <v>0</v>
      </c>
      <c r="L1071" t="s">
        <v>70</v>
      </c>
      <c r="M1071" t="s">
        <v>74</v>
      </c>
      <c r="N1071" t="s">
        <v>75</v>
      </c>
      <c r="O1071" t="s">
        <v>77</v>
      </c>
      <c r="P1071">
        <v>2</v>
      </c>
      <c r="Q1071">
        <v>2</v>
      </c>
      <c r="R1071">
        <v>1</v>
      </c>
    </row>
    <row r="1072" spans="1:18" x14ac:dyDescent="0.25">
      <c r="A1072" s="8" t="s">
        <v>697</v>
      </c>
      <c r="B1072">
        <v>0</v>
      </c>
      <c r="C1072">
        <v>1</v>
      </c>
      <c r="D1072">
        <v>2020</v>
      </c>
      <c r="E1072">
        <v>7</v>
      </c>
      <c r="F1072" t="s">
        <v>650</v>
      </c>
      <c r="G1072">
        <v>6110</v>
      </c>
      <c r="H1072" t="b">
        <v>0</v>
      </c>
      <c r="I1072">
        <v>2242.6300000000006</v>
      </c>
      <c r="J1072">
        <v>0</v>
      </c>
      <c r="K1072">
        <v>0</v>
      </c>
      <c r="L1072" t="s">
        <v>70</v>
      </c>
      <c r="M1072" t="s">
        <v>74</v>
      </c>
      <c r="N1072" t="s">
        <v>78</v>
      </c>
      <c r="O1072" t="s">
        <v>79</v>
      </c>
      <c r="P1072">
        <v>2</v>
      </c>
      <c r="Q1072">
        <v>2</v>
      </c>
      <c r="R1072">
        <v>2</v>
      </c>
    </row>
    <row r="1073" spans="1:18" x14ac:dyDescent="0.25">
      <c r="A1073" s="8" t="s">
        <v>697</v>
      </c>
      <c r="B1073">
        <v>0</v>
      </c>
      <c r="C1073">
        <v>1</v>
      </c>
      <c r="D1073">
        <v>2020</v>
      </c>
      <c r="E1073">
        <v>7</v>
      </c>
      <c r="F1073" t="s">
        <v>650</v>
      </c>
      <c r="G1073">
        <v>6111</v>
      </c>
      <c r="H1073" t="b">
        <v>0</v>
      </c>
      <c r="I1073">
        <v>181.47</v>
      </c>
      <c r="J1073">
        <v>0</v>
      </c>
      <c r="K1073">
        <v>0</v>
      </c>
      <c r="L1073" t="s">
        <v>70</v>
      </c>
      <c r="M1073" t="s">
        <v>74</v>
      </c>
      <c r="N1073" t="s">
        <v>78</v>
      </c>
      <c r="O1073" t="s">
        <v>80</v>
      </c>
      <c r="P1073">
        <v>2</v>
      </c>
      <c r="Q1073">
        <v>2</v>
      </c>
      <c r="R1073">
        <v>2</v>
      </c>
    </row>
    <row r="1074" spans="1:18" x14ac:dyDescent="0.25">
      <c r="A1074" s="8" t="s">
        <v>697</v>
      </c>
      <c r="B1074">
        <v>0</v>
      </c>
      <c r="C1074">
        <v>1</v>
      </c>
      <c r="D1074">
        <v>2020</v>
      </c>
      <c r="E1074">
        <v>7</v>
      </c>
      <c r="F1074" t="s">
        <v>651</v>
      </c>
      <c r="G1074">
        <v>1406</v>
      </c>
      <c r="H1074" t="b">
        <v>0</v>
      </c>
      <c r="I1074">
        <v>0</v>
      </c>
      <c r="J1074">
        <v>7.95</v>
      </c>
      <c r="K1074">
        <v>1</v>
      </c>
      <c r="L1074" t="s">
        <v>19</v>
      </c>
      <c r="M1074" t="s">
        <v>23</v>
      </c>
      <c r="N1074" t="s">
        <v>24</v>
      </c>
      <c r="O1074" t="s">
        <v>27</v>
      </c>
      <c r="P1074">
        <v>2</v>
      </c>
      <c r="Q1074">
        <v>2</v>
      </c>
      <c r="R1074">
        <v>4</v>
      </c>
    </row>
    <row r="1075" spans="1:18" x14ac:dyDescent="0.25">
      <c r="A1075" s="8" t="s">
        <v>697</v>
      </c>
      <c r="B1075">
        <v>0</v>
      </c>
      <c r="C1075">
        <v>1</v>
      </c>
      <c r="D1075">
        <v>2020</v>
      </c>
      <c r="E1075">
        <v>7</v>
      </c>
      <c r="F1075" t="s">
        <v>651</v>
      </c>
      <c r="G1075">
        <v>1434</v>
      </c>
      <c r="H1075" t="b">
        <v>0</v>
      </c>
      <c r="I1075">
        <v>7.95</v>
      </c>
      <c r="J1075">
        <v>0</v>
      </c>
      <c r="K1075">
        <v>1</v>
      </c>
      <c r="L1075" t="s">
        <v>19</v>
      </c>
      <c r="M1075" t="s">
        <v>23</v>
      </c>
      <c r="N1075" t="s">
        <v>24</v>
      </c>
      <c r="O1075" t="s">
        <v>28</v>
      </c>
      <c r="P1075">
        <v>2</v>
      </c>
      <c r="Q1075">
        <v>2</v>
      </c>
      <c r="R1075">
        <v>4</v>
      </c>
    </row>
    <row r="1076" spans="1:18" x14ac:dyDescent="0.25">
      <c r="A1076" s="8" t="s">
        <v>697</v>
      </c>
      <c r="B1076">
        <v>0</v>
      </c>
      <c r="C1076">
        <v>1</v>
      </c>
      <c r="D1076">
        <v>2020</v>
      </c>
      <c r="E1076">
        <v>7</v>
      </c>
      <c r="F1076" t="s">
        <v>652</v>
      </c>
      <c r="G1076">
        <v>1403</v>
      </c>
      <c r="H1076" t="b">
        <v>0</v>
      </c>
      <c r="I1076">
        <v>17.239999999999998</v>
      </c>
      <c r="J1076">
        <v>0</v>
      </c>
      <c r="K1076">
        <v>1</v>
      </c>
      <c r="L1076" t="s">
        <v>19</v>
      </c>
      <c r="M1076" t="s">
        <v>23</v>
      </c>
      <c r="N1076" t="s">
        <v>24</v>
      </c>
      <c r="O1076" t="s">
        <v>29</v>
      </c>
      <c r="P1076">
        <v>2</v>
      </c>
      <c r="Q1076">
        <v>2</v>
      </c>
      <c r="R1076">
        <v>4</v>
      </c>
    </row>
    <row r="1077" spans="1:18" x14ac:dyDescent="0.25">
      <c r="A1077" s="8" t="s">
        <v>697</v>
      </c>
      <c r="B1077">
        <v>0</v>
      </c>
      <c r="C1077">
        <v>1</v>
      </c>
      <c r="D1077">
        <v>2020</v>
      </c>
      <c r="E1077">
        <v>7</v>
      </c>
      <c r="F1077" t="s">
        <v>652</v>
      </c>
      <c r="G1077">
        <v>1405</v>
      </c>
      <c r="H1077" t="b">
        <v>0</v>
      </c>
      <c r="I1077">
        <v>534.72</v>
      </c>
      <c r="J1077">
        <v>0</v>
      </c>
      <c r="K1077">
        <v>1</v>
      </c>
      <c r="L1077" t="s">
        <v>19</v>
      </c>
      <c r="M1077" t="s">
        <v>23</v>
      </c>
      <c r="N1077" t="s">
        <v>24</v>
      </c>
      <c r="O1077" t="s">
        <v>29</v>
      </c>
      <c r="P1077">
        <v>2</v>
      </c>
      <c r="Q1077">
        <v>2</v>
      </c>
      <c r="R1077">
        <v>4</v>
      </c>
    </row>
    <row r="1078" spans="1:18" x14ac:dyDescent="0.25">
      <c r="A1078" s="8" t="s">
        <v>697</v>
      </c>
      <c r="B1078">
        <v>0</v>
      </c>
      <c r="C1078">
        <v>1</v>
      </c>
      <c r="D1078">
        <v>2020</v>
      </c>
      <c r="E1078">
        <v>7</v>
      </c>
      <c r="F1078" t="s">
        <v>652</v>
      </c>
      <c r="G1078">
        <v>1406</v>
      </c>
      <c r="H1078" t="b">
        <v>0</v>
      </c>
      <c r="I1078">
        <v>0</v>
      </c>
      <c r="J1078">
        <v>1059.25</v>
      </c>
      <c r="K1078">
        <v>1</v>
      </c>
      <c r="L1078" t="s">
        <v>19</v>
      </c>
      <c r="M1078" t="s">
        <v>23</v>
      </c>
      <c r="N1078" t="s">
        <v>24</v>
      </c>
      <c r="O1078" t="s">
        <v>27</v>
      </c>
      <c r="P1078">
        <v>2</v>
      </c>
      <c r="Q1078">
        <v>2</v>
      </c>
      <c r="R1078">
        <v>4</v>
      </c>
    </row>
    <row r="1079" spans="1:18" x14ac:dyDescent="0.25">
      <c r="A1079" s="8" t="s">
        <v>697</v>
      </c>
      <c r="B1079">
        <v>0</v>
      </c>
      <c r="C1079">
        <v>1</v>
      </c>
      <c r="D1079">
        <v>2020</v>
      </c>
      <c r="E1079">
        <v>7</v>
      </c>
      <c r="F1079" t="s">
        <v>652</v>
      </c>
      <c r="G1079">
        <v>3300</v>
      </c>
      <c r="H1079" t="b">
        <v>0</v>
      </c>
      <c r="I1079">
        <v>6634.25</v>
      </c>
      <c r="J1079">
        <v>4552.2100000000009</v>
      </c>
      <c r="K1079">
        <v>2</v>
      </c>
      <c r="L1079" t="s">
        <v>51</v>
      </c>
      <c r="M1079" t="s">
        <v>149</v>
      </c>
      <c r="N1079" t="s">
        <v>149</v>
      </c>
      <c r="O1079" t="s">
        <v>150</v>
      </c>
      <c r="P1079">
        <v>3</v>
      </c>
      <c r="Q1079">
        <v>4</v>
      </c>
      <c r="R1079">
        <v>1</v>
      </c>
    </row>
    <row r="1080" spans="1:18" x14ac:dyDescent="0.25">
      <c r="A1080" s="8" t="s">
        <v>697</v>
      </c>
      <c r="B1080">
        <v>0</v>
      </c>
      <c r="C1080">
        <v>1</v>
      </c>
      <c r="D1080">
        <v>2020</v>
      </c>
      <c r="E1080">
        <v>7</v>
      </c>
      <c r="F1080" t="s">
        <v>652</v>
      </c>
      <c r="G1080">
        <v>3790</v>
      </c>
      <c r="H1080" t="b">
        <v>0</v>
      </c>
      <c r="I1080">
        <v>0</v>
      </c>
      <c r="J1080">
        <v>11189.86</v>
      </c>
      <c r="K1080">
        <v>2</v>
      </c>
      <c r="L1080" t="s">
        <v>51</v>
      </c>
      <c r="M1080" t="s">
        <v>52</v>
      </c>
      <c r="N1080" t="s">
        <v>52</v>
      </c>
      <c r="O1080" t="s">
        <v>59</v>
      </c>
      <c r="P1080">
        <v>3</v>
      </c>
      <c r="Q1080">
        <v>8</v>
      </c>
      <c r="R1080">
        <v>1</v>
      </c>
    </row>
    <row r="1081" spans="1:18" x14ac:dyDescent="0.25">
      <c r="A1081" s="8" t="s">
        <v>697</v>
      </c>
      <c r="B1081">
        <v>0</v>
      </c>
      <c r="C1081">
        <v>1</v>
      </c>
      <c r="D1081">
        <v>2020</v>
      </c>
      <c r="E1081">
        <v>7</v>
      </c>
      <c r="F1081" t="s">
        <v>652</v>
      </c>
      <c r="G1081">
        <v>6020</v>
      </c>
      <c r="H1081" t="b">
        <v>0</v>
      </c>
      <c r="I1081">
        <v>10000</v>
      </c>
      <c r="J1081">
        <v>0</v>
      </c>
      <c r="K1081">
        <v>0</v>
      </c>
      <c r="L1081" t="s">
        <v>70</v>
      </c>
      <c r="M1081" t="s">
        <v>74</v>
      </c>
      <c r="N1081" t="s">
        <v>75</v>
      </c>
      <c r="O1081" t="s">
        <v>76</v>
      </c>
      <c r="P1081">
        <v>2</v>
      </c>
      <c r="Q1081">
        <v>2</v>
      </c>
      <c r="R1081">
        <v>1</v>
      </c>
    </row>
    <row r="1082" spans="1:18" x14ac:dyDescent="0.25">
      <c r="A1082" s="8" t="s">
        <v>697</v>
      </c>
      <c r="B1082">
        <v>0</v>
      </c>
      <c r="C1082">
        <v>1</v>
      </c>
      <c r="D1082">
        <v>2020</v>
      </c>
      <c r="E1082">
        <v>7</v>
      </c>
      <c r="F1082" t="s">
        <v>652</v>
      </c>
      <c r="G1082">
        <v>6110</v>
      </c>
      <c r="H1082" t="b">
        <v>0</v>
      </c>
      <c r="I1082">
        <v>1189.8599999999999</v>
      </c>
      <c r="J1082">
        <v>0</v>
      </c>
      <c r="K1082">
        <v>0</v>
      </c>
      <c r="L1082" t="s">
        <v>70</v>
      </c>
      <c r="M1082" t="s">
        <v>74</v>
      </c>
      <c r="N1082" t="s">
        <v>78</v>
      </c>
      <c r="O1082" t="s">
        <v>79</v>
      </c>
      <c r="P1082">
        <v>2</v>
      </c>
      <c r="Q1082">
        <v>2</v>
      </c>
      <c r="R1082">
        <v>2</v>
      </c>
    </row>
    <row r="1083" spans="1:18" x14ac:dyDescent="0.25">
      <c r="A1083" s="8" t="s">
        <v>697</v>
      </c>
      <c r="B1083">
        <v>0</v>
      </c>
      <c r="C1083">
        <v>1</v>
      </c>
      <c r="D1083">
        <v>2020</v>
      </c>
      <c r="E1083">
        <v>7</v>
      </c>
      <c r="F1083" t="s">
        <v>652</v>
      </c>
      <c r="G1083">
        <v>6601</v>
      </c>
      <c r="H1083" t="b">
        <v>0</v>
      </c>
      <c r="I1083">
        <v>0</v>
      </c>
      <c r="J1083">
        <v>5575</v>
      </c>
      <c r="K1083">
        <v>0</v>
      </c>
      <c r="L1083" t="s">
        <v>70</v>
      </c>
      <c r="M1083" t="s">
        <v>82</v>
      </c>
      <c r="N1083" t="s">
        <v>94</v>
      </c>
      <c r="O1083" t="s">
        <v>125</v>
      </c>
      <c r="P1083">
        <v>2</v>
      </c>
      <c r="Q1083">
        <v>4</v>
      </c>
      <c r="R1083">
        <v>5</v>
      </c>
    </row>
    <row r="1084" spans="1:18" x14ac:dyDescent="0.25">
      <c r="A1084" s="8" t="s">
        <v>697</v>
      </c>
      <c r="B1084">
        <v>0</v>
      </c>
      <c r="C1084">
        <v>1</v>
      </c>
      <c r="D1084">
        <v>2020</v>
      </c>
      <c r="E1084">
        <v>7</v>
      </c>
      <c r="F1084" t="s">
        <v>652</v>
      </c>
      <c r="G1084">
        <v>6651</v>
      </c>
      <c r="H1084" t="b">
        <v>0</v>
      </c>
      <c r="I1084">
        <v>313.55</v>
      </c>
      <c r="J1084">
        <v>0</v>
      </c>
      <c r="K1084">
        <v>0</v>
      </c>
      <c r="L1084" t="s">
        <v>70</v>
      </c>
      <c r="M1084" t="s">
        <v>82</v>
      </c>
      <c r="N1084" t="s">
        <v>94</v>
      </c>
      <c r="O1084" t="s">
        <v>117</v>
      </c>
      <c r="P1084">
        <v>2</v>
      </c>
      <c r="Q1084">
        <v>4</v>
      </c>
      <c r="R1084">
        <v>5</v>
      </c>
    </row>
    <row r="1085" spans="1:18" x14ac:dyDescent="0.25">
      <c r="A1085" s="8" t="s">
        <v>697</v>
      </c>
      <c r="B1085">
        <v>0</v>
      </c>
      <c r="C1085">
        <v>1</v>
      </c>
      <c r="D1085">
        <v>2020</v>
      </c>
      <c r="E1085">
        <v>7</v>
      </c>
      <c r="F1085" t="s">
        <v>652</v>
      </c>
      <c r="G1085">
        <v>6815</v>
      </c>
      <c r="H1085" t="b">
        <v>0</v>
      </c>
      <c r="I1085">
        <v>162</v>
      </c>
      <c r="J1085">
        <v>0</v>
      </c>
      <c r="K1085">
        <v>0</v>
      </c>
      <c r="L1085" t="s">
        <v>70</v>
      </c>
      <c r="M1085" t="s">
        <v>82</v>
      </c>
      <c r="N1085" t="s">
        <v>99</v>
      </c>
      <c r="O1085" t="s">
        <v>99</v>
      </c>
      <c r="P1085">
        <v>2</v>
      </c>
      <c r="Q1085">
        <v>4</v>
      </c>
      <c r="R1085">
        <v>6</v>
      </c>
    </row>
    <row r="1086" spans="1:18" x14ac:dyDescent="0.25">
      <c r="A1086" s="8" t="s">
        <v>697</v>
      </c>
      <c r="B1086">
        <v>0</v>
      </c>
      <c r="C1086">
        <v>1</v>
      </c>
      <c r="D1086">
        <v>2020</v>
      </c>
      <c r="E1086">
        <v>7</v>
      </c>
      <c r="F1086" t="s">
        <v>652</v>
      </c>
      <c r="G1086">
        <v>6820</v>
      </c>
      <c r="H1086" t="b">
        <v>0</v>
      </c>
      <c r="I1086">
        <v>344.7</v>
      </c>
      <c r="J1086">
        <v>0</v>
      </c>
      <c r="K1086">
        <v>0</v>
      </c>
      <c r="L1086" t="s">
        <v>70</v>
      </c>
      <c r="M1086" t="s">
        <v>82</v>
      </c>
      <c r="N1086" t="s">
        <v>99</v>
      </c>
      <c r="O1086" t="s">
        <v>615</v>
      </c>
      <c r="P1086">
        <v>2</v>
      </c>
      <c r="Q1086">
        <v>4</v>
      </c>
      <c r="R1086">
        <v>6</v>
      </c>
    </row>
    <row r="1087" spans="1:18" x14ac:dyDescent="0.25">
      <c r="A1087" s="8" t="s">
        <v>697</v>
      </c>
      <c r="B1087">
        <v>0</v>
      </c>
      <c r="C1087">
        <v>1</v>
      </c>
      <c r="D1087">
        <v>2020</v>
      </c>
      <c r="E1087">
        <v>7</v>
      </c>
      <c r="F1087" t="s">
        <v>652</v>
      </c>
      <c r="G1087">
        <v>6821</v>
      </c>
      <c r="H1087" t="b">
        <v>0</v>
      </c>
      <c r="I1087">
        <v>3180</v>
      </c>
      <c r="J1087">
        <v>0</v>
      </c>
      <c r="K1087">
        <v>0</v>
      </c>
      <c r="L1087" t="s">
        <v>70</v>
      </c>
      <c r="M1087" t="s">
        <v>74</v>
      </c>
      <c r="N1087" t="s">
        <v>78</v>
      </c>
      <c r="O1087" t="s">
        <v>118</v>
      </c>
      <c r="P1087">
        <v>2</v>
      </c>
      <c r="Q1087">
        <v>2</v>
      </c>
      <c r="R1087">
        <v>2</v>
      </c>
    </row>
    <row r="1088" spans="1:18" x14ac:dyDescent="0.25">
      <c r="A1088" s="8" t="s">
        <v>697</v>
      </c>
      <c r="B1088">
        <v>0</v>
      </c>
      <c r="C1088">
        <v>1</v>
      </c>
      <c r="D1088">
        <v>2020</v>
      </c>
      <c r="E1088">
        <v>7</v>
      </c>
      <c r="F1088" t="s">
        <v>653</v>
      </c>
      <c r="G1088">
        <v>143</v>
      </c>
      <c r="H1088" t="b">
        <v>0</v>
      </c>
      <c r="I1088">
        <v>0</v>
      </c>
      <c r="J1088">
        <v>0</v>
      </c>
      <c r="K1088">
        <v>1</v>
      </c>
      <c r="L1088" t="s">
        <v>9</v>
      </c>
      <c r="M1088" t="s">
        <v>10</v>
      </c>
      <c r="N1088" t="s">
        <v>11</v>
      </c>
      <c r="O1088" t="s">
        <v>12</v>
      </c>
      <c r="P1088">
        <v>1</v>
      </c>
      <c r="Q1088">
        <v>1</v>
      </c>
      <c r="R1088">
        <v>1</v>
      </c>
    </row>
    <row r="1089" spans="1:18" x14ac:dyDescent="0.25">
      <c r="A1089" s="8" t="s">
        <v>697</v>
      </c>
      <c r="B1089">
        <v>0</v>
      </c>
      <c r="C1089">
        <v>1</v>
      </c>
      <c r="D1089">
        <v>2020</v>
      </c>
      <c r="E1089">
        <v>7</v>
      </c>
      <c r="F1089" t="s">
        <v>653</v>
      </c>
      <c r="G1089">
        <v>770</v>
      </c>
      <c r="H1089" t="b">
        <v>0</v>
      </c>
      <c r="I1089">
        <v>18695.25</v>
      </c>
      <c r="J1089">
        <v>0</v>
      </c>
      <c r="K1089">
        <v>1</v>
      </c>
      <c r="L1089" t="s">
        <v>9</v>
      </c>
      <c r="M1089" t="s">
        <v>13</v>
      </c>
      <c r="N1089" t="s">
        <v>664</v>
      </c>
      <c r="O1089" t="s">
        <v>665</v>
      </c>
      <c r="P1089">
        <v>1</v>
      </c>
      <c r="Q1089">
        <v>2</v>
      </c>
      <c r="R1089">
        <v>4</v>
      </c>
    </row>
    <row r="1090" spans="1:18" x14ac:dyDescent="0.25">
      <c r="A1090" s="8" t="s">
        <v>697</v>
      </c>
      <c r="B1090">
        <v>0</v>
      </c>
      <c r="C1090">
        <v>1</v>
      </c>
      <c r="D1090">
        <v>2020</v>
      </c>
      <c r="E1090">
        <v>7</v>
      </c>
      <c r="F1090" t="s">
        <v>653</v>
      </c>
      <c r="G1090">
        <v>1405</v>
      </c>
      <c r="H1090" t="b">
        <v>0</v>
      </c>
      <c r="I1090">
        <v>2440.84</v>
      </c>
      <c r="J1090">
        <v>0</v>
      </c>
      <c r="K1090">
        <v>1</v>
      </c>
      <c r="L1090" t="s">
        <v>19</v>
      </c>
      <c r="M1090" t="s">
        <v>23</v>
      </c>
      <c r="N1090" t="s">
        <v>24</v>
      </c>
      <c r="O1090" t="s">
        <v>29</v>
      </c>
      <c r="P1090">
        <v>2</v>
      </c>
      <c r="Q1090">
        <v>2</v>
      </c>
      <c r="R1090">
        <v>4</v>
      </c>
    </row>
    <row r="1091" spans="1:18" x14ac:dyDescent="0.25">
      <c r="A1091" s="8" t="s">
        <v>697</v>
      </c>
      <c r="B1091">
        <v>0</v>
      </c>
      <c r="C1091">
        <v>1</v>
      </c>
      <c r="D1091">
        <v>2020</v>
      </c>
      <c r="E1091">
        <v>7</v>
      </c>
      <c r="F1091" t="s">
        <v>653</v>
      </c>
      <c r="G1091">
        <v>1406</v>
      </c>
      <c r="H1091" t="b">
        <v>0</v>
      </c>
      <c r="I1091">
        <v>678.03</v>
      </c>
      <c r="J1091">
        <v>0</v>
      </c>
      <c r="K1091">
        <v>1</v>
      </c>
      <c r="L1091" t="s">
        <v>19</v>
      </c>
      <c r="M1091" t="s">
        <v>23</v>
      </c>
      <c r="N1091" t="s">
        <v>24</v>
      </c>
      <c r="O1091" t="s">
        <v>27</v>
      </c>
      <c r="P1091">
        <v>2</v>
      </c>
      <c r="Q1091">
        <v>2</v>
      </c>
      <c r="R1091">
        <v>4</v>
      </c>
    </row>
    <row r="1092" spans="1:18" x14ac:dyDescent="0.25">
      <c r="A1092" s="8" t="s">
        <v>697</v>
      </c>
      <c r="B1092">
        <v>0</v>
      </c>
      <c r="C1092">
        <v>1</v>
      </c>
      <c r="D1092">
        <v>2020</v>
      </c>
      <c r="E1092">
        <v>7</v>
      </c>
      <c r="F1092" t="s">
        <v>653</v>
      </c>
      <c r="G1092">
        <v>1803</v>
      </c>
      <c r="H1092" t="b">
        <v>0</v>
      </c>
      <c r="I1092">
        <v>0</v>
      </c>
      <c r="J1092">
        <v>15846.619999999999</v>
      </c>
      <c r="K1092">
        <v>1</v>
      </c>
      <c r="L1092" t="s">
        <v>19</v>
      </c>
      <c r="M1092" t="s">
        <v>30</v>
      </c>
      <c r="N1092" t="s">
        <v>31</v>
      </c>
      <c r="O1092" t="s">
        <v>33</v>
      </c>
      <c r="P1092">
        <v>2</v>
      </c>
      <c r="Q1092">
        <v>4</v>
      </c>
      <c r="R1092">
        <v>1</v>
      </c>
    </row>
    <row r="1093" spans="1:18" x14ac:dyDescent="0.25">
      <c r="A1093" s="8" t="s">
        <v>697</v>
      </c>
      <c r="B1093">
        <v>0</v>
      </c>
      <c r="C1093">
        <v>1</v>
      </c>
      <c r="D1093">
        <v>2020</v>
      </c>
      <c r="E1093">
        <v>7</v>
      </c>
      <c r="F1093" t="s">
        <v>653</v>
      </c>
      <c r="G1093">
        <v>3300</v>
      </c>
      <c r="H1093" t="b">
        <v>0</v>
      </c>
      <c r="I1093">
        <v>11600</v>
      </c>
      <c r="J1093">
        <v>17696.09</v>
      </c>
      <c r="K1093">
        <v>2</v>
      </c>
      <c r="L1093" t="s">
        <v>51</v>
      </c>
      <c r="M1093" t="s">
        <v>149</v>
      </c>
      <c r="N1093" t="s">
        <v>149</v>
      </c>
      <c r="O1093" t="s">
        <v>150</v>
      </c>
      <c r="P1093">
        <v>3</v>
      </c>
      <c r="Q1093">
        <v>4</v>
      </c>
      <c r="R1093">
        <v>1</v>
      </c>
    </row>
    <row r="1094" spans="1:18" x14ac:dyDescent="0.25">
      <c r="A1094" s="8" t="s">
        <v>697</v>
      </c>
      <c r="B1094">
        <v>0</v>
      </c>
      <c r="C1094">
        <v>1</v>
      </c>
      <c r="D1094">
        <v>2020</v>
      </c>
      <c r="E1094">
        <v>7</v>
      </c>
      <c r="F1094" t="s">
        <v>653</v>
      </c>
      <c r="G1094">
        <v>4820</v>
      </c>
      <c r="H1094" t="b">
        <v>0</v>
      </c>
      <c r="I1094">
        <v>0</v>
      </c>
      <c r="J1094">
        <v>13440</v>
      </c>
      <c r="K1094">
        <v>0</v>
      </c>
      <c r="L1094" t="s">
        <v>63</v>
      </c>
      <c r="M1094" t="s">
        <v>67</v>
      </c>
      <c r="N1094" t="s">
        <v>68</v>
      </c>
      <c r="O1094" t="s">
        <v>68</v>
      </c>
      <c r="P1094">
        <v>1</v>
      </c>
      <c r="Q1094">
        <v>3</v>
      </c>
      <c r="R1094">
        <v>2</v>
      </c>
    </row>
    <row r="1095" spans="1:18" x14ac:dyDescent="0.25">
      <c r="A1095" s="8" t="s">
        <v>697</v>
      </c>
      <c r="B1095">
        <v>0</v>
      </c>
      <c r="C1095">
        <v>1</v>
      </c>
      <c r="D1095">
        <v>2020</v>
      </c>
      <c r="E1095">
        <v>7</v>
      </c>
      <c r="F1095" t="s">
        <v>653</v>
      </c>
      <c r="G1095">
        <v>6301</v>
      </c>
      <c r="H1095" t="b">
        <v>0</v>
      </c>
      <c r="I1095">
        <v>5255.25</v>
      </c>
      <c r="J1095">
        <v>5255.25</v>
      </c>
      <c r="K1095">
        <v>0</v>
      </c>
      <c r="L1095" t="s">
        <v>70</v>
      </c>
      <c r="M1095" t="s">
        <v>82</v>
      </c>
      <c r="N1095" t="s">
        <v>83</v>
      </c>
      <c r="O1095" t="s">
        <v>122</v>
      </c>
      <c r="P1095">
        <v>2</v>
      </c>
      <c r="Q1095">
        <v>4</v>
      </c>
      <c r="R1095">
        <v>10</v>
      </c>
    </row>
    <row r="1096" spans="1:18" x14ac:dyDescent="0.25">
      <c r="A1096" s="8" t="s">
        <v>697</v>
      </c>
      <c r="B1096">
        <v>0</v>
      </c>
      <c r="C1096">
        <v>1</v>
      </c>
      <c r="D1096">
        <v>2020</v>
      </c>
      <c r="E1096">
        <v>7</v>
      </c>
      <c r="F1096" t="s">
        <v>653</v>
      </c>
      <c r="G1096">
        <v>6855</v>
      </c>
      <c r="H1096" t="b">
        <v>0</v>
      </c>
      <c r="I1096">
        <v>10000</v>
      </c>
      <c r="J1096">
        <v>0</v>
      </c>
      <c r="K1096">
        <v>0</v>
      </c>
      <c r="L1096" t="s">
        <v>70</v>
      </c>
      <c r="M1096" t="s">
        <v>82</v>
      </c>
      <c r="N1096" t="s">
        <v>103</v>
      </c>
      <c r="O1096" t="s">
        <v>104</v>
      </c>
      <c r="P1096">
        <v>2</v>
      </c>
      <c r="Q1096">
        <v>4</v>
      </c>
      <c r="R1096">
        <v>11</v>
      </c>
    </row>
    <row r="1097" spans="1:18" x14ac:dyDescent="0.25">
      <c r="A1097" s="8" t="s">
        <v>697</v>
      </c>
      <c r="B1097">
        <v>0</v>
      </c>
      <c r="C1097">
        <v>1</v>
      </c>
      <c r="D1097">
        <v>2020</v>
      </c>
      <c r="E1097">
        <v>7</v>
      </c>
      <c r="F1097" t="s">
        <v>653</v>
      </c>
      <c r="G1097">
        <v>7320</v>
      </c>
      <c r="H1097" t="b">
        <v>0</v>
      </c>
      <c r="I1097">
        <v>3568.59</v>
      </c>
      <c r="J1097">
        <v>0</v>
      </c>
      <c r="K1097">
        <v>0</v>
      </c>
      <c r="L1097" t="s">
        <v>126</v>
      </c>
      <c r="M1097" t="s">
        <v>127</v>
      </c>
      <c r="N1097" t="s">
        <v>127</v>
      </c>
      <c r="O1097" t="s">
        <v>128</v>
      </c>
      <c r="P1097">
        <v>4</v>
      </c>
      <c r="Q1097">
        <v>2</v>
      </c>
      <c r="R1097">
        <v>1</v>
      </c>
    </row>
    <row r="1098" spans="1:18" x14ac:dyDescent="0.25">
      <c r="A1098" s="8" t="s">
        <v>697</v>
      </c>
      <c r="B1098">
        <v>0</v>
      </c>
      <c r="C1098">
        <v>1</v>
      </c>
      <c r="D1098">
        <v>2020</v>
      </c>
      <c r="E1098">
        <v>7</v>
      </c>
      <c r="F1098" t="s">
        <v>654</v>
      </c>
      <c r="G1098">
        <v>143</v>
      </c>
      <c r="H1098" t="b">
        <v>0</v>
      </c>
      <c r="I1098">
        <v>373.85</v>
      </c>
      <c r="J1098">
        <v>0</v>
      </c>
      <c r="K1098">
        <v>1</v>
      </c>
      <c r="L1098" t="s">
        <v>9</v>
      </c>
      <c r="M1098" t="s">
        <v>10</v>
      </c>
      <c r="N1098" t="s">
        <v>11</v>
      </c>
      <c r="O1098" t="s">
        <v>12</v>
      </c>
      <c r="P1098">
        <v>1</v>
      </c>
      <c r="Q1098">
        <v>1</v>
      </c>
      <c r="R1098">
        <v>1</v>
      </c>
    </row>
    <row r="1099" spans="1:18" x14ac:dyDescent="0.25">
      <c r="A1099" s="8" t="s">
        <v>697</v>
      </c>
      <c r="B1099">
        <v>0</v>
      </c>
      <c r="C1099">
        <v>1</v>
      </c>
      <c r="D1099">
        <v>2020</v>
      </c>
      <c r="E1099">
        <v>7</v>
      </c>
      <c r="F1099" t="s">
        <v>654</v>
      </c>
      <c r="G1099">
        <v>1405</v>
      </c>
      <c r="H1099" t="b">
        <v>0</v>
      </c>
      <c r="I1099">
        <v>1144.56</v>
      </c>
      <c r="J1099">
        <v>41.67</v>
      </c>
      <c r="K1099">
        <v>1</v>
      </c>
      <c r="L1099" t="s">
        <v>19</v>
      </c>
      <c r="M1099" t="s">
        <v>23</v>
      </c>
      <c r="N1099" t="s">
        <v>24</v>
      </c>
      <c r="O1099" t="s">
        <v>29</v>
      </c>
      <c r="P1099">
        <v>2</v>
      </c>
      <c r="Q1099">
        <v>2</v>
      </c>
      <c r="R1099">
        <v>4</v>
      </c>
    </row>
    <row r="1100" spans="1:18" x14ac:dyDescent="0.25">
      <c r="A1100" s="8" t="s">
        <v>697</v>
      </c>
      <c r="B1100">
        <v>0</v>
      </c>
      <c r="C1100">
        <v>1</v>
      </c>
      <c r="D1100">
        <v>2020</v>
      </c>
      <c r="E1100">
        <v>7</v>
      </c>
      <c r="F1100" t="s">
        <v>654</v>
      </c>
      <c r="G1100">
        <v>1406</v>
      </c>
      <c r="H1100" t="b">
        <v>0</v>
      </c>
      <c r="I1100">
        <v>4.8499999999999996</v>
      </c>
      <c r="J1100">
        <v>4.6399999999999997</v>
      </c>
      <c r="K1100">
        <v>1</v>
      </c>
      <c r="L1100" t="s">
        <v>19</v>
      </c>
      <c r="M1100" t="s">
        <v>23</v>
      </c>
      <c r="N1100" t="s">
        <v>24</v>
      </c>
      <c r="O1100" t="s">
        <v>27</v>
      </c>
      <c r="P1100">
        <v>2</v>
      </c>
      <c r="Q1100">
        <v>2</v>
      </c>
      <c r="R1100">
        <v>4</v>
      </c>
    </row>
    <row r="1101" spans="1:18" x14ac:dyDescent="0.25">
      <c r="A1101" s="8" t="s">
        <v>697</v>
      </c>
      <c r="B1101">
        <v>0</v>
      </c>
      <c r="C1101">
        <v>1</v>
      </c>
      <c r="D1101">
        <v>2020</v>
      </c>
      <c r="E1101">
        <v>7</v>
      </c>
      <c r="F1101" t="s">
        <v>654</v>
      </c>
      <c r="G1101">
        <v>1434</v>
      </c>
      <c r="H1101" t="b">
        <v>0</v>
      </c>
      <c r="I1101">
        <v>4.09</v>
      </c>
      <c r="J1101">
        <v>4.8499999999999996</v>
      </c>
      <c r="K1101">
        <v>1</v>
      </c>
      <c r="L1101" t="s">
        <v>19</v>
      </c>
      <c r="M1101" t="s">
        <v>23</v>
      </c>
      <c r="N1101" t="s">
        <v>24</v>
      </c>
      <c r="O1101" t="s">
        <v>28</v>
      </c>
      <c r="P1101">
        <v>2</v>
      </c>
      <c r="Q1101">
        <v>2</v>
      </c>
      <c r="R1101">
        <v>4</v>
      </c>
    </row>
    <row r="1102" spans="1:18" x14ac:dyDescent="0.25">
      <c r="A1102" s="8" t="s">
        <v>697</v>
      </c>
      <c r="B1102">
        <v>0</v>
      </c>
      <c r="C1102">
        <v>1</v>
      </c>
      <c r="D1102">
        <v>2020</v>
      </c>
      <c r="E1102">
        <v>7</v>
      </c>
      <c r="F1102" t="s">
        <v>654</v>
      </c>
      <c r="G1102">
        <v>1437</v>
      </c>
      <c r="H1102" t="b">
        <v>0</v>
      </c>
      <c r="I1102">
        <v>4.6399999999999997</v>
      </c>
      <c r="J1102">
        <v>0</v>
      </c>
      <c r="K1102">
        <v>1</v>
      </c>
      <c r="L1102" t="s">
        <v>19</v>
      </c>
      <c r="M1102" t="s">
        <v>23</v>
      </c>
      <c r="N1102" t="s">
        <v>24</v>
      </c>
      <c r="O1102" t="s">
        <v>29</v>
      </c>
      <c r="P1102">
        <v>2</v>
      </c>
      <c r="Q1102">
        <v>2</v>
      </c>
      <c r="R1102">
        <v>4</v>
      </c>
    </row>
    <row r="1103" spans="1:18" x14ac:dyDescent="0.25">
      <c r="A1103" s="8" t="s">
        <v>697</v>
      </c>
      <c r="B1103">
        <v>0</v>
      </c>
      <c r="C1103">
        <v>1</v>
      </c>
      <c r="D1103">
        <v>2020</v>
      </c>
      <c r="E1103">
        <v>7</v>
      </c>
      <c r="F1103" t="s">
        <v>654</v>
      </c>
      <c r="G1103">
        <v>3300</v>
      </c>
      <c r="H1103" t="b">
        <v>0</v>
      </c>
      <c r="I1103">
        <v>302.08999999999997</v>
      </c>
      <c r="J1103">
        <v>8683.130000000001</v>
      </c>
      <c r="K1103">
        <v>2</v>
      </c>
      <c r="L1103" t="s">
        <v>51</v>
      </c>
      <c r="M1103" t="s">
        <v>149</v>
      </c>
      <c r="N1103" t="s">
        <v>149</v>
      </c>
      <c r="O1103" t="s">
        <v>150</v>
      </c>
      <c r="P1103">
        <v>3</v>
      </c>
      <c r="Q1103">
        <v>4</v>
      </c>
      <c r="R1103">
        <v>1</v>
      </c>
    </row>
    <row r="1104" spans="1:18" x14ac:dyDescent="0.25">
      <c r="A1104" s="8" t="s">
        <v>697</v>
      </c>
      <c r="B1104">
        <v>0</v>
      </c>
      <c r="C1104">
        <v>1</v>
      </c>
      <c r="D1104">
        <v>2020</v>
      </c>
      <c r="E1104">
        <v>7</v>
      </c>
      <c r="F1104" t="s">
        <v>654</v>
      </c>
      <c r="G1104">
        <v>3900</v>
      </c>
      <c r="H1104" t="b">
        <v>0</v>
      </c>
      <c r="I1104">
        <v>61784.35</v>
      </c>
      <c r="J1104">
        <v>0</v>
      </c>
      <c r="K1104">
        <v>2</v>
      </c>
      <c r="L1104" t="s">
        <v>226</v>
      </c>
      <c r="M1104" t="s">
        <v>226</v>
      </c>
      <c r="N1104" t="s">
        <v>226</v>
      </c>
      <c r="O1104" t="s">
        <v>62</v>
      </c>
      <c r="P1104">
        <v>4</v>
      </c>
      <c r="Q1104">
        <v>1</v>
      </c>
      <c r="R1104">
        <v>1</v>
      </c>
    </row>
    <row r="1105" spans="1:18" x14ac:dyDescent="0.25">
      <c r="A1105" s="8" t="s">
        <v>697</v>
      </c>
      <c r="B1105">
        <v>0</v>
      </c>
      <c r="C1105">
        <v>1</v>
      </c>
      <c r="D1105">
        <v>2020</v>
      </c>
      <c r="E1105">
        <v>7</v>
      </c>
      <c r="F1105" t="s">
        <v>654</v>
      </c>
      <c r="G1105">
        <v>4820</v>
      </c>
      <c r="H1105" t="b">
        <v>0</v>
      </c>
      <c r="I1105">
        <v>0</v>
      </c>
      <c r="J1105">
        <v>0</v>
      </c>
      <c r="K1105">
        <v>0</v>
      </c>
      <c r="L1105" t="s">
        <v>63</v>
      </c>
      <c r="M1105" t="s">
        <v>67</v>
      </c>
      <c r="N1105" t="s">
        <v>68</v>
      </c>
      <c r="O1105" t="s">
        <v>68</v>
      </c>
      <c r="P1105">
        <v>1</v>
      </c>
      <c r="Q1105">
        <v>3</v>
      </c>
      <c r="R1105">
        <v>2</v>
      </c>
    </row>
    <row r="1106" spans="1:18" x14ac:dyDescent="0.25">
      <c r="A1106" s="8" t="s">
        <v>697</v>
      </c>
      <c r="B1106">
        <v>0</v>
      </c>
      <c r="C1106">
        <v>1</v>
      </c>
      <c r="D1106">
        <v>2020</v>
      </c>
      <c r="E1106">
        <v>7</v>
      </c>
      <c r="F1106" t="s">
        <v>654</v>
      </c>
      <c r="G1106">
        <v>4830</v>
      </c>
      <c r="H1106" t="b">
        <v>0</v>
      </c>
      <c r="I1106">
        <v>0</v>
      </c>
      <c r="J1106">
        <v>61784.35</v>
      </c>
      <c r="K1106">
        <v>0</v>
      </c>
      <c r="L1106" t="s">
        <v>63</v>
      </c>
      <c r="M1106" t="s">
        <v>69</v>
      </c>
      <c r="N1106" t="s">
        <v>69</v>
      </c>
      <c r="O1106" t="s">
        <v>69</v>
      </c>
      <c r="P1106">
        <v>1</v>
      </c>
      <c r="Q1106">
        <v>4</v>
      </c>
      <c r="R1106">
        <v>1</v>
      </c>
    </row>
    <row r="1107" spans="1:18" x14ac:dyDescent="0.25">
      <c r="A1107" s="8" t="s">
        <v>697</v>
      </c>
      <c r="B1107">
        <v>0</v>
      </c>
      <c r="C1107">
        <v>1</v>
      </c>
      <c r="D1107">
        <v>2020</v>
      </c>
      <c r="E1107">
        <v>7</v>
      </c>
      <c r="F1107" t="s">
        <v>654</v>
      </c>
      <c r="G1107">
        <v>6300</v>
      </c>
      <c r="H1107" t="b">
        <v>0</v>
      </c>
      <c r="I1107">
        <v>25.55</v>
      </c>
      <c r="J1107">
        <v>0</v>
      </c>
      <c r="K1107">
        <v>0</v>
      </c>
      <c r="L1107" t="s">
        <v>70</v>
      </c>
      <c r="M1107" t="s">
        <v>82</v>
      </c>
      <c r="N1107" t="s">
        <v>83</v>
      </c>
      <c r="O1107" t="s">
        <v>82</v>
      </c>
      <c r="P1107">
        <v>2</v>
      </c>
      <c r="Q1107">
        <v>4</v>
      </c>
      <c r="R1107">
        <v>10</v>
      </c>
    </row>
    <row r="1108" spans="1:18" x14ac:dyDescent="0.25">
      <c r="A1108" s="8" t="s">
        <v>697</v>
      </c>
      <c r="B1108">
        <v>0</v>
      </c>
      <c r="C1108">
        <v>1</v>
      </c>
      <c r="D1108">
        <v>2020</v>
      </c>
      <c r="E1108">
        <v>7</v>
      </c>
      <c r="F1108" t="s">
        <v>654</v>
      </c>
      <c r="G1108">
        <v>6301</v>
      </c>
      <c r="H1108" t="b">
        <v>0</v>
      </c>
      <c r="I1108">
        <v>442</v>
      </c>
      <c r="J1108">
        <v>0</v>
      </c>
      <c r="K1108">
        <v>0</v>
      </c>
      <c r="L1108" t="s">
        <v>70</v>
      </c>
      <c r="M1108" t="s">
        <v>82</v>
      </c>
      <c r="N1108" t="s">
        <v>83</v>
      </c>
      <c r="O1108" t="s">
        <v>122</v>
      </c>
      <c r="P1108">
        <v>2</v>
      </c>
      <c r="Q1108">
        <v>4</v>
      </c>
      <c r="R1108">
        <v>10</v>
      </c>
    </row>
    <row r="1109" spans="1:18" x14ac:dyDescent="0.25">
      <c r="A1109" s="8" t="s">
        <v>697</v>
      </c>
      <c r="B1109">
        <v>0</v>
      </c>
      <c r="C1109">
        <v>1</v>
      </c>
      <c r="D1109">
        <v>2020</v>
      </c>
      <c r="E1109">
        <v>7</v>
      </c>
      <c r="F1109" t="s">
        <v>654</v>
      </c>
      <c r="G1109">
        <v>6470</v>
      </c>
      <c r="H1109" t="b">
        <v>0</v>
      </c>
      <c r="I1109">
        <v>542.1</v>
      </c>
      <c r="J1109">
        <v>0</v>
      </c>
      <c r="K1109">
        <v>0</v>
      </c>
      <c r="L1109" t="s">
        <v>70</v>
      </c>
      <c r="M1109" t="s">
        <v>82</v>
      </c>
      <c r="N1109" t="s">
        <v>91</v>
      </c>
      <c r="O1109" t="s">
        <v>92</v>
      </c>
      <c r="P1109">
        <v>2</v>
      </c>
      <c r="Q1109">
        <v>4</v>
      </c>
      <c r="R1109">
        <v>3</v>
      </c>
    </row>
    <row r="1110" spans="1:18" x14ac:dyDescent="0.25">
      <c r="A1110" s="8" t="s">
        <v>697</v>
      </c>
      <c r="B1110">
        <v>0</v>
      </c>
      <c r="C1110">
        <v>1</v>
      </c>
      <c r="D1110">
        <v>2020</v>
      </c>
      <c r="E1110">
        <v>7</v>
      </c>
      <c r="F1110" t="s">
        <v>654</v>
      </c>
      <c r="G1110">
        <v>6650</v>
      </c>
      <c r="H1110" t="b">
        <v>0</v>
      </c>
      <c r="I1110">
        <v>82.5</v>
      </c>
      <c r="J1110">
        <v>0</v>
      </c>
      <c r="K1110">
        <v>0</v>
      </c>
      <c r="L1110" t="s">
        <v>70</v>
      </c>
      <c r="M1110" t="s">
        <v>82</v>
      </c>
      <c r="N1110" t="s">
        <v>94</v>
      </c>
      <c r="O1110" t="s">
        <v>96</v>
      </c>
      <c r="P1110">
        <v>2</v>
      </c>
      <c r="Q1110">
        <v>4</v>
      </c>
      <c r="R1110">
        <v>5</v>
      </c>
    </row>
    <row r="1111" spans="1:18" x14ac:dyDescent="0.25">
      <c r="A1111" s="8" t="s">
        <v>697</v>
      </c>
      <c r="B1111">
        <v>0</v>
      </c>
      <c r="C1111">
        <v>1</v>
      </c>
      <c r="D1111">
        <v>2020</v>
      </c>
      <c r="E1111">
        <v>7</v>
      </c>
      <c r="F1111" t="s">
        <v>654</v>
      </c>
      <c r="G1111">
        <v>6651</v>
      </c>
      <c r="H1111" t="b">
        <v>0</v>
      </c>
      <c r="I1111">
        <v>367.42999999999995</v>
      </c>
      <c r="J1111">
        <v>0</v>
      </c>
      <c r="K1111">
        <v>0</v>
      </c>
      <c r="L1111" t="s">
        <v>70</v>
      </c>
      <c r="M1111" t="s">
        <v>82</v>
      </c>
      <c r="N1111" t="s">
        <v>94</v>
      </c>
      <c r="O1111" t="s">
        <v>117</v>
      </c>
      <c r="P1111">
        <v>2</v>
      </c>
      <c r="Q1111">
        <v>4</v>
      </c>
      <c r="R1111">
        <v>5</v>
      </c>
    </row>
    <row r="1112" spans="1:18" x14ac:dyDescent="0.25">
      <c r="A1112" s="8" t="s">
        <v>697</v>
      </c>
      <c r="B1112">
        <v>0</v>
      </c>
      <c r="C1112">
        <v>1</v>
      </c>
      <c r="D1112">
        <v>2020</v>
      </c>
      <c r="E1112">
        <v>7</v>
      </c>
      <c r="F1112" t="s">
        <v>654</v>
      </c>
      <c r="G1112">
        <v>6663</v>
      </c>
      <c r="H1112" t="b">
        <v>0</v>
      </c>
      <c r="I1112">
        <v>164.4</v>
      </c>
      <c r="J1112">
        <v>0</v>
      </c>
      <c r="K1112">
        <v>0</v>
      </c>
      <c r="L1112" t="s">
        <v>70</v>
      </c>
      <c r="M1112" t="s">
        <v>82</v>
      </c>
      <c r="N1112" t="s">
        <v>94</v>
      </c>
      <c r="O1112" t="s">
        <v>97</v>
      </c>
      <c r="P1112">
        <v>2</v>
      </c>
      <c r="Q1112">
        <v>4</v>
      </c>
      <c r="R1112">
        <v>5</v>
      </c>
    </row>
    <row r="1113" spans="1:18" x14ac:dyDescent="0.25">
      <c r="A1113" s="8" t="s">
        <v>697</v>
      </c>
      <c r="B1113">
        <v>0</v>
      </c>
      <c r="C1113">
        <v>1</v>
      </c>
      <c r="D1113">
        <v>2020</v>
      </c>
      <c r="E1113">
        <v>7</v>
      </c>
      <c r="F1113" t="s">
        <v>654</v>
      </c>
      <c r="G1113">
        <v>6664</v>
      </c>
      <c r="H1113" t="b">
        <v>0</v>
      </c>
      <c r="I1113">
        <v>108.6</v>
      </c>
      <c r="J1113">
        <v>0</v>
      </c>
      <c r="K1113">
        <v>0</v>
      </c>
      <c r="L1113" t="s">
        <v>70</v>
      </c>
      <c r="M1113" t="s">
        <v>82</v>
      </c>
      <c r="N1113" t="s">
        <v>94</v>
      </c>
      <c r="O1113" t="s">
        <v>98</v>
      </c>
      <c r="P1113">
        <v>2</v>
      </c>
      <c r="Q1113">
        <v>4</v>
      </c>
      <c r="R1113">
        <v>5</v>
      </c>
    </row>
    <row r="1114" spans="1:18" x14ac:dyDescent="0.25">
      <c r="A1114" s="8" t="s">
        <v>697</v>
      </c>
      <c r="B1114">
        <v>0</v>
      </c>
      <c r="C1114">
        <v>1</v>
      </c>
      <c r="D1114">
        <v>2020</v>
      </c>
      <c r="E1114">
        <v>7</v>
      </c>
      <c r="F1114" t="s">
        <v>654</v>
      </c>
      <c r="G1114">
        <v>6805</v>
      </c>
      <c r="H1114" t="b">
        <v>0</v>
      </c>
      <c r="I1114">
        <v>29</v>
      </c>
      <c r="J1114">
        <v>0</v>
      </c>
      <c r="K1114">
        <v>0</v>
      </c>
      <c r="L1114" t="s">
        <v>70</v>
      </c>
      <c r="M1114" t="s">
        <v>82</v>
      </c>
      <c r="N1114" t="s">
        <v>99</v>
      </c>
      <c r="O1114" t="s">
        <v>100</v>
      </c>
      <c r="P1114">
        <v>2</v>
      </c>
      <c r="Q1114">
        <v>4</v>
      </c>
      <c r="R1114">
        <v>6</v>
      </c>
    </row>
    <row r="1115" spans="1:18" x14ac:dyDescent="0.25">
      <c r="A1115" s="8" t="s">
        <v>697</v>
      </c>
      <c r="B1115">
        <v>0</v>
      </c>
      <c r="C1115">
        <v>1</v>
      </c>
      <c r="D1115">
        <v>2020</v>
      </c>
      <c r="E1115">
        <v>7</v>
      </c>
      <c r="F1115" t="s">
        <v>654</v>
      </c>
      <c r="G1115">
        <v>6850</v>
      </c>
      <c r="H1115" t="b">
        <v>0</v>
      </c>
      <c r="I1115">
        <v>1600.44</v>
      </c>
      <c r="J1115">
        <v>260.42</v>
      </c>
      <c r="K1115">
        <v>0</v>
      </c>
      <c r="L1115" t="s">
        <v>70</v>
      </c>
      <c r="M1115" t="s">
        <v>82</v>
      </c>
      <c r="N1115" t="s">
        <v>103</v>
      </c>
      <c r="O1115" t="s">
        <v>103</v>
      </c>
      <c r="P1115">
        <v>2</v>
      </c>
      <c r="Q1115">
        <v>4</v>
      </c>
      <c r="R1115">
        <v>11</v>
      </c>
    </row>
    <row r="1116" spans="1:18" x14ac:dyDescent="0.25">
      <c r="A1116" s="8" t="s">
        <v>697</v>
      </c>
      <c r="B1116">
        <v>0</v>
      </c>
      <c r="C1116">
        <v>1</v>
      </c>
      <c r="D1116">
        <v>2020</v>
      </c>
      <c r="E1116">
        <v>7</v>
      </c>
      <c r="F1116" t="s">
        <v>654</v>
      </c>
      <c r="G1116">
        <v>6859</v>
      </c>
      <c r="H1116" t="b">
        <v>0</v>
      </c>
      <c r="I1116">
        <v>3798.61</v>
      </c>
      <c r="J1116">
        <v>0</v>
      </c>
      <c r="K1116">
        <v>0</v>
      </c>
      <c r="L1116" t="s">
        <v>70</v>
      </c>
      <c r="M1116" t="s">
        <v>82</v>
      </c>
      <c r="N1116" t="s">
        <v>103</v>
      </c>
      <c r="O1116" t="s">
        <v>105</v>
      </c>
      <c r="P1116">
        <v>2</v>
      </c>
      <c r="Q1116">
        <v>4</v>
      </c>
      <c r="R1116">
        <v>11</v>
      </c>
    </row>
    <row r="1117" spans="1:18" x14ac:dyDescent="0.25">
      <c r="A1117" s="8" t="s">
        <v>697</v>
      </c>
      <c r="B1117">
        <v>0</v>
      </c>
      <c r="C1117">
        <v>1</v>
      </c>
      <c r="D1117">
        <v>2020</v>
      </c>
      <c r="E1117">
        <v>8</v>
      </c>
      <c r="G1117">
        <v>143</v>
      </c>
      <c r="H1117" t="b">
        <v>0</v>
      </c>
      <c r="I1117">
        <v>0</v>
      </c>
      <c r="J1117">
        <v>5352.29</v>
      </c>
      <c r="K1117">
        <v>1</v>
      </c>
      <c r="L1117" t="s">
        <v>9</v>
      </c>
      <c r="M1117" t="s">
        <v>10</v>
      </c>
      <c r="N1117" t="s">
        <v>11</v>
      </c>
      <c r="O1117" t="s">
        <v>12</v>
      </c>
      <c r="P1117">
        <v>1</v>
      </c>
      <c r="Q1117">
        <v>1</v>
      </c>
      <c r="R1117">
        <v>1</v>
      </c>
    </row>
    <row r="1118" spans="1:18" x14ac:dyDescent="0.25">
      <c r="A1118" s="8" t="s">
        <v>697</v>
      </c>
      <c r="B1118">
        <v>0</v>
      </c>
      <c r="C1118">
        <v>1</v>
      </c>
      <c r="D1118">
        <v>2020</v>
      </c>
      <c r="E1118">
        <v>8</v>
      </c>
      <c r="G1118">
        <v>630</v>
      </c>
      <c r="H1118" t="b">
        <v>0</v>
      </c>
      <c r="I1118">
        <v>0</v>
      </c>
      <c r="J1118">
        <v>424.62</v>
      </c>
      <c r="K1118">
        <v>1</v>
      </c>
      <c r="L1118" t="s">
        <v>9</v>
      </c>
      <c r="M1118" t="s">
        <v>13</v>
      </c>
      <c r="N1118" t="s">
        <v>14</v>
      </c>
      <c r="O1118" t="s">
        <v>16</v>
      </c>
      <c r="P1118">
        <v>1</v>
      </c>
      <c r="Q1118">
        <v>2</v>
      </c>
      <c r="R1118">
        <v>3</v>
      </c>
    </row>
    <row r="1119" spans="1:18" x14ac:dyDescent="0.25">
      <c r="A1119" s="8" t="s">
        <v>697</v>
      </c>
      <c r="B1119">
        <v>0</v>
      </c>
      <c r="C1119">
        <v>1</v>
      </c>
      <c r="D1119">
        <v>2020</v>
      </c>
      <c r="E1119">
        <v>8</v>
      </c>
      <c r="G1119">
        <v>650</v>
      </c>
      <c r="H1119" t="b">
        <v>0</v>
      </c>
      <c r="I1119">
        <v>0</v>
      </c>
      <c r="J1119">
        <v>243.57</v>
      </c>
      <c r="K1119">
        <v>1</v>
      </c>
      <c r="L1119" t="s">
        <v>9</v>
      </c>
      <c r="M1119" t="s">
        <v>13</v>
      </c>
      <c r="N1119" t="s">
        <v>14</v>
      </c>
      <c r="O1119" t="s">
        <v>17</v>
      </c>
      <c r="P1119">
        <v>1</v>
      </c>
      <c r="Q1119">
        <v>2</v>
      </c>
      <c r="R1119">
        <v>3</v>
      </c>
    </row>
    <row r="1120" spans="1:18" x14ac:dyDescent="0.25">
      <c r="A1120" s="8" t="s">
        <v>697</v>
      </c>
      <c r="B1120">
        <v>0</v>
      </c>
      <c r="C1120">
        <v>1</v>
      </c>
      <c r="D1120">
        <v>2020</v>
      </c>
      <c r="E1120">
        <v>8</v>
      </c>
      <c r="G1120">
        <v>1405</v>
      </c>
      <c r="H1120" t="b">
        <v>0</v>
      </c>
      <c r="I1120">
        <v>72.569999999999993</v>
      </c>
      <c r="J1120">
        <v>0</v>
      </c>
      <c r="K1120">
        <v>1</v>
      </c>
      <c r="L1120" t="s">
        <v>19</v>
      </c>
      <c r="M1120" t="s">
        <v>23</v>
      </c>
      <c r="N1120" t="s">
        <v>24</v>
      </c>
      <c r="O1120" t="s">
        <v>29</v>
      </c>
      <c r="P1120">
        <v>2</v>
      </c>
      <c r="Q1120">
        <v>2</v>
      </c>
      <c r="R1120">
        <v>4</v>
      </c>
    </row>
    <row r="1121" spans="1:18" x14ac:dyDescent="0.25">
      <c r="A1121" s="8" t="s">
        <v>697</v>
      </c>
      <c r="B1121">
        <v>0</v>
      </c>
      <c r="C1121">
        <v>1</v>
      </c>
      <c r="D1121">
        <v>2020</v>
      </c>
      <c r="E1121">
        <v>8</v>
      </c>
      <c r="G1121">
        <v>1437</v>
      </c>
      <c r="H1121" t="b">
        <v>0</v>
      </c>
      <c r="I1121">
        <v>0</v>
      </c>
      <c r="J1121">
        <v>72.569999999999993</v>
      </c>
      <c r="K1121">
        <v>1</v>
      </c>
      <c r="L1121" t="s">
        <v>19</v>
      </c>
      <c r="M1121" t="s">
        <v>23</v>
      </c>
      <c r="N1121" t="s">
        <v>24</v>
      </c>
      <c r="O1121" t="s">
        <v>29</v>
      </c>
      <c r="P1121">
        <v>2</v>
      </c>
      <c r="Q1121">
        <v>2</v>
      </c>
      <c r="R1121">
        <v>4</v>
      </c>
    </row>
    <row r="1122" spans="1:18" x14ac:dyDescent="0.25">
      <c r="A1122" s="8" t="s">
        <v>697</v>
      </c>
      <c r="B1122">
        <v>0</v>
      </c>
      <c r="C1122">
        <v>1</v>
      </c>
      <c r="D1122">
        <v>2020</v>
      </c>
      <c r="E1122">
        <v>8</v>
      </c>
      <c r="G1122">
        <v>1460</v>
      </c>
      <c r="H1122" t="b">
        <v>0</v>
      </c>
      <c r="I1122">
        <v>10000</v>
      </c>
      <c r="J1122">
        <v>10000</v>
      </c>
      <c r="K1122">
        <v>1</v>
      </c>
      <c r="L1122" t="s">
        <v>19</v>
      </c>
      <c r="M1122" t="s">
        <v>23</v>
      </c>
      <c r="N1122" t="s">
        <v>24</v>
      </c>
      <c r="O1122" t="s">
        <v>129</v>
      </c>
      <c r="P1122">
        <v>2</v>
      </c>
      <c r="Q1122">
        <v>2</v>
      </c>
      <c r="R1122">
        <v>4</v>
      </c>
    </row>
    <row r="1123" spans="1:18" x14ac:dyDescent="0.25">
      <c r="A1123" s="8" t="s">
        <v>697</v>
      </c>
      <c r="B1123">
        <v>0</v>
      </c>
      <c r="C1123">
        <v>1</v>
      </c>
      <c r="D1123">
        <v>2020</v>
      </c>
      <c r="E1123">
        <v>8</v>
      </c>
      <c r="G1123">
        <v>1803</v>
      </c>
      <c r="H1123" t="b">
        <v>0</v>
      </c>
      <c r="I1123">
        <v>1109.3499999999999</v>
      </c>
      <c r="J1123">
        <v>79825.320000000007</v>
      </c>
      <c r="K1123">
        <v>1</v>
      </c>
      <c r="L1123" t="s">
        <v>19</v>
      </c>
      <c r="M1123" t="s">
        <v>30</v>
      </c>
      <c r="N1123" t="s">
        <v>31</v>
      </c>
      <c r="O1123" t="s">
        <v>33</v>
      </c>
      <c r="P1123">
        <v>2</v>
      </c>
      <c r="Q1123">
        <v>4</v>
      </c>
      <c r="R1123">
        <v>1</v>
      </c>
    </row>
    <row r="1124" spans="1:18" x14ac:dyDescent="0.25">
      <c r="A1124" s="8" t="s">
        <v>697</v>
      </c>
      <c r="B1124">
        <v>0</v>
      </c>
      <c r="C1124">
        <v>1</v>
      </c>
      <c r="D1124">
        <v>2020</v>
      </c>
      <c r="E1124">
        <v>8</v>
      </c>
      <c r="G1124">
        <v>1820</v>
      </c>
      <c r="H1124" t="b">
        <v>0</v>
      </c>
      <c r="I1124">
        <v>10000</v>
      </c>
      <c r="J1124">
        <v>0</v>
      </c>
      <c r="K1124">
        <v>1</v>
      </c>
      <c r="L1124" t="s">
        <v>19</v>
      </c>
      <c r="M1124" t="s">
        <v>30</v>
      </c>
      <c r="N1124" t="s">
        <v>31</v>
      </c>
      <c r="O1124" t="s">
        <v>667</v>
      </c>
      <c r="P1124">
        <v>2</v>
      </c>
      <c r="Q1124">
        <v>4</v>
      </c>
      <c r="R1124">
        <v>1</v>
      </c>
    </row>
    <row r="1125" spans="1:18" x14ac:dyDescent="0.25">
      <c r="A1125" s="8" t="s">
        <v>697</v>
      </c>
      <c r="B1125">
        <v>0</v>
      </c>
      <c r="C1125">
        <v>1</v>
      </c>
      <c r="D1125">
        <v>2020</v>
      </c>
      <c r="E1125">
        <v>8</v>
      </c>
      <c r="G1125">
        <v>3300</v>
      </c>
      <c r="H1125" t="b">
        <v>0</v>
      </c>
      <c r="I1125">
        <v>22695.51</v>
      </c>
      <c r="J1125">
        <v>717.05000000000007</v>
      </c>
      <c r="K1125">
        <v>2</v>
      </c>
      <c r="L1125" t="s">
        <v>51</v>
      </c>
      <c r="M1125" t="s">
        <v>149</v>
      </c>
      <c r="N1125" t="s">
        <v>149</v>
      </c>
      <c r="O1125" t="s">
        <v>150</v>
      </c>
      <c r="P1125">
        <v>3</v>
      </c>
      <c r="Q1125">
        <v>4</v>
      </c>
      <c r="R1125">
        <v>1</v>
      </c>
    </row>
    <row r="1126" spans="1:18" x14ac:dyDescent="0.25">
      <c r="A1126" s="8" t="s">
        <v>697</v>
      </c>
      <c r="B1126">
        <v>0</v>
      </c>
      <c r="C1126">
        <v>1</v>
      </c>
      <c r="D1126">
        <v>2020</v>
      </c>
      <c r="E1126">
        <v>8</v>
      </c>
      <c r="G1126">
        <v>3720</v>
      </c>
      <c r="H1126" t="b">
        <v>0</v>
      </c>
      <c r="I1126">
        <v>36843.15</v>
      </c>
      <c r="J1126">
        <v>36843.15</v>
      </c>
      <c r="K1126">
        <v>2</v>
      </c>
      <c r="L1126" t="s">
        <v>51</v>
      </c>
      <c r="M1126" t="s">
        <v>52</v>
      </c>
      <c r="N1126" t="s">
        <v>52</v>
      </c>
      <c r="O1126" t="s">
        <v>55</v>
      </c>
      <c r="P1126">
        <v>3</v>
      </c>
      <c r="Q1126">
        <v>8</v>
      </c>
      <c r="R1126">
        <v>1</v>
      </c>
    </row>
    <row r="1127" spans="1:18" x14ac:dyDescent="0.25">
      <c r="A1127" s="8" t="s">
        <v>697</v>
      </c>
      <c r="B1127">
        <v>0</v>
      </c>
      <c r="C1127">
        <v>1</v>
      </c>
      <c r="D1127">
        <v>2020</v>
      </c>
      <c r="E1127">
        <v>8</v>
      </c>
      <c r="G1127">
        <v>3725</v>
      </c>
      <c r="H1127" t="b">
        <v>0</v>
      </c>
      <c r="I1127">
        <v>150</v>
      </c>
      <c r="J1127">
        <v>150</v>
      </c>
      <c r="K1127">
        <v>2</v>
      </c>
      <c r="L1127" t="s">
        <v>51</v>
      </c>
      <c r="M1127" t="s">
        <v>52</v>
      </c>
      <c r="N1127" t="s">
        <v>52</v>
      </c>
      <c r="O1127" t="s">
        <v>144</v>
      </c>
      <c r="P1127">
        <v>3</v>
      </c>
      <c r="Q1127">
        <v>8</v>
      </c>
      <c r="R1127">
        <v>1</v>
      </c>
    </row>
    <row r="1128" spans="1:18" x14ac:dyDescent="0.25">
      <c r="A1128" s="8" t="s">
        <v>697</v>
      </c>
      <c r="B1128">
        <v>0</v>
      </c>
      <c r="C1128">
        <v>1</v>
      </c>
      <c r="D1128">
        <v>2020</v>
      </c>
      <c r="E1128">
        <v>8</v>
      </c>
      <c r="G1128">
        <v>3730</v>
      </c>
      <c r="H1128" t="b">
        <v>0</v>
      </c>
      <c r="I1128">
        <v>0</v>
      </c>
      <c r="J1128">
        <v>13904.01</v>
      </c>
      <c r="K1128">
        <v>2</v>
      </c>
      <c r="L1128" t="s">
        <v>51</v>
      </c>
      <c r="M1128" t="s">
        <v>52</v>
      </c>
      <c r="N1128" t="s">
        <v>52</v>
      </c>
      <c r="O1128" t="s">
        <v>56</v>
      </c>
      <c r="P1128">
        <v>3</v>
      </c>
      <c r="Q1128">
        <v>8</v>
      </c>
      <c r="R1128">
        <v>1</v>
      </c>
    </row>
    <row r="1129" spans="1:18" x14ac:dyDescent="0.25">
      <c r="A1129" s="8" t="s">
        <v>697</v>
      </c>
      <c r="B1129">
        <v>0</v>
      </c>
      <c r="C1129">
        <v>1</v>
      </c>
      <c r="D1129">
        <v>2020</v>
      </c>
      <c r="E1129">
        <v>8</v>
      </c>
      <c r="G1129">
        <v>3740</v>
      </c>
      <c r="H1129" t="b">
        <v>0</v>
      </c>
      <c r="I1129">
        <v>10468.959999999999</v>
      </c>
      <c r="J1129">
        <v>12289.239999999998</v>
      </c>
      <c r="K1129">
        <v>2</v>
      </c>
      <c r="L1129" t="s">
        <v>51</v>
      </c>
      <c r="M1129" t="s">
        <v>52</v>
      </c>
      <c r="N1129" t="s">
        <v>52</v>
      </c>
      <c r="O1129" t="s">
        <v>57</v>
      </c>
      <c r="P1129">
        <v>3</v>
      </c>
      <c r="Q1129">
        <v>8</v>
      </c>
      <c r="R1129">
        <v>1</v>
      </c>
    </row>
    <row r="1130" spans="1:18" x14ac:dyDescent="0.25">
      <c r="A1130" s="8" t="s">
        <v>697</v>
      </c>
      <c r="B1130">
        <v>0</v>
      </c>
      <c r="C1130">
        <v>1</v>
      </c>
      <c r="D1130">
        <v>2020</v>
      </c>
      <c r="E1130">
        <v>8</v>
      </c>
      <c r="G1130">
        <v>3770</v>
      </c>
      <c r="H1130" t="b">
        <v>0</v>
      </c>
      <c r="I1130">
        <v>60</v>
      </c>
      <c r="J1130">
        <v>60</v>
      </c>
      <c r="K1130">
        <v>2</v>
      </c>
      <c r="L1130" t="s">
        <v>51</v>
      </c>
      <c r="M1130" t="s">
        <v>52</v>
      </c>
      <c r="N1130" t="s">
        <v>52</v>
      </c>
      <c r="O1130" t="s">
        <v>58</v>
      </c>
      <c r="P1130">
        <v>3</v>
      </c>
      <c r="Q1130">
        <v>8</v>
      </c>
      <c r="R1130">
        <v>1</v>
      </c>
    </row>
    <row r="1131" spans="1:18" x14ac:dyDescent="0.25">
      <c r="A1131" s="8" t="s">
        <v>697</v>
      </c>
      <c r="B1131">
        <v>0</v>
      </c>
      <c r="C1131">
        <v>1</v>
      </c>
      <c r="D1131">
        <v>2020</v>
      </c>
      <c r="E1131">
        <v>8</v>
      </c>
      <c r="G1131">
        <v>3790</v>
      </c>
      <c r="H1131" t="b">
        <v>0</v>
      </c>
      <c r="I1131">
        <v>62854.1</v>
      </c>
      <c r="J1131">
        <v>392.3</v>
      </c>
      <c r="K1131">
        <v>2</v>
      </c>
      <c r="L1131" t="s">
        <v>51</v>
      </c>
      <c r="M1131" t="s">
        <v>52</v>
      </c>
      <c r="N1131" t="s">
        <v>52</v>
      </c>
      <c r="O1131" t="s">
        <v>59</v>
      </c>
      <c r="P1131">
        <v>3</v>
      </c>
      <c r="Q1131">
        <v>8</v>
      </c>
      <c r="R1131">
        <v>1</v>
      </c>
    </row>
    <row r="1132" spans="1:18" x14ac:dyDescent="0.25">
      <c r="A1132" s="8" t="s">
        <v>697</v>
      </c>
      <c r="B1132">
        <v>0</v>
      </c>
      <c r="C1132">
        <v>1</v>
      </c>
      <c r="D1132">
        <v>2020</v>
      </c>
      <c r="E1132">
        <v>8</v>
      </c>
      <c r="G1132">
        <v>6201</v>
      </c>
      <c r="H1132" t="b">
        <v>0</v>
      </c>
      <c r="I1132">
        <v>5352.29</v>
      </c>
      <c r="J1132">
        <v>0</v>
      </c>
      <c r="K1132">
        <v>0</v>
      </c>
      <c r="L1132" t="s">
        <v>70</v>
      </c>
      <c r="M1132" t="s">
        <v>134</v>
      </c>
      <c r="N1132" t="s">
        <v>135</v>
      </c>
      <c r="O1132" t="s">
        <v>136</v>
      </c>
      <c r="P1132">
        <v>2</v>
      </c>
      <c r="Q1132">
        <v>3</v>
      </c>
      <c r="R1132">
        <v>1</v>
      </c>
    </row>
    <row r="1133" spans="1:18" x14ac:dyDescent="0.25">
      <c r="A1133" s="8" t="s">
        <v>697</v>
      </c>
      <c r="B1133">
        <v>0</v>
      </c>
      <c r="C1133">
        <v>1</v>
      </c>
      <c r="D1133">
        <v>2020</v>
      </c>
      <c r="E1133">
        <v>8</v>
      </c>
      <c r="G1133">
        <v>6220</v>
      </c>
      <c r="H1133" t="b">
        <v>0</v>
      </c>
      <c r="I1133">
        <v>668.19</v>
      </c>
      <c r="J1133">
        <v>0</v>
      </c>
      <c r="K1133">
        <v>0</v>
      </c>
      <c r="L1133" t="s">
        <v>70</v>
      </c>
      <c r="M1133" t="s">
        <v>134</v>
      </c>
      <c r="N1133" t="s">
        <v>137</v>
      </c>
      <c r="O1133" t="s">
        <v>138</v>
      </c>
      <c r="P1133">
        <v>2</v>
      </c>
      <c r="Q1133">
        <v>3</v>
      </c>
      <c r="R1133">
        <v>2</v>
      </c>
    </row>
    <row r="1134" spans="1:18" x14ac:dyDescent="0.25">
      <c r="A1134" s="8" t="s">
        <v>697</v>
      </c>
      <c r="B1134">
        <v>0</v>
      </c>
      <c r="C1134">
        <v>1</v>
      </c>
      <c r="D1134">
        <v>2020</v>
      </c>
      <c r="E1134">
        <v>8</v>
      </c>
      <c r="F1134" t="s">
        <v>647</v>
      </c>
      <c r="G1134">
        <v>1403</v>
      </c>
      <c r="H1134" t="b">
        <v>0</v>
      </c>
      <c r="I1134">
        <v>17.829999999999998</v>
      </c>
      <c r="J1134">
        <v>0</v>
      </c>
      <c r="K1134">
        <v>1</v>
      </c>
      <c r="L1134" t="s">
        <v>19</v>
      </c>
      <c r="M1134" t="s">
        <v>23</v>
      </c>
      <c r="N1134" t="s">
        <v>24</v>
      </c>
      <c r="O1134" t="s">
        <v>29</v>
      </c>
      <c r="P1134">
        <v>2</v>
      </c>
      <c r="Q1134">
        <v>2</v>
      </c>
      <c r="R1134">
        <v>4</v>
      </c>
    </row>
    <row r="1135" spans="1:18" x14ac:dyDescent="0.25">
      <c r="A1135" s="8" t="s">
        <v>697</v>
      </c>
      <c r="B1135">
        <v>0</v>
      </c>
      <c r="C1135">
        <v>1</v>
      </c>
      <c r="D1135">
        <v>2020</v>
      </c>
      <c r="E1135">
        <v>8</v>
      </c>
      <c r="F1135" t="s">
        <v>647</v>
      </c>
      <c r="G1135">
        <v>1405</v>
      </c>
      <c r="H1135" t="b">
        <v>0</v>
      </c>
      <c r="I1135">
        <v>3498.64</v>
      </c>
      <c r="J1135">
        <v>0.36</v>
      </c>
      <c r="K1135">
        <v>1</v>
      </c>
      <c r="L1135" t="s">
        <v>19</v>
      </c>
      <c r="M1135" t="s">
        <v>23</v>
      </c>
      <c r="N1135" t="s">
        <v>24</v>
      </c>
      <c r="O1135" t="s">
        <v>29</v>
      </c>
      <c r="P1135">
        <v>2</v>
      </c>
      <c r="Q1135">
        <v>2</v>
      </c>
      <c r="R1135">
        <v>4</v>
      </c>
    </row>
    <row r="1136" spans="1:18" x14ac:dyDescent="0.25">
      <c r="A1136" s="8" t="s">
        <v>697</v>
      </c>
      <c r="B1136">
        <v>0</v>
      </c>
      <c r="C1136">
        <v>1</v>
      </c>
      <c r="D1136">
        <v>2020</v>
      </c>
      <c r="E1136">
        <v>8</v>
      </c>
      <c r="F1136" t="s">
        <v>647</v>
      </c>
      <c r="G1136">
        <v>1406</v>
      </c>
      <c r="H1136" t="b">
        <v>0</v>
      </c>
      <c r="I1136">
        <v>19</v>
      </c>
      <c r="J1136">
        <v>163.63</v>
      </c>
      <c r="K1136">
        <v>1</v>
      </c>
      <c r="L1136" t="s">
        <v>19</v>
      </c>
      <c r="M1136" t="s">
        <v>23</v>
      </c>
      <c r="N1136" t="s">
        <v>24</v>
      </c>
      <c r="O1136" t="s">
        <v>27</v>
      </c>
      <c r="P1136">
        <v>2</v>
      </c>
      <c r="Q1136">
        <v>2</v>
      </c>
      <c r="R1136">
        <v>4</v>
      </c>
    </row>
    <row r="1137" spans="1:18" x14ac:dyDescent="0.25">
      <c r="A1137" s="8" t="s">
        <v>697</v>
      </c>
      <c r="B1137">
        <v>0</v>
      </c>
      <c r="C1137">
        <v>1</v>
      </c>
      <c r="D1137">
        <v>2020</v>
      </c>
      <c r="E1137">
        <v>8</v>
      </c>
      <c r="F1137" t="s">
        <v>647</v>
      </c>
      <c r="G1137">
        <v>1437</v>
      </c>
      <c r="H1137" t="b">
        <v>0</v>
      </c>
      <c r="I1137">
        <v>163.63</v>
      </c>
      <c r="J1137">
        <v>0</v>
      </c>
      <c r="K1137">
        <v>1</v>
      </c>
      <c r="L1137" t="s">
        <v>19</v>
      </c>
      <c r="M1137" t="s">
        <v>23</v>
      </c>
      <c r="N1137" t="s">
        <v>24</v>
      </c>
      <c r="O1137" t="s">
        <v>29</v>
      </c>
      <c r="P1137">
        <v>2</v>
      </c>
      <c r="Q1137">
        <v>2</v>
      </c>
      <c r="R1137">
        <v>4</v>
      </c>
    </row>
    <row r="1138" spans="1:18" x14ac:dyDescent="0.25">
      <c r="A1138" s="8" t="s">
        <v>697</v>
      </c>
      <c r="B1138">
        <v>0</v>
      </c>
      <c r="C1138">
        <v>1</v>
      </c>
      <c r="D1138">
        <v>2020</v>
      </c>
      <c r="E1138">
        <v>8</v>
      </c>
      <c r="F1138" t="s">
        <v>647</v>
      </c>
      <c r="G1138">
        <v>1600</v>
      </c>
      <c r="H1138" t="b">
        <v>0</v>
      </c>
      <c r="I1138">
        <v>0</v>
      </c>
      <c r="J1138">
        <v>54</v>
      </c>
      <c r="K1138">
        <v>1</v>
      </c>
      <c r="L1138" t="s">
        <v>19</v>
      </c>
      <c r="M1138" t="s">
        <v>30</v>
      </c>
      <c r="N1138" t="s">
        <v>31</v>
      </c>
      <c r="O1138" t="s">
        <v>32</v>
      </c>
      <c r="P1138">
        <v>2</v>
      </c>
      <c r="Q1138">
        <v>4</v>
      </c>
      <c r="R1138">
        <v>1</v>
      </c>
    </row>
    <row r="1139" spans="1:18" x14ac:dyDescent="0.25">
      <c r="A1139" s="8" t="s">
        <v>697</v>
      </c>
      <c r="B1139">
        <v>0</v>
      </c>
      <c r="C1139">
        <v>1</v>
      </c>
      <c r="D1139">
        <v>2020</v>
      </c>
      <c r="E1139">
        <v>8</v>
      </c>
      <c r="F1139" t="s">
        <v>647</v>
      </c>
      <c r="G1139">
        <v>1803</v>
      </c>
      <c r="H1139" t="b">
        <v>0</v>
      </c>
      <c r="I1139">
        <v>0</v>
      </c>
      <c r="J1139">
        <v>8424.26</v>
      </c>
      <c r="K1139">
        <v>1</v>
      </c>
      <c r="L1139" t="s">
        <v>19</v>
      </c>
      <c r="M1139" t="s">
        <v>30</v>
      </c>
      <c r="N1139" t="s">
        <v>31</v>
      </c>
      <c r="O1139" t="s">
        <v>33</v>
      </c>
      <c r="P1139">
        <v>2</v>
      </c>
      <c r="Q1139">
        <v>4</v>
      </c>
      <c r="R1139">
        <v>1</v>
      </c>
    </row>
    <row r="1140" spans="1:18" x14ac:dyDescent="0.25">
      <c r="A1140" s="8" t="s">
        <v>697</v>
      </c>
      <c r="B1140">
        <v>0</v>
      </c>
      <c r="C1140">
        <v>1</v>
      </c>
      <c r="D1140">
        <v>2020</v>
      </c>
      <c r="E1140">
        <v>8</v>
      </c>
      <c r="F1140" t="s">
        <v>647</v>
      </c>
      <c r="G1140">
        <v>3300</v>
      </c>
      <c r="H1140" t="b">
        <v>0</v>
      </c>
      <c r="I1140">
        <v>2.63</v>
      </c>
      <c r="J1140">
        <v>18430.43</v>
      </c>
      <c r="K1140">
        <v>2</v>
      </c>
      <c r="L1140" t="s">
        <v>51</v>
      </c>
      <c r="M1140" t="s">
        <v>149</v>
      </c>
      <c r="N1140" t="s">
        <v>149</v>
      </c>
      <c r="O1140" t="s">
        <v>150</v>
      </c>
      <c r="P1140">
        <v>3</v>
      </c>
      <c r="Q1140">
        <v>4</v>
      </c>
      <c r="R1140">
        <v>1</v>
      </c>
    </row>
    <row r="1141" spans="1:18" x14ac:dyDescent="0.25">
      <c r="A1141" s="8" t="s">
        <v>697</v>
      </c>
      <c r="B1141">
        <v>0</v>
      </c>
      <c r="C1141">
        <v>0</v>
      </c>
      <c r="D1141">
        <v>2020</v>
      </c>
      <c r="E1141">
        <v>8</v>
      </c>
      <c r="F1141" t="s">
        <v>647</v>
      </c>
      <c r="G1141">
        <v>3740</v>
      </c>
      <c r="H1141" t="b">
        <v>0</v>
      </c>
      <c r="I1141">
        <v>0</v>
      </c>
      <c r="J1141">
        <v>3</v>
      </c>
      <c r="K1141">
        <v>2</v>
      </c>
      <c r="L1141" t="s">
        <v>51</v>
      </c>
      <c r="M1141" t="s">
        <v>52</v>
      </c>
      <c r="N1141" t="s">
        <v>52</v>
      </c>
      <c r="O1141" t="s">
        <v>57</v>
      </c>
      <c r="P1141">
        <v>3</v>
      </c>
      <c r="Q1141">
        <v>8</v>
      </c>
      <c r="R1141">
        <v>1</v>
      </c>
    </row>
    <row r="1142" spans="1:18" x14ac:dyDescent="0.25">
      <c r="A1142" s="8" t="s">
        <v>697</v>
      </c>
      <c r="B1142">
        <v>0</v>
      </c>
      <c r="C1142">
        <v>1</v>
      </c>
      <c r="D1142">
        <v>2020</v>
      </c>
      <c r="E1142">
        <v>8</v>
      </c>
      <c r="F1142" t="s">
        <v>647</v>
      </c>
      <c r="G1142">
        <v>3790</v>
      </c>
      <c r="H1142" t="b">
        <v>0</v>
      </c>
      <c r="I1142">
        <v>519.79999999999995</v>
      </c>
      <c r="J1142">
        <v>4057.44</v>
      </c>
      <c r="K1142">
        <v>2</v>
      </c>
      <c r="L1142" t="s">
        <v>51</v>
      </c>
      <c r="M1142" t="s">
        <v>52</v>
      </c>
      <c r="N1142" t="s">
        <v>52</v>
      </c>
      <c r="O1142" t="s">
        <v>59</v>
      </c>
      <c r="P1142">
        <v>3</v>
      </c>
      <c r="Q1142">
        <v>8</v>
      </c>
      <c r="R1142">
        <v>1</v>
      </c>
    </row>
    <row r="1143" spans="1:18" x14ac:dyDescent="0.25">
      <c r="A1143" s="8" t="s">
        <v>697</v>
      </c>
      <c r="B1143">
        <v>0</v>
      </c>
      <c r="C1143">
        <v>1</v>
      </c>
      <c r="D1143">
        <v>2020</v>
      </c>
      <c r="E1143">
        <v>8</v>
      </c>
      <c r="F1143" t="s">
        <v>647</v>
      </c>
      <c r="G1143">
        <v>6020</v>
      </c>
      <c r="H1143" t="b">
        <v>0</v>
      </c>
      <c r="I1143">
        <v>3200</v>
      </c>
      <c r="J1143">
        <v>392.3</v>
      </c>
      <c r="K1143">
        <v>0</v>
      </c>
      <c r="L1143" t="s">
        <v>70</v>
      </c>
      <c r="M1143" t="s">
        <v>74</v>
      </c>
      <c r="N1143" t="s">
        <v>75</v>
      </c>
      <c r="O1143" t="s">
        <v>76</v>
      </c>
      <c r="P1143">
        <v>2</v>
      </c>
      <c r="Q1143">
        <v>2</v>
      </c>
      <c r="R1143">
        <v>1</v>
      </c>
    </row>
    <row r="1144" spans="1:18" x14ac:dyDescent="0.25">
      <c r="A1144" s="8" t="s">
        <v>697</v>
      </c>
      <c r="B1144">
        <v>0</v>
      </c>
      <c r="C1144">
        <v>1</v>
      </c>
      <c r="D1144">
        <v>2020</v>
      </c>
      <c r="E1144">
        <v>8</v>
      </c>
      <c r="F1144" t="s">
        <v>647</v>
      </c>
      <c r="G1144">
        <v>6095</v>
      </c>
      <c r="H1144" t="b">
        <v>0</v>
      </c>
      <c r="I1144">
        <v>13341.43</v>
      </c>
      <c r="J1144">
        <v>0</v>
      </c>
      <c r="K1144">
        <v>0</v>
      </c>
      <c r="L1144" t="s">
        <v>70</v>
      </c>
      <c r="M1144" t="s">
        <v>74</v>
      </c>
      <c r="N1144" t="s">
        <v>75</v>
      </c>
      <c r="O1144" t="s">
        <v>115</v>
      </c>
      <c r="P1144">
        <v>2</v>
      </c>
      <c r="Q1144">
        <v>2</v>
      </c>
      <c r="R1144">
        <v>1</v>
      </c>
    </row>
    <row r="1145" spans="1:18" x14ac:dyDescent="0.25">
      <c r="A1145" s="8" t="s">
        <v>697</v>
      </c>
      <c r="B1145">
        <v>0</v>
      </c>
      <c r="C1145">
        <v>1</v>
      </c>
      <c r="D1145">
        <v>2020</v>
      </c>
      <c r="E1145">
        <v>8</v>
      </c>
      <c r="F1145" t="s">
        <v>647</v>
      </c>
      <c r="G1145">
        <v>6110</v>
      </c>
      <c r="H1145" t="b">
        <v>0</v>
      </c>
      <c r="I1145">
        <v>707.44</v>
      </c>
      <c r="J1145">
        <v>0</v>
      </c>
      <c r="K1145">
        <v>0</v>
      </c>
      <c r="L1145" t="s">
        <v>70</v>
      </c>
      <c r="M1145" t="s">
        <v>74</v>
      </c>
      <c r="N1145" t="s">
        <v>78</v>
      </c>
      <c r="O1145" t="s">
        <v>79</v>
      </c>
      <c r="P1145">
        <v>2</v>
      </c>
      <c r="Q1145">
        <v>2</v>
      </c>
      <c r="R1145">
        <v>2</v>
      </c>
    </row>
    <row r="1146" spans="1:18" x14ac:dyDescent="0.25">
      <c r="A1146" s="8" t="s">
        <v>697</v>
      </c>
      <c r="B1146">
        <v>0</v>
      </c>
      <c r="C1146">
        <v>1</v>
      </c>
      <c r="D1146">
        <v>2020</v>
      </c>
      <c r="E1146">
        <v>8</v>
      </c>
      <c r="F1146" t="s">
        <v>647</v>
      </c>
      <c r="G1146">
        <v>6140</v>
      </c>
      <c r="H1146" t="b">
        <v>0</v>
      </c>
      <c r="I1146">
        <v>150</v>
      </c>
      <c r="J1146">
        <v>127.5</v>
      </c>
      <c r="K1146">
        <v>0</v>
      </c>
      <c r="L1146" t="s">
        <v>70</v>
      </c>
      <c r="M1146" t="s">
        <v>74</v>
      </c>
      <c r="N1146" t="s">
        <v>78</v>
      </c>
      <c r="O1146" t="s">
        <v>147</v>
      </c>
      <c r="P1146">
        <v>2</v>
      </c>
      <c r="Q1146">
        <v>2</v>
      </c>
      <c r="R1146">
        <v>2</v>
      </c>
    </row>
    <row r="1147" spans="1:18" x14ac:dyDescent="0.25">
      <c r="A1147" s="8" t="s">
        <v>697</v>
      </c>
      <c r="B1147">
        <v>0</v>
      </c>
      <c r="C1147">
        <v>0</v>
      </c>
      <c r="D1147">
        <v>2020</v>
      </c>
      <c r="E1147">
        <v>8</v>
      </c>
      <c r="F1147" t="s">
        <v>647</v>
      </c>
      <c r="G1147">
        <v>6300</v>
      </c>
      <c r="H1147" t="b">
        <v>0</v>
      </c>
      <c r="I1147">
        <v>3</v>
      </c>
      <c r="J1147">
        <v>0</v>
      </c>
      <c r="K1147">
        <v>0</v>
      </c>
      <c r="L1147" t="s">
        <v>70</v>
      </c>
      <c r="M1147" t="s">
        <v>82</v>
      </c>
      <c r="N1147" t="s">
        <v>83</v>
      </c>
      <c r="O1147" t="s">
        <v>82</v>
      </c>
      <c r="P1147">
        <v>2</v>
      </c>
      <c r="Q1147">
        <v>4</v>
      </c>
      <c r="R1147">
        <v>10</v>
      </c>
    </row>
    <row r="1148" spans="1:18" x14ac:dyDescent="0.25">
      <c r="A1148" s="8" t="s">
        <v>697</v>
      </c>
      <c r="B1148">
        <v>0</v>
      </c>
      <c r="C1148">
        <v>1</v>
      </c>
      <c r="D1148">
        <v>2020</v>
      </c>
      <c r="E1148">
        <v>8</v>
      </c>
      <c r="F1148" t="s">
        <v>647</v>
      </c>
      <c r="G1148">
        <v>6300</v>
      </c>
      <c r="H1148" t="b">
        <v>0</v>
      </c>
      <c r="I1148">
        <v>34.5</v>
      </c>
      <c r="J1148">
        <v>0</v>
      </c>
      <c r="K1148">
        <v>0</v>
      </c>
      <c r="L1148" t="s">
        <v>70</v>
      </c>
      <c r="M1148" t="s">
        <v>82</v>
      </c>
      <c r="N1148" t="s">
        <v>83</v>
      </c>
      <c r="O1148" t="s">
        <v>82</v>
      </c>
      <c r="P1148">
        <v>2</v>
      </c>
      <c r="Q1148">
        <v>4</v>
      </c>
      <c r="R1148">
        <v>10</v>
      </c>
    </row>
    <row r="1149" spans="1:18" x14ac:dyDescent="0.25">
      <c r="A1149" s="8" t="s">
        <v>697</v>
      </c>
      <c r="B1149">
        <v>0</v>
      </c>
      <c r="C1149">
        <v>1</v>
      </c>
      <c r="D1149">
        <v>2020</v>
      </c>
      <c r="E1149">
        <v>8</v>
      </c>
      <c r="F1149" t="s">
        <v>647</v>
      </c>
      <c r="G1149">
        <v>6310</v>
      </c>
      <c r="H1149" t="b">
        <v>0</v>
      </c>
      <c r="I1149">
        <v>5276.27</v>
      </c>
      <c r="J1149">
        <v>0</v>
      </c>
      <c r="K1149">
        <v>0</v>
      </c>
      <c r="L1149" t="s">
        <v>70</v>
      </c>
      <c r="M1149" t="s">
        <v>82</v>
      </c>
      <c r="N1149" t="s">
        <v>84</v>
      </c>
      <c r="O1149" t="s">
        <v>85</v>
      </c>
      <c r="P1149">
        <v>2</v>
      </c>
      <c r="Q1149">
        <v>4</v>
      </c>
      <c r="R1149">
        <v>1</v>
      </c>
    </row>
    <row r="1150" spans="1:18" x14ac:dyDescent="0.25">
      <c r="A1150" s="8" t="s">
        <v>697</v>
      </c>
      <c r="B1150">
        <v>0</v>
      </c>
      <c r="C1150">
        <v>1</v>
      </c>
      <c r="D1150">
        <v>2020</v>
      </c>
      <c r="E1150">
        <v>8</v>
      </c>
      <c r="F1150" t="s">
        <v>647</v>
      </c>
      <c r="G1150">
        <v>6325</v>
      </c>
      <c r="H1150" t="b">
        <v>0</v>
      </c>
      <c r="I1150">
        <v>1210.51</v>
      </c>
      <c r="J1150">
        <v>0</v>
      </c>
      <c r="K1150">
        <v>0</v>
      </c>
      <c r="L1150" t="s">
        <v>70</v>
      </c>
      <c r="M1150" t="s">
        <v>82</v>
      </c>
      <c r="N1150" t="s">
        <v>84</v>
      </c>
      <c r="O1150" t="s">
        <v>86</v>
      </c>
      <c r="P1150">
        <v>2</v>
      </c>
      <c r="Q1150">
        <v>4</v>
      </c>
      <c r="R1150">
        <v>1</v>
      </c>
    </row>
    <row r="1151" spans="1:18" x14ac:dyDescent="0.25">
      <c r="A1151" s="8" t="s">
        <v>697</v>
      </c>
      <c r="B1151">
        <v>0</v>
      </c>
      <c r="C1151">
        <v>1</v>
      </c>
      <c r="D1151">
        <v>2020</v>
      </c>
      <c r="E1151">
        <v>8</v>
      </c>
      <c r="F1151" t="s">
        <v>647</v>
      </c>
      <c r="G1151">
        <v>6330</v>
      </c>
      <c r="H1151" t="b">
        <v>0</v>
      </c>
      <c r="I1151">
        <v>424.59</v>
      </c>
      <c r="J1151">
        <v>0</v>
      </c>
      <c r="K1151">
        <v>0</v>
      </c>
      <c r="L1151" t="s">
        <v>70</v>
      </c>
      <c r="M1151" t="s">
        <v>82</v>
      </c>
      <c r="N1151" t="s">
        <v>84</v>
      </c>
      <c r="O1151" t="s">
        <v>87</v>
      </c>
      <c r="P1151">
        <v>2</v>
      </c>
      <c r="Q1151">
        <v>4</v>
      </c>
      <c r="R1151">
        <v>1</v>
      </c>
    </row>
    <row r="1152" spans="1:18" x14ac:dyDescent="0.25">
      <c r="A1152" s="8" t="s">
        <v>697</v>
      </c>
      <c r="B1152">
        <v>0</v>
      </c>
      <c r="C1152">
        <v>1</v>
      </c>
      <c r="D1152">
        <v>2020</v>
      </c>
      <c r="E1152">
        <v>8</v>
      </c>
      <c r="F1152" t="s">
        <v>647</v>
      </c>
      <c r="G1152">
        <v>6650</v>
      </c>
      <c r="H1152" t="b">
        <v>0</v>
      </c>
      <c r="I1152">
        <v>503.97999999999996</v>
      </c>
      <c r="J1152">
        <v>0</v>
      </c>
      <c r="K1152">
        <v>0</v>
      </c>
      <c r="L1152" t="s">
        <v>70</v>
      </c>
      <c r="M1152" t="s">
        <v>82</v>
      </c>
      <c r="N1152" t="s">
        <v>94</v>
      </c>
      <c r="O1152" t="s">
        <v>96</v>
      </c>
      <c r="P1152">
        <v>2</v>
      </c>
      <c r="Q1152">
        <v>4</v>
      </c>
      <c r="R1152">
        <v>5</v>
      </c>
    </row>
    <row r="1153" spans="1:18" x14ac:dyDescent="0.25">
      <c r="A1153" s="8" t="s">
        <v>697</v>
      </c>
      <c r="B1153">
        <v>0</v>
      </c>
      <c r="C1153">
        <v>1</v>
      </c>
      <c r="D1153">
        <v>2020</v>
      </c>
      <c r="E1153">
        <v>8</v>
      </c>
      <c r="F1153" t="s">
        <v>647</v>
      </c>
      <c r="G1153">
        <v>6651</v>
      </c>
      <c r="H1153" t="b">
        <v>0</v>
      </c>
      <c r="I1153">
        <v>159.01</v>
      </c>
      <c r="J1153">
        <v>0</v>
      </c>
      <c r="K1153">
        <v>0</v>
      </c>
      <c r="L1153" t="s">
        <v>70</v>
      </c>
      <c r="M1153" t="s">
        <v>82</v>
      </c>
      <c r="N1153" t="s">
        <v>94</v>
      </c>
      <c r="O1153" t="s">
        <v>117</v>
      </c>
      <c r="P1153">
        <v>2</v>
      </c>
      <c r="Q1153">
        <v>4</v>
      </c>
      <c r="R1153">
        <v>5</v>
      </c>
    </row>
    <row r="1154" spans="1:18" x14ac:dyDescent="0.25">
      <c r="A1154" s="8" t="s">
        <v>697</v>
      </c>
      <c r="B1154">
        <v>0</v>
      </c>
      <c r="C1154">
        <v>1</v>
      </c>
      <c r="D1154">
        <v>2020</v>
      </c>
      <c r="E1154">
        <v>8</v>
      </c>
      <c r="F1154" t="s">
        <v>647</v>
      </c>
      <c r="G1154">
        <v>6805</v>
      </c>
      <c r="H1154" t="b">
        <v>0</v>
      </c>
      <c r="I1154">
        <v>384.63</v>
      </c>
      <c r="J1154">
        <v>2.27</v>
      </c>
      <c r="K1154">
        <v>0</v>
      </c>
      <c r="L1154" t="s">
        <v>70</v>
      </c>
      <c r="M1154" t="s">
        <v>82</v>
      </c>
      <c r="N1154" t="s">
        <v>99</v>
      </c>
      <c r="O1154" t="s">
        <v>100</v>
      </c>
      <c r="P1154">
        <v>2</v>
      </c>
      <c r="Q1154">
        <v>4</v>
      </c>
      <c r="R1154">
        <v>6</v>
      </c>
    </row>
    <row r="1155" spans="1:18" x14ac:dyDescent="0.25">
      <c r="A1155" s="8" t="s">
        <v>697</v>
      </c>
      <c r="B1155">
        <v>0</v>
      </c>
      <c r="C1155">
        <v>1</v>
      </c>
      <c r="D1155">
        <v>2020</v>
      </c>
      <c r="E1155">
        <v>8</v>
      </c>
      <c r="F1155" t="s">
        <v>647</v>
      </c>
      <c r="G1155">
        <v>6830</v>
      </c>
      <c r="H1155" t="b">
        <v>0</v>
      </c>
      <c r="I1155">
        <v>1022.7</v>
      </c>
      <c r="J1155">
        <v>0</v>
      </c>
      <c r="K1155">
        <v>0</v>
      </c>
      <c r="L1155" t="s">
        <v>70</v>
      </c>
      <c r="M1155" t="s">
        <v>82</v>
      </c>
      <c r="N1155" t="s">
        <v>101</v>
      </c>
      <c r="O1155" t="s">
        <v>151</v>
      </c>
      <c r="P1155">
        <v>2</v>
      </c>
      <c r="Q1155">
        <v>4</v>
      </c>
      <c r="R1155">
        <v>9</v>
      </c>
    </row>
    <row r="1156" spans="1:18" x14ac:dyDescent="0.25">
      <c r="A1156" s="8" t="s">
        <v>697</v>
      </c>
      <c r="B1156">
        <v>0</v>
      </c>
      <c r="C1156">
        <v>1</v>
      </c>
      <c r="D1156">
        <v>2020</v>
      </c>
      <c r="E1156">
        <v>8</v>
      </c>
      <c r="F1156" t="s">
        <v>647</v>
      </c>
      <c r="G1156">
        <v>6855</v>
      </c>
      <c r="H1156" t="b">
        <v>0</v>
      </c>
      <c r="I1156">
        <v>33</v>
      </c>
      <c r="J1156">
        <v>0</v>
      </c>
      <c r="K1156">
        <v>0</v>
      </c>
      <c r="L1156" t="s">
        <v>70</v>
      </c>
      <c r="M1156" t="s">
        <v>82</v>
      </c>
      <c r="N1156" t="s">
        <v>103</v>
      </c>
      <c r="O1156" t="s">
        <v>104</v>
      </c>
      <c r="P1156">
        <v>2</v>
      </c>
      <c r="Q1156">
        <v>4</v>
      </c>
      <c r="R1156">
        <v>11</v>
      </c>
    </row>
    <row r="1157" spans="1:18" x14ac:dyDescent="0.25">
      <c r="A1157" s="8" t="s">
        <v>697</v>
      </c>
      <c r="B1157">
        <v>0</v>
      </c>
      <c r="C1157">
        <v>1</v>
      </c>
      <c r="D1157">
        <v>2020</v>
      </c>
      <c r="E1157">
        <v>8</v>
      </c>
      <c r="F1157" t="s">
        <v>647</v>
      </c>
      <c r="G1157">
        <v>7310</v>
      </c>
      <c r="H1157" t="b">
        <v>0</v>
      </c>
      <c r="I1157">
        <v>982.6</v>
      </c>
      <c r="J1157">
        <v>0</v>
      </c>
      <c r="K1157">
        <v>0</v>
      </c>
      <c r="L1157" t="s">
        <v>126</v>
      </c>
      <c r="M1157" t="s">
        <v>127</v>
      </c>
      <c r="N1157" t="s">
        <v>127</v>
      </c>
      <c r="O1157" t="s">
        <v>146</v>
      </c>
      <c r="P1157">
        <v>4</v>
      </c>
      <c r="Q1157">
        <v>2</v>
      </c>
      <c r="R1157">
        <v>1</v>
      </c>
    </row>
    <row r="1158" spans="1:18" x14ac:dyDescent="0.25">
      <c r="A1158" s="8" t="s">
        <v>697</v>
      </c>
      <c r="B1158">
        <v>0</v>
      </c>
      <c r="C1158">
        <v>1</v>
      </c>
      <c r="D1158">
        <v>2020</v>
      </c>
      <c r="E1158">
        <v>8</v>
      </c>
      <c r="F1158" t="s">
        <v>648</v>
      </c>
      <c r="G1158">
        <v>650</v>
      </c>
      <c r="H1158" t="b">
        <v>0</v>
      </c>
      <c r="I1158">
        <v>0</v>
      </c>
      <c r="J1158">
        <v>53.55</v>
      </c>
      <c r="K1158">
        <v>1</v>
      </c>
      <c r="L1158" t="s">
        <v>9</v>
      </c>
      <c r="M1158" t="s">
        <v>13</v>
      </c>
      <c r="N1158" t="s">
        <v>14</v>
      </c>
      <c r="O1158" t="s">
        <v>17</v>
      </c>
      <c r="P1158">
        <v>1</v>
      </c>
      <c r="Q1158">
        <v>2</v>
      </c>
      <c r="R1158">
        <v>3</v>
      </c>
    </row>
    <row r="1159" spans="1:18" x14ac:dyDescent="0.25">
      <c r="A1159" s="8" t="s">
        <v>697</v>
      </c>
      <c r="B1159">
        <v>0</v>
      </c>
      <c r="C1159">
        <v>1</v>
      </c>
      <c r="D1159">
        <v>2020</v>
      </c>
      <c r="E1159">
        <v>8</v>
      </c>
      <c r="F1159" t="s">
        <v>648</v>
      </c>
      <c r="G1159">
        <v>1405</v>
      </c>
      <c r="H1159" t="b">
        <v>0</v>
      </c>
      <c r="I1159">
        <v>196</v>
      </c>
      <c r="J1159">
        <v>83.2</v>
      </c>
      <c r="K1159">
        <v>1</v>
      </c>
      <c r="L1159" t="s">
        <v>19</v>
      </c>
      <c r="M1159" t="s">
        <v>23</v>
      </c>
      <c r="N1159" t="s">
        <v>24</v>
      </c>
      <c r="O1159" t="s">
        <v>29</v>
      </c>
      <c r="P1159">
        <v>2</v>
      </c>
      <c r="Q1159">
        <v>2</v>
      </c>
      <c r="R1159">
        <v>4</v>
      </c>
    </row>
    <row r="1160" spans="1:18" x14ac:dyDescent="0.25">
      <c r="A1160" s="8" t="s">
        <v>697</v>
      </c>
      <c r="B1160">
        <v>0</v>
      </c>
      <c r="C1160">
        <v>1</v>
      </c>
      <c r="D1160">
        <v>2020</v>
      </c>
      <c r="E1160">
        <v>8</v>
      </c>
      <c r="F1160" t="s">
        <v>648</v>
      </c>
      <c r="G1160">
        <v>1434</v>
      </c>
      <c r="H1160" t="b">
        <v>0</v>
      </c>
      <c r="I1160">
        <v>0</v>
      </c>
      <c r="J1160">
        <v>196</v>
      </c>
      <c r="K1160">
        <v>1</v>
      </c>
      <c r="L1160" t="s">
        <v>19</v>
      </c>
      <c r="M1160" t="s">
        <v>23</v>
      </c>
      <c r="N1160" t="s">
        <v>24</v>
      </c>
      <c r="O1160" t="s">
        <v>28</v>
      </c>
      <c r="P1160">
        <v>2</v>
      </c>
      <c r="Q1160">
        <v>2</v>
      </c>
      <c r="R1160">
        <v>4</v>
      </c>
    </row>
    <row r="1161" spans="1:18" x14ac:dyDescent="0.25">
      <c r="A1161" s="8" t="s">
        <v>697</v>
      </c>
      <c r="B1161">
        <v>0</v>
      </c>
      <c r="C1161">
        <v>1</v>
      </c>
      <c r="D1161">
        <v>2020</v>
      </c>
      <c r="E1161">
        <v>8</v>
      </c>
      <c r="F1161" t="s">
        <v>648</v>
      </c>
      <c r="G1161">
        <v>3300</v>
      </c>
      <c r="H1161" t="b">
        <v>0</v>
      </c>
      <c r="I1161">
        <v>603.20000000000005</v>
      </c>
      <c r="J1161">
        <v>0</v>
      </c>
      <c r="K1161">
        <v>2</v>
      </c>
      <c r="L1161" t="s">
        <v>51</v>
      </c>
      <c r="M1161" t="s">
        <v>149</v>
      </c>
      <c r="N1161" t="s">
        <v>149</v>
      </c>
      <c r="O1161" t="s">
        <v>150</v>
      </c>
      <c r="P1161">
        <v>3</v>
      </c>
      <c r="Q1161">
        <v>4</v>
      </c>
      <c r="R1161">
        <v>1</v>
      </c>
    </row>
    <row r="1162" spans="1:18" x14ac:dyDescent="0.25">
      <c r="A1162" s="8" t="s">
        <v>697</v>
      </c>
      <c r="B1162">
        <v>0</v>
      </c>
      <c r="C1162">
        <v>1</v>
      </c>
      <c r="D1162">
        <v>2020</v>
      </c>
      <c r="E1162">
        <v>8</v>
      </c>
      <c r="F1162" t="s">
        <v>648</v>
      </c>
      <c r="G1162">
        <v>6220</v>
      </c>
      <c r="H1162" t="b">
        <v>0</v>
      </c>
      <c r="I1162">
        <v>53.55</v>
      </c>
      <c r="J1162">
        <v>0</v>
      </c>
      <c r="K1162">
        <v>0</v>
      </c>
      <c r="L1162" t="s">
        <v>70</v>
      </c>
      <c r="M1162" t="s">
        <v>134</v>
      </c>
      <c r="N1162" t="s">
        <v>137</v>
      </c>
      <c r="O1162" t="s">
        <v>138</v>
      </c>
      <c r="P1162">
        <v>2</v>
      </c>
      <c r="Q1162">
        <v>3</v>
      </c>
      <c r="R1162">
        <v>2</v>
      </c>
    </row>
    <row r="1163" spans="1:18" x14ac:dyDescent="0.25">
      <c r="A1163" s="8" t="s">
        <v>697</v>
      </c>
      <c r="B1163">
        <v>0</v>
      </c>
      <c r="C1163">
        <v>1</v>
      </c>
      <c r="D1163">
        <v>2020</v>
      </c>
      <c r="E1163">
        <v>8</v>
      </c>
      <c r="F1163" t="s">
        <v>648</v>
      </c>
      <c r="G1163">
        <v>6300</v>
      </c>
      <c r="H1163" t="b">
        <v>0</v>
      </c>
      <c r="I1163">
        <v>0</v>
      </c>
      <c r="J1163">
        <v>520</v>
      </c>
      <c r="K1163">
        <v>0</v>
      </c>
      <c r="L1163" t="s">
        <v>70</v>
      </c>
      <c r="M1163" t="s">
        <v>82</v>
      </c>
      <c r="N1163" t="s">
        <v>83</v>
      </c>
      <c r="O1163" t="s">
        <v>82</v>
      </c>
      <c r="P1163">
        <v>2</v>
      </c>
      <c r="Q1163">
        <v>4</v>
      </c>
      <c r="R1163">
        <v>10</v>
      </c>
    </row>
    <row r="1164" spans="1:18" x14ac:dyDescent="0.25">
      <c r="A1164" s="8" t="s">
        <v>697</v>
      </c>
      <c r="B1164">
        <v>0</v>
      </c>
      <c r="C1164">
        <v>1</v>
      </c>
      <c r="D1164">
        <v>2020</v>
      </c>
      <c r="E1164">
        <v>8</v>
      </c>
      <c r="F1164" t="s">
        <v>649</v>
      </c>
      <c r="G1164">
        <v>1405</v>
      </c>
      <c r="H1164" t="b">
        <v>0</v>
      </c>
      <c r="I1164">
        <v>19.28</v>
      </c>
      <c r="J1164">
        <v>0</v>
      </c>
      <c r="K1164">
        <v>1</v>
      </c>
      <c r="L1164" t="s">
        <v>19</v>
      </c>
      <c r="M1164" t="s">
        <v>23</v>
      </c>
      <c r="N1164" t="s">
        <v>24</v>
      </c>
      <c r="O1164" t="s">
        <v>29</v>
      </c>
      <c r="P1164">
        <v>2</v>
      </c>
      <c r="Q1164">
        <v>2</v>
      </c>
      <c r="R1164">
        <v>4</v>
      </c>
    </row>
    <row r="1165" spans="1:18" x14ac:dyDescent="0.25">
      <c r="A1165" s="8" t="s">
        <v>697</v>
      </c>
      <c r="B1165">
        <v>0</v>
      </c>
      <c r="C1165">
        <v>1</v>
      </c>
      <c r="D1165">
        <v>2020</v>
      </c>
      <c r="E1165">
        <v>8</v>
      </c>
      <c r="F1165" t="s">
        <v>649</v>
      </c>
      <c r="G1165">
        <v>3300</v>
      </c>
      <c r="H1165" t="b">
        <v>0</v>
      </c>
      <c r="I1165">
        <v>0</v>
      </c>
      <c r="J1165">
        <v>139.76</v>
      </c>
      <c r="K1165">
        <v>2</v>
      </c>
      <c r="L1165" t="s">
        <v>51</v>
      </c>
      <c r="M1165" t="s">
        <v>149</v>
      </c>
      <c r="N1165" t="s">
        <v>149</v>
      </c>
      <c r="O1165" t="s">
        <v>150</v>
      </c>
      <c r="P1165">
        <v>3</v>
      </c>
      <c r="Q1165">
        <v>4</v>
      </c>
      <c r="R1165">
        <v>1</v>
      </c>
    </row>
    <row r="1166" spans="1:18" x14ac:dyDescent="0.25">
      <c r="A1166" s="8" t="s">
        <v>697</v>
      </c>
      <c r="B1166">
        <v>0</v>
      </c>
      <c r="C1166">
        <v>1</v>
      </c>
      <c r="D1166">
        <v>2020</v>
      </c>
      <c r="E1166">
        <v>8</v>
      </c>
      <c r="F1166" t="s">
        <v>649</v>
      </c>
      <c r="G1166">
        <v>3790</v>
      </c>
      <c r="H1166" t="b">
        <v>0</v>
      </c>
      <c r="I1166">
        <v>0</v>
      </c>
      <c r="J1166">
        <v>29329.11</v>
      </c>
      <c r="K1166">
        <v>2</v>
      </c>
      <c r="L1166" t="s">
        <v>51</v>
      </c>
      <c r="M1166" t="s">
        <v>52</v>
      </c>
      <c r="N1166" t="s">
        <v>52</v>
      </c>
      <c r="O1166" t="s">
        <v>59</v>
      </c>
      <c r="P1166">
        <v>3</v>
      </c>
      <c r="Q1166">
        <v>8</v>
      </c>
      <c r="R1166">
        <v>1</v>
      </c>
    </row>
    <row r="1167" spans="1:18" x14ac:dyDescent="0.25">
      <c r="A1167" s="8" t="s">
        <v>697</v>
      </c>
      <c r="B1167">
        <v>0</v>
      </c>
      <c r="C1167">
        <v>1</v>
      </c>
      <c r="D1167">
        <v>2020</v>
      </c>
      <c r="E1167">
        <v>8</v>
      </c>
      <c r="F1167" t="s">
        <v>649</v>
      </c>
      <c r="G1167">
        <v>6020</v>
      </c>
      <c r="H1167" t="b">
        <v>0</v>
      </c>
      <c r="I1167">
        <v>25300</v>
      </c>
      <c r="J1167">
        <v>0</v>
      </c>
      <c r="K1167">
        <v>0</v>
      </c>
      <c r="L1167" t="s">
        <v>70</v>
      </c>
      <c r="M1167" t="s">
        <v>74</v>
      </c>
      <c r="N1167" t="s">
        <v>75</v>
      </c>
      <c r="O1167" t="s">
        <v>76</v>
      </c>
      <c r="P1167">
        <v>2</v>
      </c>
      <c r="Q1167">
        <v>2</v>
      </c>
      <c r="R1167">
        <v>1</v>
      </c>
    </row>
    <row r="1168" spans="1:18" x14ac:dyDescent="0.25">
      <c r="A1168" s="8" t="s">
        <v>697</v>
      </c>
      <c r="B1168">
        <v>0</v>
      </c>
      <c r="C1168">
        <v>1</v>
      </c>
      <c r="D1168">
        <v>2020</v>
      </c>
      <c r="E1168">
        <v>8</v>
      </c>
      <c r="F1168" t="s">
        <v>649</v>
      </c>
      <c r="G1168">
        <v>6110</v>
      </c>
      <c r="H1168" t="b">
        <v>0</v>
      </c>
      <c r="I1168">
        <v>4029.11</v>
      </c>
      <c r="J1168">
        <v>0</v>
      </c>
      <c r="K1168">
        <v>0</v>
      </c>
      <c r="L1168" t="s">
        <v>70</v>
      </c>
      <c r="M1168" t="s">
        <v>74</v>
      </c>
      <c r="N1168" t="s">
        <v>78</v>
      </c>
      <c r="O1168" t="s">
        <v>79</v>
      </c>
      <c r="P1168">
        <v>2</v>
      </c>
      <c r="Q1168">
        <v>2</v>
      </c>
      <c r="R1168">
        <v>2</v>
      </c>
    </row>
    <row r="1169" spans="1:18" x14ac:dyDescent="0.25">
      <c r="A1169" s="8" t="s">
        <v>697</v>
      </c>
      <c r="B1169">
        <v>0</v>
      </c>
      <c r="C1169">
        <v>1</v>
      </c>
      <c r="D1169">
        <v>2020</v>
      </c>
      <c r="E1169">
        <v>8</v>
      </c>
      <c r="F1169" t="s">
        <v>649</v>
      </c>
      <c r="G1169">
        <v>6651</v>
      </c>
      <c r="H1169" t="b">
        <v>0</v>
      </c>
      <c r="I1169">
        <v>120.47999999999999</v>
      </c>
      <c r="J1169">
        <v>0</v>
      </c>
      <c r="K1169">
        <v>0</v>
      </c>
      <c r="L1169" t="s">
        <v>70</v>
      </c>
      <c r="M1169" t="s">
        <v>82</v>
      </c>
      <c r="N1169" t="s">
        <v>94</v>
      </c>
      <c r="O1169" t="s">
        <v>117</v>
      </c>
      <c r="P1169">
        <v>2</v>
      </c>
      <c r="Q1169">
        <v>4</v>
      </c>
      <c r="R1169">
        <v>5</v>
      </c>
    </row>
    <row r="1170" spans="1:18" x14ac:dyDescent="0.25">
      <c r="A1170" s="8" t="s">
        <v>697</v>
      </c>
      <c r="B1170">
        <v>0</v>
      </c>
      <c r="C1170">
        <v>1</v>
      </c>
      <c r="D1170">
        <v>2020</v>
      </c>
      <c r="E1170">
        <v>8</v>
      </c>
      <c r="F1170" t="s">
        <v>650</v>
      </c>
      <c r="G1170">
        <v>1405</v>
      </c>
      <c r="H1170" t="b">
        <v>0</v>
      </c>
      <c r="I1170">
        <v>830.75</v>
      </c>
      <c r="J1170">
        <v>0</v>
      </c>
      <c r="K1170">
        <v>1</v>
      </c>
      <c r="L1170" t="s">
        <v>19</v>
      </c>
      <c r="M1170" t="s">
        <v>23</v>
      </c>
      <c r="N1170" t="s">
        <v>24</v>
      </c>
      <c r="O1170" t="s">
        <v>29</v>
      </c>
      <c r="P1170">
        <v>2</v>
      </c>
      <c r="Q1170">
        <v>2</v>
      </c>
      <c r="R1170">
        <v>4</v>
      </c>
    </row>
    <row r="1171" spans="1:18" x14ac:dyDescent="0.25">
      <c r="A1171" s="8" t="s">
        <v>697</v>
      </c>
      <c r="B1171">
        <v>0</v>
      </c>
      <c r="C1171">
        <v>1</v>
      </c>
      <c r="D1171">
        <v>2020</v>
      </c>
      <c r="E1171">
        <v>8</v>
      </c>
      <c r="F1171" t="s">
        <v>650</v>
      </c>
      <c r="G1171">
        <v>3300</v>
      </c>
      <c r="H1171" t="b">
        <v>0</v>
      </c>
      <c r="I1171">
        <v>0</v>
      </c>
      <c r="J1171">
        <v>6022.96</v>
      </c>
      <c r="K1171">
        <v>2</v>
      </c>
      <c r="L1171" t="s">
        <v>51</v>
      </c>
      <c r="M1171" t="s">
        <v>149</v>
      </c>
      <c r="N1171" t="s">
        <v>149</v>
      </c>
      <c r="O1171" t="s">
        <v>150</v>
      </c>
      <c r="P1171">
        <v>3</v>
      </c>
      <c r="Q1171">
        <v>4</v>
      </c>
      <c r="R1171">
        <v>1</v>
      </c>
    </row>
    <row r="1172" spans="1:18" x14ac:dyDescent="0.25">
      <c r="A1172" s="8" t="s">
        <v>697</v>
      </c>
      <c r="B1172">
        <v>0</v>
      </c>
      <c r="C1172">
        <v>1</v>
      </c>
      <c r="D1172">
        <v>2020</v>
      </c>
      <c r="E1172">
        <v>8</v>
      </c>
      <c r="F1172" t="s">
        <v>650</v>
      </c>
      <c r="G1172">
        <v>3790</v>
      </c>
      <c r="H1172" t="b">
        <v>0</v>
      </c>
      <c r="I1172">
        <v>2801.73</v>
      </c>
      <c r="J1172">
        <v>21141.77</v>
      </c>
      <c r="K1172">
        <v>2</v>
      </c>
      <c r="L1172" t="s">
        <v>51</v>
      </c>
      <c r="M1172" t="s">
        <v>52</v>
      </c>
      <c r="N1172" t="s">
        <v>52</v>
      </c>
      <c r="O1172" t="s">
        <v>59</v>
      </c>
      <c r="P1172">
        <v>3</v>
      </c>
      <c r="Q1172">
        <v>8</v>
      </c>
      <c r="R1172">
        <v>1</v>
      </c>
    </row>
    <row r="1173" spans="1:18" x14ac:dyDescent="0.25">
      <c r="A1173" s="8" t="s">
        <v>697</v>
      </c>
      <c r="B1173">
        <v>0</v>
      </c>
      <c r="C1173">
        <v>1</v>
      </c>
      <c r="D1173">
        <v>2020</v>
      </c>
      <c r="E1173">
        <v>8</v>
      </c>
      <c r="F1173" t="s">
        <v>650</v>
      </c>
      <c r="G1173">
        <v>6020</v>
      </c>
      <c r="H1173" t="b">
        <v>0</v>
      </c>
      <c r="I1173">
        <v>8340.32</v>
      </c>
      <c r="J1173">
        <v>0</v>
      </c>
      <c r="K1173">
        <v>0</v>
      </c>
      <c r="L1173" t="s">
        <v>70</v>
      </c>
      <c r="M1173" t="s">
        <v>74</v>
      </c>
      <c r="N1173" t="s">
        <v>75</v>
      </c>
      <c r="O1173" t="s">
        <v>76</v>
      </c>
      <c r="P1173">
        <v>2</v>
      </c>
      <c r="Q1173">
        <v>2</v>
      </c>
      <c r="R1173">
        <v>1</v>
      </c>
    </row>
    <row r="1174" spans="1:18" x14ac:dyDescent="0.25">
      <c r="A1174" s="8" t="s">
        <v>697</v>
      </c>
      <c r="B1174">
        <v>0</v>
      </c>
      <c r="C1174">
        <v>1</v>
      </c>
      <c r="D1174">
        <v>2020</v>
      </c>
      <c r="E1174">
        <v>8</v>
      </c>
      <c r="F1174" t="s">
        <v>650</v>
      </c>
      <c r="G1174">
        <v>6024</v>
      </c>
      <c r="H1174" t="b">
        <v>0</v>
      </c>
      <c r="I1174">
        <v>10000</v>
      </c>
      <c r="J1174">
        <v>0</v>
      </c>
      <c r="K1174">
        <v>0</v>
      </c>
      <c r="L1174" t="s">
        <v>70</v>
      </c>
      <c r="M1174" t="s">
        <v>74</v>
      </c>
      <c r="N1174" t="s">
        <v>75</v>
      </c>
      <c r="O1174" t="s">
        <v>77</v>
      </c>
      <c r="P1174">
        <v>2</v>
      </c>
      <c r="Q1174">
        <v>2</v>
      </c>
      <c r="R1174">
        <v>1</v>
      </c>
    </row>
    <row r="1175" spans="1:18" x14ac:dyDescent="0.25">
      <c r="A1175" s="8" t="s">
        <v>697</v>
      </c>
      <c r="B1175">
        <v>0</v>
      </c>
      <c r="C1175">
        <v>1</v>
      </c>
      <c r="D1175">
        <v>2020</v>
      </c>
      <c r="E1175">
        <v>8</v>
      </c>
      <c r="F1175" t="s">
        <v>650</v>
      </c>
      <c r="G1175">
        <v>6095</v>
      </c>
      <c r="H1175" t="b">
        <v>0</v>
      </c>
      <c r="I1175">
        <v>5000</v>
      </c>
      <c r="J1175">
        <v>0</v>
      </c>
      <c r="K1175">
        <v>0</v>
      </c>
      <c r="L1175" t="s">
        <v>70</v>
      </c>
      <c r="M1175" t="s">
        <v>74</v>
      </c>
      <c r="N1175" t="s">
        <v>75</v>
      </c>
      <c r="O1175" t="s">
        <v>115</v>
      </c>
      <c r="P1175">
        <v>2</v>
      </c>
      <c r="Q1175">
        <v>2</v>
      </c>
      <c r="R1175">
        <v>1</v>
      </c>
    </row>
    <row r="1176" spans="1:18" x14ac:dyDescent="0.25">
      <c r="A1176" s="8" t="s">
        <v>697</v>
      </c>
      <c r="B1176">
        <v>0</v>
      </c>
      <c r="C1176">
        <v>1</v>
      </c>
      <c r="D1176">
        <v>2020</v>
      </c>
      <c r="E1176">
        <v>8</v>
      </c>
      <c r="F1176" t="s">
        <v>650</v>
      </c>
      <c r="G1176">
        <v>6110</v>
      </c>
      <c r="H1176" t="b">
        <v>0</v>
      </c>
      <c r="I1176">
        <v>2801.45</v>
      </c>
      <c r="J1176">
        <v>0</v>
      </c>
      <c r="K1176">
        <v>0</v>
      </c>
      <c r="L1176" t="s">
        <v>70</v>
      </c>
      <c r="M1176" t="s">
        <v>74</v>
      </c>
      <c r="N1176" t="s">
        <v>78</v>
      </c>
      <c r="O1176" t="s">
        <v>79</v>
      </c>
      <c r="P1176">
        <v>2</v>
      </c>
      <c r="Q1176">
        <v>2</v>
      </c>
      <c r="R1176">
        <v>2</v>
      </c>
    </row>
    <row r="1177" spans="1:18" x14ac:dyDescent="0.25">
      <c r="A1177" s="8" t="s">
        <v>697</v>
      </c>
      <c r="B1177">
        <v>0</v>
      </c>
      <c r="C1177">
        <v>1</v>
      </c>
      <c r="D1177">
        <v>2020</v>
      </c>
      <c r="E1177">
        <v>8</v>
      </c>
      <c r="F1177" t="s">
        <v>650</v>
      </c>
      <c r="G1177">
        <v>6111</v>
      </c>
      <c r="H1177" t="b">
        <v>0</v>
      </c>
      <c r="I1177">
        <v>0</v>
      </c>
      <c r="J1177">
        <v>2801.73</v>
      </c>
      <c r="K1177">
        <v>0</v>
      </c>
      <c r="L1177" t="s">
        <v>70</v>
      </c>
      <c r="M1177" t="s">
        <v>74</v>
      </c>
      <c r="N1177" t="s">
        <v>78</v>
      </c>
      <c r="O1177" t="s">
        <v>80</v>
      </c>
      <c r="P1177">
        <v>2</v>
      </c>
      <c r="Q1177">
        <v>2</v>
      </c>
      <c r="R1177">
        <v>2</v>
      </c>
    </row>
    <row r="1178" spans="1:18" x14ac:dyDescent="0.25">
      <c r="A1178" s="8" t="s">
        <v>697</v>
      </c>
      <c r="B1178">
        <v>0</v>
      </c>
      <c r="C1178">
        <v>1</v>
      </c>
      <c r="D1178">
        <v>2020</v>
      </c>
      <c r="E1178">
        <v>8</v>
      </c>
      <c r="F1178" t="s">
        <v>650</v>
      </c>
      <c r="G1178">
        <v>6821</v>
      </c>
      <c r="H1178" t="b">
        <v>0</v>
      </c>
      <c r="I1178">
        <v>29</v>
      </c>
      <c r="J1178">
        <v>0</v>
      </c>
      <c r="K1178">
        <v>0</v>
      </c>
      <c r="L1178" t="s">
        <v>70</v>
      </c>
      <c r="M1178" t="s">
        <v>74</v>
      </c>
      <c r="N1178" t="s">
        <v>78</v>
      </c>
      <c r="O1178" t="s">
        <v>118</v>
      </c>
      <c r="P1178">
        <v>2</v>
      </c>
      <c r="Q1178">
        <v>2</v>
      </c>
      <c r="R1178">
        <v>2</v>
      </c>
    </row>
    <row r="1179" spans="1:18" x14ac:dyDescent="0.25">
      <c r="A1179" s="8" t="s">
        <v>697</v>
      </c>
      <c r="B1179">
        <v>0</v>
      </c>
      <c r="C1179">
        <v>1</v>
      </c>
      <c r="D1179">
        <v>2020</v>
      </c>
      <c r="E1179">
        <v>8</v>
      </c>
      <c r="F1179" t="s">
        <v>650</v>
      </c>
      <c r="G1179">
        <v>6850</v>
      </c>
      <c r="H1179" t="b">
        <v>0</v>
      </c>
      <c r="I1179">
        <v>163.20999999999998</v>
      </c>
      <c r="J1179">
        <v>0</v>
      </c>
      <c r="K1179">
        <v>0</v>
      </c>
      <c r="L1179" t="s">
        <v>70</v>
      </c>
      <c r="M1179" t="s">
        <v>82</v>
      </c>
      <c r="N1179" t="s">
        <v>103</v>
      </c>
      <c r="O1179" t="s">
        <v>103</v>
      </c>
      <c r="P1179">
        <v>2</v>
      </c>
      <c r="Q1179">
        <v>4</v>
      </c>
      <c r="R1179">
        <v>11</v>
      </c>
    </row>
    <row r="1180" spans="1:18" x14ac:dyDescent="0.25">
      <c r="A1180" s="8" t="s">
        <v>697</v>
      </c>
      <c r="B1180">
        <v>0</v>
      </c>
      <c r="C1180">
        <v>1</v>
      </c>
      <c r="D1180">
        <v>2020</v>
      </c>
      <c r="E1180">
        <v>8</v>
      </c>
      <c r="F1180" t="s">
        <v>655</v>
      </c>
      <c r="G1180">
        <v>1405</v>
      </c>
      <c r="H1180" t="b">
        <v>0</v>
      </c>
      <c r="I1180">
        <v>94.84</v>
      </c>
      <c r="J1180">
        <v>0</v>
      </c>
      <c r="K1180">
        <v>1</v>
      </c>
      <c r="L1180" t="s">
        <v>19</v>
      </c>
      <c r="M1180" t="s">
        <v>23</v>
      </c>
      <c r="N1180" t="s">
        <v>24</v>
      </c>
      <c r="O1180" t="s">
        <v>29</v>
      </c>
      <c r="P1180">
        <v>2</v>
      </c>
      <c r="Q1180">
        <v>2</v>
      </c>
      <c r="R1180">
        <v>4</v>
      </c>
    </row>
    <row r="1181" spans="1:18" x14ac:dyDescent="0.25">
      <c r="A1181" s="8" t="s">
        <v>697</v>
      </c>
      <c r="B1181">
        <v>0</v>
      </c>
      <c r="C1181">
        <v>1</v>
      </c>
      <c r="D1181">
        <v>2020</v>
      </c>
      <c r="E1181">
        <v>8</v>
      </c>
      <c r="F1181" t="s">
        <v>655</v>
      </c>
      <c r="G1181">
        <v>3300</v>
      </c>
      <c r="H1181" t="b">
        <v>0</v>
      </c>
      <c r="I1181">
        <v>0</v>
      </c>
      <c r="J1181">
        <v>687.61</v>
      </c>
      <c r="K1181">
        <v>2</v>
      </c>
      <c r="L1181" t="s">
        <v>51</v>
      </c>
      <c r="M1181" t="s">
        <v>149</v>
      </c>
      <c r="N1181" t="s">
        <v>149</v>
      </c>
      <c r="O1181" t="s">
        <v>150</v>
      </c>
      <c r="P1181">
        <v>3</v>
      </c>
      <c r="Q1181">
        <v>4</v>
      </c>
      <c r="R1181">
        <v>1</v>
      </c>
    </row>
    <row r="1182" spans="1:18" x14ac:dyDescent="0.25">
      <c r="A1182" s="8" t="s">
        <v>697</v>
      </c>
      <c r="B1182">
        <v>0</v>
      </c>
      <c r="C1182">
        <v>1</v>
      </c>
      <c r="D1182">
        <v>2020</v>
      </c>
      <c r="E1182">
        <v>8</v>
      </c>
      <c r="F1182" t="s">
        <v>655</v>
      </c>
      <c r="G1182">
        <v>3790</v>
      </c>
      <c r="H1182" t="b">
        <v>0</v>
      </c>
      <c r="I1182">
        <v>0</v>
      </c>
      <c r="J1182">
        <v>875.75</v>
      </c>
      <c r="K1182">
        <v>2</v>
      </c>
      <c r="L1182" t="s">
        <v>51</v>
      </c>
      <c r="M1182" t="s">
        <v>52</v>
      </c>
      <c r="N1182" t="s">
        <v>52</v>
      </c>
      <c r="O1182" t="s">
        <v>59</v>
      </c>
      <c r="P1182">
        <v>3</v>
      </c>
      <c r="Q1182">
        <v>8</v>
      </c>
      <c r="R1182">
        <v>1</v>
      </c>
    </row>
    <row r="1183" spans="1:18" x14ac:dyDescent="0.25">
      <c r="A1183" s="8" t="s">
        <v>697</v>
      </c>
      <c r="B1183">
        <v>0</v>
      </c>
      <c r="C1183">
        <v>1</v>
      </c>
      <c r="D1183">
        <v>2020</v>
      </c>
      <c r="E1183">
        <v>8</v>
      </c>
      <c r="F1183" t="s">
        <v>655</v>
      </c>
      <c r="G1183">
        <v>6020</v>
      </c>
      <c r="H1183" t="b">
        <v>0</v>
      </c>
      <c r="I1183">
        <v>714.29</v>
      </c>
      <c r="J1183">
        <v>0</v>
      </c>
      <c r="K1183">
        <v>0</v>
      </c>
      <c r="L1183" t="s">
        <v>70</v>
      </c>
      <c r="M1183" t="s">
        <v>74</v>
      </c>
      <c r="N1183" t="s">
        <v>75</v>
      </c>
      <c r="O1183" t="s">
        <v>76</v>
      </c>
      <c r="P1183">
        <v>2</v>
      </c>
      <c r="Q1183">
        <v>2</v>
      </c>
      <c r="R1183">
        <v>1</v>
      </c>
    </row>
    <row r="1184" spans="1:18" x14ac:dyDescent="0.25">
      <c r="A1184" s="8" t="s">
        <v>697</v>
      </c>
      <c r="B1184">
        <v>0</v>
      </c>
      <c r="C1184">
        <v>1</v>
      </c>
      <c r="D1184">
        <v>2020</v>
      </c>
      <c r="E1184">
        <v>8</v>
      </c>
      <c r="F1184" t="s">
        <v>655</v>
      </c>
      <c r="G1184">
        <v>6110</v>
      </c>
      <c r="H1184" t="b">
        <v>0</v>
      </c>
      <c r="I1184">
        <v>161.46</v>
      </c>
      <c r="J1184">
        <v>0</v>
      </c>
      <c r="K1184">
        <v>0</v>
      </c>
      <c r="L1184" t="s">
        <v>70</v>
      </c>
      <c r="M1184" t="s">
        <v>74</v>
      </c>
      <c r="N1184" t="s">
        <v>78</v>
      </c>
      <c r="O1184" t="s">
        <v>79</v>
      </c>
      <c r="P1184">
        <v>2</v>
      </c>
      <c r="Q1184">
        <v>2</v>
      </c>
      <c r="R1184">
        <v>2</v>
      </c>
    </row>
    <row r="1185" spans="1:18" x14ac:dyDescent="0.25">
      <c r="A1185" s="8" t="s">
        <v>697</v>
      </c>
      <c r="B1185">
        <v>0</v>
      </c>
      <c r="C1185">
        <v>1</v>
      </c>
      <c r="D1185">
        <v>2020</v>
      </c>
      <c r="E1185">
        <v>8</v>
      </c>
      <c r="F1185" t="s">
        <v>655</v>
      </c>
      <c r="G1185">
        <v>6470</v>
      </c>
      <c r="H1185" t="b">
        <v>0</v>
      </c>
      <c r="I1185">
        <v>451.82</v>
      </c>
      <c r="J1185">
        <v>0</v>
      </c>
      <c r="K1185">
        <v>0</v>
      </c>
      <c r="L1185" t="s">
        <v>70</v>
      </c>
      <c r="M1185" t="s">
        <v>82</v>
      </c>
      <c r="N1185" t="s">
        <v>91</v>
      </c>
      <c r="O1185" t="s">
        <v>92</v>
      </c>
      <c r="P1185">
        <v>2</v>
      </c>
      <c r="Q1185">
        <v>4</v>
      </c>
      <c r="R1185">
        <v>3</v>
      </c>
    </row>
    <row r="1186" spans="1:18" x14ac:dyDescent="0.25">
      <c r="A1186" s="8" t="s">
        <v>697</v>
      </c>
      <c r="B1186">
        <v>0</v>
      </c>
      <c r="C1186">
        <v>1</v>
      </c>
      <c r="D1186">
        <v>2020</v>
      </c>
      <c r="E1186">
        <v>8</v>
      </c>
      <c r="F1186" t="s">
        <v>655</v>
      </c>
      <c r="G1186">
        <v>6850</v>
      </c>
      <c r="H1186" t="b">
        <v>0</v>
      </c>
      <c r="I1186">
        <v>140.94999999999999</v>
      </c>
      <c r="J1186">
        <v>0</v>
      </c>
      <c r="K1186">
        <v>0</v>
      </c>
      <c r="L1186" t="s">
        <v>70</v>
      </c>
      <c r="M1186" t="s">
        <v>82</v>
      </c>
      <c r="N1186" t="s">
        <v>103</v>
      </c>
      <c r="O1186" t="s">
        <v>103</v>
      </c>
      <c r="P1186">
        <v>2</v>
      </c>
      <c r="Q1186">
        <v>4</v>
      </c>
      <c r="R1186">
        <v>11</v>
      </c>
    </row>
    <row r="1187" spans="1:18" x14ac:dyDescent="0.25">
      <c r="A1187" s="8" t="s">
        <v>697</v>
      </c>
      <c r="B1187">
        <v>0</v>
      </c>
      <c r="C1187">
        <v>1</v>
      </c>
      <c r="D1187">
        <v>2020</v>
      </c>
      <c r="E1187">
        <v>8</v>
      </c>
      <c r="F1187" t="s">
        <v>652</v>
      </c>
      <c r="G1187">
        <v>1403</v>
      </c>
      <c r="H1187" t="b">
        <v>0</v>
      </c>
      <c r="I1187">
        <v>6.26</v>
      </c>
      <c r="J1187">
        <v>0</v>
      </c>
      <c r="K1187">
        <v>1</v>
      </c>
      <c r="L1187" t="s">
        <v>19</v>
      </c>
      <c r="M1187" t="s">
        <v>23</v>
      </c>
      <c r="N1187" t="s">
        <v>24</v>
      </c>
      <c r="O1187" t="s">
        <v>29</v>
      </c>
      <c r="P1187">
        <v>2</v>
      </c>
      <c r="Q1187">
        <v>2</v>
      </c>
      <c r="R1187">
        <v>4</v>
      </c>
    </row>
    <row r="1188" spans="1:18" x14ac:dyDescent="0.25">
      <c r="A1188" s="8" t="s">
        <v>697</v>
      </c>
      <c r="B1188">
        <v>0</v>
      </c>
      <c r="C1188">
        <v>1</v>
      </c>
      <c r="D1188">
        <v>2020</v>
      </c>
      <c r="E1188">
        <v>8</v>
      </c>
      <c r="F1188" t="s">
        <v>652</v>
      </c>
      <c r="G1188">
        <v>1405</v>
      </c>
      <c r="H1188" t="b">
        <v>0</v>
      </c>
      <c r="I1188">
        <v>213.13</v>
      </c>
      <c r="J1188">
        <v>254.4</v>
      </c>
      <c r="K1188">
        <v>1</v>
      </c>
      <c r="L1188" t="s">
        <v>19</v>
      </c>
      <c r="M1188" t="s">
        <v>23</v>
      </c>
      <c r="N1188" t="s">
        <v>24</v>
      </c>
      <c r="O1188" t="s">
        <v>29</v>
      </c>
      <c r="P1188">
        <v>2</v>
      </c>
      <c r="Q1188">
        <v>2</v>
      </c>
      <c r="R1188">
        <v>4</v>
      </c>
    </row>
    <row r="1189" spans="1:18" x14ac:dyDescent="0.25">
      <c r="A1189" s="8" t="s">
        <v>697</v>
      </c>
      <c r="B1189">
        <v>0</v>
      </c>
      <c r="C1189">
        <v>1</v>
      </c>
      <c r="D1189">
        <v>2020</v>
      </c>
      <c r="E1189">
        <v>8</v>
      </c>
      <c r="F1189" t="s">
        <v>652</v>
      </c>
      <c r="G1189">
        <v>1406</v>
      </c>
      <c r="H1189" t="b">
        <v>0</v>
      </c>
      <c r="I1189">
        <v>1.38</v>
      </c>
      <c r="J1189">
        <v>0</v>
      </c>
      <c r="K1189">
        <v>1</v>
      </c>
      <c r="L1189" t="s">
        <v>19</v>
      </c>
      <c r="M1189" t="s">
        <v>23</v>
      </c>
      <c r="N1189" t="s">
        <v>24</v>
      </c>
      <c r="O1189" t="s">
        <v>27</v>
      </c>
      <c r="P1189">
        <v>2</v>
      </c>
      <c r="Q1189">
        <v>2</v>
      </c>
      <c r="R1189">
        <v>4</v>
      </c>
    </row>
    <row r="1190" spans="1:18" x14ac:dyDescent="0.25">
      <c r="A1190" s="8" t="s">
        <v>697</v>
      </c>
      <c r="B1190">
        <v>0</v>
      </c>
      <c r="C1190">
        <v>1</v>
      </c>
      <c r="D1190">
        <v>2020</v>
      </c>
      <c r="E1190">
        <v>8</v>
      </c>
      <c r="F1190" t="s">
        <v>652</v>
      </c>
      <c r="G1190">
        <v>3300</v>
      </c>
      <c r="H1190" t="b">
        <v>0</v>
      </c>
      <c r="I1190">
        <v>1844.4</v>
      </c>
      <c r="J1190">
        <v>1909.95</v>
      </c>
      <c r="K1190">
        <v>2</v>
      </c>
      <c r="L1190" t="s">
        <v>51</v>
      </c>
      <c r="M1190" t="s">
        <v>149</v>
      </c>
      <c r="N1190" t="s">
        <v>149</v>
      </c>
      <c r="O1190" t="s">
        <v>150</v>
      </c>
      <c r="P1190">
        <v>3</v>
      </c>
      <c r="Q1190">
        <v>4</v>
      </c>
      <c r="R1190">
        <v>1</v>
      </c>
    </row>
    <row r="1191" spans="1:18" x14ac:dyDescent="0.25">
      <c r="A1191" s="8" t="s">
        <v>697</v>
      </c>
      <c r="B1191">
        <v>0</v>
      </c>
      <c r="C1191">
        <v>1</v>
      </c>
      <c r="D1191">
        <v>2020</v>
      </c>
      <c r="E1191">
        <v>8</v>
      </c>
      <c r="F1191" t="s">
        <v>652</v>
      </c>
      <c r="G1191">
        <v>3790</v>
      </c>
      <c r="H1191" t="b">
        <v>0</v>
      </c>
      <c r="I1191">
        <v>313.8</v>
      </c>
      <c r="J1191">
        <v>10693.06</v>
      </c>
      <c r="K1191">
        <v>2</v>
      </c>
      <c r="L1191" t="s">
        <v>51</v>
      </c>
      <c r="M1191" t="s">
        <v>52</v>
      </c>
      <c r="N1191" t="s">
        <v>52</v>
      </c>
      <c r="O1191" t="s">
        <v>59</v>
      </c>
      <c r="P1191">
        <v>3</v>
      </c>
      <c r="Q1191">
        <v>8</v>
      </c>
      <c r="R1191">
        <v>1</v>
      </c>
    </row>
    <row r="1192" spans="1:18" x14ac:dyDescent="0.25">
      <c r="A1192" s="8" t="s">
        <v>697</v>
      </c>
      <c r="B1192">
        <v>0</v>
      </c>
      <c r="C1192">
        <v>1</v>
      </c>
      <c r="D1192">
        <v>2020</v>
      </c>
      <c r="E1192">
        <v>8</v>
      </c>
      <c r="F1192" t="s">
        <v>652</v>
      </c>
      <c r="G1192">
        <v>6020</v>
      </c>
      <c r="H1192" t="b">
        <v>0</v>
      </c>
      <c r="I1192">
        <v>10000</v>
      </c>
      <c r="J1192">
        <v>0</v>
      </c>
      <c r="K1192">
        <v>0</v>
      </c>
      <c r="L1192" t="s">
        <v>70</v>
      </c>
      <c r="M1192" t="s">
        <v>74</v>
      </c>
      <c r="N1192" t="s">
        <v>75</v>
      </c>
      <c r="O1192" t="s">
        <v>76</v>
      </c>
      <c r="P1192">
        <v>2</v>
      </c>
      <c r="Q1192">
        <v>2</v>
      </c>
      <c r="R1192">
        <v>1</v>
      </c>
    </row>
    <row r="1193" spans="1:18" x14ac:dyDescent="0.25">
      <c r="A1193" s="8" t="s">
        <v>697</v>
      </c>
      <c r="B1193">
        <v>0</v>
      </c>
      <c r="C1193">
        <v>1</v>
      </c>
      <c r="D1193">
        <v>2020</v>
      </c>
      <c r="E1193">
        <v>8</v>
      </c>
      <c r="F1193" t="s">
        <v>652</v>
      </c>
      <c r="G1193">
        <v>6110</v>
      </c>
      <c r="H1193" t="b">
        <v>0</v>
      </c>
      <c r="I1193">
        <v>693.06</v>
      </c>
      <c r="J1193">
        <v>313.8</v>
      </c>
      <c r="K1193">
        <v>0</v>
      </c>
      <c r="L1193" t="s">
        <v>70</v>
      </c>
      <c r="M1193" t="s">
        <v>74</v>
      </c>
      <c r="N1193" t="s">
        <v>78</v>
      </c>
      <c r="O1193" t="s">
        <v>79</v>
      </c>
      <c r="P1193">
        <v>2</v>
      </c>
      <c r="Q1193">
        <v>2</v>
      </c>
      <c r="R1193">
        <v>2</v>
      </c>
    </row>
    <row r="1194" spans="1:18" x14ac:dyDescent="0.25">
      <c r="A1194" s="8" t="s">
        <v>697</v>
      </c>
      <c r="B1194">
        <v>0</v>
      </c>
      <c r="C1194">
        <v>1</v>
      </c>
      <c r="D1194">
        <v>2020</v>
      </c>
      <c r="E1194">
        <v>8</v>
      </c>
      <c r="F1194" t="s">
        <v>652</v>
      </c>
      <c r="G1194">
        <v>6600</v>
      </c>
      <c r="H1194" t="b">
        <v>0</v>
      </c>
      <c r="I1194">
        <v>32.17</v>
      </c>
      <c r="J1194">
        <v>0</v>
      </c>
      <c r="K1194">
        <v>0</v>
      </c>
      <c r="L1194" t="s">
        <v>70</v>
      </c>
      <c r="M1194" t="s">
        <v>82</v>
      </c>
      <c r="N1194" t="s">
        <v>94</v>
      </c>
      <c r="O1194" t="s">
        <v>116</v>
      </c>
      <c r="P1194">
        <v>2</v>
      </c>
      <c r="Q1194">
        <v>4</v>
      </c>
      <c r="R1194">
        <v>5</v>
      </c>
    </row>
    <row r="1195" spans="1:18" x14ac:dyDescent="0.25">
      <c r="A1195" s="8" t="s">
        <v>697</v>
      </c>
      <c r="B1195">
        <v>0</v>
      </c>
      <c r="C1195">
        <v>1</v>
      </c>
      <c r="D1195">
        <v>2020</v>
      </c>
      <c r="E1195">
        <v>8</v>
      </c>
      <c r="F1195" t="s">
        <v>652</v>
      </c>
      <c r="G1195">
        <v>6640</v>
      </c>
      <c r="H1195" t="b">
        <v>0</v>
      </c>
      <c r="I1195">
        <v>37.299999999999997</v>
      </c>
      <c r="J1195">
        <v>0</v>
      </c>
      <c r="K1195">
        <v>0</v>
      </c>
      <c r="L1195" t="s">
        <v>70</v>
      </c>
      <c r="M1195" t="s">
        <v>82</v>
      </c>
      <c r="N1195" t="s">
        <v>94</v>
      </c>
      <c r="O1195" t="s">
        <v>95</v>
      </c>
      <c r="P1195">
        <v>2</v>
      </c>
      <c r="Q1195">
        <v>4</v>
      </c>
      <c r="R1195">
        <v>5</v>
      </c>
    </row>
    <row r="1196" spans="1:18" x14ac:dyDescent="0.25">
      <c r="A1196" s="8" t="s">
        <v>697</v>
      </c>
      <c r="B1196">
        <v>0</v>
      </c>
      <c r="C1196">
        <v>1</v>
      </c>
      <c r="D1196">
        <v>2020</v>
      </c>
      <c r="E1196">
        <v>8</v>
      </c>
      <c r="F1196" t="s">
        <v>652</v>
      </c>
      <c r="G1196">
        <v>6650</v>
      </c>
      <c r="H1196" t="b">
        <v>0</v>
      </c>
      <c r="I1196">
        <v>326.40999999999997</v>
      </c>
      <c r="J1196">
        <v>0</v>
      </c>
      <c r="K1196">
        <v>0</v>
      </c>
      <c r="L1196" t="s">
        <v>70</v>
      </c>
      <c r="M1196" t="s">
        <v>82</v>
      </c>
      <c r="N1196" t="s">
        <v>94</v>
      </c>
      <c r="O1196" t="s">
        <v>96</v>
      </c>
      <c r="P1196">
        <v>2</v>
      </c>
      <c r="Q1196">
        <v>4</v>
      </c>
      <c r="R1196">
        <v>5</v>
      </c>
    </row>
    <row r="1197" spans="1:18" x14ac:dyDescent="0.25">
      <c r="A1197" s="8" t="s">
        <v>697</v>
      </c>
      <c r="B1197">
        <v>0</v>
      </c>
      <c r="C1197">
        <v>1</v>
      </c>
      <c r="D1197">
        <v>2020</v>
      </c>
      <c r="E1197">
        <v>8</v>
      </c>
      <c r="F1197" t="s">
        <v>652</v>
      </c>
      <c r="G1197">
        <v>6651</v>
      </c>
      <c r="H1197" t="b">
        <v>0</v>
      </c>
      <c r="I1197">
        <v>328.3</v>
      </c>
      <c r="J1197">
        <v>0</v>
      </c>
      <c r="K1197">
        <v>0</v>
      </c>
      <c r="L1197" t="s">
        <v>70</v>
      </c>
      <c r="M1197" t="s">
        <v>82</v>
      </c>
      <c r="N1197" t="s">
        <v>94</v>
      </c>
      <c r="O1197" t="s">
        <v>117</v>
      </c>
      <c r="P1197">
        <v>2</v>
      </c>
      <c r="Q1197">
        <v>4</v>
      </c>
      <c r="R1197">
        <v>5</v>
      </c>
    </row>
    <row r="1198" spans="1:18" x14ac:dyDescent="0.25">
      <c r="A1198" s="8" t="s">
        <v>697</v>
      </c>
      <c r="B1198">
        <v>0</v>
      </c>
      <c r="C1198">
        <v>1</v>
      </c>
      <c r="D1198">
        <v>2020</v>
      </c>
      <c r="E1198">
        <v>8</v>
      </c>
      <c r="F1198" t="s">
        <v>652</v>
      </c>
      <c r="G1198">
        <v>6821</v>
      </c>
      <c r="H1198" t="b">
        <v>0</v>
      </c>
      <c r="I1198">
        <v>965</v>
      </c>
      <c r="J1198">
        <v>1590</v>
      </c>
      <c r="K1198">
        <v>0</v>
      </c>
      <c r="L1198" t="s">
        <v>70</v>
      </c>
      <c r="M1198" t="s">
        <v>74</v>
      </c>
      <c r="N1198" t="s">
        <v>78</v>
      </c>
      <c r="O1198" t="s">
        <v>118</v>
      </c>
      <c r="P1198">
        <v>2</v>
      </c>
      <c r="Q1198">
        <v>2</v>
      </c>
      <c r="R1198">
        <v>2</v>
      </c>
    </row>
    <row r="1199" spans="1:18" x14ac:dyDescent="0.25">
      <c r="A1199" s="8" t="s">
        <v>697</v>
      </c>
      <c r="B1199">
        <v>0</v>
      </c>
      <c r="C1199">
        <v>1</v>
      </c>
      <c r="D1199">
        <v>2020</v>
      </c>
      <c r="E1199">
        <v>8</v>
      </c>
      <c r="F1199" t="s">
        <v>653</v>
      </c>
      <c r="G1199">
        <v>770</v>
      </c>
      <c r="H1199" t="b">
        <v>0</v>
      </c>
      <c r="I1199">
        <v>78777.94</v>
      </c>
      <c r="J1199">
        <v>0</v>
      </c>
      <c r="K1199">
        <v>1</v>
      </c>
      <c r="L1199" t="s">
        <v>9</v>
      </c>
      <c r="M1199" t="s">
        <v>13</v>
      </c>
      <c r="N1199" t="s">
        <v>664</v>
      </c>
      <c r="O1199" t="s">
        <v>665</v>
      </c>
      <c r="P1199">
        <v>1</v>
      </c>
      <c r="Q1199">
        <v>2</v>
      </c>
      <c r="R1199">
        <v>4</v>
      </c>
    </row>
    <row r="1200" spans="1:18" x14ac:dyDescent="0.25">
      <c r="A1200" s="8" t="s">
        <v>697</v>
      </c>
      <c r="B1200">
        <v>0</v>
      </c>
      <c r="C1200">
        <v>1</v>
      </c>
      <c r="D1200">
        <v>2020</v>
      </c>
      <c r="E1200">
        <v>8</v>
      </c>
      <c r="F1200" t="s">
        <v>653</v>
      </c>
      <c r="G1200">
        <v>1405</v>
      </c>
      <c r="H1200" t="b">
        <v>0</v>
      </c>
      <c r="I1200">
        <v>9822</v>
      </c>
      <c r="J1200">
        <v>0</v>
      </c>
      <c r="K1200">
        <v>1</v>
      </c>
      <c r="L1200" t="s">
        <v>19</v>
      </c>
      <c r="M1200" t="s">
        <v>23</v>
      </c>
      <c r="N1200" t="s">
        <v>24</v>
      </c>
      <c r="O1200" t="s">
        <v>29</v>
      </c>
      <c r="P1200">
        <v>2</v>
      </c>
      <c r="Q1200">
        <v>2</v>
      </c>
      <c r="R1200">
        <v>4</v>
      </c>
    </row>
    <row r="1201" spans="1:18" x14ac:dyDescent="0.25">
      <c r="A1201" s="8" t="s">
        <v>697</v>
      </c>
      <c r="B1201">
        <v>0</v>
      </c>
      <c r="C1201">
        <v>1</v>
      </c>
      <c r="D1201">
        <v>2020</v>
      </c>
      <c r="E1201">
        <v>8</v>
      </c>
      <c r="F1201" t="s">
        <v>653</v>
      </c>
      <c r="G1201">
        <v>3300</v>
      </c>
      <c r="H1201" t="b">
        <v>0</v>
      </c>
      <c r="I1201">
        <v>0</v>
      </c>
      <c r="J1201">
        <v>71209.5</v>
      </c>
      <c r="K1201">
        <v>2</v>
      </c>
      <c r="L1201" t="s">
        <v>51</v>
      </c>
      <c r="M1201" t="s">
        <v>149</v>
      </c>
      <c r="N1201" t="s">
        <v>149</v>
      </c>
      <c r="O1201" t="s">
        <v>150</v>
      </c>
      <c r="P1201">
        <v>3</v>
      </c>
      <c r="Q1201">
        <v>4</v>
      </c>
      <c r="R1201">
        <v>1</v>
      </c>
    </row>
    <row r="1202" spans="1:18" x14ac:dyDescent="0.25">
      <c r="A1202" s="8" t="s">
        <v>697</v>
      </c>
      <c r="B1202">
        <v>0</v>
      </c>
      <c r="C1202">
        <v>1</v>
      </c>
      <c r="D1202">
        <v>2020</v>
      </c>
      <c r="E1202">
        <v>8</v>
      </c>
      <c r="F1202" t="s">
        <v>653</v>
      </c>
      <c r="G1202">
        <v>4820</v>
      </c>
      <c r="H1202" t="b">
        <v>0</v>
      </c>
      <c r="I1202">
        <v>0</v>
      </c>
      <c r="J1202">
        <v>17390.439999999999</v>
      </c>
      <c r="K1202">
        <v>0</v>
      </c>
      <c r="L1202" t="s">
        <v>63</v>
      </c>
      <c r="M1202" t="s">
        <v>67</v>
      </c>
      <c r="N1202" t="s">
        <v>68</v>
      </c>
      <c r="O1202" t="s">
        <v>68</v>
      </c>
      <c r="P1202">
        <v>1</v>
      </c>
      <c r="Q1202">
        <v>3</v>
      </c>
      <c r="R1202">
        <v>2</v>
      </c>
    </row>
    <row r="1203" spans="1:18" x14ac:dyDescent="0.25">
      <c r="A1203" s="8" t="s">
        <v>697</v>
      </c>
      <c r="B1203">
        <v>0</v>
      </c>
      <c r="C1203">
        <v>1</v>
      </c>
      <c r="D1203">
        <v>2020</v>
      </c>
      <c r="E1203">
        <v>8</v>
      </c>
      <c r="F1203" t="s">
        <v>654</v>
      </c>
      <c r="G1203">
        <v>143</v>
      </c>
      <c r="H1203" t="b">
        <v>0</v>
      </c>
      <c r="I1203">
        <v>360</v>
      </c>
      <c r="J1203">
        <v>0</v>
      </c>
      <c r="K1203">
        <v>1</v>
      </c>
      <c r="L1203" t="s">
        <v>9</v>
      </c>
      <c r="M1203" t="s">
        <v>10</v>
      </c>
      <c r="N1203" t="s">
        <v>11</v>
      </c>
      <c r="O1203" t="s">
        <v>12</v>
      </c>
      <c r="P1203">
        <v>1</v>
      </c>
      <c r="Q1203">
        <v>1</v>
      </c>
      <c r="R1203">
        <v>1</v>
      </c>
    </row>
    <row r="1204" spans="1:18" x14ac:dyDescent="0.25">
      <c r="A1204" s="8" t="s">
        <v>697</v>
      </c>
      <c r="B1204">
        <v>0</v>
      </c>
      <c r="C1204">
        <v>1</v>
      </c>
      <c r="D1204">
        <v>2020</v>
      </c>
      <c r="E1204">
        <v>8</v>
      </c>
      <c r="F1204" t="s">
        <v>654</v>
      </c>
      <c r="G1204">
        <v>770</v>
      </c>
      <c r="H1204" t="b">
        <v>0</v>
      </c>
      <c r="I1204">
        <v>663.93999999999994</v>
      </c>
      <c r="J1204">
        <v>0</v>
      </c>
      <c r="K1204">
        <v>1</v>
      </c>
      <c r="L1204" t="s">
        <v>9</v>
      </c>
      <c r="M1204" t="s">
        <v>13</v>
      </c>
      <c r="N1204" t="s">
        <v>664</v>
      </c>
      <c r="O1204" t="s">
        <v>665</v>
      </c>
      <c r="P1204">
        <v>1</v>
      </c>
      <c r="Q1204">
        <v>2</v>
      </c>
      <c r="R1204">
        <v>4</v>
      </c>
    </row>
    <row r="1205" spans="1:18" x14ac:dyDescent="0.25">
      <c r="A1205" s="8" t="s">
        <v>697</v>
      </c>
      <c r="B1205">
        <v>0</v>
      </c>
      <c r="C1205">
        <v>1</v>
      </c>
      <c r="D1205">
        <v>2020</v>
      </c>
      <c r="E1205">
        <v>8</v>
      </c>
      <c r="F1205" t="s">
        <v>654</v>
      </c>
      <c r="G1205">
        <v>1403</v>
      </c>
      <c r="H1205" t="b">
        <v>0</v>
      </c>
      <c r="I1205">
        <v>10</v>
      </c>
      <c r="J1205">
        <v>0</v>
      </c>
      <c r="K1205">
        <v>1</v>
      </c>
      <c r="L1205" t="s">
        <v>19</v>
      </c>
      <c r="M1205" t="s">
        <v>23</v>
      </c>
      <c r="N1205" t="s">
        <v>24</v>
      </c>
      <c r="O1205" t="s">
        <v>29</v>
      </c>
      <c r="P1205">
        <v>2</v>
      </c>
      <c r="Q1205">
        <v>2</v>
      </c>
      <c r="R1205">
        <v>4</v>
      </c>
    </row>
    <row r="1206" spans="1:18" x14ac:dyDescent="0.25">
      <c r="A1206" s="8" t="s">
        <v>697</v>
      </c>
      <c r="B1206">
        <v>0</v>
      </c>
      <c r="C1206">
        <v>1</v>
      </c>
      <c r="D1206">
        <v>2020</v>
      </c>
      <c r="E1206">
        <v>8</v>
      </c>
      <c r="F1206" t="s">
        <v>654</v>
      </c>
      <c r="G1206">
        <v>1405</v>
      </c>
      <c r="H1206" t="b">
        <v>0</v>
      </c>
      <c r="I1206">
        <v>200.83</v>
      </c>
      <c r="J1206">
        <v>2.5</v>
      </c>
      <c r="K1206">
        <v>1</v>
      </c>
      <c r="L1206" t="s">
        <v>19</v>
      </c>
      <c r="M1206" t="s">
        <v>23</v>
      </c>
      <c r="N1206" t="s">
        <v>24</v>
      </c>
      <c r="O1206" t="s">
        <v>29</v>
      </c>
      <c r="P1206">
        <v>2</v>
      </c>
      <c r="Q1206">
        <v>2</v>
      </c>
      <c r="R1206">
        <v>4</v>
      </c>
    </row>
    <row r="1207" spans="1:18" x14ac:dyDescent="0.25">
      <c r="A1207" s="8" t="s">
        <v>697</v>
      </c>
      <c r="B1207">
        <v>0</v>
      </c>
      <c r="C1207">
        <v>1</v>
      </c>
      <c r="D1207">
        <v>2020</v>
      </c>
      <c r="E1207">
        <v>8</v>
      </c>
      <c r="F1207" t="s">
        <v>654</v>
      </c>
      <c r="G1207">
        <v>1434</v>
      </c>
      <c r="H1207" t="b">
        <v>0</v>
      </c>
      <c r="I1207">
        <v>0</v>
      </c>
      <c r="J1207">
        <v>4.09</v>
      </c>
      <c r="K1207">
        <v>1</v>
      </c>
      <c r="L1207" t="s">
        <v>19</v>
      </c>
      <c r="M1207" t="s">
        <v>23</v>
      </c>
      <c r="N1207" t="s">
        <v>24</v>
      </c>
      <c r="O1207" t="s">
        <v>28</v>
      </c>
      <c r="P1207">
        <v>2</v>
      </c>
      <c r="Q1207">
        <v>2</v>
      </c>
      <c r="R1207">
        <v>4</v>
      </c>
    </row>
    <row r="1208" spans="1:18" x14ac:dyDescent="0.25">
      <c r="A1208" s="8" t="s">
        <v>697</v>
      </c>
      <c r="B1208">
        <v>0</v>
      </c>
      <c r="C1208">
        <v>1</v>
      </c>
      <c r="D1208">
        <v>2020</v>
      </c>
      <c r="E1208">
        <v>8</v>
      </c>
      <c r="F1208" t="s">
        <v>654</v>
      </c>
      <c r="G1208">
        <v>1803</v>
      </c>
      <c r="H1208" t="b">
        <v>0</v>
      </c>
      <c r="I1208">
        <v>0.5</v>
      </c>
      <c r="J1208">
        <v>0</v>
      </c>
      <c r="K1208">
        <v>1</v>
      </c>
      <c r="L1208" t="s">
        <v>19</v>
      </c>
      <c r="M1208" t="s">
        <v>30</v>
      </c>
      <c r="N1208" t="s">
        <v>31</v>
      </c>
      <c r="O1208" t="s">
        <v>33</v>
      </c>
      <c r="P1208">
        <v>2</v>
      </c>
      <c r="Q1208">
        <v>4</v>
      </c>
      <c r="R1208">
        <v>1</v>
      </c>
    </row>
    <row r="1209" spans="1:18" x14ac:dyDescent="0.25">
      <c r="A1209" s="8" t="s">
        <v>697</v>
      </c>
      <c r="B1209">
        <v>0</v>
      </c>
      <c r="C1209">
        <v>1</v>
      </c>
      <c r="D1209">
        <v>2020</v>
      </c>
      <c r="E1209">
        <v>8</v>
      </c>
      <c r="F1209" t="s">
        <v>654</v>
      </c>
      <c r="G1209">
        <v>3300</v>
      </c>
      <c r="H1209" t="b">
        <v>0</v>
      </c>
      <c r="I1209">
        <v>17.64</v>
      </c>
      <c r="J1209">
        <v>2999.4600000000009</v>
      </c>
      <c r="K1209">
        <v>2</v>
      </c>
      <c r="L1209" t="s">
        <v>51</v>
      </c>
      <c r="M1209" t="s">
        <v>149</v>
      </c>
      <c r="N1209" t="s">
        <v>149</v>
      </c>
      <c r="O1209" t="s">
        <v>150</v>
      </c>
      <c r="P1209">
        <v>3</v>
      </c>
      <c r="Q1209">
        <v>4</v>
      </c>
      <c r="R1209">
        <v>1</v>
      </c>
    </row>
    <row r="1210" spans="1:18" x14ac:dyDescent="0.25">
      <c r="A1210" s="8" t="s">
        <v>697</v>
      </c>
      <c r="B1210">
        <v>0</v>
      </c>
      <c r="C1210">
        <v>1</v>
      </c>
      <c r="D1210">
        <v>2020</v>
      </c>
      <c r="E1210">
        <v>8</v>
      </c>
      <c r="F1210" t="s">
        <v>654</v>
      </c>
      <c r="G1210">
        <v>3900</v>
      </c>
      <c r="H1210" t="b">
        <v>0</v>
      </c>
      <c r="I1210">
        <v>52830.400000000001</v>
      </c>
      <c r="J1210">
        <v>0</v>
      </c>
      <c r="K1210">
        <v>2</v>
      </c>
      <c r="L1210" t="s">
        <v>226</v>
      </c>
      <c r="M1210" t="s">
        <v>226</v>
      </c>
      <c r="N1210" t="s">
        <v>226</v>
      </c>
      <c r="O1210" t="s">
        <v>62</v>
      </c>
      <c r="P1210">
        <v>4</v>
      </c>
      <c r="Q1210">
        <v>1</v>
      </c>
      <c r="R1210">
        <v>1</v>
      </c>
    </row>
    <row r="1211" spans="1:18" x14ac:dyDescent="0.25">
      <c r="A1211" s="8" t="s">
        <v>697</v>
      </c>
      <c r="B1211">
        <v>0</v>
      </c>
      <c r="C1211">
        <v>1</v>
      </c>
      <c r="D1211">
        <v>2020</v>
      </c>
      <c r="E1211">
        <v>8</v>
      </c>
      <c r="F1211" t="s">
        <v>654</v>
      </c>
      <c r="G1211">
        <v>4830</v>
      </c>
      <c r="H1211" t="b">
        <v>0</v>
      </c>
      <c r="I1211">
        <v>0</v>
      </c>
      <c r="J1211">
        <v>52830.400000000001</v>
      </c>
      <c r="K1211">
        <v>0</v>
      </c>
      <c r="L1211" t="s">
        <v>63</v>
      </c>
      <c r="M1211" t="s">
        <v>69</v>
      </c>
      <c r="N1211" t="s">
        <v>69</v>
      </c>
      <c r="O1211" t="s">
        <v>69</v>
      </c>
      <c r="P1211">
        <v>1</v>
      </c>
      <c r="Q1211">
        <v>4</v>
      </c>
      <c r="R1211">
        <v>1</v>
      </c>
    </row>
    <row r="1212" spans="1:18" x14ac:dyDescent="0.25">
      <c r="A1212" s="8" t="s">
        <v>697</v>
      </c>
      <c r="B1212">
        <v>0</v>
      </c>
      <c r="C1212">
        <v>1</v>
      </c>
      <c r="D1212">
        <v>2020</v>
      </c>
      <c r="E1212">
        <v>8</v>
      </c>
      <c r="F1212" t="s">
        <v>654</v>
      </c>
      <c r="G1212">
        <v>6301</v>
      </c>
      <c r="H1212" t="b">
        <v>0</v>
      </c>
      <c r="I1212">
        <v>0</v>
      </c>
      <c r="J1212">
        <v>12.87</v>
      </c>
      <c r="K1212">
        <v>0</v>
      </c>
      <c r="L1212" t="s">
        <v>70</v>
      </c>
      <c r="M1212" t="s">
        <v>82</v>
      </c>
      <c r="N1212" t="s">
        <v>83</v>
      </c>
      <c r="O1212" t="s">
        <v>122</v>
      </c>
      <c r="P1212">
        <v>2</v>
      </c>
      <c r="Q1212">
        <v>4</v>
      </c>
      <c r="R1212">
        <v>10</v>
      </c>
    </row>
    <row r="1213" spans="1:18" x14ac:dyDescent="0.25">
      <c r="A1213" s="8" t="s">
        <v>697</v>
      </c>
      <c r="B1213">
        <v>0</v>
      </c>
      <c r="C1213">
        <v>1</v>
      </c>
      <c r="D1213">
        <v>2020</v>
      </c>
      <c r="E1213">
        <v>8</v>
      </c>
      <c r="F1213" t="s">
        <v>654</v>
      </c>
      <c r="G1213">
        <v>6470</v>
      </c>
      <c r="H1213" t="b">
        <v>0</v>
      </c>
      <c r="I1213">
        <v>116.67</v>
      </c>
      <c r="J1213">
        <v>2.34</v>
      </c>
      <c r="K1213">
        <v>0</v>
      </c>
      <c r="L1213" t="s">
        <v>70</v>
      </c>
      <c r="M1213" t="s">
        <v>82</v>
      </c>
      <c r="N1213" t="s">
        <v>91</v>
      </c>
      <c r="O1213" t="s">
        <v>92</v>
      </c>
      <c r="P1213">
        <v>2</v>
      </c>
      <c r="Q1213">
        <v>4</v>
      </c>
      <c r="R1213">
        <v>3</v>
      </c>
    </row>
    <row r="1214" spans="1:18" x14ac:dyDescent="0.25">
      <c r="A1214" s="8" t="s">
        <v>697</v>
      </c>
      <c r="B1214">
        <v>0</v>
      </c>
      <c r="C1214">
        <v>1</v>
      </c>
      <c r="D1214">
        <v>2020</v>
      </c>
      <c r="E1214">
        <v>8</v>
      </c>
      <c r="F1214" t="s">
        <v>654</v>
      </c>
      <c r="G1214">
        <v>6650</v>
      </c>
      <c r="H1214" t="b">
        <v>0</v>
      </c>
      <c r="I1214">
        <v>64.52</v>
      </c>
      <c r="J1214">
        <v>0</v>
      </c>
      <c r="K1214">
        <v>0</v>
      </c>
      <c r="L1214" t="s">
        <v>70</v>
      </c>
      <c r="M1214" t="s">
        <v>82</v>
      </c>
      <c r="N1214" t="s">
        <v>94</v>
      </c>
      <c r="O1214" t="s">
        <v>96</v>
      </c>
      <c r="P1214">
        <v>2</v>
      </c>
      <c r="Q1214">
        <v>4</v>
      </c>
      <c r="R1214">
        <v>5</v>
      </c>
    </row>
    <row r="1215" spans="1:18" x14ac:dyDescent="0.25">
      <c r="A1215" s="8" t="s">
        <v>697</v>
      </c>
      <c r="B1215">
        <v>0</v>
      </c>
      <c r="C1215">
        <v>1</v>
      </c>
      <c r="D1215">
        <v>2020</v>
      </c>
      <c r="E1215">
        <v>8</v>
      </c>
      <c r="F1215" t="s">
        <v>654</v>
      </c>
      <c r="G1215">
        <v>6663</v>
      </c>
      <c r="H1215" t="b">
        <v>0</v>
      </c>
      <c r="I1215">
        <v>120</v>
      </c>
      <c r="J1215">
        <v>0</v>
      </c>
      <c r="K1215">
        <v>0</v>
      </c>
      <c r="L1215" t="s">
        <v>70</v>
      </c>
      <c r="M1215" t="s">
        <v>82</v>
      </c>
      <c r="N1215" t="s">
        <v>94</v>
      </c>
      <c r="O1215" t="s">
        <v>97</v>
      </c>
      <c r="P1215">
        <v>2</v>
      </c>
      <c r="Q1215">
        <v>4</v>
      </c>
      <c r="R1215">
        <v>5</v>
      </c>
    </row>
    <row r="1216" spans="1:18" x14ac:dyDescent="0.25">
      <c r="A1216" s="8" t="s">
        <v>697</v>
      </c>
      <c r="B1216">
        <v>0</v>
      </c>
      <c r="C1216">
        <v>1</v>
      </c>
      <c r="D1216">
        <v>2020</v>
      </c>
      <c r="E1216">
        <v>8</v>
      </c>
      <c r="F1216" t="s">
        <v>654</v>
      </c>
      <c r="G1216">
        <v>6664</v>
      </c>
      <c r="H1216" t="b">
        <v>0</v>
      </c>
      <c r="I1216">
        <v>48.4</v>
      </c>
      <c r="J1216">
        <v>48.4</v>
      </c>
      <c r="K1216">
        <v>0</v>
      </c>
      <c r="L1216" t="s">
        <v>70</v>
      </c>
      <c r="M1216" t="s">
        <v>82</v>
      </c>
      <c r="N1216" t="s">
        <v>94</v>
      </c>
      <c r="O1216" t="s">
        <v>98</v>
      </c>
      <c r="P1216">
        <v>2</v>
      </c>
      <c r="Q1216">
        <v>4</v>
      </c>
      <c r="R1216">
        <v>5</v>
      </c>
    </row>
    <row r="1217" spans="1:18" x14ac:dyDescent="0.25">
      <c r="A1217" s="8" t="s">
        <v>697</v>
      </c>
      <c r="B1217">
        <v>0</v>
      </c>
      <c r="C1217">
        <v>1</v>
      </c>
      <c r="D1217">
        <v>2020</v>
      </c>
      <c r="E1217">
        <v>8</v>
      </c>
      <c r="F1217" t="s">
        <v>654</v>
      </c>
      <c r="G1217">
        <v>6805</v>
      </c>
      <c r="H1217" t="b">
        <v>0</v>
      </c>
      <c r="I1217">
        <v>29</v>
      </c>
      <c r="J1217">
        <v>0</v>
      </c>
      <c r="K1217">
        <v>0</v>
      </c>
      <c r="L1217" t="s">
        <v>70</v>
      </c>
      <c r="M1217" t="s">
        <v>82</v>
      </c>
      <c r="N1217" t="s">
        <v>99</v>
      </c>
      <c r="O1217" t="s">
        <v>100</v>
      </c>
      <c r="P1217">
        <v>2</v>
      </c>
      <c r="Q1217">
        <v>4</v>
      </c>
      <c r="R1217">
        <v>6</v>
      </c>
    </row>
    <row r="1218" spans="1:18" x14ac:dyDescent="0.25">
      <c r="A1218" s="8" t="s">
        <v>697</v>
      </c>
      <c r="B1218">
        <v>0</v>
      </c>
      <c r="C1218">
        <v>1</v>
      </c>
      <c r="D1218">
        <v>2020</v>
      </c>
      <c r="E1218">
        <v>8</v>
      </c>
      <c r="F1218" t="s">
        <v>654</v>
      </c>
      <c r="G1218">
        <v>6825</v>
      </c>
      <c r="H1218" t="b">
        <v>0</v>
      </c>
      <c r="I1218">
        <v>275.95999999999998</v>
      </c>
      <c r="J1218">
        <v>0</v>
      </c>
      <c r="K1218">
        <v>0</v>
      </c>
      <c r="L1218" t="s">
        <v>70</v>
      </c>
      <c r="M1218" t="s">
        <v>82</v>
      </c>
      <c r="N1218" t="s">
        <v>101</v>
      </c>
      <c r="O1218" t="s">
        <v>102</v>
      </c>
      <c r="P1218">
        <v>2</v>
      </c>
      <c r="Q1218">
        <v>4</v>
      </c>
      <c r="R1218">
        <v>9</v>
      </c>
    </row>
    <row r="1219" spans="1:18" x14ac:dyDescent="0.25">
      <c r="A1219" s="8" t="s">
        <v>697</v>
      </c>
      <c r="B1219">
        <v>0</v>
      </c>
      <c r="C1219">
        <v>1</v>
      </c>
      <c r="D1219">
        <v>2020</v>
      </c>
      <c r="E1219">
        <v>8</v>
      </c>
      <c r="F1219" t="s">
        <v>654</v>
      </c>
      <c r="G1219">
        <v>6826</v>
      </c>
      <c r="H1219" t="b">
        <v>0</v>
      </c>
      <c r="I1219">
        <v>1090</v>
      </c>
      <c r="J1219">
        <v>0</v>
      </c>
      <c r="K1219">
        <v>0</v>
      </c>
      <c r="L1219" t="s">
        <v>70</v>
      </c>
      <c r="M1219" t="s">
        <v>82</v>
      </c>
      <c r="N1219" t="s">
        <v>101</v>
      </c>
      <c r="O1219" t="s">
        <v>102</v>
      </c>
      <c r="P1219">
        <v>2</v>
      </c>
      <c r="Q1219">
        <v>4</v>
      </c>
      <c r="R1219">
        <v>9</v>
      </c>
    </row>
    <row r="1220" spans="1:18" x14ac:dyDescent="0.25">
      <c r="A1220" s="8" t="s">
        <v>697</v>
      </c>
      <c r="B1220">
        <v>0</v>
      </c>
      <c r="C1220">
        <v>1</v>
      </c>
      <c r="D1220">
        <v>2020</v>
      </c>
      <c r="E1220">
        <v>8</v>
      </c>
      <c r="F1220" t="s">
        <v>654</v>
      </c>
      <c r="G1220">
        <v>6850</v>
      </c>
      <c r="H1220" t="b">
        <v>0</v>
      </c>
      <c r="I1220">
        <v>72.63</v>
      </c>
      <c r="J1220">
        <v>0.43</v>
      </c>
      <c r="K1220">
        <v>0</v>
      </c>
      <c r="L1220" t="s">
        <v>70</v>
      </c>
      <c r="M1220" t="s">
        <v>82</v>
      </c>
      <c r="N1220" t="s">
        <v>103</v>
      </c>
      <c r="O1220" t="s">
        <v>103</v>
      </c>
      <c r="P1220">
        <v>2</v>
      </c>
      <c r="Q1220">
        <v>4</v>
      </c>
      <c r="R1220">
        <v>11</v>
      </c>
    </row>
    <row r="1221" spans="1:18" x14ac:dyDescent="0.25">
      <c r="A1221" s="8" t="s">
        <v>697</v>
      </c>
      <c r="B1221">
        <v>0</v>
      </c>
      <c r="C1221">
        <v>1</v>
      </c>
      <c r="D1221">
        <v>2020</v>
      </c>
      <c r="E1221">
        <v>9</v>
      </c>
      <c r="G1221">
        <v>143</v>
      </c>
      <c r="H1221" t="b">
        <v>0</v>
      </c>
      <c r="I1221">
        <v>0</v>
      </c>
      <c r="J1221">
        <v>5313.02</v>
      </c>
      <c r="K1221">
        <v>1</v>
      </c>
      <c r="L1221" t="s">
        <v>9</v>
      </c>
      <c r="M1221" t="s">
        <v>10</v>
      </c>
      <c r="N1221" t="s">
        <v>11</v>
      </c>
      <c r="O1221" t="s">
        <v>12</v>
      </c>
      <c r="P1221">
        <v>1</v>
      </c>
      <c r="Q1221">
        <v>1</v>
      </c>
      <c r="R1221">
        <v>1</v>
      </c>
    </row>
    <row r="1222" spans="1:18" x14ac:dyDescent="0.25">
      <c r="A1222" s="8" t="s">
        <v>697</v>
      </c>
      <c r="B1222">
        <v>0</v>
      </c>
      <c r="C1222">
        <v>1</v>
      </c>
      <c r="D1222">
        <v>2020</v>
      </c>
      <c r="E1222">
        <v>9</v>
      </c>
      <c r="G1222">
        <v>630</v>
      </c>
      <c r="H1222" t="b">
        <v>0</v>
      </c>
      <c r="I1222">
        <v>0</v>
      </c>
      <c r="J1222">
        <v>424.6</v>
      </c>
      <c r="K1222">
        <v>1</v>
      </c>
      <c r="L1222" t="s">
        <v>9</v>
      </c>
      <c r="M1222" t="s">
        <v>13</v>
      </c>
      <c r="N1222" t="s">
        <v>14</v>
      </c>
      <c r="O1222" t="s">
        <v>16</v>
      </c>
      <c r="P1222">
        <v>1</v>
      </c>
      <c r="Q1222">
        <v>2</v>
      </c>
      <c r="R1222">
        <v>3</v>
      </c>
    </row>
    <row r="1223" spans="1:18" x14ac:dyDescent="0.25">
      <c r="A1223" s="8" t="s">
        <v>697</v>
      </c>
      <c r="B1223">
        <v>0</v>
      </c>
      <c r="C1223">
        <v>1</v>
      </c>
      <c r="D1223">
        <v>2020</v>
      </c>
      <c r="E1223">
        <v>9</v>
      </c>
      <c r="G1223">
        <v>650</v>
      </c>
      <c r="H1223" t="b">
        <v>0</v>
      </c>
      <c r="I1223">
        <v>0</v>
      </c>
      <c r="J1223">
        <v>243.56</v>
      </c>
      <c r="K1223">
        <v>1</v>
      </c>
      <c r="L1223" t="s">
        <v>9</v>
      </c>
      <c r="M1223" t="s">
        <v>13</v>
      </c>
      <c r="N1223" t="s">
        <v>14</v>
      </c>
      <c r="O1223" t="s">
        <v>17</v>
      </c>
      <c r="P1223">
        <v>1</v>
      </c>
      <c r="Q1223">
        <v>2</v>
      </c>
      <c r="R1223">
        <v>3</v>
      </c>
    </row>
    <row r="1224" spans="1:18" x14ac:dyDescent="0.25">
      <c r="A1224" s="8" t="s">
        <v>697</v>
      </c>
      <c r="B1224">
        <v>0</v>
      </c>
      <c r="C1224">
        <v>1</v>
      </c>
      <c r="D1224">
        <v>2020</v>
      </c>
      <c r="E1224">
        <v>9</v>
      </c>
      <c r="G1224">
        <v>670</v>
      </c>
      <c r="H1224" t="b">
        <v>0</v>
      </c>
      <c r="I1224">
        <v>537.27</v>
      </c>
      <c r="J1224">
        <v>0</v>
      </c>
      <c r="K1224">
        <v>1</v>
      </c>
      <c r="L1224" t="s">
        <v>9</v>
      </c>
      <c r="M1224" t="s">
        <v>13</v>
      </c>
      <c r="N1224" t="s">
        <v>14</v>
      </c>
      <c r="O1224" t="s">
        <v>18</v>
      </c>
      <c r="P1224">
        <v>1</v>
      </c>
      <c r="Q1224">
        <v>2</v>
      </c>
      <c r="R1224">
        <v>3</v>
      </c>
    </row>
    <row r="1225" spans="1:18" x14ac:dyDescent="0.25">
      <c r="A1225" s="8" t="s">
        <v>697</v>
      </c>
      <c r="B1225">
        <v>0</v>
      </c>
      <c r="C1225">
        <v>1</v>
      </c>
      <c r="D1225">
        <v>2020</v>
      </c>
      <c r="E1225">
        <v>9</v>
      </c>
      <c r="G1225">
        <v>1200</v>
      </c>
      <c r="H1225" t="b">
        <v>0</v>
      </c>
      <c r="I1225">
        <v>0</v>
      </c>
      <c r="J1225">
        <v>10000</v>
      </c>
      <c r="K1225">
        <v>1</v>
      </c>
      <c r="L1225" t="s">
        <v>19</v>
      </c>
      <c r="M1225" t="s">
        <v>23</v>
      </c>
      <c r="N1225" t="s">
        <v>148</v>
      </c>
      <c r="O1225" t="s">
        <v>148</v>
      </c>
      <c r="P1225">
        <v>2</v>
      </c>
      <c r="Q1225">
        <v>2</v>
      </c>
      <c r="R1225">
        <v>1</v>
      </c>
    </row>
    <row r="1226" spans="1:18" x14ac:dyDescent="0.25">
      <c r="A1226" s="8" t="s">
        <v>697</v>
      </c>
      <c r="B1226">
        <v>0</v>
      </c>
      <c r="C1226">
        <v>1</v>
      </c>
      <c r="D1226">
        <v>2020</v>
      </c>
      <c r="E1226">
        <v>9</v>
      </c>
      <c r="G1226">
        <v>1371</v>
      </c>
      <c r="H1226" t="b">
        <v>0</v>
      </c>
      <c r="I1226">
        <v>296.96999999999997</v>
      </c>
      <c r="J1226">
        <v>296.97000000000003</v>
      </c>
      <c r="K1226">
        <v>1</v>
      </c>
      <c r="L1226" t="s">
        <v>19</v>
      </c>
      <c r="M1226" t="s">
        <v>23</v>
      </c>
      <c r="N1226" t="s">
        <v>24</v>
      </c>
      <c r="O1226" t="s">
        <v>121</v>
      </c>
      <c r="P1226">
        <v>2</v>
      </c>
      <c r="Q1226">
        <v>2</v>
      </c>
      <c r="R1226">
        <v>4</v>
      </c>
    </row>
    <row r="1227" spans="1:18" x14ac:dyDescent="0.25">
      <c r="A1227" s="8" t="s">
        <v>697</v>
      </c>
      <c r="B1227">
        <v>0</v>
      </c>
      <c r="C1227">
        <v>1</v>
      </c>
      <c r="D1227">
        <v>2020</v>
      </c>
      <c r="E1227">
        <v>9</v>
      </c>
      <c r="G1227">
        <v>1405</v>
      </c>
      <c r="H1227" t="b">
        <v>0</v>
      </c>
      <c r="I1227">
        <v>85.97</v>
      </c>
      <c r="J1227">
        <v>0</v>
      </c>
      <c r="K1227">
        <v>1</v>
      </c>
      <c r="L1227" t="s">
        <v>19</v>
      </c>
      <c r="M1227" t="s">
        <v>23</v>
      </c>
      <c r="N1227" t="s">
        <v>24</v>
      </c>
      <c r="O1227" t="s">
        <v>29</v>
      </c>
      <c r="P1227">
        <v>2</v>
      </c>
      <c r="Q1227">
        <v>2</v>
      </c>
      <c r="R1227">
        <v>4</v>
      </c>
    </row>
    <row r="1228" spans="1:18" x14ac:dyDescent="0.25">
      <c r="A1228" s="8" t="s">
        <v>697</v>
      </c>
      <c r="B1228">
        <v>0</v>
      </c>
      <c r="C1228">
        <v>1</v>
      </c>
      <c r="D1228">
        <v>2020</v>
      </c>
      <c r="E1228">
        <v>9</v>
      </c>
      <c r="G1228">
        <v>1406</v>
      </c>
      <c r="H1228" t="b">
        <v>0</v>
      </c>
      <c r="I1228">
        <v>163.63</v>
      </c>
      <c r="J1228">
        <v>0</v>
      </c>
      <c r="K1228">
        <v>1</v>
      </c>
      <c r="L1228" t="s">
        <v>19</v>
      </c>
      <c r="M1228" t="s">
        <v>23</v>
      </c>
      <c r="N1228" t="s">
        <v>24</v>
      </c>
      <c r="O1228" t="s">
        <v>27</v>
      </c>
      <c r="P1228">
        <v>2</v>
      </c>
      <c r="Q1228">
        <v>2</v>
      </c>
      <c r="R1228">
        <v>4</v>
      </c>
    </row>
    <row r="1229" spans="1:18" x14ac:dyDescent="0.25">
      <c r="A1229" s="8" t="s">
        <v>697</v>
      </c>
      <c r="B1229">
        <v>0</v>
      </c>
      <c r="C1229">
        <v>1</v>
      </c>
      <c r="D1229">
        <v>2020</v>
      </c>
      <c r="E1229">
        <v>9</v>
      </c>
      <c r="G1229">
        <v>1437</v>
      </c>
      <c r="H1229" t="b">
        <v>0</v>
      </c>
      <c r="I1229">
        <v>0</v>
      </c>
      <c r="J1229">
        <v>163.63</v>
      </c>
      <c r="K1229">
        <v>1</v>
      </c>
      <c r="L1229" t="s">
        <v>19</v>
      </c>
      <c r="M1229" t="s">
        <v>23</v>
      </c>
      <c r="N1229" t="s">
        <v>24</v>
      </c>
      <c r="O1229" t="s">
        <v>29</v>
      </c>
      <c r="P1229">
        <v>2</v>
      </c>
      <c r="Q1229">
        <v>2</v>
      </c>
      <c r="R1229">
        <v>4</v>
      </c>
    </row>
    <row r="1230" spans="1:18" x14ac:dyDescent="0.25">
      <c r="A1230" s="8" t="s">
        <v>697</v>
      </c>
      <c r="B1230">
        <v>0</v>
      </c>
      <c r="C1230">
        <v>1</v>
      </c>
      <c r="D1230">
        <v>2020</v>
      </c>
      <c r="E1230">
        <v>9</v>
      </c>
      <c r="G1230">
        <v>1460</v>
      </c>
      <c r="H1230" t="b">
        <v>0</v>
      </c>
      <c r="I1230">
        <v>0</v>
      </c>
      <c r="J1230">
        <v>300</v>
      </c>
      <c r="K1230">
        <v>1</v>
      </c>
      <c r="L1230" t="s">
        <v>19</v>
      </c>
      <c r="M1230" t="s">
        <v>23</v>
      </c>
      <c r="N1230" t="s">
        <v>24</v>
      </c>
      <c r="O1230" t="s">
        <v>129</v>
      </c>
      <c r="P1230">
        <v>2</v>
      </c>
      <c r="Q1230">
        <v>2</v>
      </c>
      <c r="R1230">
        <v>4</v>
      </c>
    </row>
    <row r="1231" spans="1:18" x14ac:dyDescent="0.25">
      <c r="A1231" s="8" t="s">
        <v>697</v>
      </c>
      <c r="B1231">
        <v>0</v>
      </c>
      <c r="C1231">
        <v>1</v>
      </c>
      <c r="D1231">
        <v>2020</v>
      </c>
      <c r="E1231">
        <v>9</v>
      </c>
      <c r="G1231">
        <v>1600</v>
      </c>
      <c r="H1231" t="b">
        <v>0</v>
      </c>
      <c r="I1231">
        <v>300</v>
      </c>
      <c r="J1231">
        <v>0</v>
      </c>
      <c r="K1231">
        <v>1</v>
      </c>
      <c r="L1231" t="s">
        <v>19</v>
      </c>
      <c r="M1231" t="s">
        <v>30</v>
      </c>
      <c r="N1231" t="s">
        <v>31</v>
      </c>
      <c r="O1231" t="s">
        <v>32</v>
      </c>
      <c r="P1231">
        <v>2</v>
      </c>
      <c r="Q1231">
        <v>4</v>
      </c>
      <c r="R1231">
        <v>1</v>
      </c>
    </row>
    <row r="1232" spans="1:18" x14ac:dyDescent="0.25">
      <c r="A1232" s="8" t="s">
        <v>697</v>
      </c>
      <c r="B1232">
        <v>0</v>
      </c>
      <c r="C1232">
        <v>0</v>
      </c>
      <c r="D1232">
        <v>2020</v>
      </c>
      <c r="E1232">
        <v>9</v>
      </c>
      <c r="G1232">
        <v>1803</v>
      </c>
      <c r="H1232" t="b">
        <v>0</v>
      </c>
      <c r="I1232">
        <v>0</v>
      </c>
      <c r="J1232">
        <v>-1030.8800000000001</v>
      </c>
      <c r="K1232">
        <v>1</v>
      </c>
      <c r="L1232" t="s">
        <v>19</v>
      </c>
      <c r="M1232" t="s">
        <v>30</v>
      </c>
      <c r="N1232" t="s">
        <v>31</v>
      </c>
      <c r="O1232" t="s">
        <v>33</v>
      </c>
      <c r="P1232">
        <v>2</v>
      </c>
      <c r="Q1232">
        <v>4</v>
      </c>
      <c r="R1232">
        <v>1</v>
      </c>
    </row>
    <row r="1233" spans="1:18" x14ac:dyDescent="0.25">
      <c r="A1233" s="8" t="s">
        <v>697</v>
      </c>
      <c r="B1233">
        <v>0</v>
      </c>
      <c r="C1233">
        <v>1</v>
      </c>
      <c r="D1233">
        <v>2020</v>
      </c>
      <c r="E1233">
        <v>9</v>
      </c>
      <c r="G1233">
        <v>1803</v>
      </c>
      <c r="H1233" t="b">
        <v>0</v>
      </c>
      <c r="I1233">
        <v>25691.77</v>
      </c>
      <c r="J1233">
        <v>261644.01000000007</v>
      </c>
      <c r="K1233">
        <v>1</v>
      </c>
      <c r="L1233" t="s">
        <v>19</v>
      </c>
      <c r="M1233" t="s">
        <v>30</v>
      </c>
      <c r="N1233" t="s">
        <v>31</v>
      </c>
      <c r="O1233" t="s">
        <v>33</v>
      </c>
      <c r="P1233">
        <v>2</v>
      </c>
      <c r="Q1233">
        <v>4</v>
      </c>
      <c r="R1233">
        <v>1</v>
      </c>
    </row>
    <row r="1234" spans="1:18" x14ac:dyDescent="0.25">
      <c r="A1234" s="8" t="s">
        <v>697</v>
      </c>
      <c r="B1234">
        <v>0</v>
      </c>
      <c r="C1234">
        <v>0</v>
      </c>
      <c r="D1234">
        <v>2020</v>
      </c>
      <c r="E1234">
        <v>9</v>
      </c>
      <c r="G1234">
        <v>3300</v>
      </c>
      <c r="H1234" t="b">
        <v>0</v>
      </c>
      <c r="I1234">
        <v>-1030.8800000000001</v>
      </c>
      <c r="J1234">
        <v>0</v>
      </c>
      <c r="K1234">
        <v>2</v>
      </c>
      <c r="L1234" t="s">
        <v>51</v>
      </c>
      <c r="M1234" t="s">
        <v>149</v>
      </c>
      <c r="N1234" t="s">
        <v>149</v>
      </c>
      <c r="O1234" t="s">
        <v>150</v>
      </c>
      <c r="P1234">
        <v>3</v>
      </c>
      <c r="Q1234">
        <v>4</v>
      </c>
      <c r="R1234">
        <v>1</v>
      </c>
    </row>
    <row r="1235" spans="1:18" x14ac:dyDescent="0.25">
      <c r="A1235" s="8" t="s">
        <v>697</v>
      </c>
      <c r="B1235">
        <v>0</v>
      </c>
      <c r="C1235">
        <v>1</v>
      </c>
      <c r="D1235">
        <v>2020</v>
      </c>
      <c r="E1235">
        <v>9</v>
      </c>
      <c r="G1235">
        <v>3300</v>
      </c>
      <c r="H1235" t="b">
        <v>0</v>
      </c>
      <c r="I1235">
        <v>195002.24000000014</v>
      </c>
      <c r="J1235">
        <v>4649.2</v>
      </c>
      <c r="K1235">
        <v>2</v>
      </c>
      <c r="L1235" t="s">
        <v>51</v>
      </c>
      <c r="M1235" t="s">
        <v>149</v>
      </c>
      <c r="N1235" t="s">
        <v>149</v>
      </c>
      <c r="O1235" t="s">
        <v>150</v>
      </c>
      <c r="P1235">
        <v>3</v>
      </c>
      <c r="Q1235">
        <v>4</v>
      </c>
      <c r="R1235">
        <v>1</v>
      </c>
    </row>
    <row r="1236" spans="1:18" x14ac:dyDescent="0.25">
      <c r="A1236" s="8" t="s">
        <v>697</v>
      </c>
      <c r="B1236">
        <v>0</v>
      </c>
      <c r="C1236">
        <v>1</v>
      </c>
      <c r="D1236">
        <v>2020</v>
      </c>
      <c r="E1236">
        <v>9</v>
      </c>
      <c r="G1236">
        <v>3720</v>
      </c>
      <c r="H1236" t="b">
        <v>0</v>
      </c>
      <c r="I1236">
        <v>40070.21</v>
      </c>
      <c r="J1236">
        <v>40070.21</v>
      </c>
      <c r="K1236">
        <v>2</v>
      </c>
      <c r="L1236" t="s">
        <v>51</v>
      </c>
      <c r="M1236" t="s">
        <v>52</v>
      </c>
      <c r="N1236" t="s">
        <v>52</v>
      </c>
      <c r="O1236" t="s">
        <v>55</v>
      </c>
      <c r="P1236">
        <v>3</v>
      </c>
      <c r="Q1236">
        <v>8</v>
      </c>
      <c r="R1236">
        <v>1</v>
      </c>
    </row>
    <row r="1237" spans="1:18" x14ac:dyDescent="0.25">
      <c r="A1237" s="8" t="s">
        <v>697</v>
      </c>
      <c r="B1237">
        <v>0</v>
      </c>
      <c r="C1237">
        <v>1</v>
      </c>
      <c r="D1237">
        <v>2020</v>
      </c>
      <c r="E1237">
        <v>9</v>
      </c>
      <c r="G1237">
        <v>3725</v>
      </c>
      <c r="H1237" t="b">
        <v>0</v>
      </c>
      <c r="I1237">
        <v>150</v>
      </c>
      <c r="J1237">
        <v>150</v>
      </c>
      <c r="K1237">
        <v>2</v>
      </c>
      <c r="L1237" t="s">
        <v>51</v>
      </c>
      <c r="M1237" t="s">
        <v>52</v>
      </c>
      <c r="N1237" t="s">
        <v>52</v>
      </c>
      <c r="O1237" t="s">
        <v>144</v>
      </c>
      <c r="P1237">
        <v>3</v>
      </c>
      <c r="Q1237">
        <v>8</v>
      </c>
      <c r="R1237">
        <v>1</v>
      </c>
    </row>
    <row r="1238" spans="1:18" x14ac:dyDescent="0.25">
      <c r="A1238" s="8" t="s">
        <v>697</v>
      </c>
      <c r="B1238">
        <v>0</v>
      </c>
      <c r="C1238">
        <v>1</v>
      </c>
      <c r="D1238">
        <v>2020</v>
      </c>
      <c r="E1238">
        <v>9</v>
      </c>
      <c r="G1238">
        <v>3730</v>
      </c>
      <c r="H1238" t="b">
        <v>0</v>
      </c>
      <c r="I1238">
        <v>13904.01</v>
      </c>
      <c r="J1238">
        <v>14760.630000000001</v>
      </c>
      <c r="K1238">
        <v>2</v>
      </c>
      <c r="L1238" t="s">
        <v>51</v>
      </c>
      <c r="M1238" t="s">
        <v>52</v>
      </c>
      <c r="N1238" t="s">
        <v>52</v>
      </c>
      <c r="O1238" t="s">
        <v>56</v>
      </c>
      <c r="P1238">
        <v>3</v>
      </c>
      <c r="Q1238">
        <v>8</v>
      </c>
      <c r="R1238">
        <v>1</v>
      </c>
    </row>
    <row r="1239" spans="1:18" x14ac:dyDescent="0.25">
      <c r="A1239" s="8" t="s">
        <v>697</v>
      </c>
      <c r="B1239">
        <v>0</v>
      </c>
      <c r="C1239">
        <v>1</v>
      </c>
      <c r="D1239">
        <v>2020</v>
      </c>
      <c r="E1239">
        <v>9</v>
      </c>
      <c r="G1239">
        <v>3740</v>
      </c>
      <c r="H1239" t="b">
        <v>0</v>
      </c>
      <c r="I1239">
        <v>12754.519999999999</v>
      </c>
      <c r="J1239">
        <v>17721.560000000001</v>
      </c>
      <c r="K1239">
        <v>2</v>
      </c>
      <c r="L1239" t="s">
        <v>51</v>
      </c>
      <c r="M1239" t="s">
        <v>52</v>
      </c>
      <c r="N1239" t="s">
        <v>52</v>
      </c>
      <c r="O1239" t="s">
        <v>57</v>
      </c>
      <c r="P1239">
        <v>3</v>
      </c>
      <c r="Q1239">
        <v>8</v>
      </c>
      <c r="R1239">
        <v>1</v>
      </c>
    </row>
    <row r="1240" spans="1:18" x14ac:dyDescent="0.25">
      <c r="A1240" s="8" t="s">
        <v>697</v>
      </c>
      <c r="B1240">
        <v>0</v>
      </c>
      <c r="C1240">
        <v>1</v>
      </c>
      <c r="D1240">
        <v>2020</v>
      </c>
      <c r="E1240">
        <v>9</v>
      </c>
      <c r="G1240">
        <v>3770</v>
      </c>
      <c r="H1240" t="b">
        <v>0</v>
      </c>
      <c r="I1240">
        <v>60</v>
      </c>
      <c r="J1240">
        <v>60</v>
      </c>
      <c r="K1240">
        <v>2</v>
      </c>
      <c r="L1240" t="s">
        <v>51</v>
      </c>
      <c r="M1240" t="s">
        <v>52</v>
      </c>
      <c r="N1240" t="s">
        <v>52</v>
      </c>
      <c r="O1240" t="s">
        <v>58</v>
      </c>
      <c r="P1240">
        <v>3</v>
      </c>
      <c r="Q1240">
        <v>8</v>
      </c>
      <c r="R1240">
        <v>1</v>
      </c>
    </row>
    <row r="1241" spans="1:18" x14ac:dyDescent="0.25">
      <c r="A1241" s="8" t="s">
        <v>697</v>
      </c>
      <c r="B1241">
        <v>0</v>
      </c>
      <c r="C1241">
        <v>1</v>
      </c>
      <c r="D1241">
        <v>2020</v>
      </c>
      <c r="E1241">
        <v>9</v>
      </c>
      <c r="G1241">
        <v>3790</v>
      </c>
      <c r="H1241" t="b">
        <v>0</v>
      </c>
      <c r="I1241">
        <v>72762.400000000009</v>
      </c>
      <c r="J1241">
        <v>0</v>
      </c>
      <c r="K1241">
        <v>2</v>
      </c>
      <c r="L1241" t="s">
        <v>51</v>
      </c>
      <c r="M1241" t="s">
        <v>52</v>
      </c>
      <c r="N1241" t="s">
        <v>52</v>
      </c>
      <c r="O1241" t="s">
        <v>59</v>
      </c>
      <c r="P1241">
        <v>3</v>
      </c>
      <c r="Q1241">
        <v>8</v>
      </c>
      <c r="R1241">
        <v>1</v>
      </c>
    </row>
    <row r="1242" spans="1:18" x14ac:dyDescent="0.25">
      <c r="A1242" s="8" t="s">
        <v>697</v>
      </c>
      <c r="B1242">
        <v>0</v>
      </c>
      <c r="C1242">
        <v>1</v>
      </c>
      <c r="D1242">
        <v>2020</v>
      </c>
      <c r="E1242">
        <v>9</v>
      </c>
      <c r="G1242">
        <v>3820</v>
      </c>
      <c r="H1242" t="b">
        <v>0</v>
      </c>
      <c r="I1242">
        <v>0</v>
      </c>
      <c r="J1242">
        <v>11174.38</v>
      </c>
      <c r="K1242">
        <v>2</v>
      </c>
      <c r="L1242" t="s">
        <v>51</v>
      </c>
      <c r="M1242" t="s">
        <v>52</v>
      </c>
      <c r="N1242" t="s">
        <v>52</v>
      </c>
      <c r="O1242" t="s">
        <v>119</v>
      </c>
      <c r="P1242">
        <v>3</v>
      </c>
      <c r="Q1242">
        <v>8</v>
      </c>
      <c r="R1242">
        <v>1</v>
      </c>
    </row>
    <row r="1243" spans="1:18" x14ac:dyDescent="0.25">
      <c r="A1243" s="8" t="s">
        <v>697</v>
      </c>
      <c r="B1243">
        <v>0</v>
      </c>
      <c r="C1243">
        <v>1</v>
      </c>
      <c r="D1243">
        <v>2020</v>
      </c>
      <c r="E1243">
        <v>9</v>
      </c>
      <c r="G1243">
        <v>3841</v>
      </c>
      <c r="H1243" t="b">
        <v>0</v>
      </c>
      <c r="I1243">
        <v>0</v>
      </c>
      <c r="J1243">
        <v>788.4</v>
      </c>
      <c r="K1243">
        <v>2</v>
      </c>
      <c r="L1243" t="s">
        <v>51</v>
      </c>
      <c r="M1243" t="s">
        <v>52</v>
      </c>
      <c r="N1243" t="s">
        <v>52</v>
      </c>
      <c r="O1243" t="s">
        <v>61</v>
      </c>
      <c r="P1243">
        <v>3</v>
      </c>
      <c r="Q1243">
        <v>8</v>
      </c>
      <c r="R1243">
        <v>1</v>
      </c>
    </row>
    <row r="1244" spans="1:18" x14ac:dyDescent="0.25">
      <c r="A1244" s="8" t="s">
        <v>697</v>
      </c>
      <c r="B1244">
        <v>0</v>
      </c>
      <c r="C1244">
        <v>1</v>
      </c>
      <c r="D1244">
        <v>2020</v>
      </c>
      <c r="E1244">
        <v>9</v>
      </c>
      <c r="G1244">
        <v>6201</v>
      </c>
      <c r="H1244" t="b">
        <v>0</v>
      </c>
      <c r="I1244">
        <v>5313.02</v>
      </c>
      <c r="J1244">
        <v>0</v>
      </c>
      <c r="K1244">
        <v>0</v>
      </c>
      <c r="L1244" t="s">
        <v>70</v>
      </c>
      <c r="M1244" t="s">
        <v>134</v>
      </c>
      <c r="N1244" t="s">
        <v>135</v>
      </c>
      <c r="O1244" t="s">
        <v>136</v>
      </c>
      <c r="P1244">
        <v>2</v>
      </c>
      <c r="Q1244">
        <v>3</v>
      </c>
      <c r="R1244">
        <v>1</v>
      </c>
    </row>
    <row r="1245" spans="1:18" x14ac:dyDescent="0.25">
      <c r="A1245" s="8" t="s">
        <v>697</v>
      </c>
      <c r="B1245">
        <v>0</v>
      </c>
      <c r="C1245">
        <v>1</v>
      </c>
      <c r="D1245">
        <v>2020</v>
      </c>
      <c r="E1245">
        <v>9</v>
      </c>
      <c r="G1245">
        <v>6220</v>
      </c>
      <c r="H1245" t="b">
        <v>0</v>
      </c>
      <c r="I1245">
        <v>668.16000000000008</v>
      </c>
      <c r="J1245">
        <v>0</v>
      </c>
      <c r="K1245">
        <v>0</v>
      </c>
      <c r="L1245" t="s">
        <v>70</v>
      </c>
      <c r="M1245" t="s">
        <v>134</v>
      </c>
      <c r="N1245" t="s">
        <v>137</v>
      </c>
      <c r="O1245" t="s">
        <v>138</v>
      </c>
      <c r="P1245">
        <v>2</v>
      </c>
      <c r="Q1245">
        <v>3</v>
      </c>
      <c r="R1245">
        <v>2</v>
      </c>
    </row>
    <row r="1246" spans="1:18" x14ac:dyDescent="0.25">
      <c r="A1246" s="8" t="s">
        <v>697</v>
      </c>
      <c r="B1246">
        <v>0</v>
      </c>
      <c r="C1246">
        <v>1</v>
      </c>
      <c r="D1246">
        <v>2020</v>
      </c>
      <c r="E1246">
        <v>9</v>
      </c>
      <c r="F1246" t="s">
        <v>647</v>
      </c>
      <c r="G1246">
        <v>1403</v>
      </c>
      <c r="H1246" t="b">
        <v>0</v>
      </c>
      <c r="I1246">
        <v>3.54</v>
      </c>
      <c r="J1246">
        <v>0</v>
      </c>
      <c r="K1246">
        <v>1</v>
      </c>
      <c r="L1246" t="s">
        <v>19</v>
      </c>
      <c r="M1246" t="s">
        <v>23</v>
      </c>
      <c r="N1246" t="s">
        <v>24</v>
      </c>
      <c r="O1246" t="s">
        <v>29</v>
      </c>
      <c r="P1246">
        <v>2</v>
      </c>
      <c r="Q1246">
        <v>2</v>
      </c>
      <c r="R1246">
        <v>4</v>
      </c>
    </row>
    <row r="1247" spans="1:18" x14ac:dyDescent="0.25">
      <c r="A1247" s="8" t="s">
        <v>697</v>
      </c>
      <c r="B1247">
        <v>0</v>
      </c>
      <c r="C1247">
        <v>1</v>
      </c>
      <c r="D1247">
        <v>2020</v>
      </c>
      <c r="E1247">
        <v>9</v>
      </c>
      <c r="F1247" t="s">
        <v>647</v>
      </c>
      <c r="G1247">
        <v>1405</v>
      </c>
      <c r="H1247" t="b">
        <v>0</v>
      </c>
      <c r="I1247">
        <v>1849.41</v>
      </c>
      <c r="J1247">
        <v>5.58</v>
      </c>
      <c r="K1247">
        <v>1</v>
      </c>
      <c r="L1247" t="s">
        <v>19</v>
      </c>
      <c r="M1247" t="s">
        <v>23</v>
      </c>
      <c r="N1247" t="s">
        <v>24</v>
      </c>
      <c r="O1247" t="s">
        <v>29</v>
      </c>
      <c r="P1247">
        <v>2</v>
      </c>
      <c r="Q1247">
        <v>2</v>
      </c>
      <c r="R1247">
        <v>4</v>
      </c>
    </row>
    <row r="1248" spans="1:18" x14ac:dyDescent="0.25">
      <c r="A1248" s="8" t="s">
        <v>697</v>
      </c>
      <c r="B1248">
        <v>0</v>
      </c>
      <c r="C1248">
        <v>1</v>
      </c>
      <c r="D1248">
        <v>2020</v>
      </c>
      <c r="E1248">
        <v>9</v>
      </c>
      <c r="F1248" t="s">
        <v>647</v>
      </c>
      <c r="G1248">
        <v>1406</v>
      </c>
      <c r="H1248" t="b">
        <v>0</v>
      </c>
      <c r="I1248">
        <v>0</v>
      </c>
      <c r="J1248">
        <v>557.38</v>
      </c>
      <c r="K1248">
        <v>1</v>
      </c>
      <c r="L1248" t="s">
        <v>19</v>
      </c>
      <c r="M1248" t="s">
        <v>23</v>
      </c>
      <c r="N1248" t="s">
        <v>24</v>
      </c>
      <c r="O1248" t="s">
        <v>27</v>
      </c>
      <c r="P1248">
        <v>2</v>
      </c>
      <c r="Q1248">
        <v>2</v>
      </c>
      <c r="R1248">
        <v>4</v>
      </c>
    </row>
    <row r="1249" spans="1:18" x14ac:dyDescent="0.25">
      <c r="A1249" s="8" t="s">
        <v>697</v>
      </c>
      <c r="B1249">
        <v>0</v>
      </c>
      <c r="C1249">
        <v>1</v>
      </c>
      <c r="D1249">
        <v>2020</v>
      </c>
      <c r="E1249">
        <v>9</v>
      </c>
      <c r="F1249" t="s">
        <v>647</v>
      </c>
      <c r="G1249">
        <v>1434</v>
      </c>
      <c r="H1249" t="b">
        <v>0</v>
      </c>
      <c r="I1249">
        <v>25.340000000000003</v>
      </c>
      <c r="J1249">
        <v>6.06</v>
      </c>
      <c r="K1249">
        <v>1</v>
      </c>
      <c r="L1249" t="s">
        <v>19</v>
      </c>
      <c r="M1249" t="s">
        <v>23</v>
      </c>
      <c r="N1249" t="s">
        <v>24</v>
      </c>
      <c r="O1249" t="s">
        <v>28</v>
      </c>
      <c r="P1249">
        <v>2</v>
      </c>
      <c r="Q1249">
        <v>2</v>
      </c>
      <c r="R1249">
        <v>4</v>
      </c>
    </row>
    <row r="1250" spans="1:18" x14ac:dyDescent="0.25">
      <c r="A1250" s="8" t="s">
        <v>697</v>
      </c>
      <c r="B1250">
        <v>0</v>
      </c>
      <c r="C1250">
        <v>1</v>
      </c>
      <c r="D1250">
        <v>2020</v>
      </c>
      <c r="E1250">
        <v>9</v>
      </c>
      <c r="F1250" t="s">
        <v>647</v>
      </c>
      <c r="G1250">
        <v>1600</v>
      </c>
      <c r="H1250" t="b">
        <v>0</v>
      </c>
      <c r="I1250">
        <v>0</v>
      </c>
      <c r="J1250">
        <v>88.24</v>
      </c>
      <c r="K1250">
        <v>1</v>
      </c>
      <c r="L1250" t="s">
        <v>19</v>
      </c>
      <c r="M1250" t="s">
        <v>30</v>
      </c>
      <c r="N1250" t="s">
        <v>31</v>
      </c>
      <c r="O1250" t="s">
        <v>32</v>
      </c>
      <c r="P1250">
        <v>2</v>
      </c>
      <c r="Q1250">
        <v>4</v>
      </c>
      <c r="R1250">
        <v>1</v>
      </c>
    </row>
    <row r="1251" spans="1:18" x14ac:dyDescent="0.25">
      <c r="A1251" s="8" t="s">
        <v>697</v>
      </c>
      <c r="B1251">
        <v>0</v>
      </c>
      <c r="C1251">
        <v>1</v>
      </c>
      <c r="D1251">
        <v>2020</v>
      </c>
      <c r="E1251">
        <v>9</v>
      </c>
      <c r="F1251" t="s">
        <v>647</v>
      </c>
      <c r="G1251">
        <v>1803</v>
      </c>
      <c r="H1251" t="b">
        <v>0</v>
      </c>
      <c r="I1251">
        <v>0</v>
      </c>
      <c r="J1251">
        <v>8545.77</v>
      </c>
      <c r="K1251">
        <v>1</v>
      </c>
      <c r="L1251" t="s">
        <v>19</v>
      </c>
      <c r="M1251" t="s">
        <v>30</v>
      </c>
      <c r="N1251" t="s">
        <v>31</v>
      </c>
      <c r="O1251" t="s">
        <v>33</v>
      </c>
      <c r="P1251">
        <v>2</v>
      </c>
      <c r="Q1251">
        <v>4</v>
      </c>
      <c r="R1251">
        <v>1</v>
      </c>
    </row>
    <row r="1252" spans="1:18" x14ac:dyDescent="0.25">
      <c r="A1252" s="8" t="s">
        <v>697</v>
      </c>
      <c r="B1252">
        <v>0</v>
      </c>
      <c r="C1252">
        <v>1</v>
      </c>
      <c r="D1252">
        <v>2020</v>
      </c>
      <c r="E1252">
        <v>9</v>
      </c>
      <c r="F1252" t="s">
        <v>647</v>
      </c>
      <c r="G1252">
        <v>1820</v>
      </c>
      <c r="H1252" t="b">
        <v>0</v>
      </c>
      <c r="I1252">
        <v>0</v>
      </c>
      <c r="J1252">
        <v>25</v>
      </c>
      <c r="K1252">
        <v>1</v>
      </c>
      <c r="L1252" t="s">
        <v>19</v>
      </c>
      <c r="M1252" t="s">
        <v>30</v>
      </c>
      <c r="N1252" t="s">
        <v>31</v>
      </c>
      <c r="O1252" t="s">
        <v>667</v>
      </c>
      <c r="P1252">
        <v>2</v>
      </c>
      <c r="Q1252">
        <v>4</v>
      </c>
      <c r="R1252">
        <v>1</v>
      </c>
    </row>
    <row r="1253" spans="1:18" x14ac:dyDescent="0.25">
      <c r="A1253" s="8" t="s">
        <v>697</v>
      </c>
      <c r="B1253">
        <v>0</v>
      </c>
      <c r="C1253">
        <v>1</v>
      </c>
      <c r="D1253">
        <v>2020</v>
      </c>
      <c r="E1253">
        <v>9</v>
      </c>
      <c r="F1253" t="s">
        <v>647</v>
      </c>
      <c r="G1253">
        <v>3300</v>
      </c>
      <c r="H1253" t="b">
        <v>0</v>
      </c>
      <c r="I1253">
        <v>3575.35</v>
      </c>
      <c r="J1253">
        <v>6069.83</v>
      </c>
      <c r="K1253">
        <v>2</v>
      </c>
      <c r="L1253" t="s">
        <v>51</v>
      </c>
      <c r="M1253" t="s">
        <v>149</v>
      </c>
      <c r="N1253" t="s">
        <v>149</v>
      </c>
      <c r="O1253" t="s">
        <v>150</v>
      </c>
      <c r="P1253">
        <v>3</v>
      </c>
      <c r="Q1253">
        <v>4</v>
      </c>
      <c r="R1253">
        <v>1</v>
      </c>
    </row>
    <row r="1254" spans="1:18" x14ac:dyDescent="0.25">
      <c r="A1254" s="8" t="s">
        <v>697</v>
      </c>
      <c r="B1254">
        <v>0</v>
      </c>
      <c r="C1254">
        <v>1</v>
      </c>
      <c r="D1254">
        <v>2020</v>
      </c>
      <c r="E1254">
        <v>9</v>
      </c>
      <c r="F1254" t="s">
        <v>647</v>
      </c>
      <c r="G1254">
        <v>3790</v>
      </c>
      <c r="H1254" t="b">
        <v>0</v>
      </c>
      <c r="I1254">
        <v>127.5</v>
      </c>
      <c r="J1254">
        <v>4057.44</v>
      </c>
      <c r="K1254">
        <v>2</v>
      </c>
      <c r="L1254" t="s">
        <v>51</v>
      </c>
      <c r="M1254" t="s">
        <v>52</v>
      </c>
      <c r="N1254" t="s">
        <v>52</v>
      </c>
      <c r="O1254" t="s">
        <v>59</v>
      </c>
      <c r="P1254">
        <v>3</v>
      </c>
      <c r="Q1254">
        <v>8</v>
      </c>
      <c r="R1254">
        <v>1</v>
      </c>
    </row>
    <row r="1255" spans="1:18" x14ac:dyDescent="0.25">
      <c r="A1255" s="8" t="s">
        <v>697</v>
      </c>
      <c r="B1255">
        <v>0</v>
      </c>
      <c r="C1255">
        <v>1</v>
      </c>
      <c r="D1255">
        <v>2020</v>
      </c>
      <c r="E1255">
        <v>9</v>
      </c>
      <c r="F1255" t="s">
        <v>647</v>
      </c>
      <c r="G1255">
        <v>3841</v>
      </c>
      <c r="H1255" t="b">
        <v>0</v>
      </c>
      <c r="I1255">
        <v>0.1</v>
      </c>
      <c r="J1255">
        <v>0</v>
      </c>
      <c r="K1255">
        <v>2</v>
      </c>
      <c r="L1255" t="s">
        <v>51</v>
      </c>
      <c r="M1255" t="s">
        <v>52</v>
      </c>
      <c r="N1255" t="s">
        <v>52</v>
      </c>
      <c r="O1255" t="s">
        <v>61</v>
      </c>
      <c r="P1255">
        <v>3</v>
      </c>
      <c r="Q1255">
        <v>8</v>
      </c>
      <c r="R1255">
        <v>1</v>
      </c>
    </row>
    <row r="1256" spans="1:18" x14ac:dyDescent="0.25">
      <c r="A1256" s="8" t="s">
        <v>697</v>
      </c>
      <c r="B1256">
        <v>0</v>
      </c>
      <c r="C1256">
        <v>1</v>
      </c>
      <c r="D1256">
        <v>2020</v>
      </c>
      <c r="E1256">
        <v>9</v>
      </c>
      <c r="F1256" t="s">
        <v>647</v>
      </c>
      <c r="G1256">
        <v>4830</v>
      </c>
      <c r="H1256" t="b">
        <v>0</v>
      </c>
      <c r="I1256">
        <v>0</v>
      </c>
      <c r="J1256">
        <v>0.1</v>
      </c>
      <c r="K1256">
        <v>0</v>
      </c>
      <c r="L1256" t="s">
        <v>63</v>
      </c>
      <c r="M1256" t="s">
        <v>69</v>
      </c>
      <c r="N1256" t="s">
        <v>69</v>
      </c>
      <c r="O1256" t="s">
        <v>69</v>
      </c>
      <c r="P1256">
        <v>1</v>
      </c>
      <c r="Q1256">
        <v>4</v>
      </c>
      <c r="R1256">
        <v>1</v>
      </c>
    </row>
    <row r="1257" spans="1:18" x14ac:dyDescent="0.25">
      <c r="A1257" s="8" t="s">
        <v>697</v>
      </c>
      <c r="B1257">
        <v>0</v>
      </c>
      <c r="C1257">
        <v>1</v>
      </c>
      <c r="D1257">
        <v>2020</v>
      </c>
      <c r="E1257">
        <v>9</v>
      </c>
      <c r="F1257" t="s">
        <v>647</v>
      </c>
      <c r="G1257">
        <v>6020</v>
      </c>
      <c r="H1257" t="b">
        <v>0</v>
      </c>
      <c r="I1257">
        <v>3200</v>
      </c>
      <c r="J1257">
        <v>0</v>
      </c>
      <c r="K1257">
        <v>0</v>
      </c>
      <c r="L1257" t="s">
        <v>70</v>
      </c>
      <c r="M1257" t="s">
        <v>74</v>
      </c>
      <c r="N1257" t="s">
        <v>75</v>
      </c>
      <c r="O1257" t="s">
        <v>76</v>
      </c>
      <c r="P1257">
        <v>2</v>
      </c>
      <c r="Q1257">
        <v>2</v>
      </c>
      <c r="R1257">
        <v>1</v>
      </c>
    </row>
    <row r="1258" spans="1:18" x14ac:dyDescent="0.25">
      <c r="A1258" s="8" t="s">
        <v>697</v>
      </c>
      <c r="B1258">
        <v>0</v>
      </c>
      <c r="C1258">
        <v>1</v>
      </c>
      <c r="D1258">
        <v>2020</v>
      </c>
      <c r="E1258">
        <v>9</v>
      </c>
      <c r="F1258" t="s">
        <v>647</v>
      </c>
      <c r="G1258">
        <v>6095</v>
      </c>
      <c r="H1258" t="b">
        <v>0</v>
      </c>
      <c r="I1258">
        <v>48.09</v>
      </c>
      <c r="J1258">
        <v>0</v>
      </c>
      <c r="K1258">
        <v>0</v>
      </c>
      <c r="L1258" t="s">
        <v>70</v>
      </c>
      <c r="M1258" t="s">
        <v>74</v>
      </c>
      <c r="N1258" t="s">
        <v>75</v>
      </c>
      <c r="O1258" t="s">
        <v>115</v>
      </c>
      <c r="P1258">
        <v>2</v>
      </c>
      <c r="Q1258">
        <v>2</v>
      </c>
      <c r="R1258">
        <v>1</v>
      </c>
    </row>
    <row r="1259" spans="1:18" x14ac:dyDescent="0.25">
      <c r="A1259" s="8" t="s">
        <v>697</v>
      </c>
      <c r="B1259">
        <v>0</v>
      </c>
      <c r="C1259">
        <v>1</v>
      </c>
      <c r="D1259">
        <v>2020</v>
      </c>
      <c r="E1259">
        <v>9</v>
      </c>
      <c r="F1259" t="s">
        <v>647</v>
      </c>
      <c r="G1259">
        <v>6110</v>
      </c>
      <c r="H1259" t="b">
        <v>0</v>
      </c>
      <c r="I1259">
        <v>707.44</v>
      </c>
      <c r="J1259">
        <v>0</v>
      </c>
      <c r="K1259">
        <v>0</v>
      </c>
      <c r="L1259" t="s">
        <v>70</v>
      </c>
      <c r="M1259" t="s">
        <v>74</v>
      </c>
      <c r="N1259" t="s">
        <v>78</v>
      </c>
      <c r="O1259" t="s">
        <v>79</v>
      </c>
      <c r="P1259">
        <v>2</v>
      </c>
      <c r="Q1259">
        <v>2</v>
      </c>
      <c r="R1259">
        <v>2</v>
      </c>
    </row>
    <row r="1260" spans="1:18" x14ac:dyDescent="0.25">
      <c r="A1260" s="8" t="s">
        <v>697</v>
      </c>
      <c r="B1260">
        <v>0</v>
      </c>
      <c r="C1260">
        <v>1</v>
      </c>
      <c r="D1260">
        <v>2020</v>
      </c>
      <c r="E1260">
        <v>9</v>
      </c>
      <c r="F1260" t="s">
        <v>647</v>
      </c>
      <c r="G1260">
        <v>6140</v>
      </c>
      <c r="H1260" t="b">
        <v>0</v>
      </c>
      <c r="I1260">
        <v>150</v>
      </c>
      <c r="J1260">
        <v>127.5</v>
      </c>
      <c r="K1260">
        <v>0</v>
      </c>
      <c r="L1260" t="s">
        <v>70</v>
      </c>
      <c r="M1260" t="s">
        <v>74</v>
      </c>
      <c r="N1260" t="s">
        <v>78</v>
      </c>
      <c r="O1260" t="s">
        <v>147</v>
      </c>
      <c r="P1260">
        <v>2</v>
      </c>
      <c r="Q1260">
        <v>2</v>
      </c>
      <c r="R1260">
        <v>2</v>
      </c>
    </row>
    <row r="1261" spans="1:18" x14ac:dyDescent="0.25">
      <c r="A1261" s="8" t="s">
        <v>697</v>
      </c>
      <c r="B1261">
        <v>0</v>
      </c>
      <c r="C1261">
        <v>1</v>
      </c>
      <c r="D1261">
        <v>2020</v>
      </c>
      <c r="E1261">
        <v>9</v>
      </c>
      <c r="F1261" t="s">
        <v>647</v>
      </c>
      <c r="G1261">
        <v>6300</v>
      </c>
      <c r="H1261" t="b">
        <v>0</v>
      </c>
      <c r="I1261">
        <v>125.42</v>
      </c>
      <c r="J1261">
        <v>0</v>
      </c>
      <c r="K1261">
        <v>0</v>
      </c>
      <c r="L1261" t="s">
        <v>70</v>
      </c>
      <c r="M1261" t="s">
        <v>82</v>
      </c>
      <c r="N1261" t="s">
        <v>83</v>
      </c>
      <c r="O1261" t="s">
        <v>82</v>
      </c>
      <c r="P1261">
        <v>2</v>
      </c>
      <c r="Q1261">
        <v>4</v>
      </c>
      <c r="R1261">
        <v>10</v>
      </c>
    </row>
    <row r="1262" spans="1:18" x14ac:dyDescent="0.25">
      <c r="A1262" s="8" t="s">
        <v>697</v>
      </c>
      <c r="B1262">
        <v>0</v>
      </c>
      <c r="C1262">
        <v>1</v>
      </c>
      <c r="D1262">
        <v>2020</v>
      </c>
      <c r="E1262">
        <v>9</v>
      </c>
      <c r="F1262" t="s">
        <v>647</v>
      </c>
      <c r="G1262">
        <v>6310</v>
      </c>
      <c r="H1262" t="b">
        <v>0</v>
      </c>
      <c r="I1262">
        <v>5276.27</v>
      </c>
      <c r="J1262">
        <v>0</v>
      </c>
      <c r="K1262">
        <v>0</v>
      </c>
      <c r="L1262" t="s">
        <v>70</v>
      </c>
      <c r="M1262" t="s">
        <v>82</v>
      </c>
      <c r="N1262" t="s">
        <v>84</v>
      </c>
      <c r="O1262" t="s">
        <v>85</v>
      </c>
      <c r="P1262">
        <v>2</v>
      </c>
      <c r="Q1262">
        <v>4</v>
      </c>
      <c r="R1262">
        <v>1</v>
      </c>
    </row>
    <row r="1263" spans="1:18" x14ac:dyDescent="0.25">
      <c r="A1263" s="8" t="s">
        <v>697</v>
      </c>
      <c r="B1263">
        <v>0</v>
      </c>
      <c r="C1263">
        <v>1</v>
      </c>
      <c r="D1263">
        <v>2020</v>
      </c>
      <c r="E1263">
        <v>9</v>
      </c>
      <c r="F1263" t="s">
        <v>647</v>
      </c>
      <c r="G1263">
        <v>6325</v>
      </c>
      <c r="H1263" t="b">
        <v>0</v>
      </c>
      <c r="I1263">
        <v>1110.51</v>
      </c>
      <c r="J1263">
        <v>2933.5299999999997</v>
      </c>
      <c r="K1263">
        <v>0</v>
      </c>
      <c r="L1263" t="s">
        <v>70</v>
      </c>
      <c r="M1263" t="s">
        <v>82</v>
      </c>
      <c r="N1263" t="s">
        <v>84</v>
      </c>
      <c r="O1263" t="s">
        <v>86</v>
      </c>
      <c r="P1263">
        <v>2</v>
      </c>
      <c r="Q1263">
        <v>4</v>
      </c>
      <c r="R1263">
        <v>1</v>
      </c>
    </row>
    <row r="1264" spans="1:18" x14ac:dyDescent="0.25">
      <c r="A1264" s="8" t="s">
        <v>697</v>
      </c>
      <c r="B1264">
        <v>0</v>
      </c>
      <c r="C1264">
        <v>1</v>
      </c>
      <c r="D1264">
        <v>2020</v>
      </c>
      <c r="E1264">
        <v>9</v>
      </c>
      <c r="F1264" t="s">
        <v>647</v>
      </c>
      <c r="G1264">
        <v>6330</v>
      </c>
      <c r="H1264" t="b">
        <v>0</v>
      </c>
      <c r="I1264">
        <v>424.59</v>
      </c>
      <c r="J1264">
        <v>0</v>
      </c>
      <c r="K1264">
        <v>0</v>
      </c>
      <c r="L1264" t="s">
        <v>70</v>
      </c>
      <c r="M1264" t="s">
        <v>82</v>
      </c>
      <c r="N1264" t="s">
        <v>84</v>
      </c>
      <c r="O1264" t="s">
        <v>87</v>
      </c>
      <c r="P1264">
        <v>2</v>
      </c>
      <c r="Q1264">
        <v>4</v>
      </c>
      <c r="R1264">
        <v>1</v>
      </c>
    </row>
    <row r="1265" spans="1:18" x14ac:dyDescent="0.25">
      <c r="A1265" s="8" t="s">
        <v>697</v>
      </c>
      <c r="B1265">
        <v>0</v>
      </c>
      <c r="C1265">
        <v>1</v>
      </c>
      <c r="D1265">
        <v>2020</v>
      </c>
      <c r="E1265">
        <v>9</v>
      </c>
      <c r="F1265" t="s">
        <v>647</v>
      </c>
      <c r="G1265">
        <v>6640</v>
      </c>
      <c r="H1265" t="b">
        <v>0</v>
      </c>
      <c r="I1265">
        <v>22.86</v>
      </c>
      <c r="J1265">
        <v>0</v>
      </c>
      <c r="K1265">
        <v>0</v>
      </c>
      <c r="L1265" t="s">
        <v>70</v>
      </c>
      <c r="M1265" t="s">
        <v>82</v>
      </c>
      <c r="N1265" t="s">
        <v>94</v>
      </c>
      <c r="O1265" t="s">
        <v>95</v>
      </c>
      <c r="P1265">
        <v>2</v>
      </c>
      <c r="Q1265">
        <v>4</v>
      </c>
      <c r="R1265">
        <v>5</v>
      </c>
    </row>
    <row r="1266" spans="1:18" x14ac:dyDescent="0.25">
      <c r="A1266" s="8" t="s">
        <v>697</v>
      </c>
      <c r="B1266">
        <v>0</v>
      </c>
      <c r="C1266">
        <v>1</v>
      </c>
      <c r="D1266">
        <v>2020</v>
      </c>
      <c r="E1266">
        <v>9</v>
      </c>
      <c r="F1266" t="s">
        <v>647</v>
      </c>
      <c r="G1266">
        <v>6651</v>
      </c>
      <c r="H1266" t="b">
        <v>0</v>
      </c>
      <c r="I1266">
        <v>218.11</v>
      </c>
      <c r="J1266">
        <v>0</v>
      </c>
      <c r="K1266">
        <v>0</v>
      </c>
      <c r="L1266" t="s">
        <v>70</v>
      </c>
      <c r="M1266" t="s">
        <v>82</v>
      </c>
      <c r="N1266" t="s">
        <v>94</v>
      </c>
      <c r="O1266" t="s">
        <v>117</v>
      </c>
      <c r="P1266">
        <v>2</v>
      </c>
      <c r="Q1266">
        <v>4</v>
      </c>
      <c r="R1266">
        <v>5</v>
      </c>
    </row>
    <row r="1267" spans="1:18" x14ac:dyDescent="0.25">
      <c r="A1267" s="8" t="s">
        <v>697</v>
      </c>
      <c r="B1267">
        <v>0</v>
      </c>
      <c r="C1267">
        <v>1</v>
      </c>
      <c r="D1267">
        <v>2020</v>
      </c>
      <c r="E1267">
        <v>9</v>
      </c>
      <c r="F1267" t="s">
        <v>647</v>
      </c>
      <c r="G1267">
        <v>6800</v>
      </c>
      <c r="H1267" t="b">
        <v>0</v>
      </c>
      <c r="I1267">
        <v>12.24</v>
      </c>
      <c r="J1267">
        <v>0</v>
      </c>
      <c r="K1267">
        <v>0</v>
      </c>
      <c r="L1267" t="s">
        <v>70</v>
      </c>
      <c r="M1267" t="s">
        <v>82</v>
      </c>
      <c r="N1267" t="s">
        <v>99</v>
      </c>
      <c r="O1267" t="s">
        <v>123</v>
      </c>
      <c r="P1267">
        <v>2</v>
      </c>
      <c r="Q1267">
        <v>4</v>
      </c>
      <c r="R1267">
        <v>6</v>
      </c>
    </row>
    <row r="1268" spans="1:18" x14ac:dyDescent="0.25">
      <c r="A1268" s="8" t="s">
        <v>697</v>
      </c>
      <c r="B1268">
        <v>0</v>
      </c>
      <c r="C1268">
        <v>1</v>
      </c>
      <c r="D1268">
        <v>2020</v>
      </c>
      <c r="E1268">
        <v>9</v>
      </c>
      <c r="F1268" t="s">
        <v>647</v>
      </c>
      <c r="G1268">
        <v>6805</v>
      </c>
      <c r="H1268" t="b">
        <v>0</v>
      </c>
      <c r="I1268">
        <v>609.99</v>
      </c>
      <c r="J1268">
        <v>0</v>
      </c>
      <c r="K1268">
        <v>0</v>
      </c>
      <c r="L1268" t="s">
        <v>70</v>
      </c>
      <c r="M1268" t="s">
        <v>82</v>
      </c>
      <c r="N1268" t="s">
        <v>99</v>
      </c>
      <c r="O1268" t="s">
        <v>100</v>
      </c>
      <c r="P1268">
        <v>2</v>
      </c>
      <c r="Q1268">
        <v>4</v>
      </c>
      <c r="R1268">
        <v>6</v>
      </c>
    </row>
    <row r="1269" spans="1:18" x14ac:dyDescent="0.25">
      <c r="A1269" s="8" t="s">
        <v>697</v>
      </c>
      <c r="B1269">
        <v>0</v>
      </c>
      <c r="C1269">
        <v>1</v>
      </c>
      <c r="D1269">
        <v>2020</v>
      </c>
      <c r="E1269">
        <v>9</v>
      </c>
      <c r="F1269" t="s">
        <v>647</v>
      </c>
      <c r="G1269">
        <v>6815</v>
      </c>
      <c r="H1269" t="b">
        <v>0</v>
      </c>
      <c r="I1269">
        <v>250.85</v>
      </c>
      <c r="J1269">
        <v>72.8</v>
      </c>
      <c r="K1269">
        <v>0</v>
      </c>
      <c r="L1269" t="s">
        <v>70</v>
      </c>
      <c r="M1269" t="s">
        <v>82</v>
      </c>
      <c r="N1269" t="s">
        <v>99</v>
      </c>
      <c r="O1269" t="s">
        <v>99</v>
      </c>
      <c r="P1269">
        <v>2</v>
      </c>
      <c r="Q1269">
        <v>4</v>
      </c>
      <c r="R1269">
        <v>6</v>
      </c>
    </row>
    <row r="1270" spans="1:18" x14ac:dyDescent="0.25">
      <c r="A1270" s="8" t="s">
        <v>697</v>
      </c>
      <c r="B1270">
        <v>0</v>
      </c>
      <c r="C1270">
        <v>1</v>
      </c>
      <c r="D1270">
        <v>2020</v>
      </c>
      <c r="E1270">
        <v>9</v>
      </c>
      <c r="F1270" t="s">
        <v>647</v>
      </c>
      <c r="G1270">
        <v>6825</v>
      </c>
      <c r="H1270" t="b">
        <v>0</v>
      </c>
      <c r="I1270">
        <v>1447.5</v>
      </c>
      <c r="J1270">
        <v>0</v>
      </c>
      <c r="K1270">
        <v>0</v>
      </c>
      <c r="L1270" t="s">
        <v>70</v>
      </c>
      <c r="M1270" t="s">
        <v>82</v>
      </c>
      <c r="N1270" t="s">
        <v>101</v>
      </c>
      <c r="O1270" t="s">
        <v>102</v>
      </c>
      <c r="P1270">
        <v>2</v>
      </c>
      <c r="Q1270">
        <v>4</v>
      </c>
      <c r="R1270">
        <v>9</v>
      </c>
    </row>
    <row r="1271" spans="1:18" x14ac:dyDescent="0.25">
      <c r="A1271" s="8" t="s">
        <v>697</v>
      </c>
      <c r="B1271">
        <v>0</v>
      </c>
      <c r="C1271">
        <v>1</v>
      </c>
      <c r="D1271">
        <v>2020</v>
      </c>
      <c r="E1271">
        <v>9</v>
      </c>
      <c r="F1271" t="s">
        <v>647</v>
      </c>
      <c r="G1271">
        <v>6830</v>
      </c>
      <c r="H1271" t="b">
        <v>0</v>
      </c>
      <c r="I1271">
        <v>2252.6999999999998</v>
      </c>
      <c r="J1271">
        <v>0</v>
      </c>
      <c r="K1271">
        <v>0</v>
      </c>
      <c r="L1271" t="s">
        <v>70</v>
      </c>
      <c r="M1271" t="s">
        <v>82</v>
      </c>
      <c r="N1271" t="s">
        <v>101</v>
      </c>
      <c r="O1271" t="s">
        <v>151</v>
      </c>
      <c r="P1271">
        <v>2</v>
      </c>
      <c r="Q1271">
        <v>4</v>
      </c>
      <c r="R1271">
        <v>9</v>
      </c>
    </row>
    <row r="1272" spans="1:18" x14ac:dyDescent="0.25">
      <c r="A1272" s="8" t="s">
        <v>697</v>
      </c>
      <c r="B1272">
        <v>0</v>
      </c>
      <c r="C1272">
        <v>1</v>
      </c>
      <c r="D1272">
        <v>2020</v>
      </c>
      <c r="E1272">
        <v>9</v>
      </c>
      <c r="F1272" t="s">
        <v>647</v>
      </c>
      <c r="G1272">
        <v>6850</v>
      </c>
      <c r="H1272" t="b">
        <v>0</v>
      </c>
      <c r="I1272">
        <v>1.3</v>
      </c>
      <c r="J1272">
        <v>0</v>
      </c>
      <c r="K1272">
        <v>0</v>
      </c>
      <c r="L1272" t="s">
        <v>70</v>
      </c>
      <c r="M1272" t="s">
        <v>82</v>
      </c>
      <c r="N1272" t="s">
        <v>103</v>
      </c>
      <c r="O1272" t="s">
        <v>103</v>
      </c>
      <c r="P1272">
        <v>2</v>
      </c>
      <c r="Q1272">
        <v>4</v>
      </c>
      <c r="R1272">
        <v>11</v>
      </c>
    </row>
    <row r="1273" spans="1:18" x14ac:dyDescent="0.25">
      <c r="A1273" s="8" t="s">
        <v>697</v>
      </c>
      <c r="B1273">
        <v>0</v>
      </c>
      <c r="C1273">
        <v>1</v>
      </c>
      <c r="D1273">
        <v>2020</v>
      </c>
      <c r="E1273">
        <v>9</v>
      </c>
      <c r="F1273" t="s">
        <v>647</v>
      </c>
      <c r="G1273">
        <v>6855</v>
      </c>
      <c r="H1273" t="b">
        <v>0</v>
      </c>
      <c r="I1273">
        <v>119.5</v>
      </c>
      <c r="J1273">
        <v>0</v>
      </c>
      <c r="K1273">
        <v>0</v>
      </c>
      <c r="L1273" t="s">
        <v>70</v>
      </c>
      <c r="M1273" t="s">
        <v>82</v>
      </c>
      <c r="N1273" t="s">
        <v>103</v>
      </c>
      <c r="O1273" t="s">
        <v>104</v>
      </c>
      <c r="P1273">
        <v>2</v>
      </c>
      <c r="Q1273">
        <v>4</v>
      </c>
      <c r="R1273">
        <v>11</v>
      </c>
    </row>
    <row r="1274" spans="1:18" x14ac:dyDescent="0.25">
      <c r="A1274" s="8" t="s">
        <v>697</v>
      </c>
      <c r="B1274">
        <v>0</v>
      </c>
      <c r="C1274">
        <v>1</v>
      </c>
      <c r="D1274">
        <v>2020</v>
      </c>
      <c r="E1274">
        <v>9</v>
      </c>
      <c r="F1274" t="s">
        <v>647</v>
      </c>
      <c r="G1274">
        <v>7310</v>
      </c>
      <c r="H1274" t="b">
        <v>0</v>
      </c>
      <c r="I1274">
        <v>930.62</v>
      </c>
      <c r="J1274">
        <v>0</v>
      </c>
      <c r="K1274">
        <v>0</v>
      </c>
      <c r="L1274" t="s">
        <v>126</v>
      </c>
      <c r="M1274" t="s">
        <v>127</v>
      </c>
      <c r="N1274" t="s">
        <v>127</v>
      </c>
      <c r="O1274" t="s">
        <v>146</v>
      </c>
      <c r="P1274">
        <v>4</v>
      </c>
      <c r="Q1274">
        <v>2</v>
      </c>
      <c r="R1274">
        <v>1</v>
      </c>
    </row>
    <row r="1275" spans="1:18" x14ac:dyDescent="0.25">
      <c r="A1275" s="8" t="s">
        <v>697</v>
      </c>
      <c r="B1275">
        <v>0</v>
      </c>
      <c r="C1275">
        <v>1</v>
      </c>
      <c r="D1275">
        <v>2020</v>
      </c>
      <c r="E1275">
        <v>9</v>
      </c>
      <c r="F1275" t="s">
        <v>648</v>
      </c>
      <c r="G1275">
        <v>650</v>
      </c>
      <c r="H1275" t="b">
        <v>0</v>
      </c>
      <c r="I1275">
        <v>1424.15</v>
      </c>
      <c r="J1275">
        <v>93.32</v>
      </c>
      <c r="K1275">
        <v>1</v>
      </c>
      <c r="L1275" t="s">
        <v>9</v>
      </c>
      <c r="M1275" t="s">
        <v>13</v>
      </c>
      <c r="N1275" t="s">
        <v>14</v>
      </c>
      <c r="O1275" t="s">
        <v>17</v>
      </c>
      <c r="P1275">
        <v>1</v>
      </c>
      <c r="Q1275">
        <v>2</v>
      </c>
      <c r="R1275">
        <v>3</v>
      </c>
    </row>
    <row r="1276" spans="1:18" x14ac:dyDescent="0.25">
      <c r="A1276" s="8" t="s">
        <v>697</v>
      </c>
      <c r="B1276">
        <v>0</v>
      </c>
      <c r="C1276">
        <v>1</v>
      </c>
      <c r="D1276">
        <v>2020</v>
      </c>
      <c r="E1276">
        <v>9</v>
      </c>
      <c r="F1276" t="s">
        <v>648</v>
      </c>
      <c r="G1276">
        <v>1405</v>
      </c>
      <c r="H1276" t="b">
        <v>0</v>
      </c>
      <c r="I1276">
        <v>589.58000000000004</v>
      </c>
      <c r="J1276">
        <v>0</v>
      </c>
      <c r="K1276">
        <v>1</v>
      </c>
      <c r="L1276" t="s">
        <v>19</v>
      </c>
      <c r="M1276" t="s">
        <v>23</v>
      </c>
      <c r="N1276" t="s">
        <v>24</v>
      </c>
      <c r="O1276" t="s">
        <v>29</v>
      </c>
      <c r="P1276">
        <v>2</v>
      </c>
      <c r="Q1276">
        <v>2</v>
      </c>
      <c r="R1276">
        <v>4</v>
      </c>
    </row>
    <row r="1277" spans="1:18" x14ac:dyDescent="0.25">
      <c r="A1277" s="8" t="s">
        <v>697</v>
      </c>
      <c r="B1277">
        <v>0</v>
      </c>
      <c r="C1277">
        <v>1</v>
      </c>
      <c r="D1277">
        <v>2020</v>
      </c>
      <c r="E1277">
        <v>9</v>
      </c>
      <c r="F1277" t="s">
        <v>648</v>
      </c>
      <c r="G1277">
        <v>1409</v>
      </c>
      <c r="H1277" t="b">
        <v>0</v>
      </c>
      <c r="I1277">
        <v>26.82</v>
      </c>
      <c r="J1277">
        <v>0</v>
      </c>
      <c r="K1277">
        <v>1</v>
      </c>
      <c r="L1277" t="s">
        <v>19</v>
      </c>
      <c r="M1277" t="s">
        <v>23</v>
      </c>
      <c r="N1277" t="s">
        <v>24</v>
      </c>
      <c r="O1277" t="s">
        <v>611</v>
      </c>
      <c r="P1277">
        <v>2</v>
      </c>
      <c r="Q1277">
        <v>2</v>
      </c>
      <c r="R1277">
        <v>4</v>
      </c>
    </row>
    <row r="1278" spans="1:18" x14ac:dyDescent="0.25">
      <c r="A1278" s="8" t="s">
        <v>697</v>
      </c>
      <c r="B1278">
        <v>0</v>
      </c>
      <c r="C1278">
        <v>1</v>
      </c>
      <c r="D1278">
        <v>2020</v>
      </c>
      <c r="E1278">
        <v>9</v>
      </c>
      <c r="F1278" t="s">
        <v>648</v>
      </c>
      <c r="G1278">
        <v>1434</v>
      </c>
      <c r="H1278" t="b">
        <v>0</v>
      </c>
      <c r="I1278">
        <v>26.650000000000002</v>
      </c>
      <c r="J1278">
        <v>0</v>
      </c>
      <c r="K1278">
        <v>1</v>
      </c>
      <c r="L1278" t="s">
        <v>19</v>
      </c>
      <c r="M1278" t="s">
        <v>23</v>
      </c>
      <c r="N1278" t="s">
        <v>24</v>
      </c>
      <c r="O1278" t="s">
        <v>28</v>
      </c>
      <c r="P1278">
        <v>2</v>
      </c>
      <c r="Q1278">
        <v>2</v>
      </c>
      <c r="R1278">
        <v>4</v>
      </c>
    </row>
    <row r="1279" spans="1:18" x14ac:dyDescent="0.25">
      <c r="A1279" s="8" t="s">
        <v>697</v>
      </c>
      <c r="B1279">
        <v>0</v>
      </c>
      <c r="C1279">
        <v>1</v>
      </c>
      <c r="D1279">
        <v>2020</v>
      </c>
      <c r="E1279">
        <v>9</v>
      </c>
      <c r="F1279" t="s">
        <v>648</v>
      </c>
      <c r="G1279">
        <v>3300</v>
      </c>
      <c r="H1279" t="b">
        <v>0</v>
      </c>
      <c r="I1279">
        <v>0</v>
      </c>
      <c r="J1279">
        <v>4608.71</v>
      </c>
      <c r="K1279">
        <v>2</v>
      </c>
      <c r="L1279" t="s">
        <v>51</v>
      </c>
      <c r="M1279" t="s">
        <v>149</v>
      </c>
      <c r="N1279" t="s">
        <v>149</v>
      </c>
      <c r="O1279" t="s">
        <v>150</v>
      </c>
      <c r="P1279">
        <v>3</v>
      </c>
      <c r="Q1279">
        <v>4</v>
      </c>
      <c r="R1279">
        <v>1</v>
      </c>
    </row>
    <row r="1280" spans="1:18" x14ac:dyDescent="0.25">
      <c r="A1280" s="8" t="s">
        <v>697</v>
      </c>
      <c r="B1280">
        <v>0</v>
      </c>
      <c r="C1280">
        <v>1</v>
      </c>
      <c r="D1280">
        <v>2020</v>
      </c>
      <c r="E1280">
        <v>9</v>
      </c>
      <c r="F1280" t="s">
        <v>648</v>
      </c>
      <c r="G1280">
        <v>3838</v>
      </c>
      <c r="H1280" t="b">
        <v>0</v>
      </c>
      <c r="I1280">
        <v>0</v>
      </c>
      <c r="J1280">
        <v>26.82</v>
      </c>
      <c r="K1280">
        <v>2</v>
      </c>
      <c r="L1280" t="s">
        <v>51</v>
      </c>
      <c r="M1280" t="s">
        <v>52</v>
      </c>
      <c r="N1280" t="s">
        <v>52</v>
      </c>
      <c r="O1280" t="s">
        <v>613</v>
      </c>
      <c r="P1280">
        <v>3</v>
      </c>
      <c r="Q1280">
        <v>8</v>
      </c>
      <c r="R1280">
        <v>1</v>
      </c>
    </row>
    <row r="1281" spans="1:18" x14ac:dyDescent="0.25">
      <c r="A1281" s="8" t="s">
        <v>697</v>
      </c>
      <c r="B1281">
        <v>0</v>
      </c>
      <c r="C1281">
        <v>1</v>
      </c>
      <c r="D1281">
        <v>2020</v>
      </c>
      <c r="E1281">
        <v>9</v>
      </c>
      <c r="F1281" t="s">
        <v>648</v>
      </c>
      <c r="G1281">
        <v>3865</v>
      </c>
      <c r="H1281" t="b">
        <v>0</v>
      </c>
      <c r="I1281">
        <v>0</v>
      </c>
      <c r="J1281">
        <v>26.650000000000002</v>
      </c>
      <c r="K1281">
        <v>2</v>
      </c>
      <c r="L1281" t="s">
        <v>51</v>
      </c>
      <c r="M1281" t="s">
        <v>52</v>
      </c>
      <c r="N1281" t="s">
        <v>52</v>
      </c>
      <c r="O1281" t="s">
        <v>681</v>
      </c>
      <c r="P1281">
        <v>3</v>
      </c>
      <c r="Q1281">
        <v>8</v>
      </c>
      <c r="R1281">
        <v>1</v>
      </c>
    </row>
    <row r="1282" spans="1:18" x14ac:dyDescent="0.25">
      <c r="A1282" s="8" t="s">
        <v>697</v>
      </c>
      <c r="B1282">
        <v>0</v>
      </c>
      <c r="C1282">
        <v>1</v>
      </c>
      <c r="D1282">
        <v>2020</v>
      </c>
      <c r="E1282">
        <v>9</v>
      </c>
      <c r="F1282" t="s">
        <v>648</v>
      </c>
      <c r="G1282">
        <v>6220</v>
      </c>
      <c r="H1282" t="b">
        <v>0</v>
      </c>
      <c r="I1282">
        <v>93.32</v>
      </c>
      <c r="J1282">
        <v>0</v>
      </c>
      <c r="K1282">
        <v>0</v>
      </c>
      <c r="L1282" t="s">
        <v>70</v>
      </c>
      <c r="M1282" t="s">
        <v>134</v>
      </c>
      <c r="N1282" t="s">
        <v>137</v>
      </c>
      <c r="O1282" t="s">
        <v>138</v>
      </c>
      <c r="P1282">
        <v>2</v>
      </c>
      <c r="Q1282">
        <v>3</v>
      </c>
      <c r="R1282">
        <v>2</v>
      </c>
    </row>
    <row r="1283" spans="1:18" x14ac:dyDescent="0.25">
      <c r="A1283" s="8" t="s">
        <v>697</v>
      </c>
      <c r="B1283">
        <v>0</v>
      </c>
      <c r="C1283">
        <v>1</v>
      </c>
      <c r="D1283">
        <v>2020</v>
      </c>
      <c r="E1283">
        <v>9</v>
      </c>
      <c r="F1283" t="s">
        <v>648</v>
      </c>
      <c r="G1283">
        <v>6495</v>
      </c>
      <c r="H1283" t="b">
        <v>0</v>
      </c>
      <c r="I1283">
        <v>1606.75</v>
      </c>
      <c r="J1283">
        <v>0</v>
      </c>
      <c r="K1283">
        <v>0</v>
      </c>
      <c r="L1283" t="s">
        <v>70</v>
      </c>
      <c r="M1283" t="s">
        <v>82</v>
      </c>
      <c r="N1283" t="s">
        <v>91</v>
      </c>
      <c r="O1283" t="s">
        <v>93</v>
      </c>
      <c r="P1283">
        <v>2</v>
      </c>
      <c r="Q1283">
        <v>4</v>
      </c>
      <c r="R1283">
        <v>3</v>
      </c>
    </row>
    <row r="1284" spans="1:18" x14ac:dyDescent="0.25">
      <c r="A1284" s="8" t="s">
        <v>697</v>
      </c>
      <c r="B1284">
        <v>0</v>
      </c>
      <c r="C1284">
        <v>1</v>
      </c>
      <c r="D1284">
        <v>2020</v>
      </c>
      <c r="E1284">
        <v>9</v>
      </c>
      <c r="F1284" t="s">
        <v>648</v>
      </c>
      <c r="G1284">
        <v>6837</v>
      </c>
      <c r="H1284" t="b">
        <v>0</v>
      </c>
      <c r="I1284">
        <v>988.23</v>
      </c>
      <c r="J1284">
        <v>0</v>
      </c>
      <c r="K1284">
        <v>0</v>
      </c>
      <c r="L1284" t="s">
        <v>70</v>
      </c>
      <c r="M1284" t="s">
        <v>82</v>
      </c>
      <c r="N1284" t="s">
        <v>83</v>
      </c>
      <c r="O1284" t="s">
        <v>683</v>
      </c>
      <c r="P1284">
        <v>2</v>
      </c>
      <c r="Q1284">
        <v>4</v>
      </c>
      <c r="R1284">
        <v>10</v>
      </c>
    </row>
    <row r="1285" spans="1:18" x14ac:dyDescent="0.25">
      <c r="A1285" s="8" t="s">
        <v>697</v>
      </c>
      <c r="B1285">
        <v>0</v>
      </c>
      <c r="C1285">
        <v>1</v>
      </c>
      <c r="D1285">
        <v>2020</v>
      </c>
      <c r="E1285">
        <v>9</v>
      </c>
      <c r="F1285" t="s">
        <v>649</v>
      </c>
      <c r="G1285">
        <v>1405</v>
      </c>
      <c r="H1285" t="b">
        <v>0</v>
      </c>
      <c r="I1285">
        <v>187.87</v>
      </c>
      <c r="J1285">
        <v>0</v>
      </c>
      <c r="K1285">
        <v>1</v>
      </c>
      <c r="L1285" t="s">
        <v>19</v>
      </c>
      <c r="M1285" t="s">
        <v>23</v>
      </c>
      <c r="N1285" t="s">
        <v>24</v>
      </c>
      <c r="O1285" t="s">
        <v>29</v>
      </c>
      <c r="P1285">
        <v>2</v>
      </c>
      <c r="Q1285">
        <v>2</v>
      </c>
      <c r="R1285">
        <v>4</v>
      </c>
    </row>
    <row r="1286" spans="1:18" x14ac:dyDescent="0.25">
      <c r="A1286" s="8" t="s">
        <v>697</v>
      </c>
      <c r="B1286">
        <v>0</v>
      </c>
      <c r="C1286">
        <v>1</v>
      </c>
      <c r="D1286">
        <v>2020</v>
      </c>
      <c r="E1286">
        <v>9</v>
      </c>
      <c r="F1286" t="s">
        <v>649</v>
      </c>
      <c r="G1286">
        <v>1434</v>
      </c>
      <c r="H1286" t="b">
        <v>0</v>
      </c>
      <c r="I1286">
        <v>179.52</v>
      </c>
      <c r="J1286">
        <v>0</v>
      </c>
      <c r="K1286">
        <v>1</v>
      </c>
      <c r="L1286" t="s">
        <v>19</v>
      </c>
      <c r="M1286" t="s">
        <v>23</v>
      </c>
      <c r="N1286" t="s">
        <v>24</v>
      </c>
      <c r="O1286" t="s">
        <v>28</v>
      </c>
      <c r="P1286">
        <v>2</v>
      </c>
      <c r="Q1286">
        <v>2</v>
      </c>
      <c r="R1286">
        <v>4</v>
      </c>
    </row>
    <row r="1287" spans="1:18" x14ac:dyDescent="0.25">
      <c r="A1287" s="8" t="s">
        <v>697</v>
      </c>
      <c r="B1287">
        <v>0</v>
      </c>
      <c r="C1287">
        <v>1</v>
      </c>
      <c r="D1287">
        <v>2020</v>
      </c>
      <c r="E1287">
        <v>9</v>
      </c>
      <c r="F1287" t="s">
        <v>649</v>
      </c>
      <c r="G1287">
        <v>3300</v>
      </c>
      <c r="H1287" t="b">
        <v>0</v>
      </c>
      <c r="I1287">
        <v>0</v>
      </c>
      <c r="J1287">
        <v>2663.55</v>
      </c>
      <c r="K1287">
        <v>2</v>
      </c>
      <c r="L1287" t="s">
        <v>51</v>
      </c>
      <c r="M1287" t="s">
        <v>149</v>
      </c>
      <c r="N1287" t="s">
        <v>149</v>
      </c>
      <c r="O1287" t="s">
        <v>150</v>
      </c>
      <c r="P1287">
        <v>3</v>
      </c>
      <c r="Q1287">
        <v>4</v>
      </c>
      <c r="R1287">
        <v>1</v>
      </c>
    </row>
    <row r="1288" spans="1:18" x14ac:dyDescent="0.25">
      <c r="A1288" s="8" t="s">
        <v>697</v>
      </c>
      <c r="B1288">
        <v>0</v>
      </c>
      <c r="C1288">
        <v>1</v>
      </c>
      <c r="D1288">
        <v>2020</v>
      </c>
      <c r="E1288">
        <v>9</v>
      </c>
      <c r="F1288" t="s">
        <v>649</v>
      </c>
      <c r="G1288">
        <v>3790</v>
      </c>
      <c r="H1288" t="b">
        <v>0</v>
      </c>
      <c r="I1288">
        <v>0</v>
      </c>
      <c r="J1288">
        <v>31750.54</v>
      </c>
      <c r="K1288">
        <v>2</v>
      </c>
      <c r="L1288" t="s">
        <v>51</v>
      </c>
      <c r="M1288" t="s">
        <v>52</v>
      </c>
      <c r="N1288" t="s">
        <v>52</v>
      </c>
      <c r="O1288" t="s">
        <v>59</v>
      </c>
      <c r="P1288">
        <v>3</v>
      </c>
      <c r="Q1288">
        <v>8</v>
      </c>
      <c r="R1288">
        <v>1</v>
      </c>
    </row>
    <row r="1289" spans="1:18" x14ac:dyDescent="0.25">
      <c r="A1289" s="8" t="s">
        <v>697</v>
      </c>
      <c r="B1289">
        <v>0</v>
      </c>
      <c r="C1289">
        <v>1</v>
      </c>
      <c r="D1289">
        <v>2020</v>
      </c>
      <c r="E1289">
        <v>9</v>
      </c>
      <c r="F1289" t="s">
        <v>649</v>
      </c>
      <c r="G1289">
        <v>6020</v>
      </c>
      <c r="H1289" t="b">
        <v>0</v>
      </c>
      <c r="I1289">
        <v>27072.73</v>
      </c>
      <c r="J1289">
        <v>0</v>
      </c>
      <c r="K1289">
        <v>0</v>
      </c>
      <c r="L1289" t="s">
        <v>70</v>
      </c>
      <c r="M1289" t="s">
        <v>74</v>
      </c>
      <c r="N1289" t="s">
        <v>75</v>
      </c>
      <c r="O1289" t="s">
        <v>76</v>
      </c>
      <c r="P1289">
        <v>2</v>
      </c>
      <c r="Q1289">
        <v>2</v>
      </c>
      <c r="R1289">
        <v>1</v>
      </c>
    </row>
    <row r="1290" spans="1:18" x14ac:dyDescent="0.25">
      <c r="A1290" s="8" t="s">
        <v>697</v>
      </c>
      <c r="B1290">
        <v>0</v>
      </c>
      <c r="C1290">
        <v>1</v>
      </c>
      <c r="D1290">
        <v>2020</v>
      </c>
      <c r="E1290">
        <v>9</v>
      </c>
      <c r="F1290" t="s">
        <v>649</v>
      </c>
      <c r="G1290">
        <v>6095</v>
      </c>
      <c r="H1290" t="b">
        <v>0</v>
      </c>
      <c r="I1290">
        <v>52.16</v>
      </c>
      <c r="J1290">
        <v>0</v>
      </c>
      <c r="K1290">
        <v>0</v>
      </c>
      <c r="L1290" t="s">
        <v>70</v>
      </c>
      <c r="M1290" t="s">
        <v>74</v>
      </c>
      <c r="N1290" t="s">
        <v>75</v>
      </c>
      <c r="O1290" t="s">
        <v>115</v>
      </c>
      <c r="P1290">
        <v>2</v>
      </c>
      <c r="Q1290">
        <v>2</v>
      </c>
      <c r="R1290">
        <v>1</v>
      </c>
    </row>
    <row r="1291" spans="1:18" x14ac:dyDescent="0.25">
      <c r="A1291" s="8" t="s">
        <v>697</v>
      </c>
      <c r="B1291">
        <v>0</v>
      </c>
      <c r="C1291">
        <v>1</v>
      </c>
      <c r="D1291">
        <v>2020</v>
      </c>
      <c r="E1291">
        <v>9</v>
      </c>
      <c r="F1291" t="s">
        <v>649</v>
      </c>
      <c r="G1291">
        <v>6110</v>
      </c>
      <c r="H1291" t="b">
        <v>0</v>
      </c>
      <c r="I1291">
        <v>4677.8100000000004</v>
      </c>
      <c r="J1291">
        <v>0</v>
      </c>
      <c r="K1291">
        <v>0</v>
      </c>
      <c r="L1291" t="s">
        <v>70</v>
      </c>
      <c r="M1291" t="s">
        <v>74</v>
      </c>
      <c r="N1291" t="s">
        <v>78</v>
      </c>
      <c r="O1291" t="s">
        <v>79</v>
      </c>
      <c r="P1291">
        <v>2</v>
      </c>
      <c r="Q1291">
        <v>2</v>
      </c>
      <c r="R1291">
        <v>2</v>
      </c>
    </row>
    <row r="1292" spans="1:18" x14ac:dyDescent="0.25">
      <c r="A1292" s="8" t="s">
        <v>697</v>
      </c>
      <c r="B1292">
        <v>0</v>
      </c>
      <c r="C1292">
        <v>1</v>
      </c>
      <c r="D1292">
        <v>2020</v>
      </c>
      <c r="E1292">
        <v>9</v>
      </c>
      <c r="F1292" t="s">
        <v>649</v>
      </c>
      <c r="G1292">
        <v>6651</v>
      </c>
      <c r="H1292" t="b">
        <v>0</v>
      </c>
      <c r="I1292">
        <v>2244</v>
      </c>
      <c r="J1292">
        <v>0</v>
      </c>
      <c r="K1292">
        <v>0</v>
      </c>
      <c r="L1292" t="s">
        <v>70</v>
      </c>
      <c r="M1292" t="s">
        <v>82</v>
      </c>
      <c r="N1292" t="s">
        <v>94</v>
      </c>
      <c r="O1292" t="s">
        <v>117</v>
      </c>
      <c r="P1292">
        <v>2</v>
      </c>
      <c r="Q1292">
        <v>4</v>
      </c>
      <c r="R1292">
        <v>5</v>
      </c>
    </row>
    <row r="1293" spans="1:18" x14ac:dyDescent="0.25">
      <c r="A1293" s="8" t="s">
        <v>697</v>
      </c>
      <c r="B1293">
        <v>0</v>
      </c>
      <c r="C1293">
        <v>1</v>
      </c>
      <c r="D1293">
        <v>2020</v>
      </c>
      <c r="E1293">
        <v>9</v>
      </c>
      <c r="F1293" t="s">
        <v>650</v>
      </c>
      <c r="G1293">
        <v>1200</v>
      </c>
      <c r="H1293" t="b">
        <v>0</v>
      </c>
      <c r="I1293">
        <v>13654</v>
      </c>
      <c r="J1293">
        <v>0</v>
      </c>
      <c r="K1293">
        <v>1</v>
      </c>
      <c r="L1293" t="s">
        <v>19</v>
      </c>
      <c r="M1293" t="s">
        <v>23</v>
      </c>
      <c r="N1293" t="s">
        <v>148</v>
      </c>
      <c r="O1293" t="s">
        <v>148</v>
      </c>
      <c r="P1293">
        <v>2</v>
      </c>
      <c r="Q1293">
        <v>2</v>
      </c>
      <c r="R1293">
        <v>1</v>
      </c>
    </row>
    <row r="1294" spans="1:18" x14ac:dyDescent="0.25">
      <c r="A1294" s="8" t="s">
        <v>697</v>
      </c>
      <c r="B1294">
        <v>0</v>
      </c>
      <c r="C1294">
        <v>1</v>
      </c>
      <c r="D1294">
        <v>2020</v>
      </c>
      <c r="E1294">
        <v>9</v>
      </c>
      <c r="F1294" t="s">
        <v>650</v>
      </c>
      <c r="G1294">
        <v>1405</v>
      </c>
      <c r="H1294" t="b">
        <v>0</v>
      </c>
      <c r="I1294">
        <v>11.229999999999999</v>
      </c>
      <c r="J1294">
        <v>0</v>
      </c>
      <c r="K1294">
        <v>1</v>
      </c>
      <c r="L1294" t="s">
        <v>19</v>
      </c>
      <c r="M1294" t="s">
        <v>23</v>
      </c>
      <c r="N1294" t="s">
        <v>24</v>
      </c>
      <c r="O1294" t="s">
        <v>29</v>
      </c>
      <c r="P1294">
        <v>2</v>
      </c>
      <c r="Q1294">
        <v>2</v>
      </c>
      <c r="R1294">
        <v>4</v>
      </c>
    </row>
    <row r="1295" spans="1:18" x14ac:dyDescent="0.25">
      <c r="A1295" s="8" t="s">
        <v>697</v>
      </c>
      <c r="B1295">
        <v>0</v>
      </c>
      <c r="C1295">
        <v>1</v>
      </c>
      <c r="D1295">
        <v>2020</v>
      </c>
      <c r="E1295">
        <v>9</v>
      </c>
      <c r="F1295" t="s">
        <v>650</v>
      </c>
      <c r="G1295">
        <v>1406</v>
      </c>
      <c r="H1295" t="b">
        <v>0</v>
      </c>
      <c r="I1295">
        <v>0</v>
      </c>
      <c r="J1295">
        <v>29.14</v>
      </c>
      <c r="K1295">
        <v>1</v>
      </c>
      <c r="L1295" t="s">
        <v>19</v>
      </c>
      <c r="M1295" t="s">
        <v>23</v>
      </c>
      <c r="N1295" t="s">
        <v>24</v>
      </c>
      <c r="O1295" t="s">
        <v>27</v>
      </c>
      <c r="P1295">
        <v>2</v>
      </c>
      <c r="Q1295">
        <v>2</v>
      </c>
      <c r="R1295">
        <v>4</v>
      </c>
    </row>
    <row r="1296" spans="1:18" x14ac:dyDescent="0.25">
      <c r="A1296" s="8" t="s">
        <v>697</v>
      </c>
      <c r="B1296">
        <v>0</v>
      </c>
      <c r="C1296">
        <v>1</v>
      </c>
      <c r="D1296">
        <v>2020</v>
      </c>
      <c r="E1296">
        <v>9</v>
      </c>
      <c r="F1296" t="s">
        <v>650</v>
      </c>
      <c r="G1296">
        <v>3300</v>
      </c>
      <c r="H1296" t="b">
        <v>0</v>
      </c>
      <c r="I1296">
        <v>182.53</v>
      </c>
      <c r="J1296">
        <v>81.429999999999993</v>
      </c>
      <c r="K1296">
        <v>2</v>
      </c>
      <c r="L1296" t="s">
        <v>51</v>
      </c>
      <c r="M1296" t="s">
        <v>149</v>
      </c>
      <c r="N1296" t="s">
        <v>149</v>
      </c>
      <c r="O1296" t="s">
        <v>150</v>
      </c>
      <c r="P1296">
        <v>3</v>
      </c>
      <c r="Q1296">
        <v>4</v>
      </c>
      <c r="R1296">
        <v>1</v>
      </c>
    </row>
    <row r="1297" spans="1:18" x14ac:dyDescent="0.25">
      <c r="A1297" s="8" t="s">
        <v>697</v>
      </c>
      <c r="B1297">
        <v>0</v>
      </c>
      <c r="C1297">
        <v>1</v>
      </c>
      <c r="D1297">
        <v>2020</v>
      </c>
      <c r="E1297">
        <v>9</v>
      </c>
      <c r="F1297" t="s">
        <v>650</v>
      </c>
      <c r="G1297">
        <v>3790</v>
      </c>
      <c r="H1297" t="b">
        <v>0</v>
      </c>
      <c r="I1297">
        <v>0</v>
      </c>
      <c r="J1297">
        <v>22992.53</v>
      </c>
      <c r="K1297">
        <v>2</v>
      </c>
      <c r="L1297" t="s">
        <v>51</v>
      </c>
      <c r="M1297" t="s">
        <v>52</v>
      </c>
      <c r="N1297" t="s">
        <v>52</v>
      </c>
      <c r="O1297" t="s">
        <v>59</v>
      </c>
      <c r="P1297">
        <v>3</v>
      </c>
      <c r="Q1297">
        <v>8</v>
      </c>
      <c r="R1297">
        <v>1</v>
      </c>
    </row>
    <row r="1298" spans="1:18" x14ac:dyDescent="0.25">
      <c r="A1298" s="8" t="s">
        <v>697</v>
      </c>
      <c r="B1298">
        <v>0</v>
      </c>
      <c r="C1298">
        <v>1</v>
      </c>
      <c r="D1298">
        <v>2020</v>
      </c>
      <c r="E1298">
        <v>9</v>
      </c>
      <c r="F1298" t="s">
        <v>650</v>
      </c>
      <c r="G1298">
        <v>3805</v>
      </c>
      <c r="H1298" t="b">
        <v>0</v>
      </c>
      <c r="I1298">
        <v>0</v>
      </c>
      <c r="J1298">
        <v>504</v>
      </c>
      <c r="K1298">
        <v>2</v>
      </c>
      <c r="L1298" t="s">
        <v>51</v>
      </c>
      <c r="M1298" t="s">
        <v>52</v>
      </c>
      <c r="N1298" t="s">
        <v>52</v>
      </c>
      <c r="O1298" t="s">
        <v>699</v>
      </c>
      <c r="P1298">
        <v>3</v>
      </c>
      <c r="Q1298">
        <v>8</v>
      </c>
      <c r="R1298">
        <v>1</v>
      </c>
    </row>
    <row r="1299" spans="1:18" x14ac:dyDescent="0.25">
      <c r="A1299" s="8" t="s">
        <v>697</v>
      </c>
      <c r="B1299">
        <v>0</v>
      </c>
      <c r="C1299">
        <v>1</v>
      </c>
      <c r="D1299">
        <v>2020</v>
      </c>
      <c r="E1299">
        <v>9</v>
      </c>
      <c r="F1299" t="s">
        <v>650</v>
      </c>
      <c r="G1299">
        <v>4336</v>
      </c>
      <c r="H1299" t="b">
        <v>0</v>
      </c>
      <c r="I1299">
        <v>0</v>
      </c>
      <c r="J1299">
        <v>10000</v>
      </c>
      <c r="K1299">
        <v>0</v>
      </c>
      <c r="L1299" t="s">
        <v>63</v>
      </c>
      <c r="M1299" t="s">
        <v>64</v>
      </c>
      <c r="N1299" t="s">
        <v>64</v>
      </c>
      <c r="O1299" t="s">
        <v>124</v>
      </c>
      <c r="P1299">
        <v>1</v>
      </c>
      <c r="Q1299">
        <v>1</v>
      </c>
      <c r="R1299">
        <v>1</v>
      </c>
    </row>
    <row r="1300" spans="1:18" x14ac:dyDescent="0.25">
      <c r="A1300" s="8" t="s">
        <v>697</v>
      </c>
      <c r="B1300">
        <v>0</v>
      </c>
      <c r="C1300">
        <v>1</v>
      </c>
      <c r="D1300">
        <v>2020</v>
      </c>
      <c r="E1300">
        <v>9</v>
      </c>
      <c r="F1300" t="s">
        <v>650</v>
      </c>
      <c r="G1300">
        <v>4400</v>
      </c>
      <c r="H1300" t="b">
        <v>0</v>
      </c>
      <c r="I1300">
        <v>0</v>
      </c>
      <c r="J1300">
        <v>3150</v>
      </c>
      <c r="K1300">
        <v>0</v>
      </c>
      <c r="L1300" t="s">
        <v>63</v>
      </c>
      <c r="M1300" t="s">
        <v>64</v>
      </c>
      <c r="N1300" t="s">
        <v>64</v>
      </c>
      <c r="O1300" t="s">
        <v>65</v>
      </c>
      <c r="P1300">
        <v>1</v>
      </c>
      <c r="Q1300">
        <v>1</v>
      </c>
      <c r="R1300">
        <v>1</v>
      </c>
    </row>
    <row r="1301" spans="1:18" x14ac:dyDescent="0.25">
      <c r="A1301" s="8" t="s">
        <v>697</v>
      </c>
      <c r="B1301">
        <v>0</v>
      </c>
      <c r="C1301">
        <v>1</v>
      </c>
      <c r="D1301">
        <v>2020</v>
      </c>
      <c r="E1301">
        <v>9</v>
      </c>
      <c r="F1301" t="s">
        <v>650</v>
      </c>
      <c r="G1301">
        <v>6020</v>
      </c>
      <c r="H1301" t="b">
        <v>0</v>
      </c>
      <c r="I1301">
        <v>9850</v>
      </c>
      <c r="J1301">
        <v>0</v>
      </c>
      <c r="K1301">
        <v>0</v>
      </c>
      <c r="L1301" t="s">
        <v>70</v>
      </c>
      <c r="M1301" t="s">
        <v>74</v>
      </c>
      <c r="N1301" t="s">
        <v>75</v>
      </c>
      <c r="O1301" t="s">
        <v>76</v>
      </c>
      <c r="P1301">
        <v>2</v>
      </c>
      <c r="Q1301">
        <v>2</v>
      </c>
      <c r="R1301">
        <v>1</v>
      </c>
    </row>
    <row r="1302" spans="1:18" x14ac:dyDescent="0.25">
      <c r="A1302" s="8" t="s">
        <v>697</v>
      </c>
      <c r="B1302">
        <v>0</v>
      </c>
      <c r="C1302">
        <v>1</v>
      </c>
      <c r="D1302">
        <v>2020</v>
      </c>
      <c r="E1302">
        <v>9</v>
      </c>
      <c r="F1302" t="s">
        <v>650</v>
      </c>
      <c r="G1302">
        <v>6024</v>
      </c>
      <c r="H1302" t="b">
        <v>0</v>
      </c>
      <c r="I1302">
        <v>10000</v>
      </c>
      <c r="J1302">
        <v>0</v>
      </c>
      <c r="K1302">
        <v>0</v>
      </c>
      <c r="L1302" t="s">
        <v>70</v>
      </c>
      <c r="M1302" t="s">
        <v>74</v>
      </c>
      <c r="N1302" t="s">
        <v>75</v>
      </c>
      <c r="O1302" t="s">
        <v>77</v>
      </c>
      <c r="P1302">
        <v>2</v>
      </c>
      <c r="Q1302">
        <v>2</v>
      </c>
      <c r="R1302">
        <v>1</v>
      </c>
    </row>
    <row r="1303" spans="1:18" x14ac:dyDescent="0.25">
      <c r="A1303" s="8" t="s">
        <v>697</v>
      </c>
      <c r="B1303">
        <v>0</v>
      </c>
      <c r="C1303">
        <v>1</v>
      </c>
      <c r="D1303">
        <v>2020</v>
      </c>
      <c r="E1303">
        <v>9</v>
      </c>
      <c r="F1303" t="s">
        <v>650</v>
      </c>
      <c r="G1303">
        <v>6095</v>
      </c>
      <c r="H1303" t="b">
        <v>0</v>
      </c>
      <c r="I1303">
        <v>65.900000000000006</v>
      </c>
      <c r="J1303">
        <v>0</v>
      </c>
      <c r="K1303">
        <v>0</v>
      </c>
      <c r="L1303" t="s">
        <v>70</v>
      </c>
      <c r="M1303" t="s">
        <v>74</v>
      </c>
      <c r="N1303" t="s">
        <v>75</v>
      </c>
      <c r="O1303" t="s">
        <v>115</v>
      </c>
      <c r="P1303">
        <v>2</v>
      </c>
      <c r="Q1303">
        <v>2</v>
      </c>
      <c r="R1303">
        <v>1</v>
      </c>
    </row>
    <row r="1304" spans="1:18" x14ac:dyDescent="0.25">
      <c r="A1304" s="8" t="s">
        <v>697</v>
      </c>
      <c r="B1304">
        <v>0</v>
      </c>
      <c r="C1304">
        <v>1</v>
      </c>
      <c r="D1304">
        <v>2020</v>
      </c>
      <c r="E1304">
        <v>9</v>
      </c>
      <c r="F1304" t="s">
        <v>650</v>
      </c>
      <c r="G1304">
        <v>6110</v>
      </c>
      <c r="H1304" t="b">
        <v>0</v>
      </c>
      <c r="I1304">
        <v>3112.86</v>
      </c>
      <c r="J1304">
        <v>0</v>
      </c>
      <c r="K1304">
        <v>0</v>
      </c>
      <c r="L1304" t="s">
        <v>70</v>
      </c>
      <c r="M1304" t="s">
        <v>74</v>
      </c>
      <c r="N1304" t="s">
        <v>78</v>
      </c>
      <c r="O1304" t="s">
        <v>79</v>
      </c>
      <c r="P1304">
        <v>2</v>
      </c>
      <c r="Q1304">
        <v>2</v>
      </c>
      <c r="R1304">
        <v>2</v>
      </c>
    </row>
    <row r="1305" spans="1:18" x14ac:dyDescent="0.25">
      <c r="A1305" s="8" t="s">
        <v>697</v>
      </c>
      <c r="B1305">
        <v>0</v>
      </c>
      <c r="C1305">
        <v>1</v>
      </c>
      <c r="D1305">
        <v>2020</v>
      </c>
      <c r="E1305">
        <v>9</v>
      </c>
      <c r="F1305" t="s">
        <v>650</v>
      </c>
      <c r="G1305">
        <v>6111</v>
      </c>
      <c r="H1305" t="b">
        <v>0</v>
      </c>
      <c r="I1305">
        <v>29.67</v>
      </c>
      <c r="J1305">
        <v>0</v>
      </c>
      <c r="K1305">
        <v>0</v>
      </c>
      <c r="L1305" t="s">
        <v>70</v>
      </c>
      <c r="M1305" t="s">
        <v>74</v>
      </c>
      <c r="N1305" t="s">
        <v>78</v>
      </c>
      <c r="O1305" t="s">
        <v>80</v>
      </c>
      <c r="P1305">
        <v>2</v>
      </c>
      <c r="Q1305">
        <v>2</v>
      </c>
      <c r="R1305">
        <v>2</v>
      </c>
    </row>
    <row r="1306" spans="1:18" x14ac:dyDescent="0.25">
      <c r="A1306" s="8" t="s">
        <v>697</v>
      </c>
      <c r="B1306">
        <v>0</v>
      </c>
      <c r="C1306">
        <v>1</v>
      </c>
      <c r="D1306">
        <v>2020</v>
      </c>
      <c r="E1306">
        <v>9</v>
      </c>
      <c r="F1306" t="s">
        <v>650</v>
      </c>
      <c r="G1306">
        <v>6815</v>
      </c>
      <c r="H1306" t="b">
        <v>0</v>
      </c>
      <c r="I1306">
        <v>4.3</v>
      </c>
      <c r="J1306">
        <v>0</v>
      </c>
      <c r="K1306">
        <v>0</v>
      </c>
      <c r="L1306" t="s">
        <v>70</v>
      </c>
      <c r="M1306" t="s">
        <v>82</v>
      </c>
      <c r="N1306" t="s">
        <v>99</v>
      </c>
      <c r="O1306" t="s">
        <v>99</v>
      </c>
      <c r="P1306">
        <v>2</v>
      </c>
      <c r="Q1306">
        <v>4</v>
      </c>
      <c r="R1306">
        <v>6</v>
      </c>
    </row>
    <row r="1307" spans="1:18" x14ac:dyDescent="0.25">
      <c r="A1307" s="8" t="s">
        <v>697</v>
      </c>
      <c r="B1307">
        <v>0</v>
      </c>
      <c r="C1307">
        <v>1</v>
      </c>
      <c r="D1307">
        <v>2020</v>
      </c>
      <c r="E1307">
        <v>9</v>
      </c>
      <c r="F1307" t="s">
        <v>650</v>
      </c>
      <c r="G1307">
        <v>6850</v>
      </c>
      <c r="H1307" t="b">
        <v>0</v>
      </c>
      <c r="I1307">
        <v>0</v>
      </c>
      <c r="J1307">
        <v>153.38999999999999</v>
      </c>
      <c r="K1307">
        <v>0</v>
      </c>
      <c r="L1307" t="s">
        <v>70</v>
      </c>
      <c r="M1307" t="s">
        <v>82</v>
      </c>
      <c r="N1307" t="s">
        <v>103</v>
      </c>
      <c r="O1307" t="s">
        <v>103</v>
      </c>
      <c r="P1307">
        <v>2</v>
      </c>
      <c r="Q1307">
        <v>4</v>
      </c>
      <c r="R1307">
        <v>11</v>
      </c>
    </row>
    <row r="1308" spans="1:18" x14ac:dyDescent="0.25">
      <c r="A1308" s="8" t="s">
        <v>697</v>
      </c>
      <c r="B1308">
        <v>0</v>
      </c>
      <c r="C1308">
        <v>0</v>
      </c>
      <c r="D1308">
        <v>2020</v>
      </c>
      <c r="E1308">
        <v>9</v>
      </c>
      <c r="F1308" t="s">
        <v>655</v>
      </c>
      <c r="G1308">
        <v>1405</v>
      </c>
      <c r="H1308" t="b">
        <v>0</v>
      </c>
      <c r="I1308">
        <v>50.88</v>
      </c>
      <c r="J1308">
        <v>0</v>
      </c>
      <c r="K1308">
        <v>1</v>
      </c>
      <c r="L1308" t="s">
        <v>19</v>
      </c>
      <c r="M1308" t="s">
        <v>23</v>
      </c>
      <c r="N1308" t="s">
        <v>24</v>
      </c>
      <c r="O1308" t="s">
        <v>29</v>
      </c>
      <c r="P1308">
        <v>2</v>
      </c>
      <c r="Q1308">
        <v>2</v>
      </c>
      <c r="R1308">
        <v>4</v>
      </c>
    </row>
    <row r="1309" spans="1:18" x14ac:dyDescent="0.25">
      <c r="A1309" s="8" t="s">
        <v>697</v>
      </c>
      <c r="B1309">
        <v>0</v>
      </c>
      <c r="C1309">
        <v>1</v>
      </c>
      <c r="D1309">
        <v>2020</v>
      </c>
      <c r="E1309">
        <v>9</v>
      </c>
      <c r="F1309" t="s">
        <v>655</v>
      </c>
      <c r="G1309">
        <v>1405</v>
      </c>
      <c r="H1309" t="b">
        <v>0</v>
      </c>
      <c r="I1309">
        <v>228.1</v>
      </c>
      <c r="J1309">
        <v>2.17</v>
      </c>
      <c r="K1309">
        <v>1</v>
      </c>
      <c r="L1309" t="s">
        <v>19</v>
      </c>
      <c r="M1309" t="s">
        <v>23</v>
      </c>
      <c r="N1309" t="s">
        <v>24</v>
      </c>
      <c r="O1309" t="s">
        <v>29</v>
      </c>
      <c r="P1309">
        <v>2</v>
      </c>
      <c r="Q1309">
        <v>2</v>
      </c>
      <c r="R1309">
        <v>4</v>
      </c>
    </row>
    <row r="1310" spans="1:18" x14ac:dyDescent="0.25">
      <c r="A1310" s="8" t="s">
        <v>697</v>
      </c>
      <c r="B1310">
        <v>0</v>
      </c>
      <c r="C1310">
        <v>0</v>
      </c>
      <c r="D1310">
        <v>2020</v>
      </c>
      <c r="E1310">
        <v>9</v>
      </c>
      <c r="F1310" t="s">
        <v>655</v>
      </c>
      <c r="G1310">
        <v>3300</v>
      </c>
      <c r="H1310" t="b">
        <v>0</v>
      </c>
      <c r="I1310">
        <v>0</v>
      </c>
      <c r="J1310">
        <v>368.88</v>
      </c>
      <c r="K1310">
        <v>2</v>
      </c>
      <c r="L1310" t="s">
        <v>51</v>
      </c>
      <c r="M1310" t="s">
        <v>149</v>
      </c>
      <c r="N1310" t="s">
        <v>149</v>
      </c>
      <c r="O1310" t="s">
        <v>150</v>
      </c>
      <c r="P1310">
        <v>3</v>
      </c>
      <c r="Q1310">
        <v>4</v>
      </c>
      <c r="R1310">
        <v>1</v>
      </c>
    </row>
    <row r="1311" spans="1:18" x14ac:dyDescent="0.25">
      <c r="A1311" s="8" t="s">
        <v>697</v>
      </c>
      <c r="B1311">
        <v>0</v>
      </c>
      <c r="C1311">
        <v>1</v>
      </c>
      <c r="D1311">
        <v>2020</v>
      </c>
      <c r="E1311">
        <v>9</v>
      </c>
      <c r="F1311" t="s">
        <v>655</v>
      </c>
      <c r="G1311">
        <v>3300</v>
      </c>
      <c r="H1311" t="b">
        <v>0</v>
      </c>
      <c r="I1311">
        <v>15.72</v>
      </c>
      <c r="J1311">
        <v>1653.7</v>
      </c>
      <c r="K1311">
        <v>2</v>
      </c>
      <c r="L1311" t="s">
        <v>51</v>
      </c>
      <c r="M1311" t="s">
        <v>149</v>
      </c>
      <c r="N1311" t="s">
        <v>149</v>
      </c>
      <c r="O1311" t="s">
        <v>150</v>
      </c>
      <c r="P1311">
        <v>3</v>
      </c>
      <c r="Q1311">
        <v>4</v>
      </c>
      <c r="R1311">
        <v>1</v>
      </c>
    </row>
    <row r="1312" spans="1:18" x14ac:dyDescent="0.25">
      <c r="A1312" s="8" t="s">
        <v>697</v>
      </c>
      <c r="B1312">
        <v>0</v>
      </c>
      <c r="C1312">
        <v>1</v>
      </c>
      <c r="D1312">
        <v>2020</v>
      </c>
      <c r="E1312">
        <v>9</v>
      </c>
      <c r="F1312" t="s">
        <v>655</v>
      </c>
      <c r="G1312">
        <v>3790</v>
      </c>
      <c r="H1312" t="b">
        <v>0</v>
      </c>
      <c r="I1312">
        <v>0</v>
      </c>
      <c r="J1312">
        <v>3065.13</v>
      </c>
      <c r="K1312">
        <v>2</v>
      </c>
      <c r="L1312" t="s">
        <v>51</v>
      </c>
      <c r="M1312" t="s">
        <v>52</v>
      </c>
      <c r="N1312" t="s">
        <v>52</v>
      </c>
      <c r="O1312" t="s">
        <v>59</v>
      </c>
      <c r="P1312">
        <v>3</v>
      </c>
      <c r="Q1312">
        <v>8</v>
      </c>
      <c r="R1312">
        <v>1</v>
      </c>
    </row>
    <row r="1313" spans="1:18" x14ac:dyDescent="0.25">
      <c r="A1313" s="8" t="s">
        <v>697</v>
      </c>
      <c r="B1313">
        <v>0</v>
      </c>
      <c r="C1313">
        <v>1</v>
      </c>
      <c r="D1313">
        <v>2020</v>
      </c>
      <c r="E1313">
        <v>9</v>
      </c>
      <c r="F1313" t="s">
        <v>655</v>
      </c>
      <c r="G1313">
        <v>6020</v>
      </c>
      <c r="H1313" t="b">
        <v>0</v>
      </c>
      <c r="I1313">
        <v>2500</v>
      </c>
      <c r="J1313">
        <v>0</v>
      </c>
      <c r="K1313">
        <v>0</v>
      </c>
      <c r="L1313" t="s">
        <v>70</v>
      </c>
      <c r="M1313" t="s">
        <v>74</v>
      </c>
      <c r="N1313" t="s">
        <v>75</v>
      </c>
      <c r="O1313" t="s">
        <v>76</v>
      </c>
      <c r="P1313">
        <v>2</v>
      </c>
      <c r="Q1313">
        <v>2</v>
      </c>
      <c r="R1313">
        <v>1</v>
      </c>
    </row>
    <row r="1314" spans="1:18" x14ac:dyDescent="0.25">
      <c r="A1314" s="8" t="s">
        <v>697</v>
      </c>
      <c r="B1314">
        <v>0</v>
      </c>
      <c r="C1314">
        <v>1</v>
      </c>
      <c r="D1314">
        <v>2020</v>
      </c>
      <c r="E1314">
        <v>9</v>
      </c>
      <c r="F1314" t="s">
        <v>655</v>
      </c>
      <c r="G1314">
        <v>6110</v>
      </c>
      <c r="H1314" t="b">
        <v>0</v>
      </c>
      <c r="I1314">
        <v>565.13</v>
      </c>
      <c r="J1314">
        <v>0</v>
      </c>
      <c r="K1314">
        <v>0</v>
      </c>
      <c r="L1314" t="s">
        <v>70</v>
      </c>
      <c r="M1314" t="s">
        <v>74</v>
      </c>
      <c r="N1314" t="s">
        <v>78</v>
      </c>
      <c r="O1314" t="s">
        <v>79</v>
      </c>
      <c r="P1314">
        <v>2</v>
      </c>
      <c r="Q1314">
        <v>2</v>
      </c>
      <c r="R1314">
        <v>2</v>
      </c>
    </row>
    <row r="1315" spans="1:18" x14ac:dyDescent="0.25">
      <c r="A1315" s="8" t="s">
        <v>697</v>
      </c>
      <c r="B1315">
        <v>0</v>
      </c>
      <c r="C1315">
        <v>0</v>
      </c>
      <c r="D1315">
        <v>2020</v>
      </c>
      <c r="E1315">
        <v>9</v>
      </c>
      <c r="F1315" t="s">
        <v>655</v>
      </c>
      <c r="G1315">
        <v>6470</v>
      </c>
      <c r="H1315" t="b">
        <v>0</v>
      </c>
      <c r="I1315">
        <v>318</v>
      </c>
      <c r="J1315">
        <v>0</v>
      </c>
      <c r="K1315">
        <v>0</v>
      </c>
      <c r="L1315" t="s">
        <v>70</v>
      </c>
      <c r="M1315" t="s">
        <v>82</v>
      </c>
      <c r="N1315" t="s">
        <v>91</v>
      </c>
      <c r="O1315" t="s">
        <v>92</v>
      </c>
      <c r="P1315">
        <v>2</v>
      </c>
      <c r="Q1315">
        <v>4</v>
      </c>
      <c r="R1315">
        <v>3</v>
      </c>
    </row>
    <row r="1316" spans="1:18" x14ac:dyDescent="0.25">
      <c r="A1316" s="8" t="s">
        <v>697</v>
      </c>
      <c r="B1316">
        <v>0</v>
      </c>
      <c r="C1316">
        <v>1</v>
      </c>
      <c r="D1316">
        <v>2020</v>
      </c>
      <c r="E1316">
        <v>9</v>
      </c>
      <c r="F1316" t="s">
        <v>655</v>
      </c>
      <c r="G1316">
        <v>6470</v>
      </c>
      <c r="H1316" t="b">
        <v>0</v>
      </c>
      <c r="I1316">
        <v>1425.6</v>
      </c>
      <c r="J1316">
        <v>13.55</v>
      </c>
      <c r="K1316">
        <v>0</v>
      </c>
      <c r="L1316" t="s">
        <v>70</v>
      </c>
      <c r="M1316" t="s">
        <v>82</v>
      </c>
      <c r="N1316" t="s">
        <v>91</v>
      </c>
      <c r="O1316" t="s">
        <v>92</v>
      </c>
      <c r="P1316">
        <v>2</v>
      </c>
      <c r="Q1316">
        <v>4</v>
      </c>
      <c r="R1316">
        <v>3</v>
      </c>
    </row>
    <row r="1317" spans="1:18" x14ac:dyDescent="0.25">
      <c r="A1317" s="8" t="s">
        <v>697</v>
      </c>
      <c r="B1317">
        <v>0</v>
      </c>
      <c r="C1317">
        <v>1</v>
      </c>
      <c r="D1317">
        <v>2020</v>
      </c>
      <c r="E1317">
        <v>9</v>
      </c>
      <c r="F1317" t="s">
        <v>652</v>
      </c>
      <c r="G1317">
        <v>770</v>
      </c>
      <c r="H1317" t="b">
        <v>0</v>
      </c>
      <c r="I1317">
        <v>6000</v>
      </c>
      <c r="J1317">
        <v>0</v>
      </c>
      <c r="K1317">
        <v>1</v>
      </c>
      <c r="L1317" t="s">
        <v>9</v>
      </c>
      <c r="M1317" t="s">
        <v>13</v>
      </c>
      <c r="N1317" t="s">
        <v>664</v>
      </c>
      <c r="O1317" t="s">
        <v>665</v>
      </c>
      <c r="P1317">
        <v>1</v>
      </c>
      <c r="Q1317">
        <v>2</v>
      </c>
      <c r="R1317">
        <v>4</v>
      </c>
    </row>
    <row r="1318" spans="1:18" x14ac:dyDescent="0.25">
      <c r="A1318" s="8" t="s">
        <v>697</v>
      </c>
      <c r="B1318">
        <v>0</v>
      </c>
      <c r="C1318">
        <v>1</v>
      </c>
      <c r="D1318">
        <v>2020</v>
      </c>
      <c r="E1318">
        <v>9</v>
      </c>
      <c r="F1318" t="s">
        <v>652</v>
      </c>
      <c r="G1318">
        <v>1403</v>
      </c>
      <c r="H1318" t="b">
        <v>0</v>
      </c>
      <c r="I1318">
        <v>15.610000000000001</v>
      </c>
      <c r="J1318">
        <v>0</v>
      </c>
      <c r="K1318">
        <v>1</v>
      </c>
      <c r="L1318" t="s">
        <v>19</v>
      </c>
      <c r="M1318" t="s">
        <v>23</v>
      </c>
      <c r="N1318" t="s">
        <v>24</v>
      </c>
      <c r="O1318" t="s">
        <v>29</v>
      </c>
      <c r="P1318">
        <v>2</v>
      </c>
      <c r="Q1318">
        <v>2</v>
      </c>
      <c r="R1318">
        <v>4</v>
      </c>
    </row>
    <row r="1319" spans="1:18" x14ac:dyDescent="0.25">
      <c r="A1319" s="8" t="s">
        <v>697</v>
      </c>
      <c r="B1319">
        <v>0</v>
      </c>
      <c r="C1319">
        <v>1</v>
      </c>
      <c r="D1319">
        <v>2020</v>
      </c>
      <c r="E1319">
        <v>9</v>
      </c>
      <c r="F1319" t="s">
        <v>652</v>
      </c>
      <c r="G1319">
        <v>1405</v>
      </c>
      <c r="H1319" t="b">
        <v>0</v>
      </c>
      <c r="I1319">
        <v>1132.32</v>
      </c>
      <c r="J1319">
        <v>0</v>
      </c>
      <c r="K1319">
        <v>1</v>
      </c>
      <c r="L1319" t="s">
        <v>19</v>
      </c>
      <c r="M1319" t="s">
        <v>23</v>
      </c>
      <c r="N1319" t="s">
        <v>24</v>
      </c>
      <c r="O1319" t="s">
        <v>29</v>
      </c>
      <c r="P1319">
        <v>2</v>
      </c>
      <c r="Q1319">
        <v>2</v>
      </c>
      <c r="R1319">
        <v>4</v>
      </c>
    </row>
    <row r="1320" spans="1:18" x14ac:dyDescent="0.25">
      <c r="A1320" s="8" t="s">
        <v>697</v>
      </c>
      <c r="B1320">
        <v>0</v>
      </c>
      <c r="C1320">
        <v>1</v>
      </c>
      <c r="D1320">
        <v>2020</v>
      </c>
      <c r="E1320">
        <v>9</v>
      </c>
      <c r="F1320" t="s">
        <v>652</v>
      </c>
      <c r="G1320">
        <v>3300</v>
      </c>
      <c r="H1320" t="b">
        <v>0</v>
      </c>
      <c r="I1320">
        <v>0</v>
      </c>
      <c r="J1320">
        <v>8625.09</v>
      </c>
      <c r="K1320">
        <v>2</v>
      </c>
      <c r="L1320" t="s">
        <v>51</v>
      </c>
      <c r="M1320" t="s">
        <v>149</v>
      </c>
      <c r="N1320" t="s">
        <v>149</v>
      </c>
      <c r="O1320" t="s">
        <v>150</v>
      </c>
      <c r="P1320">
        <v>3</v>
      </c>
      <c r="Q1320">
        <v>4</v>
      </c>
      <c r="R1320">
        <v>1</v>
      </c>
    </row>
    <row r="1321" spans="1:18" x14ac:dyDescent="0.25">
      <c r="A1321" s="8" t="s">
        <v>697</v>
      </c>
      <c r="B1321">
        <v>0</v>
      </c>
      <c r="C1321">
        <v>1</v>
      </c>
      <c r="D1321">
        <v>2020</v>
      </c>
      <c r="E1321">
        <v>9</v>
      </c>
      <c r="F1321" t="s">
        <v>652</v>
      </c>
      <c r="G1321">
        <v>3790</v>
      </c>
      <c r="H1321" t="b">
        <v>0</v>
      </c>
      <c r="I1321">
        <v>0</v>
      </c>
      <c r="J1321">
        <v>11024.26</v>
      </c>
      <c r="K1321">
        <v>2</v>
      </c>
      <c r="L1321" t="s">
        <v>51</v>
      </c>
      <c r="M1321" t="s">
        <v>52</v>
      </c>
      <c r="N1321" t="s">
        <v>52</v>
      </c>
      <c r="O1321" t="s">
        <v>59</v>
      </c>
      <c r="P1321">
        <v>3</v>
      </c>
      <c r="Q1321">
        <v>8</v>
      </c>
      <c r="R1321">
        <v>1</v>
      </c>
    </row>
    <row r="1322" spans="1:18" x14ac:dyDescent="0.25">
      <c r="A1322" s="8" t="s">
        <v>697</v>
      </c>
      <c r="B1322">
        <v>0</v>
      </c>
      <c r="C1322">
        <v>1</v>
      </c>
      <c r="D1322">
        <v>2020</v>
      </c>
      <c r="E1322">
        <v>9</v>
      </c>
      <c r="F1322" t="s">
        <v>652</v>
      </c>
      <c r="G1322">
        <v>6020</v>
      </c>
      <c r="H1322" t="b">
        <v>0</v>
      </c>
      <c r="I1322">
        <v>10000</v>
      </c>
      <c r="J1322">
        <v>0</v>
      </c>
      <c r="K1322">
        <v>0</v>
      </c>
      <c r="L1322" t="s">
        <v>70</v>
      </c>
      <c r="M1322" t="s">
        <v>74</v>
      </c>
      <c r="N1322" t="s">
        <v>75</v>
      </c>
      <c r="O1322" t="s">
        <v>76</v>
      </c>
      <c r="P1322">
        <v>2</v>
      </c>
      <c r="Q1322">
        <v>2</v>
      </c>
      <c r="R1322">
        <v>1</v>
      </c>
    </row>
    <row r="1323" spans="1:18" x14ac:dyDescent="0.25">
      <c r="A1323" s="8" t="s">
        <v>697</v>
      </c>
      <c r="B1323">
        <v>0</v>
      </c>
      <c r="C1323">
        <v>1</v>
      </c>
      <c r="D1323">
        <v>2020</v>
      </c>
      <c r="E1323">
        <v>9</v>
      </c>
      <c r="F1323" t="s">
        <v>652</v>
      </c>
      <c r="G1323">
        <v>6110</v>
      </c>
      <c r="H1323" t="b">
        <v>0</v>
      </c>
      <c r="I1323">
        <v>1024.26</v>
      </c>
      <c r="J1323">
        <v>0</v>
      </c>
      <c r="K1323">
        <v>0</v>
      </c>
      <c r="L1323" t="s">
        <v>70</v>
      </c>
      <c r="M1323" t="s">
        <v>74</v>
      </c>
      <c r="N1323" t="s">
        <v>78</v>
      </c>
      <c r="O1323" t="s">
        <v>79</v>
      </c>
      <c r="P1323">
        <v>2</v>
      </c>
      <c r="Q1323">
        <v>2</v>
      </c>
      <c r="R1323">
        <v>2</v>
      </c>
    </row>
    <row r="1324" spans="1:18" x14ac:dyDescent="0.25">
      <c r="A1324" s="8" t="s">
        <v>697</v>
      </c>
      <c r="B1324">
        <v>0</v>
      </c>
      <c r="C1324">
        <v>1</v>
      </c>
      <c r="D1324">
        <v>2020</v>
      </c>
      <c r="E1324">
        <v>9</v>
      </c>
      <c r="F1324" t="s">
        <v>652</v>
      </c>
      <c r="G1324">
        <v>6650</v>
      </c>
      <c r="H1324" t="b">
        <v>0</v>
      </c>
      <c r="I1324">
        <v>309.43</v>
      </c>
      <c r="J1324">
        <v>0</v>
      </c>
      <c r="K1324">
        <v>0</v>
      </c>
      <c r="L1324" t="s">
        <v>70</v>
      </c>
      <c r="M1324" t="s">
        <v>82</v>
      </c>
      <c r="N1324" t="s">
        <v>94</v>
      </c>
      <c r="O1324" t="s">
        <v>96</v>
      </c>
      <c r="P1324">
        <v>2</v>
      </c>
      <c r="Q1324">
        <v>4</v>
      </c>
      <c r="R1324">
        <v>5</v>
      </c>
    </row>
    <row r="1325" spans="1:18" x14ac:dyDescent="0.25">
      <c r="A1325" s="8" t="s">
        <v>697</v>
      </c>
      <c r="B1325">
        <v>0</v>
      </c>
      <c r="C1325">
        <v>1</v>
      </c>
      <c r="D1325">
        <v>2020</v>
      </c>
      <c r="E1325">
        <v>9</v>
      </c>
      <c r="F1325" t="s">
        <v>652</v>
      </c>
      <c r="G1325">
        <v>6651</v>
      </c>
      <c r="H1325" t="b">
        <v>0</v>
      </c>
      <c r="I1325">
        <v>1070.22</v>
      </c>
      <c r="J1325">
        <v>0</v>
      </c>
      <c r="K1325">
        <v>0</v>
      </c>
      <c r="L1325" t="s">
        <v>70</v>
      </c>
      <c r="M1325" t="s">
        <v>82</v>
      </c>
      <c r="N1325" t="s">
        <v>94</v>
      </c>
      <c r="O1325" t="s">
        <v>117</v>
      </c>
      <c r="P1325">
        <v>2</v>
      </c>
      <c r="Q1325">
        <v>4</v>
      </c>
      <c r="R1325">
        <v>5</v>
      </c>
    </row>
    <row r="1326" spans="1:18" x14ac:dyDescent="0.25">
      <c r="A1326" s="8" t="s">
        <v>697</v>
      </c>
      <c r="B1326">
        <v>0</v>
      </c>
      <c r="C1326">
        <v>1</v>
      </c>
      <c r="D1326">
        <v>2020</v>
      </c>
      <c r="E1326">
        <v>9</v>
      </c>
      <c r="F1326" t="s">
        <v>652</v>
      </c>
      <c r="G1326">
        <v>6663</v>
      </c>
      <c r="H1326" t="b">
        <v>0</v>
      </c>
      <c r="I1326">
        <v>60</v>
      </c>
      <c r="J1326">
        <v>0</v>
      </c>
      <c r="K1326">
        <v>0</v>
      </c>
      <c r="L1326" t="s">
        <v>70</v>
      </c>
      <c r="M1326" t="s">
        <v>82</v>
      </c>
      <c r="N1326" t="s">
        <v>94</v>
      </c>
      <c r="O1326" t="s">
        <v>97</v>
      </c>
      <c r="P1326">
        <v>2</v>
      </c>
      <c r="Q1326">
        <v>4</v>
      </c>
      <c r="R1326">
        <v>5</v>
      </c>
    </row>
    <row r="1327" spans="1:18" x14ac:dyDescent="0.25">
      <c r="A1327" s="8" t="s">
        <v>697</v>
      </c>
      <c r="B1327">
        <v>0</v>
      </c>
      <c r="C1327">
        <v>1</v>
      </c>
      <c r="D1327">
        <v>2020</v>
      </c>
      <c r="E1327">
        <v>9</v>
      </c>
      <c r="F1327" t="s">
        <v>652</v>
      </c>
      <c r="G1327">
        <v>6664</v>
      </c>
      <c r="H1327" t="b">
        <v>0</v>
      </c>
      <c r="I1327">
        <v>28</v>
      </c>
      <c r="J1327">
        <v>0</v>
      </c>
      <c r="K1327">
        <v>0</v>
      </c>
      <c r="L1327" t="s">
        <v>70</v>
      </c>
      <c r="M1327" t="s">
        <v>82</v>
      </c>
      <c r="N1327" t="s">
        <v>94</v>
      </c>
      <c r="O1327" t="s">
        <v>98</v>
      </c>
      <c r="P1327">
        <v>2</v>
      </c>
      <c r="Q1327">
        <v>4</v>
      </c>
      <c r="R1327">
        <v>5</v>
      </c>
    </row>
    <row r="1328" spans="1:18" x14ac:dyDescent="0.25">
      <c r="A1328" s="8" t="s">
        <v>697</v>
      </c>
      <c r="B1328">
        <v>0</v>
      </c>
      <c r="C1328">
        <v>1</v>
      </c>
      <c r="D1328">
        <v>2020</v>
      </c>
      <c r="E1328">
        <v>9</v>
      </c>
      <c r="F1328" t="s">
        <v>652</v>
      </c>
      <c r="G1328">
        <v>6820</v>
      </c>
      <c r="H1328" t="b">
        <v>0</v>
      </c>
      <c r="I1328">
        <v>9.51</v>
      </c>
      <c r="J1328">
        <v>0</v>
      </c>
      <c r="K1328">
        <v>0</v>
      </c>
      <c r="L1328" t="s">
        <v>70</v>
      </c>
      <c r="M1328" t="s">
        <v>82</v>
      </c>
      <c r="N1328" t="s">
        <v>99</v>
      </c>
      <c r="O1328" t="s">
        <v>615</v>
      </c>
      <c r="P1328">
        <v>2</v>
      </c>
      <c r="Q1328">
        <v>4</v>
      </c>
      <c r="R1328">
        <v>6</v>
      </c>
    </row>
    <row r="1329" spans="1:18" x14ac:dyDescent="0.25">
      <c r="A1329" s="8" t="s">
        <v>697</v>
      </c>
      <c r="B1329">
        <v>0</v>
      </c>
      <c r="C1329">
        <v>1</v>
      </c>
      <c r="D1329">
        <v>2020</v>
      </c>
      <c r="E1329">
        <v>9</v>
      </c>
      <c r="F1329" t="s">
        <v>653</v>
      </c>
      <c r="G1329">
        <v>770</v>
      </c>
      <c r="H1329" t="b">
        <v>0</v>
      </c>
      <c r="I1329">
        <v>137658.16999999998</v>
      </c>
      <c r="J1329">
        <v>0</v>
      </c>
      <c r="K1329">
        <v>1</v>
      </c>
      <c r="L1329" t="s">
        <v>9</v>
      </c>
      <c r="M1329" t="s">
        <v>13</v>
      </c>
      <c r="N1329" t="s">
        <v>664</v>
      </c>
      <c r="O1329" t="s">
        <v>665</v>
      </c>
      <c r="P1329">
        <v>1</v>
      </c>
      <c r="Q1329">
        <v>2</v>
      </c>
      <c r="R1329">
        <v>4</v>
      </c>
    </row>
    <row r="1330" spans="1:18" x14ac:dyDescent="0.25">
      <c r="A1330" s="8" t="s">
        <v>697</v>
      </c>
      <c r="B1330">
        <v>0</v>
      </c>
      <c r="C1330">
        <v>1</v>
      </c>
      <c r="D1330">
        <v>2020</v>
      </c>
      <c r="E1330">
        <v>9</v>
      </c>
      <c r="F1330" t="s">
        <v>653</v>
      </c>
      <c r="G1330">
        <v>1405</v>
      </c>
      <c r="H1330" t="b">
        <v>0</v>
      </c>
      <c r="I1330">
        <v>10621.99</v>
      </c>
      <c r="J1330">
        <v>0</v>
      </c>
      <c r="K1330">
        <v>1</v>
      </c>
      <c r="L1330" t="s">
        <v>19</v>
      </c>
      <c r="M1330" t="s">
        <v>23</v>
      </c>
      <c r="N1330" t="s">
        <v>24</v>
      </c>
      <c r="O1330" t="s">
        <v>29</v>
      </c>
      <c r="P1330">
        <v>2</v>
      </c>
      <c r="Q1330">
        <v>2</v>
      </c>
      <c r="R1330">
        <v>4</v>
      </c>
    </row>
    <row r="1331" spans="1:18" x14ac:dyDescent="0.25">
      <c r="A1331" s="8" t="s">
        <v>697</v>
      </c>
      <c r="B1331">
        <v>0</v>
      </c>
      <c r="C1331">
        <v>1</v>
      </c>
      <c r="D1331">
        <v>2020</v>
      </c>
      <c r="E1331">
        <v>9</v>
      </c>
      <c r="F1331" t="s">
        <v>653</v>
      </c>
      <c r="G1331">
        <v>1434</v>
      </c>
      <c r="H1331" t="b">
        <v>0</v>
      </c>
      <c r="I1331">
        <v>2503.4699999999998</v>
      </c>
      <c r="J1331">
        <v>0</v>
      </c>
      <c r="K1331">
        <v>1</v>
      </c>
      <c r="L1331" t="s">
        <v>19</v>
      </c>
      <c r="M1331" t="s">
        <v>23</v>
      </c>
      <c r="N1331" t="s">
        <v>24</v>
      </c>
      <c r="O1331" t="s">
        <v>28</v>
      </c>
      <c r="P1331">
        <v>2</v>
      </c>
      <c r="Q1331">
        <v>2</v>
      </c>
      <c r="R1331">
        <v>4</v>
      </c>
    </row>
    <row r="1332" spans="1:18" x14ac:dyDescent="0.25">
      <c r="A1332" s="8" t="s">
        <v>697</v>
      </c>
      <c r="B1332">
        <v>0</v>
      </c>
      <c r="C1332">
        <v>1</v>
      </c>
      <c r="D1332">
        <v>2020</v>
      </c>
      <c r="E1332">
        <v>9</v>
      </c>
      <c r="F1332" t="s">
        <v>653</v>
      </c>
      <c r="G1332">
        <v>3300</v>
      </c>
      <c r="H1332" t="b">
        <v>0</v>
      </c>
      <c r="I1332">
        <v>0</v>
      </c>
      <c r="J1332">
        <v>95159.57</v>
      </c>
      <c r="K1332">
        <v>2</v>
      </c>
      <c r="L1332" t="s">
        <v>51</v>
      </c>
      <c r="M1332" t="s">
        <v>149</v>
      </c>
      <c r="N1332" t="s">
        <v>149</v>
      </c>
      <c r="O1332" t="s">
        <v>150</v>
      </c>
      <c r="P1332">
        <v>3</v>
      </c>
      <c r="Q1332">
        <v>4</v>
      </c>
      <c r="R1332">
        <v>1</v>
      </c>
    </row>
    <row r="1333" spans="1:18" x14ac:dyDescent="0.25">
      <c r="A1333" s="8" t="s">
        <v>697</v>
      </c>
      <c r="B1333">
        <v>0</v>
      </c>
      <c r="C1333">
        <v>1</v>
      </c>
      <c r="D1333">
        <v>2020</v>
      </c>
      <c r="E1333">
        <v>9</v>
      </c>
      <c r="F1333" t="s">
        <v>653</v>
      </c>
      <c r="G1333">
        <v>4820</v>
      </c>
      <c r="H1333" t="b">
        <v>0</v>
      </c>
      <c r="I1333">
        <v>0</v>
      </c>
      <c r="J1333">
        <v>55624.06</v>
      </c>
      <c r="K1333">
        <v>0</v>
      </c>
      <c r="L1333" t="s">
        <v>63</v>
      </c>
      <c r="M1333" t="s">
        <v>67</v>
      </c>
      <c r="N1333" t="s">
        <v>68</v>
      </c>
      <c r="O1333" t="s">
        <v>68</v>
      </c>
      <c r="P1333">
        <v>1</v>
      </c>
      <c r="Q1333">
        <v>3</v>
      </c>
      <c r="R1333">
        <v>2</v>
      </c>
    </row>
    <row r="1334" spans="1:18" x14ac:dyDescent="0.25">
      <c r="A1334" s="8" t="s">
        <v>697</v>
      </c>
      <c r="B1334">
        <v>0</v>
      </c>
      <c r="C1334">
        <v>1</v>
      </c>
      <c r="D1334">
        <v>2020</v>
      </c>
      <c r="E1334">
        <v>9</v>
      </c>
      <c r="F1334" t="s">
        <v>653</v>
      </c>
      <c r="G1334">
        <v>6301</v>
      </c>
      <c r="H1334" t="b">
        <v>0</v>
      </c>
      <c r="I1334">
        <v>0</v>
      </c>
      <c r="J1334">
        <v>0</v>
      </c>
      <c r="K1334">
        <v>0</v>
      </c>
      <c r="L1334" t="s">
        <v>70</v>
      </c>
      <c r="M1334" t="s">
        <v>82</v>
      </c>
      <c r="N1334" t="s">
        <v>83</v>
      </c>
      <c r="O1334" t="s">
        <v>122</v>
      </c>
      <c r="P1334">
        <v>2</v>
      </c>
      <c r="Q1334">
        <v>4</v>
      </c>
      <c r="R1334">
        <v>10</v>
      </c>
    </row>
    <row r="1335" spans="1:18" x14ac:dyDescent="0.25">
      <c r="A1335" s="8" t="s">
        <v>697</v>
      </c>
      <c r="B1335">
        <v>0</v>
      </c>
      <c r="C1335">
        <v>1</v>
      </c>
      <c r="D1335">
        <v>2020</v>
      </c>
      <c r="E1335">
        <v>9</v>
      </c>
      <c r="F1335" t="s">
        <v>654</v>
      </c>
      <c r="G1335">
        <v>143</v>
      </c>
      <c r="H1335" t="b">
        <v>0</v>
      </c>
      <c r="I1335">
        <v>360</v>
      </c>
      <c r="J1335">
        <v>0</v>
      </c>
      <c r="K1335">
        <v>1</v>
      </c>
      <c r="L1335" t="s">
        <v>9</v>
      </c>
      <c r="M1335" t="s">
        <v>10</v>
      </c>
      <c r="N1335" t="s">
        <v>11</v>
      </c>
      <c r="O1335" t="s">
        <v>12</v>
      </c>
      <c r="P1335">
        <v>1</v>
      </c>
      <c r="Q1335">
        <v>1</v>
      </c>
      <c r="R1335">
        <v>1</v>
      </c>
    </row>
    <row r="1336" spans="1:18" x14ac:dyDescent="0.25">
      <c r="A1336" s="8" t="s">
        <v>697</v>
      </c>
      <c r="B1336">
        <v>0</v>
      </c>
      <c r="C1336">
        <v>1</v>
      </c>
      <c r="D1336">
        <v>2020</v>
      </c>
      <c r="E1336">
        <v>9</v>
      </c>
      <c r="F1336" t="s">
        <v>654</v>
      </c>
      <c r="G1336">
        <v>670</v>
      </c>
      <c r="H1336" t="b">
        <v>0</v>
      </c>
      <c r="I1336">
        <v>0</v>
      </c>
      <c r="J1336">
        <v>537.27</v>
      </c>
      <c r="K1336">
        <v>1</v>
      </c>
      <c r="L1336" t="s">
        <v>9</v>
      </c>
      <c r="M1336" t="s">
        <v>13</v>
      </c>
      <c r="N1336" t="s">
        <v>14</v>
      </c>
      <c r="O1336" t="s">
        <v>18</v>
      </c>
      <c r="P1336">
        <v>1</v>
      </c>
      <c r="Q1336">
        <v>2</v>
      </c>
      <c r="R1336">
        <v>3</v>
      </c>
    </row>
    <row r="1337" spans="1:18" x14ac:dyDescent="0.25">
      <c r="A1337" s="8" t="s">
        <v>697</v>
      </c>
      <c r="B1337">
        <v>0</v>
      </c>
      <c r="C1337">
        <v>1</v>
      </c>
      <c r="D1337">
        <v>2020</v>
      </c>
      <c r="E1337">
        <v>9</v>
      </c>
      <c r="F1337" t="s">
        <v>654</v>
      </c>
      <c r="G1337">
        <v>770</v>
      </c>
      <c r="H1337" t="b">
        <v>0</v>
      </c>
      <c r="I1337">
        <v>887.65</v>
      </c>
      <c r="J1337">
        <v>0</v>
      </c>
      <c r="K1337">
        <v>1</v>
      </c>
      <c r="L1337" t="s">
        <v>9</v>
      </c>
      <c r="M1337" t="s">
        <v>13</v>
      </c>
      <c r="N1337" t="s">
        <v>664</v>
      </c>
      <c r="O1337" t="s">
        <v>665</v>
      </c>
      <c r="P1337">
        <v>1</v>
      </c>
      <c r="Q1337">
        <v>2</v>
      </c>
      <c r="R1337">
        <v>4</v>
      </c>
    </row>
    <row r="1338" spans="1:18" x14ac:dyDescent="0.25">
      <c r="A1338" s="8" t="s">
        <v>697</v>
      </c>
      <c r="B1338">
        <v>0</v>
      </c>
      <c r="C1338">
        <v>1</v>
      </c>
      <c r="D1338">
        <v>2020</v>
      </c>
      <c r="E1338">
        <v>9</v>
      </c>
      <c r="F1338" t="s">
        <v>654</v>
      </c>
      <c r="G1338">
        <v>1403</v>
      </c>
      <c r="H1338" t="b">
        <v>0</v>
      </c>
      <c r="I1338">
        <v>19.529999999999998</v>
      </c>
      <c r="J1338">
        <v>0</v>
      </c>
      <c r="K1338">
        <v>1</v>
      </c>
      <c r="L1338" t="s">
        <v>19</v>
      </c>
      <c r="M1338" t="s">
        <v>23</v>
      </c>
      <c r="N1338" t="s">
        <v>24</v>
      </c>
      <c r="O1338" t="s">
        <v>29</v>
      </c>
      <c r="P1338">
        <v>2</v>
      </c>
      <c r="Q1338">
        <v>2</v>
      </c>
      <c r="R1338">
        <v>4</v>
      </c>
    </row>
    <row r="1339" spans="1:18" x14ac:dyDescent="0.25">
      <c r="A1339" s="8" t="s">
        <v>697</v>
      </c>
      <c r="B1339">
        <v>0</v>
      </c>
      <c r="C1339">
        <v>1</v>
      </c>
      <c r="D1339">
        <v>2020</v>
      </c>
      <c r="E1339">
        <v>9</v>
      </c>
      <c r="F1339" t="s">
        <v>654</v>
      </c>
      <c r="G1339">
        <v>1405</v>
      </c>
      <c r="H1339" t="b">
        <v>0</v>
      </c>
      <c r="I1339">
        <v>1057.0999999999999</v>
      </c>
      <c r="J1339">
        <v>4.6999999999999993</v>
      </c>
      <c r="K1339">
        <v>1</v>
      </c>
      <c r="L1339" t="s">
        <v>19</v>
      </c>
      <c r="M1339" t="s">
        <v>23</v>
      </c>
      <c r="N1339" t="s">
        <v>24</v>
      </c>
      <c r="O1339" t="s">
        <v>29</v>
      </c>
      <c r="P1339">
        <v>2</v>
      </c>
      <c r="Q1339">
        <v>2</v>
      </c>
      <c r="R1339">
        <v>4</v>
      </c>
    </row>
    <row r="1340" spans="1:18" x14ac:dyDescent="0.25">
      <c r="A1340" s="8" t="s">
        <v>697</v>
      </c>
      <c r="B1340">
        <v>0</v>
      </c>
      <c r="C1340">
        <v>1</v>
      </c>
      <c r="D1340">
        <v>2020</v>
      </c>
      <c r="E1340">
        <v>9</v>
      </c>
      <c r="F1340" t="s">
        <v>654</v>
      </c>
      <c r="G1340">
        <v>1434</v>
      </c>
      <c r="H1340" t="b">
        <v>0</v>
      </c>
      <c r="I1340">
        <v>4.09</v>
      </c>
      <c r="J1340">
        <v>0</v>
      </c>
      <c r="K1340">
        <v>1</v>
      </c>
      <c r="L1340" t="s">
        <v>19</v>
      </c>
      <c r="M1340" t="s">
        <v>23</v>
      </c>
      <c r="N1340" t="s">
        <v>24</v>
      </c>
      <c r="O1340" t="s">
        <v>28</v>
      </c>
      <c r="P1340">
        <v>2</v>
      </c>
      <c r="Q1340">
        <v>2</v>
      </c>
      <c r="R1340">
        <v>4</v>
      </c>
    </row>
    <row r="1341" spans="1:18" x14ac:dyDescent="0.25">
      <c r="A1341" s="8" t="s">
        <v>697</v>
      </c>
      <c r="B1341">
        <v>0</v>
      </c>
      <c r="C1341">
        <v>1</v>
      </c>
      <c r="D1341">
        <v>2020</v>
      </c>
      <c r="E1341">
        <v>9</v>
      </c>
      <c r="F1341" t="s">
        <v>654</v>
      </c>
      <c r="G1341">
        <v>3300</v>
      </c>
      <c r="H1341" t="b">
        <v>0</v>
      </c>
      <c r="I1341">
        <v>34.049999999999997</v>
      </c>
      <c r="J1341">
        <v>8865.43</v>
      </c>
      <c r="K1341">
        <v>2</v>
      </c>
      <c r="L1341" t="s">
        <v>51</v>
      </c>
      <c r="M1341" t="s">
        <v>149</v>
      </c>
      <c r="N1341" t="s">
        <v>149</v>
      </c>
      <c r="O1341" t="s">
        <v>150</v>
      </c>
      <c r="P1341">
        <v>3</v>
      </c>
      <c r="Q1341">
        <v>4</v>
      </c>
      <c r="R1341">
        <v>1</v>
      </c>
    </row>
    <row r="1342" spans="1:18" x14ac:dyDescent="0.25">
      <c r="A1342" s="8" t="s">
        <v>697</v>
      </c>
      <c r="B1342">
        <v>0</v>
      </c>
      <c r="C1342">
        <v>1</v>
      </c>
      <c r="D1342">
        <v>2020</v>
      </c>
      <c r="E1342">
        <v>9</v>
      </c>
      <c r="F1342" t="s">
        <v>654</v>
      </c>
      <c r="G1342">
        <v>3900</v>
      </c>
      <c r="H1342" t="b">
        <v>0</v>
      </c>
      <c r="I1342">
        <v>67049.94</v>
      </c>
      <c r="J1342">
        <v>0</v>
      </c>
      <c r="K1342">
        <v>2</v>
      </c>
      <c r="L1342" t="s">
        <v>226</v>
      </c>
      <c r="M1342" t="s">
        <v>226</v>
      </c>
      <c r="N1342" t="s">
        <v>226</v>
      </c>
      <c r="O1342" t="s">
        <v>62</v>
      </c>
      <c r="P1342">
        <v>4</v>
      </c>
      <c r="Q1342">
        <v>1</v>
      </c>
      <c r="R1342">
        <v>1</v>
      </c>
    </row>
    <row r="1343" spans="1:18" x14ac:dyDescent="0.25">
      <c r="A1343" s="8" t="s">
        <v>697</v>
      </c>
      <c r="B1343">
        <v>0</v>
      </c>
      <c r="C1343">
        <v>1</v>
      </c>
      <c r="D1343">
        <v>2020</v>
      </c>
      <c r="E1343">
        <v>9</v>
      </c>
      <c r="F1343" t="s">
        <v>654</v>
      </c>
      <c r="G1343">
        <v>4830</v>
      </c>
      <c r="H1343" t="b">
        <v>0</v>
      </c>
      <c r="I1343">
        <v>0</v>
      </c>
      <c r="J1343">
        <v>67049.94</v>
      </c>
      <c r="K1343">
        <v>0</v>
      </c>
      <c r="L1343" t="s">
        <v>63</v>
      </c>
      <c r="M1343" t="s">
        <v>69</v>
      </c>
      <c r="N1343" t="s">
        <v>69</v>
      </c>
      <c r="O1343" t="s">
        <v>69</v>
      </c>
      <c r="P1343">
        <v>1</v>
      </c>
      <c r="Q1343">
        <v>4</v>
      </c>
      <c r="R1343">
        <v>1</v>
      </c>
    </row>
    <row r="1344" spans="1:18" x14ac:dyDescent="0.25">
      <c r="A1344" s="8" t="s">
        <v>697</v>
      </c>
      <c r="B1344">
        <v>0</v>
      </c>
      <c r="C1344">
        <v>1</v>
      </c>
      <c r="D1344">
        <v>2020</v>
      </c>
      <c r="E1344">
        <v>9</v>
      </c>
      <c r="F1344" t="s">
        <v>654</v>
      </c>
      <c r="G1344">
        <v>6260</v>
      </c>
      <c r="H1344" t="b">
        <v>0</v>
      </c>
      <c r="I1344">
        <v>537.27</v>
      </c>
      <c r="J1344">
        <v>0</v>
      </c>
      <c r="K1344">
        <v>0</v>
      </c>
      <c r="L1344" t="s">
        <v>70</v>
      </c>
      <c r="M1344" t="s">
        <v>134</v>
      </c>
      <c r="N1344" t="s">
        <v>137</v>
      </c>
      <c r="O1344" t="s">
        <v>139</v>
      </c>
      <c r="P1344">
        <v>2</v>
      </c>
      <c r="Q1344">
        <v>3</v>
      </c>
      <c r="R1344">
        <v>2</v>
      </c>
    </row>
    <row r="1345" spans="1:18" x14ac:dyDescent="0.25">
      <c r="A1345" s="8" t="s">
        <v>697</v>
      </c>
      <c r="B1345">
        <v>0</v>
      </c>
      <c r="C1345">
        <v>1</v>
      </c>
      <c r="D1345">
        <v>2020</v>
      </c>
      <c r="E1345">
        <v>9</v>
      </c>
      <c r="F1345" t="s">
        <v>654</v>
      </c>
      <c r="G1345">
        <v>6301</v>
      </c>
      <c r="H1345" t="b">
        <v>0</v>
      </c>
      <c r="I1345">
        <v>627.66</v>
      </c>
      <c r="J1345">
        <v>0</v>
      </c>
      <c r="K1345">
        <v>0</v>
      </c>
      <c r="L1345" t="s">
        <v>70</v>
      </c>
      <c r="M1345" t="s">
        <v>82</v>
      </c>
      <c r="N1345" t="s">
        <v>83</v>
      </c>
      <c r="O1345" t="s">
        <v>122</v>
      </c>
      <c r="P1345">
        <v>2</v>
      </c>
      <c r="Q1345">
        <v>4</v>
      </c>
      <c r="R1345">
        <v>10</v>
      </c>
    </row>
    <row r="1346" spans="1:18" x14ac:dyDescent="0.25">
      <c r="A1346" s="8" t="s">
        <v>697</v>
      </c>
      <c r="B1346">
        <v>0</v>
      </c>
      <c r="C1346">
        <v>1</v>
      </c>
      <c r="D1346">
        <v>2020</v>
      </c>
      <c r="E1346">
        <v>9</v>
      </c>
      <c r="F1346" t="s">
        <v>654</v>
      </c>
      <c r="G1346">
        <v>6650</v>
      </c>
      <c r="H1346" t="b">
        <v>0</v>
      </c>
      <c r="I1346">
        <v>96.76</v>
      </c>
      <c r="J1346">
        <v>0</v>
      </c>
      <c r="K1346">
        <v>0</v>
      </c>
      <c r="L1346" t="s">
        <v>70</v>
      </c>
      <c r="M1346" t="s">
        <v>82</v>
      </c>
      <c r="N1346" t="s">
        <v>94</v>
      </c>
      <c r="O1346" t="s">
        <v>96</v>
      </c>
      <c r="P1346">
        <v>2</v>
      </c>
      <c r="Q1346">
        <v>4</v>
      </c>
      <c r="R1346">
        <v>5</v>
      </c>
    </row>
    <row r="1347" spans="1:18" x14ac:dyDescent="0.25">
      <c r="A1347" s="8" t="s">
        <v>697</v>
      </c>
      <c r="B1347">
        <v>0</v>
      </c>
      <c r="C1347">
        <v>1</v>
      </c>
      <c r="D1347">
        <v>2020</v>
      </c>
      <c r="E1347">
        <v>9</v>
      </c>
      <c r="F1347" t="s">
        <v>654</v>
      </c>
      <c r="G1347">
        <v>6651</v>
      </c>
      <c r="H1347" t="b">
        <v>0</v>
      </c>
      <c r="I1347">
        <v>25.58</v>
      </c>
      <c r="J1347">
        <v>0</v>
      </c>
      <c r="K1347">
        <v>0</v>
      </c>
      <c r="L1347" t="s">
        <v>70</v>
      </c>
      <c r="M1347" t="s">
        <v>82</v>
      </c>
      <c r="N1347" t="s">
        <v>94</v>
      </c>
      <c r="O1347" t="s">
        <v>117</v>
      </c>
      <c r="P1347">
        <v>2</v>
      </c>
      <c r="Q1347">
        <v>4</v>
      </c>
      <c r="R1347">
        <v>5</v>
      </c>
    </row>
    <row r="1348" spans="1:18" x14ac:dyDescent="0.25">
      <c r="A1348" s="8" t="s">
        <v>697</v>
      </c>
      <c r="B1348">
        <v>0</v>
      </c>
      <c r="C1348">
        <v>1</v>
      </c>
      <c r="D1348">
        <v>2020</v>
      </c>
      <c r="E1348">
        <v>9</v>
      </c>
      <c r="F1348" t="s">
        <v>654</v>
      </c>
      <c r="G1348">
        <v>6663</v>
      </c>
      <c r="H1348" t="b">
        <v>0</v>
      </c>
      <c r="I1348">
        <v>39</v>
      </c>
      <c r="J1348">
        <v>0</v>
      </c>
      <c r="K1348">
        <v>0</v>
      </c>
      <c r="L1348" t="s">
        <v>70</v>
      </c>
      <c r="M1348" t="s">
        <v>82</v>
      </c>
      <c r="N1348" t="s">
        <v>94</v>
      </c>
      <c r="O1348" t="s">
        <v>97</v>
      </c>
      <c r="P1348">
        <v>2</v>
      </c>
      <c r="Q1348">
        <v>4</v>
      </c>
      <c r="R1348">
        <v>5</v>
      </c>
    </row>
    <row r="1349" spans="1:18" x14ac:dyDescent="0.25">
      <c r="A1349" s="8" t="s">
        <v>697</v>
      </c>
      <c r="B1349">
        <v>0</v>
      </c>
      <c r="C1349">
        <v>1</v>
      </c>
      <c r="D1349">
        <v>2020</v>
      </c>
      <c r="E1349">
        <v>9</v>
      </c>
      <c r="F1349" t="s">
        <v>654</v>
      </c>
      <c r="G1349">
        <v>6664</v>
      </c>
      <c r="H1349" t="b">
        <v>0</v>
      </c>
      <c r="I1349">
        <v>112.8</v>
      </c>
      <c r="J1349">
        <v>84.8</v>
      </c>
      <c r="K1349">
        <v>0</v>
      </c>
      <c r="L1349" t="s">
        <v>70</v>
      </c>
      <c r="M1349" t="s">
        <v>82</v>
      </c>
      <c r="N1349" t="s">
        <v>94</v>
      </c>
      <c r="O1349" t="s">
        <v>98</v>
      </c>
      <c r="P1349">
        <v>2</v>
      </c>
      <c r="Q1349">
        <v>4</v>
      </c>
      <c r="R1349">
        <v>5</v>
      </c>
    </row>
    <row r="1350" spans="1:18" x14ac:dyDescent="0.25">
      <c r="A1350" s="8" t="s">
        <v>697</v>
      </c>
      <c r="B1350">
        <v>0</v>
      </c>
      <c r="C1350">
        <v>1</v>
      </c>
      <c r="D1350">
        <v>2020</v>
      </c>
      <c r="E1350">
        <v>9</v>
      </c>
      <c r="F1350" t="s">
        <v>654</v>
      </c>
      <c r="G1350">
        <v>6800</v>
      </c>
      <c r="H1350" t="b">
        <v>0</v>
      </c>
      <c r="I1350">
        <v>68.400000000000006</v>
      </c>
      <c r="J1350">
        <v>0</v>
      </c>
      <c r="K1350">
        <v>0</v>
      </c>
      <c r="L1350" t="s">
        <v>70</v>
      </c>
      <c r="M1350" t="s">
        <v>82</v>
      </c>
      <c r="N1350" t="s">
        <v>99</v>
      </c>
      <c r="O1350" t="s">
        <v>123</v>
      </c>
      <c r="P1350">
        <v>2</v>
      </c>
      <c r="Q1350">
        <v>4</v>
      </c>
      <c r="R1350">
        <v>6</v>
      </c>
    </row>
    <row r="1351" spans="1:18" x14ac:dyDescent="0.25">
      <c r="A1351" s="8" t="s">
        <v>697</v>
      </c>
      <c r="B1351">
        <v>0</v>
      </c>
      <c r="C1351">
        <v>1</v>
      </c>
      <c r="D1351">
        <v>2020</v>
      </c>
      <c r="E1351">
        <v>9</v>
      </c>
      <c r="F1351" t="s">
        <v>654</v>
      </c>
      <c r="G1351">
        <v>6805</v>
      </c>
      <c r="H1351" t="b">
        <v>0</v>
      </c>
      <c r="I1351">
        <v>30.48</v>
      </c>
      <c r="J1351">
        <v>0</v>
      </c>
      <c r="K1351">
        <v>0</v>
      </c>
      <c r="L1351" t="s">
        <v>70</v>
      </c>
      <c r="M1351" t="s">
        <v>82</v>
      </c>
      <c r="N1351" t="s">
        <v>99</v>
      </c>
      <c r="O1351" t="s">
        <v>100</v>
      </c>
      <c r="P1351">
        <v>2</v>
      </c>
      <c r="Q1351">
        <v>4</v>
      </c>
      <c r="R1351">
        <v>6</v>
      </c>
    </row>
    <row r="1352" spans="1:18" x14ac:dyDescent="0.25">
      <c r="A1352" s="8" t="s">
        <v>697</v>
      </c>
      <c r="B1352">
        <v>0</v>
      </c>
      <c r="C1352">
        <v>1</v>
      </c>
      <c r="D1352">
        <v>2020</v>
      </c>
      <c r="E1352">
        <v>9</v>
      </c>
      <c r="F1352" t="s">
        <v>654</v>
      </c>
      <c r="G1352">
        <v>6815</v>
      </c>
      <c r="H1352" t="b">
        <v>0</v>
      </c>
      <c r="I1352">
        <v>245</v>
      </c>
      <c r="J1352">
        <v>0</v>
      </c>
      <c r="K1352">
        <v>0</v>
      </c>
      <c r="L1352" t="s">
        <v>70</v>
      </c>
      <c r="M1352" t="s">
        <v>82</v>
      </c>
      <c r="N1352" t="s">
        <v>99</v>
      </c>
      <c r="O1352" t="s">
        <v>99</v>
      </c>
      <c r="P1352">
        <v>2</v>
      </c>
      <c r="Q1352">
        <v>4</v>
      </c>
      <c r="R1352">
        <v>6</v>
      </c>
    </row>
    <row r="1353" spans="1:18" x14ac:dyDescent="0.25">
      <c r="A1353" s="8" t="s">
        <v>697</v>
      </c>
      <c r="B1353">
        <v>0</v>
      </c>
      <c r="C1353">
        <v>1</v>
      </c>
      <c r="D1353">
        <v>2020</v>
      </c>
      <c r="E1353">
        <v>9</v>
      </c>
      <c r="F1353" t="s">
        <v>654</v>
      </c>
      <c r="G1353">
        <v>6821</v>
      </c>
      <c r="H1353" t="b">
        <v>0</v>
      </c>
      <c r="I1353">
        <v>115</v>
      </c>
      <c r="J1353">
        <v>0</v>
      </c>
      <c r="K1353">
        <v>0</v>
      </c>
      <c r="L1353" t="s">
        <v>70</v>
      </c>
      <c r="M1353" t="s">
        <v>74</v>
      </c>
      <c r="N1353" t="s">
        <v>78</v>
      </c>
      <c r="O1353" t="s">
        <v>118</v>
      </c>
      <c r="P1353">
        <v>2</v>
      </c>
      <c r="Q1353">
        <v>2</v>
      </c>
      <c r="R1353">
        <v>2</v>
      </c>
    </row>
    <row r="1354" spans="1:18" x14ac:dyDescent="0.25">
      <c r="A1354" s="8" t="s">
        <v>697</v>
      </c>
      <c r="B1354">
        <v>0</v>
      </c>
      <c r="C1354">
        <v>1</v>
      </c>
      <c r="D1354">
        <v>2020</v>
      </c>
      <c r="E1354">
        <v>9</v>
      </c>
      <c r="F1354" t="s">
        <v>654</v>
      </c>
      <c r="G1354">
        <v>6837</v>
      </c>
      <c r="H1354" t="b">
        <v>0</v>
      </c>
      <c r="I1354">
        <v>51.1</v>
      </c>
      <c r="J1354">
        <v>0</v>
      </c>
      <c r="K1354">
        <v>0</v>
      </c>
      <c r="L1354" t="s">
        <v>70</v>
      </c>
      <c r="M1354" t="s">
        <v>82</v>
      </c>
      <c r="N1354" t="s">
        <v>83</v>
      </c>
      <c r="O1354" t="s">
        <v>683</v>
      </c>
      <c r="P1354">
        <v>2</v>
      </c>
      <c r="Q1354">
        <v>4</v>
      </c>
      <c r="R1354">
        <v>10</v>
      </c>
    </row>
    <row r="1355" spans="1:18" x14ac:dyDescent="0.25">
      <c r="A1355" s="8" t="s">
        <v>697</v>
      </c>
      <c r="B1355">
        <v>0</v>
      </c>
      <c r="C1355">
        <v>1</v>
      </c>
      <c r="D1355">
        <v>2020</v>
      </c>
      <c r="E1355">
        <v>9</v>
      </c>
      <c r="F1355" t="s">
        <v>654</v>
      </c>
      <c r="G1355">
        <v>6850</v>
      </c>
      <c r="H1355" t="b">
        <v>0</v>
      </c>
      <c r="I1355">
        <v>2550.7599999999998</v>
      </c>
      <c r="J1355">
        <v>29.35</v>
      </c>
      <c r="K1355">
        <v>0</v>
      </c>
      <c r="L1355" t="s">
        <v>70</v>
      </c>
      <c r="M1355" t="s">
        <v>82</v>
      </c>
      <c r="N1355" t="s">
        <v>103</v>
      </c>
      <c r="O1355" t="s">
        <v>103</v>
      </c>
      <c r="P1355">
        <v>2</v>
      </c>
      <c r="Q1355">
        <v>4</v>
      </c>
      <c r="R1355">
        <v>11</v>
      </c>
    </row>
    <row r="1356" spans="1:18" x14ac:dyDescent="0.25">
      <c r="A1356" s="8" t="s">
        <v>697</v>
      </c>
      <c r="B1356">
        <v>0</v>
      </c>
      <c r="C1356">
        <v>1</v>
      </c>
      <c r="D1356">
        <v>2020</v>
      </c>
      <c r="E1356">
        <v>9</v>
      </c>
      <c r="F1356" t="s">
        <v>654</v>
      </c>
      <c r="G1356">
        <v>6859</v>
      </c>
      <c r="H1356" t="b">
        <v>0</v>
      </c>
      <c r="I1356">
        <v>2659.3199999999997</v>
      </c>
      <c r="J1356">
        <v>0</v>
      </c>
      <c r="K1356">
        <v>0</v>
      </c>
      <c r="L1356" t="s">
        <v>70</v>
      </c>
      <c r="M1356" t="s">
        <v>82</v>
      </c>
      <c r="N1356" t="s">
        <v>103</v>
      </c>
      <c r="O1356" t="s">
        <v>105</v>
      </c>
      <c r="P1356">
        <v>2</v>
      </c>
      <c r="Q1356">
        <v>4</v>
      </c>
      <c r="R1356">
        <v>11</v>
      </c>
    </row>
    <row r="1357" spans="1:18" x14ac:dyDescent="0.25">
      <c r="A1357" s="8" t="s">
        <v>697</v>
      </c>
      <c r="B1357">
        <v>0</v>
      </c>
      <c r="C1357">
        <v>0</v>
      </c>
      <c r="D1357">
        <v>2020</v>
      </c>
      <c r="E1357">
        <v>10</v>
      </c>
      <c r="G1357">
        <v>143</v>
      </c>
      <c r="H1357" t="b">
        <v>0</v>
      </c>
      <c r="I1357">
        <v>0</v>
      </c>
      <c r="J1357">
        <v>5504.76</v>
      </c>
      <c r="K1357">
        <v>1</v>
      </c>
      <c r="L1357" t="s">
        <v>9</v>
      </c>
      <c r="M1357" t="s">
        <v>10</v>
      </c>
      <c r="N1357" t="s">
        <v>11</v>
      </c>
      <c r="O1357" t="s">
        <v>12</v>
      </c>
      <c r="P1357">
        <v>1</v>
      </c>
      <c r="Q1357">
        <v>1</v>
      </c>
      <c r="R1357">
        <v>1</v>
      </c>
    </row>
    <row r="1358" spans="1:18" x14ac:dyDescent="0.25">
      <c r="A1358" s="8" t="s">
        <v>697</v>
      </c>
      <c r="B1358">
        <v>0</v>
      </c>
      <c r="C1358">
        <v>0</v>
      </c>
      <c r="D1358">
        <v>2020</v>
      </c>
      <c r="E1358">
        <v>10</v>
      </c>
      <c r="G1358">
        <v>630</v>
      </c>
      <c r="H1358" t="b">
        <v>0</v>
      </c>
      <c r="I1358">
        <v>0</v>
      </c>
      <c r="J1358">
        <v>4424.54</v>
      </c>
      <c r="K1358">
        <v>1</v>
      </c>
      <c r="L1358" t="s">
        <v>9</v>
      </c>
      <c r="M1358" t="s">
        <v>13</v>
      </c>
      <c r="N1358" t="s">
        <v>14</v>
      </c>
      <c r="O1358" t="s">
        <v>16</v>
      </c>
      <c r="P1358">
        <v>1</v>
      </c>
      <c r="Q1358">
        <v>2</v>
      </c>
      <c r="R1358">
        <v>3</v>
      </c>
    </row>
    <row r="1359" spans="1:18" x14ac:dyDescent="0.25">
      <c r="A1359" s="8" t="s">
        <v>697</v>
      </c>
      <c r="B1359">
        <v>0</v>
      </c>
      <c r="C1359">
        <v>0</v>
      </c>
      <c r="D1359">
        <v>2020</v>
      </c>
      <c r="E1359">
        <v>10</v>
      </c>
      <c r="G1359">
        <v>650</v>
      </c>
      <c r="H1359" t="b">
        <v>0</v>
      </c>
      <c r="I1359">
        <v>0</v>
      </c>
      <c r="J1359">
        <v>243.58</v>
      </c>
      <c r="K1359">
        <v>1</v>
      </c>
      <c r="L1359" t="s">
        <v>9</v>
      </c>
      <c r="M1359" t="s">
        <v>13</v>
      </c>
      <c r="N1359" t="s">
        <v>14</v>
      </c>
      <c r="O1359" t="s">
        <v>17</v>
      </c>
      <c r="P1359">
        <v>1</v>
      </c>
      <c r="Q1359">
        <v>2</v>
      </c>
      <c r="R1359">
        <v>3</v>
      </c>
    </row>
    <row r="1360" spans="1:18" x14ac:dyDescent="0.25">
      <c r="A1360" s="8" t="s">
        <v>697</v>
      </c>
      <c r="B1360">
        <v>0</v>
      </c>
      <c r="C1360">
        <v>0</v>
      </c>
      <c r="D1360">
        <v>2020</v>
      </c>
      <c r="E1360">
        <v>10</v>
      </c>
      <c r="G1360">
        <v>670</v>
      </c>
      <c r="H1360" t="b">
        <v>0</v>
      </c>
      <c r="I1360">
        <v>0</v>
      </c>
      <c r="J1360">
        <v>499</v>
      </c>
      <c r="K1360">
        <v>1</v>
      </c>
      <c r="L1360" t="s">
        <v>9</v>
      </c>
      <c r="M1360" t="s">
        <v>13</v>
      </c>
      <c r="N1360" t="s">
        <v>14</v>
      </c>
      <c r="O1360" t="s">
        <v>18</v>
      </c>
      <c r="P1360">
        <v>1</v>
      </c>
      <c r="Q1360">
        <v>2</v>
      </c>
      <c r="R1360">
        <v>3</v>
      </c>
    </row>
    <row r="1361" spans="1:18" x14ac:dyDescent="0.25">
      <c r="A1361" s="8" t="s">
        <v>697</v>
      </c>
      <c r="B1361">
        <v>0</v>
      </c>
      <c r="C1361">
        <v>1</v>
      </c>
      <c r="D1361">
        <v>2020</v>
      </c>
      <c r="E1361">
        <v>10</v>
      </c>
      <c r="G1361">
        <v>1200</v>
      </c>
      <c r="H1361" t="b">
        <v>0</v>
      </c>
      <c r="I1361">
        <v>0</v>
      </c>
      <c r="J1361">
        <v>3654</v>
      </c>
      <c r="K1361">
        <v>1</v>
      </c>
      <c r="L1361" t="s">
        <v>19</v>
      </c>
      <c r="M1361" t="s">
        <v>23</v>
      </c>
      <c r="N1361" t="s">
        <v>148</v>
      </c>
      <c r="O1361" t="s">
        <v>148</v>
      </c>
      <c r="P1361">
        <v>2</v>
      </c>
      <c r="Q1361">
        <v>2</v>
      </c>
      <c r="R1361">
        <v>1</v>
      </c>
    </row>
    <row r="1362" spans="1:18" x14ac:dyDescent="0.25">
      <c r="A1362" s="8" t="s">
        <v>697</v>
      </c>
      <c r="B1362">
        <v>0</v>
      </c>
      <c r="C1362">
        <v>1</v>
      </c>
      <c r="D1362">
        <v>2020</v>
      </c>
      <c r="E1362">
        <v>10</v>
      </c>
      <c r="G1362">
        <v>1460</v>
      </c>
      <c r="H1362" t="b">
        <v>0</v>
      </c>
      <c r="I1362">
        <v>300</v>
      </c>
      <c r="J1362">
        <v>0</v>
      </c>
      <c r="K1362">
        <v>1</v>
      </c>
      <c r="L1362" t="s">
        <v>19</v>
      </c>
      <c r="M1362" t="s">
        <v>23</v>
      </c>
      <c r="N1362" t="s">
        <v>24</v>
      </c>
      <c r="O1362" t="s">
        <v>129</v>
      </c>
      <c r="P1362">
        <v>2</v>
      </c>
      <c r="Q1362">
        <v>2</v>
      </c>
      <c r="R1362">
        <v>4</v>
      </c>
    </row>
    <row r="1363" spans="1:18" x14ac:dyDescent="0.25">
      <c r="A1363" s="8" t="s">
        <v>697</v>
      </c>
      <c r="B1363">
        <v>0</v>
      </c>
      <c r="C1363">
        <v>0</v>
      </c>
      <c r="D1363">
        <v>2020</v>
      </c>
      <c r="E1363">
        <v>10</v>
      </c>
      <c r="G1363">
        <v>1803</v>
      </c>
      <c r="H1363" t="b">
        <v>0</v>
      </c>
      <c r="I1363">
        <v>0</v>
      </c>
      <c r="J1363">
        <v>1030.8800000000001</v>
      </c>
      <c r="K1363">
        <v>1</v>
      </c>
      <c r="L1363" t="s">
        <v>19</v>
      </c>
      <c r="M1363" t="s">
        <v>30</v>
      </c>
      <c r="N1363" t="s">
        <v>31</v>
      </c>
      <c r="O1363" t="s">
        <v>33</v>
      </c>
      <c r="P1363">
        <v>2</v>
      </c>
      <c r="Q1363">
        <v>4</v>
      </c>
      <c r="R1363">
        <v>1</v>
      </c>
    </row>
    <row r="1364" spans="1:18" x14ac:dyDescent="0.25">
      <c r="A1364" s="8" t="s">
        <v>697</v>
      </c>
      <c r="B1364">
        <v>0</v>
      </c>
      <c r="C1364">
        <v>1</v>
      </c>
      <c r="D1364">
        <v>2020</v>
      </c>
      <c r="E1364">
        <v>10</v>
      </c>
      <c r="G1364">
        <v>1803</v>
      </c>
      <c r="H1364" t="b">
        <v>0</v>
      </c>
      <c r="I1364">
        <v>18138.73</v>
      </c>
      <c r="J1364">
        <v>204351.54000000004</v>
      </c>
      <c r="K1364">
        <v>1</v>
      </c>
      <c r="L1364" t="s">
        <v>19</v>
      </c>
      <c r="M1364" t="s">
        <v>30</v>
      </c>
      <c r="N1364" t="s">
        <v>31</v>
      </c>
      <c r="O1364" t="s">
        <v>33</v>
      </c>
      <c r="P1364">
        <v>2</v>
      </c>
      <c r="Q1364">
        <v>4</v>
      </c>
      <c r="R1364">
        <v>1</v>
      </c>
    </row>
    <row r="1365" spans="1:18" x14ac:dyDescent="0.25">
      <c r="A1365" s="8" t="s">
        <v>697</v>
      </c>
      <c r="B1365">
        <v>0</v>
      </c>
      <c r="C1365">
        <v>0</v>
      </c>
      <c r="D1365">
        <v>2020</v>
      </c>
      <c r="E1365">
        <v>10</v>
      </c>
      <c r="G1365">
        <v>3300</v>
      </c>
      <c r="H1365" t="b">
        <v>0</v>
      </c>
      <c r="I1365">
        <v>1030.8800000000001</v>
      </c>
      <c r="J1365">
        <v>0</v>
      </c>
      <c r="K1365">
        <v>2</v>
      </c>
      <c r="L1365" t="s">
        <v>51</v>
      </c>
      <c r="M1365" t="s">
        <v>149</v>
      </c>
      <c r="N1365" t="s">
        <v>149</v>
      </c>
      <c r="O1365" t="s">
        <v>150</v>
      </c>
      <c r="P1365">
        <v>3</v>
      </c>
      <c r="Q1365">
        <v>4</v>
      </c>
      <c r="R1365">
        <v>1</v>
      </c>
    </row>
    <row r="1366" spans="1:18" x14ac:dyDescent="0.25">
      <c r="A1366" s="8" t="s">
        <v>697</v>
      </c>
      <c r="B1366">
        <v>0</v>
      </c>
      <c r="C1366">
        <v>1</v>
      </c>
      <c r="D1366">
        <v>2020</v>
      </c>
      <c r="E1366">
        <v>10</v>
      </c>
      <c r="G1366">
        <v>3300</v>
      </c>
      <c r="H1366" t="b">
        <v>0</v>
      </c>
      <c r="I1366">
        <v>121534.09000000001</v>
      </c>
      <c r="J1366">
        <v>40.479999999999997</v>
      </c>
      <c r="K1366">
        <v>2</v>
      </c>
      <c r="L1366" t="s">
        <v>51</v>
      </c>
      <c r="M1366" t="s">
        <v>149</v>
      </c>
      <c r="N1366" t="s">
        <v>149</v>
      </c>
      <c r="O1366" t="s">
        <v>150</v>
      </c>
      <c r="P1366">
        <v>3</v>
      </c>
      <c r="Q1366">
        <v>4</v>
      </c>
      <c r="R1366">
        <v>1</v>
      </c>
    </row>
    <row r="1367" spans="1:18" x14ac:dyDescent="0.25">
      <c r="A1367" s="8" t="s">
        <v>697</v>
      </c>
      <c r="B1367">
        <v>0</v>
      </c>
      <c r="C1367">
        <v>1</v>
      </c>
      <c r="D1367">
        <v>2020</v>
      </c>
      <c r="E1367">
        <v>10</v>
      </c>
      <c r="G1367">
        <v>3720</v>
      </c>
      <c r="H1367" t="b">
        <v>0</v>
      </c>
      <c r="I1367">
        <v>43409.54</v>
      </c>
      <c r="J1367">
        <v>43409.54</v>
      </c>
      <c r="K1367">
        <v>2</v>
      </c>
      <c r="L1367" t="s">
        <v>51</v>
      </c>
      <c r="M1367" t="s">
        <v>52</v>
      </c>
      <c r="N1367" t="s">
        <v>52</v>
      </c>
      <c r="O1367" t="s">
        <v>55</v>
      </c>
      <c r="P1367">
        <v>3</v>
      </c>
      <c r="Q1367">
        <v>8</v>
      </c>
      <c r="R1367">
        <v>1</v>
      </c>
    </row>
    <row r="1368" spans="1:18" x14ac:dyDescent="0.25">
      <c r="A1368" s="8" t="s">
        <v>697</v>
      </c>
      <c r="B1368">
        <v>0</v>
      </c>
      <c r="C1368">
        <v>1</v>
      </c>
      <c r="D1368">
        <v>2020</v>
      </c>
      <c r="E1368">
        <v>10</v>
      </c>
      <c r="G1368">
        <v>3725</v>
      </c>
      <c r="H1368" t="b">
        <v>0</v>
      </c>
      <c r="I1368">
        <v>150</v>
      </c>
      <c r="J1368">
        <v>250</v>
      </c>
      <c r="K1368">
        <v>2</v>
      </c>
      <c r="L1368" t="s">
        <v>51</v>
      </c>
      <c r="M1368" t="s">
        <v>52</v>
      </c>
      <c r="N1368" t="s">
        <v>52</v>
      </c>
      <c r="O1368" t="s">
        <v>144</v>
      </c>
      <c r="P1368">
        <v>3</v>
      </c>
      <c r="Q1368">
        <v>8</v>
      </c>
      <c r="R1368">
        <v>1</v>
      </c>
    </row>
    <row r="1369" spans="1:18" x14ac:dyDescent="0.25">
      <c r="A1369" s="8" t="s">
        <v>697</v>
      </c>
      <c r="B1369">
        <v>0</v>
      </c>
      <c r="C1369">
        <v>1</v>
      </c>
      <c r="D1369">
        <v>2020</v>
      </c>
      <c r="E1369">
        <v>10</v>
      </c>
      <c r="G1369">
        <v>3730</v>
      </c>
      <c r="H1369" t="b">
        <v>0</v>
      </c>
      <c r="I1369">
        <v>14760.63</v>
      </c>
      <c r="J1369">
        <v>15393.439999999999</v>
      </c>
      <c r="K1369">
        <v>2</v>
      </c>
      <c r="L1369" t="s">
        <v>51</v>
      </c>
      <c r="M1369" t="s">
        <v>52</v>
      </c>
      <c r="N1369" t="s">
        <v>52</v>
      </c>
      <c r="O1369" t="s">
        <v>56</v>
      </c>
      <c r="P1369">
        <v>3</v>
      </c>
      <c r="Q1369">
        <v>8</v>
      </c>
      <c r="R1369">
        <v>1</v>
      </c>
    </row>
    <row r="1370" spans="1:18" x14ac:dyDescent="0.25">
      <c r="A1370" s="8" t="s">
        <v>697</v>
      </c>
      <c r="B1370">
        <v>0</v>
      </c>
      <c r="C1370">
        <v>1</v>
      </c>
      <c r="D1370">
        <v>2020</v>
      </c>
      <c r="E1370">
        <v>10</v>
      </c>
      <c r="G1370">
        <v>3740</v>
      </c>
      <c r="H1370" t="b">
        <v>0</v>
      </c>
      <c r="I1370">
        <v>24137.279999999999</v>
      </c>
      <c r="J1370">
        <v>19097.75</v>
      </c>
      <c r="K1370">
        <v>2</v>
      </c>
      <c r="L1370" t="s">
        <v>51</v>
      </c>
      <c r="M1370" t="s">
        <v>52</v>
      </c>
      <c r="N1370" t="s">
        <v>52</v>
      </c>
      <c r="O1370" t="s">
        <v>57</v>
      </c>
      <c r="P1370">
        <v>3</v>
      </c>
      <c r="Q1370">
        <v>8</v>
      </c>
      <c r="R1370">
        <v>1</v>
      </c>
    </row>
    <row r="1371" spans="1:18" x14ac:dyDescent="0.25">
      <c r="A1371" s="8" t="s">
        <v>697</v>
      </c>
      <c r="B1371">
        <v>0</v>
      </c>
      <c r="C1371">
        <v>1</v>
      </c>
      <c r="D1371">
        <v>2020</v>
      </c>
      <c r="E1371">
        <v>10</v>
      </c>
      <c r="G1371">
        <v>3770</v>
      </c>
      <c r="H1371" t="b">
        <v>0</v>
      </c>
      <c r="I1371">
        <v>60</v>
      </c>
      <c r="J1371">
        <v>60</v>
      </c>
      <c r="K1371">
        <v>2</v>
      </c>
      <c r="L1371" t="s">
        <v>51</v>
      </c>
      <c r="M1371" t="s">
        <v>52</v>
      </c>
      <c r="N1371" t="s">
        <v>52</v>
      </c>
      <c r="O1371" t="s">
        <v>58</v>
      </c>
      <c r="P1371">
        <v>3</v>
      </c>
      <c r="Q1371">
        <v>8</v>
      </c>
      <c r="R1371">
        <v>1</v>
      </c>
    </row>
    <row r="1372" spans="1:18" x14ac:dyDescent="0.25">
      <c r="A1372" s="8" t="s">
        <v>697</v>
      </c>
      <c r="B1372">
        <v>0</v>
      </c>
      <c r="C1372">
        <v>1</v>
      </c>
      <c r="D1372">
        <v>2020</v>
      </c>
      <c r="E1372">
        <v>10</v>
      </c>
      <c r="G1372">
        <v>3790</v>
      </c>
      <c r="H1372" t="b">
        <v>0</v>
      </c>
      <c r="I1372">
        <v>78210.73</v>
      </c>
      <c r="J1372">
        <v>0</v>
      </c>
      <c r="K1372">
        <v>2</v>
      </c>
      <c r="L1372" t="s">
        <v>51</v>
      </c>
      <c r="M1372" t="s">
        <v>52</v>
      </c>
      <c r="N1372" t="s">
        <v>52</v>
      </c>
      <c r="O1372" t="s">
        <v>59</v>
      </c>
      <c r="P1372">
        <v>3</v>
      </c>
      <c r="Q1372">
        <v>8</v>
      </c>
      <c r="R1372">
        <v>1</v>
      </c>
    </row>
    <row r="1373" spans="1:18" x14ac:dyDescent="0.25">
      <c r="A1373" s="8" t="s">
        <v>697</v>
      </c>
      <c r="B1373">
        <v>0</v>
      </c>
      <c r="C1373">
        <v>1</v>
      </c>
      <c r="D1373">
        <v>2020</v>
      </c>
      <c r="E1373">
        <v>10</v>
      </c>
      <c r="G1373">
        <v>3820</v>
      </c>
      <c r="H1373" t="b">
        <v>0</v>
      </c>
      <c r="I1373">
        <v>0</v>
      </c>
      <c r="J1373">
        <v>14444.25</v>
      </c>
      <c r="K1373">
        <v>2</v>
      </c>
      <c r="L1373" t="s">
        <v>51</v>
      </c>
      <c r="M1373" t="s">
        <v>52</v>
      </c>
      <c r="N1373" t="s">
        <v>52</v>
      </c>
      <c r="O1373" t="s">
        <v>119</v>
      </c>
      <c r="P1373">
        <v>3</v>
      </c>
      <c r="Q1373">
        <v>8</v>
      </c>
      <c r="R1373">
        <v>1</v>
      </c>
    </row>
    <row r="1374" spans="1:18" x14ac:dyDescent="0.25">
      <c r="A1374" s="8" t="s">
        <v>697</v>
      </c>
      <c r="B1374">
        <v>0</v>
      </c>
      <c r="C1374">
        <v>0</v>
      </c>
      <c r="D1374">
        <v>2020</v>
      </c>
      <c r="E1374">
        <v>10</v>
      </c>
      <c r="G1374">
        <v>6201</v>
      </c>
      <c r="H1374" t="b">
        <v>0</v>
      </c>
      <c r="I1374">
        <v>5504.76</v>
      </c>
      <c r="J1374">
        <v>0</v>
      </c>
      <c r="K1374">
        <v>0</v>
      </c>
      <c r="L1374" t="s">
        <v>70</v>
      </c>
      <c r="M1374" t="s">
        <v>134</v>
      </c>
      <c r="N1374" t="s">
        <v>135</v>
      </c>
      <c r="O1374" t="s">
        <v>136</v>
      </c>
      <c r="P1374">
        <v>2</v>
      </c>
      <c r="Q1374">
        <v>3</v>
      </c>
      <c r="R1374">
        <v>1</v>
      </c>
    </row>
    <row r="1375" spans="1:18" x14ac:dyDescent="0.25">
      <c r="A1375" s="8" t="s">
        <v>697</v>
      </c>
      <c r="B1375">
        <v>0</v>
      </c>
      <c r="C1375">
        <v>0</v>
      </c>
      <c r="D1375">
        <v>2020</v>
      </c>
      <c r="E1375">
        <v>10</v>
      </c>
      <c r="G1375">
        <v>6220</v>
      </c>
      <c r="H1375" t="b">
        <v>0</v>
      </c>
      <c r="I1375">
        <v>4668.12</v>
      </c>
      <c r="J1375">
        <v>0</v>
      </c>
      <c r="K1375">
        <v>0</v>
      </c>
      <c r="L1375" t="s">
        <v>70</v>
      </c>
      <c r="M1375" t="s">
        <v>134</v>
      </c>
      <c r="N1375" t="s">
        <v>137</v>
      </c>
      <c r="O1375" t="s">
        <v>138</v>
      </c>
      <c r="P1375">
        <v>2</v>
      </c>
      <c r="Q1375">
        <v>3</v>
      </c>
      <c r="R1375">
        <v>2</v>
      </c>
    </row>
    <row r="1376" spans="1:18" x14ac:dyDescent="0.25">
      <c r="A1376" s="8" t="s">
        <v>697</v>
      </c>
      <c r="B1376">
        <v>0</v>
      </c>
      <c r="C1376">
        <v>0</v>
      </c>
      <c r="D1376">
        <v>2020</v>
      </c>
      <c r="E1376">
        <v>10</v>
      </c>
      <c r="G1376">
        <v>6260</v>
      </c>
      <c r="H1376" t="b">
        <v>0</v>
      </c>
      <c r="I1376">
        <v>499</v>
      </c>
      <c r="J1376">
        <v>0</v>
      </c>
      <c r="K1376">
        <v>0</v>
      </c>
      <c r="L1376" t="s">
        <v>70</v>
      </c>
      <c r="M1376" t="s">
        <v>134</v>
      </c>
      <c r="N1376" t="s">
        <v>137</v>
      </c>
      <c r="O1376" t="s">
        <v>139</v>
      </c>
      <c r="P1376">
        <v>2</v>
      </c>
      <c r="Q1376">
        <v>3</v>
      </c>
      <c r="R1376">
        <v>2</v>
      </c>
    </row>
    <row r="1377" spans="1:18" x14ac:dyDescent="0.25">
      <c r="A1377" s="8" t="s">
        <v>697</v>
      </c>
      <c r="B1377">
        <v>0</v>
      </c>
      <c r="C1377">
        <v>0</v>
      </c>
      <c r="D1377">
        <v>2020</v>
      </c>
      <c r="E1377">
        <v>10</v>
      </c>
      <c r="F1377" t="s">
        <v>647</v>
      </c>
      <c r="G1377">
        <v>1403</v>
      </c>
      <c r="H1377" t="b">
        <v>0</v>
      </c>
      <c r="I1377">
        <v>3.4</v>
      </c>
      <c r="J1377">
        <v>0</v>
      </c>
      <c r="K1377">
        <v>1</v>
      </c>
      <c r="L1377" t="s">
        <v>19</v>
      </c>
      <c r="M1377" t="s">
        <v>23</v>
      </c>
      <c r="N1377" t="s">
        <v>24</v>
      </c>
      <c r="O1377" t="s">
        <v>29</v>
      </c>
      <c r="P1377">
        <v>2</v>
      </c>
      <c r="Q1377">
        <v>2</v>
      </c>
      <c r="R1377">
        <v>4</v>
      </c>
    </row>
    <row r="1378" spans="1:18" x14ac:dyDescent="0.25">
      <c r="A1378" s="8" t="s">
        <v>697</v>
      </c>
      <c r="B1378">
        <v>0</v>
      </c>
      <c r="C1378">
        <v>1</v>
      </c>
      <c r="D1378">
        <v>2020</v>
      </c>
      <c r="E1378">
        <v>10</v>
      </c>
      <c r="F1378" t="s">
        <v>647</v>
      </c>
      <c r="G1378">
        <v>1403</v>
      </c>
      <c r="H1378" t="b">
        <v>0</v>
      </c>
      <c r="I1378">
        <v>6.26</v>
      </c>
      <c r="J1378">
        <v>0</v>
      </c>
      <c r="K1378">
        <v>1</v>
      </c>
      <c r="L1378" t="s">
        <v>19</v>
      </c>
      <c r="M1378" t="s">
        <v>23</v>
      </c>
      <c r="N1378" t="s">
        <v>24</v>
      </c>
      <c r="O1378" t="s">
        <v>29</v>
      </c>
      <c r="P1378">
        <v>2</v>
      </c>
      <c r="Q1378">
        <v>2</v>
      </c>
      <c r="R1378">
        <v>4</v>
      </c>
    </row>
    <row r="1379" spans="1:18" x14ac:dyDescent="0.25">
      <c r="A1379" s="8" t="s">
        <v>697</v>
      </c>
      <c r="B1379">
        <v>0</v>
      </c>
      <c r="C1379">
        <v>0</v>
      </c>
      <c r="D1379">
        <v>2020</v>
      </c>
      <c r="E1379">
        <v>10</v>
      </c>
      <c r="F1379" t="s">
        <v>647</v>
      </c>
      <c r="G1379">
        <v>1405</v>
      </c>
      <c r="H1379" t="b">
        <v>0</v>
      </c>
      <c r="I1379">
        <v>100.51</v>
      </c>
      <c r="J1379">
        <v>0</v>
      </c>
      <c r="K1379">
        <v>1</v>
      </c>
      <c r="L1379" t="s">
        <v>19</v>
      </c>
      <c r="M1379" t="s">
        <v>23</v>
      </c>
      <c r="N1379" t="s">
        <v>24</v>
      </c>
      <c r="O1379" t="s">
        <v>29</v>
      </c>
      <c r="P1379">
        <v>2</v>
      </c>
      <c r="Q1379">
        <v>2</v>
      </c>
      <c r="R1379">
        <v>4</v>
      </c>
    </row>
    <row r="1380" spans="1:18" x14ac:dyDescent="0.25">
      <c r="A1380" s="8" t="s">
        <v>697</v>
      </c>
      <c r="B1380">
        <v>0</v>
      </c>
      <c r="C1380">
        <v>1</v>
      </c>
      <c r="D1380">
        <v>2020</v>
      </c>
      <c r="E1380">
        <v>10</v>
      </c>
      <c r="F1380" t="s">
        <v>647</v>
      </c>
      <c r="G1380">
        <v>1405</v>
      </c>
      <c r="H1380" t="b">
        <v>0</v>
      </c>
      <c r="I1380">
        <v>1934.3</v>
      </c>
      <c r="J1380">
        <v>6.06</v>
      </c>
      <c r="K1380">
        <v>1</v>
      </c>
      <c r="L1380" t="s">
        <v>19</v>
      </c>
      <c r="M1380" t="s">
        <v>23</v>
      </c>
      <c r="N1380" t="s">
        <v>24</v>
      </c>
      <c r="O1380" t="s">
        <v>29</v>
      </c>
      <c r="P1380">
        <v>2</v>
      </c>
      <c r="Q1380">
        <v>2</v>
      </c>
      <c r="R1380">
        <v>4</v>
      </c>
    </row>
    <row r="1381" spans="1:18" x14ac:dyDescent="0.25">
      <c r="A1381" s="8" t="s">
        <v>697</v>
      </c>
      <c r="B1381">
        <v>0</v>
      </c>
      <c r="C1381">
        <v>1</v>
      </c>
      <c r="D1381">
        <v>2020</v>
      </c>
      <c r="E1381">
        <v>10</v>
      </c>
      <c r="F1381" t="s">
        <v>647</v>
      </c>
      <c r="G1381">
        <v>1406</v>
      </c>
      <c r="H1381" t="b">
        <v>0</v>
      </c>
      <c r="I1381">
        <v>0</v>
      </c>
      <c r="J1381">
        <v>47.66</v>
      </c>
      <c r="K1381">
        <v>1</v>
      </c>
      <c r="L1381" t="s">
        <v>19</v>
      </c>
      <c r="M1381" t="s">
        <v>23</v>
      </c>
      <c r="N1381" t="s">
        <v>24</v>
      </c>
      <c r="O1381" t="s">
        <v>27</v>
      </c>
      <c r="P1381">
        <v>2</v>
      </c>
      <c r="Q1381">
        <v>2</v>
      </c>
      <c r="R1381">
        <v>4</v>
      </c>
    </row>
    <row r="1382" spans="1:18" x14ac:dyDescent="0.25">
      <c r="A1382" s="8" t="s">
        <v>697</v>
      </c>
      <c r="B1382">
        <v>0</v>
      </c>
      <c r="C1382">
        <v>1</v>
      </c>
      <c r="D1382">
        <v>2020</v>
      </c>
      <c r="E1382">
        <v>10</v>
      </c>
      <c r="F1382" t="s">
        <v>647</v>
      </c>
      <c r="G1382">
        <v>1434</v>
      </c>
      <c r="H1382" t="b">
        <v>0</v>
      </c>
      <c r="I1382">
        <v>29.8</v>
      </c>
      <c r="J1382">
        <v>25.340000000000003</v>
      </c>
      <c r="K1382">
        <v>1</v>
      </c>
      <c r="L1382" t="s">
        <v>19</v>
      </c>
      <c r="M1382" t="s">
        <v>23</v>
      </c>
      <c r="N1382" t="s">
        <v>24</v>
      </c>
      <c r="O1382" t="s">
        <v>28</v>
      </c>
      <c r="P1382">
        <v>2</v>
      </c>
      <c r="Q1382">
        <v>2</v>
      </c>
      <c r="R1382">
        <v>4</v>
      </c>
    </row>
    <row r="1383" spans="1:18" x14ac:dyDescent="0.25">
      <c r="A1383" s="8" t="s">
        <v>697</v>
      </c>
      <c r="B1383">
        <v>0</v>
      </c>
      <c r="C1383">
        <v>1</v>
      </c>
      <c r="D1383">
        <v>2020</v>
      </c>
      <c r="E1383">
        <v>10</v>
      </c>
      <c r="F1383" t="s">
        <v>647</v>
      </c>
      <c r="G1383">
        <v>1600</v>
      </c>
      <c r="H1383" t="b">
        <v>0</v>
      </c>
      <c r="I1383">
        <v>0</v>
      </c>
      <c r="J1383">
        <v>170.74</v>
      </c>
      <c r="K1383">
        <v>1</v>
      </c>
      <c r="L1383" t="s">
        <v>19</v>
      </c>
      <c r="M1383" t="s">
        <v>30</v>
      </c>
      <c r="N1383" t="s">
        <v>31</v>
      </c>
      <c r="O1383" t="s">
        <v>32</v>
      </c>
      <c r="P1383">
        <v>2</v>
      </c>
      <c r="Q1383">
        <v>4</v>
      </c>
      <c r="R1383">
        <v>1</v>
      </c>
    </row>
    <row r="1384" spans="1:18" x14ac:dyDescent="0.25">
      <c r="A1384" s="8" t="s">
        <v>697</v>
      </c>
      <c r="B1384">
        <v>0</v>
      </c>
      <c r="C1384">
        <v>1</v>
      </c>
      <c r="D1384">
        <v>2020</v>
      </c>
      <c r="E1384">
        <v>10</v>
      </c>
      <c r="F1384" t="s">
        <v>647</v>
      </c>
      <c r="G1384">
        <v>1803</v>
      </c>
      <c r="H1384" t="b">
        <v>0</v>
      </c>
      <c r="I1384">
        <v>0.01</v>
      </c>
      <c r="J1384">
        <v>9070.14</v>
      </c>
      <c r="K1384">
        <v>1</v>
      </c>
      <c r="L1384" t="s">
        <v>19</v>
      </c>
      <c r="M1384" t="s">
        <v>30</v>
      </c>
      <c r="N1384" t="s">
        <v>31</v>
      </c>
      <c r="O1384" t="s">
        <v>33</v>
      </c>
      <c r="P1384">
        <v>2</v>
      </c>
      <c r="Q1384">
        <v>4</v>
      </c>
      <c r="R1384">
        <v>1</v>
      </c>
    </row>
    <row r="1385" spans="1:18" x14ac:dyDescent="0.25">
      <c r="A1385" s="8" t="s">
        <v>697</v>
      </c>
      <c r="B1385">
        <v>0</v>
      </c>
      <c r="C1385">
        <v>1</v>
      </c>
      <c r="D1385">
        <v>2020</v>
      </c>
      <c r="E1385">
        <v>10</v>
      </c>
      <c r="F1385" t="s">
        <v>647</v>
      </c>
      <c r="G1385">
        <v>1820</v>
      </c>
      <c r="H1385" t="b">
        <v>0</v>
      </c>
      <c r="I1385">
        <v>0</v>
      </c>
      <c r="J1385">
        <v>25.8</v>
      </c>
      <c r="K1385">
        <v>1</v>
      </c>
      <c r="L1385" t="s">
        <v>19</v>
      </c>
      <c r="M1385" t="s">
        <v>30</v>
      </c>
      <c r="N1385" t="s">
        <v>31</v>
      </c>
      <c r="O1385" t="s">
        <v>667</v>
      </c>
      <c r="P1385">
        <v>2</v>
      </c>
      <c r="Q1385">
        <v>4</v>
      </c>
      <c r="R1385">
        <v>1</v>
      </c>
    </row>
    <row r="1386" spans="1:18" x14ac:dyDescent="0.25">
      <c r="A1386" s="8" t="s">
        <v>697</v>
      </c>
      <c r="B1386">
        <v>0</v>
      </c>
      <c r="C1386">
        <v>0</v>
      </c>
      <c r="D1386">
        <v>2020</v>
      </c>
      <c r="E1386">
        <v>10</v>
      </c>
      <c r="F1386" t="s">
        <v>647</v>
      </c>
      <c r="G1386">
        <v>3300</v>
      </c>
      <c r="H1386" t="b">
        <v>0</v>
      </c>
      <c r="I1386">
        <v>0</v>
      </c>
      <c r="J1386">
        <v>826.25</v>
      </c>
      <c r="K1386">
        <v>2</v>
      </c>
      <c r="L1386" t="s">
        <v>51</v>
      </c>
      <c r="M1386" t="s">
        <v>149</v>
      </c>
      <c r="N1386" t="s">
        <v>149</v>
      </c>
      <c r="O1386" t="s">
        <v>150</v>
      </c>
      <c r="P1386">
        <v>3</v>
      </c>
      <c r="Q1386">
        <v>4</v>
      </c>
      <c r="R1386">
        <v>1</v>
      </c>
    </row>
    <row r="1387" spans="1:18" x14ac:dyDescent="0.25">
      <c r="A1387" s="8" t="s">
        <v>697</v>
      </c>
      <c r="B1387">
        <v>0</v>
      </c>
      <c r="C1387">
        <v>1</v>
      </c>
      <c r="D1387">
        <v>2020</v>
      </c>
      <c r="E1387">
        <v>10</v>
      </c>
      <c r="F1387" t="s">
        <v>647</v>
      </c>
      <c r="G1387">
        <v>3300</v>
      </c>
      <c r="H1387" t="b">
        <v>0</v>
      </c>
      <c r="I1387">
        <v>298.52</v>
      </c>
      <c r="J1387">
        <v>6826.3799999999992</v>
      </c>
      <c r="K1387">
        <v>2</v>
      </c>
      <c r="L1387" t="s">
        <v>51</v>
      </c>
      <c r="M1387" t="s">
        <v>149</v>
      </c>
      <c r="N1387" t="s">
        <v>149</v>
      </c>
      <c r="O1387" t="s">
        <v>150</v>
      </c>
      <c r="P1387">
        <v>3</v>
      </c>
      <c r="Q1387">
        <v>4</v>
      </c>
      <c r="R1387">
        <v>1</v>
      </c>
    </row>
    <row r="1388" spans="1:18" x14ac:dyDescent="0.25">
      <c r="A1388" s="8" t="s">
        <v>697</v>
      </c>
      <c r="B1388">
        <v>0</v>
      </c>
      <c r="C1388">
        <v>1</v>
      </c>
      <c r="D1388">
        <v>2020</v>
      </c>
      <c r="E1388">
        <v>10</v>
      </c>
      <c r="F1388" t="s">
        <v>647</v>
      </c>
      <c r="G1388">
        <v>3790</v>
      </c>
      <c r="H1388" t="b">
        <v>0</v>
      </c>
      <c r="I1388">
        <v>127.5</v>
      </c>
      <c r="J1388">
        <v>4057.44</v>
      </c>
      <c r="K1388">
        <v>2</v>
      </c>
      <c r="L1388" t="s">
        <v>51</v>
      </c>
      <c r="M1388" t="s">
        <v>52</v>
      </c>
      <c r="N1388" t="s">
        <v>52</v>
      </c>
      <c r="O1388" t="s">
        <v>59</v>
      </c>
      <c r="P1388">
        <v>3</v>
      </c>
      <c r="Q1388">
        <v>8</v>
      </c>
      <c r="R1388">
        <v>1</v>
      </c>
    </row>
    <row r="1389" spans="1:18" x14ac:dyDescent="0.25">
      <c r="A1389" s="8" t="s">
        <v>697</v>
      </c>
      <c r="B1389">
        <v>0</v>
      </c>
      <c r="C1389">
        <v>1</v>
      </c>
      <c r="D1389">
        <v>2020</v>
      </c>
      <c r="E1389">
        <v>10</v>
      </c>
      <c r="F1389" t="s">
        <v>647</v>
      </c>
      <c r="G1389">
        <v>6020</v>
      </c>
      <c r="H1389" t="b">
        <v>0</v>
      </c>
      <c r="I1389">
        <v>3200</v>
      </c>
      <c r="J1389">
        <v>0</v>
      </c>
      <c r="K1389">
        <v>0</v>
      </c>
      <c r="L1389" t="s">
        <v>70</v>
      </c>
      <c r="M1389" t="s">
        <v>74</v>
      </c>
      <c r="N1389" t="s">
        <v>75</v>
      </c>
      <c r="O1389" t="s">
        <v>76</v>
      </c>
      <c r="P1389">
        <v>2</v>
      </c>
      <c r="Q1389">
        <v>2</v>
      </c>
      <c r="R1389">
        <v>1</v>
      </c>
    </row>
    <row r="1390" spans="1:18" x14ac:dyDescent="0.25">
      <c r="A1390" s="8" t="s">
        <v>697</v>
      </c>
      <c r="B1390">
        <v>0</v>
      </c>
      <c r="C1390">
        <v>1</v>
      </c>
      <c r="D1390">
        <v>2020</v>
      </c>
      <c r="E1390">
        <v>10</v>
      </c>
      <c r="F1390" t="s">
        <v>647</v>
      </c>
      <c r="G1390">
        <v>6095</v>
      </c>
      <c r="H1390" t="b">
        <v>0</v>
      </c>
      <c r="I1390">
        <v>46.57</v>
      </c>
      <c r="J1390">
        <v>0</v>
      </c>
      <c r="K1390">
        <v>0</v>
      </c>
      <c r="L1390" t="s">
        <v>70</v>
      </c>
      <c r="M1390" t="s">
        <v>74</v>
      </c>
      <c r="N1390" t="s">
        <v>75</v>
      </c>
      <c r="O1390" t="s">
        <v>115</v>
      </c>
      <c r="P1390">
        <v>2</v>
      </c>
      <c r="Q1390">
        <v>2</v>
      </c>
      <c r="R1390">
        <v>1</v>
      </c>
    </row>
    <row r="1391" spans="1:18" x14ac:dyDescent="0.25">
      <c r="A1391" s="8" t="s">
        <v>697</v>
      </c>
      <c r="B1391">
        <v>0</v>
      </c>
      <c r="C1391">
        <v>1</v>
      </c>
      <c r="D1391">
        <v>2020</v>
      </c>
      <c r="E1391">
        <v>10</v>
      </c>
      <c r="F1391" t="s">
        <v>647</v>
      </c>
      <c r="G1391">
        <v>6110</v>
      </c>
      <c r="H1391" t="b">
        <v>0</v>
      </c>
      <c r="I1391">
        <v>707.44</v>
      </c>
      <c r="J1391">
        <v>0</v>
      </c>
      <c r="K1391">
        <v>0</v>
      </c>
      <c r="L1391" t="s">
        <v>70</v>
      </c>
      <c r="M1391" t="s">
        <v>74</v>
      </c>
      <c r="N1391" t="s">
        <v>78</v>
      </c>
      <c r="O1391" t="s">
        <v>79</v>
      </c>
      <c r="P1391">
        <v>2</v>
      </c>
      <c r="Q1391">
        <v>2</v>
      </c>
      <c r="R1391">
        <v>2</v>
      </c>
    </row>
    <row r="1392" spans="1:18" x14ac:dyDescent="0.25">
      <c r="A1392" s="8" t="s">
        <v>697</v>
      </c>
      <c r="B1392">
        <v>0</v>
      </c>
      <c r="C1392">
        <v>1</v>
      </c>
      <c r="D1392">
        <v>2020</v>
      </c>
      <c r="E1392">
        <v>10</v>
      </c>
      <c r="F1392" t="s">
        <v>647</v>
      </c>
      <c r="G1392">
        <v>6120</v>
      </c>
      <c r="H1392" t="b">
        <v>0</v>
      </c>
      <c r="I1392">
        <v>764.38</v>
      </c>
      <c r="J1392">
        <v>0</v>
      </c>
      <c r="K1392">
        <v>0</v>
      </c>
      <c r="L1392" t="s">
        <v>70</v>
      </c>
      <c r="M1392" t="s">
        <v>74</v>
      </c>
      <c r="N1392" t="s">
        <v>78</v>
      </c>
      <c r="O1392" t="s">
        <v>81</v>
      </c>
      <c r="P1392">
        <v>2</v>
      </c>
      <c r="Q1392">
        <v>2</v>
      </c>
      <c r="R1392">
        <v>2</v>
      </c>
    </row>
    <row r="1393" spans="1:18" x14ac:dyDescent="0.25">
      <c r="A1393" s="8" t="s">
        <v>697</v>
      </c>
      <c r="B1393">
        <v>0</v>
      </c>
      <c r="C1393">
        <v>1</v>
      </c>
      <c r="D1393">
        <v>2020</v>
      </c>
      <c r="E1393">
        <v>10</v>
      </c>
      <c r="F1393" t="s">
        <v>647</v>
      </c>
      <c r="G1393">
        <v>6140</v>
      </c>
      <c r="H1393" t="b">
        <v>0</v>
      </c>
      <c r="I1393">
        <v>150</v>
      </c>
      <c r="J1393">
        <v>127.5</v>
      </c>
      <c r="K1393">
        <v>0</v>
      </c>
      <c r="L1393" t="s">
        <v>70</v>
      </c>
      <c r="M1393" t="s">
        <v>74</v>
      </c>
      <c r="N1393" t="s">
        <v>78</v>
      </c>
      <c r="O1393" t="s">
        <v>147</v>
      </c>
      <c r="P1393">
        <v>2</v>
      </c>
      <c r="Q1393">
        <v>2</v>
      </c>
      <c r="R1393">
        <v>2</v>
      </c>
    </row>
    <row r="1394" spans="1:18" x14ac:dyDescent="0.25">
      <c r="A1394" s="8" t="s">
        <v>697</v>
      </c>
      <c r="B1394">
        <v>0</v>
      </c>
      <c r="C1394">
        <v>1</v>
      </c>
      <c r="D1394">
        <v>2020</v>
      </c>
      <c r="E1394">
        <v>10</v>
      </c>
      <c r="F1394" t="s">
        <v>647</v>
      </c>
      <c r="G1394">
        <v>6300</v>
      </c>
      <c r="H1394" t="b">
        <v>0</v>
      </c>
      <c r="I1394">
        <v>272.85000000000002</v>
      </c>
      <c r="J1394">
        <v>250.86</v>
      </c>
      <c r="K1394">
        <v>0</v>
      </c>
      <c r="L1394" t="s">
        <v>70</v>
      </c>
      <c r="M1394" t="s">
        <v>82</v>
      </c>
      <c r="N1394" t="s">
        <v>83</v>
      </c>
      <c r="O1394" t="s">
        <v>82</v>
      </c>
      <c r="P1394">
        <v>2</v>
      </c>
      <c r="Q1394">
        <v>4</v>
      </c>
      <c r="R1394">
        <v>10</v>
      </c>
    </row>
    <row r="1395" spans="1:18" x14ac:dyDescent="0.25">
      <c r="A1395" s="8" t="s">
        <v>697</v>
      </c>
      <c r="B1395">
        <v>0</v>
      </c>
      <c r="C1395">
        <v>1</v>
      </c>
      <c r="D1395">
        <v>2020</v>
      </c>
      <c r="E1395">
        <v>10</v>
      </c>
      <c r="F1395" t="s">
        <v>647</v>
      </c>
      <c r="G1395">
        <v>6310</v>
      </c>
      <c r="H1395" t="b">
        <v>0</v>
      </c>
      <c r="I1395">
        <v>5276.27</v>
      </c>
      <c r="J1395">
        <v>0</v>
      </c>
      <c r="K1395">
        <v>0</v>
      </c>
      <c r="L1395" t="s">
        <v>70</v>
      </c>
      <c r="M1395" t="s">
        <v>82</v>
      </c>
      <c r="N1395" t="s">
        <v>84</v>
      </c>
      <c r="O1395" t="s">
        <v>85</v>
      </c>
      <c r="P1395">
        <v>2</v>
      </c>
      <c r="Q1395">
        <v>4</v>
      </c>
      <c r="R1395">
        <v>1</v>
      </c>
    </row>
    <row r="1396" spans="1:18" x14ac:dyDescent="0.25">
      <c r="A1396" s="8" t="s">
        <v>697</v>
      </c>
      <c r="B1396">
        <v>0</v>
      </c>
      <c r="C1396">
        <v>1</v>
      </c>
      <c r="D1396">
        <v>2020</v>
      </c>
      <c r="E1396">
        <v>10</v>
      </c>
      <c r="F1396" t="s">
        <v>647</v>
      </c>
      <c r="G1396">
        <v>6325</v>
      </c>
      <c r="H1396" t="b">
        <v>0</v>
      </c>
      <c r="I1396">
        <v>1110.51</v>
      </c>
      <c r="J1396">
        <v>0</v>
      </c>
      <c r="K1396">
        <v>0</v>
      </c>
      <c r="L1396" t="s">
        <v>70</v>
      </c>
      <c r="M1396" t="s">
        <v>82</v>
      </c>
      <c r="N1396" t="s">
        <v>84</v>
      </c>
      <c r="O1396" t="s">
        <v>86</v>
      </c>
      <c r="P1396">
        <v>2</v>
      </c>
      <c r="Q1396">
        <v>4</v>
      </c>
      <c r="R1396">
        <v>1</v>
      </c>
    </row>
    <row r="1397" spans="1:18" x14ac:dyDescent="0.25">
      <c r="A1397" s="8" t="s">
        <v>697</v>
      </c>
      <c r="B1397">
        <v>0</v>
      </c>
      <c r="C1397">
        <v>1</v>
      </c>
      <c r="D1397">
        <v>2020</v>
      </c>
      <c r="E1397">
        <v>10</v>
      </c>
      <c r="F1397" t="s">
        <v>647</v>
      </c>
      <c r="G1397">
        <v>6330</v>
      </c>
      <c r="H1397" t="b">
        <v>0</v>
      </c>
      <c r="I1397">
        <v>424.59</v>
      </c>
      <c r="J1397">
        <v>0</v>
      </c>
      <c r="K1397">
        <v>0</v>
      </c>
      <c r="L1397" t="s">
        <v>70</v>
      </c>
      <c r="M1397" t="s">
        <v>82</v>
      </c>
      <c r="N1397" t="s">
        <v>84</v>
      </c>
      <c r="O1397" t="s">
        <v>87</v>
      </c>
      <c r="P1397">
        <v>2</v>
      </c>
      <c r="Q1397">
        <v>4</v>
      </c>
      <c r="R1397">
        <v>1</v>
      </c>
    </row>
    <row r="1398" spans="1:18" x14ac:dyDescent="0.25">
      <c r="A1398" s="8" t="s">
        <v>697</v>
      </c>
      <c r="B1398">
        <v>0</v>
      </c>
      <c r="C1398">
        <v>1</v>
      </c>
      <c r="D1398">
        <v>2020</v>
      </c>
      <c r="E1398">
        <v>10</v>
      </c>
      <c r="F1398" t="s">
        <v>647</v>
      </c>
      <c r="G1398">
        <v>6420</v>
      </c>
      <c r="H1398" t="b">
        <v>0</v>
      </c>
      <c r="I1398">
        <v>170</v>
      </c>
      <c r="J1398">
        <v>0</v>
      </c>
      <c r="K1398">
        <v>0</v>
      </c>
      <c r="L1398" t="s">
        <v>70</v>
      </c>
      <c r="M1398" t="s">
        <v>82</v>
      </c>
      <c r="N1398" t="s">
        <v>88</v>
      </c>
      <c r="O1398" t="s">
        <v>90</v>
      </c>
      <c r="P1398">
        <v>2</v>
      </c>
      <c r="Q1398">
        <v>4</v>
      </c>
      <c r="R1398">
        <v>2</v>
      </c>
    </row>
    <row r="1399" spans="1:18" x14ac:dyDescent="0.25">
      <c r="A1399" s="8" t="s">
        <v>697</v>
      </c>
      <c r="B1399">
        <v>0</v>
      </c>
      <c r="C1399">
        <v>1</v>
      </c>
      <c r="D1399">
        <v>2020</v>
      </c>
      <c r="E1399">
        <v>10</v>
      </c>
      <c r="F1399" t="s">
        <v>647</v>
      </c>
      <c r="G1399">
        <v>6640</v>
      </c>
      <c r="H1399" t="b">
        <v>0</v>
      </c>
      <c r="I1399">
        <v>59.15</v>
      </c>
      <c r="J1399">
        <v>0</v>
      </c>
      <c r="K1399">
        <v>0</v>
      </c>
      <c r="L1399" t="s">
        <v>70</v>
      </c>
      <c r="M1399" t="s">
        <v>82</v>
      </c>
      <c r="N1399" t="s">
        <v>94</v>
      </c>
      <c r="O1399" t="s">
        <v>95</v>
      </c>
      <c r="P1399">
        <v>2</v>
      </c>
      <c r="Q1399">
        <v>4</v>
      </c>
      <c r="R1399">
        <v>5</v>
      </c>
    </row>
    <row r="1400" spans="1:18" x14ac:dyDescent="0.25">
      <c r="A1400" s="8" t="s">
        <v>697</v>
      </c>
      <c r="B1400">
        <v>0</v>
      </c>
      <c r="C1400">
        <v>0</v>
      </c>
      <c r="D1400">
        <v>2020</v>
      </c>
      <c r="E1400">
        <v>10</v>
      </c>
      <c r="F1400" t="s">
        <v>647</v>
      </c>
      <c r="G1400">
        <v>6650</v>
      </c>
      <c r="H1400" t="b">
        <v>0</v>
      </c>
      <c r="I1400">
        <v>68.099999999999994</v>
      </c>
      <c r="J1400">
        <v>0</v>
      </c>
      <c r="K1400">
        <v>0</v>
      </c>
      <c r="L1400" t="s">
        <v>70</v>
      </c>
      <c r="M1400" t="s">
        <v>82</v>
      </c>
      <c r="N1400" t="s">
        <v>94</v>
      </c>
      <c r="O1400" t="s">
        <v>96</v>
      </c>
      <c r="P1400">
        <v>2</v>
      </c>
      <c r="Q1400">
        <v>4</v>
      </c>
      <c r="R1400">
        <v>5</v>
      </c>
    </row>
    <row r="1401" spans="1:18" x14ac:dyDescent="0.25">
      <c r="A1401" s="8" t="s">
        <v>697</v>
      </c>
      <c r="B1401">
        <v>0</v>
      </c>
      <c r="C1401">
        <v>0</v>
      </c>
      <c r="D1401">
        <v>2020</v>
      </c>
      <c r="E1401">
        <v>10</v>
      </c>
      <c r="F1401" t="s">
        <v>647</v>
      </c>
      <c r="G1401">
        <v>6651</v>
      </c>
      <c r="H1401" t="b">
        <v>0</v>
      </c>
      <c r="I1401">
        <v>640.24</v>
      </c>
      <c r="J1401">
        <v>0</v>
      </c>
      <c r="K1401">
        <v>0</v>
      </c>
      <c r="L1401" t="s">
        <v>70</v>
      </c>
      <c r="M1401" t="s">
        <v>82</v>
      </c>
      <c r="N1401" t="s">
        <v>94</v>
      </c>
      <c r="O1401" t="s">
        <v>117</v>
      </c>
      <c r="P1401">
        <v>2</v>
      </c>
      <c r="Q1401">
        <v>4</v>
      </c>
      <c r="R1401">
        <v>5</v>
      </c>
    </row>
    <row r="1402" spans="1:18" x14ac:dyDescent="0.25">
      <c r="A1402" s="8" t="s">
        <v>697</v>
      </c>
      <c r="B1402">
        <v>0</v>
      </c>
      <c r="C1402">
        <v>0</v>
      </c>
      <c r="D1402">
        <v>2020</v>
      </c>
      <c r="E1402">
        <v>10</v>
      </c>
      <c r="F1402" t="s">
        <v>647</v>
      </c>
      <c r="G1402">
        <v>6664</v>
      </c>
      <c r="H1402" t="b">
        <v>0</v>
      </c>
      <c r="I1402">
        <v>14</v>
      </c>
      <c r="J1402">
        <v>0</v>
      </c>
      <c r="K1402">
        <v>0</v>
      </c>
      <c r="L1402" t="s">
        <v>70</v>
      </c>
      <c r="M1402" t="s">
        <v>82</v>
      </c>
      <c r="N1402" t="s">
        <v>94</v>
      </c>
      <c r="O1402" t="s">
        <v>98</v>
      </c>
      <c r="P1402">
        <v>2</v>
      </c>
      <c r="Q1402">
        <v>4</v>
      </c>
      <c r="R1402">
        <v>5</v>
      </c>
    </row>
    <row r="1403" spans="1:18" x14ac:dyDescent="0.25">
      <c r="A1403" s="8" t="s">
        <v>697</v>
      </c>
      <c r="B1403">
        <v>0</v>
      </c>
      <c r="C1403">
        <v>1</v>
      </c>
      <c r="D1403">
        <v>2020</v>
      </c>
      <c r="E1403">
        <v>10</v>
      </c>
      <c r="F1403" t="s">
        <v>647</v>
      </c>
      <c r="G1403">
        <v>6805</v>
      </c>
      <c r="H1403" t="b">
        <v>0</v>
      </c>
      <c r="I1403">
        <v>459.88</v>
      </c>
      <c r="J1403">
        <v>0</v>
      </c>
      <c r="K1403">
        <v>0</v>
      </c>
      <c r="L1403" t="s">
        <v>70</v>
      </c>
      <c r="M1403" t="s">
        <v>82</v>
      </c>
      <c r="N1403" t="s">
        <v>99</v>
      </c>
      <c r="O1403" t="s">
        <v>100</v>
      </c>
      <c r="P1403">
        <v>2</v>
      </c>
      <c r="Q1403">
        <v>4</v>
      </c>
      <c r="R1403">
        <v>6</v>
      </c>
    </row>
    <row r="1404" spans="1:18" x14ac:dyDescent="0.25">
      <c r="A1404" s="8" t="s">
        <v>697</v>
      </c>
      <c r="B1404">
        <v>0</v>
      </c>
      <c r="C1404">
        <v>1</v>
      </c>
      <c r="D1404">
        <v>2020</v>
      </c>
      <c r="E1404">
        <v>10</v>
      </c>
      <c r="F1404" t="s">
        <v>647</v>
      </c>
      <c r="G1404">
        <v>6815</v>
      </c>
      <c r="H1404" t="b">
        <v>0</v>
      </c>
      <c r="I1404">
        <v>217.02000000000004</v>
      </c>
      <c r="J1404">
        <v>0.01</v>
      </c>
      <c r="K1404">
        <v>0</v>
      </c>
      <c r="L1404" t="s">
        <v>70</v>
      </c>
      <c r="M1404" t="s">
        <v>82</v>
      </c>
      <c r="N1404" t="s">
        <v>99</v>
      </c>
      <c r="O1404" t="s">
        <v>99</v>
      </c>
      <c r="P1404">
        <v>2</v>
      </c>
      <c r="Q1404">
        <v>4</v>
      </c>
      <c r="R1404">
        <v>6</v>
      </c>
    </row>
    <row r="1405" spans="1:18" x14ac:dyDescent="0.25">
      <c r="A1405" s="8" t="s">
        <v>697</v>
      </c>
      <c r="B1405">
        <v>0</v>
      </c>
      <c r="C1405">
        <v>1</v>
      </c>
      <c r="D1405">
        <v>2020</v>
      </c>
      <c r="E1405">
        <v>10</v>
      </c>
      <c r="F1405" t="s">
        <v>647</v>
      </c>
      <c r="G1405">
        <v>6825</v>
      </c>
      <c r="H1405" t="b">
        <v>0</v>
      </c>
      <c r="I1405">
        <v>2925</v>
      </c>
      <c r="J1405">
        <v>0</v>
      </c>
      <c r="K1405">
        <v>0</v>
      </c>
      <c r="L1405" t="s">
        <v>70</v>
      </c>
      <c r="M1405" t="s">
        <v>82</v>
      </c>
      <c r="N1405" t="s">
        <v>101</v>
      </c>
      <c r="O1405" t="s">
        <v>102</v>
      </c>
      <c r="P1405">
        <v>2</v>
      </c>
      <c r="Q1405">
        <v>4</v>
      </c>
      <c r="R1405">
        <v>9</v>
      </c>
    </row>
    <row r="1406" spans="1:18" x14ac:dyDescent="0.25">
      <c r="A1406" s="8" t="s">
        <v>697</v>
      </c>
      <c r="B1406">
        <v>0</v>
      </c>
      <c r="C1406">
        <v>1</v>
      </c>
      <c r="D1406">
        <v>2020</v>
      </c>
      <c r="E1406">
        <v>10</v>
      </c>
      <c r="F1406" t="s">
        <v>647</v>
      </c>
      <c r="G1406">
        <v>6830</v>
      </c>
      <c r="H1406" t="b">
        <v>0</v>
      </c>
      <c r="I1406">
        <v>1313.7</v>
      </c>
      <c r="J1406">
        <v>0</v>
      </c>
      <c r="K1406">
        <v>0</v>
      </c>
      <c r="L1406" t="s">
        <v>70</v>
      </c>
      <c r="M1406" t="s">
        <v>82</v>
      </c>
      <c r="N1406" t="s">
        <v>101</v>
      </c>
      <c r="O1406" t="s">
        <v>151</v>
      </c>
      <c r="P1406">
        <v>2</v>
      </c>
      <c r="Q1406">
        <v>4</v>
      </c>
      <c r="R1406">
        <v>9</v>
      </c>
    </row>
    <row r="1407" spans="1:18" x14ac:dyDescent="0.25">
      <c r="A1407" s="8" t="s">
        <v>697</v>
      </c>
      <c r="B1407">
        <v>0</v>
      </c>
      <c r="C1407">
        <v>1</v>
      </c>
      <c r="D1407">
        <v>2020</v>
      </c>
      <c r="E1407">
        <v>10</v>
      </c>
      <c r="F1407" t="s">
        <v>647</v>
      </c>
      <c r="G1407">
        <v>6850</v>
      </c>
      <c r="H1407" t="b">
        <v>0</v>
      </c>
      <c r="I1407">
        <v>191.28</v>
      </c>
      <c r="J1407">
        <v>0</v>
      </c>
      <c r="K1407">
        <v>0</v>
      </c>
      <c r="L1407" t="s">
        <v>70</v>
      </c>
      <c r="M1407" t="s">
        <v>82</v>
      </c>
      <c r="N1407" t="s">
        <v>103</v>
      </c>
      <c r="O1407" t="s">
        <v>103</v>
      </c>
      <c r="P1407">
        <v>2</v>
      </c>
      <c r="Q1407">
        <v>4</v>
      </c>
      <c r="R1407">
        <v>11</v>
      </c>
    </row>
    <row r="1408" spans="1:18" x14ac:dyDescent="0.25">
      <c r="A1408" s="8" t="s">
        <v>697</v>
      </c>
      <c r="B1408">
        <v>0</v>
      </c>
      <c r="C1408">
        <v>1</v>
      </c>
      <c r="D1408">
        <v>2020</v>
      </c>
      <c r="E1408">
        <v>10</v>
      </c>
      <c r="F1408" t="s">
        <v>647</v>
      </c>
      <c r="G1408">
        <v>6855</v>
      </c>
      <c r="H1408" t="b">
        <v>0</v>
      </c>
      <c r="I1408">
        <v>102.3</v>
      </c>
      <c r="J1408">
        <v>0</v>
      </c>
      <c r="K1408">
        <v>0</v>
      </c>
      <c r="L1408" t="s">
        <v>70</v>
      </c>
      <c r="M1408" t="s">
        <v>82</v>
      </c>
      <c r="N1408" t="s">
        <v>103</v>
      </c>
      <c r="O1408" t="s">
        <v>104</v>
      </c>
      <c r="P1408">
        <v>2</v>
      </c>
      <c r="Q1408">
        <v>4</v>
      </c>
      <c r="R1408">
        <v>11</v>
      </c>
    </row>
    <row r="1409" spans="1:18" x14ac:dyDescent="0.25">
      <c r="A1409" s="8" t="s">
        <v>697</v>
      </c>
      <c r="B1409">
        <v>0</v>
      </c>
      <c r="C1409">
        <v>1</v>
      </c>
      <c r="D1409">
        <v>2020</v>
      </c>
      <c r="E1409">
        <v>10</v>
      </c>
      <c r="F1409" t="s">
        <v>647</v>
      </c>
      <c r="G1409">
        <v>7310</v>
      </c>
      <c r="H1409" t="b">
        <v>0</v>
      </c>
      <c r="I1409">
        <v>820.6</v>
      </c>
      <c r="J1409">
        <v>0</v>
      </c>
      <c r="K1409">
        <v>0</v>
      </c>
      <c r="L1409" t="s">
        <v>126</v>
      </c>
      <c r="M1409" t="s">
        <v>127</v>
      </c>
      <c r="N1409" t="s">
        <v>127</v>
      </c>
      <c r="O1409" t="s">
        <v>146</v>
      </c>
      <c r="P1409">
        <v>4</v>
      </c>
      <c r="Q1409">
        <v>2</v>
      </c>
      <c r="R1409">
        <v>1</v>
      </c>
    </row>
    <row r="1410" spans="1:18" x14ac:dyDescent="0.25">
      <c r="A1410" s="8" t="s">
        <v>697</v>
      </c>
      <c r="B1410">
        <v>0</v>
      </c>
      <c r="C1410">
        <v>0</v>
      </c>
      <c r="D1410">
        <v>2020</v>
      </c>
      <c r="E1410">
        <v>10</v>
      </c>
      <c r="F1410" t="s">
        <v>648</v>
      </c>
      <c r="G1410">
        <v>650</v>
      </c>
      <c r="H1410" t="b">
        <v>0</v>
      </c>
      <c r="I1410">
        <v>0</v>
      </c>
      <c r="J1410">
        <v>115.92</v>
      </c>
      <c r="K1410">
        <v>1</v>
      </c>
      <c r="L1410" t="s">
        <v>9</v>
      </c>
      <c r="M1410" t="s">
        <v>13</v>
      </c>
      <c r="N1410" t="s">
        <v>14</v>
      </c>
      <c r="O1410" t="s">
        <v>17</v>
      </c>
      <c r="P1410">
        <v>1</v>
      </c>
      <c r="Q1410">
        <v>2</v>
      </c>
      <c r="R1410">
        <v>3</v>
      </c>
    </row>
    <row r="1411" spans="1:18" x14ac:dyDescent="0.25">
      <c r="A1411" s="8" t="s">
        <v>697</v>
      </c>
      <c r="B1411">
        <v>0</v>
      </c>
      <c r="C1411">
        <v>1</v>
      </c>
      <c r="D1411">
        <v>2020</v>
      </c>
      <c r="E1411">
        <v>10</v>
      </c>
      <c r="F1411" t="s">
        <v>648</v>
      </c>
      <c r="G1411">
        <v>650</v>
      </c>
      <c r="H1411" t="b">
        <v>0</v>
      </c>
      <c r="I1411">
        <v>803.75</v>
      </c>
      <c r="J1411">
        <v>0</v>
      </c>
      <c r="K1411">
        <v>1</v>
      </c>
      <c r="L1411" t="s">
        <v>9</v>
      </c>
      <c r="M1411" t="s">
        <v>13</v>
      </c>
      <c r="N1411" t="s">
        <v>14</v>
      </c>
      <c r="O1411" t="s">
        <v>17</v>
      </c>
      <c r="P1411">
        <v>1</v>
      </c>
      <c r="Q1411">
        <v>2</v>
      </c>
      <c r="R1411">
        <v>3</v>
      </c>
    </row>
    <row r="1412" spans="1:18" x14ac:dyDescent="0.25">
      <c r="A1412" s="8" t="s">
        <v>697</v>
      </c>
      <c r="B1412">
        <v>0</v>
      </c>
      <c r="C1412">
        <v>1</v>
      </c>
      <c r="D1412">
        <v>2020</v>
      </c>
      <c r="E1412">
        <v>10</v>
      </c>
      <c r="F1412" t="s">
        <v>648</v>
      </c>
      <c r="G1412">
        <v>1405</v>
      </c>
      <c r="H1412" t="b">
        <v>0</v>
      </c>
      <c r="I1412">
        <v>373.71000000000004</v>
      </c>
      <c r="J1412">
        <v>0</v>
      </c>
      <c r="K1412">
        <v>1</v>
      </c>
      <c r="L1412" t="s">
        <v>19</v>
      </c>
      <c r="M1412" t="s">
        <v>23</v>
      </c>
      <c r="N1412" t="s">
        <v>24</v>
      </c>
      <c r="O1412" t="s">
        <v>29</v>
      </c>
      <c r="P1412">
        <v>2</v>
      </c>
      <c r="Q1412">
        <v>2</v>
      </c>
      <c r="R1412">
        <v>4</v>
      </c>
    </row>
    <row r="1413" spans="1:18" x14ac:dyDescent="0.25">
      <c r="A1413" s="8" t="s">
        <v>697</v>
      </c>
      <c r="B1413">
        <v>0</v>
      </c>
      <c r="C1413">
        <v>1</v>
      </c>
      <c r="D1413">
        <v>2020</v>
      </c>
      <c r="E1413">
        <v>10</v>
      </c>
      <c r="F1413" t="s">
        <v>648</v>
      </c>
      <c r="G1413">
        <v>1406</v>
      </c>
      <c r="H1413" t="b">
        <v>0</v>
      </c>
      <c r="I1413">
        <v>11.21</v>
      </c>
      <c r="J1413">
        <v>0</v>
      </c>
      <c r="K1413">
        <v>1</v>
      </c>
      <c r="L1413" t="s">
        <v>19</v>
      </c>
      <c r="M1413" t="s">
        <v>23</v>
      </c>
      <c r="N1413" t="s">
        <v>24</v>
      </c>
      <c r="O1413" t="s">
        <v>27</v>
      </c>
      <c r="P1413">
        <v>2</v>
      </c>
      <c r="Q1413">
        <v>2</v>
      </c>
      <c r="R1413">
        <v>4</v>
      </c>
    </row>
    <row r="1414" spans="1:18" x14ac:dyDescent="0.25">
      <c r="A1414" s="8" t="s">
        <v>697</v>
      </c>
      <c r="B1414">
        <v>0</v>
      </c>
      <c r="C1414">
        <v>1</v>
      </c>
      <c r="D1414">
        <v>2020</v>
      </c>
      <c r="E1414">
        <v>10</v>
      </c>
      <c r="F1414" t="s">
        <v>648</v>
      </c>
      <c r="G1414">
        <v>1409</v>
      </c>
      <c r="H1414" t="b">
        <v>0</v>
      </c>
      <c r="I1414">
        <v>26.650000000000002</v>
      </c>
      <c r="J1414">
        <v>0</v>
      </c>
      <c r="K1414">
        <v>1</v>
      </c>
      <c r="L1414" t="s">
        <v>19</v>
      </c>
      <c r="M1414" t="s">
        <v>23</v>
      </c>
      <c r="N1414" t="s">
        <v>24</v>
      </c>
      <c r="O1414" t="s">
        <v>611</v>
      </c>
      <c r="P1414">
        <v>2</v>
      </c>
      <c r="Q1414">
        <v>2</v>
      </c>
      <c r="R1414">
        <v>4</v>
      </c>
    </row>
    <row r="1415" spans="1:18" x14ac:dyDescent="0.25">
      <c r="A1415" s="8" t="s">
        <v>697</v>
      </c>
      <c r="B1415">
        <v>0</v>
      </c>
      <c r="C1415">
        <v>1</v>
      </c>
      <c r="D1415">
        <v>2020</v>
      </c>
      <c r="E1415">
        <v>10</v>
      </c>
      <c r="F1415" t="s">
        <v>648</v>
      </c>
      <c r="G1415">
        <v>1434</v>
      </c>
      <c r="H1415" t="b">
        <v>0</v>
      </c>
      <c r="I1415">
        <v>29.630000000000003</v>
      </c>
      <c r="J1415">
        <v>26.650000000000002</v>
      </c>
      <c r="K1415">
        <v>1</v>
      </c>
      <c r="L1415" t="s">
        <v>19</v>
      </c>
      <c r="M1415" t="s">
        <v>23</v>
      </c>
      <c r="N1415" t="s">
        <v>24</v>
      </c>
      <c r="O1415" t="s">
        <v>28</v>
      </c>
      <c r="P1415">
        <v>2</v>
      </c>
      <c r="Q1415">
        <v>2</v>
      </c>
      <c r="R1415">
        <v>4</v>
      </c>
    </row>
    <row r="1416" spans="1:18" x14ac:dyDescent="0.25">
      <c r="A1416" s="8" t="s">
        <v>697</v>
      </c>
      <c r="B1416">
        <v>0</v>
      </c>
      <c r="C1416">
        <v>1</v>
      </c>
      <c r="D1416">
        <v>2020</v>
      </c>
      <c r="E1416">
        <v>10</v>
      </c>
      <c r="F1416" t="s">
        <v>648</v>
      </c>
      <c r="G1416">
        <v>3300</v>
      </c>
      <c r="H1416" t="b">
        <v>0</v>
      </c>
      <c r="I1416">
        <v>0</v>
      </c>
      <c r="J1416">
        <v>2964.84</v>
      </c>
      <c r="K1416">
        <v>2</v>
      </c>
      <c r="L1416" t="s">
        <v>51</v>
      </c>
      <c r="M1416" t="s">
        <v>149</v>
      </c>
      <c r="N1416" t="s">
        <v>149</v>
      </c>
      <c r="O1416" t="s">
        <v>150</v>
      </c>
      <c r="P1416">
        <v>3</v>
      </c>
      <c r="Q1416">
        <v>4</v>
      </c>
      <c r="R1416">
        <v>1</v>
      </c>
    </row>
    <row r="1417" spans="1:18" x14ac:dyDescent="0.25">
      <c r="A1417" s="8" t="s">
        <v>697</v>
      </c>
      <c r="B1417">
        <v>0</v>
      </c>
      <c r="C1417">
        <v>1</v>
      </c>
      <c r="D1417">
        <v>2020</v>
      </c>
      <c r="E1417">
        <v>10</v>
      </c>
      <c r="F1417" t="s">
        <v>648</v>
      </c>
      <c r="G1417">
        <v>3838</v>
      </c>
      <c r="H1417" t="b">
        <v>0</v>
      </c>
      <c r="I1417">
        <v>0</v>
      </c>
      <c r="J1417">
        <v>26.650000000000002</v>
      </c>
      <c r="K1417">
        <v>2</v>
      </c>
      <c r="L1417" t="s">
        <v>51</v>
      </c>
      <c r="M1417" t="s">
        <v>52</v>
      </c>
      <c r="N1417" t="s">
        <v>52</v>
      </c>
      <c r="O1417" t="s">
        <v>613</v>
      </c>
      <c r="P1417">
        <v>3</v>
      </c>
      <c r="Q1417">
        <v>8</v>
      </c>
      <c r="R1417">
        <v>1</v>
      </c>
    </row>
    <row r="1418" spans="1:18" x14ac:dyDescent="0.25">
      <c r="A1418" s="8" t="s">
        <v>697</v>
      </c>
      <c r="B1418">
        <v>0</v>
      </c>
      <c r="C1418">
        <v>1</v>
      </c>
      <c r="D1418">
        <v>2020</v>
      </c>
      <c r="E1418">
        <v>10</v>
      </c>
      <c r="F1418" t="s">
        <v>648</v>
      </c>
      <c r="G1418">
        <v>3865</v>
      </c>
      <c r="H1418" t="b">
        <v>0</v>
      </c>
      <c r="I1418">
        <v>26.650000000000002</v>
      </c>
      <c r="J1418">
        <v>29.630000000000003</v>
      </c>
      <c r="K1418">
        <v>2</v>
      </c>
      <c r="L1418" t="s">
        <v>51</v>
      </c>
      <c r="M1418" t="s">
        <v>52</v>
      </c>
      <c r="N1418" t="s">
        <v>52</v>
      </c>
      <c r="O1418" t="s">
        <v>681</v>
      </c>
      <c r="P1418">
        <v>3</v>
      </c>
      <c r="Q1418">
        <v>8</v>
      </c>
      <c r="R1418">
        <v>1</v>
      </c>
    </row>
    <row r="1419" spans="1:18" x14ac:dyDescent="0.25">
      <c r="A1419" s="8" t="s">
        <v>697</v>
      </c>
      <c r="B1419">
        <v>0</v>
      </c>
      <c r="C1419">
        <v>0</v>
      </c>
      <c r="D1419">
        <v>2020</v>
      </c>
      <c r="E1419">
        <v>10</v>
      </c>
      <c r="F1419" t="s">
        <v>648</v>
      </c>
      <c r="G1419">
        <v>6220</v>
      </c>
      <c r="H1419" t="b">
        <v>0</v>
      </c>
      <c r="I1419">
        <v>115.92</v>
      </c>
      <c r="J1419">
        <v>0</v>
      </c>
      <c r="K1419">
        <v>0</v>
      </c>
      <c r="L1419" t="s">
        <v>70</v>
      </c>
      <c r="M1419" t="s">
        <v>134</v>
      </c>
      <c r="N1419" t="s">
        <v>137</v>
      </c>
      <c r="O1419" t="s">
        <v>138</v>
      </c>
      <c r="P1419">
        <v>2</v>
      </c>
      <c r="Q1419">
        <v>3</v>
      </c>
      <c r="R1419">
        <v>2</v>
      </c>
    </row>
    <row r="1420" spans="1:18" x14ac:dyDescent="0.25">
      <c r="A1420" s="8" t="s">
        <v>697</v>
      </c>
      <c r="B1420">
        <v>0</v>
      </c>
      <c r="C1420">
        <v>1</v>
      </c>
      <c r="D1420">
        <v>2020</v>
      </c>
      <c r="E1420">
        <v>10</v>
      </c>
      <c r="F1420" t="s">
        <v>648</v>
      </c>
      <c r="G1420">
        <v>6495</v>
      </c>
      <c r="H1420" t="b">
        <v>0</v>
      </c>
      <c r="I1420">
        <v>1531.25</v>
      </c>
      <c r="J1420">
        <v>0</v>
      </c>
      <c r="K1420">
        <v>0</v>
      </c>
      <c r="L1420" t="s">
        <v>70</v>
      </c>
      <c r="M1420" t="s">
        <v>82</v>
      </c>
      <c r="N1420" t="s">
        <v>91</v>
      </c>
      <c r="O1420" t="s">
        <v>93</v>
      </c>
      <c r="P1420">
        <v>2</v>
      </c>
      <c r="Q1420">
        <v>4</v>
      </c>
      <c r="R1420">
        <v>3</v>
      </c>
    </row>
    <row r="1421" spans="1:18" x14ac:dyDescent="0.25">
      <c r="A1421" s="8" t="s">
        <v>697</v>
      </c>
      <c r="B1421">
        <v>0</v>
      </c>
      <c r="C1421">
        <v>1</v>
      </c>
      <c r="D1421">
        <v>2020</v>
      </c>
      <c r="E1421">
        <v>10</v>
      </c>
      <c r="F1421" t="s">
        <v>648</v>
      </c>
      <c r="G1421">
        <v>6837</v>
      </c>
      <c r="H1421" t="b">
        <v>0</v>
      </c>
      <c r="I1421">
        <v>185.23</v>
      </c>
      <c r="J1421">
        <v>0</v>
      </c>
      <c r="K1421">
        <v>0</v>
      </c>
      <c r="L1421" t="s">
        <v>70</v>
      </c>
      <c r="M1421" t="s">
        <v>82</v>
      </c>
      <c r="N1421" t="s">
        <v>83</v>
      </c>
      <c r="O1421" t="s">
        <v>683</v>
      </c>
      <c r="P1421">
        <v>2</v>
      </c>
      <c r="Q1421">
        <v>4</v>
      </c>
      <c r="R1421">
        <v>10</v>
      </c>
    </row>
    <row r="1422" spans="1:18" x14ac:dyDescent="0.25">
      <c r="A1422" s="8" t="s">
        <v>697</v>
      </c>
      <c r="B1422">
        <v>0</v>
      </c>
      <c r="C1422">
        <v>1</v>
      </c>
      <c r="D1422">
        <v>2020</v>
      </c>
      <c r="E1422">
        <v>10</v>
      </c>
      <c r="F1422" t="s">
        <v>648</v>
      </c>
      <c r="G1422">
        <v>6859</v>
      </c>
      <c r="H1422" t="b">
        <v>0</v>
      </c>
      <c r="I1422">
        <v>59.690000000000005</v>
      </c>
      <c r="J1422">
        <v>0</v>
      </c>
      <c r="K1422">
        <v>0</v>
      </c>
      <c r="L1422" t="s">
        <v>70</v>
      </c>
      <c r="M1422" t="s">
        <v>82</v>
      </c>
      <c r="N1422" t="s">
        <v>103</v>
      </c>
      <c r="O1422" t="s">
        <v>105</v>
      </c>
      <c r="P1422">
        <v>2</v>
      </c>
      <c r="Q1422">
        <v>4</v>
      </c>
      <c r="R1422">
        <v>11</v>
      </c>
    </row>
    <row r="1423" spans="1:18" x14ac:dyDescent="0.25">
      <c r="A1423" s="8" t="s">
        <v>697</v>
      </c>
      <c r="B1423">
        <v>0</v>
      </c>
      <c r="C1423">
        <v>1</v>
      </c>
      <c r="D1423">
        <v>2020</v>
      </c>
      <c r="E1423">
        <v>10</v>
      </c>
      <c r="F1423" t="s">
        <v>649</v>
      </c>
      <c r="G1423">
        <v>1405</v>
      </c>
      <c r="H1423" t="b">
        <v>0</v>
      </c>
      <c r="I1423">
        <v>203.64000000000001</v>
      </c>
      <c r="J1423">
        <v>0.17</v>
      </c>
      <c r="K1423">
        <v>1</v>
      </c>
      <c r="L1423" t="s">
        <v>19</v>
      </c>
      <c r="M1423" t="s">
        <v>23</v>
      </c>
      <c r="N1423" t="s">
        <v>24</v>
      </c>
      <c r="O1423" t="s">
        <v>29</v>
      </c>
      <c r="P1423">
        <v>2</v>
      </c>
      <c r="Q1423">
        <v>2</v>
      </c>
      <c r="R1423">
        <v>4</v>
      </c>
    </row>
    <row r="1424" spans="1:18" x14ac:dyDescent="0.25">
      <c r="A1424" s="8" t="s">
        <v>697</v>
      </c>
      <c r="B1424">
        <v>0</v>
      </c>
      <c r="C1424">
        <v>1</v>
      </c>
      <c r="D1424">
        <v>2020</v>
      </c>
      <c r="E1424">
        <v>10</v>
      </c>
      <c r="F1424" t="s">
        <v>649</v>
      </c>
      <c r="G1424">
        <v>1434</v>
      </c>
      <c r="H1424" t="b">
        <v>0</v>
      </c>
      <c r="I1424">
        <v>200.41000000000003</v>
      </c>
      <c r="J1424">
        <v>179.52</v>
      </c>
      <c r="K1424">
        <v>1</v>
      </c>
      <c r="L1424" t="s">
        <v>19</v>
      </c>
      <c r="M1424" t="s">
        <v>23</v>
      </c>
      <c r="N1424" t="s">
        <v>24</v>
      </c>
      <c r="O1424" t="s">
        <v>28</v>
      </c>
      <c r="P1424">
        <v>2</v>
      </c>
      <c r="Q1424">
        <v>2</v>
      </c>
      <c r="R1424">
        <v>4</v>
      </c>
    </row>
    <row r="1425" spans="1:18" x14ac:dyDescent="0.25">
      <c r="A1425" s="8" t="s">
        <v>697</v>
      </c>
      <c r="B1425">
        <v>0</v>
      </c>
      <c r="C1425">
        <v>1</v>
      </c>
      <c r="D1425">
        <v>2020</v>
      </c>
      <c r="E1425">
        <v>10</v>
      </c>
      <c r="F1425" t="s">
        <v>649</v>
      </c>
      <c r="G1425">
        <v>3070</v>
      </c>
      <c r="H1425" t="b">
        <v>0</v>
      </c>
      <c r="I1425">
        <v>0</v>
      </c>
      <c r="J1425">
        <v>1874.91</v>
      </c>
      <c r="K1425">
        <v>2</v>
      </c>
      <c r="L1425" t="s">
        <v>46</v>
      </c>
      <c r="M1425" t="s">
        <v>47</v>
      </c>
      <c r="N1425" t="s">
        <v>47</v>
      </c>
      <c r="O1425" t="s">
        <v>47</v>
      </c>
      <c r="P1425">
        <v>2</v>
      </c>
      <c r="Q1425">
        <v>3</v>
      </c>
      <c r="R1425">
        <v>3</v>
      </c>
    </row>
    <row r="1426" spans="1:18" x14ac:dyDescent="0.25">
      <c r="A1426" s="8" t="s">
        <v>697</v>
      </c>
      <c r="B1426">
        <v>0</v>
      </c>
      <c r="C1426">
        <v>1</v>
      </c>
      <c r="D1426">
        <v>2020</v>
      </c>
      <c r="E1426">
        <v>10</v>
      </c>
      <c r="F1426" t="s">
        <v>649</v>
      </c>
      <c r="G1426">
        <v>3300</v>
      </c>
      <c r="H1426" t="b">
        <v>0</v>
      </c>
      <c r="I1426">
        <v>1.21</v>
      </c>
      <c r="J1426">
        <v>1627.79</v>
      </c>
      <c r="K1426">
        <v>2</v>
      </c>
      <c r="L1426" t="s">
        <v>51</v>
      </c>
      <c r="M1426" t="s">
        <v>149</v>
      </c>
      <c r="N1426" t="s">
        <v>149</v>
      </c>
      <c r="O1426" t="s">
        <v>150</v>
      </c>
      <c r="P1426">
        <v>3</v>
      </c>
      <c r="Q1426">
        <v>4</v>
      </c>
      <c r="R1426">
        <v>1</v>
      </c>
    </row>
    <row r="1427" spans="1:18" x14ac:dyDescent="0.25">
      <c r="A1427" s="8" t="s">
        <v>697</v>
      </c>
      <c r="B1427">
        <v>0</v>
      </c>
      <c r="C1427">
        <v>1</v>
      </c>
      <c r="D1427">
        <v>2020</v>
      </c>
      <c r="E1427">
        <v>10</v>
      </c>
      <c r="F1427" t="s">
        <v>649</v>
      </c>
      <c r="G1427">
        <v>3790</v>
      </c>
      <c r="H1427" t="b">
        <v>0</v>
      </c>
      <c r="I1427">
        <v>85</v>
      </c>
      <c r="J1427">
        <v>33666.75</v>
      </c>
      <c r="K1427">
        <v>2</v>
      </c>
      <c r="L1427" t="s">
        <v>51</v>
      </c>
      <c r="M1427" t="s">
        <v>52</v>
      </c>
      <c r="N1427" t="s">
        <v>52</v>
      </c>
      <c r="O1427" t="s">
        <v>59</v>
      </c>
      <c r="P1427">
        <v>3</v>
      </c>
      <c r="Q1427">
        <v>8</v>
      </c>
      <c r="R1427">
        <v>1</v>
      </c>
    </row>
    <row r="1428" spans="1:18" x14ac:dyDescent="0.25">
      <c r="A1428" s="8" t="s">
        <v>697</v>
      </c>
      <c r="B1428">
        <v>0</v>
      </c>
      <c r="C1428">
        <v>1</v>
      </c>
      <c r="D1428">
        <v>2020</v>
      </c>
      <c r="E1428">
        <v>10</v>
      </c>
      <c r="F1428" t="s">
        <v>649</v>
      </c>
      <c r="G1428">
        <v>6020</v>
      </c>
      <c r="H1428" t="b">
        <v>0</v>
      </c>
      <c r="I1428">
        <v>28550</v>
      </c>
      <c r="J1428">
        <v>0</v>
      </c>
      <c r="K1428">
        <v>0</v>
      </c>
      <c r="L1428" t="s">
        <v>70</v>
      </c>
      <c r="M1428" t="s">
        <v>74</v>
      </c>
      <c r="N1428" t="s">
        <v>75</v>
      </c>
      <c r="O1428" t="s">
        <v>76</v>
      </c>
      <c r="P1428">
        <v>2</v>
      </c>
      <c r="Q1428">
        <v>2</v>
      </c>
      <c r="R1428">
        <v>1</v>
      </c>
    </row>
    <row r="1429" spans="1:18" x14ac:dyDescent="0.25">
      <c r="A1429" s="8" t="s">
        <v>697</v>
      </c>
      <c r="B1429">
        <v>0</v>
      </c>
      <c r="C1429">
        <v>1</v>
      </c>
      <c r="D1429">
        <v>2020</v>
      </c>
      <c r="E1429">
        <v>10</v>
      </c>
      <c r="F1429" t="s">
        <v>649</v>
      </c>
      <c r="G1429">
        <v>6095</v>
      </c>
      <c r="H1429" t="b">
        <v>0</v>
      </c>
      <c r="I1429">
        <v>0</v>
      </c>
      <c r="J1429">
        <v>1.04</v>
      </c>
      <c r="K1429">
        <v>0</v>
      </c>
      <c r="L1429" t="s">
        <v>70</v>
      </c>
      <c r="M1429" t="s">
        <v>74</v>
      </c>
      <c r="N1429" t="s">
        <v>75</v>
      </c>
      <c r="O1429" t="s">
        <v>115</v>
      </c>
      <c r="P1429">
        <v>2</v>
      </c>
      <c r="Q1429">
        <v>2</v>
      </c>
      <c r="R1429">
        <v>1</v>
      </c>
    </row>
    <row r="1430" spans="1:18" x14ac:dyDescent="0.25">
      <c r="A1430" s="8" t="s">
        <v>697</v>
      </c>
      <c r="B1430">
        <v>0</v>
      </c>
      <c r="C1430">
        <v>1</v>
      </c>
      <c r="D1430">
        <v>2020</v>
      </c>
      <c r="E1430">
        <v>10</v>
      </c>
      <c r="F1430" t="s">
        <v>649</v>
      </c>
      <c r="G1430">
        <v>6110</v>
      </c>
      <c r="H1430" t="b">
        <v>0</v>
      </c>
      <c r="I1430">
        <v>5016.75</v>
      </c>
      <c r="J1430">
        <v>0</v>
      </c>
      <c r="K1430">
        <v>0</v>
      </c>
      <c r="L1430" t="s">
        <v>70</v>
      </c>
      <c r="M1430" t="s">
        <v>74</v>
      </c>
      <c r="N1430" t="s">
        <v>78</v>
      </c>
      <c r="O1430" t="s">
        <v>79</v>
      </c>
      <c r="P1430">
        <v>2</v>
      </c>
      <c r="Q1430">
        <v>2</v>
      </c>
      <c r="R1430">
        <v>2</v>
      </c>
    </row>
    <row r="1431" spans="1:18" x14ac:dyDescent="0.25">
      <c r="A1431" s="8" t="s">
        <v>697</v>
      </c>
      <c r="B1431">
        <v>0</v>
      </c>
      <c r="C1431">
        <v>1</v>
      </c>
      <c r="D1431">
        <v>2020</v>
      </c>
      <c r="E1431">
        <v>10</v>
      </c>
      <c r="F1431" t="s">
        <v>649</v>
      </c>
      <c r="G1431">
        <v>6140</v>
      </c>
      <c r="H1431" t="b">
        <v>0</v>
      </c>
      <c r="I1431">
        <v>100</v>
      </c>
      <c r="J1431">
        <v>85</v>
      </c>
      <c r="K1431">
        <v>0</v>
      </c>
      <c r="L1431" t="s">
        <v>70</v>
      </c>
      <c r="M1431" t="s">
        <v>74</v>
      </c>
      <c r="N1431" t="s">
        <v>78</v>
      </c>
      <c r="O1431" t="s">
        <v>147</v>
      </c>
      <c r="P1431">
        <v>2</v>
      </c>
      <c r="Q1431">
        <v>2</v>
      </c>
      <c r="R1431">
        <v>2</v>
      </c>
    </row>
    <row r="1432" spans="1:18" x14ac:dyDescent="0.25">
      <c r="A1432" s="8" t="s">
        <v>697</v>
      </c>
      <c r="B1432">
        <v>0</v>
      </c>
      <c r="C1432">
        <v>1</v>
      </c>
      <c r="D1432">
        <v>2020</v>
      </c>
      <c r="E1432">
        <v>10</v>
      </c>
      <c r="F1432" t="s">
        <v>649</v>
      </c>
      <c r="G1432">
        <v>6650</v>
      </c>
      <c r="H1432" t="b">
        <v>0</v>
      </c>
      <c r="I1432">
        <v>1874.91</v>
      </c>
      <c r="J1432">
        <v>0</v>
      </c>
      <c r="K1432">
        <v>0</v>
      </c>
      <c r="L1432" t="s">
        <v>70</v>
      </c>
      <c r="M1432" t="s">
        <v>82</v>
      </c>
      <c r="N1432" t="s">
        <v>94</v>
      </c>
      <c r="O1432" t="s">
        <v>96</v>
      </c>
      <c r="P1432">
        <v>2</v>
      </c>
      <c r="Q1432">
        <v>4</v>
      </c>
      <c r="R1432">
        <v>5</v>
      </c>
    </row>
    <row r="1433" spans="1:18" x14ac:dyDescent="0.25">
      <c r="A1433" s="8" t="s">
        <v>697</v>
      </c>
      <c r="B1433">
        <v>0</v>
      </c>
      <c r="C1433">
        <v>1</v>
      </c>
      <c r="D1433">
        <v>2020</v>
      </c>
      <c r="E1433">
        <v>10</v>
      </c>
      <c r="F1433" t="s">
        <v>649</v>
      </c>
      <c r="G1433">
        <v>6651</v>
      </c>
      <c r="H1433" t="b">
        <v>0</v>
      </c>
      <c r="I1433">
        <v>1403.26</v>
      </c>
      <c r="J1433">
        <v>0</v>
      </c>
      <c r="K1433">
        <v>0</v>
      </c>
      <c r="L1433" t="s">
        <v>70</v>
      </c>
      <c r="M1433" t="s">
        <v>82</v>
      </c>
      <c r="N1433" t="s">
        <v>94</v>
      </c>
      <c r="O1433" t="s">
        <v>117</v>
      </c>
      <c r="P1433">
        <v>2</v>
      </c>
      <c r="Q1433">
        <v>4</v>
      </c>
      <c r="R1433">
        <v>5</v>
      </c>
    </row>
    <row r="1434" spans="1:18" x14ac:dyDescent="0.25">
      <c r="A1434" s="8" t="s">
        <v>697</v>
      </c>
      <c r="B1434">
        <v>0</v>
      </c>
      <c r="C1434">
        <v>1</v>
      </c>
      <c r="D1434">
        <v>2020</v>
      </c>
      <c r="E1434">
        <v>10</v>
      </c>
      <c r="F1434" t="s">
        <v>650</v>
      </c>
      <c r="G1434">
        <v>3790</v>
      </c>
      <c r="H1434" t="b">
        <v>0</v>
      </c>
      <c r="I1434">
        <v>0</v>
      </c>
      <c r="J1434">
        <v>26609.65</v>
      </c>
      <c r="K1434">
        <v>2</v>
      </c>
      <c r="L1434" t="s">
        <v>51</v>
      </c>
      <c r="M1434" t="s">
        <v>52</v>
      </c>
      <c r="N1434" t="s">
        <v>52</v>
      </c>
      <c r="O1434" t="s">
        <v>59</v>
      </c>
      <c r="P1434">
        <v>3</v>
      </c>
      <c r="Q1434">
        <v>8</v>
      </c>
      <c r="R1434">
        <v>1</v>
      </c>
    </row>
    <row r="1435" spans="1:18" x14ac:dyDescent="0.25">
      <c r="A1435" s="8" t="s">
        <v>697</v>
      </c>
      <c r="B1435">
        <v>0</v>
      </c>
      <c r="C1435">
        <v>1</v>
      </c>
      <c r="D1435">
        <v>2020</v>
      </c>
      <c r="E1435">
        <v>10</v>
      </c>
      <c r="F1435" t="s">
        <v>650</v>
      </c>
      <c r="G1435">
        <v>6020</v>
      </c>
      <c r="H1435" t="b">
        <v>0</v>
      </c>
      <c r="I1435">
        <v>13045.62</v>
      </c>
      <c r="J1435">
        <v>0</v>
      </c>
      <c r="K1435">
        <v>0</v>
      </c>
      <c r="L1435" t="s">
        <v>70</v>
      </c>
      <c r="M1435" t="s">
        <v>74</v>
      </c>
      <c r="N1435" t="s">
        <v>75</v>
      </c>
      <c r="O1435" t="s">
        <v>76</v>
      </c>
      <c r="P1435">
        <v>2</v>
      </c>
      <c r="Q1435">
        <v>2</v>
      </c>
      <c r="R1435">
        <v>1</v>
      </c>
    </row>
    <row r="1436" spans="1:18" x14ac:dyDescent="0.25">
      <c r="A1436" s="8" t="s">
        <v>697</v>
      </c>
      <c r="B1436">
        <v>0</v>
      </c>
      <c r="C1436">
        <v>1</v>
      </c>
      <c r="D1436">
        <v>2020</v>
      </c>
      <c r="E1436">
        <v>10</v>
      </c>
      <c r="F1436" t="s">
        <v>650</v>
      </c>
      <c r="G1436">
        <v>6024</v>
      </c>
      <c r="H1436" t="b">
        <v>0</v>
      </c>
      <c r="I1436">
        <v>10000</v>
      </c>
      <c r="J1436">
        <v>0</v>
      </c>
      <c r="K1436">
        <v>0</v>
      </c>
      <c r="L1436" t="s">
        <v>70</v>
      </c>
      <c r="M1436" t="s">
        <v>74</v>
      </c>
      <c r="N1436" t="s">
        <v>75</v>
      </c>
      <c r="O1436" t="s">
        <v>77</v>
      </c>
      <c r="P1436">
        <v>2</v>
      </c>
      <c r="Q1436">
        <v>2</v>
      </c>
      <c r="R1436">
        <v>1</v>
      </c>
    </row>
    <row r="1437" spans="1:18" x14ac:dyDescent="0.25">
      <c r="A1437" s="8" t="s">
        <v>697</v>
      </c>
      <c r="B1437">
        <v>0</v>
      </c>
      <c r="C1437">
        <v>1</v>
      </c>
      <c r="D1437">
        <v>2020</v>
      </c>
      <c r="E1437">
        <v>10</v>
      </c>
      <c r="F1437" t="s">
        <v>650</v>
      </c>
      <c r="G1437">
        <v>6110</v>
      </c>
      <c r="H1437" t="b">
        <v>0</v>
      </c>
      <c r="I1437">
        <v>3534.36</v>
      </c>
      <c r="J1437">
        <v>0</v>
      </c>
      <c r="K1437">
        <v>0</v>
      </c>
      <c r="L1437" t="s">
        <v>70</v>
      </c>
      <c r="M1437" t="s">
        <v>74</v>
      </c>
      <c r="N1437" t="s">
        <v>78</v>
      </c>
      <c r="O1437" t="s">
        <v>79</v>
      </c>
      <c r="P1437">
        <v>2</v>
      </c>
      <c r="Q1437">
        <v>2</v>
      </c>
      <c r="R1437">
        <v>2</v>
      </c>
    </row>
    <row r="1438" spans="1:18" x14ac:dyDescent="0.25">
      <c r="A1438" s="8" t="s">
        <v>697</v>
      </c>
      <c r="B1438">
        <v>0</v>
      </c>
      <c r="C1438">
        <v>1</v>
      </c>
      <c r="D1438">
        <v>2020</v>
      </c>
      <c r="E1438">
        <v>10</v>
      </c>
      <c r="F1438" t="s">
        <v>650</v>
      </c>
      <c r="G1438">
        <v>6111</v>
      </c>
      <c r="H1438" t="b">
        <v>0</v>
      </c>
      <c r="I1438">
        <v>29.67</v>
      </c>
      <c r="J1438">
        <v>0</v>
      </c>
      <c r="K1438">
        <v>0</v>
      </c>
      <c r="L1438" t="s">
        <v>70</v>
      </c>
      <c r="M1438" t="s">
        <v>74</v>
      </c>
      <c r="N1438" t="s">
        <v>78</v>
      </c>
      <c r="O1438" t="s">
        <v>80</v>
      </c>
      <c r="P1438">
        <v>2</v>
      </c>
      <c r="Q1438">
        <v>2</v>
      </c>
      <c r="R1438">
        <v>2</v>
      </c>
    </row>
    <row r="1439" spans="1:18" x14ac:dyDescent="0.25">
      <c r="A1439" s="8" t="s">
        <v>697</v>
      </c>
      <c r="B1439">
        <v>0</v>
      </c>
      <c r="C1439">
        <v>1</v>
      </c>
      <c r="D1439">
        <v>2020</v>
      </c>
      <c r="E1439">
        <v>10</v>
      </c>
      <c r="F1439" t="s">
        <v>655</v>
      </c>
      <c r="G1439">
        <v>670</v>
      </c>
      <c r="H1439" t="b">
        <v>0</v>
      </c>
      <c r="I1439">
        <v>499</v>
      </c>
      <c r="J1439">
        <v>0</v>
      </c>
      <c r="K1439">
        <v>1</v>
      </c>
      <c r="L1439" t="s">
        <v>9</v>
      </c>
      <c r="M1439" t="s">
        <v>13</v>
      </c>
      <c r="N1439" t="s">
        <v>14</v>
      </c>
      <c r="O1439" t="s">
        <v>18</v>
      </c>
      <c r="P1439">
        <v>1</v>
      </c>
      <c r="Q1439">
        <v>2</v>
      </c>
      <c r="R1439">
        <v>3</v>
      </c>
    </row>
    <row r="1440" spans="1:18" x14ac:dyDescent="0.25">
      <c r="A1440" s="8" t="s">
        <v>697</v>
      </c>
      <c r="B1440">
        <v>0</v>
      </c>
      <c r="C1440">
        <v>1</v>
      </c>
      <c r="D1440">
        <v>2020</v>
      </c>
      <c r="E1440">
        <v>10</v>
      </c>
      <c r="F1440" t="s">
        <v>655</v>
      </c>
      <c r="G1440">
        <v>1405</v>
      </c>
      <c r="H1440" t="b">
        <v>0</v>
      </c>
      <c r="I1440">
        <v>101.2</v>
      </c>
      <c r="J1440">
        <v>0.14000000000000001</v>
      </c>
      <c r="K1440">
        <v>1</v>
      </c>
      <c r="L1440" t="s">
        <v>19</v>
      </c>
      <c r="M1440" t="s">
        <v>23</v>
      </c>
      <c r="N1440" t="s">
        <v>24</v>
      </c>
      <c r="O1440" t="s">
        <v>29</v>
      </c>
      <c r="P1440">
        <v>2</v>
      </c>
      <c r="Q1440">
        <v>2</v>
      </c>
      <c r="R1440">
        <v>4</v>
      </c>
    </row>
    <row r="1441" spans="1:18" x14ac:dyDescent="0.25">
      <c r="A1441" s="8" t="s">
        <v>697</v>
      </c>
      <c r="B1441">
        <v>0</v>
      </c>
      <c r="C1441">
        <v>1</v>
      </c>
      <c r="D1441">
        <v>2020</v>
      </c>
      <c r="E1441">
        <v>10</v>
      </c>
      <c r="F1441" t="s">
        <v>655</v>
      </c>
      <c r="G1441">
        <v>3300</v>
      </c>
      <c r="H1441" t="b">
        <v>0</v>
      </c>
      <c r="I1441">
        <v>1.01</v>
      </c>
      <c r="J1441">
        <v>733.7</v>
      </c>
      <c r="K1441">
        <v>2</v>
      </c>
      <c r="L1441" t="s">
        <v>51</v>
      </c>
      <c r="M1441" t="s">
        <v>149</v>
      </c>
      <c r="N1441" t="s">
        <v>149</v>
      </c>
      <c r="O1441" t="s">
        <v>150</v>
      </c>
      <c r="P1441">
        <v>3</v>
      </c>
      <c r="Q1441">
        <v>4</v>
      </c>
      <c r="R1441">
        <v>1</v>
      </c>
    </row>
    <row r="1442" spans="1:18" x14ac:dyDescent="0.25">
      <c r="A1442" s="8" t="s">
        <v>697</v>
      </c>
      <c r="B1442">
        <v>0</v>
      </c>
      <c r="C1442">
        <v>1</v>
      </c>
      <c r="D1442">
        <v>2020</v>
      </c>
      <c r="E1442">
        <v>10</v>
      </c>
      <c r="F1442" t="s">
        <v>655</v>
      </c>
      <c r="G1442">
        <v>3790</v>
      </c>
      <c r="H1442" t="b">
        <v>0</v>
      </c>
      <c r="I1442">
        <v>0</v>
      </c>
      <c r="J1442">
        <v>3065.13</v>
      </c>
      <c r="K1442">
        <v>2</v>
      </c>
      <c r="L1442" t="s">
        <v>51</v>
      </c>
      <c r="M1442" t="s">
        <v>52</v>
      </c>
      <c r="N1442" t="s">
        <v>52</v>
      </c>
      <c r="O1442" t="s">
        <v>59</v>
      </c>
      <c r="P1442">
        <v>3</v>
      </c>
      <c r="Q1442">
        <v>8</v>
      </c>
      <c r="R1442">
        <v>1</v>
      </c>
    </row>
    <row r="1443" spans="1:18" x14ac:dyDescent="0.25">
      <c r="A1443" s="8" t="s">
        <v>697</v>
      </c>
      <c r="B1443">
        <v>0</v>
      </c>
      <c r="C1443">
        <v>1</v>
      </c>
      <c r="D1443">
        <v>2020</v>
      </c>
      <c r="E1443">
        <v>10</v>
      </c>
      <c r="F1443" t="s">
        <v>655</v>
      </c>
      <c r="G1443">
        <v>6020</v>
      </c>
      <c r="H1443" t="b">
        <v>0</v>
      </c>
      <c r="I1443">
        <v>2500</v>
      </c>
      <c r="J1443">
        <v>0</v>
      </c>
      <c r="K1443">
        <v>0</v>
      </c>
      <c r="L1443" t="s">
        <v>70</v>
      </c>
      <c r="M1443" t="s">
        <v>74</v>
      </c>
      <c r="N1443" t="s">
        <v>75</v>
      </c>
      <c r="O1443" t="s">
        <v>76</v>
      </c>
      <c r="P1443">
        <v>2</v>
      </c>
      <c r="Q1443">
        <v>2</v>
      </c>
      <c r="R1443">
        <v>1</v>
      </c>
    </row>
    <row r="1444" spans="1:18" x14ac:dyDescent="0.25">
      <c r="A1444" s="8" t="s">
        <v>697</v>
      </c>
      <c r="B1444">
        <v>0</v>
      </c>
      <c r="C1444">
        <v>1</v>
      </c>
      <c r="D1444">
        <v>2020</v>
      </c>
      <c r="E1444">
        <v>10</v>
      </c>
      <c r="F1444" t="s">
        <v>655</v>
      </c>
      <c r="G1444">
        <v>6110</v>
      </c>
      <c r="H1444" t="b">
        <v>0</v>
      </c>
      <c r="I1444">
        <v>565.13</v>
      </c>
      <c r="J1444">
        <v>0</v>
      </c>
      <c r="K1444">
        <v>0</v>
      </c>
      <c r="L1444" t="s">
        <v>70</v>
      </c>
      <c r="M1444" t="s">
        <v>74</v>
      </c>
      <c r="N1444" t="s">
        <v>78</v>
      </c>
      <c r="O1444" t="s">
        <v>79</v>
      </c>
      <c r="P1444">
        <v>2</v>
      </c>
      <c r="Q1444">
        <v>2</v>
      </c>
      <c r="R1444">
        <v>2</v>
      </c>
    </row>
    <row r="1445" spans="1:18" x14ac:dyDescent="0.25">
      <c r="A1445" s="8" t="s">
        <v>697</v>
      </c>
      <c r="B1445">
        <v>0</v>
      </c>
      <c r="C1445">
        <v>1</v>
      </c>
      <c r="D1445">
        <v>2020</v>
      </c>
      <c r="E1445">
        <v>10</v>
      </c>
      <c r="F1445" t="s">
        <v>655</v>
      </c>
      <c r="G1445">
        <v>6470</v>
      </c>
      <c r="H1445" t="b">
        <v>0</v>
      </c>
      <c r="I1445">
        <v>43.5</v>
      </c>
      <c r="J1445">
        <v>0.87</v>
      </c>
      <c r="K1445">
        <v>0</v>
      </c>
      <c r="L1445" t="s">
        <v>70</v>
      </c>
      <c r="M1445" t="s">
        <v>82</v>
      </c>
      <c r="N1445" t="s">
        <v>91</v>
      </c>
      <c r="O1445" t="s">
        <v>92</v>
      </c>
      <c r="P1445">
        <v>2</v>
      </c>
      <c r="Q1445">
        <v>4</v>
      </c>
      <c r="R1445">
        <v>3</v>
      </c>
    </row>
    <row r="1446" spans="1:18" x14ac:dyDescent="0.25">
      <c r="A1446" s="8" t="s">
        <v>697</v>
      </c>
      <c r="B1446">
        <v>0</v>
      </c>
      <c r="C1446">
        <v>1</v>
      </c>
      <c r="D1446">
        <v>2020</v>
      </c>
      <c r="E1446">
        <v>10</v>
      </c>
      <c r="F1446" t="s">
        <v>655</v>
      </c>
      <c r="G1446">
        <v>6850</v>
      </c>
      <c r="H1446" t="b">
        <v>0</v>
      </c>
      <c r="I1446">
        <v>90</v>
      </c>
      <c r="J1446">
        <v>0</v>
      </c>
      <c r="K1446">
        <v>0</v>
      </c>
      <c r="L1446" t="s">
        <v>70</v>
      </c>
      <c r="M1446" t="s">
        <v>82</v>
      </c>
      <c r="N1446" t="s">
        <v>103</v>
      </c>
      <c r="O1446" t="s">
        <v>103</v>
      </c>
      <c r="P1446">
        <v>2</v>
      </c>
      <c r="Q1446">
        <v>4</v>
      </c>
      <c r="R1446">
        <v>11</v>
      </c>
    </row>
    <row r="1447" spans="1:18" x14ac:dyDescent="0.25">
      <c r="A1447" s="8" t="s">
        <v>697</v>
      </c>
      <c r="B1447">
        <v>0</v>
      </c>
      <c r="C1447">
        <v>0</v>
      </c>
      <c r="D1447">
        <v>2020</v>
      </c>
      <c r="E1447">
        <v>10</v>
      </c>
      <c r="F1447" t="s">
        <v>652</v>
      </c>
      <c r="G1447">
        <v>1403</v>
      </c>
      <c r="H1447" t="b">
        <v>0</v>
      </c>
      <c r="I1447">
        <v>21.49</v>
      </c>
      <c r="J1447">
        <v>0</v>
      </c>
      <c r="K1447">
        <v>1</v>
      </c>
      <c r="L1447" t="s">
        <v>19</v>
      </c>
      <c r="M1447" t="s">
        <v>23</v>
      </c>
      <c r="N1447" t="s">
        <v>24</v>
      </c>
      <c r="O1447" t="s">
        <v>29</v>
      </c>
      <c r="P1447">
        <v>2</v>
      </c>
      <c r="Q1447">
        <v>2</v>
      </c>
      <c r="R1447">
        <v>4</v>
      </c>
    </row>
    <row r="1448" spans="1:18" x14ac:dyDescent="0.25">
      <c r="A1448" s="8" t="s">
        <v>697</v>
      </c>
      <c r="B1448">
        <v>0</v>
      </c>
      <c r="C1448">
        <v>0</v>
      </c>
      <c r="D1448">
        <v>2020</v>
      </c>
      <c r="E1448">
        <v>10</v>
      </c>
      <c r="F1448" t="s">
        <v>652</v>
      </c>
      <c r="G1448">
        <v>1405</v>
      </c>
      <c r="H1448" t="b">
        <v>0</v>
      </c>
      <c r="I1448">
        <v>27.86</v>
      </c>
      <c r="J1448">
        <v>0</v>
      </c>
      <c r="K1448">
        <v>1</v>
      </c>
      <c r="L1448" t="s">
        <v>19</v>
      </c>
      <c r="M1448" t="s">
        <v>23</v>
      </c>
      <c r="N1448" t="s">
        <v>24</v>
      </c>
      <c r="O1448" t="s">
        <v>29</v>
      </c>
      <c r="P1448">
        <v>2</v>
      </c>
      <c r="Q1448">
        <v>2</v>
      </c>
      <c r="R1448">
        <v>4</v>
      </c>
    </row>
    <row r="1449" spans="1:18" x14ac:dyDescent="0.25">
      <c r="A1449" s="8" t="s">
        <v>697</v>
      </c>
      <c r="B1449">
        <v>0</v>
      </c>
      <c r="C1449">
        <v>1</v>
      </c>
      <c r="D1449">
        <v>2020</v>
      </c>
      <c r="E1449">
        <v>10</v>
      </c>
      <c r="F1449" t="s">
        <v>652</v>
      </c>
      <c r="G1449">
        <v>1405</v>
      </c>
      <c r="H1449" t="b">
        <v>0</v>
      </c>
      <c r="I1449">
        <v>0</v>
      </c>
      <c r="J1449">
        <v>254.4</v>
      </c>
      <c r="K1449">
        <v>1</v>
      </c>
      <c r="L1449" t="s">
        <v>19</v>
      </c>
      <c r="M1449" t="s">
        <v>23</v>
      </c>
      <c r="N1449" t="s">
        <v>24</v>
      </c>
      <c r="O1449" t="s">
        <v>29</v>
      </c>
      <c r="P1449">
        <v>2</v>
      </c>
      <c r="Q1449">
        <v>2</v>
      </c>
      <c r="R1449">
        <v>4</v>
      </c>
    </row>
    <row r="1450" spans="1:18" x14ac:dyDescent="0.25">
      <c r="A1450" s="8" t="s">
        <v>697</v>
      </c>
      <c r="B1450">
        <v>0</v>
      </c>
      <c r="C1450">
        <v>1</v>
      </c>
      <c r="D1450">
        <v>2020</v>
      </c>
      <c r="E1450">
        <v>10</v>
      </c>
      <c r="F1450" t="s">
        <v>652</v>
      </c>
      <c r="G1450">
        <v>1406</v>
      </c>
      <c r="H1450" t="b">
        <v>0</v>
      </c>
      <c r="I1450">
        <v>53.2</v>
      </c>
      <c r="J1450">
        <v>0</v>
      </c>
      <c r="K1450">
        <v>1</v>
      </c>
      <c r="L1450" t="s">
        <v>19</v>
      </c>
      <c r="M1450" t="s">
        <v>23</v>
      </c>
      <c r="N1450" t="s">
        <v>24</v>
      </c>
      <c r="O1450" t="s">
        <v>27</v>
      </c>
      <c r="P1450">
        <v>2</v>
      </c>
      <c r="Q1450">
        <v>2</v>
      </c>
      <c r="R1450">
        <v>4</v>
      </c>
    </row>
    <row r="1451" spans="1:18" x14ac:dyDescent="0.25">
      <c r="A1451" s="8" t="s">
        <v>697</v>
      </c>
      <c r="B1451">
        <v>0</v>
      </c>
      <c r="C1451">
        <v>1</v>
      </c>
      <c r="D1451">
        <v>2020</v>
      </c>
      <c r="E1451">
        <v>10</v>
      </c>
      <c r="F1451" t="s">
        <v>652</v>
      </c>
      <c r="G1451">
        <v>1434</v>
      </c>
      <c r="H1451" t="b">
        <v>0</v>
      </c>
      <c r="I1451">
        <v>0</v>
      </c>
      <c r="J1451">
        <v>142.5</v>
      </c>
      <c r="K1451">
        <v>1</v>
      </c>
      <c r="L1451" t="s">
        <v>19</v>
      </c>
      <c r="M1451" t="s">
        <v>23</v>
      </c>
      <c r="N1451" t="s">
        <v>24</v>
      </c>
      <c r="O1451" t="s">
        <v>28</v>
      </c>
      <c r="P1451">
        <v>2</v>
      </c>
      <c r="Q1451">
        <v>2</v>
      </c>
      <c r="R1451">
        <v>4</v>
      </c>
    </row>
    <row r="1452" spans="1:18" x14ac:dyDescent="0.25">
      <c r="A1452" s="8" t="s">
        <v>697</v>
      </c>
      <c r="B1452">
        <v>0</v>
      </c>
      <c r="C1452">
        <v>0</v>
      </c>
      <c r="D1452">
        <v>2020</v>
      </c>
      <c r="E1452">
        <v>10</v>
      </c>
      <c r="F1452" t="s">
        <v>652</v>
      </c>
      <c r="G1452">
        <v>3300</v>
      </c>
      <c r="H1452" t="b">
        <v>0</v>
      </c>
      <c r="I1452">
        <v>0</v>
      </c>
      <c r="J1452">
        <v>760.99</v>
      </c>
      <c r="K1452">
        <v>2</v>
      </c>
      <c r="L1452" t="s">
        <v>51</v>
      </c>
      <c r="M1452" t="s">
        <v>149</v>
      </c>
      <c r="N1452" t="s">
        <v>149</v>
      </c>
      <c r="O1452" t="s">
        <v>150</v>
      </c>
      <c r="P1452">
        <v>3</v>
      </c>
      <c r="Q1452">
        <v>4</v>
      </c>
      <c r="R1452">
        <v>1</v>
      </c>
    </row>
    <row r="1453" spans="1:18" x14ac:dyDescent="0.25">
      <c r="A1453" s="8" t="s">
        <v>697</v>
      </c>
      <c r="B1453">
        <v>0</v>
      </c>
      <c r="C1453">
        <v>1</v>
      </c>
      <c r="D1453">
        <v>2020</v>
      </c>
      <c r="E1453">
        <v>10</v>
      </c>
      <c r="F1453" t="s">
        <v>652</v>
      </c>
      <c r="G1453">
        <v>3300</v>
      </c>
      <c r="H1453" t="b">
        <v>0</v>
      </c>
      <c r="I1453">
        <v>2736.9</v>
      </c>
      <c r="J1453">
        <v>333.2</v>
      </c>
      <c r="K1453">
        <v>2</v>
      </c>
      <c r="L1453" t="s">
        <v>51</v>
      </c>
      <c r="M1453" t="s">
        <v>149</v>
      </c>
      <c r="N1453" t="s">
        <v>149</v>
      </c>
      <c r="O1453" t="s">
        <v>150</v>
      </c>
      <c r="P1453">
        <v>3</v>
      </c>
      <c r="Q1453">
        <v>4</v>
      </c>
      <c r="R1453">
        <v>1</v>
      </c>
    </row>
    <row r="1454" spans="1:18" x14ac:dyDescent="0.25">
      <c r="A1454" s="8" t="s">
        <v>697</v>
      </c>
      <c r="B1454">
        <v>0</v>
      </c>
      <c r="C1454">
        <v>1</v>
      </c>
      <c r="D1454">
        <v>2020</v>
      </c>
      <c r="E1454">
        <v>10</v>
      </c>
      <c r="F1454" t="s">
        <v>652</v>
      </c>
      <c r="G1454">
        <v>3790</v>
      </c>
      <c r="H1454" t="b">
        <v>0</v>
      </c>
      <c r="I1454">
        <v>0</v>
      </c>
      <c r="J1454">
        <v>11024.26</v>
      </c>
      <c r="K1454">
        <v>2</v>
      </c>
      <c r="L1454" t="s">
        <v>51</v>
      </c>
      <c r="M1454" t="s">
        <v>52</v>
      </c>
      <c r="N1454" t="s">
        <v>52</v>
      </c>
      <c r="O1454" t="s">
        <v>59</v>
      </c>
      <c r="P1454">
        <v>3</v>
      </c>
      <c r="Q1454">
        <v>8</v>
      </c>
      <c r="R1454">
        <v>1</v>
      </c>
    </row>
    <row r="1455" spans="1:18" x14ac:dyDescent="0.25">
      <c r="A1455" s="8" t="s">
        <v>697</v>
      </c>
      <c r="B1455">
        <v>0</v>
      </c>
      <c r="C1455">
        <v>1</v>
      </c>
      <c r="D1455">
        <v>2020</v>
      </c>
      <c r="E1455">
        <v>10</v>
      </c>
      <c r="F1455" t="s">
        <v>652</v>
      </c>
      <c r="G1455">
        <v>6020</v>
      </c>
      <c r="H1455" t="b">
        <v>0</v>
      </c>
      <c r="I1455">
        <v>10000</v>
      </c>
      <c r="J1455">
        <v>0</v>
      </c>
      <c r="K1455">
        <v>0</v>
      </c>
      <c r="L1455" t="s">
        <v>70</v>
      </c>
      <c r="M1455" t="s">
        <v>74</v>
      </c>
      <c r="N1455" t="s">
        <v>75</v>
      </c>
      <c r="O1455" t="s">
        <v>76</v>
      </c>
      <c r="P1455">
        <v>2</v>
      </c>
      <c r="Q1455">
        <v>2</v>
      </c>
      <c r="R1455">
        <v>1</v>
      </c>
    </row>
    <row r="1456" spans="1:18" x14ac:dyDescent="0.25">
      <c r="A1456" s="8" t="s">
        <v>697</v>
      </c>
      <c r="B1456">
        <v>0</v>
      </c>
      <c r="C1456">
        <v>1</v>
      </c>
      <c r="D1456">
        <v>2020</v>
      </c>
      <c r="E1456">
        <v>10</v>
      </c>
      <c r="F1456" t="s">
        <v>652</v>
      </c>
      <c r="G1456">
        <v>6110</v>
      </c>
      <c r="H1456" t="b">
        <v>0</v>
      </c>
      <c r="I1456">
        <v>1024.26</v>
      </c>
      <c r="J1456">
        <v>0</v>
      </c>
      <c r="K1456">
        <v>0</v>
      </c>
      <c r="L1456" t="s">
        <v>70</v>
      </c>
      <c r="M1456" t="s">
        <v>74</v>
      </c>
      <c r="N1456" t="s">
        <v>78</v>
      </c>
      <c r="O1456" t="s">
        <v>79</v>
      </c>
      <c r="P1456">
        <v>2</v>
      </c>
      <c r="Q1456">
        <v>2</v>
      </c>
      <c r="R1456">
        <v>2</v>
      </c>
    </row>
    <row r="1457" spans="1:18" x14ac:dyDescent="0.25">
      <c r="A1457" s="8" t="s">
        <v>697</v>
      </c>
      <c r="B1457">
        <v>0</v>
      </c>
      <c r="C1457">
        <v>0</v>
      </c>
      <c r="D1457">
        <v>2020</v>
      </c>
      <c r="E1457">
        <v>10</v>
      </c>
      <c r="F1457" t="s">
        <v>652</v>
      </c>
      <c r="G1457">
        <v>6640</v>
      </c>
      <c r="H1457" t="b">
        <v>0</v>
      </c>
      <c r="I1457">
        <v>24.38</v>
      </c>
      <c r="J1457">
        <v>0</v>
      </c>
      <c r="K1457">
        <v>0</v>
      </c>
      <c r="L1457" t="s">
        <v>70</v>
      </c>
      <c r="M1457" t="s">
        <v>82</v>
      </c>
      <c r="N1457" t="s">
        <v>94</v>
      </c>
      <c r="O1457" t="s">
        <v>95</v>
      </c>
      <c r="P1457">
        <v>2</v>
      </c>
      <c r="Q1457">
        <v>4</v>
      </c>
      <c r="R1457">
        <v>5</v>
      </c>
    </row>
    <row r="1458" spans="1:18" x14ac:dyDescent="0.25">
      <c r="A1458" s="8" t="s">
        <v>697</v>
      </c>
      <c r="B1458">
        <v>0</v>
      </c>
      <c r="C1458">
        <v>0</v>
      </c>
      <c r="D1458">
        <v>2020</v>
      </c>
      <c r="E1458">
        <v>10</v>
      </c>
      <c r="F1458" t="s">
        <v>652</v>
      </c>
      <c r="G1458">
        <v>6650</v>
      </c>
      <c r="H1458" t="b">
        <v>0</v>
      </c>
      <c r="I1458">
        <v>547.62</v>
      </c>
      <c r="J1458">
        <v>0</v>
      </c>
      <c r="K1458">
        <v>0</v>
      </c>
      <c r="L1458" t="s">
        <v>70</v>
      </c>
      <c r="M1458" t="s">
        <v>82</v>
      </c>
      <c r="N1458" t="s">
        <v>94</v>
      </c>
      <c r="O1458" t="s">
        <v>96</v>
      </c>
      <c r="P1458">
        <v>2</v>
      </c>
      <c r="Q1458">
        <v>4</v>
      </c>
      <c r="R1458">
        <v>5</v>
      </c>
    </row>
    <row r="1459" spans="1:18" x14ac:dyDescent="0.25">
      <c r="A1459" s="8" t="s">
        <v>697</v>
      </c>
      <c r="B1459">
        <v>0</v>
      </c>
      <c r="C1459">
        <v>0</v>
      </c>
      <c r="D1459">
        <v>2020</v>
      </c>
      <c r="E1459">
        <v>10</v>
      </c>
      <c r="F1459" t="s">
        <v>652</v>
      </c>
      <c r="G1459">
        <v>6651</v>
      </c>
      <c r="H1459" t="b">
        <v>0</v>
      </c>
      <c r="I1459">
        <v>66.84</v>
      </c>
      <c r="J1459">
        <v>0</v>
      </c>
      <c r="K1459">
        <v>0</v>
      </c>
      <c r="L1459" t="s">
        <v>70</v>
      </c>
      <c r="M1459" t="s">
        <v>82</v>
      </c>
      <c r="N1459" t="s">
        <v>94</v>
      </c>
      <c r="O1459" t="s">
        <v>117</v>
      </c>
      <c r="P1459">
        <v>2</v>
      </c>
      <c r="Q1459">
        <v>4</v>
      </c>
      <c r="R1459">
        <v>5</v>
      </c>
    </row>
    <row r="1460" spans="1:18" x14ac:dyDescent="0.25">
      <c r="A1460" s="8" t="s">
        <v>697</v>
      </c>
      <c r="B1460">
        <v>0</v>
      </c>
      <c r="C1460">
        <v>0</v>
      </c>
      <c r="D1460">
        <v>2020</v>
      </c>
      <c r="E1460">
        <v>10</v>
      </c>
      <c r="F1460" t="s">
        <v>652</v>
      </c>
      <c r="G1460">
        <v>6664</v>
      </c>
      <c r="H1460" t="b">
        <v>0</v>
      </c>
      <c r="I1460">
        <v>72.8</v>
      </c>
      <c r="J1460">
        <v>0</v>
      </c>
      <c r="K1460">
        <v>0</v>
      </c>
      <c r="L1460" t="s">
        <v>70</v>
      </c>
      <c r="M1460" t="s">
        <v>82</v>
      </c>
      <c r="N1460" t="s">
        <v>94</v>
      </c>
      <c r="O1460" t="s">
        <v>98</v>
      </c>
      <c r="P1460">
        <v>2</v>
      </c>
      <c r="Q1460">
        <v>4</v>
      </c>
      <c r="R1460">
        <v>5</v>
      </c>
    </row>
    <row r="1461" spans="1:18" x14ac:dyDescent="0.25">
      <c r="A1461" s="8" t="s">
        <v>697</v>
      </c>
      <c r="B1461">
        <v>0</v>
      </c>
      <c r="C1461">
        <v>1</v>
      </c>
      <c r="D1461">
        <v>2020</v>
      </c>
      <c r="E1461">
        <v>10</v>
      </c>
      <c r="F1461" t="s">
        <v>652</v>
      </c>
      <c r="G1461">
        <v>6820</v>
      </c>
      <c r="H1461" t="b">
        <v>0</v>
      </c>
      <c r="I1461">
        <v>280</v>
      </c>
      <c r="J1461">
        <v>0</v>
      </c>
      <c r="K1461">
        <v>0</v>
      </c>
      <c r="L1461" t="s">
        <v>70</v>
      </c>
      <c r="M1461" t="s">
        <v>82</v>
      </c>
      <c r="N1461" t="s">
        <v>99</v>
      </c>
      <c r="O1461" t="s">
        <v>615</v>
      </c>
      <c r="P1461">
        <v>2</v>
      </c>
      <c r="Q1461">
        <v>4</v>
      </c>
      <c r="R1461">
        <v>6</v>
      </c>
    </row>
    <row r="1462" spans="1:18" x14ac:dyDescent="0.25">
      <c r="A1462" s="8" t="s">
        <v>697</v>
      </c>
      <c r="B1462">
        <v>0</v>
      </c>
      <c r="C1462">
        <v>1</v>
      </c>
      <c r="D1462">
        <v>2020</v>
      </c>
      <c r="E1462">
        <v>10</v>
      </c>
      <c r="F1462" t="s">
        <v>652</v>
      </c>
      <c r="G1462">
        <v>6821</v>
      </c>
      <c r="H1462" t="b">
        <v>0</v>
      </c>
      <c r="I1462">
        <v>0</v>
      </c>
      <c r="J1462">
        <v>2340</v>
      </c>
      <c r="K1462">
        <v>0</v>
      </c>
      <c r="L1462" t="s">
        <v>70</v>
      </c>
      <c r="M1462" t="s">
        <v>74</v>
      </c>
      <c r="N1462" t="s">
        <v>78</v>
      </c>
      <c r="O1462" t="s">
        <v>118</v>
      </c>
      <c r="P1462">
        <v>2</v>
      </c>
      <c r="Q1462">
        <v>2</v>
      </c>
      <c r="R1462">
        <v>2</v>
      </c>
    </row>
    <row r="1463" spans="1:18" x14ac:dyDescent="0.25">
      <c r="A1463" s="8" t="s">
        <v>697</v>
      </c>
      <c r="B1463">
        <v>0</v>
      </c>
      <c r="C1463">
        <v>1</v>
      </c>
      <c r="D1463">
        <v>2020</v>
      </c>
      <c r="E1463">
        <v>10</v>
      </c>
      <c r="F1463" t="s">
        <v>653</v>
      </c>
      <c r="G1463">
        <v>770</v>
      </c>
      <c r="H1463" t="b">
        <v>0</v>
      </c>
      <c r="I1463">
        <v>114641.76</v>
      </c>
      <c r="J1463">
        <v>2293.0299999999997</v>
      </c>
      <c r="K1463">
        <v>1</v>
      </c>
      <c r="L1463" t="s">
        <v>9</v>
      </c>
      <c r="M1463" t="s">
        <v>13</v>
      </c>
      <c r="N1463" t="s">
        <v>664</v>
      </c>
      <c r="O1463" t="s">
        <v>665</v>
      </c>
      <c r="P1463">
        <v>1</v>
      </c>
      <c r="Q1463">
        <v>2</v>
      </c>
      <c r="R1463">
        <v>4</v>
      </c>
    </row>
    <row r="1464" spans="1:18" x14ac:dyDescent="0.25">
      <c r="A1464" s="8" t="s">
        <v>697</v>
      </c>
      <c r="B1464">
        <v>0</v>
      </c>
      <c r="C1464">
        <v>1</v>
      </c>
      <c r="D1464">
        <v>2020</v>
      </c>
      <c r="E1464">
        <v>10</v>
      </c>
      <c r="F1464" t="s">
        <v>653</v>
      </c>
      <c r="G1464">
        <v>1405</v>
      </c>
      <c r="H1464" t="b">
        <v>0</v>
      </c>
      <c r="I1464">
        <v>16141.42</v>
      </c>
      <c r="J1464">
        <v>366.88</v>
      </c>
      <c r="K1464">
        <v>1</v>
      </c>
      <c r="L1464" t="s">
        <v>19</v>
      </c>
      <c r="M1464" t="s">
        <v>23</v>
      </c>
      <c r="N1464" t="s">
        <v>24</v>
      </c>
      <c r="O1464" t="s">
        <v>29</v>
      </c>
      <c r="P1464">
        <v>2</v>
      </c>
      <c r="Q1464">
        <v>2</v>
      </c>
      <c r="R1464">
        <v>4</v>
      </c>
    </row>
    <row r="1465" spans="1:18" x14ac:dyDescent="0.25">
      <c r="A1465" s="8" t="s">
        <v>697</v>
      </c>
      <c r="B1465">
        <v>0</v>
      </c>
      <c r="C1465">
        <v>1</v>
      </c>
      <c r="D1465">
        <v>2020</v>
      </c>
      <c r="E1465">
        <v>10</v>
      </c>
      <c r="F1465" t="s">
        <v>653</v>
      </c>
      <c r="G1465">
        <v>1434</v>
      </c>
      <c r="H1465" t="b">
        <v>0</v>
      </c>
      <c r="I1465">
        <v>0</v>
      </c>
      <c r="J1465">
        <v>2503.4699999999998</v>
      </c>
      <c r="K1465">
        <v>1</v>
      </c>
      <c r="L1465" t="s">
        <v>19</v>
      </c>
      <c r="M1465" t="s">
        <v>23</v>
      </c>
      <c r="N1465" t="s">
        <v>24</v>
      </c>
      <c r="O1465" t="s">
        <v>28</v>
      </c>
      <c r="P1465">
        <v>2</v>
      </c>
      <c r="Q1465">
        <v>2</v>
      </c>
      <c r="R1465">
        <v>4</v>
      </c>
    </row>
    <row r="1466" spans="1:18" x14ac:dyDescent="0.25">
      <c r="A1466" s="8" t="s">
        <v>697</v>
      </c>
      <c r="B1466">
        <v>0</v>
      </c>
      <c r="C1466">
        <v>1</v>
      </c>
      <c r="D1466">
        <v>2020</v>
      </c>
      <c r="E1466">
        <v>10</v>
      </c>
      <c r="F1466" t="s">
        <v>653</v>
      </c>
      <c r="G1466">
        <v>1803</v>
      </c>
      <c r="H1466" t="b">
        <v>0</v>
      </c>
      <c r="I1466">
        <v>0</v>
      </c>
      <c r="J1466">
        <v>2964.45</v>
      </c>
      <c r="K1466">
        <v>1</v>
      </c>
      <c r="L1466" t="s">
        <v>19</v>
      </c>
      <c r="M1466" t="s">
        <v>30</v>
      </c>
      <c r="N1466" t="s">
        <v>31</v>
      </c>
      <c r="O1466" t="s">
        <v>33</v>
      </c>
      <c r="P1466">
        <v>2</v>
      </c>
      <c r="Q1466">
        <v>4</v>
      </c>
      <c r="R1466">
        <v>1</v>
      </c>
    </row>
    <row r="1467" spans="1:18" x14ac:dyDescent="0.25">
      <c r="A1467" s="8" t="s">
        <v>697</v>
      </c>
      <c r="B1467">
        <v>0</v>
      </c>
      <c r="C1467">
        <v>1</v>
      </c>
      <c r="D1467">
        <v>2020</v>
      </c>
      <c r="E1467">
        <v>10</v>
      </c>
      <c r="F1467" t="s">
        <v>653</v>
      </c>
      <c r="G1467">
        <v>3300</v>
      </c>
      <c r="H1467" t="b">
        <v>0</v>
      </c>
      <c r="I1467">
        <v>2659.9100000000003</v>
      </c>
      <c r="J1467">
        <v>100160.70000000001</v>
      </c>
      <c r="K1467">
        <v>2</v>
      </c>
      <c r="L1467" t="s">
        <v>51</v>
      </c>
      <c r="M1467" t="s">
        <v>149</v>
      </c>
      <c r="N1467" t="s">
        <v>149</v>
      </c>
      <c r="O1467" t="s">
        <v>150</v>
      </c>
      <c r="P1467">
        <v>3</v>
      </c>
      <c r="Q1467">
        <v>4</v>
      </c>
      <c r="R1467">
        <v>1</v>
      </c>
    </row>
    <row r="1468" spans="1:18" x14ac:dyDescent="0.25">
      <c r="A1468" s="8" t="s">
        <v>697</v>
      </c>
      <c r="B1468">
        <v>0</v>
      </c>
      <c r="C1468">
        <v>1</v>
      </c>
      <c r="D1468">
        <v>2020</v>
      </c>
      <c r="E1468">
        <v>10</v>
      </c>
      <c r="F1468" t="s">
        <v>653</v>
      </c>
      <c r="G1468">
        <v>4820</v>
      </c>
      <c r="H1468" t="b">
        <v>0</v>
      </c>
      <c r="I1468">
        <v>0</v>
      </c>
      <c r="J1468">
        <v>31960.12</v>
      </c>
      <c r="K1468">
        <v>0</v>
      </c>
      <c r="L1468" t="s">
        <v>63</v>
      </c>
      <c r="M1468" t="s">
        <v>67</v>
      </c>
      <c r="N1468" t="s">
        <v>68</v>
      </c>
      <c r="O1468" t="s">
        <v>68</v>
      </c>
      <c r="P1468">
        <v>1</v>
      </c>
      <c r="Q1468">
        <v>3</v>
      </c>
      <c r="R1468">
        <v>2</v>
      </c>
    </row>
    <row r="1469" spans="1:18" x14ac:dyDescent="0.25">
      <c r="A1469" s="8" t="s">
        <v>697</v>
      </c>
      <c r="B1469">
        <v>0</v>
      </c>
      <c r="C1469">
        <v>1</v>
      </c>
      <c r="D1469">
        <v>2020</v>
      </c>
      <c r="E1469">
        <v>10</v>
      </c>
      <c r="F1469" t="s">
        <v>653</v>
      </c>
      <c r="G1469">
        <v>7320</v>
      </c>
      <c r="H1469" t="b">
        <v>0</v>
      </c>
      <c r="I1469">
        <v>6805.5599999999995</v>
      </c>
      <c r="J1469">
        <v>0</v>
      </c>
      <c r="K1469">
        <v>0</v>
      </c>
      <c r="L1469" t="s">
        <v>126</v>
      </c>
      <c r="M1469" t="s">
        <v>127</v>
      </c>
      <c r="N1469" t="s">
        <v>127</v>
      </c>
      <c r="O1469" t="s">
        <v>128</v>
      </c>
      <c r="P1469">
        <v>4</v>
      </c>
      <c r="Q1469">
        <v>2</v>
      </c>
      <c r="R1469">
        <v>1</v>
      </c>
    </row>
    <row r="1470" spans="1:18" x14ac:dyDescent="0.25">
      <c r="A1470" s="8" t="s">
        <v>697</v>
      </c>
      <c r="B1470">
        <v>0</v>
      </c>
      <c r="C1470">
        <v>1</v>
      </c>
      <c r="D1470">
        <v>2020</v>
      </c>
      <c r="E1470">
        <v>10</v>
      </c>
      <c r="F1470" t="s">
        <v>654</v>
      </c>
      <c r="G1470">
        <v>630</v>
      </c>
      <c r="H1470" t="b">
        <v>0</v>
      </c>
      <c r="I1470">
        <v>4000</v>
      </c>
      <c r="J1470">
        <v>0</v>
      </c>
      <c r="K1470">
        <v>1</v>
      </c>
      <c r="L1470" t="s">
        <v>9</v>
      </c>
      <c r="M1470" t="s">
        <v>13</v>
      </c>
      <c r="N1470" t="s">
        <v>14</v>
      </c>
      <c r="O1470" t="s">
        <v>16</v>
      </c>
      <c r="P1470">
        <v>1</v>
      </c>
      <c r="Q1470">
        <v>2</v>
      </c>
      <c r="R1470">
        <v>3</v>
      </c>
    </row>
    <row r="1471" spans="1:18" x14ac:dyDescent="0.25">
      <c r="A1471" s="8" t="s">
        <v>697</v>
      </c>
      <c r="B1471">
        <v>0</v>
      </c>
      <c r="C1471">
        <v>1</v>
      </c>
      <c r="D1471">
        <v>2020</v>
      </c>
      <c r="E1471">
        <v>10</v>
      </c>
      <c r="F1471" t="s">
        <v>654</v>
      </c>
      <c r="G1471">
        <v>770</v>
      </c>
      <c r="H1471" t="b">
        <v>0</v>
      </c>
      <c r="I1471">
        <v>466</v>
      </c>
      <c r="J1471">
        <v>0</v>
      </c>
      <c r="K1471">
        <v>1</v>
      </c>
      <c r="L1471" t="s">
        <v>9</v>
      </c>
      <c r="M1471" t="s">
        <v>13</v>
      </c>
      <c r="N1471" t="s">
        <v>664</v>
      </c>
      <c r="O1471" t="s">
        <v>665</v>
      </c>
      <c r="P1471">
        <v>1</v>
      </c>
      <c r="Q1471">
        <v>2</v>
      </c>
      <c r="R1471">
        <v>4</v>
      </c>
    </row>
    <row r="1472" spans="1:18" x14ac:dyDescent="0.25">
      <c r="A1472" s="8" t="s">
        <v>697</v>
      </c>
      <c r="B1472">
        <v>0</v>
      </c>
      <c r="C1472">
        <v>1</v>
      </c>
      <c r="D1472">
        <v>2020</v>
      </c>
      <c r="E1472">
        <v>10</v>
      </c>
      <c r="F1472" t="s">
        <v>654</v>
      </c>
      <c r="G1472">
        <v>1403</v>
      </c>
      <c r="H1472" t="b">
        <v>0</v>
      </c>
      <c r="I1472">
        <v>36.270000000000003</v>
      </c>
      <c r="J1472">
        <v>0</v>
      </c>
      <c r="K1472">
        <v>1</v>
      </c>
      <c r="L1472" t="s">
        <v>19</v>
      </c>
      <c r="M1472" t="s">
        <v>23</v>
      </c>
      <c r="N1472" t="s">
        <v>24</v>
      </c>
      <c r="O1472" t="s">
        <v>29</v>
      </c>
      <c r="P1472">
        <v>2</v>
      </c>
      <c r="Q1472">
        <v>2</v>
      </c>
      <c r="R1472">
        <v>4</v>
      </c>
    </row>
    <row r="1473" spans="1:18" x14ac:dyDescent="0.25">
      <c r="A1473" s="8" t="s">
        <v>697</v>
      </c>
      <c r="B1473">
        <v>0</v>
      </c>
      <c r="C1473">
        <v>1</v>
      </c>
      <c r="D1473">
        <v>2020</v>
      </c>
      <c r="E1473">
        <v>10</v>
      </c>
      <c r="F1473" t="s">
        <v>654</v>
      </c>
      <c r="G1473">
        <v>1405</v>
      </c>
      <c r="H1473" t="b">
        <v>0</v>
      </c>
      <c r="I1473">
        <v>543.71</v>
      </c>
      <c r="J1473">
        <v>2.27</v>
      </c>
      <c r="K1473">
        <v>1</v>
      </c>
      <c r="L1473" t="s">
        <v>19</v>
      </c>
      <c r="M1473" t="s">
        <v>23</v>
      </c>
      <c r="N1473" t="s">
        <v>24</v>
      </c>
      <c r="O1473" t="s">
        <v>29</v>
      </c>
      <c r="P1473">
        <v>2</v>
      </c>
      <c r="Q1473">
        <v>2</v>
      </c>
      <c r="R1473">
        <v>4</v>
      </c>
    </row>
    <row r="1474" spans="1:18" x14ac:dyDescent="0.25">
      <c r="A1474" s="8" t="s">
        <v>697</v>
      </c>
      <c r="B1474">
        <v>0</v>
      </c>
      <c r="C1474">
        <v>1</v>
      </c>
      <c r="D1474">
        <v>2020</v>
      </c>
      <c r="E1474">
        <v>10</v>
      </c>
      <c r="F1474" t="s">
        <v>654</v>
      </c>
      <c r="G1474">
        <v>1406</v>
      </c>
      <c r="H1474" t="b">
        <v>0</v>
      </c>
      <c r="I1474">
        <v>54.53</v>
      </c>
      <c r="J1474">
        <v>0</v>
      </c>
      <c r="K1474">
        <v>1</v>
      </c>
      <c r="L1474" t="s">
        <v>19</v>
      </c>
      <c r="M1474" t="s">
        <v>23</v>
      </c>
      <c r="N1474" t="s">
        <v>24</v>
      </c>
      <c r="O1474" t="s">
        <v>27</v>
      </c>
      <c r="P1474">
        <v>2</v>
      </c>
      <c r="Q1474">
        <v>2</v>
      </c>
      <c r="R1474">
        <v>4</v>
      </c>
    </row>
    <row r="1475" spans="1:18" x14ac:dyDescent="0.25">
      <c r="A1475" s="8" t="s">
        <v>697</v>
      </c>
      <c r="B1475">
        <v>0</v>
      </c>
      <c r="C1475">
        <v>1</v>
      </c>
      <c r="D1475">
        <v>2020</v>
      </c>
      <c r="E1475">
        <v>10</v>
      </c>
      <c r="F1475" t="s">
        <v>654</v>
      </c>
      <c r="G1475">
        <v>1434</v>
      </c>
      <c r="H1475" t="b">
        <v>0</v>
      </c>
      <c r="I1475">
        <v>2229.92</v>
      </c>
      <c r="J1475">
        <v>4.09</v>
      </c>
      <c r="K1475">
        <v>1</v>
      </c>
      <c r="L1475" t="s">
        <v>19</v>
      </c>
      <c r="M1475" t="s">
        <v>23</v>
      </c>
      <c r="N1475" t="s">
        <v>24</v>
      </c>
      <c r="O1475" t="s">
        <v>28</v>
      </c>
      <c r="P1475">
        <v>2</v>
      </c>
      <c r="Q1475">
        <v>2</v>
      </c>
      <c r="R1475">
        <v>4</v>
      </c>
    </row>
    <row r="1476" spans="1:18" x14ac:dyDescent="0.25">
      <c r="A1476" s="8" t="s">
        <v>697</v>
      </c>
      <c r="B1476">
        <v>0</v>
      </c>
      <c r="C1476">
        <v>1</v>
      </c>
      <c r="D1476">
        <v>2020</v>
      </c>
      <c r="E1476">
        <v>10</v>
      </c>
      <c r="F1476" t="s">
        <v>654</v>
      </c>
      <c r="G1476">
        <v>3070</v>
      </c>
      <c r="H1476" t="b">
        <v>0</v>
      </c>
      <c r="I1476">
        <v>0</v>
      </c>
      <c r="J1476">
        <v>1874.91</v>
      </c>
      <c r="K1476">
        <v>2</v>
      </c>
      <c r="L1476" t="s">
        <v>46</v>
      </c>
      <c r="M1476" t="s">
        <v>47</v>
      </c>
      <c r="N1476" t="s">
        <v>47</v>
      </c>
      <c r="O1476" t="s">
        <v>47</v>
      </c>
      <c r="P1476">
        <v>2</v>
      </c>
      <c r="Q1476">
        <v>3</v>
      </c>
      <c r="R1476">
        <v>3</v>
      </c>
    </row>
    <row r="1477" spans="1:18" x14ac:dyDescent="0.25">
      <c r="A1477" s="8" t="s">
        <v>697</v>
      </c>
      <c r="B1477">
        <v>0</v>
      </c>
      <c r="C1477">
        <v>1</v>
      </c>
      <c r="D1477">
        <v>2020</v>
      </c>
      <c r="E1477">
        <v>10</v>
      </c>
      <c r="F1477" t="s">
        <v>654</v>
      </c>
      <c r="G1477">
        <v>3300</v>
      </c>
      <c r="H1477" t="b">
        <v>0</v>
      </c>
      <c r="I1477">
        <v>16.46</v>
      </c>
      <c r="J1477">
        <v>22126.43</v>
      </c>
      <c r="K1477">
        <v>2</v>
      </c>
      <c r="L1477" t="s">
        <v>51</v>
      </c>
      <c r="M1477" t="s">
        <v>149</v>
      </c>
      <c r="N1477" t="s">
        <v>149</v>
      </c>
      <c r="O1477" t="s">
        <v>150</v>
      </c>
      <c r="P1477">
        <v>3</v>
      </c>
      <c r="Q1477">
        <v>4</v>
      </c>
      <c r="R1477">
        <v>1</v>
      </c>
    </row>
    <row r="1478" spans="1:18" x14ac:dyDescent="0.25">
      <c r="A1478" s="8" t="s">
        <v>697</v>
      </c>
      <c r="B1478">
        <v>0</v>
      </c>
      <c r="C1478">
        <v>1</v>
      </c>
      <c r="D1478">
        <v>2020</v>
      </c>
      <c r="E1478">
        <v>10</v>
      </c>
      <c r="F1478" t="s">
        <v>654</v>
      </c>
      <c r="G1478">
        <v>3900</v>
      </c>
      <c r="H1478" t="b">
        <v>0</v>
      </c>
      <c r="I1478">
        <v>61314.28</v>
      </c>
      <c r="J1478">
        <v>0</v>
      </c>
      <c r="K1478">
        <v>2</v>
      </c>
      <c r="L1478" t="s">
        <v>226</v>
      </c>
      <c r="M1478" t="s">
        <v>226</v>
      </c>
      <c r="N1478" t="s">
        <v>226</v>
      </c>
      <c r="O1478" t="s">
        <v>62</v>
      </c>
      <c r="P1478">
        <v>4</v>
      </c>
      <c r="Q1478">
        <v>1</v>
      </c>
      <c r="R1478">
        <v>1</v>
      </c>
    </row>
    <row r="1479" spans="1:18" x14ac:dyDescent="0.25">
      <c r="A1479" s="8" t="s">
        <v>697</v>
      </c>
      <c r="B1479">
        <v>0</v>
      </c>
      <c r="C1479">
        <v>1</v>
      </c>
      <c r="D1479">
        <v>2020</v>
      </c>
      <c r="E1479">
        <v>10</v>
      </c>
      <c r="F1479" t="s">
        <v>654</v>
      </c>
      <c r="G1479">
        <v>4830</v>
      </c>
      <c r="H1479" t="b">
        <v>0</v>
      </c>
      <c r="I1479">
        <v>0</v>
      </c>
      <c r="J1479">
        <v>61314.28</v>
      </c>
      <c r="K1479">
        <v>0</v>
      </c>
      <c r="L1479" t="s">
        <v>63</v>
      </c>
      <c r="M1479" t="s">
        <v>69</v>
      </c>
      <c r="N1479" t="s">
        <v>69</v>
      </c>
      <c r="O1479" t="s">
        <v>69</v>
      </c>
      <c r="P1479">
        <v>1</v>
      </c>
      <c r="Q1479">
        <v>4</v>
      </c>
      <c r="R1479">
        <v>1</v>
      </c>
    </row>
    <row r="1480" spans="1:18" x14ac:dyDescent="0.25">
      <c r="A1480" s="8" t="s">
        <v>697</v>
      </c>
      <c r="B1480">
        <v>0</v>
      </c>
      <c r="C1480">
        <v>1</v>
      </c>
      <c r="D1480">
        <v>2020</v>
      </c>
      <c r="E1480">
        <v>10</v>
      </c>
      <c r="F1480" t="s">
        <v>654</v>
      </c>
      <c r="G1480">
        <v>6301</v>
      </c>
      <c r="H1480" t="b">
        <v>0</v>
      </c>
      <c r="I1480">
        <v>1955</v>
      </c>
      <c r="J1480">
        <v>0</v>
      </c>
      <c r="K1480">
        <v>0</v>
      </c>
      <c r="L1480" t="s">
        <v>70</v>
      </c>
      <c r="M1480" t="s">
        <v>82</v>
      </c>
      <c r="N1480" t="s">
        <v>83</v>
      </c>
      <c r="O1480" t="s">
        <v>122</v>
      </c>
      <c r="P1480">
        <v>2</v>
      </c>
      <c r="Q1480">
        <v>4</v>
      </c>
      <c r="R1480">
        <v>10</v>
      </c>
    </row>
    <row r="1481" spans="1:18" x14ac:dyDescent="0.25">
      <c r="A1481" s="8" t="s">
        <v>697</v>
      </c>
      <c r="B1481">
        <v>0</v>
      </c>
      <c r="C1481">
        <v>1</v>
      </c>
      <c r="D1481">
        <v>2020</v>
      </c>
      <c r="E1481">
        <v>10</v>
      </c>
      <c r="F1481" t="s">
        <v>654</v>
      </c>
      <c r="G1481">
        <v>6470</v>
      </c>
      <c r="H1481" t="b">
        <v>0</v>
      </c>
      <c r="I1481">
        <v>9951.8399999999983</v>
      </c>
      <c r="J1481">
        <v>0</v>
      </c>
      <c r="K1481">
        <v>0</v>
      </c>
      <c r="L1481" t="s">
        <v>70</v>
      </c>
      <c r="M1481" t="s">
        <v>82</v>
      </c>
      <c r="N1481" t="s">
        <v>91</v>
      </c>
      <c r="O1481" t="s">
        <v>92</v>
      </c>
      <c r="P1481">
        <v>2</v>
      </c>
      <c r="Q1481">
        <v>4</v>
      </c>
      <c r="R1481">
        <v>3</v>
      </c>
    </row>
    <row r="1482" spans="1:18" x14ac:dyDescent="0.25">
      <c r="A1482" s="8" t="s">
        <v>697</v>
      </c>
      <c r="B1482">
        <v>0</v>
      </c>
      <c r="C1482">
        <v>1</v>
      </c>
      <c r="D1482">
        <v>2020</v>
      </c>
      <c r="E1482">
        <v>10</v>
      </c>
      <c r="F1482" t="s">
        <v>654</v>
      </c>
      <c r="G1482">
        <v>6650</v>
      </c>
      <c r="H1482" t="b">
        <v>0</v>
      </c>
      <c r="I1482">
        <v>1874.91</v>
      </c>
      <c r="J1482">
        <v>0</v>
      </c>
      <c r="K1482">
        <v>0</v>
      </c>
      <c r="L1482" t="s">
        <v>70</v>
      </c>
      <c r="M1482" t="s">
        <v>82</v>
      </c>
      <c r="N1482" t="s">
        <v>94</v>
      </c>
      <c r="O1482" t="s">
        <v>96</v>
      </c>
      <c r="P1482">
        <v>2</v>
      </c>
      <c r="Q1482">
        <v>4</v>
      </c>
      <c r="R1482">
        <v>5</v>
      </c>
    </row>
    <row r="1483" spans="1:18" x14ac:dyDescent="0.25">
      <c r="A1483" s="8" t="s">
        <v>697</v>
      </c>
      <c r="B1483">
        <v>0</v>
      </c>
      <c r="C1483">
        <v>1</v>
      </c>
      <c r="D1483">
        <v>2020</v>
      </c>
      <c r="E1483">
        <v>10</v>
      </c>
      <c r="F1483" t="s">
        <v>654</v>
      </c>
      <c r="G1483">
        <v>6664</v>
      </c>
      <c r="H1483" t="b">
        <v>0</v>
      </c>
      <c r="I1483">
        <v>28</v>
      </c>
      <c r="J1483">
        <v>28</v>
      </c>
      <c r="K1483">
        <v>0</v>
      </c>
      <c r="L1483" t="s">
        <v>70</v>
      </c>
      <c r="M1483" t="s">
        <v>82</v>
      </c>
      <c r="N1483" t="s">
        <v>94</v>
      </c>
      <c r="O1483" t="s">
        <v>98</v>
      </c>
      <c r="P1483">
        <v>2</v>
      </c>
      <c r="Q1483">
        <v>4</v>
      </c>
      <c r="R1483">
        <v>5</v>
      </c>
    </row>
    <row r="1484" spans="1:18" x14ac:dyDescent="0.25">
      <c r="A1484" s="8" t="s">
        <v>697</v>
      </c>
      <c r="B1484">
        <v>0</v>
      </c>
      <c r="C1484">
        <v>1</v>
      </c>
      <c r="D1484">
        <v>2020</v>
      </c>
      <c r="E1484">
        <v>10</v>
      </c>
      <c r="F1484" t="s">
        <v>654</v>
      </c>
      <c r="G1484">
        <v>6800</v>
      </c>
      <c r="H1484" t="b">
        <v>0</v>
      </c>
      <c r="I1484">
        <v>96.25</v>
      </c>
      <c r="J1484">
        <v>0</v>
      </c>
      <c r="K1484">
        <v>0</v>
      </c>
      <c r="L1484" t="s">
        <v>70</v>
      </c>
      <c r="M1484" t="s">
        <v>82</v>
      </c>
      <c r="N1484" t="s">
        <v>99</v>
      </c>
      <c r="O1484" t="s">
        <v>123</v>
      </c>
      <c r="P1484">
        <v>2</v>
      </c>
      <c r="Q1484">
        <v>4</v>
      </c>
      <c r="R1484">
        <v>6</v>
      </c>
    </row>
    <row r="1485" spans="1:18" x14ac:dyDescent="0.25">
      <c r="A1485" s="8" t="s">
        <v>697</v>
      </c>
      <c r="B1485">
        <v>0</v>
      </c>
      <c r="C1485">
        <v>1</v>
      </c>
      <c r="D1485">
        <v>2020</v>
      </c>
      <c r="E1485">
        <v>10</v>
      </c>
      <c r="F1485" t="s">
        <v>654</v>
      </c>
      <c r="G1485">
        <v>6805</v>
      </c>
      <c r="H1485" t="b">
        <v>0</v>
      </c>
      <c r="I1485">
        <v>29</v>
      </c>
      <c r="J1485">
        <v>0</v>
      </c>
      <c r="K1485">
        <v>0</v>
      </c>
      <c r="L1485" t="s">
        <v>70</v>
      </c>
      <c r="M1485" t="s">
        <v>82</v>
      </c>
      <c r="N1485" t="s">
        <v>99</v>
      </c>
      <c r="O1485" t="s">
        <v>100</v>
      </c>
      <c r="P1485">
        <v>2</v>
      </c>
      <c r="Q1485">
        <v>4</v>
      </c>
      <c r="R1485">
        <v>6</v>
      </c>
    </row>
    <row r="1486" spans="1:18" x14ac:dyDescent="0.25">
      <c r="A1486" s="8" t="s">
        <v>697</v>
      </c>
      <c r="B1486">
        <v>0</v>
      </c>
      <c r="C1486">
        <v>1</v>
      </c>
      <c r="D1486">
        <v>2020</v>
      </c>
      <c r="E1486">
        <v>10</v>
      </c>
      <c r="F1486" t="s">
        <v>654</v>
      </c>
      <c r="G1486">
        <v>6825</v>
      </c>
      <c r="H1486" t="b">
        <v>0</v>
      </c>
      <c r="I1486">
        <v>757</v>
      </c>
      <c r="J1486">
        <v>0</v>
      </c>
      <c r="K1486">
        <v>0</v>
      </c>
      <c r="L1486" t="s">
        <v>70</v>
      </c>
      <c r="M1486" t="s">
        <v>82</v>
      </c>
      <c r="N1486" t="s">
        <v>101</v>
      </c>
      <c r="O1486" t="s">
        <v>102</v>
      </c>
      <c r="P1486">
        <v>2</v>
      </c>
      <c r="Q1486">
        <v>4</v>
      </c>
      <c r="R1486">
        <v>9</v>
      </c>
    </row>
    <row r="1487" spans="1:18" x14ac:dyDescent="0.25">
      <c r="A1487" s="8" t="s">
        <v>697</v>
      </c>
      <c r="B1487">
        <v>0</v>
      </c>
      <c r="C1487">
        <v>1</v>
      </c>
      <c r="D1487">
        <v>2020</v>
      </c>
      <c r="E1487">
        <v>10</v>
      </c>
      <c r="F1487" t="s">
        <v>654</v>
      </c>
      <c r="G1487">
        <v>6837</v>
      </c>
      <c r="H1487" t="b">
        <v>0</v>
      </c>
      <c r="I1487">
        <v>25.55</v>
      </c>
      <c r="J1487">
        <v>0</v>
      </c>
      <c r="K1487">
        <v>0</v>
      </c>
      <c r="L1487" t="s">
        <v>70</v>
      </c>
      <c r="M1487" t="s">
        <v>82</v>
      </c>
      <c r="N1487" t="s">
        <v>83</v>
      </c>
      <c r="O1487" t="s">
        <v>683</v>
      </c>
      <c r="P1487">
        <v>2</v>
      </c>
      <c r="Q1487">
        <v>4</v>
      </c>
      <c r="R1487">
        <v>10</v>
      </c>
    </row>
    <row r="1488" spans="1:18" x14ac:dyDescent="0.25">
      <c r="A1488" s="8" t="s">
        <v>697</v>
      </c>
      <c r="B1488">
        <v>0</v>
      </c>
      <c r="C1488">
        <v>1</v>
      </c>
      <c r="D1488">
        <v>2020</v>
      </c>
      <c r="E1488">
        <v>10</v>
      </c>
      <c r="F1488" t="s">
        <v>654</v>
      </c>
      <c r="G1488">
        <v>6850</v>
      </c>
      <c r="H1488" t="b">
        <v>0</v>
      </c>
      <c r="I1488">
        <v>1156.24</v>
      </c>
      <c r="J1488">
        <v>14.190000000000001</v>
      </c>
      <c r="K1488">
        <v>0</v>
      </c>
      <c r="L1488" t="s">
        <v>70</v>
      </c>
      <c r="M1488" t="s">
        <v>82</v>
      </c>
      <c r="N1488" t="s">
        <v>103</v>
      </c>
      <c r="O1488" t="s">
        <v>103</v>
      </c>
      <c r="P1488">
        <v>2</v>
      </c>
      <c r="Q1488">
        <v>4</v>
      </c>
      <c r="R1488">
        <v>11</v>
      </c>
    </row>
    <row r="1489" spans="1:18" x14ac:dyDescent="0.25">
      <c r="A1489" s="8" t="s">
        <v>697</v>
      </c>
      <c r="B1489">
        <v>0</v>
      </c>
      <c r="C1489">
        <v>1</v>
      </c>
      <c r="D1489">
        <v>2020</v>
      </c>
      <c r="E1489">
        <v>10</v>
      </c>
      <c r="F1489" t="s">
        <v>654</v>
      </c>
      <c r="G1489">
        <v>6859</v>
      </c>
      <c r="H1489" t="b">
        <v>0</v>
      </c>
      <c r="I1489">
        <v>829.21</v>
      </c>
      <c r="J1489">
        <v>0</v>
      </c>
      <c r="K1489">
        <v>0</v>
      </c>
      <c r="L1489" t="s">
        <v>70</v>
      </c>
      <c r="M1489" t="s">
        <v>82</v>
      </c>
      <c r="N1489" t="s">
        <v>103</v>
      </c>
      <c r="O1489" t="s">
        <v>105</v>
      </c>
      <c r="P1489">
        <v>2</v>
      </c>
      <c r="Q1489">
        <v>4</v>
      </c>
      <c r="R1489">
        <v>11</v>
      </c>
    </row>
    <row r="1490" spans="1:18" x14ac:dyDescent="0.25">
      <c r="A1490" s="8" t="s">
        <v>697</v>
      </c>
      <c r="B1490">
        <v>0</v>
      </c>
      <c r="C1490">
        <v>1</v>
      </c>
      <c r="D1490">
        <v>2020</v>
      </c>
      <c r="E1490">
        <v>10</v>
      </c>
      <c r="F1490" t="s">
        <v>700</v>
      </c>
      <c r="G1490">
        <v>770</v>
      </c>
      <c r="H1490" t="b">
        <v>0</v>
      </c>
      <c r="I1490">
        <v>28.68</v>
      </c>
      <c r="J1490">
        <v>0</v>
      </c>
      <c r="K1490">
        <v>1</v>
      </c>
      <c r="L1490" t="s">
        <v>9</v>
      </c>
      <c r="M1490" t="s">
        <v>13</v>
      </c>
      <c r="N1490" t="s">
        <v>664</v>
      </c>
      <c r="O1490" t="s">
        <v>665</v>
      </c>
      <c r="P1490">
        <v>1</v>
      </c>
      <c r="Q1490">
        <v>2</v>
      </c>
      <c r="R1490">
        <v>4</v>
      </c>
    </row>
    <row r="1491" spans="1:18" x14ac:dyDescent="0.25">
      <c r="A1491" s="8" t="s">
        <v>697</v>
      </c>
      <c r="B1491">
        <v>0</v>
      </c>
      <c r="C1491">
        <v>1</v>
      </c>
      <c r="D1491">
        <v>2020</v>
      </c>
      <c r="E1491">
        <v>10</v>
      </c>
      <c r="F1491" t="s">
        <v>700</v>
      </c>
      <c r="G1491">
        <v>3300</v>
      </c>
      <c r="H1491" t="b">
        <v>0</v>
      </c>
      <c r="I1491">
        <v>0</v>
      </c>
      <c r="J1491">
        <v>28.68</v>
      </c>
      <c r="K1491">
        <v>2</v>
      </c>
      <c r="L1491" t="s">
        <v>51</v>
      </c>
      <c r="M1491" t="s">
        <v>149</v>
      </c>
      <c r="N1491" t="s">
        <v>149</v>
      </c>
      <c r="O1491" t="s">
        <v>150</v>
      </c>
      <c r="P1491">
        <v>3</v>
      </c>
      <c r="Q1491">
        <v>4</v>
      </c>
      <c r="R1491">
        <v>1</v>
      </c>
    </row>
    <row r="1492" spans="1:18" x14ac:dyDescent="0.25">
      <c r="A1492" s="8" t="s">
        <v>697</v>
      </c>
      <c r="B1492">
        <v>0</v>
      </c>
      <c r="C1492">
        <v>1</v>
      </c>
      <c r="D1492">
        <v>2020</v>
      </c>
      <c r="E1492">
        <v>10</v>
      </c>
      <c r="F1492" t="s">
        <v>701</v>
      </c>
      <c r="G1492">
        <v>1405</v>
      </c>
      <c r="H1492" t="b">
        <v>0</v>
      </c>
      <c r="I1492">
        <v>240</v>
      </c>
      <c r="J1492">
        <v>0</v>
      </c>
      <c r="K1492">
        <v>1</v>
      </c>
      <c r="L1492" t="s">
        <v>19</v>
      </c>
      <c r="M1492" t="s">
        <v>23</v>
      </c>
      <c r="N1492" t="s">
        <v>24</v>
      </c>
      <c r="O1492" t="s">
        <v>29</v>
      </c>
      <c r="P1492">
        <v>2</v>
      </c>
      <c r="Q1492">
        <v>2</v>
      </c>
      <c r="R1492">
        <v>4</v>
      </c>
    </row>
    <row r="1493" spans="1:18" x14ac:dyDescent="0.25">
      <c r="A1493" s="8" t="s">
        <v>697</v>
      </c>
      <c r="B1493">
        <v>0</v>
      </c>
      <c r="C1493">
        <v>1</v>
      </c>
      <c r="D1493">
        <v>2020</v>
      </c>
      <c r="E1493">
        <v>10</v>
      </c>
      <c r="F1493" t="s">
        <v>701</v>
      </c>
      <c r="G1493">
        <v>1434</v>
      </c>
      <c r="H1493" t="b">
        <v>0</v>
      </c>
      <c r="I1493">
        <v>222.04000000000002</v>
      </c>
      <c r="J1493">
        <v>0</v>
      </c>
      <c r="K1493">
        <v>1</v>
      </c>
      <c r="L1493" t="s">
        <v>19</v>
      </c>
      <c r="M1493" t="s">
        <v>23</v>
      </c>
      <c r="N1493" t="s">
        <v>24</v>
      </c>
      <c r="O1493" t="s">
        <v>28</v>
      </c>
      <c r="P1493">
        <v>2</v>
      </c>
      <c r="Q1493">
        <v>2</v>
      </c>
      <c r="R1493">
        <v>4</v>
      </c>
    </row>
    <row r="1494" spans="1:18" x14ac:dyDescent="0.25">
      <c r="A1494" s="8" t="s">
        <v>697</v>
      </c>
      <c r="B1494">
        <v>0</v>
      </c>
      <c r="C1494">
        <v>1</v>
      </c>
      <c r="D1494">
        <v>2020</v>
      </c>
      <c r="E1494">
        <v>10</v>
      </c>
      <c r="F1494" t="s">
        <v>701</v>
      </c>
      <c r="G1494">
        <v>3300</v>
      </c>
      <c r="H1494" t="b">
        <v>0</v>
      </c>
      <c r="I1494">
        <v>0</v>
      </c>
      <c r="J1494">
        <v>3349.84</v>
      </c>
      <c r="K1494">
        <v>2</v>
      </c>
      <c r="L1494" t="s">
        <v>51</v>
      </c>
      <c r="M1494" t="s">
        <v>149</v>
      </c>
      <c r="N1494" t="s">
        <v>149</v>
      </c>
      <c r="O1494" t="s">
        <v>150</v>
      </c>
      <c r="P1494">
        <v>3</v>
      </c>
      <c r="Q1494">
        <v>4</v>
      </c>
      <c r="R1494">
        <v>1</v>
      </c>
    </row>
    <row r="1495" spans="1:18" x14ac:dyDescent="0.25">
      <c r="A1495" s="8" t="s">
        <v>697</v>
      </c>
      <c r="B1495">
        <v>0</v>
      </c>
      <c r="C1495">
        <v>1</v>
      </c>
      <c r="D1495">
        <v>2020</v>
      </c>
      <c r="E1495">
        <v>10</v>
      </c>
      <c r="F1495" t="s">
        <v>701</v>
      </c>
      <c r="G1495">
        <v>6301</v>
      </c>
      <c r="H1495" t="b">
        <v>0</v>
      </c>
      <c r="I1495">
        <v>2625</v>
      </c>
      <c r="J1495">
        <v>0</v>
      </c>
      <c r="K1495">
        <v>0</v>
      </c>
      <c r="L1495" t="s">
        <v>70</v>
      </c>
      <c r="M1495" t="s">
        <v>82</v>
      </c>
      <c r="N1495" t="s">
        <v>83</v>
      </c>
      <c r="O1495" t="s">
        <v>122</v>
      </c>
      <c r="P1495">
        <v>2</v>
      </c>
      <c r="Q1495">
        <v>4</v>
      </c>
      <c r="R1495">
        <v>10</v>
      </c>
    </row>
    <row r="1496" spans="1:18" x14ac:dyDescent="0.25">
      <c r="A1496" s="8" t="s">
        <v>697</v>
      </c>
      <c r="B1496">
        <v>0</v>
      </c>
      <c r="C1496">
        <v>1</v>
      </c>
      <c r="D1496">
        <v>2020</v>
      </c>
      <c r="E1496">
        <v>10</v>
      </c>
      <c r="F1496" t="s">
        <v>701</v>
      </c>
      <c r="G1496">
        <v>6837</v>
      </c>
      <c r="H1496" t="b">
        <v>0</v>
      </c>
      <c r="I1496">
        <v>262.8</v>
      </c>
      <c r="J1496">
        <v>0</v>
      </c>
      <c r="K1496">
        <v>0</v>
      </c>
      <c r="L1496" t="s">
        <v>70</v>
      </c>
      <c r="M1496" t="s">
        <v>82</v>
      </c>
      <c r="N1496" t="s">
        <v>83</v>
      </c>
      <c r="O1496" t="s">
        <v>683</v>
      </c>
      <c r="P1496">
        <v>2</v>
      </c>
      <c r="Q1496">
        <v>4</v>
      </c>
      <c r="R1496">
        <v>10</v>
      </c>
    </row>
    <row r="1497" spans="1:18" x14ac:dyDescent="0.25">
      <c r="A1497" s="8" t="s">
        <v>697</v>
      </c>
      <c r="B1497">
        <v>0</v>
      </c>
      <c r="C1497">
        <v>0</v>
      </c>
      <c r="D1497">
        <v>2020</v>
      </c>
      <c r="E1497">
        <v>11</v>
      </c>
      <c r="G1497">
        <v>1371</v>
      </c>
      <c r="H1497" t="b">
        <v>0</v>
      </c>
      <c r="I1497">
        <v>1017.73</v>
      </c>
      <c r="J1497">
        <v>1017.73</v>
      </c>
      <c r="K1497">
        <v>1</v>
      </c>
      <c r="L1497" t="s">
        <v>19</v>
      </c>
      <c r="M1497" t="s">
        <v>23</v>
      </c>
      <c r="N1497" t="s">
        <v>24</v>
      </c>
      <c r="O1497" t="s">
        <v>121</v>
      </c>
      <c r="P1497">
        <v>2</v>
      </c>
      <c r="Q1497">
        <v>2</v>
      </c>
      <c r="R1497">
        <v>4</v>
      </c>
    </row>
    <row r="1498" spans="1:18" x14ac:dyDescent="0.25">
      <c r="A1498" s="8" t="s">
        <v>697</v>
      </c>
      <c r="B1498">
        <v>0</v>
      </c>
      <c r="C1498">
        <v>0</v>
      </c>
      <c r="D1498">
        <v>2020</v>
      </c>
      <c r="E1498">
        <v>11</v>
      </c>
      <c r="G1498">
        <v>1457</v>
      </c>
      <c r="H1498" t="b">
        <v>0</v>
      </c>
      <c r="I1498">
        <v>1034.79</v>
      </c>
      <c r="J1498">
        <v>0</v>
      </c>
      <c r="K1498">
        <v>1</v>
      </c>
      <c r="L1498" t="s">
        <v>19</v>
      </c>
      <c r="M1498" t="s">
        <v>23</v>
      </c>
      <c r="N1498" t="s">
        <v>24</v>
      </c>
      <c r="O1498" t="s">
        <v>715</v>
      </c>
      <c r="P1498">
        <v>2</v>
      </c>
      <c r="Q1498">
        <v>2</v>
      </c>
      <c r="R1498">
        <v>4</v>
      </c>
    </row>
    <row r="1499" spans="1:18" x14ac:dyDescent="0.25">
      <c r="A1499" s="8" t="s">
        <v>697</v>
      </c>
      <c r="B1499">
        <v>0</v>
      </c>
      <c r="C1499">
        <v>0</v>
      </c>
      <c r="D1499">
        <v>2020</v>
      </c>
      <c r="E1499">
        <v>11</v>
      </c>
      <c r="G1499">
        <v>1460</v>
      </c>
      <c r="H1499" t="b">
        <v>0</v>
      </c>
      <c r="I1499">
        <v>0</v>
      </c>
      <c r="J1499">
        <v>300</v>
      </c>
      <c r="K1499">
        <v>1</v>
      </c>
      <c r="L1499" t="s">
        <v>19</v>
      </c>
      <c r="M1499" t="s">
        <v>23</v>
      </c>
      <c r="N1499" t="s">
        <v>24</v>
      </c>
      <c r="O1499" t="s">
        <v>129</v>
      </c>
      <c r="P1499">
        <v>2</v>
      </c>
      <c r="Q1499">
        <v>2</v>
      </c>
      <c r="R1499">
        <v>4</v>
      </c>
    </row>
    <row r="1500" spans="1:18" x14ac:dyDescent="0.25">
      <c r="A1500" s="8" t="s">
        <v>697</v>
      </c>
      <c r="B1500">
        <v>0</v>
      </c>
      <c r="C1500">
        <v>0</v>
      </c>
      <c r="D1500">
        <v>2020</v>
      </c>
      <c r="E1500">
        <v>11</v>
      </c>
      <c r="G1500">
        <v>1600</v>
      </c>
      <c r="H1500" t="b">
        <v>0</v>
      </c>
      <c r="I1500">
        <v>300</v>
      </c>
      <c r="J1500">
        <v>0</v>
      </c>
      <c r="K1500">
        <v>1</v>
      </c>
      <c r="L1500" t="s">
        <v>19</v>
      </c>
      <c r="M1500" t="s">
        <v>30</v>
      </c>
      <c r="N1500" t="s">
        <v>31</v>
      </c>
      <c r="O1500" t="s">
        <v>32</v>
      </c>
      <c r="P1500">
        <v>2</v>
      </c>
      <c r="Q1500">
        <v>4</v>
      </c>
      <c r="R1500">
        <v>1</v>
      </c>
    </row>
    <row r="1501" spans="1:18" x14ac:dyDescent="0.25">
      <c r="A1501" s="8" t="s">
        <v>697</v>
      </c>
      <c r="B1501">
        <v>0</v>
      </c>
      <c r="C1501">
        <v>0</v>
      </c>
      <c r="D1501">
        <v>2020</v>
      </c>
      <c r="E1501">
        <v>11</v>
      </c>
      <c r="G1501">
        <v>1803</v>
      </c>
      <c r="H1501" t="b">
        <v>0</v>
      </c>
      <c r="I1501">
        <v>20568.84</v>
      </c>
      <c r="J1501">
        <v>174015.72999999995</v>
      </c>
      <c r="K1501">
        <v>1</v>
      </c>
      <c r="L1501" t="s">
        <v>19</v>
      </c>
      <c r="M1501" t="s">
        <v>30</v>
      </c>
      <c r="N1501" t="s">
        <v>31</v>
      </c>
      <c r="O1501" t="s">
        <v>33</v>
      </c>
      <c r="P1501">
        <v>2</v>
      </c>
      <c r="Q1501">
        <v>4</v>
      </c>
      <c r="R1501">
        <v>1</v>
      </c>
    </row>
    <row r="1502" spans="1:18" x14ac:dyDescent="0.25">
      <c r="A1502" s="8" t="s">
        <v>697</v>
      </c>
      <c r="B1502">
        <v>0</v>
      </c>
      <c r="C1502">
        <v>0</v>
      </c>
      <c r="D1502">
        <v>2020</v>
      </c>
      <c r="E1502">
        <v>11</v>
      </c>
      <c r="G1502">
        <v>3300</v>
      </c>
      <c r="H1502" t="b">
        <v>0</v>
      </c>
      <c r="I1502">
        <v>89170.26999999999</v>
      </c>
      <c r="J1502">
        <v>6164.9600000000009</v>
      </c>
      <c r="K1502">
        <v>2</v>
      </c>
      <c r="L1502" t="s">
        <v>51</v>
      </c>
      <c r="M1502" t="s">
        <v>149</v>
      </c>
      <c r="N1502" t="s">
        <v>149</v>
      </c>
      <c r="O1502" t="s">
        <v>150</v>
      </c>
      <c r="P1502">
        <v>3</v>
      </c>
      <c r="Q1502">
        <v>4</v>
      </c>
      <c r="R1502">
        <v>1</v>
      </c>
    </row>
    <row r="1503" spans="1:18" x14ac:dyDescent="0.25">
      <c r="A1503" s="8" t="s">
        <v>697</v>
      </c>
      <c r="B1503">
        <v>0</v>
      </c>
      <c r="C1503">
        <v>0</v>
      </c>
      <c r="D1503">
        <v>2020</v>
      </c>
      <c r="E1503">
        <v>11</v>
      </c>
      <c r="G1503">
        <v>3720</v>
      </c>
      <c r="H1503" t="b">
        <v>0</v>
      </c>
      <c r="I1503">
        <v>47966.159999999989</v>
      </c>
      <c r="J1503">
        <v>47966.16</v>
      </c>
      <c r="K1503">
        <v>2</v>
      </c>
      <c r="L1503" t="s">
        <v>51</v>
      </c>
      <c r="M1503" t="s">
        <v>52</v>
      </c>
      <c r="N1503" t="s">
        <v>52</v>
      </c>
      <c r="O1503" t="s">
        <v>55</v>
      </c>
      <c r="P1503">
        <v>3</v>
      </c>
      <c r="Q1503">
        <v>8</v>
      </c>
      <c r="R1503">
        <v>1</v>
      </c>
    </row>
    <row r="1504" spans="1:18" x14ac:dyDescent="0.25">
      <c r="A1504" s="8" t="s">
        <v>697</v>
      </c>
      <c r="B1504">
        <v>0</v>
      </c>
      <c r="C1504">
        <v>0</v>
      </c>
      <c r="D1504">
        <v>2020</v>
      </c>
      <c r="E1504">
        <v>11</v>
      </c>
      <c r="G1504">
        <v>3725</v>
      </c>
      <c r="H1504" t="b">
        <v>0</v>
      </c>
      <c r="I1504">
        <v>350</v>
      </c>
      <c r="J1504">
        <v>250</v>
      </c>
      <c r="K1504">
        <v>2</v>
      </c>
      <c r="L1504" t="s">
        <v>51</v>
      </c>
      <c r="M1504" t="s">
        <v>52</v>
      </c>
      <c r="N1504" t="s">
        <v>52</v>
      </c>
      <c r="O1504" t="s">
        <v>144</v>
      </c>
      <c r="P1504">
        <v>3</v>
      </c>
      <c r="Q1504">
        <v>8</v>
      </c>
      <c r="R1504">
        <v>1</v>
      </c>
    </row>
    <row r="1505" spans="1:18" x14ac:dyDescent="0.25">
      <c r="A1505" s="8" t="s">
        <v>697</v>
      </c>
      <c r="B1505">
        <v>0</v>
      </c>
      <c r="C1505">
        <v>0</v>
      </c>
      <c r="D1505">
        <v>2020</v>
      </c>
      <c r="E1505">
        <v>11</v>
      </c>
      <c r="G1505">
        <v>3730</v>
      </c>
      <c r="H1505" t="b">
        <v>0</v>
      </c>
      <c r="I1505">
        <v>15393.44</v>
      </c>
      <c r="J1505">
        <v>16157.9</v>
      </c>
      <c r="K1505">
        <v>2</v>
      </c>
      <c r="L1505" t="s">
        <v>51</v>
      </c>
      <c r="M1505" t="s">
        <v>52</v>
      </c>
      <c r="N1505" t="s">
        <v>52</v>
      </c>
      <c r="O1505" t="s">
        <v>56</v>
      </c>
      <c r="P1505">
        <v>3</v>
      </c>
      <c r="Q1505">
        <v>8</v>
      </c>
      <c r="R1505">
        <v>1</v>
      </c>
    </row>
    <row r="1506" spans="1:18" x14ac:dyDescent="0.25">
      <c r="A1506" s="8" t="s">
        <v>697</v>
      </c>
      <c r="B1506">
        <v>0</v>
      </c>
      <c r="C1506">
        <v>0</v>
      </c>
      <c r="D1506">
        <v>2020</v>
      </c>
      <c r="E1506">
        <v>11</v>
      </c>
      <c r="G1506">
        <v>3740</v>
      </c>
      <c r="H1506" t="b">
        <v>0</v>
      </c>
      <c r="I1506">
        <v>22093.59</v>
      </c>
      <c r="J1506">
        <v>22093.59</v>
      </c>
      <c r="K1506">
        <v>2</v>
      </c>
      <c r="L1506" t="s">
        <v>51</v>
      </c>
      <c r="M1506" t="s">
        <v>52</v>
      </c>
      <c r="N1506" t="s">
        <v>52</v>
      </c>
      <c r="O1506" t="s">
        <v>57</v>
      </c>
      <c r="P1506">
        <v>3</v>
      </c>
      <c r="Q1506">
        <v>8</v>
      </c>
      <c r="R1506">
        <v>1</v>
      </c>
    </row>
    <row r="1507" spans="1:18" x14ac:dyDescent="0.25">
      <c r="A1507" s="8" t="s">
        <v>697</v>
      </c>
      <c r="B1507">
        <v>0</v>
      </c>
      <c r="C1507">
        <v>0</v>
      </c>
      <c r="D1507">
        <v>2020</v>
      </c>
      <c r="E1507">
        <v>11</v>
      </c>
      <c r="G1507">
        <v>3770</v>
      </c>
      <c r="H1507" t="b">
        <v>0</v>
      </c>
      <c r="I1507">
        <v>60</v>
      </c>
      <c r="J1507">
        <v>60</v>
      </c>
      <c r="K1507">
        <v>2</v>
      </c>
      <c r="L1507" t="s">
        <v>51</v>
      </c>
      <c r="M1507" t="s">
        <v>52</v>
      </c>
      <c r="N1507" t="s">
        <v>52</v>
      </c>
      <c r="O1507" t="s">
        <v>58</v>
      </c>
      <c r="P1507">
        <v>3</v>
      </c>
      <c r="Q1507">
        <v>8</v>
      </c>
      <c r="R1507">
        <v>1</v>
      </c>
    </row>
    <row r="1508" spans="1:18" x14ac:dyDescent="0.25">
      <c r="A1508" s="8" t="s">
        <v>697</v>
      </c>
      <c r="B1508">
        <v>0</v>
      </c>
      <c r="C1508">
        <v>0</v>
      </c>
      <c r="D1508">
        <v>2020</v>
      </c>
      <c r="E1508">
        <v>11</v>
      </c>
      <c r="G1508">
        <v>3790</v>
      </c>
      <c r="H1508" t="b">
        <v>0</v>
      </c>
      <c r="I1508">
        <v>86527.650000000009</v>
      </c>
      <c r="J1508">
        <v>1034.79</v>
      </c>
      <c r="K1508">
        <v>2</v>
      </c>
      <c r="L1508" t="s">
        <v>51</v>
      </c>
      <c r="M1508" t="s">
        <v>52</v>
      </c>
      <c r="N1508" t="s">
        <v>52</v>
      </c>
      <c r="O1508" t="s">
        <v>59</v>
      </c>
      <c r="P1508">
        <v>3</v>
      </c>
      <c r="Q1508">
        <v>8</v>
      </c>
      <c r="R1508">
        <v>1</v>
      </c>
    </row>
    <row r="1509" spans="1:18" x14ac:dyDescent="0.25">
      <c r="A1509" s="8" t="s">
        <v>697</v>
      </c>
      <c r="B1509">
        <v>0</v>
      </c>
      <c r="C1509">
        <v>0</v>
      </c>
      <c r="D1509">
        <v>2020</v>
      </c>
      <c r="E1509">
        <v>11</v>
      </c>
      <c r="G1509">
        <v>3820</v>
      </c>
      <c r="H1509" t="b">
        <v>0</v>
      </c>
      <c r="I1509">
        <v>0</v>
      </c>
      <c r="J1509">
        <v>15421.61</v>
      </c>
      <c r="K1509">
        <v>2</v>
      </c>
      <c r="L1509" t="s">
        <v>51</v>
      </c>
      <c r="M1509" t="s">
        <v>52</v>
      </c>
      <c r="N1509" t="s">
        <v>52</v>
      </c>
      <c r="O1509" t="s">
        <v>119</v>
      </c>
      <c r="P1509">
        <v>3</v>
      </c>
      <c r="Q1509">
        <v>8</v>
      </c>
      <c r="R1509">
        <v>1</v>
      </c>
    </row>
    <row r="1510" spans="1:18" x14ac:dyDescent="0.25">
      <c r="A1510" s="8" t="s">
        <v>697</v>
      </c>
      <c r="B1510">
        <v>0</v>
      </c>
      <c r="C1510">
        <v>0</v>
      </c>
      <c r="D1510">
        <v>2020</v>
      </c>
      <c r="E1510">
        <v>11</v>
      </c>
      <c r="F1510" t="s">
        <v>647</v>
      </c>
      <c r="G1510">
        <v>1403</v>
      </c>
      <c r="H1510" t="b">
        <v>0</v>
      </c>
      <c r="I1510">
        <v>7.26</v>
      </c>
      <c r="J1510">
        <v>0</v>
      </c>
      <c r="K1510">
        <v>1</v>
      </c>
      <c r="L1510" t="s">
        <v>19</v>
      </c>
      <c r="M1510" t="s">
        <v>23</v>
      </c>
      <c r="N1510" t="s">
        <v>24</v>
      </c>
      <c r="O1510" t="s">
        <v>29</v>
      </c>
      <c r="P1510">
        <v>2</v>
      </c>
      <c r="Q1510">
        <v>2</v>
      </c>
      <c r="R1510">
        <v>4</v>
      </c>
    </row>
    <row r="1511" spans="1:18" x14ac:dyDescent="0.25">
      <c r="A1511" s="8" t="s">
        <v>697</v>
      </c>
      <c r="B1511">
        <v>0</v>
      </c>
      <c r="C1511">
        <v>0</v>
      </c>
      <c r="D1511">
        <v>2020</v>
      </c>
      <c r="E1511">
        <v>11</v>
      </c>
      <c r="F1511" t="s">
        <v>647</v>
      </c>
      <c r="G1511">
        <v>1405</v>
      </c>
      <c r="H1511" t="b">
        <v>0</v>
      </c>
      <c r="I1511">
        <v>3362.0500000000006</v>
      </c>
      <c r="J1511">
        <v>175.99</v>
      </c>
      <c r="K1511">
        <v>1</v>
      </c>
      <c r="L1511" t="s">
        <v>19</v>
      </c>
      <c r="M1511" t="s">
        <v>23</v>
      </c>
      <c r="N1511" t="s">
        <v>24</v>
      </c>
      <c r="O1511" t="s">
        <v>29</v>
      </c>
      <c r="P1511">
        <v>2</v>
      </c>
      <c r="Q1511">
        <v>2</v>
      </c>
      <c r="R1511">
        <v>4</v>
      </c>
    </row>
    <row r="1512" spans="1:18" x14ac:dyDescent="0.25">
      <c r="A1512" s="8" t="s">
        <v>697</v>
      </c>
      <c r="B1512">
        <v>0</v>
      </c>
      <c r="C1512">
        <v>0</v>
      </c>
      <c r="D1512">
        <v>2020</v>
      </c>
      <c r="E1512">
        <v>11</v>
      </c>
      <c r="F1512" t="s">
        <v>647</v>
      </c>
      <c r="G1512">
        <v>1434</v>
      </c>
      <c r="H1512" t="b">
        <v>0</v>
      </c>
      <c r="I1512">
        <v>870.31000000000006</v>
      </c>
      <c r="J1512">
        <v>23.740000000000002</v>
      </c>
      <c r="K1512">
        <v>1</v>
      </c>
      <c r="L1512" t="s">
        <v>19</v>
      </c>
      <c r="M1512" t="s">
        <v>23</v>
      </c>
      <c r="N1512" t="s">
        <v>24</v>
      </c>
      <c r="O1512" t="s">
        <v>28</v>
      </c>
      <c r="P1512">
        <v>2</v>
      </c>
      <c r="Q1512">
        <v>2</v>
      </c>
      <c r="R1512">
        <v>4</v>
      </c>
    </row>
    <row r="1513" spans="1:18" x14ac:dyDescent="0.25">
      <c r="A1513" s="8" t="s">
        <v>697</v>
      </c>
      <c r="B1513">
        <v>0</v>
      </c>
      <c r="C1513">
        <v>0</v>
      </c>
      <c r="D1513">
        <v>2020</v>
      </c>
      <c r="E1513">
        <v>11</v>
      </c>
      <c r="F1513" t="s">
        <v>647</v>
      </c>
      <c r="G1513">
        <v>1600</v>
      </c>
      <c r="H1513" t="b">
        <v>0</v>
      </c>
      <c r="I1513">
        <v>0</v>
      </c>
      <c r="J1513">
        <v>83.67</v>
      </c>
      <c r="K1513">
        <v>1</v>
      </c>
      <c r="L1513" t="s">
        <v>19</v>
      </c>
      <c r="M1513" t="s">
        <v>30</v>
      </c>
      <c r="N1513" t="s">
        <v>31</v>
      </c>
      <c r="O1513" t="s">
        <v>32</v>
      </c>
      <c r="P1513">
        <v>2</v>
      </c>
      <c r="Q1513">
        <v>4</v>
      </c>
      <c r="R1513">
        <v>1</v>
      </c>
    </row>
    <row r="1514" spans="1:18" x14ac:dyDescent="0.25">
      <c r="A1514" s="8" t="s">
        <v>697</v>
      </c>
      <c r="B1514">
        <v>0</v>
      </c>
      <c r="C1514">
        <v>0</v>
      </c>
      <c r="D1514">
        <v>2020</v>
      </c>
      <c r="E1514">
        <v>11</v>
      </c>
      <c r="F1514" t="s">
        <v>647</v>
      </c>
      <c r="G1514">
        <v>1803</v>
      </c>
      <c r="H1514" t="b">
        <v>0</v>
      </c>
      <c r="I1514">
        <v>0</v>
      </c>
      <c r="J1514">
        <v>8265.5499999999993</v>
      </c>
      <c r="K1514">
        <v>1</v>
      </c>
      <c r="L1514" t="s">
        <v>19</v>
      </c>
      <c r="M1514" t="s">
        <v>30</v>
      </c>
      <c r="N1514" t="s">
        <v>31</v>
      </c>
      <c r="O1514" t="s">
        <v>33</v>
      </c>
      <c r="P1514">
        <v>2</v>
      </c>
      <c r="Q1514">
        <v>4</v>
      </c>
      <c r="R1514">
        <v>1</v>
      </c>
    </row>
    <row r="1515" spans="1:18" x14ac:dyDescent="0.25">
      <c r="A1515" s="8" t="s">
        <v>697</v>
      </c>
      <c r="B1515">
        <v>0</v>
      </c>
      <c r="C1515">
        <v>0</v>
      </c>
      <c r="D1515">
        <v>2020</v>
      </c>
      <c r="E1515">
        <v>11</v>
      </c>
      <c r="F1515" t="s">
        <v>647</v>
      </c>
      <c r="G1515">
        <v>1820</v>
      </c>
      <c r="H1515" t="b">
        <v>0</v>
      </c>
      <c r="I1515">
        <v>0</v>
      </c>
      <c r="J1515">
        <v>25.8</v>
      </c>
      <c r="K1515">
        <v>1</v>
      </c>
      <c r="L1515" t="s">
        <v>19</v>
      </c>
      <c r="M1515" t="s">
        <v>30</v>
      </c>
      <c r="N1515" t="s">
        <v>31</v>
      </c>
      <c r="O1515" t="s">
        <v>667</v>
      </c>
      <c r="P1515">
        <v>2</v>
      </c>
      <c r="Q1515">
        <v>4</v>
      </c>
      <c r="R1515">
        <v>1</v>
      </c>
    </row>
    <row r="1516" spans="1:18" x14ac:dyDescent="0.25">
      <c r="A1516" s="8" t="s">
        <v>697</v>
      </c>
      <c r="B1516">
        <v>0</v>
      </c>
      <c r="C1516">
        <v>0</v>
      </c>
      <c r="D1516">
        <v>2020</v>
      </c>
      <c r="E1516">
        <v>11</v>
      </c>
      <c r="F1516" t="s">
        <v>647</v>
      </c>
      <c r="G1516">
        <v>1900</v>
      </c>
      <c r="H1516" t="b">
        <v>0</v>
      </c>
      <c r="I1516">
        <v>769.4</v>
      </c>
      <c r="J1516">
        <v>0</v>
      </c>
      <c r="K1516">
        <v>1</v>
      </c>
      <c r="L1516" t="s">
        <v>34</v>
      </c>
      <c r="M1516" t="s">
        <v>34</v>
      </c>
      <c r="N1516" t="s">
        <v>34</v>
      </c>
      <c r="O1516" t="s">
        <v>35</v>
      </c>
      <c r="P1516">
        <v>3</v>
      </c>
      <c r="Q1516">
        <v>1</v>
      </c>
      <c r="R1516">
        <v>1</v>
      </c>
    </row>
    <row r="1517" spans="1:18" x14ac:dyDescent="0.25">
      <c r="A1517" s="8" t="s">
        <v>697</v>
      </c>
      <c r="B1517">
        <v>0</v>
      </c>
      <c r="C1517">
        <v>0</v>
      </c>
      <c r="D1517">
        <v>2020</v>
      </c>
      <c r="E1517">
        <v>11</v>
      </c>
      <c r="F1517" t="s">
        <v>647</v>
      </c>
      <c r="G1517">
        <v>3300</v>
      </c>
      <c r="H1517" t="b">
        <v>0</v>
      </c>
      <c r="I1517">
        <v>1275.9000000000001</v>
      </c>
      <c r="J1517">
        <v>23206.170000000006</v>
      </c>
      <c r="K1517">
        <v>2</v>
      </c>
      <c r="L1517" t="s">
        <v>51</v>
      </c>
      <c r="M1517" t="s">
        <v>149</v>
      </c>
      <c r="N1517" t="s">
        <v>149</v>
      </c>
      <c r="O1517" t="s">
        <v>150</v>
      </c>
      <c r="P1517">
        <v>3</v>
      </c>
      <c r="Q1517">
        <v>4</v>
      </c>
      <c r="R1517">
        <v>1</v>
      </c>
    </row>
    <row r="1518" spans="1:18" x14ac:dyDescent="0.25">
      <c r="A1518" s="8" t="s">
        <v>697</v>
      </c>
      <c r="B1518">
        <v>0</v>
      </c>
      <c r="C1518">
        <v>0</v>
      </c>
      <c r="D1518">
        <v>2020</v>
      </c>
      <c r="E1518">
        <v>11</v>
      </c>
      <c r="F1518" t="s">
        <v>647</v>
      </c>
      <c r="G1518">
        <v>3790</v>
      </c>
      <c r="H1518" t="b">
        <v>0</v>
      </c>
      <c r="I1518">
        <v>127.5</v>
      </c>
      <c r="J1518">
        <v>8140.94</v>
      </c>
      <c r="K1518">
        <v>2</v>
      </c>
      <c r="L1518" t="s">
        <v>51</v>
      </c>
      <c r="M1518" t="s">
        <v>52</v>
      </c>
      <c r="N1518" t="s">
        <v>52</v>
      </c>
      <c r="O1518" t="s">
        <v>59</v>
      </c>
      <c r="P1518">
        <v>3</v>
      </c>
      <c r="Q1518">
        <v>8</v>
      </c>
      <c r="R1518">
        <v>1</v>
      </c>
    </row>
    <row r="1519" spans="1:18" x14ac:dyDescent="0.25">
      <c r="A1519" s="8" t="s">
        <v>697</v>
      </c>
      <c r="B1519">
        <v>0</v>
      </c>
      <c r="C1519">
        <v>0</v>
      </c>
      <c r="D1519">
        <v>2020</v>
      </c>
      <c r="E1519">
        <v>11</v>
      </c>
      <c r="F1519" t="s">
        <v>647</v>
      </c>
      <c r="G1519">
        <v>6020</v>
      </c>
      <c r="H1519" t="b">
        <v>0</v>
      </c>
      <c r="I1519">
        <v>6533.33</v>
      </c>
      <c r="J1519">
        <v>0</v>
      </c>
      <c r="K1519">
        <v>0</v>
      </c>
      <c r="L1519" t="s">
        <v>70</v>
      </c>
      <c r="M1519" t="s">
        <v>74</v>
      </c>
      <c r="N1519" t="s">
        <v>75</v>
      </c>
      <c r="O1519" t="s">
        <v>76</v>
      </c>
      <c r="P1519">
        <v>2</v>
      </c>
      <c r="Q1519">
        <v>2</v>
      </c>
      <c r="R1519">
        <v>1</v>
      </c>
    </row>
    <row r="1520" spans="1:18" x14ac:dyDescent="0.25">
      <c r="A1520" s="8" t="s">
        <v>697</v>
      </c>
      <c r="B1520">
        <v>0</v>
      </c>
      <c r="C1520">
        <v>0</v>
      </c>
      <c r="D1520">
        <v>2020</v>
      </c>
      <c r="E1520">
        <v>11</v>
      </c>
      <c r="F1520" t="s">
        <v>647</v>
      </c>
      <c r="G1520">
        <v>6095</v>
      </c>
      <c r="H1520" t="b">
        <v>0</v>
      </c>
      <c r="I1520">
        <v>9100</v>
      </c>
      <c r="J1520">
        <v>0</v>
      </c>
      <c r="K1520">
        <v>0</v>
      </c>
      <c r="L1520" t="s">
        <v>70</v>
      </c>
      <c r="M1520" t="s">
        <v>74</v>
      </c>
      <c r="N1520" t="s">
        <v>75</v>
      </c>
      <c r="O1520" t="s">
        <v>115</v>
      </c>
      <c r="P1520">
        <v>2</v>
      </c>
      <c r="Q1520">
        <v>2</v>
      </c>
      <c r="R1520">
        <v>1</v>
      </c>
    </row>
    <row r="1521" spans="1:18" x14ac:dyDescent="0.25">
      <c r="A1521" s="8" t="s">
        <v>697</v>
      </c>
      <c r="B1521">
        <v>0</v>
      </c>
      <c r="C1521">
        <v>0</v>
      </c>
      <c r="D1521">
        <v>2020</v>
      </c>
      <c r="E1521">
        <v>11</v>
      </c>
      <c r="F1521" t="s">
        <v>647</v>
      </c>
      <c r="G1521">
        <v>6110</v>
      </c>
      <c r="H1521" t="b">
        <v>0</v>
      </c>
      <c r="I1521">
        <v>1457.61</v>
      </c>
      <c r="J1521">
        <v>0</v>
      </c>
      <c r="K1521">
        <v>0</v>
      </c>
      <c r="L1521" t="s">
        <v>70</v>
      </c>
      <c r="M1521" t="s">
        <v>74</v>
      </c>
      <c r="N1521" t="s">
        <v>78</v>
      </c>
      <c r="O1521" t="s">
        <v>79</v>
      </c>
      <c r="P1521">
        <v>2</v>
      </c>
      <c r="Q1521">
        <v>2</v>
      </c>
      <c r="R1521">
        <v>2</v>
      </c>
    </row>
    <row r="1522" spans="1:18" x14ac:dyDescent="0.25">
      <c r="A1522" s="8" t="s">
        <v>697</v>
      </c>
      <c r="B1522">
        <v>0</v>
      </c>
      <c r="C1522">
        <v>0</v>
      </c>
      <c r="D1522">
        <v>2020</v>
      </c>
      <c r="E1522">
        <v>11</v>
      </c>
      <c r="F1522" t="s">
        <v>647</v>
      </c>
      <c r="G1522">
        <v>6140</v>
      </c>
      <c r="H1522" t="b">
        <v>0</v>
      </c>
      <c r="I1522">
        <v>150</v>
      </c>
      <c r="J1522">
        <v>127.5</v>
      </c>
      <c r="K1522">
        <v>0</v>
      </c>
      <c r="L1522" t="s">
        <v>70</v>
      </c>
      <c r="M1522" t="s">
        <v>74</v>
      </c>
      <c r="N1522" t="s">
        <v>78</v>
      </c>
      <c r="O1522" t="s">
        <v>147</v>
      </c>
      <c r="P1522">
        <v>2</v>
      </c>
      <c r="Q1522">
        <v>2</v>
      </c>
      <c r="R1522">
        <v>2</v>
      </c>
    </row>
    <row r="1523" spans="1:18" x14ac:dyDescent="0.25">
      <c r="A1523" s="8" t="s">
        <v>697</v>
      </c>
      <c r="B1523">
        <v>0</v>
      </c>
      <c r="C1523">
        <v>0</v>
      </c>
      <c r="D1523">
        <v>2020</v>
      </c>
      <c r="E1523">
        <v>11</v>
      </c>
      <c r="F1523" t="s">
        <v>647</v>
      </c>
      <c r="G1523">
        <v>6300</v>
      </c>
      <c r="H1523" t="b">
        <v>0</v>
      </c>
      <c r="I1523">
        <v>308.38</v>
      </c>
      <c r="J1523">
        <v>0</v>
      </c>
      <c r="K1523">
        <v>0</v>
      </c>
      <c r="L1523" t="s">
        <v>70</v>
      </c>
      <c r="M1523" t="s">
        <v>82</v>
      </c>
      <c r="N1523" t="s">
        <v>83</v>
      </c>
      <c r="O1523" t="s">
        <v>82</v>
      </c>
      <c r="P1523">
        <v>2</v>
      </c>
      <c r="Q1523">
        <v>4</v>
      </c>
      <c r="R1523">
        <v>10</v>
      </c>
    </row>
    <row r="1524" spans="1:18" x14ac:dyDescent="0.25">
      <c r="A1524" s="8" t="s">
        <v>697</v>
      </c>
      <c r="B1524">
        <v>0</v>
      </c>
      <c r="C1524">
        <v>0</v>
      </c>
      <c r="D1524">
        <v>2020</v>
      </c>
      <c r="E1524">
        <v>11</v>
      </c>
      <c r="F1524" t="s">
        <v>647</v>
      </c>
      <c r="G1524">
        <v>6310</v>
      </c>
      <c r="H1524" t="b">
        <v>0</v>
      </c>
      <c r="I1524">
        <v>5276.27</v>
      </c>
      <c r="J1524">
        <v>0</v>
      </c>
      <c r="K1524">
        <v>0</v>
      </c>
      <c r="L1524" t="s">
        <v>70</v>
      </c>
      <c r="M1524" t="s">
        <v>82</v>
      </c>
      <c r="N1524" t="s">
        <v>84</v>
      </c>
      <c r="O1524" t="s">
        <v>85</v>
      </c>
      <c r="P1524">
        <v>2</v>
      </c>
      <c r="Q1524">
        <v>4</v>
      </c>
      <c r="R1524">
        <v>1</v>
      </c>
    </row>
    <row r="1525" spans="1:18" x14ac:dyDescent="0.25">
      <c r="A1525" s="8" t="s">
        <v>697</v>
      </c>
      <c r="B1525">
        <v>0</v>
      </c>
      <c r="C1525">
        <v>0</v>
      </c>
      <c r="D1525">
        <v>2020</v>
      </c>
      <c r="E1525">
        <v>11</v>
      </c>
      <c r="F1525" t="s">
        <v>647</v>
      </c>
      <c r="G1525">
        <v>6325</v>
      </c>
      <c r="H1525" t="b">
        <v>0</v>
      </c>
      <c r="I1525">
        <v>1118.79</v>
      </c>
      <c r="J1525">
        <v>1099.9100000000001</v>
      </c>
      <c r="K1525">
        <v>0</v>
      </c>
      <c r="L1525" t="s">
        <v>70</v>
      </c>
      <c r="M1525" t="s">
        <v>82</v>
      </c>
      <c r="N1525" t="s">
        <v>84</v>
      </c>
      <c r="O1525" t="s">
        <v>86</v>
      </c>
      <c r="P1525">
        <v>2</v>
      </c>
      <c r="Q1525">
        <v>4</v>
      </c>
      <c r="R1525">
        <v>1</v>
      </c>
    </row>
    <row r="1526" spans="1:18" x14ac:dyDescent="0.25">
      <c r="A1526" s="8" t="s">
        <v>697</v>
      </c>
      <c r="B1526">
        <v>0</v>
      </c>
      <c r="C1526">
        <v>0</v>
      </c>
      <c r="D1526">
        <v>2020</v>
      </c>
      <c r="E1526">
        <v>11</v>
      </c>
      <c r="F1526" t="s">
        <v>647</v>
      </c>
      <c r="G1526">
        <v>6330</v>
      </c>
      <c r="H1526" t="b">
        <v>0</v>
      </c>
      <c r="I1526">
        <v>424.59</v>
      </c>
      <c r="J1526">
        <v>0</v>
      </c>
      <c r="K1526">
        <v>0</v>
      </c>
      <c r="L1526" t="s">
        <v>70</v>
      </c>
      <c r="M1526" t="s">
        <v>82</v>
      </c>
      <c r="N1526" t="s">
        <v>84</v>
      </c>
      <c r="O1526" t="s">
        <v>87</v>
      </c>
      <c r="P1526">
        <v>2</v>
      </c>
      <c r="Q1526">
        <v>4</v>
      </c>
      <c r="R1526">
        <v>1</v>
      </c>
    </row>
    <row r="1527" spans="1:18" x14ac:dyDescent="0.25">
      <c r="A1527" s="8" t="s">
        <v>697</v>
      </c>
      <c r="B1527">
        <v>0</v>
      </c>
      <c r="C1527">
        <v>0</v>
      </c>
      <c r="D1527">
        <v>2020</v>
      </c>
      <c r="E1527">
        <v>11</v>
      </c>
      <c r="F1527" t="s">
        <v>647</v>
      </c>
      <c r="G1527">
        <v>6640</v>
      </c>
      <c r="H1527" t="b">
        <v>0</v>
      </c>
      <c r="I1527">
        <v>34.29</v>
      </c>
      <c r="J1527">
        <v>0</v>
      </c>
      <c r="K1527">
        <v>0</v>
      </c>
      <c r="L1527" t="s">
        <v>70</v>
      </c>
      <c r="M1527" t="s">
        <v>82</v>
      </c>
      <c r="N1527" t="s">
        <v>94</v>
      </c>
      <c r="O1527" t="s">
        <v>95</v>
      </c>
      <c r="P1527">
        <v>2</v>
      </c>
      <c r="Q1527">
        <v>4</v>
      </c>
      <c r="R1527">
        <v>5</v>
      </c>
    </row>
    <row r="1528" spans="1:18" x14ac:dyDescent="0.25">
      <c r="A1528" s="8" t="s">
        <v>697</v>
      </c>
      <c r="B1528">
        <v>0</v>
      </c>
      <c r="C1528">
        <v>0</v>
      </c>
      <c r="D1528">
        <v>2020</v>
      </c>
      <c r="E1528">
        <v>11</v>
      </c>
      <c r="F1528" t="s">
        <v>647</v>
      </c>
      <c r="G1528">
        <v>6650</v>
      </c>
      <c r="H1528" t="b">
        <v>0</v>
      </c>
      <c r="I1528">
        <v>101.71</v>
      </c>
      <c r="J1528">
        <v>0</v>
      </c>
      <c r="K1528">
        <v>0</v>
      </c>
      <c r="L1528" t="s">
        <v>70</v>
      </c>
      <c r="M1528" t="s">
        <v>82</v>
      </c>
      <c r="N1528" t="s">
        <v>94</v>
      </c>
      <c r="O1528" t="s">
        <v>96</v>
      </c>
      <c r="P1528">
        <v>2</v>
      </c>
      <c r="Q1528">
        <v>4</v>
      </c>
      <c r="R1528">
        <v>5</v>
      </c>
    </row>
    <row r="1529" spans="1:18" x14ac:dyDescent="0.25">
      <c r="A1529" s="8" t="s">
        <v>697</v>
      </c>
      <c r="B1529">
        <v>0</v>
      </c>
      <c r="C1529">
        <v>0</v>
      </c>
      <c r="D1529">
        <v>2020</v>
      </c>
      <c r="E1529">
        <v>11</v>
      </c>
      <c r="F1529" t="s">
        <v>647</v>
      </c>
      <c r="G1529">
        <v>6651</v>
      </c>
      <c r="H1529" t="b">
        <v>0</v>
      </c>
      <c r="I1529">
        <v>227.8</v>
      </c>
      <c r="J1529">
        <v>0</v>
      </c>
      <c r="K1529">
        <v>0</v>
      </c>
      <c r="L1529" t="s">
        <v>70</v>
      </c>
      <c r="M1529" t="s">
        <v>82</v>
      </c>
      <c r="N1529" t="s">
        <v>94</v>
      </c>
      <c r="O1529" t="s">
        <v>117</v>
      </c>
      <c r="P1529">
        <v>2</v>
      </c>
      <c r="Q1529">
        <v>4</v>
      </c>
      <c r="R1529">
        <v>5</v>
      </c>
    </row>
    <row r="1530" spans="1:18" x14ac:dyDescent="0.25">
      <c r="A1530" s="8" t="s">
        <v>697</v>
      </c>
      <c r="B1530">
        <v>0</v>
      </c>
      <c r="C1530">
        <v>0</v>
      </c>
      <c r="D1530">
        <v>2020</v>
      </c>
      <c r="E1530">
        <v>11</v>
      </c>
      <c r="F1530" t="s">
        <v>647</v>
      </c>
      <c r="G1530">
        <v>6805</v>
      </c>
      <c r="H1530" t="b">
        <v>0</v>
      </c>
      <c r="I1530">
        <v>489.64000000000004</v>
      </c>
      <c r="J1530">
        <v>0</v>
      </c>
      <c r="K1530">
        <v>0</v>
      </c>
      <c r="L1530" t="s">
        <v>70</v>
      </c>
      <c r="M1530" t="s">
        <v>82</v>
      </c>
      <c r="N1530" t="s">
        <v>99</v>
      </c>
      <c r="O1530" t="s">
        <v>100</v>
      </c>
      <c r="P1530">
        <v>2</v>
      </c>
      <c r="Q1530">
        <v>4</v>
      </c>
      <c r="R1530">
        <v>6</v>
      </c>
    </row>
    <row r="1531" spans="1:18" x14ac:dyDescent="0.25">
      <c r="A1531" s="8" t="s">
        <v>697</v>
      </c>
      <c r="B1531">
        <v>0</v>
      </c>
      <c r="C1531">
        <v>0</v>
      </c>
      <c r="D1531">
        <v>2020</v>
      </c>
      <c r="E1531">
        <v>11</v>
      </c>
      <c r="F1531" t="s">
        <v>647</v>
      </c>
      <c r="G1531">
        <v>6815</v>
      </c>
      <c r="H1531" t="b">
        <v>0</v>
      </c>
      <c r="I1531">
        <v>56.730000000000004</v>
      </c>
      <c r="J1531">
        <v>0</v>
      </c>
      <c r="K1531">
        <v>0</v>
      </c>
      <c r="L1531" t="s">
        <v>70</v>
      </c>
      <c r="M1531" t="s">
        <v>82</v>
      </c>
      <c r="N1531" t="s">
        <v>99</v>
      </c>
      <c r="O1531" t="s">
        <v>99</v>
      </c>
      <c r="P1531">
        <v>2</v>
      </c>
      <c r="Q1531">
        <v>4</v>
      </c>
      <c r="R1531">
        <v>6</v>
      </c>
    </row>
    <row r="1532" spans="1:18" x14ac:dyDescent="0.25">
      <c r="A1532" s="8" t="s">
        <v>697</v>
      </c>
      <c r="B1532">
        <v>0</v>
      </c>
      <c r="C1532">
        <v>0</v>
      </c>
      <c r="D1532">
        <v>2020</v>
      </c>
      <c r="E1532">
        <v>11</v>
      </c>
      <c r="F1532" t="s">
        <v>647</v>
      </c>
      <c r="G1532">
        <v>6825</v>
      </c>
      <c r="H1532" t="b">
        <v>0</v>
      </c>
      <c r="I1532">
        <v>6741</v>
      </c>
      <c r="J1532">
        <v>0</v>
      </c>
      <c r="K1532">
        <v>0</v>
      </c>
      <c r="L1532" t="s">
        <v>70</v>
      </c>
      <c r="M1532" t="s">
        <v>82</v>
      </c>
      <c r="N1532" t="s">
        <v>101</v>
      </c>
      <c r="O1532" t="s">
        <v>102</v>
      </c>
      <c r="P1532">
        <v>2</v>
      </c>
      <c r="Q1532">
        <v>4</v>
      </c>
      <c r="R1532">
        <v>9</v>
      </c>
    </row>
    <row r="1533" spans="1:18" x14ac:dyDescent="0.25">
      <c r="A1533" s="8" t="s">
        <v>697</v>
      </c>
      <c r="B1533">
        <v>0</v>
      </c>
      <c r="C1533">
        <v>0</v>
      </c>
      <c r="D1533">
        <v>2020</v>
      </c>
      <c r="E1533">
        <v>11</v>
      </c>
      <c r="F1533" t="s">
        <v>647</v>
      </c>
      <c r="G1533">
        <v>6830</v>
      </c>
      <c r="H1533" t="b">
        <v>0</v>
      </c>
      <c r="I1533">
        <v>1634.7</v>
      </c>
      <c r="J1533">
        <v>0</v>
      </c>
      <c r="K1533">
        <v>0</v>
      </c>
      <c r="L1533" t="s">
        <v>70</v>
      </c>
      <c r="M1533" t="s">
        <v>82</v>
      </c>
      <c r="N1533" t="s">
        <v>101</v>
      </c>
      <c r="O1533" t="s">
        <v>151</v>
      </c>
      <c r="P1533">
        <v>2</v>
      </c>
      <c r="Q1533">
        <v>4</v>
      </c>
      <c r="R1533">
        <v>9</v>
      </c>
    </row>
    <row r="1534" spans="1:18" x14ac:dyDescent="0.25">
      <c r="A1534" s="8" t="s">
        <v>697</v>
      </c>
      <c r="B1534">
        <v>0</v>
      </c>
      <c r="C1534">
        <v>0</v>
      </c>
      <c r="D1534">
        <v>2020</v>
      </c>
      <c r="E1534">
        <v>11</v>
      </c>
      <c r="F1534" t="s">
        <v>647</v>
      </c>
      <c r="G1534">
        <v>6850</v>
      </c>
      <c r="H1534" t="b">
        <v>0</v>
      </c>
      <c r="I1534">
        <v>170.43</v>
      </c>
      <c r="J1534">
        <v>0</v>
      </c>
      <c r="K1534">
        <v>0</v>
      </c>
      <c r="L1534" t="s">
        <v>70</v>
      </c>
      <c r="M1534" t="s">
        <v>82</v>
      </c>
      <c r="N1534" t="s">
        <v>103</v>
      </c>
      <c r="O1534" t="s">
        <v>103</v>
      </c>
      <c r="P1534">
        <v>2</v>
      </c>
      <c r="Q1534">
        <v>4</v>
      </c>
      <c r="R1534">
        <v>11</v>
      </c>
    </row>
    <row r="1535" spans="1:18" x14ac:dyDescent="0.25">
      <c r="A1535" s="8" t="s">
        <v>697</v>
      </c>
      <c r="B1535">
        <v>0</v>
      </c>
      <c r="C1535">
        <v>0</v>
      </c>
      <c r="D1535">
        <v>2020</v>
      </c>
      <c r="E1535">
        <v>11</v>
      </c>
      <c r="F1535" t="s">
        <v>647</v>
      </c>
      <c r="G1535">
        <v>6855</v>
      </c>
      <c r="H1535" t="b">
        <v>0</v>
      </c>
      <c r="I1535">
        <v>140.80000000000001</v>
      </c>
      <c r="J1535">
        <v>0</v>
      </c>
      <c r="K1535">
        <v>0</v>
      </c>
      <c r="L1535" t="s">
        <v>70</v>
      </c>
      <c r="M1535" t="s">
        <v>82</v>
      </c>
      <c r="N1535" t="s">
        <v>103</v>
      </c>
      <c r="O1535" t="s">
        <v>104</v>
      </c>
      <c r="P1535">
        <v>2</v>
      </c>
      <c r="Q1535">
        <v>4</v>
      </c>
      <c r="R1535">
        <v>11</v>
      </c>
    </row>
    <row r="1536" spans="1:18" x14ac:dyDescent="0.25">
      <c r="A1536" s="8" t="s">
        <v>697</v>
      </c>
      <c r="B1536">
        <v>0</v>
      </c>
      <c r="C1536">
        <v>0</v>
      </c>
      <c r="D1536">
        <v>2020</v>
      </c>
      <c r="E1536">
        <v>11</v>
      </c>
      <c r="F1536" t="s">
        <v>647</v>
      </c>
      <c r="G1536">
        <v>7310</v>
      </c>
      <c r="H1536" t="b">
        <v>0</v>
      </c>
      <c r="I1536">
        <v>770.78</v>
      </c>
      <c r="J1536">
        <v>0</v>
      </c>
      <c r="K1536">
        <v>0</v>
      </c>
      <c r="L1536" t="s">
        <v>126</v>
      </c>
      <c r="M1536" t="s">
        <v>127</v>
      </c>
      <c r="N1536" t="s">
        <v>127</v>
      </c>
      <c r="O1536" t="s">
        <v>146</v>
      </c>
      <c r="P1536">
        <v>4</v>
      </c>
      <c r="Q1536">
        <v>2</v>
      </c>
      <c r="R1536">
        <v>1</v>
      </c>
    </row>
    <row r="1537" spans="1:18" x14ac:dyDescent="0.25">
      <c r="A1537" s="8" t="s">
        <v>697</v>
      </c>
      <c r="B1537">
        <v>0</v>
      </c>
      <c r="C1537">
        <v>0</v>
      </c>
      <c r="D1537">
        <v>2020</v>
      </c>
      <c r="E1537">
        <v>11</v>
      </c>
      <c r="F1537" t="s">
        <v>648</v>
      </c>
      <c r="G1537">
        <v>1405</v>
      </c>
      <c r="H1537" t="b">
        <v>0</v>
      </c>
      <c r="I1537">
        <v>202.01</v>
      </c>
      <c r="J1537">
        <v>0</v>
      </c>
      <c r="K1537">
        <v>1</v>
      </c>
      <c r="L1537" t="s">
        <v>19</v>
      </c>
      <c r="M1537" t="s">
        <v>23</v>
      </c>
      <c r="N1537" t="s">
        <v>24</v>
      </c>
      <c r="O1537" t="s">
        <v>29</v>
      </c>
      <c r="P1537">
        <v>2</v>
      </c>
      <c r="Q1537">
        <v>2</v>
      </c>
      <c r="R1537">
        <v>4</v>
      </c>
    </row>
    <row r="1538" spans="1:18" x14ac:dyDescent="0.25">
      <c r="A1538" s="8" t="s">
        <v>697</v>
      </c>
      <c r="B1538">
        <v>0</v>
      </c>
      <c r="C1538">
        <v>0</v>
      </c>
      <c r="D1538">
        <v>2020</v>
      </c>
      <c r="E1538">
        <v>11</v>
      </c>
      <c r="F1538" t="s">
        <v>648</v>
      </c>
      <c r="G1538">
        <v>1409</v>
      </c>
      <c r="H1538" t="b">
        <v>0</v>
      </c>
      <c r="I1538">
        <v>29.630000000000003</v>
      </c>
      <c r="J1538">
        <v>0</v>
      </c>
      <c r="K1538">
        <v>1</v>
      </c>
      <c r="L1538" t="s">
        <v>19</v>
      </c>
      <c r="M1538" t="s">
        <v>23</v>
      </c>
      <c r="N1538" t="s">
        <v>24</v>
      </c>
      <c r="O1538" t="s">
        <v>611</v>
      </c>
      <c r="P1538">
        <v>2</v>
      </c>
      <c r="Q1538">
        <v>2</v>
      </c>
      <c r="R1538">
        <v>4</v>
      </c>
    </row>
    <row r="1539" spans="1:18" x14ac:dyDescent="0.25">
      <c r="A1539" s="8" t="s">
        <v>697</v>
      </c>
      <c r="B1539">
        <v>0</v>
      </c>
      <c r="C1539">
        <v>0</v>
      </c>
      <c r="D1539">
        <v>2020</v>
      </c>
      <c r="E1539">
        <v>11</v>
      </c>
      <c r="F1539" t="s">
        <v>648</v>
      </c>
      <c r="G1539">
        <v>1434</v>
      </c>
      <c r="H1539" t="b">
        <v>0</v>
      </c>
      <c r="I1539">
        <v>225.58</v>
      </c>
      <c r="J1539">
        <v>29.63</v>
      </c>
      <c r="K1539">
        <v>1</v>
      </c>
      <c r="L1539" t="s">
        <v>19</v>
      </c>
      <c r="M1539" t="s">
        <v>23</v>
      </c>
      <c r="N1539" t="s">
        <v>24</v>
      </c>
      <c r="O1539" t="s">
        <v>28</v>
      </c>
      <c r="P1539">
        <v>2</v>
      </c>
      <c r="Q1539">
        <v>2</v>
      </c>
      <c r="R1539">
        <v>4</v>
      </c>
    </row>
    <row r="1540" spans="1:18" x14ac:dyDescent="0.25">
      <c r="A1540" s="8" t="s">
        <v>697</v>
      </c>
      <c r="B1540">
        <v>0</v>
      </c>
      <c r="C1540">
        <v>0</v>
      </c>
      <c r="D1540">
        <v>2020</v>
      </c>
      <c r="E1540">
        <v>11</v>
      </c>
      <c r="F1540" t="s">
        <v>648</v>
      </c>
      <c r="G1540">
        <v>3300</v>
      </c>
      <c r="H1540" t="b">
        <v>0</v>
      </c>
      <c r="I1540">
        <v>0</v>
      </c>
      <c r="J1540">
        <v>3070.4800000000005</v>
      </c>
      <c r="K1540">
        <v>2</v>
      </c>
      <c r="L1540" t="s">
        <v>51</v>
      </c>
      <c r="M1540" t="s">
        <v>149</v>
      </c>
      <c r="N1540" t="s">
        <v>149</v>
      </c>
      <c r="O1540" t="s">
        <v>150</v>
      </c>
      <c r="P1540">
        <v>3</v>
      </c>
      <c r="Q1540">
        <v>4</v>
      </c>
      <c r="R1540">
        <v>1</v>
      </c>
    </row>
    <row r="1541" spans="1:18" x14ac:dyDescent="0.25">
      <c r="A1541" s="8" t="s">
        <v>697</v>
      </c>
      <c r="B1541">
        <v>0</v>
      </c>
      <c r="C1541">
        <v>0</v>
      </c>
      <c r="D1541">
        <v>2020</v>
      </c>
      <c r="E1541">
        <v>11</v>
      </c>
      <c r="F1541" t="s">
        <v>648</v>
      </c>
      <c r="G1541">
        <v>3838</v>
      </c>
      <c r="H1541" t="b">
        <v>0</v>
      </c>
      <c r="I1541">
        <v>0</v>
      </c>
      <c r="J1541">
        <v>29.63</v>
      </c>
      <c r="K1541">
        <v>2</v>
      </c>
      <c r="L1541" t="s">
        <v>51</v>
      </c>
      <c r="M1541" t="s">
        <v>52</v>
      </c>
      <c r="N1541" t="s">
        <v>52</v>
      </c>
      <c r="O1541" t="s">
        <v>613</v>
      </c>
      <c r="P1541">
        <v>3</v>
      </c>
      <c r="Q1541">
        <v>8</v>
      </c>
      <c r="R1541">
        <v>1</v>
      </c>
    </row>
    <row r="1542" spans="1:18" x14ac:dyDescent="0.25">
      <c r="A1542" s="8" t="s">
        <v>697</v>
      </c>
      <c r="B1542">
        <v>0</v>
      </c>
      <c r="C1542">
        <v>0</v>
      </c>
      <c r="D1542">
        <v>2020</v>
      </c>
      <c r="E1542">
        <v>11</v>
      </c>
      <c r="F1542" t="s">
        <v>648</v>
      </c>
      <c r="G1542">
        <v>3865</v>
      </c>
      <c r="H1542" t="b">
        <v>0</v>
      </c>
      <c r="I1542">
        <v>29.630000000000003</v>
      </c>
      <c r="J1542">
        <v>29.580000000000002</v>
      </c>
      <c r="K1542">
        <v>2</v>
      </c>
      <c r="L1542" t="s">
        <v>51</v>
      </c>
      <c r="M1542" t="s">
        <v>52</v>
      </c>
      <c r="N1542" t="s">
        <v>52</v>
      </c>
      <c r="O1542" t="s">
        <v>681</v>
      </c>
      <c r="P1542">
        <v>3</v>
      </c>
      <c r="Q1542">
        <v>8</v>
      </c>
      <c r="R1542">
        <v>1</v>
      </c>
    </row>
    <row r="1543" spans="1:18" x14ac:dyDescent="0.25">
      <c r="A1543" s="8" t="s">
        <v>697</v>
      </c>
      <c r="B1543">
        <v>0</v>
      </c>
      <c r="C1543">
        <v>0</v>
      </c>
      <c r="D1543">
        <v>2020</v>
      </c>
      <c r="E1543">
        <v>11</v>
      </c>
      <c r="F1543" t="s">
        <v>648</v>
      </c>
      <c r="G1543">
        <v>6495</v>
      </c>
      <c r="H1543" t="b">
        <v>0</v>
      </c>
      <c r="I1543">
        <v>2388.75</v>
      </c>
      <c r="J1543">
        <v>0</v>
      </c>
      <c r="K1543">
        <v>0</v>
      </c>
      <c r="L1543" t="s">
        <v>70</v>
      </c>
      <c r="M1543" t="s">
        <v>82</v>
      </c>
      <c r="N1543" t="s">
        <v>91</v>
      </c>
      <c r="O1543" t="s">
        <v>93</v>
      </c>
      <c r="P1543">
        <v>2</v>
      </c>
      <c r="Q1543">
        <v>4</v>
      </c>
      <c r="R1543">
        <v>3</v>
      </c>
    </row>
    <row r="1544" spans="1:18" x14ac:dyDescent="0.25">
      <c r="A1544" s="8" t="s">
        <v>697</v>
      </c>
      <c r="B1544">
        <v>0</v>
      </c>
      <c r="C1544">
        <v>0</v>
      </c>
      <c r="D1544">
        <v>2020</v>
      </c>
      <c r="E1544">
        <v>11</v>
      </c>
      <c r="F1544" t="s">
        <v>648</v>
      </c>
      <c r="G1544">
        <v>6800</v>
      </c>
      <c r="H1544" t="b">
        <v>0</v>
      </c>
      <c r="I1544">
        <v>21.34</v>
      </c>
      <c r="J1544">
        <v>0</v>
      </c>
      <c r="K1544">
        <v>0</v>
      </c>
      <c r="L1544" t="s">
        <v>70</v>
      </c>
      <c r="M1544" t="s">
        <v>82</v>
      </c>
      <c r="N1544" t="s">
        <v>99</v>
      </c>
      <c r="O1544" t="s">
        <v>123</v>
      </c>
      <c r="P1544">
        <v>2</v>
      </c>
      <c r="Q1544">
        <v>4</v>
      </c>
      <c r="R1544">
        <v>6</v>
      </c>
    </row>
    <row r="1545" spans="1:18" x14ac:dyDescent="0.25">
      <c r="A1545" s="8" t="s">
        <v>697</v>
      </c>
      <c r="B1545">
        <v>0</v>
      </c>
      <c r="C1545">
        <v>0</v>
      </c>
      <c r="D1545">
        <v>2020</v>
      </c>
      <c r="E1545">
        <v>11</v>
      </c>
      <c r="F1545" t="s">
        <v>648</v>
      </c>
      <c r="G1545">
        <v>6815</v>
      </c>
      <c r="H1545" t="b">
        <v>0</v>
      </c>
      <c r="I1545">
        <v>53.48</v>
      </c>
      <c r="J1545">
        <v>0</v>
      </c>
      <c r="K1545">
        <v>0</v>
      </c>
      <c r="L1545" t="s">
        <v>70</v>
      </c>
      <c r="M1545" t="s">
        <v>82</v>
      </c>
      <c r="N1545" t="s">
        <v>99</v>
      </c>
      <c r="O1545" t="s">
        <v>99</v>
      </c>
      <c r="P1545">
        <v>2</v>
      </c>
      <c r="Q1545">
        <v>4</v>
      </c>
      <c r="R1545">
        <v>6</v>
      </c>
    </row>
    <row r="1546" spans="1:18" x14ac:dyDescent="0.25">
      <c r="A1546" s="8" t="s">
        <v>697</v>
      </c>
      <c r="B1546">
        <v>0</v>
      </c>
      <c r="C1546">
        <v>0</v>
      </c>
      <c r="D1546">
        <v>2020</v>
      </c>
      <c r="E1546">
        <v>11</v>
      </c>
      <c r="F1546" t="s">
        <v>648</v>
      </c>
      <c r="G1546">
        <v>6837</v>
      </c>
      <c r="H1546" t="b">
        <v>0</v>
      </c>
      <c r="I1546">
        <v>208.89999999999998</v>
      </c>
      <c r="J1546">
        <v>0</v>
      </c>
      <c r="K1546">
        <v>0</v>
      </c>
      <c r="L1546" t="s">
        <v>70</v>
      </c>
      <c r="M1546" t="s">
        <v>82</v>
      </c>
      <c r="N1546" t="s">
        <v>83</v>
      </c>
      <c r="O1546" t="s">
        <v>683</v>
      </c>
      <c r="P1546">
        <v>2</v>
      </c>
      <c r="Q1546">
        <v>4</v>
      </c>
      <c r="R1546">
        <v>10</v>
      </c>
    </row>
    <row r="1547" spans="1:18" x14ac:dyDescent="0.25">
      <c r="A1547" s="8" t="s">
        <v>697</v>
      </c>
      <c r="B1547">
        <v>0</v>
      </c>
      <c r="C1547">
        <v>0</v>
      </c>
      <c r="D1547">
        <v>2020</v>
      </c>
      <c r="E1547">
        <v>11</v>
      </c>
      <c r="F1547" t="s">
        <v>649</v>
      </c>
      <c r="G1547">
        <v>1403</v>
      </c>
      <c r="H1547" t="b">
        <v>0</v>
      </c>
      <c r="I1547">
        <v>1.6</v>
      </c>
      <c r="J1547">
        <v>0</v>
      </c>
      <c r="K1547">
        <v>1</v>
      </c>
      <c r="L1547" t="s">
        <v>19</v>
      </c>
      <c r="M1547" t="s">
        <v>23</v>
      </c>
      <c r="N1547" t="s">
        <v>24</v>
      </c>
      <c r="O1547" t="s">
        <v>29</v>
      </c>
      <c r="P1547">
        <v>2</v>
      </c>
      <c r="Q1547">
        <v>2</v>
      </c>
      <c r="R1547">
        <v>4</v>
      </c>
    </row>
    <row r="1548" spans="1:18" x14ac:dyDescent="0.25">
      <c r="A1548" s="8" t="s">
        <v>697</v>
      </c>
      <c r="B1548">
        <v>0</v>
      </c>
      <c r="C1548">
        <v>0</v>
      </c>
      <c r="D1548">
        <v>2020</v>
      </c>
      <c r="E1548">
        <v>11</v>
      </c>
      <c r="F1548" t="s">
        <v>649</v>
      </c>
      <c r="G1548">
        <v>1405</v>
      </c>
      <c r="H1548" t="b">
        <v>0</v>
      </c>
      <c r="I1548">
        <v>200.41</v>
      </c>
      <c r="J1548">
        <v>0</v>
      </c>
      <c r="K1548">
        <v>1</v>
      </c>
      <c r="L1548" t="s">
        <v>19</v>
      </c>
      <c r="M1548" t="s">
        <v>23</v>
      </c>
      <c r="N1548" t="s">
        <v>24</v>
      </c>
      <c r="O1548" t="s">
        <v>29</v>
      </c>
      <c r="P1548">
        <v>2</v>
      </c>
      <c r="Q1548">
        <v>2</v>
      </c>
      <c r="R1548">
        <v>4</v>
      </c>
    </row>
    <row r="1549" spans="1:18" x14ac:dyDescent="0.25">
      <c r="A1549" s="8" t="s">
        <v>697</v>
      </c>
      <c r="B1549">
        <v>0</v>
      </c>
      <c r="C1549">
        <v>0</v>
      </c>
      <c r="D1549">
        <v>2020</v>
      </c>
      <c r="E1549">
        <v>11</v>
      </c>
      <c r="F1549" t="s">
        <v>649</v>
      </c>
      <c r="G1549">
        <v>1434</v>
      </c>
      <c r="H1549" t="b">
        <v>0</v>
      </c>
      <c r="I1549">
        <v>191.96</v>
      </c>
      <c r="J1549">
        <v>200.41</v>
      </c>
      <c r="K1549">
        <v>1</v>
      </c>
      <c r="L1549" t="s">
        <v>19</v>
      </c>
      <c r="M1549" t="s">
        <v>23</v>
      </c>
      <c r="N1549" t="s">
        <v>24</v>
      </c>
      <c r="O1549" t="s">
        <v>28</v>
      </c>
      <c r="P1549">
        <v>2</v>
      </c>
      <c r="Q1549">
        <v>2</v>
      </c>
      <c r="R1549">
        <v>4</v>
      </c>
    </row>
    <row r="1550" spans="1:18" x14ac:dyDescent="0.25">
      <c r="A1550" s="8" t="s">
        <v>697</v>
      </c>
      <c r="B1550">
        <v>0</v>
      </c>
      <c r="C1550">
        <v>0</v>
      </c>
      <c r="D1550">
        <v>2020</v>
      </c>
      <c r="E1550">
        <v>11</v>
      </c>
      <c r="F1550" t="s">
        <v>649</v>
      </c>
      <c r="G1550">
        <v>3070</v>
      </c>
      <c r="H1550" t="b">
        <v>0</v>
      </c>
      <c r="I1550">
        <v>0</v>
      </c>
      <c r="J1550">
        <v>-1874.91</v>
      </c>
      <c r="K1550">
        <v>2</v>
      </c>
      <c r="L1550" t="s">
        <v>46</v>
      </c>
      <c r="M1550" t="s">
        <v>47</v>
      </c>
      <c r="N1550" t="s">
        <v>47</v>
      </c>
      <c r="O1550" t="s">
        <v>47</v>
      </c>
      <c r="P1550">
        <v>2</v>
      </c>
      <c r="Q1550">
        <v>3</v>
      </c>
      <c r="R1550">
        <v>3</v>
      </c>
    </row>
    <row r="1551" spans="1:18" x14ac:dyDescent="0.25">
      <c r="A1551" s="8" t="s">
        <v>697</v>
      </c>
      <c r="B1551">
        <v>0</v>
      </c>
      <c r="C1551">
        <v>0</v>
      </c>
      <c r="D1551">
        <v>2020</v>
      </c>
      <c r="E1551">
        <v>11</v>
      </c>
      <c r="F1551" t="s">
        <v>649</v>
      </c>
      <c r="G1551">
        <v>3300</v>
      </c>
      <c r="H1551" t="b">
        <v>0</v>
      </c>
      <c r="I1551">
        <v>0</v>
      </c>
      <c r="J1551">
        <v>2072.96</v>
      </c>
      <c r="K1551">
        <v>2</v>
      </c>
      <c r="L1551" t="s">
        <v>51</v>
      </c>
      <c r="M1551" t="s">
        <v>149</v>
      </c>
      <c r="N1551" t="s">
        <v>149</v>
      </c>
      <c r="O1551" t="s">
        <v>150</v>
      </c>
      <c r="P1551">
        <v>3</v>
      </c>
      <c r="Q1551">
        <v>4</v>
      </c>
      <c r="R1551">
        <v>1</v>
      </c>
    </row>
    <row r="1552" spans="1:18" x14ac:dyDescent="0.25">
      <c r="A1552" s="8" t="s">
        <v>697</v>
      </c>
      <c r="B1552">
        <v>0</v>
      </c>
      <c r="C1552">
        <v>0</v>
      </c>
      <c r="D1552">
        <v>2020</v>
      </c>
      <c r="E1552">
        <v>11</v>
      </c>
      <c r="F1552" t="s">
        <v>649</v>
      </c>
      <c r="G1552">
        <v>3790</v>
      </c>
      <c r="H1552" t="b">
        <v>0</v>
      </c>
      <c r="I1552">
        <v>85</v>
      </c>
      <c r="J1552">
        <v>38799.360000000001</v>
      </c>
      <c r="K1552">
        <v>2</v>
      </c>
      <c r="L1552" t="s">
        <v>51</v>
      </c>
      <c r="M1552" t="s">
        <v>52</v>
      </c>
      <c r="N1552" t="s">
        <v>52</v>
      </c>
      <c r="O1552" t="s">
        <v>59</v>
      </c>
      <c r="P1552">
        <v>3</v>
      </c>
      <c r="Q1552">
        <v>8</v>
      </c>
      <c r="R1552">
        <v>1</v>
      </c>
    </row>
    <row r="1553" spans="1:18" x14ac:dyDescent="0.25">
      <c r="A1553" s="8" t="s">
        <v>697</v>
      </c>
      <c r="B1553">
        <v>0</v>
      </c>
      <c r="C1553">
        <v>0</v>
      </c>
      <c r="D1553">
        <v>2020</v>
      </c>
      <c r="E1553">
        <v>11</v>
      </c>
      <c r="F1553" t="s">
        <v>649</v>
      </c>
      <c r="G1553">
        <v>6020</v>
      </c>
      <c r="H1553" t="b">
        <v>0</v>
      </c>
      <c r="I1553">
        <v>32750</v>
      </c>
      <c r="J1553">
        <v>0</v>
      </c>
      <c r="K1553">
        <v>0</v>
      </c>
      <c r="L1553" t="s">
        <v>70</v>
      </c>
      <c r="M1553" t="s">
        <v>74</v>
      </c>
      <c r="N1553" t="s">
        <v>75</v>
      </c>
      <c r="O1553" t="s">
        <v>76</v>
      </c>
      <c r="P1553">
        <v>2</v>
      </c>
      <c r="Q1553">
        <v>2</v>
      </c>
      <c r="R1553">
        <v>1</v>
      </c>
    </row>
    <row r="1554" spans="1:18" x14ac:dyDescent="0.25">
      <c r="A1554" s="8" t="s">
        <v>697</v>
      </c>
      <c r="B1554">
        <v>0</v>
      </c>
      <c r="C1554">
        <v>0</v>
      </c>
      <c r="D1554">
        <v>2020</v>
      </c>
      <c r="E1554">
        <v>11</v>
      </c>
      <c r="F1554" t="s">
        <v>649</v>
      </c>
      <c r="G1554">
        <v>6110</v>
      </c>
      <c r="H1554" t="b">
        <v>0</v>
      </c>
      <c r="I1554">
        <v>5949.36</v>
      </c>
      <c r="J1554">
        <v>0</v>
      </c>
      <c r="K1554">
        <v>0</v>
      </c>
      <c r="L1554" t="s">
        <v>70</v>
      </c>
      <c r="M1554" t="s">
        <v>74</v>
      </c>
      <c r="N1554" t="s">
        <v>78</v>
      </c>
      <c r="O1554" t="s">
        <v>79</v>
      </c>
      <c r="P1554">
        <v>2</v>
      </c>
      <c r="Q1554">
        <v>2</v>
      </c>
      <c r="R1554">
        <v>2</v>
      </c>
    </row>
    <row r="1555" spans="1:18" x14ac:dyDescent="0.25">
      <c r="A1555" s="8" t="s">
        <v>697</v>
      </c>
      <c r="B1555">
        <v>0</v>
      </c>
      <c r="C1555">
        <v>0</v>
      </c>
      <c r="D1555">
        <v>2020</v>
      </c>
      <c r="E1555">
        <v>11</v>
      </c>
      <c r="F1555" t="s">
        <v>649</v>
      </c>
      <c r="G1555">
        <v>6140</v>
      </c>
      <c r="H1555" t="b">
        <v>0</v>
      </c>
      <c r="I1555">
        <v>100</v>
      </c>
      <c r="J1555">
        <v>85</v>
      </c>
      <c r="K1555">
        <v>0</v>
      </c>
      <c r="L1555" t="s">
        <v>70</v>
      </c>
      <c r="M1555" t="s">
        <v>74</v>
      </c>
      <c r="N1555" t="s">
        <v>78</v>
      </c>
      <c r="O1555" t="s">
        <v>147</v>
      </c>
      <c r="P1555">
        <v>2</v>
      </c>
      <c r="Q1555">
        <v>2</v>
      </c>
      <c r="R1555">
        <v>2</v>
      </c>
    </row>
    <row r="1556" spans="1:18" x14ac:dyDescent="0.25">
      <c r="A1556" s="8" t="s">
        <v>697</v>
      </c>
      <c r="B1556">
        <v>0</v>
      </c>
      <c r="C1556">
        <v>0</v>
      </c>
      <c r="D1556">
        <v>2020</v>
      </c>
      <c r="E1556">
        <v>11</v>
      </c>
      <c r="F1556" t="s">
        <v>649</v>
      </c>
      <c r="G1556">
        <v>6650</v>
      </c>
      <c r="H1556" t="b">
        <v>0</v>
      </c>
      <c r="I1556">
        <v>-1488.0599999999997</v>
      </c>
      <c r="J1556">
        <v>0</v>
      </c>
      <c r="K1556">
        <v>0</v>
      </c>
      <c r="L1556" t="s">
        <v>70</v>
      </c>
      <c r="M1556" t="s">
        <v>82</v>
      </c>
      <c r="N1556" t="s">
        <v>94</v>
      </c>
      <c r="O1556" t="s">
        <v>96</v>
      </c>
      <c r="P1556">
        <v>2</v>
      </c>
      <c r="Q1556">
        <v>4</v>
      </c>
      <c r="R1556">
        <v>5</v>
      </c>
    </row>
    <row r="1557" spans="1:18" x14ac:dyDescent="0.25">
      <c r="A1557" s="8" t="s">
        <v>697</v>
      </c>
      <c r="B1557">
        <v>0</v>
      </c>
      <c r="C1557">
        <v>0</v>
      </c>
      <c r="D1557">
        <v>2020</v>
      </c>
      <c r="E1557">
        <v>11</v>
      </c>
      <c r="F1557" t="s">
        <v>649</v>
      </c>
      <c r="G1557">
        <v>6651</v>
      </c>
      <c r="H1557" t="b">
        <v>0</v>
      </c>
      <c r="I1557">
        <v>1199.75</v>
      </c>
      <c r="J1557">
        <v>0</v>
      </c>
      <c r="K1557">
        <v>0</v>
      </c>
      <c r="L1557" t="s">
        <v>70</v>
      </c>
      <c r="M1557" t="s">
        <v>82</v>
      </c>
      <c r="N1557" t="s">
        <v>94</v>
      </c>
      <c r="O1557" t="s">
        <v>117</v>
      </c>
      <c r="P1557">
        <v>2</v>
      </c>
      <c r="Q1557">
        <v>4</v>
      </c>
      <c r="R1557">
        <v>5</v>
      </c>
    </row>
    <row r="1558" spans="1:18" x14ac:dyDescent="0.25">
      <c r="A1558" s="8" t="s">
        <v>697</v>
      </c>
      <c r="B1558">
        <v>0</v>
      </c>
      <c r="C1558">
        <v>0</v>
      </c>
      <c r="D1558">
        <v>2020</v>
      </c>
      <c r="E1558">
        <v>11</v>
      </c>
      <c r="F1558" t="s">
        <v>649</v>
      </c>
      <c r="G1558">
        <v>6663</v>
      </c>
      <c r="H1558" t="b">
        <v>0</v>
      </c>
      <c r="I1558">
        <v>292.8</v>
      </c>
      <c r="J1558">
        <v>0</v>
      </c>
      <c r="K1558">
        <v>0</v>
      </c>
      <c r="L1558" t="s">
        <v>70</v>
      </c>
      <c r="M1558" t="s">
        <v>82</v>
      </c>
      <c r="N1558" t="s">
        <v>94</v>
      </c>
      <c r="O1558" t="s">
        <v>97</v>
      </c>
      <c r="P1558">
        <v>2</v>
      </c>
      <c r="Q1558">
        <v>4</v>
      </c>
      <c r="R1558">
        <v>5</v>
      </c>
    </row>
    <row r="1559" spans="1:18" x14ac:dyDescent="0.25">
      <c r="A1559" s="8" t="s">
        <v>697</v>
      </c>
      <c r="B1559">
        <v>0</v>
      </c>
      <c r="C1559">
        <v>0</v>
      </c>
      <c r="D1559">
        <v>2020</v>
      </c>
      <c r="E1559">
        <v>11</v>
      </c>
      <c r="F1559" t="s">
        <v>650</v>
      </c>
      <c r="G1559">
        <v>1405</v>
      </c>
      <c r="H1559" t="b">
        <v>0</v>
      </c>
      <c r="I1559">
        <v>370.68</v>
      </c>
      <c r="J1559">
        <v>24.54</v>
      </c>
      <c r="K1559">
        <v>1</v>
      </c>
      <c r="L1559" t="s">
        <v>19</v>
      </c>
      <c r="M1559" t="s">
        <v>23</v>
      </c>
      <c r="N1559" t="s">
        <v>24</v>
      </c>
      <c r="O1559" t="s">
        <v>29</v>
      </c>
      <c r="P1559">
        <v>2</v>
      </c>
      <c r="Q1559">
        <v>2</v>
      </c>
      <c r="R1559">
        <v>4</v>
      </c>
    </row>
    <row r="1560" spans="1:18" x14ac:dyDescent="0.25">
      <c r="A1560" s="8" t="s">
        <v>697</v>
      </c>
      <c r="B1560">
        <v>0</v>
      </c>
      <c r="C1560">
        <v>0</v>
      </c>
      <c r="D1560">
        <v>2020</v>
      </c>
      <c r="E1560">
        <v>11</v>
      </c>
      <c r="F1560" t="s">
        <v>650</v>
      </c>
      <c r="G1560">
        <v>3300</v>
      </c>
      <c r="H1560" t="b">
        <v>0</v>
      </c>
      <c r="I1560">
        <v>177.93</v>
      </c>
      <c r="J1560">
        <v>2687.42</v>
      </c>
      <c r="K1560">
        <v>2</v>
      </c>
      <c r="L1560" t="s">
        <v>51</v>
      </c>
      <c r="M1560" t="s">
        <v>149</v>
      </c>
      <c r="N1560" t="s">
        <v>149</v>
      </c>
      <c r="O1560" t="s">
        <v>150</v>
      </c>
      <c r="P1560">
        <v>3</v>
      </c>
      <c r="Q1560">
        <v>4</v>
      </c>
      <c r="R1560">
        <v>1</v>
      </c>
    </row>
    <row r="1561" spans="1:18" x14ac:dyDescent="0.25">
      <c r="A1561" s="8" t="s">
        <v>697</v>
      </c>
      <c r="B1561">
        <v>0</v>
      </c>
      <c r="C1561">
        <v>0</v>
      </c>
      <c r="D1561">
        <v>2020</v>
      </c>
      <c r="E1561">
        <v>11</v>
      </c>
      <c r="F1561" t="s">
        <v>650</v>
      </c>
      <c r="G1561">
        <v>3790</v>
      </c>
      <c r="H1561" t="b">
        <v>0</v>
      </c>
      <c r="I1561">
        <v>0</v>
      </c>
      <c r="J1561">
        <v>25957.9</v>
      </c>
      <c r="K1561">
        <v>2</v>
      </c>
      <c r="L1561" t="s">
        <v>51</v>
      </c>
      <c r="M1561" t="s">
        <v>52</v>
      </c>
      <c r="N1561" t="s">
        <v>52</v>
      </c>
      <c r="O1561" t="s">
        <v>59</v>
      </c>
      <c r="P1561">
        <v>3</v>
      </c>
      <c r="Q1561">
        <v>8</v>
      </c>
      <c r="R1561">
        <v>1</v>
      </c>
    </row>
    <row r="1562" spans="1:18" x14ac:dyDescent="0.25">
      <c r="A1562" s="8" t="s">
        <v>697</v>
      </c>
      <c r="B1562">
        <v>0</v>
      </c>
      <c r="C1562">
        <v>0</v>
      </c>
      <c r="D1562">
        <v>2020</v>
      </c>
      <c r="E1562">
        <v>11</v>
      </c>
      <c r="F1562" t="s">
        <v>650</v>
      </c>
      <c r="G1562">
        <v>6020</v>
      </c>
      <c r="H1562" t="b">
        <v>0</v>
      </c>
      <c r="I1562">
        <v>12483.38</v>
      </c>
      <c r="J1562">
        <v>0</v>
      </c>
      <c r="K1562">
        <v>0</v>
      </c>
      <c r="L1562" t="s">
        <v>70</v>
      </c>
      <c r="M1562" t="s">
        <v>74</v>
      </c>
      <c r="N1562" t="s">
        <v>75</v>
      </c>
      <c r="O1562" t="s">
        <v>76</v>
      </c>
      <c r="P1562">
        <v>2</v>
      </c>
      <c r="Q1562">
        <v>2</v>
      </c>
      <c r="R1562">
        <v>1</v>
      </c>
    </row>
    <row r="1563" spans="1:18" x14ac:dyDescent="0.25">
      <c r="A1563" s="8" t="s">
        <v>697</v>
      </c>
      <c r="B1563">
        <v>0</v>
      </c>
      <c r="C1563">
        <v>0</v>
      </c>
      <c r="D1563">
        <v>2020</v>
      </c>
      <c r="E1563">
        <v>11</v>
      </c>
      <c r="F1563" t="s">
        <v>650</v>
      </c>
      <c r="G1563">
        <v>6024</v>
      </c>
      <c r="H1563" t="b">
        <v>0</v>
      </c>
      <c r="I1563">
        <v>10000</v>
      </c>
      <c r="J1563">
        <v>0</v>
      </c>
      <c r="K1563">
        <v>0</v>
      </c>
      <c r="L1563" t="s">
        <v>70</v>
      </c>
      <c r="M1563" t="s">
        <v>74</v>
      </c>
      <c r="N1563" t="s">
        <v>75</v>
      </c>
      <c r="O1563" t="s">
        <v>77</v>
      </c>
      <c r="P1563">
        <v>2</v>
      </c>
      <c r="Q1563">
        <v>2</v>
      </c>
      <c r="R1563">
        <v>1</v>
      </c>
    </row>
    <row r="1564" spans="1:18" x14ac:dyDescent="0.25">
      <c r="A1564" s="8" t="s">
        <v>697</v>
      </c>
      <c r="B1564">
        <v>0</v>
      </c>
      <c r="C1564">
        <v>0</v>
      </c>
      <c r="D1564">
        <v>2020</v>
      </c>
      <c r="E1564">
        <v>11</v>
      </c>
      <c r="F1564" t="s">
        <v>650</v>
      </c>
      <c r="G1564">
        <v>6110</v>
      </c>
      <c r="H1564" t="b">
        <v>0</v>
      </c>
      <c r="I1564">
        <v>3444.85</v>
      </c>
      <c r="J1564">
        <v>0</v>
      </c>
      <c r="K1564">
        <v>0</v>
      </c>
      <c r="L1564" t="s">
        <v>70</v>
      </c>
      <c r="M1564" t="s">
        <v>74</v>
      </c>
      <c r="N1564" t="s">
        <v>78</v>
      </c>
      <c r="O1564" t="s">
        <v>79</v>
      </c>
      <c r="P1564">
        <v>2</v>
      </c>
      <c r="Q1564">
        <v>2</v>
      </c>
      <c r="R1564">
        <v>2</v>
      </c>
    </row>
    <row r="1565" spans="1:18" x14ac:dyDescent="0.25">
      <c r="A1565" s="8" t="s">
        <v>697</v>
      </c>
      <c r="B1565">
        <v>0</v>
      </c>
      <c r="C1565">
        <v>0</v>
      </c>
      <c r="D1565">
        <v>2020</v>
      </c>
      <c r="E1565">
        <v>11</v>
      </c>
      <c r="F1565" t="s">
        <v>650</v>
      </c>
      <c r="G1565">
        <v>6111</v>
      </c>
      <c r="H1565" t="b">
        <v>0</v>
      </c>
      <c r="I1565">
        <v>29.67</v>
      </c>
      <c r="J1565">
        <v>0</v>
      </c>
      <c r="K1565">
        <v>0</v>
      </c>
      <c r="L1565" t="s">
        <v>70</v>
      </c>
      <c r="M1565" t="s">
        <v>74</v>
      </c>
      <c r="N1565" t="s">
        <v>78</v>
      </c>
      <c r="O1565" t="s">
        <v>80</v>
      </c>
      <c r="P1565">
        <v>2</v>
      </c>
      <c r="Q1565">
        <v>2</v>
      </c>
      <c r="R1565">
        <v>2</v>
      </c>
    </row>
    <row r="1566" spans="1:18" x14ac:dyDescent="0.25">
      <c r="A1566" s="8" t="s">
        <v>697</v>
      </c>
      <c r="B1566">
        <v>0</v>
      </c>
      <c r="C1566">
        <v>0</v>
      </c>
      <c r="D1566">
        <v>2020</v>
      </c>
      <c r="E1566">
        <v>11</v>
      </c>
      <c r="F1566" t="s">
        <v>650</v>
      </c>
      <c r="G1566">
        <v>6825</v>
      </c>
      <c r="H1566" t="b">
        <v>0</v>
      </c>
      <c r="I1566">
        <v>1500</v>
      </c>
      <c r="J1566">
        <v>0</v>
      </c>
      <c r="K1566">
        <v>0</v>
      </c>
      <c r="L1566" t="s">
        <v>70</v>
      </c>
      <c r="M1566" t="s">
        <v>82</v>
      </c>
      <c r="N1566" t="s">
        <v>101</v>
      </c>
      <c r="O1566" t="s">
        <v>102</v>
      </c>
      <c r="P1566">
        <v>2</v>
      </c>
      <c r="Q1566">
        <v>4</v>
      </c>
      <c r="R1566">
        <v>9</v>
      </c>
    </row>
    <row r="1567" spans="1:18" x14ac:dyDescent="0.25">
      <c r="A1567" s="8" t="s">
        <v>697</v>
      </c>
      <c r="B1567">
        <v>0</v>
      </c>
      <c r="C1567">
        <v>0</v>
      </c>
      <c r="D1567">
        <v>2020</v>
      </c>
      <c r="E1567">
        <v>11</v>
      </c>
      <c r="F1567" t="s">
        <v>650</v>
      </c>
      <c r="G1567">
        <v>6826</v>
      </c>
      <c r="H1567" t="b">
        <v>0</v>
      </c>
      <c r="I1567">
        <v>816.74</v>
      </c>
      <c r="J1567">
        <v>0</v>
      </c>
      <c r="K1567">
        <v>0</v>
      </c>
      <c r="L1567" t="s">
        <v>70</v>
      </c>
      <c r="M1567" t="s">
        <v>82</v>
      </c>
      <c r="N1567" t="s">
        <v>101</v>
      </c>
      <c r="O1567" t="s">
        <v>102</v>
      </c>
      <c r="P1567">
        <v>2</v>
      </c>
      <c r="Q1567">
        <v>4</v>
      </c>
      <c r="R1567">
        <v>9</v>
      </c>
    </row>
    <row r="1568" spans="1:18" x14ac:dyDescent="0.25">
      <c r="A1568" s="8" t="s">
        <v>697</v>
      </c>
      <c r="B1568">
        <v>0</v>
      </c>
      <c r="C1568">
        <v>0</v>
      </c>
      <c r="D1568">
        <v>2020</v>
      </c>
      <c r="E1568">
        <v>11</v>
      </c>
      <c r="F1568" t="s">
        <v>650</v>
      </c>
      <c r="G1568">
        <v>6850</v>
      </c>
      <c r="H1568" t="b">
        <v>0</v>
      </c>
      <c r="I1568">
        <v>0</v>
      </c>
      <c r="J1568">
        <v>153.38999999999999</v>
      </c>
      <c r="K1568">
        <v>0</v>
      </c>
      <c r="L1568" t="s">
        <v>70</v>
      </c>
      <c r="M1568" t="s">
        <v>82</v>
      </c>
      <c r="N1568" t="s">
        <v>103</v>
      </c>
      <c r="O1568" t="s">
        <v>103</v>
      </c>
      <c r="P1568">
        <v>2</v>
      </c>
      <c r="Q1568">
        <v>4</v>
      </c>
      <c r="R1568">
        <v>11</v>
      </c>
    </row>
    <row r="1569" spans="1:18" x14ac:dyDescent="0.25">
      <c r="A1569" s="8" t="s">
        <v>697</v>
      </c>
      <c r="B1569">
        <v>0</v>
      </c>
      <c r="C1569">
        <v>0</v>
      </c>
      <c r="D1569">
        <v>2020</v>
      </c>
      <c r="E1569">
        <v>11</v>
      </c>
      <c r="F1569" t="s">
        <v>651</v>
      </c>
      <c r="G1569">
        <v>1405</v>
      </c>
      <c r="H1569" t="b">
        <v>0</v>
      </c>
      <c r="I1569">
        <v>294.54000000000002</v>
      </c>
      <c r="J1569">
        <v>8.84</v>
      </c>
      <c r="K1569">
        <v>1</v>
      </c>
      <c r="L1569" t="s">
        <v>19</v>
      </c>
      <c r="M1569" t="s">
        <v>23</v>
      </c>
      <c r="N1569" t="s">
        <v>24</v>
      </c>
      <c r="O1569" t="s">
        <v>29</v>
      </c>
      <c r="P1569">
        <v>2</v>
      </c>
      <c r="Q1569">
        <v>2</v>
      </c>
      <c r="R1569">
        <v>4</v>
      </c>
    </row>
    <row r="1570" spans="1:18" x14ac:dyDescent="0.25">
      <c r="A1570" s="8" t="s">
        <v>697</v>
      </c>
      <c r="B1570">
        <v>0</v>
      </c>
      <c r="C1570">
        <v>0</v>
      </c>
      <c r="D1570">
        <v>2020</v>
      </c>
      <c r="E1570">
        <v>11</v>
      </c>
      <c r="F1570" t="s">
        <v>651</v>
      </c>
      <c r="G1570">
        <v>3300</v>
      </c>
      <c r="H1570" t="b">
        <v>0</v>
      </c>
      <c r="I1570">
        <v>64.06</v>
      </c>
      <c r="J1570">
        <v>2135.39</v>
      </c>
      <c r="K1570">
        <v>2</v>
      </c>
      <c r="L1570" t="s">
        <v>51</v>
      </c>
      <c r="M1570" t="s">
        <v>149</v>
      </c>
      <c r="N1570" t="s">
        <v>149</v>
      </c>
      <c r="O1570" t="s">
        <v>150</v>
      </c>
      <c r="P1570">
        <v>3</v>
      </c>
      <c r="Q1570">
        <v>4</v>
      </c>
      <c r="R1570">
        <v>1</v>
      </c>
    </row>
    <row r="1571" spans="1:18" x14ac:dyDescent="0.25">
      <c r="A1571" s="8" t="s">
        <v>697</v>
      </c>
      <c r="B1571">
        <v>0</v>
      </c>
      <c r="C1571">
        <v>0</v>
      </c>
      <c r="D1571">
        <v>2020</v>
      </c>
      <c r="E1571">
        <v>11</v>
      </c>
      <c r="F1571" t="s">
        <v>651</v>
      </c>
      <c r="G1571">
        <v>6470</v>
      </c>
      <c r="H1571" t="b">
        <v>0</v>
      </c>
      <c r="I1571">
        <v>1840.85</v>
      </c>
      <c r="J1571">
        <v>55.22</v>
      </c>
      <c r="K1571">
        <v>0</v>
      </c>
      <c r="L1571" t="s">
        <v>70</v>
      </c>
      <c r="M1571" t="s">
        <v>82</v>
      </c>
      <c r="N1571" t="s">
        <v>91</v>
      </c>
      <c r="O1571" t="s">
        <v>92</v>
      </c>
      <c r="P1571">
        <v>2</v>
      </c>
      <c r="Q1571">
        <v>4</v>
      </c>
      <c r="R1571">
        <v>3</v>
      </c>
    </row>
    <row r="1572" spans="1:18" x14ac:dyDescent="0.25">
      <c r="A1572" s="8" t="s">
        <v>697</v>
      </c>
      <c r="B1572">
        <v>0</v>
      </c>
      <c r="C1572">
        <v>0</v>
      </c>
      <c r="D1572">
        <v>2020</v>
      </c>
      <c r="E1572">
        <v>11</v>
      </c>
      <c r="F1572" t="s">
        <v>655</v>
      </c>
      <c r="G1572">
        <v>1405</v>
      </c>
      <c r="H1572" t="b">
        <v>0</v>
      </c>
      <c r="I1572">
        <v>131.72</v>
      </c>
      <c r="J1572">
        <v>0</v>
      </c>
      <c r="K1572">
        <v>1</v>
      </c>
      <c r="L1572" t="s">
        <v>19</v>
      </c>
      <c r="M1572" t="s">
        <v>23</v>
      </c>
      <c r="N1572" t="s">
        <v>24</v>
      </c>
      <c r="O1572" t="s">
        <v>29</v>
      </c>
      <c r="P1572">
        <v>2</v>
      </c>
      <c r="Q1572">
        <v>2</v>
      </c>
      <c r="R1572">
        <v>4</v>
      </c>
    </row>
    <row r="1573" spans="1:18" x14ac:dyDescent="0.25">
      <c r="A1573" s="8" t="s">
        <v>697</v>
      </c>
      <c r="B1573">
        <v>0</v>
      </c>
      <c r="C1573">
        <v>0</v>
      </c>
      <c r="D1573">
        <v>2020</v>
      </c>
      <c r="E1573">
        <v>11</v>
      </c>
      <c r="F1573" t="s">
        <v>655</v>
      </c>
      <c r="G1573">
        <v>3300</v>
      </c>
      <c r="H1573" t="b">
        <v>0</v>
      </c>
      <c r="I1573">
        <v>0</v>
      </c>
      <c r="J1573">
        <v>954.96</v>
      </c>
      <c r="K1573">
        <v>2</v>
      </c>
      <c r="L1573" t="s">
        <v>51</v>
      </c>
      <c r="M1573" t="s">
        <v>149</v>
      </c>
      <c r="N1573" t="s">
        <v>149</v>
      </c>
      <c r="O1573" t="s">
        <v>150</v>
      </c>
      <c r="P1573">
        <v>3</v>
      </c>
      <c r="Q1573">
        <v>4</v>
      </c>
      <c r="R1573">
        <v>1</v>
      </c>
    </row>
    <row r="1574" spans="1:18" x14ac:dyDescent="0.25">
      <c r="A1574" s="8" t="s">
        <v>697</v>
      </c>
      <c r="B1574">
        <v>0</v>
      </c>
      <c r="C1574">
        <v>0</v>
      </c>
      <c r="D1574">
        <v>2020</v>
      </c>
      <c r="E1574">
        <v>11</v>
      </c>
      <c r="F1574" t="s">
        <v>655</v>
      </c>
      <c r="G1574">
        <v>3790</v>
      </c>
      <c r="H1574" t="b">
        <v>0</v>
      </c>
      <c r="I1574">
        <v>1034.79</v>
      </c>
      <c r="J1574">
        <v>2817.69</v>
      </c>
      <c r="K1574">
        <v>2</v>
      </c>
      <c r="L1574" t="s">
        <v>51</v>
      </c>
      <c r="M1574" t="s">
        <v>52</v>
      </c>
      <c r="N1574" t="s">
        <v>52</v>
      </c>
      <c r="O1574" t="s">
        <v>59</v>
      </c>
      <c r="P1574">
        <v>3</v>
      </c>
      <c r="Q1574">
        <v>8</v>
      </c>
      <c r="R1574">
        <v>1</v>
      </c>
    </row>
    <row r="1575" spans="1:18" x14ac:dyDescent="0.25">
      <c r="A1575" s="8" t="s">
        <v>697</v>
      </c>
      <c r="B1575">
        <v>0</v>
      </c>
      <c r="C1575">
        <v>0</v>
      </c>
      <c r="D1575">
        <v>2020</v>
      </c>
      <c r="E1575">
        <v>11</v>
      </c>
      <c r="F1575" t="s">
        <v>655</v>
      </c>
      <c r="G1575">
        <v>4830</v>
      </c>
      <c r="H1575" t="b">
        <v>0</v>
      </c>
      <c r="I1575">
        <v>0</v>
      </c>
      <c r="J1575">
        <v>1034.79</v>
      </c>
      <c r="K1575">
        <v>0</v>
      </c>
      <c r="L1575" t="s">
        <v>63</v>
      </c>
      <c r="M1575" t="s">
        <v>69</v>
      </c>
      <c r="N1575" t="s">
        <v>69</v>
      </c>
      <c r="O1575" t="s">
        <v>69</v>
      </c>
      <c r="P1575">
        <v>1</v>
      </c>
      <c r="Q1575">
        <v>4</v>
      </c>
      <c r="R1575">
        <v>1</v>
      </c>
    </row>
    <row r="1576" spans="1:18" x14ac:dyDescent="0.25">
      <c r="A1576" s="8" t="s">
        <v>697</v>
      </c>
      <c r="B1576">
        <v>0</v>
      </c>
      <c r="C1576">
        <v>0</v>
      </c>
      <c r="D1576">
        <v>2020</v>
      </c>
      <c r="E1576">
        <v>11</v>
      </c>
      <c r="F1576" t="s">
        <v>655</v>
      </c>
      <c r="G1576">
        <v>6020</v>
      </c>
      <c r="H1576" t="b">
        <v>0</v>
      </c>
      <c r="I1576">
        <v>2041.76</v>
      </c>
      <c r="J1576">
        <v>0</v>
      </c>
      <c r="K1576">
        <v>0</v>
      </c>
      <c r="L1576" t="s">
        <v>70</v>
      </c>
      <c r="M1576" t="s">
        <v>74</v>
      </c>
      <c r="N1576" t="s">
        <v>75</v>
      </c>
      <c r="O1576" t="s">
        <v>76</v>
      </c>
      <c r="P1576">
        <v>2</v>
      </c>
      <c r="Q1576">
        <v>2</v>
      </c>
      <c r="R1576">
        <v>1</v>
      </c>
    </row>
    <row r="1577" spans="1:18" x14ac:dyDescent="0.25">
      <c r="A1577" s="8" t="s">
        <v>697</v>
      </c>
      <c r="B1577">
        <v>0</v>
      </c>
      <c r="C1577">
        <v>0</v>
      </c>
      <c r="D1577">
        <v>2020</v>
      </c>
      <c r="E1577">
        <v>11</v>
      </c>
      <c r="F1577" t="s">
        <v>655</v>
      </c>
      <c r="G1577">
        <v>6110</v>
      </c>
      <c r="H1577" t="b">
        <v>0</v>
      </c>
      <c r="I1577">
        <v>775.93</v>
      </c>
      <c r="J1577">
        <v>0</v>
      </c>
      <c r="K1577">
        <v>0</v>
      </c>
      <c r="L1577" t="s">
        <v>70</v>
      </c>
      <c r="M1577" t="s">
        <v>74</v>
      </c>
      <c r="N1577" t="s">
        <v>78</v>
      </c>
      <c r="O1577" t="s">
        <v>79</v>
      </c>
      <c r="P1577">
        <v>2</v>
      </c>
      <c r="Q1577">
        <v>2</v>
      </c>
      <c r="R1577">
        <v>2</v>
      </c>
    </row>
    <row r="1578" spans="1:18" x14ac:dyDescent="0.25">
      <c r="A1578" s="8" t="s">
        <v>697</v>
      </c>
      <c r="B1578">
        <v>0</v>
      </c>
      <c r="C1578">
        <v>0</v>
      </c>
      <c r="D1578">
        <v>2020</v>
      </c>
      <c r="E1578">
        <v>11</v>
      </c>
      <c r="F1578" t="s">
        <v>655</v>
      </c>
      <c r="G1578">
        <v>6470</v>
      </c>
      <c r="H1578" t="b">
        <v>0</v>
      </c>
      <c r="I1578">
        <v>817</v>
      </c>
      <c r="J1578">
        <v>0</v>
      </c>
      <c r="K1578">
        <v>0</v>
      </c>
      <c r="L1578" t="s">
        <v>70</v>
      </c>
      <c r="M1578" t="s">
        <v>82</v>
      </c>
      <c r="N1578" t="s">
        <v>91</v>
      </c>
      <c r="O1578" t="s">
        <v>92</v>
      </c>
      <c r="P1578">
        <v>2</v>
      </c>
      <c r="Q1578">
        <v>4</v>
      </c>
      <c r="R1578">
        <v>3</v>
      </c>
    </row>
    <row r="1579" spans="1:18" x14ac:dyDescent="0.25">
      <c r="A1579" s="8" t="s">
        <v>697</v>
      </c>
      <c r="B1579">
        <v>0</v>
      </c>
      <c r="C1579">
        <v>0</v>
      </c>
      <c r="D1579">
        <v>2020</v>
      </c>
      <c r="E1579">
        <v>11</v>
      </c>
      <c r="F1579" t="s">
        <v>655</v>
      </c>
      <c r="G1579">
        <v>6850</v>
      </c>
      <c r="H1579" t="b">
        <v>0</v>
      </c>
      <c r="I1579">
        <v>6.24</v>
      </c>
      <c r="J1579">
        <v>0</v>
      </c>
      <c r="K1579">
        <v>0</v>
      </c>
      <c r="L1579" t="s">
        <v>70</v>
      </c>
      <c r="M1579" t="s">
        <v>82</v>
      </c>
      <c r="N1579" t="s">
        <v>103</v>
      </c>
      <c r="O1579" t="s">
        <v>103</v>
      </c>
      <c r="P1579">
        <v>2</v>
      </c>
      <c r="Q1579">
        <v>4</v>
      </c>
      <c r="R1579">
        <v>11</v>
      </c>
    </row>
    <row r="1580" spans="1:18" x14ac:dyDescent="0.25">
      <c r="A1580" s="8" t="s">
        <v>697</v>
      </c>
      <c r="B1580">
        <v>0</v>
      </c>
      <c r="C1580">
        <v>0</v>
      </c>
      <c r="D1580">
        <v>2020</v>
      </c>
      <c r="E1580">
        <v>11</v>
      </c>
      <c r="F1580" t="s">
        <v>652</v>
      </c>
      <c r="G1580">
        <v>1405</v>
      </c>
      <c r="H1580" t="b">
        <v>0</v>
      </c>
      <c r="I1580">
        <v>1.17</v>
      </c>
      <c r="J1580">
        <v>154.4</v>
      </c>
      <c r="K1580">
        <v>1</v>
      </c>
      <c r="L1580" t="s">
        <v>19</v>
      </c>
      <c r="M1580" t="s">
        <v>23</v>
      </c>
      <c r="N1580" t="s">
        <v>24</v>
      </c>
      <c r="O1580" t="s">
        <v>29</v>
      </c>
      <c r="P1580">
        <v>2</v>
      </c>
      <c r="Q1580">
        <v>2</v>
      </c>
      <c r="R1580">
        <v>4</v>
      </c>
    </row>
    <row r="1581" spans="1:18" x14ac:dyDescent="0.25">
      <c r="A1581" s="8" t="s">
        <v>697</v>
      </c>
      <c r="B1581">
        <v>0</v>
      </c>
      <c r="C1581">
        <v>0</v>
      </c>
      <c r="D1581">
        <v>2020</v>
      </c>
      <c r="E1581">
        <v>11</v>
      </c>
      <c r="F1581" t="s">
        <v>652</v>
      </c>
      <c r="G1581">
        <v>1406</v>
      </c>
      <c r="H1581" t="b">
        <v>0</v>
      </c>
      <c r="I1581">
        <v>0</v>
      </c>
      <c r="J1581">
        <v>143.88999999999999</v>
      </c>
      <c r="K1581">
        <v>1</v>
      </c>
      <c r="L1581" t="s">
        <v>19</v>
      </c>
      <c r="M1581" t="s">
        <v>23</v>
      </c>
      <c r="N1581" t="s">
        <v>24</v>
      </c>
      <c r="O1581" t="s">
        <v>27</v>
      </c>
      <c r="P1581">
        <v>2</v>
      </c>
      <c r="Q1581">
        <v>2</v>
      </c>
      <c r="R1581">
        <v>4</v>
      </c>
    </row>
    <row r="1582" spans="1:18" x14ac:dyDescent="0.25">
      <c r="A1582" s="8" t="s">
        <v>697</v>
      </c>
      <c r="B1582">
        <v>0</v>
      </c>
      <c r="C1582">
        <v>0</v>
      </c>
      <c r="D1582">
        <v>2020</v>
      </c>
      <c r="E1582">
        <v>11</v>
      </c>
      <c r="F1582" t="s">
        <v>652</v>
      </c>
      <c r="G1582">
        <v>1434</v>
      </c>
      <c r="H1582" t="b">
        <v>0</v>
      </c>
      <c r="I1582">
        <v>156.74</v>
      </c>
      <c r="J1582">
        <v>0</v>
      </c>
      <c r="K1582">
        <v>1</v>
      </c>
      <c r="L1582" t="s">
        <v>19</v>
      </c>
      <c r="M1582" t="s">
        <v>23</v>
      </c>
      <c r="N1582" t="s">
        <v>24</v>
      </c>
      <c r="O1582" t="s">
        <v>28</v>
      </c>
      <c r="P1582">
        <v>2</v>
      </c>
      <c r="Q1582">
        <v>2</v>
      </c>
      <c r="R1582">
        <v>4</v>
      </c>
    </row>
    <row r="1583" spans="1:18" x14ac:dyDescent="0.25">
      <c r="A1583" s="8" t="s">
        <v>697</v>
      </c>
      <c r="B1583">
        <v>0</v>
      </c>
      <c r="C1583">
        <v>0</v>
      </c>
      <c r="D1583">
        <v>2020</v>
      </c>
      <c r="E1583">
        <v>11</v>
      </c>
      <c r="F1583" t="s">
        <v>652</v>
      </c>
      <c r="G1583">
        <v>3300</v>
      </c>
      <c r="H1583" t="b">
        <v>0</v>
      </c>
      <c r="I1583">
        <v>1128.1200000000001</v>
      </c>
      <c r="J1583">
        <v>111.74</v>
      </c>
      <c r="K1583">
        <v>2</v>
      </c>
      <c r="L1583" t="s">
        <v>51</v>
      </c>
      <c r="M1583" t="s">
        <v>149</v>
      </c>
      <c r="N1583" t="s">
        <v>149</v>
      </c>
      <c r="O1583" t="s">
        <v>150</v>
      </c>
      <c r="P1583">
        <v>3</v>
      </c>
      <c r="Q1583">
        <v>4</v>
      </c>
      <c r="R1583">
        <v>1</v>
      </c>
    </row>
    <row r="1584" spans="1:18" x14ac:dyDescent="0.25">
      <c r="A1584" s="8" t="s">
        <v>697</v>
      </c>
      <c r="B1584">
        <v>0</v>
      </c>
      <c r="C1584">
        <v>0</v>
      </c>
      <c r="D1584">
        <v>2020</v>
      </c>
      <c r="E1584">
        <v>11</v>
      </c>
      <c r="F1584" t="s">
        <v>652</v>
      </c>
      <c r="G1584">
        <v>3790</v>
      </c>
      <c r="H1584" t="b">
        <v>0</v>
      </c>
      <c r="I1584">
        <v>0</v>
      </c>
      <c r="J1584">
        <v>11024.26</v>
      </c>
      <c r="K1584">
        <v>2</v>
      </c>
      <c r="L1584" t="s">
        <v>51</v>
      </c>
      <c r="M1584" t="s">
        <v>52</v>
      </c>
      <c r="N1584" t="s">
        <v>52</v>
      </c>
      <c r="O1584" t="s">
        <v>59</v>
      </c>
      <c r="P1584">
        <v>3</v>
      </c>
      <c r="Q1584">
        <v>8</v>
      </c>
      <c r="R1584">
        <v>1</v>
      </c>
    </row>
    <row r="1585" spans="1:18" x14ac:dyDescent="0.25">
      <c r="A1585" s="8" t="s">
        <v>697</v>
      </c>
      <c r="B1585">
        <v>0</v>
      </c>
      <c r="C1585">
        <v>0</v>
      </c>
      <c r="D1585">
        <v>2020</v>
      </c>
      <c r="E1585">
        <v>11</v>
      </c>
      <c r="F1585" t="s">
        <v>652</v>
      </c>
      <c r="G1585">
        <v>6020</v>
      </c>
      <c r="H1585" t="b">
        <v>0</v>
      </c>
      <c r="I1585">
        <v>10000</v>
      </c>
      <c r="J1585">
        <v>0</v>
      </c>
      <c r="K1585">
        <v>0</v>
      </c>
      <c r="L1585" t="s">
        <v>70</v>
      </c>
      <c r="M1585" t="s">
        <v>74</v>
      </c>
      <c r="N1585" t="s">
        <v>75</v>
      </c>
      <c r="O1585" t="s">
        <v>76</v>
      </c>
      <c r="P1585">
        <v>2</v>
      </c>
      <c r="Q1585">
        <v>2</v>
      </c>
      <c r="R1585">
        <v>1</v>
      </c>
    </row>
    <row r="1586" spans="1:18" x14ac:dyDescent="0.25">
      <c r="A1586" s="8" t="s">
        <v>697</v>
      </c>
      <c r="B1586">
        <v>0</v>
      </c>
      <c r="C1586">
        <v>0</v>
      </c>
      <c r="D1586">
        <v>2020</v>
      </c>
      <c r="E1586">
        <v>11</v>
      </c>
      <c r="F1586" t="s">
        <v>652</v>
      </c>
      <c r="G1586">
        <v>6110</v>
      </c>
      <c r="H1586" t="b">
        <v>0</v>
      </c>
      <c r="I1586">
        <v>1024.26</v>
      </c>
      <c r="J1586">
        <v>0</v>
      </c>
      <c r="K1586">
        <v>0</v>
      </c>
      <c r="L1586" t="s">
        <v>70</v>
      </c>
      <c r="M1586" t="s">
        <v>74</v>
      </c>
      <c r="N1586" t="s">
        <v>78</v>
      </c>
      <c r="O1586" t="s">
        <v>79</v>
      </c>
      <c r="P1586">
        <v>2</v>
      </c>
      <c r="Q1586">
        <v>2</v>
      </c>
      <c r="R1586">
        <v>2</v>
      </c>
    </row>
    <row r="1587" spans="1:18" x14ac:dyDescent="0.25">
      <c r="A1587" s="8" t="s">
        <v>697</v>
      </c>
      <c r="B1587">
        <v>0</v>
      </c>
      <c r="C1587">
        <v>0</v>
      </c>
      <c r="D1587">
        <v>2020</v>
      </c>
      <c r="E1587">
        <v>11</v>
      </c>
      <c r="F1587" t="s">
        <v>652</v>
      </c>
      <c r="G1587">
        <v>6600</v>
      </c>
      <c r="H1587" t="b">
        <v>0</v>
      </c>
      <c r="I1587">
        <v>7.33</v>
      </c>
      <c r="J1587">
        <v>7.33</v>
      </c>
      <c r="K1587">
        <v>0</v>
      </c>
      <c r="L1587" t="s">
        <v>70</v>
      </c>
      <c r="M1587" t="s">
        <v>82</v>
      </c>
      <c r="N1587" t="s">
        <v>94</v>
      </c>
      <c r="O1587" t="s">
        <v>116</v>
      </c>
      <c r="P1587">
        <v>2</v>
      </c>
      <c r="Q1587">
        <v>4</v>
      </c>
      <c r="R1587">
        <v>5</v>
      </c>
    </row>
    <row r="1588" spans="1:18" x14ac:dyDescent="0.25">
      <c r="A1588" s="8" t="s">
        <v>697</v>
      </c>
      <c r="B1588">
        <v>0</v>
      </c>
      <c r="C1588">
        <v>0</v>
      </c>
      <c r="D1588">
        <v>2020</v>
      </c>
      <c r="E1588">
        <v>11</v>
      </c>
      <c r="F1588" t="s">
        <v>652</v>
      </c>
      <c r="G1588">
        <v>6821</v>
      </c>
      <c r="H1588" t="b">
        <v>0</v>
      </c>
      <c r="I1588">
        <v>89</v>
      </c>
      <c r="J1588">
        <v>965</v>
      </c>
      <c r="K1588">
        <v>0</v>
      </c>
      <c r="L1588" t="s">
        <v>70</v>
      </c>
      <c r="M1588" t="s">
        <v>74</v>
      </c>
      <c r="N1588" t="s">
        <v>78</v>
      </c>
      <c r="O1588" t="s">
        <v>118</v>
      </c>
      <c r="P1588">
        <v>2</v>
      </c>
      <c r="Q1588">
        <v>2</v>
      </c>
      <c r="R1588">
        <v>2</v>
      </c>
    </row>
    <row r="1589" spans="1:18" x14ac:dyDescent="0.25">
      <c r="A1589" s="8" t="s">
        <v>697</v>
      </c>
      <c r="B1589">
        <v>0</v>
      </c>
      <c r="C1589">
        <v>0</v>
      </c>
      <c r="D1589">
        <v>2020</v>
      </c>
      <c r="E1589">
        <v>11</v>
      </c>
      <c r="F1589" t="s">
        <v>653</v>
      </c>
      <c r="G1589">
        <v>770</v>
      </c>
      <c r="H1589" t="b">
        <v>0</v>
      </c>
      <c r="I1589">
        <v>209554.41999999998</v>
      </c>
      <c r="J1589">
        <v>0</v>
      </c>
      <c r="K1589">
        <v>1</v>
      </c>
      <c r="L1589" t="s">
        <v>9</v>
      </c>
      <c r="M1589" t="s">
        <v>13</v>
      </c>
      <c r="N1589" t="s">
        <v>664</v>
      </c>
      <c r="O1589" t="s">
        <v>665</v>
      </c>
      <c r="P1589">
        <v>1</v>
      </c>
      <c r="Q1589">
        <v>2</v>
      </c>
      <c r="R1589">
        <v>4</v>
      </c>
    </row>
    <row r="1590" spans="1:18" x14ac:dyDescent="0.25">
      <c r="A1590" s="8" t="s">
        <v>697</v>
      </c>
      <c r="B1590">
        <v>0</v>
      </c>
      <c r="C1590">
        <v>0</v>
      </c>
      <c r="D1590">
        <v>2020</v>
      </c>
      <c r="E1590">
        <v>11</v>
      </c>
      <c r="F1590" t="s">
        <v>653</v>
      </c>
      <c r="G1590">
        <v>1401</v>
      </c>
      <c r="H1590" t="b">
        <v>0</v>
      </c>
      <c r="I1590">
        <v>45.789999999999992</v>
      </c>
      <c r="J1590">
        <v>0</v>
      </c>
      <c r="K1590">
        <v>1</v>
      </c>
      <c r="L1590" t="s">
        <v>19</v>
      </c>
      <c r="M1590" t="s">
        <v>23</v>
      </c>
      <c r="N1590" t="s">
        <v>24</v>
      </c>
      <c r="O1590" t="s">
        <v>26</v>
      </c>
      <c r="P1590">
        <v>2</v>
      </c>
      <c r="Q1590">
        <v>2</v>
      </c>
      <c r="R1590">
        <v>4</v>
      </c>
    </row>
    <row r="1591" spans="1:18" x14ac:dyDescent="0.25">
      <c r="A1591" s="8" t="s">
        <v>697</v>
      </c>
      <c r="B1591">
        <v>0</v>
      </c>
      <c r="C1591">
        <v>0</v>
      </c>
      <c r="D1591">
        <v>2020</v>
      </c>
      <c r="E1591">
        <v>11</v>
      </c>
      <c r="F1591" t="s">
        <v>653</v>
      </c>
      <c r="G1591">
        <v>1403</v>
      </c>
      <c r="H1591" t="b">
        <v>0</v>
      </c>
      <c r="I1591">
        <v>41.990000000000009</v>
      </c>
      <c r="J1591">
        <v>0</v>
      </c>
      <c r="K1591">
        <v>1</v>
      </c>
      <c r="L1591" t="s">
        <v>19</v>
      </c>
      <c r="M1591" t="s">
        <v>23</v>
      </c>
      <c r="N1591" t="s">
        <v>24</v>
      </c>
      <c r="O1591" t="s">
        <v>29</v>
      </c>
      <c r="P1591">
        <v>2</v>
      </c>
      <c r="Q1591">
        <v>2</v>
      </c>
      <c r="R1591">
        <v>4</v>
      </c>
    </row>
    <row r="1592" spans="1:18" x14ac:dyDescent="0.25">
      <c r="A1592" s="8" t="s">
        <v>697</v>
      </c>
      <c r="B1592">
        <v>0</v>
      </c>
      <c r="C1592">
        <v>0</v>
      </c>
      <c r="D1592">
        <v>2020</v>
      </c>
      <c r="E1592">
        <v>11</v>
      </c>
      <c r="F1592" t="s">
        <v>653</v>
      </c>
      <c r="G1592">
        <v>1405</v>
      </c>
      <c r="H1592" t="b">
        <v>0</v>
      </c>
      <c r="I1592">
        <v>27534.310000000005</v>
      </c>
      <c r="J1592">
        <v>0</v>
      </c>
      <c r="K1592">
        <v>1</v>
      </c>
      <c r="L1592" t="s">
        <v>19</v>
      </c>
      <c r="M1592" t="s">
        <v>23</v>
      </c>
      <c r="N1592" t="s">
        <v>24</v>
      </c>
      <c r="O1592" t="s">
        <v>29</v>
      </c>
      <c r="P1592">
        <v>2</v>
      </c>
      <c r="Q1592">
        <v>2</v>
      </c>
      <c r="R1592">
        <v>4</v>
      </c>
    </row>
    <row r="1593" spans="1:18" x14ac:dyDescent="0.25">
      <c r="A1593" s="8" t="s">
        <v>697</v>
      </c>
      <c r="B1593">
        <v>0</v>
      </c>
      <c r="C1593">
        <v>0</v>
      </c>
      <c r="D1593">
        <v>2020</v>
      </c>
      <c r="E1593">
        <v>11</v>
      </c>
      <c r="F1593" t="s">
        <v>653</v>
      </c>
      <c r="G1593">
        <v>1406</v>
      </c>
      <c r="H1593" t="b">
        <v>0</v>
      </c>
      <c r="I1593">
        <v>40.67</v>
      </c>
      <c r="J1593">
        <v>0</v>
      </c>
      <c r="K1593">
        <v>1</v>
      </c>
      <c r="L1593" t="s">
        <v>19</v>
      </c>
      <c r="M1593" t="s">
        <v>23</v>
      </c>
      <c r="N1593" t="s">
        <v>24</v>
      </c>
      <c r="O1593" t="s">
        <v>27</v>
      </c>
      <c r="P1593">
        <v>2</v>
      </c>
      <c r="Q1593">
        <v>2</v>
      </c>
      <c r="R1593">
        <v>4</v>
      </c>
    </row>
    <row r="1594" spans="1:18" x14ac:dyDescent="0.25">
      <c r="A1594" s="8" t="s">
        <v>697</v>
      </c>
      <c r="B1594">
        <v>0</v>
      </c>
      <c r="C1594">
        <v>0</v>
      </c>
      <c r="D1594">
        <v>2020</v>
      </c>
      <c r="E1594">
        <v>11</v>
      </c>
      <c r="F1594" t="s">
        <v>653</v>
      </c>
      <c r="G1594">
        <v>1434</v>
      </c>
      <c r="H1594" t="b">
        <v>0</v>
      </c>
      <c r="I1594">
        <v>2373.8399999999997</v>
      </c>
      <c r="J1594">
        <v>0</v>
      </c>
      <c r="K1594">
        <v>1</v>
      </c>
      <c r="L1594" t="s">
        <v>19</v>
      </c>
      <c r="M1594" t="s">
        <v>23</v>
      </c>
      <c r="N1594" t="s">
        <v>24</v>
      </c>
      <c r="O1594" t="s">
        <v>28</v>
      </c>
      <c r="P1594">
        <v>2</v>
      </c>
      <c r="Q1594">
        <v>2</v>
      </c>
      <c r="R1594">
        <v>4</v>
      </c>
    </row>
    <row r="1595" spans="1:18" x14ac:dyDescent="0.25">
      <c r="A1595" s="8" t="s">
        <v>697</v>
      </c>
      <c r="B1595">
        <v>0</v>
      </c>
      <c r="C1595">
        <v>0</v>
      </c>
      <c r="D1595">
        <v>2020</v>
      </c>
      <c r="E1595">
        <v>11</v>
      </c>
      <c r="F1595" t="s">
        <v>653</v>
      </c>
      <c r="G1595">
        <v>1460</v>
      </c>
      <c r="H1595" t="b">
        <v>0</v>
      </c>
      <c r="I1595">
        <v>300</v>
      </c>
      <c r="J1595">
        <v>0</v>
      </c>
      <c r="K1595">
        <v>1</v>
      </c>
      <c r="L1595" t="s">
        <v>19</v>
      </c>
      <c r="M1595" t="s">
        <v>23</v>
      </c>
      <c r="N1595" t="s">
        <v>24</v>
      </c>
      <c r="O1595" t="s">
        <v>129</v>
      </c>
      <c r="P1595">
        <v>2</v>
      </c>
      <c r="Q1595">
        <v>2</v>
      </c>
      <c r="R1595">
        <v>4</v>
      </c>
    </row>
    <row r="1596" spans="1:18" x14ac:dyDescent="0.25">
      <c r="A1596" s="8" t="s">
        <v>697</v>
      </c>
      <c r="B1596">
        <v>0</v>
      </c>
      <c r="C1596">
        <v>0</v>
      </c>
      <c r="D1596">
        <v>2020</v>
      </c>
      <c r="E1596">
        <v>11</v>
      </c>
      <c r="F1596" t="s">
        <v>653</v>
      </c>
      <c r="G1596">
        <v>3300</v>
      </c>
      <c r="H1596" t="b">
        <v>0</v>
      </c>
      <c r="I1596">
        <v>0</v>
      </c>
      <c r="J1596">
        <v>229614.6099999999</v>
      </c>
      <c r="K1596">
        <v>2</v>
      </c>
      <c r="L1596" t="s">
        <v>51</v>
      </c>
      <c r="M1596" t="s">
        <v>149</v>
      </c>
      <c r="N1596" t="s">
        <v>149</v>
      </c>
      <c r="O1596" t="s">
        <v>150</v>
      </c>
      <c r="P1596">
        <v>3</v>
      </c>
      <c r="Q1596">
        <v>4</v>
      </c>
      <c r="R1596">
        <v>1</v>
      </c>
    </row>
    <row r="1597" spans="1:18" x14ac:dyDescent="0.25">
      <c r="A1597" s="8" t="s">
        <v>697</v>
      </c>
      <c r="B1597">
        <v>0</v>
      </c>
      <c r="C1597">
        <v>0</v>
      </c>
      <c r="D1597">
        <v>2020</v>
      </c>
      <c r="E1597">
        <v>11</v>
      </c>
      <c r="F1597" t="s">
        <v>653</v>
      </c>
      <c r="G1597">
        <v>4820</v>
      </c>
      <c r="H1597" t="b">
        <v>0</v>
      </c>
      <c r="I1597">
        <v>0</v>
      </c>
      <c r="J1597">
        <v>38291.919999999998</v>
      </c>
      <c r="K1597">
        <v>0</v>
      </c>
      <c r="L1597" t="s">
        <v>63</v>
      </c>
      <c r="M1597" t="s">
        <v>67</v>
      </c>
      <c r="N1597" t="s">
        <v>68</v>
      </c>
      <c r="O1597" t="s">
        <v>68</v>
      </c>
      <c r="P1597">
        <v>1</v>
      </c>
      <c r="Q1597">
        <v>3</v>
      </c>
      <c r="R1597">
        <v>2</v>
      </c>
    </row>
    <row r="1598" spans="1:18" x14ac:dyDescent="0.25">
      <c r="A1598" s="8" t="s">
        <v>697</v>
      </c>
      <c r="B1598">
        <v>0</v>
      </c>
      <c r="C1598">
        <v>0</v>
      </c>
      <c r="D1598">
        <v>2020</v>
      </c>
      <c r="E1598">
        <v>11</v>
      </c>
      <c r="F1598" t="s">
        <v>653</v>
      </c>
      <c r="G1598">
        <v>6611</v>
      </c>
      <c r="H1598" t="b">
        <v>0</v>
      </c>
      <c r="I1598">
        <v>28.57</v>
      </c>
      <c r="J1598">
        <v>0</v>
      </c>
      <c r="K1598">
        <v>0</v>
      </c>
      <c r="L1598" t="s">
        <v>70</v>
      </c>
      <c r="M1598" t="s">
        <v>82</v>
      </c>
      <c r="N1598" t="s">
        <v>94</v>
      </c>
      <c r="O1598" t="s">
        <v>716</v>
      </c>
      <c r="P1598">
        <v>2</v>
      </c>
      <c r="Q1598">
        <v>4</v>
      </c>
      <c r="R1598">
        <v>5</v>
      </c>
    </row>
    <row r="1599" spans="1:18" x14ac:dyDescent="0.25">
      <c r="A1599" s="8" t="s">
        <v>697</v>
      </c>
      <c r="B1599">
        <v>0</v>
      </c>
      <c r="C1599">
        <v>0</v>
      </c>
      <c r="D1599">
        <v>2020</v>
      </c>
      <c r="E1599">
        <v>11</v>
      </c>
      <c r="F1599" t="s">
        <v>653</v>
      </c>
      <c r="G1599">
        <v>6640</v>
      </c>
      <c r="H1599" t="b">
        <v>0</v>
      </c>
      <c r="I1599">
        <v>328.75</v>
      </c>
      <c r="J1599">
        <v>0</v>
      </c>
      <c r="K1599">
        <v>0</v>
      </c>
      <c r="L1599" t="s">
        <v>70</v>
      </c>
      <c r="M1599" t="s">
        <v>82</v>
      </c>
      <c r="N1599" t="s">
        <v>94</v>
      </c>
      <c r="O1599" t="s">
        <v>95</v>
      </c>
      <c r="P1599">
        <v>2</v>
      </c>
      <c r="Q1599">
        <v>4</v>
      </c>
      <c r="R1599">
        <v>5</v>
      </c>
    </row>
    <row r="1600" spans="1:18" x14ac:dyDescent="0.25">
      <c r="A1600" s="8" t="s">
        <v>697</v>
      </c>
      <c r="B1600">
        <v>0</v>
      </c>
      <c r="C1600">
        <v>0</v>
      </c>
      <c r="D1600">
        <v>2020</v>
      </c>
      <c r="E1600">
        <v>11</v>
      </c>
      <c r="F1600" t="s">
        <v>653</v>
      </c>
      <c r="G1600">
        <v>6650</v>
      </c>
      <c r="H1600" t="b">
        <v>0</v>
      </c>
      <c r="I1600">
        <v>2476.3300000000017</v>
      </c>
      <c r="J1600">
        <v>0</v>
      </c>
      <c r="K1600">
        <v>0</v>
      </c>
      <c r="L1600" t="s">
        <v>70</v>
      </c>
      <c r="M1600" t="s">
        <v>82</v>
      </c>
      <c r="N1600" t="s">
        <v>94</v>
      </c>
      <c r="O1600" t="s">
        <v>96</v>
      </c>
      <c r="P1600">
        <v>2</v>
      </c>
      <c r="Q1600">
        <v>4</v>
      </c>
      <c r="R1600">
        <v>5</v>
      </c>
    </row>
    <row r="1601" spans="1:18" x14ac:dyDescent="0.25">
      <c r="A1601" s="8" t="s">
        <v>697</v>
      </c>
      <c r="B1601">
        <v>0</v>
      </c>
      <c r="C1601">
        <v>0</v>
      </c>
      <c r="D1601">
        <v>2020</v>
      </c>
      <c r="E1601">
        <v>11</v>
      </c>
      <c r="F1601" t="s">
        <v>653</v>
      </c>
      <c r="G1601">
        <v>6651</v>
      </c>
      <c r="H1601" t="b">
        <v>0</v>
      </c>
      <c r="I1601">
        <v>2531.4500000000003</v>
      </c>
      <c r="J1601">
        <v>0</v>
      </c>
      <c r="K1601">
        <v>0</v>
      </c>
      <c r="L1601" t="s">
        <v>70</v>
      </c>
      <c r="M1601" t="s">
        <v>82</v>
      </c>
      <c r="N1601" t="s">
        <v>94</v>
      </c>
      <c r="O1601" t="s">
        <v>117</v>
      </c>
      <c r="P1601">
        <v>2</v>
      </c>
      <c r="Q1601">
        <v>4</v>
      </c>
      <c r="R1601">
        <v>5</v>
      </c>
    </row>
    <row r="1602" spans="1:18" x14ac:dyDescent="0.25">
      <c r="A1602" s="8" t="s">
        <v>697</v>
      </c>
      <c r="B1602">
        <v>0</v>
      </c>
      <c r="C1602">
        <v>0</v>
      </c>
      <c r="D1602">
        <v>2020</v>
      </c>
      <c r="E1602">
        <v>11</v>
      </c>
      <c r="F1602" t="s">
        <v>653</v>
      </c>
      <c r="G1602">
        <v>6663</v>
      </c>
      <c r="H1602" t="b">
        <v>0</v>
      </c>
      <c r="I1602">
        <v>612.29999999999995</v>
      </c>
      <c r="J1602">
        <v>0</v>
      </c>
      <c r="K1602">
        <v>0</v>
      </c>
      <c r="L1602" t="s">
        <v>70</v>
      </c>
      <c r="M1602" t="s">
        <v>82</v>
      </c>
      <c r="N1602" t="s">
        <v>94</v>
      </c>
      <c r="O1602" t="s">
        <v>97</v>
      </c>
      <c r="P1602">
        <v>2</v>
      </c>
      <c r="Q1602">
        <v>4</v>
      </c>
      <c r="R1602">
        <v>5</v>
      </c>
    </row>
    <row r="1603" spans="1:18" x14ac:dyDescent="0.25">
      <c r="A1603" s="8" t="s">
        <v>697</v>
      </c>
      <c r="B1603">
        <v>0</v>
      </c>
      <c r="C1603">
        <v>0</v>
      </c>
      <c r="D1603">
        <v>2020</v>
      </c>
      <c r="E1603">
        <v>11</v>
      </c>
      <c r="F1603" t="s">
        <v>653</v>
      </c>
      <c r="G1603">
        <v>6825</v>
      </c>
      <c r="H1603" t="b">
        <v>0</v>
      </c>
      <c r="I1603">
        <v>14505</v>
      </c>
      <c r="J1603">
        <v>0</v>
      </c>
      <c r="K1603">
        <v>0</v>
      </c>
      <c r="L1603" t="s">
        <v>70</v>
      </c>
      <c r="M1603" t="s">
        <v>82</v>
      </c>
      <c r="N1603" t="s">
        <v>101</v>
      </c>
      <c r="O1603" t="s">
        <v>102</v>
      </c>
      <c r="P1603">
        <v>2</v>
      </c>
      <c r="Q1603">
        <v>4</v>
      </c>
      <c r="R1603">
        <v>9</v>
      </c>
    </row>
    <row r="1604" spans="1:18" x14ac:dyDescent="0.25">
      <c r="A1604" s="8" t="s">
        <v>697</v>
      </c>
      <c r="B1604">
        <v>0</v>
      </c>
      <c r="C1604">
        <v>0</v>
      </c>
      <c r="D1604">
        <v>2020</v>
      </c>
      <c r="E1604">
        <v>11</v>
      </c>
      <c r="F1604" t="s">
        <v>653</v>
      </c>
      <c r="G1604">
        <v>6855</v>
      </c>
      <c r="H1604" t="b">
        <v>0</v>
      </c>
      <c r="I1604">
        <v>33.11</v>
      </c>
      <c r="J1604">
        <v>0</v>
      </c>
      <c r="K1604">
        <v>0</v>
      </c>
      <c r="L1604" t="s">
        <v>70</v>
      </c>
      <c r="M1604" t="s">
        <v>82</v>
      </c>
      <c r="N1604" t="s">
        <v>103</v>
      </c>
      <c r="O1604" t="s">
        <v>104</v>
      </c>
      <c r="P1604">
        <v>2</v>
      </c>
      <c r="Q1604">
        <v>4</v>
      </c>
      <c r="R1604">
        <v>11</v>
      </c>
    </row>
    <row r="1605" spans="1:18" x14ac:dyDescent="0.25">
      <c r="A1605" s="8" t="s">
        <v>697</v>
      </c>
      <c r="B1605">
        <v>0</v>
      </c>
      <c r="C1605">
        <v>0</v>
      </c>
      <c r="D1605">
        <v>2020</v>
      </c>
      <c r="E1605">
        <v>11</v>
      </c>
      <c r="F1605" t="s">
        <v>653</v>
      </c>
      <c r="G1605">
        <v>7320</v>
      </c>
      <c r="H1605" t="b">
        <v>0</v>
      </c>
      <c r="I1605">
        <v>7500</v>
      </c>
      <c r="J1605">
        <v>0</v>
      </c>
      <c r="K1605">
        <v>0</v>
      </c>
      <c r="L1605" t="s">
        <v>126</v>
      </c>
      <c r="M1605" t="s">
        <v>127</v>
      </c>
      <c r="N1605" t="s">
        <v>127</v>
      </c>
      <c r="O1605" t="s">
        <v>128</v>
      </c>
      <c r="P1605">
        <v>4</v>
      </c>
      <c r="Q1605">
        <v>2</v>
      </c>
      <c r="R1605">
        <v>1</v>
      </c>
    </row>
    <row r="1606" spans="1:18" x14ac:dyDescent="0.25">
      <c r="A1606" s="8" t="s">
        <v>697</v>
      </c>
      <c r="B1606">
        <v>0</v>
      </c>
      <c r="C1606">
        <v>0</v>
      </c>
      <c r="D1606">
        <v>2020</v>
      </c>
      <c r="E1606">
        <v>11</v>
      </c>
      <c r="F1606" t="s">
        <v>654</v>
      </c>
      <c r="G1606">
        <v>143</v>
      </c>
      <c r="H1606" t="b">
        <v>0</v>
      </c>
      <c r="I1606">
        <v>8458.16</v>
      </c>
      <c r="J1606">
        <v>0</v>
      </c>
      <c r="K1606">
        <v>1</v>
      </c>
      <c r="L1606" t="s">
        <v>9</v>
      </c>
      <c r="M1606" t="s">
        <v>10</v>
      </c>
      <c r="N1606" t="s">
        <v>11</v>
      </c>
      <c r="O1606" t="s">
        <v>12</v>
      </c>
      <c r="P1606">
        <v>1</v>
      </c>
      <c r="Q1606">
        <v>1</v>
      </c>
      <c r="R1606">
        <v>1</v>
      </c>
    </row>
    <row r="1607" spans="1:18" x14ac:dyDescent="0.25">
      <c r="A1607" s="8" t="s">
        <v>697</v>
      </c>
      <c r="B1607">
        <v>0</v>
      </c>
      <c r="C1607">
        <v>0</v>
      </c>
      <c r="D1607">
        <v>2020</v>
      </c>
      <c r="E1607">
        <v>11</v>
      </c>
      <c r="F1607" t="s">
        <v>654</v>
      </c>
      <c r="G1607">
        <v>630</v>
      </c>
      <c r="H1607" t="b">
        <v>0</v>
      </c>
      <c r="I1607">
        <v>0</v>
      </c>
      <c r="J1607">
        <v>80</v>
      </c>
      <c r="K1607">
        <v>1</v>
      </c>
      <c r="L1607" t="s">
        <v>9</v>
      </c>
      <c r="M1607" t="s">
        <v>13</v>
      </c>
      <c r="N1607" t="s">
        <v>14</v>
      </c>
      <c r="O1607" t="s">
        <v>16</v>
      </c>
      <c r="P1607">
        <v>1</v>
      </c>
      <c r="Q1607">
        <v>2</v>
      </c>
      <c r="R1607">
        <v>3</v>
      </c>
    </row>
    <row r="1608" spans="1:18" x14ac:dyDescent="0.25">
      <c r="A1608" s="8" t="s">
        <v>697</v>
      </c>
      <c r="B1608">
        <v>0</v>
      </c>
      <c r="C1608">
        <v>0</v>
      </c>
      <c r="D1608">
        <v>2020</v>
      </c>
      <c r="E1608">
        <v>11</v>
      </c>
      <c r="F1608" t="s">
        <v>654</v>
      </c>
      <c r="G1608">
        <v>770</v>
      </c>
      <c r="H1608" t="b">
        <v>0</v>
      </c>
      <c r="I1608">
        <v>31.24</v>
      </c>
      <c r="J1608">
        <v>0</v>
      </c>
      <c r="K1608">
        <v>1</v>
      </c>
      <c r="L1608" t="s">
        <v>9</v>
      </c>
      <c r="M1608" t="s">
        <v>13</v>
      </c>
      <c r="N1608" t="s">
        <v>664</v>
      </c>
      <c r="O1608" t="s">
        <v>665</v>
      </c>
      <c r="P1608">
        <v>1</v>
      </c>
      <c r="Q1608">
        <v>2</v>
      </c>
      <c r="R1608">
        <v>4</v>
      </c>
    </row>
    <row r="1609" spans="1:18" x14ac:dyDescent="0.25">
      <c r="A1609" s="8" t="s">
        <v>697</v>
      </c>
      <c r="B1609">
        <v>0</v>
      </c>
      <c r="C1609">
        <v>0</v>
      </c>
      <c r="D1609">
        <v>2020</v>
      </c>
      <c r="E1609">
        <v>11</v>
      </c>
      <c r="F1609" t="s">
        <v>654</v>
      </c>
      <c r="G1609">
        <v>1405</v>
      </c>
      <c r="H1609" t="b">
        <v>0</v>
      </c>
      <c r="I1609">
        <v>4027.4499999999994</v>
      </c>
      <c r="J1609">
        <v>13.1</v>
      </c>
      <c r="K1609">
        <v>1</v>
      </c>
      <c r="L1609" t="s">
        <v>19</v>
      </c>
      <c r="M1609" t="s">
        <v>23</v>
      </c>
      <c r="N1609" t="s">
        <v>24</v>
      </c>
      <c r="O1609" t="s">
        <v>29</v>
      </c>
      <c r="P1609">
        <v>2</v>
      </c>
      <c r="Q1609">
        <v>2</v>
      </c>
      <c r="R1609">
        <v>4</v>
      </c>
    </row>
    <row r="1610" spans="1:18" x14ac:dyDescent="0.25">
      <c r="A1610" s="8" t="s">
        <v>697</v>
      </c>
      <c r="B1610">
        <v>0</v>
      </c>
      <c r="C1610">
        <v>0</v>
      </c>
      <c r="D1610">
        <v>2020</v>
      </c>
      <c r="E1610">
        <v>11</v>
      </c>
      <c r="F1610" t="s">
        <v>654</v>
      </c>
      <c r="G1610">
        <v>1434</v>
      </c>
      <c r="H1610" t="b">
        <v>0</v>
      </c>
      <c r="I1610">
        <v>79.13000000000001</v>
      </c>
      <c r="J1610">
        <v>2229.92</v>
      </c>
      <c r="K1610">
        <v>1</v>
      </c>
      <c r="L1610" t="s">
        <v>19</v>
      </c>
      <c r="M1610" t="s">
        <v>23</v>
      </c>
      <c r="N1610" t="s">
        <v>24</v>
      </c>
      <c r="O1610" t="s">
        <v>28</v>
      </c>
      <c r="P1610">
        <v>2</v>
      </c>
      <c r="Q1610">
        <v>2</v>
      </c>
      <c r="R1610">
        <v>4</v>
      </c>
    </row>
    <row r="1611" spans="1:18" x14ac:dyDescent="0.25">
      <c r="A1611" s="8" t="s">
        <v>697</v>
      </c>
      <c r="B1611">
        <v>0</v>
      </c>
      <c r="C1611">
        <v>0</v>
      </c>
      <c r="D1611">
        <v>2020</v>
      </c>
      <c r="E1611">
        <v>11</v>
      </c>
      <c r="F1611" t="s">
        <v>654</v>
      </c>
      <c r="G1611">
        <v>3070</v>
      </c>
      <c r="H1611" t="b">
        <v>0</v>
      </c>
      <c r="I1611">
        <v>0</v>
      </c>
      <c r="J1611">
        <v>-1874.91</v>
      </c>
      <c r="K1611">
        <v>2</v>
      </c>
      <c r="L1611" t="s">
        <v>46</v>
      </c>
      <c r="M1611" t="s">
        <v>47</v>
      </c>
      <c r="N1611" t="s">
        <v>47</v>
      </c>
      <c r="O1611" t="s">
        <v>47</v>
      </c>
      <c r="P1611">
        <v>2</v>
      </c>
      <c r="Q1611">
        <v>3</v>
      </c>
      <c r="R1611">
        <v>3</v>
      </c>
    </row>
    <row r="1612" spans="1:18" x14ac:dyDescent="0.25">
      <c r="A1612" s="8" t="s">
        <v>697</v>
      </c>
      <c r="B1612">
        <v>0</v>
      </c>
      <c r="C1612">
        <v>0</v>
      </c>
      <c r="D1612">
        <v>2020</v>
      </c>
      <c r="E1612">
        <v>11</v>
      </c>
      <c r="F1612" t="s">
        <v>654</v>
      </c>
      <c r="G1612">
        <v>3300</v>
      </c>
      <c r="H1612" t="b">
        <v>0</v>
      </c>
      <c r="I1612">
        <v>94.94</v>
      </c>
      <c r="J1612">
        <v>15944.750000000004</v>
      </c>
      <c r="K1612">
        <v>2</v>
      </c>
      <c r="L1612" t="s">
        <v>51</v>
      </c>
      <c r="M1612" t="s">
        <v>149</v>
      </c>
      <c r="N1612" t="s">
        <v>149</v>
      </c>
      <c r="O1612" t="s">
        <v>150</v>
      </c>
      <c r="P1612">
        <v>3</v>
      </c>
      <c r="Q1612">
        <v>4</v>
      </c>
      <c r="R1612">
        <v>1</v>
      </c>
    </row>
    <row r="1613" spans="1:18" x14ac:dyDescent="0.25">
      <c r="A1613" s="8" t="s">
        <v>697</v>
      </c>
      <c r="B1613">
        <v>0</v>
      </c>
      <c r="C1613">
        <v>0</v>
      </c>
      <c r="D1613">
        <v>2020</v>
      </c>
      <c r="E1613">
        <v>11</v>
      </c>
      <c r="F1613" t="s">
        <v>654</v>
      </c>
      <c r="G1613">
        <v>3900</v>
      </c>
      <c r="H1613" t="b">
        <v>0</v>
      </c>
      <c r="I1613">
        <v>84440.65</v>
      </c>
      <c r="J1613">
        <v>0</v>
      </c>
      <c r="K1613">
        <v>2</v>
      </c>
      <c r="L1613" t="s">
        <v>226</v>
      </c>
      <c r="M1613" t="s">
        <v>226</v>
      </c>
      <c r="N1613" t="s">
        <v>226</v>
      </c>
      <c r="O1613" t="s">
        <v>62</v>
      </c>
      <c r="P1613">
        <v>4</v>
      </c>
      <c r="Q1613">
        <v>1</v>
      </c>
      <c r="R1613">
        <v>1</v>
      </c>
    </row>
    <row r="1614" spans="1:18" x14ac:dyDescent="0.25">
      <c r="A1614" s="8" t="s">
        <v>697</v>
      </c>
      <c r="B1614">
        <v>0</v>
      </c>
      <c r="C1614">
        <v>0</v>
      </c>
      <c r="D1614">
        <v>2020</v>
      </c>
      <c r="E1614">
        <v>11</v>
      </c>
      <c r="F1614" t="s">
        <v>654</v>
      </c>
      <c r="G1614">
        <v>4830</v>
      </c>
      <c r="H1614" t="b">
        <v>0</v>
      </c>
      <c r="I1614">
        <v>0</v>
      </c>
      <c r="J1614">
        <v>84440.65</v>
      </c>
      <c r="K1614">
        <v>0</v>
      </c>
      <c r="L1614" t="s">
        <v>63</v>
      </c>
      <c r="M1614" t="s">
        <v>69</v>
      </c>
      <c r="N1614" t="s">
        <v>69</v>
      </c>
      <c r="O1614" t="s">
        <v>69</v>
      </c>
      <c r="P1614">
        <v>1</v>
      </c>
      <c r="Q1614">
        <v>4</v>
      </c>
      <c r="R1614">
        <v>1</v>
      </c>
    </row>
    <row r="1615" spans="1:18" x14ac:dyDescent="0.25">
      <c r="A1615" s="8" t="s">
        <v>697</v>
      </c>
      <c r="B1615">
        <v>0</v>
      </c>
      <c r="C1615">
        <v>0</v>
      </c>
      <c r="D1615">
        <v>2020</v>
      </c>
      <c r="E1615">
        <v>11</v>
      </c>
      <c r="F1615" t="s">
        <v>654</v>
      </c>
      <c r="G1615">
        <v>6301</v>
      </c>
      <c r="H1615" t="b">
        <v>0</v>
      </c>
      <c r="I1615">
        <v>153.9</v>
      </c>
      <c r="J1615">
        <v>0</v>
      </c>
      <c r="K1615">
        <v>0</v>
      </c>
      <c r="L1615" t="s">
        <v>70</v>
      </c>
      <c r="M1615" t="s">
        <v>82</v>
      </c>
      <c r="N1615" t="s">
        <v>83</v>
      </c>
      <c r="O1615" t="s">
        <v>122</v>
      </c>
      <c r="P1615">
        <v>2</v>
      </c>
      <c r="Q1615">
        <v>4</v>
      </c>
      <c r="R1615">
        <v>10</v>
      </c>
    </row>
    <row r="1616" spans="1:18" x14ac:dyDescent="0.25">
      <c r="A1616" s="8" t="s">
        <v>697</v>
      </c>
      <c r="B1616">
        <v>0</v>
      </c>
      <c r="C1616">
        <v>0</v>
      </c>
      <c r="D1616">
        <v>2020</v>
      </c>
      <c r="E1616">
        <v>11</v>
      </c>
      <c r="F1616" t="s">
        <v>654</v>
      </c>
      <c r="G1616">
        <v>6650</v>
      </c>
      <c r="H1616" t="b">
        <v>0</v>
      </c>
      <c r="I1616">
        <v>-1874.91</v>
      </c>
      <c r="J1616">
        <v>0</v>
      </c>
      <c r="K1616">
        <v>0</v>
      </c>
      <c r="L1616" t="s">
        <v>70</v>
      </c>
      <c r="M1616" t="s">
        <v>82</v>
      </c>
      <c r="N1616" t="s">
        <v>94</v>
      </c>
      <c r="O1616" t="s">
        <v>96</v>
      </c>
      <c r="P1616">
        <v>2</v>
      </c>
      <c r="Q1616">
        <v>4</v>
      </c>
      <c r="R1616">
        <v>5</v>
      </c>
    </row>
    <row r="1617" spans="1:18" x14ac:dyDescent="0.25">
      <c r="A1617" s="8" t="s">
        <v>697</v>
      </c>
      <c r="B1617">
        <v>0</v>
      </c>
      <c r="C1617">
        <v>0</v>
      </c>
      <c r="D1617">
        <v>2020</v>
      </c>
      <c r="E1617">
        <v>11</v>
      </c>
      <c r="F1617" t="s">
        <v>654</v>
      </c>
      <c r="G1617">
        <v>6651</v>
      </c>
      <c r="H1617" t="b">
        <v>0</v>
      </c>
      <c r="I1617">
        <v>134.77000000000001</v>
      </c>
      <c r="J1617">
        <v>0</v>
      </c>
      <c r="K1617">
        <v>0</v>
      </c>
      <c r="L1617" t="s">
        <v>70</v>
      </c>
      <c r="M1617" t="s">
        <v>82</v>
      </c>
      <c r="N1617" t="s">
        <v>94</v>
      </c>
      <c r="O1617" t="s">
        <v>117</v>
      </c>
      <c r="P1617">
        <v>2</v>
      </c>
      <c r="Q1617">
        <v>4</v>
      </c>
      <c r="R1617">
        <v>5</v>
      </c>
    </row>
    <row r="1618" spans="1:18" x14ac:dyDescent="0.25">
      <c r="A1618" s="8" t="s">
        <v>697</v>
      </c>
      <c r="B1618">
        <v>0</v>
      </c>
      <c r="C1618">
        <v>0</v>
      </c>
      <c r="D1618">
        <v>2020</v>
      </c>
      <c r="E1618">
        <v>11</v>
      </c>
      <c r="F1618" t="s">
        <v>654</v>
      </c>
      <c r="G1618">
        <v>6664</v>
      </c>
      <c r="H1618" t="b">
        <v>0</v>
      </c>
      <c r="I1618">
        <v>14</v>
      </c>
      <c r="J1618">
        <v>14</v>
      </c>
      <c r="K1618">
        <v>0</v>
      </c>
      <c r="L1618" t="s">
        <v>70</v>
      </c>
      <c r="M1618" t="s">
        <v>82</v>
      </c>
      <c r="N1618" t="s">
        <v>94</v>
      </c>
      <c r="O1618" t="s">
        <v>98</v>
      </c>
      <c r="P1618">
        <v>2</v>
      </c>
      <c r="Q1618">
        <v>4</v>
      </c>
      <c r="R1618">
        <v>5</v>
      </c>
    </row>
    <row r="1619" spans="1:18" x14ac:dyDescent="0.25">
      <c r="A1619" s="8" t="s">
        <v>697</v>
      </c>
      <c r="B1619">
        <v>0</v>
      </c>
      <c r="C1619">
        <v>0</v>
      </c>
      <c r="D1619">
        <v>2020</v>
      </c>
      <c r="E1619">
        <v>11</v>
      </c>
      <c r="F1619" t="s">
        <v>654</v>
      </c>
      <c r="G1619">
        <v>6800</v>
      </c>
      <c r="H1619" t="b">
        <v>0</v>
      </c>
      <c r="I1619">
        <v>86.01</v>
      </c>
      <c r="J1619">
        <v>0</v>
      </c>
      <c r="K1619">
        <v>0</v>
      </c>
      <c r="L1619" t="s">
        <v>70</v>
      </c>
      <c r="M1619" t="s">
        <v>82</v>
      </c>
      <c r="N1619" t="s">
        <v>99</v>
      </c>
      <c r="O1619" t="s">
        <v>123</v>
      </c>
      <c r="P1619">
        <v>2</v>
      </c>
      <c r="Q1619">
        <v>4</v>
      </c>
      <c r="R1619">
        <v>6</v>
      </c>
    </row>
    <row r="1620" spans="1:18" x14ac:dyDescent="0.25">
      <c r="A1620" s="8" t="s">
        <v>697</v>
      </c>
      <c r="B1620">
        <v>0</v>
      </c>
      <c r="C1620">
        <v>0</v>
      </c>
      <c r="D1620">
        <v>2020</v>
      </c>
      <c r="E1620">
        <v>11</v>
      </c>
      <c r="F1620" t="s">
        <v>654</v>
      </c>
      <c r="G1620">
        <v>6805</v>
      </c>
      <c r="H1620" t="b">
        <v>0</v>
      </c>
      <c r="I1620">
        <v>29</v>
      </c>
      <c r="J1620">
        <v>0</v>
      </c>
      <c r="K1620">
        <v>0</v>
      </c>
      <c r="L1620" t="s">
        <v>70</v>
      </c>
      <c r="M1620" t="s">
        <v>82</v>
      </c>
      <c r="N1620" t="s">
        <v>99</v>
      </c>
      <c r="O1620" t="s">
        <v>100</v>
      </c>
      <c r="P1620">
        <v>2</v>
      </c>
      <c r="Q1620">
        <v>4</v>
      </c>
      <c r="R1620">
        <v>6</v>
      </c>
    </row>
    <row r="1621" spans="1:18" x14ac:dyDescent="0.25">
      <c r="A1621" s="8" t="s">
        <v>697</v>
      </c>
      <c r="B1621">
        <v>0</v>
      </c>
      <c r="C1621">
        <v>0</v>
      </c>
      <c r="D1621">
        <v>2020</v>
      </c>
      <c r="E1621">
        <v>11</v>
      </c>
      <c r="F1621" t="s">
        <v>654</v>
      </c>
      <c r="G1621">
        <v>6821</v>
      </c>
      <c r="H1621" t="b">
        <v>0</v>
      </c>
      <c r="I1621">
        <v>2184</v>
      </c>
      <c r="J1621">
        <v>0</v>
      </c>
      <c r="K1621">
        <v>0</v>
      </c>
      <c r="L1621" t="s">
        <v>70</v>
      </c>
      <c r="M1621" t="s">
        <v>74</v>
      </c>
      <c r="N1621" t="s">
        <v>78</v>
      </c>
      <c r="O1621" t="s">
        <v>118</v>
      </c>
      <c r="P1621">
        <v>2</v>
      </c>
      <c r="Q1621">
        <v>2</v>
      </c>
      <c r="R1621">
        <v>2</v>
      </c>
    </row>
    <row r="1622" spans="1:18" x14ac:dyDescent="0.25">
      <c r="A1622" s="8" t="s">
        <v>697</v>
      </c>
      <c r="B1622">
        <v>0</v>
      </c>
      <c r="C1622">
        <v>0</v>
      </c>
      <c r="D1622">
        <v>2020</v>
      </c>
      <c r="E1622">
        <v>11</v>
      </c>
      <c r="F1622" t="s">
        <v>654</v>
      </c>
      <c r="G1622">
        <v>6826</v>
      </c>
      <c r="H1622" t="b">
        <v>0</v>
      </c>
      <c r="I1622">
        <v>1146.42</v>
      </c>
      <c r="J1622">
        <v>0</v>
      </c>
      <c r="K1622">
        <v>0</v>
      </c>
      <c r="L1622" t="s">
        <v>70</v>
      </c>
      <c r="M1622" t="s">
        <v>82</v>
      </c>
      <c r="N1622" t="s">
        <v>101</v>
      </c>
      <c r="O1622" t="s">
        <v>102</v>
      </c>
      <c r="P1622">
        <v>2</v>
      </c>
      <c r="Q1622">
        <v>4</v>
      </c>
      <c r="R1622">
        <v>9</v>
      </c>
    </row>
    <row r="1623" spans="1:18" x14ac:dyDescent="0.25">
      <c r="A1623" s="8" t="s">
        <v>697</v>
      </c>
      <c r="B1623">
        <v>0</v>
      </c>
      <c r="C1623">
        <v>0</v>
      </c>
      <c r="D1623">
        <v>2020</v>
      </c>
      <c r="E1623">
        <v>11</v>
      </c>
      <c r="F1623" t="s">
        <v>654</v>
      </c>
      <c r="G1623">
        <v>6837</v>
      </c>
      <c r="H1623" t="b">
        <v>0</v>
      </c>
      <c r="I1623">
        <v>25.55</v>
      </c>
      <c r="J1623">
        <v>0</v>
      </c>
      <c r="K1623">
        <v>0</v>
      </c>
      <c r="L1623" t="s">
        <v>70</v>
      </c>
      <c r="M1623" t="s">
        <v>82</v>
      </c>
      <c r="N1623" t="s">
        <v>83</v>
      </c>
      <c r="O1623" t="s">
        <v>683</v>
      </c>
      <c r="P1623">
        <v>2</v>
      </c>
      <c r="Q1623">
        <v>4</v>
      </c>
      <c r="R1623">
        <v>10</v>
      </c>
    </row>
    <row r="1624" spans="1:18" x14ac:dyDescent="0.25">
      <c r="A1624" s="8" t="s">
        <v>697</v>
      </c>
      <c r="B1624">
        <v>0</v>
      </c>
      <c r="C1624">
        <v>0</v>
      </c>
      <c r="D1624">
        <v>2020</v>
      </c>
      <c r="E1624">
        <v>11</v>
      </c>
      <c r="F1624" t="s">
        <v>654</v>
      </c>
      <c r="G1624">
        <v>6850</v>
      </c>
      <c r="H1624" t="b">
        <v>0</v>
      </c>
      <c r="I1624">
        <v>1310.8899999999999</v>
      </c>
      <c r="J1624">
        <v>1.8399999999999999</v>
      </c>
      <c r="K1624">
        <v>0</v>
      </c>
      <c r="L1624" t="s">
        <v>70</v>
      </c>
      <c r="M1624" t="s">
        <v>82</v>
      </c>
      <c r="N1624" t="s">
        <v>103</v>
      </c>
      <c r="O1624" t="s">
        <v>103</v>
      </c>
      <c r="P1624">
        <v>2</v>
      </c>
      <c r="Q1624">
        <v>4</v>
      </c>
      <c r="R1624">
        <v>11</v>
      </c>
    </row>
    <row r="1625" spans="1:18" x14ac:dyDescent="0.25">
      <c r="A1625" s="8" t="s">
        <v>697</v>
      </c>
      <c r="B1625">
        <v>0</v>
      </c>
      <c r="C1625">
        <v>0</v>
      </c>
      <c r="D1625">
        <v>2020</v>
      </c>
      <c r="E1625">
        <v>11</v>
      </c>
      <c r="F1625" t="s">
        <v>654</v>
      </c>
      <c r="G1625">
        <v>6859</v>
      </c>
      <c r="H1625" t="b">
        <v>0</v>
      </c>
      <c r="I1625">
        <v>508.15</v>
      </c>
      <c r="J1625">
        <v>0</v>
      </c>
      <c r="K1625">
        <v>0</v>
      </c>
      <c r="L1625" t="s">
        <v>70</v>
      </c>
      <c r="M1625" t="s">
        <v>82</v>
      </c>
      <c r="N1625" t="s">
        <v>103</v>
      </c>
      <c r="O1625" t="s">
        <v>105</v>
      </c>
      <c r="P1625">
        <v>2</v>
      </c>
      <c r="Q1625">
        <v>4</v>
      </c>
      <c r="R1625">
        <v>11</v>
      </c>
    </row>
    <row r="1626" spans="1:18" x14ac:dyDescent="0.25">
      <c r="A1626" s="8" t="s">
        <v>697</v>
      </c>
      <c r="B1626">
        <v>0</v>
      </c>
      <c r="C1626">
        <v>0</v>
      </c>
      <c r="D1626">
        <v>2020</v>
      </c>
      <c r="E1626">
        <v>11</v>
      </c>
      <c r="F1626" t="s">
        <v>701</v>
      </c>
      <c r="G1626">
        <v>1405</v>
      </c>
      <c r="H1626" t="b">
        <v>0</v>
      </c>
      <c r="I1626">
        <v>222.04000000000002</v>
      </c>
      <c r="J1626">
        <v>0</v>
      </c>
      <c r="K1626">
        <v>1</v>
      </c>
      <c r="L1626" t="s">
        <v>19</v>
      </c>
      <c r="M1626" t="s">
        <v>23</v>
      </c>
      <c r="N1626" t="s">
        <v>24</v>
      </c>
      <c r="O1626" t="s">
        <v>29</v>
      </c>
      <c r="P1626">
        <v>2</v>
      </c>
      <c r="Q1626">
        <v>2</v>
      </c>
      <c r="R1626">
        <v>4</v>
      </c>
    </row>
    <row r="1627" spans="1:18" x14ac:dyDescent="0.25">
      <c r="A1627" s="8" t="s">
        <v>697</v>
      </c>
      <c r="B1627">
        <v>0</v>
      </c>
      <c r="C1627">
        <v>0</v>
      </c>
      <c r="D1627">
        <v>2020</v>
      </c>
      <c r="E1627">
        <v>11</v>
      </c>
      <c r="F1627" t="s">
        <v>701</v>
      </c>
      <c r="G1627">
        <v>1434</v>
      </c>
      <c r="H1627" t="b">
        <v>0</v>
      </c>
      <c r="I1627">
        <v>63.019999999999996</v>
      </c>
      <c r="J1627">
        <v>222.04</v>
      </c>
      <c r="K1627">
        <v>1</v>
      </c>
      <c r="L1627" t="s">
        <v>19</v>
      </c>
      <c r="M1627" t="s">
        <v>23</v>
      </c>
      <c r="N1627" t="s">
        <v>24</v>
      </c>
      <c r="O1627" t="s">
        <v>28</v>
      </c>
      <c r="P1627">
        <v>2</v>
      </c>
      <c r="Q1627">
        <v>2</v>
      </c>
      <c r="R1627">
        <v>4</v>
      </c>
    </row>
    <row r="1628" spans="1:18" x14ac:dyDescent="0.25">
      <c r="A1628" s="8" t="s">
        <v>697</v>
      </c>
      <c r="B1628">
        <v>0</v>
      </c>
      <c r="C1628">
        <v>0</v>
      </c>
      <c r="D1628">
        <v>2020</v>
      </c>
      <c r="E1628">
        <v>11</v>
      </c>
      <c r="F1628" t="s">
        <v>701</v>
      </c>
      <c r="G1628">
        <v>3300</v>
      </c>
      <c r="H1628" t="b">
        <v>0</v>
      </c>
      <c r="I1628">
        <v>0</v>
      </c>
      <c r="J1628">
        <v>456.91999999999996</v>
      </c>
      <c r="K1628">
        <v>2</v>
      </c>
      <c r="L1628" t="s">
        <v>51</v>
      </c>
      <c r="M1628" t="s">
        <v>149</v>
      </c>
      <c r="N1628" t="s">
        <v>149</v>
      </c>
      <c r="O1628" t="s">
        <v>150</v>
      </c>
      <c r="P1628">
        <v>3</v>
      </c>
      <c r="Q1628">
        <v>4</v>
      </c>
      <c r="R1628">
        <v>1</v>
      </c>
    </row>
    <row r="1629" spans="1:18" x14ac:dyDescent="0.25">
      <c r="A1629" s="8" t="s">
        <v>697</v>
      </c>
      <c r="B1629">
        <v>0</v>
      </c>
      <c r="C1629">
        <v>0</v>
      </c>
      <c r="D1629">
        <v>2020</v>
      </c>
      <c r="E1629">
        <v>11</v>
      </c>
      <c r="F1629" t="s">
        <v>701</v>
      </c>
      <c r="G1629">
        <v>6495</v>
      </c>
      <c r="H1629" t="b">
        <v>0</v>
      </c>
      <c r="I1629">
        <v>262.5</v>
      </c>
      <c r="J1629">
        <v>0</v>
      </c>
      <c r="K1629">
        <v>0</v>
      </c>
      <c r="L1629" t="s">
        <v>70</v>
      </c>
      <c r="M1629" t="s">
        <v>82</v>
      </c>
      <c r="N1629" t="s">
        <v>91</v>
      </c>
      <c r="O1629" t="s">
        <v>93</v>
      </c>
      <c r="P1629">
        <v>2</v>
      </c>
      <c r="Q1629">
        <v>4</v>
      </c>
      <c r="R1629">
        <v>3</v>
      </c>
    </row>
    <row r="1630" spans="1:18" x14ac:dyDescent="0.25">
      <c r="A1630" s="8" t="s">
        <v>697</v>
      </c>
      <c r="B1630">
        <v>0</v>
      </c>
      <c r="C1630">
        <v>0</v>
      </c>
      <c r="D1630">
        <v>2020</v>
      </c>
      <c r="E1630">
        <v>11</v>
      </c>
      <c r="F1630" t="s">
        <v>701</v>
      </c>
      <c r="G1630">
        <v>6837</v>
      </c>
      <c r="H1630" t="b">
        <v>0</v>
      </c>
      <c r="I1630">
        <v>131.4</v>
      </c>
      <c r="J1630">
        <v>0</v>
      </c>
      <c r="K1630">
        <v>0</v>
      </c>
      <c r="L1630" t="s">
        <v>70</v>
      </c>
      <c r="M1630" t="s">
        <v>82</v>
      </c>
      <c r="N1630" t="s">
        <v>83</v>
      </c>
      <c r="O1630" t="s">
        <v>683</v>
      </c>
      <c r="P1630">
        <v>2</v>
      </c>
      <c r="Q1630">
        <v>4</v>
      </c>
      <c r="R1630">
        <v>10</v>
      </c>
    </row>
    <row r="1631" spans="1:18" x14ac:dyDescent="0.25">
      <c r="A1631" s="8" t="s">
        <v>697</v>
      </c>
      <c r="B1631">
        <v>0</v>
      </c>
      <c r="C1631">
        <v>0</v>
      </c>
      <c r="D1631">
        <v>2020</v>
      </c>
      <c r="E1631">
        <v>11</v>
      </c>
      <c r="F1631" t="s">
        <v>711</v>
      </c>
      <c r="G1631">
        <v>1095</v>
      </c>
      <c r="H1631" t="b">
        <v>0</v>
      </c>
      <c r="I1631">
        <v>28.5</v>
      </c>
      <c r="J1631">
        <v>0</v>
      </c>
      <c r="K1631">
        <v>1</v>
      </c>
      <c r="L1631" t="s">
        <v>19</v>
      </c>
      <c r="M1631" t="s">
        <v>20</v>
      </c>
      <c r="N1631" t="s">
        <v>717</v>
      </c>
      <c r="O1631" t="s">
        <v>718</v>
      </c>
      <c r="P1631">
        <v>2</v>
      </c>
      <c r="Q1631">
        <v>1</v>
      </c>
      <c r="R1631">
        <v>2</v>
      </c>
    </row>
    <row r="1632" spans="1:18" x14ac:dyDescent="0.25">
      <c r="A1632" s="8" t="s">
        <v>697</v>
      </c>
      <c r="B1632">
        <v>0</v>
      </c>
      <c r="C1632">
        <v>0</v>
      </c>
      <c r="D1632">
        <v>2020</v>
      </c>
      <c r="E1632">
        <v>11</v>
      </c>
      <c r="F1632" t="s">
        <v>711</v>
      </c>
      <c r="G1632">
        <v>1434</v>
      </c>
      <c r="H1632" t="b">
        <v>0</v>
      </c>
      <c r="I1632">
        <v>4.2300000000000004</v>
      </c>
      <c r="J1632">
        <v>0</v>
      </c>
      <c r="K1632">
        <v>1</v>
      </c>
      <c r="L1632" t="s">
        <v>19</v>
      </c>
      <c r="M1632" t="s">
        <v>23</v>
      </c>
      <c r="N1632" t="s">
        <v>24</v>
      </c>
      <c r="O1632" t="s">
        <v>28</v>
      </c>
      <c r="P1632">
        <v>2</v>
      </c>
      <c r="Q1632">
        <v>2</v>
      </c>
      <c r="R1632">
        <v>4</v>
      </c>
    </row>
    <row r="1633" spans="1:18" x14ac:dyDescent="0.25">
      <c r="A1633" s="8" t="s">
        <v>697</v>
      </c>
      <c r="B1633">
        <v>0</v>
      </c>
      <c r="C1633">
        <v>0</v>
      </c>
      <c r="D1633">
        <v>2020</v>
      </c>
      <c r="E1633">
        <v>11</v>
      </c>
      <c r="F1633" t="s">
        <v>711</v>
      </c>
      <c r="G1633">
        <v>3300</v>
      </c>
      <c r="H1633" t="b">
        <v>0</v>
      </c>
      <c r="I1633">
        <v>0</v>
      </c>
      <c r="J1633">
        <v>265.64999999999998</v>
      </c>
      <c r="K1633">
        <v>2</v>
      </c>
      <c r="L1633" t="s">
        <v>51</v>
      </c>
      <c r="M1633" t="s">
        <v>149</v>
      </c>
      <c r="N1633" t="s">
        <v>149</v>
      </c>
      <c r="O1633" t="s">
        <v>150</v>
      </c>
      <c r="P1633">
        <v>3</v>
      </c>
      <c r="Q1633">
        <v>4</v>
      </c>
      <c r="R1633">
        <v>1</v>
      </c>
    </row>
    <row r="1634" spans="1:18" x14ac:dyDescent="0.25">
      <c r="A1634" s="8" t="s">
        <v>697</v>
      </c>
      <c r="B1634">
        <v>0</v>
      </c>
      <c r="C1634">
        <v>0</v>
      </c>
      <c r="D1634">
        <v>2020</v>
      </c>
      <c r="E1634">
        <v>11</v>
      </c>
      <c r="F1634" t="s">
        <v>711</v>
      </c>
      <c r="G1634">
        <v>6650</v>
      </c>
      <c r="H1634" t="b">
        <v>0</v>
      </c>
      <c r="I1634">
        <v>84.57</v>
      </c>
      <c r="J1634">
        <v>0</v>
      </c>
      <c r="K1634">
        <v>0</v>
      </c>
      <c r="L1634" t="s">
        <v>70</v>
      </c>
      <c r="M1634" t="s">
        <v>82</v>
      </c>
      <c r="N1634" t="s">
        <v>94</v>
      </c>
      <c r="O1634" t="s">
        <v>96</v>
      </c>
      <c r="P1634">
        <v>2</v>
      </c>
      <c r="Q1634">
        <v>4</v>
      </c>
      <c r="R1634">
        <v>5</v>
      </c>
    </row>
    <row r="1635" spans="1:18" x14ac:dyDescent="0.25">
      <c r="A1635" s="8" t="s">
        <v>697</v>
      </c>
      <c r="B1635">
        <v>0</v>
      </c>
      <c r="C1635">
        <v>0</v>
      </c>
      <c r="D1635">
        <v>2020</v>
      </c>
      <c r="E1635">
        <v>11</v>
      </c>
      <c r="F1635" t="s">
        <v>711</v>
      </c>
      <c r="G1635">
        <v>6663</v>
      </c>
      <c r="H1635" t="b">
        <v>0</v>
      </c>
      <c r="I1635">
        <v>134.35</v>
      </c>
      <c r="J1635">
        <v>0</v>
      </c>
      <c r="K1635">
        <v>0</v>
      </c>
      <c r="L1635" t="s">
        <v>70</v>
      </c>
      <c r="M1635" t="s">
        <v>82</v>
      </c>
      <c r="N1635" t="s">
        <v>94</v>
      </c>
      <c r="O1635" t="s">
        <v>97</v>
      </c>
      <c r="P1635">
        <v>2</v>
      </c>
      <c r="Q1635">
        <v>4</v>
      </c>
      <c r="R1635">
        <v>5</v>
      </c>
    </row>
    <row r="1636" spans="1:18" x14ac:dyDescent="0.25">
      <c r="A1636" s="8" t="s">
        <v>697</v>
      </c>
      <c r="B1636">
        <v>0</v>
      </c>
      <c r="C1636">
        <v>0</v>
      </c>
      <c r="D1636">
        <v>2020</v>
      </c>
      <c r="E1636">
        <v>11</v>
      </c>
      <c r="F1636" t="s">
        <v>711</v>
      </c>
      <c r="G1636">
        <v>6664</v>
      </c>
      <c r="H1636" t="b">
        <v>0</v>
      </c>
      <c r="I1636">
        <v>28</v>
      </c>
      <c r="J1636">
        <v>14</v>
      </c>
      <c r="K1636">
        <v>0</v>
      </c>
      <c r="L1636" t="s">
        <v>70</v>
      </c>
      <c r="M1636" t="s">
        <v>82</v>
      </c>
      <c r="N1636" t="s">
        <v>94</v>
      </c>
      <c r="O1636" t="s">
        <v>98</v>
      </c>
      <c r="P1636">
        <v>2</v>
      </c>
      <c r="Q1636">
        <v>4</v>
      </c>
      <c r="R1636">
        <v>5</v>
      </c>
    </row>
    <row r="1637" spans="1:18" x14ac:dyDescent="0.25">
      <c r="A1637" s="8" t="s">
        <v>697</v>
      </c>
      <c r="B1637">
        <v>1</v>
      </c>
      <c r="C1637">
        <v>0</v>
      </c>
      <c r="D1637">
        <v>2020</v>
      </c>
      <c r="E1637">
        <v>1</v>
      </c>
      <c r="G1637">
        <v>143</v>
      </c>
      <c r="H1637" t="b">
        <v>1</v>
      </c>
      <c r="I1637">
        <v>1120587</v>
      </c>
      <c r="J1637">
        <v>0</v>
      </c>
      <c r="K1637">
        <v>1</v>
      </c>
      <c r="L1637" t="s">
        <v>9</v>
      </c>
      <c r="M1637" t="s">
        <v>10</v>
      </c>
      <c r="N1637" t="s">
        <v>11</v>
      </c>
      <c r="O1637" t="s">
        <v>12</v>
      </c>
      <c r="P1637">
        <v>1</v>
      </c>
      <c r="Q1637">
        <v>1</v>
      </c>
      <c r="R1637">
        <v>1</v>
      </c>
    </row>
    <row r="1638" spans="1:18" x14ac:dyDescent="0.25">
      <c r="A1638" s="8" t="s">
        <v>697</v>
      </c>
      <c r="B1638">
        <v>1</v>
      </c>
      <c r="C1638">
        <v>0</v>
      </c>
      <c r="D1638">
        <v>2020</v>
      </c>
      <c r="E1638">
        <v>1</v>
      </c>
      <c r="G1638">
        <v>630</v>
      </c>
      <c r="H1638" t="b">
        <v>1</v>
      </c>
      <c r="I1638">
        <v>6157</v>
      </c>
      <c r="J1638">
        <v>0</v>
      </c>
      <c r="K1638">
        <v>1</v>
      </c>
      <c r="L1638" t="s">
        <v>9</v>
      </c>
      <c r="M1638" t="s">
        <v>13</v>
      </c>
      <c r="N1638" t="s">
        <v>14</v>
      </c>
      <c r="O1638" t="s">
        <v>16</v>
      </c>
      <c r="P1638">
        <v>1</v>
      </c>
      <c r="Q1638">
        <v>2</v>
      </c>
      <c r="R1638">
        <v>3</v>
      </c>
    </row>
    <row r="1639" spans="1:18" x14ac:dyDescent="0.25">
      <c r="A1639" s="8" t="s">
        <v>697</v>
      </c>
      <c r="B1639">
        <v>1</v>
      </c>
      <c r="C1639">
        <v>0</v>
      </c>
      <c r="D1639">
        <v>2020</v>
      </c>
      <c r="E1639">
        <v>1</v>
      </c>
      <c r="G1639">
        <v>650</v>
      </c>
      <c r="H1639" t="b">
        <v>1</v>
      </c>
      <c r="I1639">
        <v>8935</v>
      </c>
      <c r="J1639">
        <v>0</v>
      </c>
      <c r="K1639">
        <v>1</v>
      </c>
      <c r="L1639" t="s">
        <v>9</v>
      </c>
      <c r="M1639" t="s">
        <v>13</v>
      </c>
      <c r="N1639" t="s">
        <v>14</v>
      </c>
      <c r="O1639" t="s">
        <v>17</v>
      </c>
      <c r="P1639">
        <v>1</v>
      </c>
      <c r="Q1639">
        <v>2</v>
      </c>
      <c r="R1639">
        <v>3</v>
      </c>
    </row>
    <row r="1640" spans="1:18" x14ac:dyDescent="0.25">
      <c r="A1640" s="8" t="s">
        <v>697</v>
      </c>
      <c r="B1640">
        <v>1</v>
      </c>
      <c r="C1640">
        <v>0</v>
      </c>
      <c r="D1640">
        <v>2020</v>
      </c>
      <c r="E1640">
        <v>1</v>
      </c>
      <c r="G1640">
        <v>1000</v>
      </c>
      <c r="H1640" t="b">
        <v>1</v>
      </c>
      <c r="I1640">
        <v>4465.62</v>
      </c>
      <c r="J1640">
        <v>0</v>
      </c>
      <c r="K1640">
        <v>1</v>
      </c>
      <c r="L1640" t="s">
        <v>19</v>
      </c>
      <c r="M1640" t="s">
        <v>20</v>
      </c>
      <c r="N1640" t="s">
        <v>21</v>
      </c>
      <c r="O1640" t="s">
        <v>22</v>
      </c>
      <c r="P1640">
        <v>2</v>
      </c>
      <c r="Q1640">
        <v>1</v>
      </c>
      <c r="R1640">
        <v>1</v>
      </c>
    </row>
    <row r="1641" spans="1:18" x14ac:dyDescent="0.25">
      <c r="A1641" s="8" t="s">
        <v>697</v>
      </c>
      <c r="B1641">
        <v>1</v>
      </c>
      <c r="C1641">
        <v>0</v>
      </c>
      <c r="D1641">
        <v>2020</v>
      </c>
      <c r="E1641">
        <v>1</v>
      </c>
      <c r="G1641">
        <v>1200</v>
      </c>
      <c r="H1641" t="b">
        <v>1</v>
      </c>
      <c r="I1641">
        <v>128.4</v>
      </c>
      <c r="J1641">
        <v>0</v>
      </c>
      <c r="K1641">
        <v>1</v>
      </c>
      <c r="L1641" t="s">
        <v>19</v>
      </c>
      <c r="M1641" t="s">
        <v>23</v>
      </c>
      <c r="N1641" t="s">
        <v>148</v>
      </c>
      <c r="O1641" t="s">
        <v>148</v>
      </c>
      <c r="P1641">
        <v>2</v>
      </c>
      <c r="Q1641">
        <v>2</v>
      </c>
      <c r="R1641">
        <v>1</v>
      </c>
    </row>
    <row r="1642" spans="1:18" x14ac:dyDescent="0.25">
      <c r="A1642" s="8" t="s">
        <v>697</v>
      </c>
      <c r="B1642">
        <v>1</v>
      </c>
      <c r="C1642">
        <v>0</v>
      </c>
      <c r="D1642">
        <v>2020</v>
      </c>
      <c r="E1642">
        <v>1</v>
      </c>
      <c r="G1642">
        <v>1350</v>
      </c>
      <c r="H1642" t="b">
        <v>1</v>
      </c>
      <c r="I1642">
        <v>4380</v>
      </c>
      <c r="J1642">
        <v>0</v>
      </c>
      <c r="K1642">
        <v>1</v>
      </c>
      <c r="L1642" t="s">
        <v>19</v>
      </c>
      <c r="M1642" t="s">
        <v>23</v>
      </c>
      <c r="N1642" t="s">
        <v>24</v>
      </c>
      <c r="O1642" t="s">
        <v>25</v>
      </c>
      <c r="P1642">
        <v>2</v>
      </c>
      <c r="Q1642">
        <v>2</v>
      </c>
      <c r="R1642">
        <v>4</v>
      </c>
    </row>
    <row r="1643" spans="1:18" x14ac:dyDescent="0.25">
      <c r="A1643" s="8" t="s">
        <v>697</v>
      </c>
      <c r="B1643">
        <v>1</v>
      </c>
      <c r="C1643">
        <v>0</v>
      </c>
      <c r="D1643">
        <v>2020</v>
      </c>
      <c r="E1643">
        <v>1</v>
      </c>
      <c r="G1643">
        <v>1401</v>
      </c>
      <c r="H1643" t="b">
        <v>0</v>
      </c>
      <c r="I1643">
        <v>7.33</v>
      </c>
      <c r="J1643">
        <v>0</v>
      </c>
      <c r="K1643">
        <v>1</v>
      </c>
      <c r="L1643" t="s">
        <v>19</v>
      </c>
      <c r="M1643" t="s">
        <v>23</v>
      </c>
      <c r="N1643" t="s">
        <v>24</v>
      </c>
      <c r="O1643" t="s">
        <v>26</v>
      </c>
      <c r="P1643">
        <v>2</v>
      </c>
      <c r="Q1643">
        <v>2</v>
      </c>
      <c r="R1643">
        <v>4</v>
      </c>
    </row>
    <row r="1644" spans="1:18" x14ac:dyDescent="0.25">
      <c r="A1644" s="8" t="s">
        <v>697</v>
      </c>
      <c r="B1644">
        <v>1</v>
      </c>
      <c r="C1644">
        <v>0</v>
      </c>
      <c r="D1644">
        <v>2020</v>
      </c>
      <c r="E1644">
        <v>1</v>
      </c>
      <c r="G1644">
        <v>1406</v>
      </c>
      <c r="H1644" t="b">
        <v>0</v>
      </c>
      <c r="I1644">
        <v>17198.22</v>
      </c>
      <c r="J1644">
        <v>0</v>
      </c>
      <c r="K1644">
        <v>1</v>
      </c>
      <c r="L1644" t="s">
        <v>19</v>
      </c>
      <c r="M1644" t="s">
        <v>23</v>
      </c>
      <c r="N1644" t="s">
        <v>24</v>
      </c>
      <c r="O1644" t="s">
        <v>27</v>
      </c>
      <c r="P1644">
        <v>2</v>
      </c>
      <c r="Q1644">
        <v>2</v>
      </c>
      <c r="R1644">
        <v>4</v>
      </c>
    </row>
    <row r="1645" spans="1:18" x14ac:dyDescent="0.25">
      <c r="A1645" s="8" t="s">
        <v>697</v>
      </c>
      <c r="B1645">
        <v>1</v>
      </c>
      <c r="C1645">
        <v>0</v>
      </c>
      <c r="D1645">
        <v>2020</v>
      </c>
      <c r="E1645">
        <v>1</v>
      </c>
      <c r="G1645">
        <v>1434</v>
      </c>
      <c r="H1645" t="b">
        <v>0</v>
      </c>
      <c r="I1645">
        <v>-16027.81</v>
      </c>
      <c r="J1645">
        <v>0</v>
      </c>
      <c r="K1645">
        <v>1</v>
      </c>
      <c r="L1645" t="s">
        <v>19</v>
      </c>
      <c r="M1645" t="s">
        <v>23</v>
      </c>
      <c r="N1645" t="s">
        <v>24</v>
      </c>
      <c r="O1645" t="s">
        <v>28</v>
      </c>
      <c r="P1645">
        <v>2</v>
      </c>
      <c r="Q1645">
        <v>2</v>
      </c>
      <c r="R1645">
        <v>4</v>
      </c>
    </row>
    <row r="1646" spans="1:18" x14ac:dyDescent="0.25">
      <c r="A1646" s="8" t="s">
        <v>697</v>
      </c>
      <c r="B1646">
        <v>1</v>
      </c>
      <c r="C1646">
        <v>0</v>
      </c>
      <c r="D1646">
        <v>2020</v>
      </c>
      <c r="E1646">
        <v>1</v>
      </c>
      <c r="G1646">
        <v>1434</v>
      </c>
      <c r="H1646" t="b">
        <v>1</v>
      </c>
      <c r="I1646">
        <v>17545.599999999999</v>
      </c>
      <c r="J1646">
        <v>0</v>
      </c>
      <c r="K1646">
        <v>1</v>
      </c>
      <c r="L1646" t="s">
        <v>19</v>
      </c>
      <c r="M1646" t="s">
        <v>23</v>
      </c>
      <c r="N1646" t="s">
        <v>24</v>
      </c>
      <c r="O1646" t="s">
        <v>28</v>
      </c>
      <c r="P1646">
        <v>2</v>
      </c>
      <c r="Q1646">
        <v>2</v>
      </c>
      <c r="R1646">
        <v>4</v>
      </c>
    </row>
    <row r="1647" spans="1:18" x14ac:dyDescent="0.25">
      <c r="A1647" s="8" t="s">
        <v>697</v>
      </c>
      <c r="B1647">
        <v>1</v>
      </c>
      <c r="C1647">
        <v>0</v>
      </c>
      <c r="D1647">
        <v>2020</v>
      </c>
      <c r="E1647">
        <v>1</v>
      </c>
      <c r="G1647">
        <v>1600</v>
      </c>
      <c r="H1647" t="b">
        <v>1</v>
      </c>
      <c r="I1647">
        <v>258.32</v>
      </c>
      <c r="J1647">
        <v>0</v>
      </c>
      <c r="K1647">
        <v>1</v>
      </c>
      <c r="L1647" t="s">
        <v>19</v>
      </c>
      <c r="M1647" t="s">
        <v>30</v>
      </c>
      <c r="N1647" t="s">
        <v>31</v>
      </c>
      <c r="O1647" t="s">
        <v>32</v>
      </c>
      <c r="P1647">
        <v>2</v>
      </c>
      <c r="Q1647">
        <v>4</v>
      </c>
      <c r="R1647">
        <v>1</v>
      </c>
    </row>
    <row r="1648" spans="1:18" x14ac:dyDescent="0.25">
      <c r="A1648" s="8" t="s">
        <v>697</v>
      </c>
      <c r="B1648">
        <v>1</v>
      </c>
      <c r="C1648">
        <v>0</v>
      </c>
      <c r="D1648">
        <v>2020</v>
      </c>
      <c r="E1648">
        <v>1</v>
      </c>
      <c r="G1648">
        <v>1803</v>
      </c>
      <c r="H1648" t="b">
        <v>0</v>
      </c>
      <c r="I1648">
        <v>89307.11</v>
      </c>
      <c r="J1648">
        <v>49753.53</v>
      </c>
      <c r="K1648">
        <v>1</v>
      </c>
      <c r="L1648" t="s">
        <v>19</v>
      </c>
      <c r="M1648" t="s">
        <v>30</v>
      </c>
      <c r="N1648" t="s">
        <v>31</v>
      </c>
      <c r="O1648" t="s">
        <v>33</v>
      </c>
      <c r="P1648">
        <v>2</v>
      </c>
      <c r="Q1648">
        <v>4</v>
      </c>
      <c r="R1648">
        <v>1</v>
      </c>
    </row>
    <row r="1649" spans="1:18" x14ac:dyDescent="0.25">
      <c r="A1649" s="8" t="s">
        <v>697</v>
      </c>
      <c r="B1649">
        <v>1</v>
      </c>
      <c r="C1649">
        <v>0</v>
      </c>
      <c r="D1649">
        <v>2020</v>
      </c>
      <c r="E1649">
        <v>1</v>
      </c>
      <c r="G1649">
        <v>1803</v>
      </c>
      <c r="H1649" t="b">
        <v>1</v>
      </c>
      <c r="I1649">
        <v>3519742.55</v>
      </c>
      <c r="J1649">
        <v>0</v>
      </c>
      <c r="K1649">
        <v>1</v>
      </c>
      <c r="L1649" t="s">
        <v>19</v>
      </c>
      <c r="M1649" t="s">
        <v>30</v>
      </c>
      <c r="N1649" t="s">
        <v>31</v>
      </c>
      <c r="O1649" t="s">
        <v>33</v>
      </c>
      <c r="P1649">
        <v>2</v>
      </c>
      <c r="Q1649">
        <v>4</v>
      </c>
      <c r="R1649">
        <v>1</v>
      </c>
    </row>
    <row r="1650" spans="1:18" x14ac:dyDescent="0.25">
      <c r="A1650" s="8" t="s">
        <v>697</v>
      </c>
      <c r="B1650">
        <v>1</v>
      </c>
      <c r="C1650">
        <v>0</v>
      </c>
      <c r="D1650">
        <v>2020</v>
      </c>
      <c r="E1650">
        <v>1</v>
      </c>
      <c r="G1650">
        <v>1804</v>
      </c>
      <c r="H1650" t="b">
        <v>1</v>
      </c>
      <c r="I1650">
        <v>8.77</v>
      </c>
      <c r="J1650">
        <v>0</v>
      </c>
      <c r="K1650">
        <v>1</v>
      </c>
      <c r="L1650" t="s">
        <v>19</v>
      </c>
      <c r="M1650" t="s">
        <v>30</v>
      </c>
      <c r="N1650" t="s">
        <v>31</v>
      </c>
      <c r="O1650" t="s">
        <v>33</v>
      </c>
      <c r="P1650">
        <v>2</v>
      </c>
      <c r="Q1650">
        <v>4</v>
      </c>
      <c r="R1650">
        <v>1</v>
      </c>
    </row>
    <row r="1651" spans="1:18" x14ac:dyDescent="0.25">
      <c r="A1651" s="8" t="s">
        <v>697</v>
      </c>
      <c r="B1651">
        <v>1</v>
      </c>
      <c r="C1651">
        <v>0</v>
      </c>
      <c r="D1651">
        <v>2020</v>
      </c>
      <c r="E1651">
        <v>1</v>
      </c>
      <c r="G1651">
        <v>1900</v>
      </c>
      <c r="H1651" t="b">
        <v>1</v>
      </c>
      <c r="I1651">
        <v>7861.2</v>
      </c>
      <c r="J1651">
        <v>0</v>
      </c>
      <c r="K1651">
        <v>1</v>
      </c>
      <c r="L1651" t="s">
        <v>34</v>
      </c>
      <c r="M1651" t="s">
        <v>34</v>
      </c>
      <c r="N1651" t="s">
        <v>34</v>
      </c>
      <c r="O1651" t="s">
        <v>35</v>
      </c>
      <c r="P1651">
        <v>3</v>
      </c>
      <c r="Q1651">
        <v>1</v>
      </c>
      <c r="R1651">
        <v>1</v>
      </c>
    </row>
    <row r="1652" spans="1:18" x14ac:dyDescent="0.25">
      <c r="A1652" s="8" t="s">
        <v>697</v>
      </c>
      <c r="B1652">
        <v>1</v>
      </c>
      <c r="C1652">
        <v>0</v>
      </c>
      <c r="D1652">
        <v>2020</v>
      </c>
      <c r="E1652">
        <v>1</v>
      </c>
      <c r="G1652">
        <v>2900</v>
      </c>
      <c r="H1652" t="b">
        <v>1</v>
      </c>
      <c r="I1652">
        <v>0</v>
      </c>
      <c r="J1652">
        <v>333583</v>
      </c>
      <c r="K1652">
        <v>2</v>
      </c>
      <c r="L1652" t="s">
        <v>36</v>
      </c>
      <c r="M1652" t="s">
        <v>37</v>
      </c>
      <c r="N1652" t="s">
        <v>37</v>
      </c>
      <c r="O1652" t="s">
        <v>37</v>
      </c>
      <c r="P1652">
        <v>1</v>
      </c>
      <c r="Q1652">
        <v>1</v>
      </c>
      <c r="R1652">
        <v>1</v>
      </c>
    </row>
    <row r="1653" spans="1:18" x14ac:dyDescent="0.25">
      <c r="A1653" s="8" t="s">
        <v>697</v>
      </c>
      <c r="B1653">
        <v>1</v>
      </c>
      <c r="C1653">
        <v>0</v>
      </c>
      <c r="D1653">
        <v>2020</v>
      </c>
      <c r="E1653">
        <v>1</v>
      </c>
      <c r="G1653">
        <v>2909</v>
      </c>
      <c r="H1653" t="b">
        <v>1</v>
      </c>
      <c r="I1653">
        <v>0</v>
      </c>
      <c r="J1653">
        <v>-13151</v>
      </c>
      <c r="K1653">
        <v>2</v>
      </c>
      <c r="L1653" t="s">
        <v>36</v>
      </c>
      <c r="M1653" t="s">
        <v>37</v>
      </c>
      <c r="N1653" t="s">
        <v>38</v>
      </c>
      <c r="O1653" t="s">
        <v>39</v>
      </c>
      <c r="P1653">
        <v>1</v>
      </c>
      <c r="Q1653">
        <v>1</v>
      </c>
      <c r="R1653">
        <v>2</v>
      </c>
    </row>
    <row r="1654" spans="1:18" x14ac:dyDescent="0.25">
      <c r="A1654" s="8" t="s">
        <v>697</v>
      </c>
      <c r="B1654">
        <v>1</v>
      </c>
      <c r="C1654">
        <v>0</v>
      </c>
      <c r="D1654">
        <v>2020</v>
      </c>
      <c r="E1654">
        <v>1</v>
      </c>
      <c r="G1654">
        <v>2920</v>
      </c>
      <c r="H1654" t="b">
        <v>1</v>
      </c>
      <c r="I1654">
        <v>0</v>
      </c>
      <c r="J1654">
        <v>12814178.26</v>
      </c>
      <c r="K1654">
        <v>2</v>
      </c>
      <c r="L1654" t="s">
        <v>36</v>
      </c>
      <c r="M1654" t="s">
        <v>40</v>
      </c>
      <c r="N1654" t="s">
        <v>40</v>
      </c>
      <c r="O1654" t="s">
        <v>40</v>
      </c>
      <c r="P1654">
        <v>1</v>
      </c>
      <c r="Q1654">
        <v>2</v>
      </c>
      <c r="R1654">
        <v>1</v>
      </c>
    </row>
    <row r="1655" spans="1:18" x14ac:dyDescent="0.25">
      <c r="A1655" s="8" t="s">
        <v>697</v>
      </c>
      <c r="B1655">
        <v>1</v>
      </c>
      <c r="C1655">
        <v>0</v>
      </c>
      <c r="D1655">
        <v>2020</v>
      </c>
      <c r="E1655">
        <v>1</v>
      </c>
      <c r="G1655">
        <v>2961</v>
      </c>
      <c r="H1655" t="b">
        <v>1</v>
      </c>
      <c r="I1655">
        <v>0</v>
      </c>
      <c r="J1655">
        <v>-226303.17</v>
      </c>
      <c r="K1655">
        <v>2</v>
      </c>
      <c r="L1655" t="s">
        <v>36</v>
      </c>
      <c r="M1655" t="s">
        <v>41</v>
      </c>
      <c r="N1655" t="s">
        <v>42</v>
      </c>
      <c r="O1655" t="s">
        <v>43</v>
      </c>
      <c r="P1655">
        <v>1</v>
      </c>
      <c r="Q1655">
        <v>3</v>
      </c>
      <c r="R1655">
        <v>4</v>
      </c>
    </row>
    <row r="1656" spans="1:18" x14ac:dyDescent="0.25">
      <c r="A1656" s="8" t="s">
        <v>697</v>
      </c>
      <c r="B1656">
        <v>1</v>
      </c>
      <c r="C1656">
        <v>0</v>
      </c>
      <c r="D1656">
        <v>2020</v>
      </c>
      <c r="E1656">
        <v>1</v>
      </c>
      <c r="G1656">
        <v>2978</v>
      </c>
      <c r="H1656" t="b">
        <v>1</v>
      </c>
      <c r="I1656">
        <v>0</v>
      </c>
      <c r="J1656">
        <v>-8964079.2799999993</v>
      </c>
      <c r="K1656">
        <v>2</v>
      </c>
      <c r="L1656" t="s">
        <v>36</v>
      </c>
      <c r="M1656" t="s">
        <v>44</v>
      </c>
      <c r="N1656" t="s">
        <v>44</v>
      </c>
      <c r="O1656" t="s">
        <v>45</v>
      </c>
      <c r="P1656">
        <v>1</v>
      </c>
      <c r="Q1656">
        <v>5</v>
      </c>
      <c r="R1656">
        <v>1</v>
      </c>
    </row>
    <row r="1657" spans="1:18" x14ac:dyDescent="0.25">
      <c r="A1657" s="8" t="s">
        <v>697</v>
      </c>
      <c r="B1657">
        <v>1</v>
      </c>
      <c r="C1657">
        <v>0</v>
      </c>
      <c r="D1657">
        <v>2020</v>
      </c>
      <c r="E1657">
        <v>1</v>
      </c>
      <c r="G1657">
        <v>3070</v>
      </c>
      <c r="H1657" t="b">
        <v>1</v>
      </c>
      <c r="I1657">
        <v>0</v>
      </c>
      <c r="J1657">
        <v>151778.66</v>
      </c>
      <c r="K1657">
        <v>2</v>
      </c>
      <c r="L1657" t="s">
        <v>46</v>
      </c>
      <c r="M1657" t="s">
        <v>47</v>
      </c>
      <c r="N1657" t="s">
        <v>47</v>
      </c>
      <c r="O1657" t="s">
        <v>47</v>
      </c>
      <c r="P1657">
        <v>2</v>
      </c>
      <c r="Q1657">
        <v>3</v>
      </c>
      <c r="R1657">
        <v>3</v>
      </c>
    </row>
    <row r="1658" spans="1:18" x14ac:dyDescent="0.25">
      <c r="A1658" s="8" t="s">
        <v>697</v>
      </c>
      <c r="B1658">
        <v>1</v>
      </c>
      <c r="C1658">
        <v>0</v>
      </c>
      <c r="D1658">
        <v>2020</v>
      </c>
      <c r="E1658">
        <v>1</v>
      </c>
      <c r="G1658">
        <v>3072</v>
      </c>
      <c r="H1658" t="b">
        <v>1</v>
      </c>
      <c r="I1658">
        <v>0</v>
      </c>
      <c r="J1658">
        <v>5160</v>
      </c>
      <c r="K1658">
        <v>2</v>
      </c>
      <c r="L1658" t="s">
        <v>46</v>
      </c>
      <c r="M1658" t="s">
        <v>47</v>
      </c>
      <c r="N1658" t="s">
        <v>47</v>
      </c>
      <c r="O1658" t="s">
        <v>48</v>
      </c>
      <c r="P1658">
        <v>2</v>
      </c>
      <c r="Q1658">
        <v>3</v>
      </c>
      <c r="R1658">
        <v>3</v>
      </c>
    </row>
    <row r="1659" spans="1:18" x14ac:dyDescent="0.25">
      <c r="A1659" s="8" t="s">
        <v>697</v>
      </c>
      <c r="B1659">
        <v>1</v>
      </c>
      <c r="C1659">
        <v>0</v>
      </c>
      <c r="D1659">
        <v>2020</v>
      </c>
      <c r="E1659">
        <v>1</v>
      </c>
      <c r="G1659">
        <v>3074</v>
      </c>
      <c r="H1659" t="b">
        <v>0</v>
      </c>
      <c r="I1659">
        <v>0</v>
      </c>
      <c r="J1659">
        <v>45000</v>
      </c>
      <c r="K1659">
        <v>2</v>
      </c>
      <c r="L1659" t="s">
        <v>46</v>
      </c>
      <c r="M1659" t="s">
        <v>47</v>
      </c>
      <c r="N1659" t="s">
        <v>47</v>
      </c>
      <c r="O1659" t="s">
        <v>142</v>
      </c>
      <c r="P1659">
        <v>2</v>
      </c>
      <c r="Q1659">
        <v>3</v>
      </c>
      <c r="R1659">
        <v>3</v>
      </c>
    </row>
    <row r="1660" spans="1:18" x14ac:dyDescent="0.25">
      <c r="A1660" s="8" t="s">
        <v>697</v>
      </c>
      <c r="B1660">
        <v>1</v>
      </c>
      <c r="C1660">
        <v>0</v>
      </c>
      <c r="D1660">
        <v>2020</v>
      </c>
      <c r="E1660">
        <v>1</v>
      </c>
      <c r="G1660">
        <v>3085</v>
      </c>
      <c r="H1660" t="b">
        <v>1</v>
      </c>
      <c r="I1660">
        <v>0</v>
      </c>
      <c r="J1660">
        <v>2250</v>
      </c>
      <c r="K1660">
        <v>2</v>
      </c>
      <c r="L1660" t="s">
        <v>46</v>
      </c>
      <c r="M1660" t="s">
        <v>47</v>
      </c>
      <c r="N1660" t="s">
        <v>47</v>
      </c>
      <c r="O1660" t="s">
        <v>49</v>
      </c>
      <c r="P1660">
        <v>2</v>
      </c>
      <c r="Q1660">
        <v>3</v>
      </c>
      <c r="R1660">
        <v>3</v>
      </c>
    </row>
    <row r="1661" spans="1:18" x14ac:dyDescent="0.25">
      <c r="A1661" s="8" t="s">
        <v>697</v>
      </c>
      <c r="B1661">
        <v>1</v>
      </c>
      <c r="C1661">
        <v>0</v>
      </c>
      <c r="D1661">
        <v>2020</v>
      </c>
      <c r="E1661">
        <v>1</v>
      </c>
      <c r="G1661">
        <v>3095</v>
      </c>
      <c r="H1661" t="b">
        <v>1</v>
      </c>
      <c r="I1661">
        <v>0</v>
      </c>
      <c r="J1661">
        <v>11000</v>
      </c>
      <c r="K1661">
        <v>2</v>
      </c>
      <c r="L1661" t="s">
        <v>46</v>
      </c>
      <c r="M1661" t="s">
        <v>47</v>
      </c>
      <c r="N1661" t="s">
        <v>47</v>
      </c>
      <c r="O1661" t="s">
        <v>50</v>
      </c>
      <c r="P1661">
        <v>2</v>
      </c>
      <c r="Q1661">
        <v>3</v>
      </c>
      <c r="R1661">
        <v>3</v>
      </c>
    </row>
    <row r="1662" spans="1:18" x14ac:dyDescent="0.25">
      <c r="A1662" s="8" t="s">
        <v>697</v>
      </c>
      <c r="B1662">
        <v>1</v>
      </c>
      <c r="C1662">
        <v>0</v>
      </c>
      <c r="D1662">
        <v>2020</v>
      </c>
      <c r="E1662">
        <v>1</v>
      </c>
      <c r="G1662">
        <v>3300</v>
      </c>
      <c r="H1662" t="b">
        <v>0</v>
      </c>
      <c r="I1662">
        <v>45434.33</v>
      </c>
      <c r="J1662">
        <v>0</v>
      </c>
      <c r="K1662">
        <v>2</v>
      </c>
      <c r="L1662" t="s">
        <v>51</v>
      </c>
      <c r="M1662" t="s">
        <v>149</v>
      </c>
      <c r="N1662" t="s">
        <v>149</v>
      </c>
      <c r="O1662" t="s">
        <v>150</v>
      </c>
      <c r="P1662">
        <v>3</v>
      </c>
      <c r="Q1662">
        <v>4</v>
      </c>
      <c r="R1662">
        <v>1</v>
      </c>
    </row>
    <row r="1663" spans="1:18" x14ac:dyDescent="0.25">
      <c r="A1663" s="8" t="s">
        <v>697</v>
      </c>
      <c r="B1663">
        <v>1</v>
      </c>
      <c r="C1663">
        <v>0</v>
      </c>
      <c r="D1663">
        <v>2020</v>
      </c>
      <c r="E1663">
        <v>1</v>
      </c>
      <c r="G1663">
        <v>3300</v>
      </c>
      <c r="H1663" t="b">
        <v>1</v>
      </c>
      <c r="I1663">
        <v>0</v>
      </c>
      <c r="J1663">
        <v>139016.25</v>
      </c>
      <c r="K1663">
        <v>2</v>
      </c>
      <c r="L1663" t="s">
        <v>51</v>
      </c>
      <c r="M1663" t="s">
        <v>149</v>
      </c>
      <c r="N1663" t="s">
        <v>149</v>
      </c>
      <c r="O1663" t="s">
        <v>150</v>
      </c>
      <c r="P1663">
        <v>3</v>
      </c>
      <c r="Q1663">
        <v>4</v>
      </c>
      <c r="R1663">
        <v>1</v>
      </c>
    </row>
    <row r="1664" spans="1:18" x14ac:dyDescent="0.25">
      <c r="A1664" s="8" t="s">
        <v>697</v>
      </c>
      <c r="B1664">
        <v>1</v>
      </c>
      <c r="C1664">
        <v>0</v>
      </c>
      <c r="D1664">
        <v>2020</v>
      </c>
      <c r="E1664">
        <v>1</v>
      </c>
      <c r="G1664">
        <v>3720</v>
      </c>
      <c r="H1664" t="b">
        <v>0</v>
      </c>
      <c r="I1664">
        <v>45000</v>
      </c>
      <c r="J1664">
        <v>0</v>
      </c>
      <c r="K1664">
        <v>2</v>
      </c>
      <c r="L1664" t="s">
        <v>51</v>
      </c>
      <c r="M1664" t="s">
        <v>52</v>
      </c>
      <c r="N1664" t="s">
        <v>52</v>
      </c>
      <c r="O1664" t="s">
        <v>55</v>
      </c>
      <c r="P1664">
        <v>3</v>
      </c>
      <c r="Q1664">
        <v>8</v>
      </c>
      <c r="R1664">
        <v>1</v>
      </c>
    </row>
    <row r="1665" spans="1:18" x14ac:dyDescent="0.25">
      <c r="A1665" s="8" t="s">
        <v>697</v>
      </c>
      <c r="B1665">
        <v>1</v>
      </c>
      <c r="C1665">
        <v>0</v>
      </c>
      <c r="D1665">
        <v>2020</v>
      </c>
      <c r="E1665">
        <v>1</v>
      </c>
      <c r="G1665">
        <v>3720</v>
      </c>
      <c r="H1665" t="b">
        <v>1</v>
      </c>
      <c r="I1665">
        <v>0</v>
      </c>
      <c r="J1665">
        <v>45000</v>
      </c>
      <c r="K1665">
        <v>2</v>
      </c>
      <c r="L1665" t="s">
        <v>51</v>
      </c>
      <c r="M1665" t="s">
        <v>52</v>
      </c>
      <c r="N1665" t="s">
        <v>52</v>
      </c>
      <c r="O1665" t="s">
        <v>55</v>
      </c>
      <c r="P1665">
        <v>3</v>
      </c>
      <c r="Q1665">
        <v>8</v>
      </c>
      <c r="R1665">
        <v>1</v>
      </c>
    </row>
    <row r="1666" spans="1:18" x14ac:dyDescent="0.25">
      <c r="A1666" s="8" t="s">
        <v>697</v>
      </c>
      <c r="B1666">
        <v>1</v>
      </c>
      <c r="C1666">
        <v>0</v>
      </c>
      <c r="D1666">
        <v>2020</v>
      </c>
      <c r="E1666">
        <v>1</v>
      </c>
      <c r="G1666">
        <v>3820</v>
      </c>
      <c r="H1666" t="b">
        <v>0</v>
      </c>
      <c r="I1666">
        <v>3455.1</v>
      </c>
      <c r="J1666">
        <v>0</v>
      </c>
      <c r="K1666">
        <v>2</v>
      </c>
      <c r="L1666" t="s">
        <v>51</v>
      </c>
      <c r="M1666" t="s">
        <v>52</v>
      </c>
      <c r="N1666" t="s">
        <v>52</v>
      </c>
      <c r="O1666" t="s">
        <v>119</v>
      </c>
      <c r="P1666">
        <v>3</v>
      </c>
      <c r="Q1666">
        <v>8</v>
      </c>
      <c r="R1666">
        <v>1</v>
      </c>
    </row>
    <row r="1667" spans="1:18" x14ac:dyDescent="0.25">
      <c r="A1667" s="8" t="s">
        <v>697</v>
      </c>
      <c r="B1667">
        <v>1</v>
      </c>
      <c r="C1667">
        <v>0</v>
      </c>
      <c r="D1667">
        <v>2020</v>
      </c>
      <c r="E1667">
        <v>1</v>
      </c>
      <c r="G1667">
        <v>3841</v>
      </c>
      <c r="H1667" t="b">
        <v>0</v>
      </c>
      <c r="I1667">
        <v>0</v>
      </c>
      <c r="J1667">
        <v>89307.11</v>
      </c>
      <c r="K1667">
        <v>2</v>
      </c>
      <c r="L1667" t="s">
        <v>51</v>
      </c>
      <c r="M1667" t="s">
        <v>52</v>
      </c>
      <c r="N1667" t="s">
        <v>52</v>
      </c>
      <c r="O1667" t="s">
        <v>61</v>
      </c>
      <c r="P1667">
        <v>3</v>
      </c>
      <c r="Q1667">
        <v>8</v>
      </c>
      <c r="R1667">
        <v>1</v>
      </c>
    </row>
    <row r="1668" spans="1:18" x14ac:dyDescent="0.25">
      <c r="A1668" s="8" t="s">
        <v>697</v>
      </c>
      <c r="B1668">
        <v>1</v>
      </c>
      <c r="C1668">
        <v>0</v>
      </c>
      <c r="D1668">
        <v>2020</v>
      </c>
      <c r="E1668">
        <v>1</v>
      </c>
      <c r="G1668">
        <v>3841</v>
      </c>
      <c r="H1668" t="b">
        <v>1</v>
      </c>
      <c r="I1668">
        <v>0</v>
      </c>
      <c r="J1668">
        <v>-116375.26</v>
      </c>
      <c r="K1668">
        <v>2</v>
      </c>
      <c r="L1668" t="s">
        <v>51</v>
      </c>
      <c r="M1668" t="s">
        <v>52</v>
      </c>
      <c r="N1668" t="s">
        <v>52</v>
      </c>
      <c r="O1668" t="s">
        <v>61</v>
      </c>
      <c r="P1668">
        <v>3</v>
      </c>
      <c r="Q1668">
        <v>8</v>
      </c>
      <c r="R1668">
        <v>1</v>
      </c>
    </row>
    <row r="1669" spans="1:18" x14ac:dyDescent="0.25">
      <c r="A1669" s="8" t="s">
        <v>697</v>
      </c>
      <c r="B1669">
        <v>1</v>
      </c>
      <c r="C1669">
        <v>0</v>
      </c>
      <c r="D1669">
        <v>2020</v>
      </c>
      <c r="E1669">
        <v>1</v>
      </c>
      <c r="G1669">
        <v>3900</v>
      </c>
      <c r="H1669" t="b">
        <v>1</v>
      </c>
      <c r="I1669">
        <v>0</v>
      </c>
      <c r="J1669">
        <v>508012</v>
      </c>
      <c r="K1669">
        <v>2</v>
      </c>
      <c r="L1669" t="s">
        <v>226</v>
      </c>
      <c r="M1669" t="s">
        <v>226</v>
      </c>
      <c r="N1669" t="s">
        <v>226</v>
      </c>
      <c r="O1669" t="s">
        <v>62</v>
      </c>
      <c r="P1669">
        <v>4</v>
      </c>
      <c r="Q1669">
        <v>1</v>
      </c>
      <c r="R1669">
        <v>1</v>
      </c>
    </row>
    <row r="1670" spans="1:18" x14ac:dyDescent="0.25">
      <c r="A1670" s="8" t="s">
        <v>697</v>
      </c>
      <c r="B1670">
        <v>1</v>
      </c>
      <c r="C1670">
        <v>0</v>
      </c>
      <c r="D1670">
        <v>2020</v>
      </c>
      <c r="E1670">
        <v>1</v>
      </c>
      <c r="G1670">
        <v>6110</v>
      </c>
      <c r="H1670" t="b">
        <v>0</v>
      </c>
      <c r="I1670">
        <v>-313.64</v>
      </c>
      <c r="J1670">
        <v>0</v>
      </c>
      <c r="K1670">
        <v>0</v>
      </c>
      <c r="L1670" t="s">
        <v>70</v>
      </c>
      <c r="M1670" t="s">
        <v>74</v>
      </c>
      <c r="N1670" t="s">
        <v>78</v>
      </c>
      <c r="O1670" t="s">
        <v>79</v>
      </c>
      <c r="P1670">
        <v>2</v>
      </c>
      <c r="Q1670">
        <v>2</v>
      </c>
      <c r="R1670">
        <v>2</v>
      </c>
    </row>
    <row r="1671" spans="1:18" x14ac:dyDescent="0.25">
      <c r="A1671" s="8" t="s">
        <v>697</v>
      </c>
      <c r="B1671">
        <v>1</v>
      </c>
      <c r="C1671">
        <v>0</v>
      </c>
      <c r="D1671">
        <v>2020</v>
      </c>
      <c r="E1671">
        <v>1</v>
      </c>
      <c r="G1671">
        <v>9000</v>
      </c>
      <c r="H1671" t="b">
        <v>1</v>
      </c>
      <c r="I1671">
        <v>4690069.4600000009</v>
      </c>
      <c r="J1671">
        <v>4690069.46</v>
      </c>
      <c r="K1671">
        <v>3</v>
      </c>
      <c r="L1671" t="s">
        <v>111</v>
      </c>
      <c r="M1671" t="s">
        <v>111</v>
      </c>
      <c r="N1671" t="s">
        <v>111</v>
      </c>
      <c r="O1671" t="s">
        <v>112</v>
      </c>
      <c r="P1671">
        <v>1</v>
      </c>
      <c r="Q1671">
        <v>1</v>
      </c>
      <c r="R1671">
        <v>1</v>
      </c>
    </row>
    <row r="1672" spans="1:18" x14ac:dyDescent="0.25">
      <c r="A1672" s="8" t="s">
        <v>697</v>
      </c>
      <c r="B1672">
        <v>1</v>
      </c>
      <c r="C1672">
        <v>0</v>
      </c>
      <c r="D1672">
        <v>2020</v>
      </c>
      <c r="E1672">
        <v>1</v>
      </c>
      <c r="F1672" t="s">
        <v>647</v>
      </c>
      <c r="G1672">
        <v>650</v>
      </c>
      <c r="H1672" t="b">
        <v>0</v>
      </c>
      <c r="I1672">
        <v>0</v>
      </c>
      <c r="J1672">
        <v>144.08000000000001</v>
      </c>
      <c r="K1672">
        <v>1</v>
      </c>
      <c r="L1672" t="s">
        <v>9</v>
      </c>
      <c r="M1672" t="s">
        <v>13</v>
      </c>
      <c r="N1672" t="s">
        <v>14</v>
      </c>
      <c r="O1672" t="s">
        <v>17</v>
      </c>
      <c r="P1672">
        <v>1</v>
      </c>
      <c r="Q1672">
        <v>2</v>
      </c>
      <c r="R1672">
        <v>3</v>
      </c>
    </row>
    <row r="1673" spans="1:18" x14ac:dyDescent="0.25">
      <c r="A1673" s="8" t="s">
        <v>697</v>
      </c>
      <c r="B1673">
        <v>1</v>
      </c>
      <c r="C1673">
        <v>0</v>
      </c>
      <c r="D1673">
        <v>2020</v>
      </c>
      <c r="E1673">
        <v>1</v>
      </c>
      <c r="F1673" t="s">
        <v>647</v>
      </c>
      <c r="G1673">
        <v>1406</v>
      </c>
      <c r="H1673" t="b">
        <v>0</v>
      </c>
      <c r="I1673">
        <v>1608.1000000000001</v>
      </c>
      <c r="J1673">
        <v>0</v>
      </c>
      <c r="K1673">
        <v>1</v>
      </c>
      <c r="L1673" t="s">
        <v>19</v>
      </c>
      <c r="M1673" t="s">
        <v>23</v>
      </c>
      <c r="N1673" t="s">
        <v>24</v>
      </c>
      <c r="O1673" t="s">
        <v>27</v>
      </c>
      <c r="P1673">
        <v>2</v>
      </c>
      <c r="Q1673">
        <v>2</v>
      </c>
      <c r="R1673">
        <v>4</v>
      </c>
    </row>
    <row r="1674" spans="1:18" x14ac:dyDescent="0.25">
      <c r="A1674" s="8" t="s">
        <v>697</v>
      </c>
      <c r="B1674">
        <v>1</v>
      </c>
      <c r="C1674">
        <v>0</v>
      </c>
      <c r="D1674">
        <v>2020</v>
      </c>
      <c r="E1674">
        <v>1</v>
      </c>
      <c r="F1674" t="s">
        <v>647</v>
      </c>
      <c r="G1674">
        <v>1800</v>
      </c>
      <c r="H1674" t="b">
        <v>0</v>
      </c>
      <c r="I1674">
        <v>2555.5</v>
      </c>
      <c r="J1674">
        <v>34145.799999999996</v>
      </c>
      <c r="K1674">
        <v>1</v>
      </c>
      <c r="L1674" t="s">
        <v>19</v>
      </c>
      <c r="M1674" t="s">
        <v>30</v>
      </c>
      <c r="N1674" t="s">
        <v>31</v>
      </c>
      <c r="O1674" t="s">
        <v>33</v>
      </c>
      <c r="P1674">
        <v>2</v>
      </c>
      <c r="Q1674">
        <v>4</v>
      </c>
      <c r="R1674">
        <v>1</v>
      </c>
    </row>
    <row r="1675" spans="1:18" x14ac:dyDescent="0.25">
      <c r="A1675" s="8" t="s">
        <v>697</v>
      </c>
      <c r="B1675">
        <v>1</v>
      </c>
      <c r="C1675">
        <v>0</v>
      </c>
      <c r="D1675">
        <v>2020</v>
      </c>
      <c r="E1675">
        <v>1</v>
      </c>
      <c r="F1675" t="s">
        <v>647</v>
      </c>
      <c r="G1675">
        <v>1900</v>
      </c>
      <c r="H1675" t="b">
        <v>0</v>
      </c>
      <c r="I1675">
        <v>0</v>
      </c>
      <c r="J1675">
        <v>7861.2000000000007</v>
      </c>
      <c r="K1675">
        <v>1</v>
      </c>
      <c r="L1675" t="s">
        <v>34</v>
      </c>
      <c r="M1675" t="s">
        <v>34</v>
      </c>
      <c r="N1675" t="s">
        <v>34</v>
      </c>
      <c r="O1675" t="s">
        <v>35</v>
      </c>
      <c r="P1675">
        <v>3</v>
      </c>
      <c r="Q1675">
        <v>1</v>
      </c>
      <c r="R1675">
        <v>1</v>
      </c>
    </row>
    <row r="1676" spans="1:18" x14ac:dyDescent="0.25">
      <c r="A1676" s="8" t="s">
        <v>697</v>
      </c>
      <c r="B1676">
        <v>1</v>
      </c>
      <c r="C1676">
        <v>0</v>
      </c>
      <c r="D1676">
        <v>2020</v>
      </c>
      <c r="E1676">
        <v>1</v>
      </c>
      <c r="F1676" t="s">
        <v>647</v>
      </c>
      <c r="G1676">
        <v>3300</v>
      </c>
      <c r="H1676" t="b">
        <v>0</v>
      </c>
      <c r="I1676">
        <v>23835.7</v>
      </c>
      <c r="J1676">
        <v>511.7</v>
      </c>
      <c r="K1676">
        <v>2</v>
      </c>
      <c r="L1676" t="s">
        <v>51</v>
      </c>
      <c r="M1676" t="s">
        <v>149</v>
      </c>
      <c r="N1676" t="s">
        <v>149</v>
      </c>
      <c r="O1676" t="s">
        <v>150</v>
      </c>
      <c r="P1676">
        <v>3</v>
      </c>
      <c r="Q1676">
        <v>4</v>
      </c>
      <c r="R1676">
        <v>1</v>
      </c>
    </row>
    <row r="1677" spans="1:18" x14ac:dyDescent="0.25">
      <c r="A1677" s="8" t="s">
        <v>697</v>
      </c>
      <c r="B1677">
        <v>1</v>
      </c>
      <c r="C1677">
        <v>0</v>
      </c>
      <c r="D1677">
        <v>2020</v>
      </c>
      <c r="E1677">
        <v>1</v>
      </c>
      <c r="F1677" t="s">
        <v>647</v>
      </c>
      <c r="G1677">
        <v>3820</v>
      </c>
      <c r="H1677" t="b">
        <v>0</v>
      </c>
      <c r="I1677">
        <v>0</v>
      </c>
      <c r="J1677">
        <v>2555.5</v>
      </c>
      <c r="K1677">
        <v>2</v>
      </c>
      <c r="L1677" t="s">
        <v>51</v>
      </c>
      <c r="M1677" t="s">
        <v>52</v>
      </c>
      <c r="N1677" t="s">
        <v>52</v>
      </c>
      <c r="O1677" t="s">
        <v>119</v>
      </c>
      <c r="P1677">
        <v>3</v>
      </c>
      <c r="Q1677">
        <v>8</v>
      </c>
      <c r="R1677">
        <v>1</v>
      </c>
    </row>
    <row r="1678" spans="1:18" x14ac:dyDescent="0.25">
      <c r="A1678" s="8" t="s">
        <v>697</v>
      </c>
      <c r="B1678">
        <v>1</v>
      </c>
      <c r="C1678">
        <v>0</v>
      </c>
      <c r="D1678">
        <v>2020</v>
      </c>
      <c r="E1678">
        <v>1</v>
      </c>
      <c r="F1678" t="s">
        <v>647</v>
      </c>
      <c r="G1678">
        <v>6095</v>
      </c>
      <c r="H1678" t="b">
        <v>0</v>
      </c>
      <c r="I1678">
        <v>400</v>
      </c>
      <c r="J1678">
        <v>0</v>
      </c>
      <c r="K1678">
        <v>0</v>
      </c>
      <c r="L1678" t="s">
        <v>70</v>
      </c>
      <c r="M1678" t="s">
        <v>74</v>
      </c>
      <c r="N1678" t="s">
        <v>75</v>
      </c>
      <c r="O1678" t="s">
        <v>115</v>
      </c>
      <c r="P1678">
        <v>2</v>
      </c>
      <c r="Q1678">
        <v>2</v>
      </c>
      <c r="R1678">
        <v>1</v>
      </c>
    </row>
    <row r="1679" spans="1:18" x14ac:dyDescent="0.25">
      <c r="A1679" s="8" t="s">
        <v>697</v>
      </c>
      <c r="B1679">
        <v>1</v>
      </c>
      <c r="C1679">
        <v>0</v>
      </c>
      <c r="D1679">
        <v>2020</v>
      </c>
      <c r="E1679">
        <v>1</v>
      </c>
      <c r="F1679" t="s">
        <v>647</v>
      </c>
      <c r="G1679">
        <v>6220</v>
      </c>
      <c r="H1679" t="b">
        <v>0</v>
      </c>
      <c r="I1679">
        <v>144.08000000000001</v>
      </c>
      <c r="J1679">
        <v>0</v>
      </c>
      <c r="K1679">
        <v>0</v>
      </c>
      <c r="L1679" t="s">
        <v>70</v>
      </c>
      <c r="M1679" t="s">
        <v>134</v>
      </c>
      <c r="N1679" t="s">
        <v>137</v>
      </c>
      <c r="O1679" t="s">
        <v>138</v>
      </c>
      <c r="P1679">
        <v>2</v>
      </c>
      <c r="Q1679">
        <v>3</v>
      </c>
      <c r="R1679">
        <v>2</v>
      </c>
    </row>
    <row r="1680" spans="1:18" x14ac:dyDescent="0.25">
      <c r="A1680" s="8" t="s">
        <v>697</v>
      </c>
      <c r="B1680">
        <v>1</v>
      </c>
      <c r="C1680">
        <v>0</v>
      </c>
      <c r="D1680">
        <v>2020</v>
      </c>
      <c r="E1680">
        <v>1</v>
      </c>
      <c r="F1680" t="s">
        <v>647</v>
      </c>
      <c r="G1680">
        <v>6300</v>
      </c>
      <c r="H1680" t="b">
        <v>0</v>
      </c>
      <c r="I1680">
        <v>400</v>
      </c>
      <c r="J1680">
        <v>0</v>
      </c>
      <c r="K1680">
        <v>0</v>
      </c>
      <c r="L1680" t="s">
        <v>70</v>
      </c>
      <c r="M1680" t="s">
        <v>82</v>
      </c>
      <c r="N1680" t="s">
        <v>83</v>
      </c>
      <c r="O1680" t="s">
        <v>82</v>
      </c>
      <c r="P1680">
        <v>2</v>
      </c>
      <c r="Q1680">
        <v>4</v>
      </c>
      <c r="R1680">
        <v>10</v>
      </c>
    </row>
    <row r="1681" spans="1:18" x14ac:dyDescent="0.25">
      <c r="A1681" s="8" t="s">
        <v>697</v>
      </c>
      <c r="B1681">
        <v>1</v>
      </c>
      <c r="C1681">
        <v>0</v>
      </c>
      <c r="D1681">
        <v>2020</v>
      </c>
      <c r="E1681">
        <v>1</v>
      </c>
      <c r="F1681" t="s">
        <v>647</v>
      </c>
      <c r="G1681">
        <v>6310</v>
      </c>
      <c r="H1681" t="b">
        <v>0</v>
      </c>
      <c r="I1681">
        <v>5300</v>
      </c>
      <c r="J1681">
        <v>0</v>
      </c>
      <c r="K1681">
        <v>0</v>
      </c>
      <c r="L1681" t="s">
        <v>70</v>
      </c>
      <c r="M1681" t="s">
        <v>82</v>
      </c>
      <c r="N1681" t="s">
        <v>84</v>
      </c>
      <c r="O1681" t="s">
        <v>85</v>
      </c>
      <c r="P1681">
        <v>2</v>
      </c>
      <c r="Q1681">
        <v>4</v>
      </c>
      <c r="R1681">
        <v>1</v>
      </c>
    </row>
    <row r="1682" spans="1:18" x14ac:dyDescent="0.25">
      <c r="A1682" s="8" t="s">
        <v>697</v>
      </c>
      <c r="B1682">
        <v>1</v>
      </c>
      <c r="C1682">
        <v>0</v>
      </c>
      <c r="D1682">
        <v>2020</v>
      </c>
      <c r="E1682">
        <v>1</v>
      </c>
      <c r="F1682" t="s">
        <v>647</v>
      </c>
      <c r="G1682">
        <v>6325</v>
      </c>
      <c r="H1682" t="b">
        <v>0</v>
      </c>
      <c r="I1682">
        <v>1110</v>
      </c>
      <c r="J1682">
        <v>0</v>
      </c>
      <c r="K1682">
        <v>0</v>
      </c>
      <c r="L1682" t="s">
        <v>70</v>
      </c>
      <c r="M1682" t="s">
        <v>82</v>
      </c>
      <c r="N1682" t="s">
        <v>84</v>
      </c>
      <c r="O1682" t="s">
        <v>86</v>
      </c>
      <c r="P1682">
        <v>2</v>
      </c>
      <c r="Q1682">
        <v>4</v>
      </c>
      <c r="R1682">
        <v>1</v>
      </c>
    </row>
    <row r="1683" spans="1:18" x14ac:dyDescent="0.25">
      <c r="A1683" s="8" t="s">
        <v>697</v>
      </c>
      <c r="B1683">
        <v>1</v>
      </c>
      <c r="C1683">
        <v>0</v>
      </c>
      <c r="D1683">
        <v>2020</v>
      </c>
      <c r="E1683">
        <v>1</v>
      </c>
      <c r="F1683" t="s">
        <v>647</v>
      </c>
      <c r="G1683">
        <v>6330</v>
      </c>
      <c r="H1683" t="b">
        <v>0</v>
      </c>
      <c r="I1683">
        <v>430</v>
      </c>
      <c r="J1683">
        <v>0</v>
      </c>
      <c r="K1683">
        <v>0</v>
      </c>
      <c r="L1683" t="s">
        <v>70</v>
      </c>
      <c r="M1683" t="s">
        <v>82</v>
      </c>
      <c r="N1683" t="s">
        <v>84</v>
      </c>
      <c r="O1683" t="s">
        <v>87</v>
      </c>
      <c r="P1683">
        <v>2</v>
      </c>
      <c r="Q1683">
        <v>4</v>
      </c>
      <c r="R1683">
        <v>1</v>
      </c>
    </row>
    <row r="1684" spans="1:18" x14ac:dyDescent="0.25">
      <c r="A1684" s="8" t="s">
        <v>697</v>
      </c>
      <c r="B1684">
        <v>1</v>
      </c>
      <c r="C1684">
        <v>0</v>
      </c>
      <c r="D1684">
        <v>2020</v>
      </c>
      <c r="E1684">
        <v>1</v>
      </c>
      <c r="F1684" t="s">
        <v>647</v>
      </c>
      <c r="G1684">
        <v>6400</v>
      </c>
      <c r="H1684" t="b">
        <v>0</v>
      </c>
      <c r="I1684">
        <v>7861.2000000000007</v>
      </c>
      <c r="J1684">
        <v>0</v>
      </c>
      <c r="K1684">
        <v>0</v>
      </c>
      <c r="L1684" t="s">
        <v>70</v>
      </c>
      <c r="M1684" t="s">
        <v>82</v>
      </c>
      <c r="N1684" t="s">
        <v>88</v>
      </c>
      <c r="O1684" t="s">
        <v>89</v>
      </c>
      <c r="P1684">
        <v>2</v>
      </c>
      <c r="Q1684">
        <v>4</v>
      </c>
      <c r="R1684">
        <v>2</v>
      </c>
    </row>
    <row r="1685" spans="1:18" x14ac:dyDescent="0.25">
      <c r="A1685" s="8" t="s">
        <v>697</v>
      </c>
      <c r="B1685">
        <v>1</v>
      </c>
      <c r="C1685">
        <v>0</v>
      </c>
      <c r="D1685">
        <v>2020</v>
      </c>
      <c r="E1685">
        <v>1</v>
      </c>
      <c r="F1685" t="s">
        <v>647</v>
      </c>
      <c r="G1685">
        <v>6800</v>
      </c>
      <c r="H1685" t="b">
        <v>0</v>
      </c>
      <c r="I1685">
        <v>40</v>
      </c>
      <c r="J1685">
        <v>0</v>
      </c>
      <c r="K1685">
        <v>0</v>
      </c>
      <c r="L1685" t="s">
        <v>70</v>
      </c>
      <c r="M1685" t="s">
        <v>82</v>
      </c>
      <c r="N1685" t="s">
        <v>99</v>
      </c>
      <c r="O1685" t="s">
        <v>123</v>
      </c>
      <c r="P1685">
        <v>2</v>
      </c>
      <c r="Q1685">
        <v>4</v>
      </c>
      <c r="R1685">
        <v>6</v>
      </c>
    </row>
    <row r="1686" spans="1:18" x14ac:dyDescent="0.25">
      <c r="A1686" s="8" t="s">
        <v>697</v>
      </c>
      <c r="B1686">
        <v>1</v>
      </c>
      <c r="C1686">
        <v>0</v>
      </c>
      <c r="D1686">
        <v>2020</v>
      </c>
      <c r="E1686">
        <v>1</v>
      </c>
      <c r="F1686" t="s">
        <v>647</v>
      </c>
      <c r="G1686">
        <v>6805</v>
      </c>
      <c r="H1686" t="b">
        <v>0</v>
      </c>
      <c r="I1686">
        <v>230</v>
      </c>
      <c r="J1686">
        <v>0</v>
      </c>
      <c r="K1686">
        <v>0</v>
      </c>
      <c r="L1686" t="s">
        <v>70</v>
      </c>
      <c r="M1686" t="s">
        <v>82</v>
      </c>
      <c r="N1686" t="s">
        <v>99</v>
      </c>
      <c r="O1686" t="s">
        <v>100</v>
      </c>
      <c r="P1686">
        <v>2</v>
      </c>
      <c r="Q1686">
        <v>4</v>
      </c>
      <c r="R1686">
        <v>6</v>
      </c>
    </row>
    <row r="1687" spans="1:18" x14ac:dyDescent="0.25">
      <c r="A1687" s="8" t="s">
        <v>697</v>
      </c>
      <c r="B1687">
        <v>1</v>
      </c>
      <c r="C1687">
        <v>0</v>
      </c>
      <c r="D1687">
        <v>2020</v>
      </c>
      <c r="E1687">
        <v>1</v>
      </c>
      <c r="F1687" t="s">
        <v>647</v>
      </c>
      <c r="G1687">
        <v>6815</v>
      </c>
      <c r="H1687" t="b">
        <v>0</v>
      </c>
      <c r="I1687">
        <v>200</v>
      </c>
      <c r="J1687">
        <v>0</v>
      </c>
      <c r="K1687">
        <v>0</v>
      </c>
      <c r="L1687" t="s">
        <v>70</v>
      </c>
      <c r="M1687" t="s">
        <v>82</v>
      </c>
      <c r="N1687" t="s">
        <v>99</v>
      </c>
      <c r="O1687" t="s">
        <v>99</v>
      </c>
      <c r="P1687">
        <v>2</v>
      </c>
      <c r="Q1687">
        <v>4</v>
      </c>
      <c r="R1687">
        <v>6</v>
      </c>
    </row>
    <row r="1688" spans="1:18" x14ac:dyDescent="0.25">
      <c r="A1688" s="8" t="s">
        <v>697</v>
      </c>
      <c r="B1688">
        <v>1</v>
      </c>
      <c r="C1688">
        <v>0</v>
      </c>
      <c r="D1688">
        <v>2020</v>
      </c>
      <c r="E1688">
        <v>1</v>
      </c>
      <c r="F1688" t="s">
        <v>647</v>
      </c>
      <c r="G1688">
        <v>6825</v>
      </c>
      <c r="H1688" t="b">
        <v>0</v>
      </c>
      <c r="I1688">
        <v>1023.7</v>
      </c>
      <c r="J1688">
        <v>0</v>
      </c>
      <c r="K1688">
        <v>0</v>
      </c>
      <c r="L1688" t="s">
        <v>70</v>
      </c>
      <c r="M1688" t="s">
        <v>82</v>
      </c>
      <c r="N1688" t="s">
        <v>101</v>
      </c>
      <c r="O1688" t="s">
        <v>102</v>
      </c>
      <c r="P1688">
        <v>2</v>
      </c>
      <c r="Q1688">
        <v>4</v>
      </c>
      <c r="R1688">
        <v>9</v>
      </c>
    </row>
    <row r="1689" spans="1:18" x14ac:dyDescent="0.25">
      <c r="A1689" s="8" t="s">
        <v>697</v>
      </c>
      <c r="B1689">
        <v>1</v>
      </c>
      <c r="C1689">
        <v>0</v>
      </c>
      <c r="D1689">
        <v>2020</v>
      </c>
      <c r="E1689">
        <v>1</v>
      </c>
      <c r="F1689" t="s">
        <v>647</v>
      </c>
      <c r="G1689">
        <v>6830</v>
      </c>
      <c r="H1689" t="b">
        <v>0</v>
      </c>
      <c r="I1689">
        <v>-20</v>
      </c>
      <c r="J1689">
        <v>0</v>
      </c>
      <c r="K1689">
        <v>0</v>
      </c>
      <c r="L1689" t="s">
        <v>70</v>
      </c>
      <c r="M1689" t="s">
        <v>82</v>
      </c>
      <c r="N1689" t="s">
        <v>101</v>
      </c>
      <c r="O1689" t="s">
        <v>151</v>
      </c>
      <c r="P1689">
        <v>2</v>
      </c>
      <c r="Q1689">
        <v>4</v>
      </c>
      <c r="R1689">
        <v>9</v>
      </c>
    </row>
    <row r="1690" spans="1:18" x14ac:dyDescent="0.25">
      <c r="A1690" s="8" t="s">
        <v>697</v>
      </c>
      <c r="B1690">
        <v>1</v>
      </c>
      <c r="C1690">
        <v>0</v>
      </c>
      <c r="D1690">
        <v>2020</v>
      </c>
      <c r="E1690">
        <v>1</v>
      </c>
      <c r="F1690" t="s">
        <v>647</v>
      </c>
      <c r="G1690">
        <v>6855</v>
      </c>
      <c r="H1690" t="b">
        <v>0</v>
      </c>
      <c r="I1690">
        <v>100</v>
      </c>
      <c r="J1690">
        <v>0</v>
      </c>
      <c r="K1690">
        <v>0</v>
      </c>
      <c r="L1690" t="s">
        <v>70</v>
      </c>
      <c r="M1690" t="s">
        <v>82</v>
      </c>
      <c r="N1690" t="s">
        <v>103</v>
      </c>
      <c r="O1690" t="s">
        <v>104</v>
      </c>
      <c r="P1690">
        <v>2</v>
      </c>
      <c r="Q1690">
        <v>4</v>
      </c>
      <c r="R1690">
        <v>11</v>
      </c>
    </row>
    <row r="1691" spans="1:18" x14ac:dyDescent="0.25">
      <c r="A1691" s="8" t="s">
        <v>697</v>
      </c>
      <c r="B1691">
        <v>1</v>
      </c>
      <c r="C1691">
        <v>0</v>
      </c>
      <c r="D1691">
        <v>2020</v>
      </c>
      <c r="E1691">
        <v>1</v>
      </c>
      <c r="F1691" t="s">
        <v>648</v>
      </c>
      <c r="G1691">
        <v>1406</v>
      </c>
      <c r="H1691" t="b">
        <v>0</v>
      </c>
      <c r="I1691">
        <v>345.82</v>
      </c>
      <c r="J1691">
        <v>0</v>
      </c>
      <c r="K1691">
        <v>1</v>
      </c>
      <c r="L1691" t="s">
        <v>19</v>
      </c>
      <c r="M1691" t="s">
        <v>23</v>
      </c>
      <c r="N1691" t="s">
        <v>24</v>
      </c>
      <c r="O1691" t="s">
        <v>27</v>
      </c>
      <c r="P1691">
        <v>2</v>
      </c>
      <c r="Q1691">
        <v>2</v>
      </c>
      <c r="R1691">
        <v>4</v>
      </c>
    </row>
    <row r="1692" spans="1:18" x14ac:dyDescent="0.25">
      <c r="A1692" s="8" t="s">
        <v>697</v>
      </c>
      <c r="B1692">
        <v>1</v>
      </c>
      <c r="C1692">
        <v>0</v>
      </c>
      <c r="D1692">
        <v>2020</v>
      </c>
      <c r="E1692">
        <v>1</v>
      </c>
      <c r="F1692" t="s">
        <v>648</v>
      </c>
      <c r="G1692">
        <v>1800</v>
      </c>
      <c r="H1692" t="b">
        <v>0</v>
      </c>
      <c r="I1692">
        <v>266</v>
      </c>
      <c r="J1692">
        <v>2165.9</v>
      </c>
      <c r="K1692">
        <v>1</v>
      </c>
      <c r="L1692" t="s">
        <v>19</v>
      </c>
      <c r="M1692" t="s">
        <v>30</v>
      </c>
      <c r="N1692" t="s">
        <v>31</v>
      </c>
      <c r="O1692" t="s">
        <v>33</v>
      </c>
      <c r="P1692">
        <v>2</v>
      </c>
      <c r="Q1692">
        <v>4</v>
      </c>
      <c r="R1692">
        <v>1</v>
      </c>
    </row>
    <row r="1693" spans="1:18" x14ac:dyDescent="0.25">
      <c r="A1693" s="8" t="s">
        <v>697</v>
      </c>
      <c r="B1693">
        <v>1</v>
      </c>
      <c r="C1693">
        <v>0</v>
      </c>
      <c r="D1693">
        <v>2020</v>
      </c>
      <c r="E1693">
        <v>1</v>
      </c>
      <c r="F1693" t="s">
        <v>648</v>
      </c>
      <c r="G1693">
        <v>3300</v>
      </c>
      <c r="H1693" t="b">
        <v>0</v>
      </c>
      <c r="I1693">
        <v>1666</v>
      </c>
      <c r="J1693">
        <v>1666</v>
      </c>
      <c r="K1693">
        <v>2</v>
      </c>
      <c r="L1693" t="s">
        <v>51</v>
      </c>
      <c r="M1693" t="s">
        <v>149</v>
      </c>
      <c r="N1693" t="s">
        <v>149</v>
      </c>
      <c r="O1693" t="s">
        <v>150</v>
      </c>
      <c r="P1693">
        <v>3</v>
      </c>
      <c r="Q1693">
        <v>4</v>
      </c>
      <c r="R1693">
        <v>1</v>
      </c>
    </row>
    <row r="1694" spans="1:18" x14ac:dyDescent="0.25">
      <c r="A1694" s="8" t="s">
        <v>697</v>
      </c>
      <c r="B1694">
        <v>1</v>
      </c>
      <c r="C1694">
        <v>0</v>
      </c>
      <c r="D1694">
        <v>2020</v>
      </c>
      <c r="E1694">
        <v>1</v>
      </c>
      <c r="F1694" t="s">
        <v>648</v>
      </c>
      <c r="G1694">
        <v>3820</v>
      </c>
      <c r="H1694" t="b">
        <v>0</v>
      </c>
      <c r="I1694">
        <v>0</v>
      </c>
      <c r="J1694">
        <v>266</v>
      </c>
      <c r="K1694">
        <v>2</v>
      </c>
      <c r="L1694" t="s">
        <v>51</v>
      </c>
      <c r="M1694" t="s">
        <v>52</v>
      </c>
      <c r="N1694" t="s">
        <v>52</v>
      </c>
      <c r="O1694" t="s">
        <v>119</v>
      </c>
      <c r="P1694">
        <v>3</v>
      </c>
      <c r="Q1694">
        <v>8</v>
      </c>
      <c r="R1694">
        <v>1</v>
      </c>
    </row>
    <row r="1695" spans="1:18" x14ac:dyDescent="0.25">
      <c r="A1695" s="8" t="s">
        <v>697</v>
      </c>
      <c r="B1695">
        <v>1</v>
      </c>
      <c r="C1695">
        <v>0</v>
      </c>
      <c r="D1695">
        <v>2020</v>
      </c>
      <c r="E1695">
        <v>1</v>
      </c>
      <c r="F1695" t="s">
        <v>648</v>
      </c>
      <c r="G1695">
        <v>6260</v>
      </c>
      <c r="H1695" t="b">
        <v>0</v>
      </c>
      <c r="I1695">
        <v>420.08</v>
      </c>
      <c r="J1695">
        <v>0</v>
      </c>
      <c r="K1695">
        <v>0</v>
      </c>
      <c r="L1695" t="s">
        <v>70</v>
      </c>
      <c r="M1695" t="s">
        <v>134</v>
      </c>
      <c r="N1695" t="s">
        <v>137</v>
      </c>
      <c r="O1695" t="s">
        <v>139</v>
      </c>
      <c r="P1695">
        <v>2</v>
      </c>
      <c r="Q1695">
        <v>3</v>
      </c>
      <c r="R1695">
        <v>2</v>
      </c>
    </row>
    <row r="1696" spans="1:18" x14ac:dyDescent="0.25">
      <c r="A1696" s="8" t="s">
        <v>697</v>
      </c>
      <c r="B1696">
        <v>1</v>
      </c>
      <c r="C1696">
        <v>0</v>
      </c>
      <c r="D1696">
        <v>2020</v>
      </c>
      <c r="E1696">
        <v>1</v>
      </c>
      <c r="F1696" t="s">
        <v>648</v>
      </c>
      <c r="G1696">
        <v>6495</v>
      </c>
      <c r="H1696" t="b">
        <v>0</v>
      </c>
      <c r="I1696">
        <v>1400</v>
      </c>
      <c r="J1696">
        <v>0</v>
      </c>
      <c r="K1696">
        <v>0</v>
      </c>
      <c r="L1696" t="s">
        <v>70</v>
      </c>
      <c r="M1696" t="s">
        <v>82</v>
      </c>
      <c r="N1696" t="s">
        <v>91</v>
      </c>
      <c r="O1696" t="s">
        <v>93</v>
      </c>
      <c r="P1696">
        <v>2</v>
      </c>
      <c r="Q1696">
        <v>4</v>
      </c>
      <c r="R1696">
        <v>3</v>
      </c>
    </row>
    <row r="1697" spans="1:18" x14ac:dyDescent="0.25">
      <c r="A1697" s="8" t="s">
        <v>697</v>
      </c>
      <c r="B1697">
        <v>1</v>
      </c>
      <c r="C1697">
        <v>0</v>
      </c>
      <c r="D1697">
        <v>2020</v>
      </c>
      <c r="E1697">
        <v>1</v>
      </c>
      <c r="F1697" t="s">
        <v>649</v>
      </c>
      <c r="G1697">
        <v>1800</v>
      </c>
      <c r="H1697" t="b">
        <v>0</v>
      </c>
      <c r="I1697">
        <v>0</v>
      </c>
      <c r="J1697">
        <v>14810.309999999998</v>
      </c>
      <c r="K1697">
        <v>1</v>
      </c>
      <c r="L1697" t="s">
        <v>19</v>
      </c>
      <c r="M1697" t="s">
        <v>30</v>
      </c>
      <c r="N1697" t="s">
        <v>31</v>
      </c>
      <c r="O1697" t="s">
        <v>33</v>
      </c>
      <c r="P1697">
        <v>2</v>
      </c>
      <c r="Q1697">
        <v>4</v>
      </c>
      <c r="R1697">
        <v>1</v>
      </c>
    </row>
    <row r="1698" spans="1:18" x14ac:dyDescent="0.25">
      <c r="A1698" s="8" t="s">
        <v>697</v>
      </c>
      <c r="B1698">
        <v>1</v>
      </c>
      <c r="C1698">
        <v>0</v>
      </c>
      <c r="D1698">
        <v>2020</v>
      </c>
      <c r="E1698">
        <v>1</v>
      </c>
      <c r="F1698" t="s">
        <v>649</v>
      </c>
      <c r="G1698">
        <v>6020</v>
      </c>
      <c r="H1698" t="b">
        <v>0</v>
      </c>
      <c r="I1698">
        <v>12500</v>
      </c>
      <c r="J1698">
        <v>0</v>
      </c>
      <c r="K1698">
        <v>0</v>
      </c>
      <c r="L1698" t="s">
        <v>70</v>
      </c>
      <c r="M1698" t="s">
        <v>74</v>
      </c>
      <c r="N1698" t="s">
        <v>75</v>
      </c>
      <c r="O1698" t="s">
        <v>76</v>
      </c>
      <c r="P1698">
        <v>2</v>
      </c>
      <c r="Q1698">
        <v>2</v>
      </c>
      <c r="R1698">
        <v>1</v>
      </c>
    </row>
    <row r="1699" spans="1:18" x14ac:dyDescent="0.25">
      <c r="A1699" s="8" t="s">
        <v>697</v>
      </c>
      <c r="B1699">
        <v>1</v>
      </c>
      <c r="C1699">
        <v>0</v>
      </c>
      <c r="D1699">
        <v>2020</v>
      </c>
      <c r="E1699">
        <v>1</v>
      </c>
      <c r="F1699" t="s">
        <v>649</v>
      </c>
      <c r="G1699">
        <v>6110</v>
      </c>
      <c r="H1699" t="b">
        <v>0</v>
      </c>
      <c r="I1699">
        <v>2380.2800000000002</v>
      </c>
      <c r="J1699">
        <v>0</v>
      </c>
      <c r="K1699">
        <v>0</v>
      </c>
      <c r="L1699" t="s">
        <v>70</v>
      </c>
      <c r="M1699" t="s">
        <v>74</v>
      </c>
      <c r="N1699" t="s">
        <v>78</v>
      </c>
      <c r="O1699" t="s">
        <v>79</v>
      </c>
      <c r="P1699">
        <v>2</v>
      </c>
      <c r="Q1699">
        <v>2</v>
      </c>
      <c r="R1699">
        <v>2</v>
      </c>
    </row>
    <row r="1700" spans="1:18" x14ac:dyDescent="0.25">
      <c r="A1700" s="8" t="s">
        <v>697</v>
      </c>
      <c r="B1700">
        <v>1</v>
      </c>
      <c r="C1700">
        <v>0</v>
      </c>
      <c r="D1700">
        <v>2020</v>
      </c>
      <c r="E1700">
        <v>1</v>
      </c>
      <c r="F1700" t="s">
        <v>649</v>
      </c>
      <c r="G1700">
        <v>6111</v>
      </c>
      <c r="H1700" t="b">
        <v>0</v>
      </c>
      <c r="I1700">
        <v>55.03</v>
      </c>
      <c r="J1700">
        <v>0</v>
      </c>
      <c r="K1700">
        <v>0</v>
      </c>
      <c r="L1700" t="s">
        <v>70</v>
      </c>
      <c r="M1700" t="s">
        <v>74</v>
      </c>
      <c r="N1700" t="s">
        <v>78</v>
      </c>
      <c r="O1700" t="s">
        <v>80</v>
      </c>
      <c r="P1700">
        <v>2</v>
      </c>
      <c r="Q1700">
        <v>2</v>
      </c>
      <c r="R1700">
        <v>2</v>
      </c>
    </row>
    <row r="1701" spans="1:18" x14ac:dyDescent="0.25">
      <c r="A1701" s="8" t="s">
        <v>697</v>
      </c>
      <c r="B1701">
        <v>1</v>
      </c>
      <c r="C1701">
        <v>0</v>
      </c>
      <c r="D1701">
        <v>2020</v>
      </c>
      <c r="E1701">
        <v>1</v>
      </c>
      <c r="F1701" t="s">
        <v>649</v>
      </c>
      <c r="G1701">
        <v>6120</v>
      </c>
      <c r="H1701" t="b">
        <v>0</v>
      </c>
      <c r="I1701">
        <v>125</v>
      </c>
      <c r="J1701">
        <v>0</v>
      </c>
      <c r="K1701">
        <v>0</v>
      </c>
      <c r="L1701" t="s">
        <v>70</v>
      </c>
      <c r="M1701" t="s">
        <v>74</v>
      </c>
      <c r="N1701" t="s">
        <v>78</v>
      </c>
      <c r="O1701" t="s">
        <v>81</v>
      </c>
      <c r="P1701">
        <v>2</v>
      </c>
      <c r="Q1701">
        <v>2</v>
      </c>
      <c r="R1701">
        <v>2</v>
      </c>
    </row>
    <row r="1702" spans="1:18" x14ac:dyDescent="0.25">
      <c r="A1702" s="8" t="s">
        <v>697</v>
      </c>
      <c r="B1702">
        <v>1</v>
      </c>
      <c r="C1702">
        <v>0</v>
      </c>
      <c r="D1702">
        <v>2020</v>
      </c>
      <c r="E1702">
        <v>1</v>
      </c>
      <c r="F1702" t="s">
        <v>649</v>
      </c>
      <c r="G1702">
        <v>6650</v>
      </c>
      <c r="H1702" t="b">
        <v>0</v>
      </c>
      <c r="I1702">
        <v>-250</v>
      </c>
      <c r="J1702">
        <v>0</v>
      </c>
      <c r="K1702">
        <v>0</v>
      </c>
      <c r="L1702" t="s">
        <v>70</v>
      </c>
      <c r="M1702" t="s">
        <v>82</v>
      </c>
      <c r="N1702" t="s">
        <v>94</v>
      </c>
      <c r="O1702" t="s">
        <v>96</v>
      </c>
      <c r="P1702">
        <v>2</v>
      </c>
      <c r="Q1702">
        <v>4</v>
      </c>
      <c r="R1702">
        <v>5</v>
      </c>
    </row>
    <row r="1703" spans="1:18" x14ac:dyDescent="0.25">
      <c r="A1703" s="8" t="s">
        <v>697</v>
      </c>
      <c r="B1703">
        <v>1</v>
      </c>
      <c r="C1703">
        <v>0</v>
      </c>
      <c r="D1703">
        <v>2020</v>
      </c>
      <c r="E1703">
        <v>1</v>
      </c>
      <c r="F1703" t="s">
        <v>650</v>
      </c>
      <c r="G1703">
        <v>143</v>
      </c>
      <c r="H1703" t="b">
        <v>0</v>
      </c>
      <c r="I1703">
        <v>4333.6400000000003</v>
      </c>
      <c r="J1703">
        <v>4640.05</v>
      </c>
      <c r="K1703">
        <v>1</v>
      </c>
      <c r="L1703" t="s">
        <v>9</v>
      </c>
      <c r="M1703" t="s">
        <v>10</v>
      </c>
      <c r="N1703" t="s">
        <v>11</v>
      </c>
      <c r="O1703" t="s">
        <v>12</v>
      </c>
      <c r="P1703">
        <v>1</v>
      </c>
      <c r="Q1703">
        <v>1</v>
      </c>
      <c r="R1703">
        <v>1</v>
      </c>
    </row>
    <row r="1704" spans="1:18" x14ac:dyDescent="0.25">
      <c r="A1704" s="8" t="s">
        <v>697</v>
      </c>
      <c r="B1704">
        <v>1</v>
      </c>
      <c r="C1704">
        <v>0</v>
      </c>
      <c r="D1704">
        <v>2020</v>
      </c>
      <c r="E1704">
        <v>1</v>
      </c>
      <c r="F1704" t="s">
        <v>650</v>
      </c>
      <c r="G1704">
        <v>1406</v>
      </c>
      <c r="H1704" t="b">
        <v>0</v>
      </c>
      <c r="I1704">
        <v>823.39</v>
      </c>
      <c r="J1704">
        <v>0</v>
      </c>
      <c r="K1704">
        <v>1</v>
      </c>
      <c r="L1704" t="s">
        <v>19</v>
      </c>
      <c r="M1704" t="s">
        <v>23</v>
      </c>
      <c r="N1704" t="s">
        <v>24</v>
      </c>
      <c r="O1704" t="s">
        <v>27</v>
      </c>
      <c r="P1704">
        <v>2</v>
      </c>
      <c r="Q1704">
        <v>2</v>
      </c>
      <c r="R1704">
        <v>4</v>
      </c>
    </row>
    <row r="1705" spans="1:18" x14ac:dyDescent="0.25">
      <c r="A1705" s="8" t="s">
        <v>697</v>
      </c>
      <c r="B1705">
        <v>1</v>
      </c>
      <c r="C1705">
        <v>0</v>
      </c>
      <c r="D1705">
        <v>2020</v>
      </c>
      <c r="E1705">
        <v>1</v>
      </c>
      <c r="F1705" t="s">
        <v>650</v>
      </c>
      <c r="G1705">
        <v>1800</v>
      </c>
      <c r="H1705" t="b">
        <v>0</v>
      </c>
      <c r="I1705">
        <v>0</v>
      </c>
      <c r="J1705">
        <v>23988.109999999997</v>
      </c>
      <c r="K1705">
        <v>1</v>
      </c>
      <c r="L1705" t="s">
        <v>19</v>
      </c>
      <c r="M1705" t="s">
        <v>30</v>
      </c>
      <c r="N1705" t="s">
        <v>31</v>
      </c>
      <c r="O1705" t="s">
        <v>33</v>
      </c>
      <c r="P1705">
        <v>2</v>
      </c>
      <c r="Q1705">
        <v>4</v>
      </c>
      <c r="R1705">
        <v>1</v>
      </c>
    </row>
    <row r="1706" spans="1:18" x14ac:dyDescent="0.25">
      <c r="A1706" s="8" t="s">
        <v>697</v>
      </c>
      <c r="B1706">
        <v>1</v>
      </c>
      <c r="C1706">
        <v>0</v>
      </c>
      <c r="D1706">
        <v>2020</v>
      </c>
      <c r="E1706">
        <v>1</v>
      </c>
      <c r="F1706" t="s">
        <v>650</v>
      </c>
      <c r="G1706">
        <v>6020</v>
      </c>
      <c r="H1706" t="b">
        <v>0</v>
      </c>
      <c r="I1706">
        <v>5950</v>
      </c>
      <c r="J1706">
        <v>0</v>
      </c>
      <c r="K1706">
        <v>0</v>
      </c>
      <c r="L1706" t="s">
        <v>70</v>
      </c>
      <c r="M1706" t="s">
        <v>74</v>
      </c>
      <c r="N1706" t="s">
        <v>75</v>
      </c>
      <c r="O1706" t="s">
        <v>76</v>
      </c>
      <c r="P1706">
        <v>2</v>
      </c>
      <c r="Q1706">
        <v>2</v>
      </c>
      <c r="R1706">
        <v>1</v>
      </c>
    </row>
    <row r="1707" spans="1:18" x14ac:dyDescent="0.25">
      <c r="A1707" s="8" t="s">
        <v>697</v>
      </c>
      <c r="B1707">
        <v>1</v>
      </c>
      <c r="C1707">
        <v>0</v>
      </c>
      <c r="D1707">
        <v>2020</v>
      </c>
      <c r="E1707">
        <v>1</v>
      </c>
      <c r="F1707" t="s">
        <v>650</v>
      </c>
      <c r="G1707">
        <v>6024</v>
      </c>
      <c r="H1707" t="b">
        <v>0</v>
      </c>
      <c r="I1707">
        <v>10000</v>
      </c>
      <c r="J1707">
        <v>0</v>
      </c>
      <c r="K1707">
        <v>0</v>
      </c>
      <c r="L1707" t="s">
        <v>70</v>
      </c>
      <c r="M1707" t="s">
        <v>74</v>
      </c>
      <c r="N1707" t="s">
        <v>75</v>
      </c>
      <c r="O1707" t="s">
        <v>77</v>
      </c>
      <c r="P1707">
        <v>2</v>
      </c>
      <c r="Q1707">
        <v>2</v>
      </c>
      <c r="R1707">
        <v>1</v>
      </c>
    </row>
    <row r="1708" spans="1:18" x14ac:dyDescent="0.25">
      <c r="A1708" s="8" t="s">
        <v>697</v>
      </c>
      <c r="B1708">
        <v>1</v>
      </c>
      <c r="C1708">
        <v>0</v>
      </c>
      <c r="D1708">
        <v>2020</v>
      </c>
      <c r="E1708">
        <v>1</v>
      </c>
      <c r="F1708" t="s">
        <v>650</v>
      </c>
      <c r="G1708">
        <v>6110</v>
      </c>
      <c r="H1708" t="b">
        <v>0</v>
      </c>
      <c r="I1708">
        <v>2413.7500000000005</v>
      </c>
      <c r="J1708">
        <v>0</v>
      </c>
      <c r="K1708">
        <v>0</v>
      </c>
      <c r="L1708" t="s">
        <v>70</v>
      </c>
      <c r="M1708" t="s">
        <v>74</v>
      </c>
      <c r="N1708" t="s">
        <v>78</v>
      </c>
      <c r="O1708" t="s">
        <v>79</v>
      </c>
      <c r="P1708">
        <v>2</v>
      </c>
      <c r="Q1708">
        <v>2</v>
      </c>
      <c r="R1708">
        <v>2</v>
      </c>
    </row>
    <row r="1709" spans="1:18" x14ac:dyDescent="0.25">
      <c r="A1709" s="8" t="s">
        <v>697</v>
      </c>
      <c r="B1709">
        <v>1</v>
      </c>
      <c r="C1709">
        <v>0</v>
      </c>
      <c r="D1709">
        <v>2020</v>
      </c>
      <c r="E1709">
        <v>1</v>
      </c>
      <c r="F1709" t="s">
        <v>650</v>
      </c>
      <c r="G1709">
        <v>6111</v>
      </c>
      <c r="H1709" t="b">
        <v>0</v>
      </c>
      <c r="I1709">
        <v>57.83</v>
      </c>
      <c r="J1709">
        <v>0</v>
      </c>
      <c r="K1709">
        <v>0</v>
      </c>
      <c r="L1709" t="s">
        <v>70</v>
      </c>
      <c r="M1709" t="s">
        <v>74</v>
      </c>
      <c r="N1709" t="s">
        <v>78</v>
      </c>
      <c r="O1709" t="s">
        <v>80</v>
      </c>
      <c r="P1709">
        <v>2</v>
      </c>
      <c r="Q1709">
        <v>2</v>
      </c>
      <c r="R1709">
        <v>2</v>
      </c>
    </row>
    <row r="1710" spans="1:18" x14ac:dyDescent="0.25">
      <c r="A1710" s="8" t="s">
        <v>697</v>
      </c>
      <c r="B1710">
        <v>1</v>
      </c>
      <c r="C1710">
        <v>0</v>
      </c>
      <c r="D1710">
        <v>2020</v>
      </c>
      <c r="E1710">
        <v>1</v>
      </c>
      <c r="F1710" t="s">
        <v>650</v>
      </c>
      <c r="G1710">
        <v>6120</v>
      </c>
      <c r="H1710" t="b">
        <v>0</v>
      </c>
      <c r="I1710">
        <v>159.5</v>
      </c>
      <c r="J1710">
        <v>0</v>
      </c>
      <c r="K1710">
        <v>0</v>
      </c>
      <c r="L1710" t="s">
        <v>70</v>
      </c>
      <c r="M1710" t="s">
        <v>74</v>
      </c>
      <c r="N1710" t="s">
        <v>78</v>
      </c>
      <c r="O1710" t="s">
        <v>81</v>
      </c>
      <c r="P1710">
        <v>2</v>
      </c>
      <c r="Q1710">
        <v>2</v>
      </c>
      <c r="R1710">
        <v>2</v>
      </c>
    </row>
    <row r="1711" spans="1:18" x14ac:dyDescent="0.25">
      <c r="A1711" s="8" t="s">
        <v>697</v>
      </c>
      <c r="B1711">
        <v>1</v>
      </c>
      <c r="C1711">
        <v>0</v>
      </c>
      <c r="D1711">
        <v>2020</v>
      </c>
      <c r="E1711">
        <v>1</v>
      </c>
      <c r="F1711" t="s">
        <v>650</v>
      </c>
      <c r="G1711">
        <v>6201</v>
      </c>
      <c r="H1711" t="b">
        <v>0</v>
      </c>
      <c r="I1711">
        <v>4640.05</v>
      </c>
      <c r="J1711">
        <v>0</v>
      </c>
      <c r="K1711">
        <v>0</v>
      </c>
      <c r="L1711" t="s">
        <v>70</v>
      </c>
      <c r="M1711" t="s">
        <v>134</v>
      </c>
      <c r="N1711" t="s">
        <v>135</v>
      </c>
      <c r="O1711" t="s">
        <v>136</v>
      </c>
      <c r="P1711">
        <v>2</v>
      </c>
      <c r="Q1711">
        <v>3</v>
      </c>
      <c r="R1711">
        <v>1</v>
      </c>
    </row>
    <row r="1712" spans="1:18" x14ac:dyDescent="0.25">
      <c r="A1712" s="8" t="s">
        <v>697</v>
      </c>
      <c r="B1712">
        <v>1</v>
      </c>
      <c r="C1712">
        <v>0</v>
      </c>
      <c r="D1712">
        <v>2020</v>
      </c>
      <c r="E1712">
        <v>1</v>
      </c>
      <c r="F1712" t="s">
        <v>650</v>
      </c>
      <c r="G1712">
        <v>6650</v>
      </c>
      <c r="H1712" t="b">
        <v>0</v>
      </c>
      <c r="I1712">
        <v>250</v>
      </c>
      <c r="J1712">
        <v>0</v>
      </c>
      <c r="K1712">
        <v>0</v>
      </c>
      <c r="L1712" t="s">
        <v>70</v>
      </c>
      <c r="M1712" t="s">
        <v>82</v>
      </c>
      <c r="N1712" t="s">
        <v>94</v>
      </c>
      <c r="O1712" t="s">
        <v>96</v>
      </c>
      <c r="P1712">
        <v>2</v>
      </c>
      <c r="Q1712">
        <v>4</v>
      </c>
      <c r="R1712">
        <v>5</v>
      </c>
    </row>
    <row r="1713" spans="1:18" x14ac:dyDescent="0.25">
      <c r="A1713" s="8" t="s">
        <v>697</v>
      </c>
      <c r="B1713">
        <v>1</v>
      </c>
      <c r="C1713">
        <v>0</v>
      </c>
      <c r="D1713">
        <v>2020</v>
      </c>
      <c r="E1713">
        <v>1</v>
      </c>
      <c r="F1713" t="s">
        <v>655</v>
      </c>
      <c r="G1713">
        <v>630</v>
      </c>
      <c r="H1713" t="b">
        <v>0</v>
      </c>
      <c r="I1713">
        <v>0</v>
      </c>
      <c r="J1713">
        <v>329.65</v>
      </c>
      <c r="K1713">
        <v>1</v>
      </c>
      <c r="L1713" t="s">
        <v>9</v>
      </c>
      <c r="M1713" t="s">
        <v>13</v>
      </c>
      <c r="N1713" t="s">
        <v>14</v>
      </c>
      <c r="O1713" t="s">
        <v>16</v>
      </c>
      <c r="P1713">
        <v>1</v>
      </c>
      <c r="Q1713">
        <v>2</v>
      </c>
      <c r="R1713">
        <v>3</v>
      </c>
    </row>
    <row r="1714" spans="1:18" x14ac:dyDescent="0.25">
      <c r="A1714" s="8" t="s">
        <v>697</v>
      </c>
      <c r="B1714">
        <v>1</v>
      </c>
      <c r="C1714">
        <v>0</v>
      </c>
      <c r="D1714">
        <v>2020</v>
      </c>
      <c r="E1714">
        <v>1</v>
      </c>
      <c r="F1714" t="s">
        <v>655</v>
      </c>
      <c r="G1714">
        <v>1406</v>
      </c>
      <c r="H1714" t="b">
        <v>0</v>
      </c>
      <c r="I1714">
        <v>593.70000000000005</v>
      </c>
      <c r="J1714">
        <v>0</v>
      </c>
      <c r="K1714">
        <v>1</v>
      </c>
      <c r="L1714" t="s">
        <v>19</v>
      </c>
      <c r="M1714" t="s">
        <v>23</v>
      </c>
      <c r="N1714" t="s">
        <v>24</v>
      </c>
      <c r="O1714" t="s">
        <v>27</v>
      </c>
      <c r="P1714">
        <v>2</v>
      </c>
      <c r="Q1714">
        <v>2</v>
      </c>
      <c r="R1714">
        <v>4</v>
      </c>
    </row>
    <row r="1715" spans="1:18" x14ac:dyDescent="0.25">
      <c r="A1715" s="8" t="s">
        <v>697</v>
      </c>
      <c r="B1715">
        <v>1</v>
      </c>
      <c r="C1715">
        <v>0</v>
      </c>
      <c r="D1715">
        <v>2020</v>
      </c>
      <c r="E1715">
        <v>1</v>
      </c>
      <c r="F1715" t="s">
        <v>655</v>
      </c>
      <c r="G1715">
        <v>1800</v>
      </c>
      <c r="H1715" t="b">
        <v>0</v>
      </c>
      <c r="I1715">
        <v>593.70000000000005</v>
      </c>
      <c r="J1715">
        <v>3718.47</v>
      </c>
      <c r="K1715">
        <v>1</v>
      </c>
      <c r="L1715" t="s">
        <v>19</v>
      </c>
      <c r="M1715" t="s">
        <v>30</v>
      </c>
      <c r="N1715" t="s">
        <v>31</v>
      </c>
      <c r="O1715" t="s">
        <v>33</v>
      </c>
      <c r="P1715">
        <v>2</v>
      </c>
      <c r="Q1715">
        <v>4</v>
      </c>
      <c r="R1715">
        <v>1</v>
      </c>
    </row>
    <row r="1716" spans="1:18" x14ac:dyDescent="0.25">
      <c r="A1716" s="8" t="s">
        <v>697</v>
      </c>
      <c r="B1716">
        <v>1</v>
      </c>
      <c r="C1716">
        <v>0</v>
      </c>
      <c r="D1716">
        <v>2020</v>
      </c>
      <c r="E1716">
        <v>1</v>
      </c>
      <c r="F1716" t="s">
        <v>655</v>
      </c>
      <c r="G1716">
        <v>3300</v>
      </c>
      <c r="H1716" t="b">
        <v>0</v>
      </c>
      <c r="I1716">
        <v>3718.47</v>
      </c>
      <c r="J1716">
        <v>3718.46</v>
      </c>
      <c r="K1716">
        <v>2</v>
      </c>
      <c r="L1716" t="s">
        <v>51</v>
      </c>
      <c r="M1716" t="s">
        <v>149</v>
      </c>
      <c r="N1716" t="s">
        <v>149</v>
      </c>
      <c r="O1716" t="s">
        <v>150</v>
      </c>
      <c r="P1716">
        <v>3</v>
      </c>
      <c r="Q1716">
        <v>4</v>
      </c>
      <c r="R1716">
        <v>1</v>
      </c>
    </row>
    <row r="1717" spans="1:18" x14ac:dyDescent="0.25">
      <c r="A1717" s="8" t="s">
        <v>697</v>
      </c>
      <c r="B1717">
        <v>1</v>
      </c>
      <c r="C1717">
        <v>0</v>
      </c>
      <c r="D1717">
        <v>2020</v>
      </c>
      <c r="E1717">
        <v>1</v>
      </c>
      <c r="F1717" t="s">
        <v>655</v>
      </c>
      <c r="G1717">
        <v>3820</v>
      </c>
      <c r="H1717" t="b">
        <v>0</v>
      </c>
      <c r="I1717">
        <v>0</v>
      </c>
      <c r="J1717">
        <v>593.70000000000005</v>
      </c>
      <c r="K1717">
        <v>2</v>
      </c>
      <c r="L1717" t="s">
        <v>51</v>
      </c>
      <c r="M1717" t="s">
        <v>52</v>
      </c>
      <c r="N1717" t="s">
        <v>52</v>
      </c>
      <c r="O1717" t="s">
        <v>119</v>
      </c>
      <c r="P1717">
        <v>3</v>
      </c>
      <c r="Q1717">
        <v>8</v>
      </c>
      <c r="R1717">
        <v>1</v>
      </c>
    </row>
    <row r="1718" spans="1:18" x14ac:dyDescent="0.25">
      <c r="A1718" s="8" t="s">
        <v>697</v>
      </c>
      <c r="B1718">
        <v>1</v>
      </c>
      <c r="C1718">
        <v>0</v>
      </c>
      <c r="D1718">
        <v>2020</v>
      </c>
      <c r="E1718">
        <v>1</v>
      </c>
      <c r="F1718" t="s">
        <v>655</v>
      </c>
      <c r="G1718">
        <v>6220</v>
      </c>
      <c r="H1718" t="b">
        <v>0</v>
      </c>
      <c r="I1718">
        <v>329.65</v>
      </c>
      <c r="J1718">
        <v>0</v>
      </c>
      <c r="K1718">
        <v>0</v>
      </c>
      <c r="L1718" t="s">
        <v>70</v>
      </c>
      <c r="M1718" t="s">
        <v>134</v>
      </c>
      <c r="N1718" t="s">
        <v>137</v>
      </c>
      <c r="O1718" t="s">
        <v>138</v>
      </c>
      <c r="P1718">
        <v>2</v>
      </c>
      <c r="Q1718">
        <v>3</v>
      </c>
      <c r="R1718">
        <v>2</v>
      </c>
    </row>
    <row r="1719" spans="1:18" x14ac:dyDescent="0.25">
      <c r="A1719" s="8" t="s">
        <v>697</v>
      </c>
      <c r="B1719">
        <v>1</v>
      </c>
      <c r="C1719">
        <v>0</v>
      </c>
      <c r="D1719">
        <v>2020</v>
      </c>
      <c r="E1719">
        <v>1</v>
      </c>
      <c r="F1719" t="s">
        <v>655</v>
      </c>
      <c r="G1719">
        <v>6470</v>
      </c>
      <c r="H1719" t="b">
        <v>0</v>
      </c>
      <c r="I1719">
        <v>3124.76</v>
      </c>
      <c r="J1719">
        <v>0</v>
      </c>
      <c r="K1719">
        <v>0</v>
      </c>
      <c r="L1719" t="s">
        <v>70</v>
      </c>
      <c r="M1719" t="s">
        <v>82</v>
      </c>
      <c r="N1719" t="s">
        <v>91</v>
      </c>
      <c r="O1719" t="s">
        <v>92</v>
      </c>
      <c r="P1719">
        <v>2</v>
      </c>
      <c r="Q1719">
        <v>4</v>
      </c>
      <c r="R1719">
        <v>3</v>
      </c>
    </row>
    <row r="1720" spans="1:18" x14ac:dyDescent="0.25">
      <c r="A1720" s="8" t="s">
        <v>697</v>
      </c>
      <c r="B1720">
        <v>1</v>
      </c>
      <c r="C1720">
        <v>0</v>
      </c>
      <c r="D1720">
        <v>2020</v>
      </c>
      <c r="E1720">
        <v>1</v>
      </c>
      <c r="F1720" t="s">
        <v>652</v>
      </c>
      <c r="G1720">
        <v>1800</v>
      </c>
      <c r="H1720" t="b">
        <v>0</v>
      </c>
      <c r="I1720">
        <v>0</v>
      </c>
      <c r="J1720">
        <v>-300</v>
      </c>
      <c r="K1720">
        <v>1</v>
      </c>
      <c r="L1720" t="s">
        <v>19</v>
      </c>
      <c r="M1720" t="s">
        <v>30</v>
      </c>
      <c r="N1720" t="s">
        <v>31</v>
      </c>
      <c r="O1720" t="s">
        <v>33</v>
      </c>
      <c r="P1720">
        <v>2</v>
      </c>
      <c r="Q1720">
        <v>4</v>
      </c>
      <c r="R1720">
        <v>1</v>
      </c>
    </row>
    <row r="1721" spans="1:18" x14ac:dyDescent="0.25">
      <c r="A1721" s="8" t="s">
        <v>697</v>
      </c>
      <c r="B1721">
        <v>1</v>
      </c>
      <c r="C1721">
        <v>0</v>
      </c>
      <c r="D1721">
        <v>2020</v>
      </c>
      <c r="E1721">
        <v>1</v>
      </c>
      <c r="F1721" t="s">
        <v>652</v>
      </c>
      <c r="G1721">
        <v>6650</v>
      </c>
      <c r="H1721" t="b">
        <v>0</v>
      </c>
      <c r="I1721">
        <v>-300</v>
      </c>
      <c r="J1721">
        <v>0</v>
      </c>
      <c r="K1721">
        <v>0</v>
      </c>
      <c r="L1721" t="s">
        <v>70</v>
      </c>
      <c r="M1721" t="s">
        <v>82</v>
      </c>
      <c r="N1721" t="s">
        <v>94</v>
      </c>
      <c r="O1721" t="s">
        <v>96</v>
      </c>
      <c r="P1721">
        <v>2</v>
      </c>
      <c r="Q1721">
        <v>4</v>
      </c>
      <c r="R1721">
        <v>5</v>
      </c>
    </row>
    <row r="1722" spans="1:18" x14ac:dyDescent="0.25">
      <c r="A1722" s="8" t="s">
        <v>697</v>
      </c>
      <c r="B1722">
        <v>1</v>
      </c>
      <c r="C1722">
        <v>0</v>
      </c>
      <c r="D1722">
        <v>2020</v>
      </c>
      <c r="E1722">
        <v>1</v>
      </c>
      <c r="F1722" t="s">
        <v>653</v>
      </c>
      <c r="G1722">
        <v>143</v>
      </c>
      <c r="H1722" t="b">
        <v>0</v>
      </c>
      <c r="I1722">
        <v>13685.77</v>
      </c>
      <c r="J1722">
        <v>0</v>
      </c>
      <c r="K1722">
        <v>1</v>
      </c>
      <c r="L1722" t="s">
        <v>9</v>
      </c>
      <c r="M1722" t="s">
        <v>10</v>
      </c>
      <c r="N1722" t="s">
        <v>11</v>
      </c>
      <c r="O1722" t="s">
        <v>12</v>
      </c>
      <c r="P1722">
        <v>1</v>
      </c>
      <c r="Q1722">
        <v>1</v>
      </c>
      <c r="R1722">
        <v>1</v>
      </c>
    </row>
    <row r="1723" spans="1:18" x14ac:dyDescent="0.25">
      <c r="A1723" s="8" t="s">
        <v>697</v>
      </c>
      <c r="B1723">
        <v>1</v>
      </c>
      <c r="C1723">
        <v>0</v>
      </c>
      <c r="D1723">
        <v>2020</v>
      </c>
      <c r="E1723">
        <v>1</v>
      </c>
      <c r="F1723" t="s">
        <v>653</v>
      </c>
      <c r="G1723">
        <v>1406</v>
      </c>
      <c r="H1723" t="b">
        <v>0</v>
      </c>
      <c r="I1723">
        <v>598.92999999999995</v>
      </c>
      <c r="J1723">
        <v>0</v>
      </c>
      <c r="K1723">
        <v>1</v>
      </c>
      <c r="L1723" t="s">
        <v>19</v>
      </c>
      <c r="M1723" t="s">
        <v>23</v>
      </c>
      <c r="N1723" t="s">
        <v>24</v>
      </c>
      <c r="O1723" t="s">
        <v>27</v>
      </c>
      <c r="P1723">
        <v>2</v>
      </c>
      <c r="Q1723">
        <v>2</v>
      </c>
      <c r="R1723">
        <v>4</v>
      </c>
    </row>
    <row r="1724" spans="1:18" x14ac:dyDescent="0.25">
      <c r="A1724" s="8" t="s">
        <v>697</v>
      </c>
      <c r="B1724">
        <v>1</v>
      </c>
      <c r="C1724">
        <v>0</v>
      </c>
      <c r="D1724">
        <v>2020</v>
      </c>
      <c r="E1724">
        <v>1</v>
      </c>
      <c r="F1724" t="s">
        <v>653</v>
      </c>
      <c r="G1724">
        <v>1800</v>
      </c>
      <c r="H1724" t="b">
        <v>0</v>
      </c>
      <c r="I1724">
        <v>0</v>
      </c>
      <c r="J1724">
        <v>3751.18</v>
      </c>
      <c r="K1724">
        <v>1</v>
      </c>
      <c r="L1724" t="s">
        <v>19</v>
      </c>
      <c r="M1724" t="s">
        <v>30</v>
      </c>
      <c r="N1724" t="s">
        <v>31</v>
      </c>
      <c r="O1724" t="s">
        <v>33</v>
      </c>
      <c r="P1724">
        <v>2</v>
      </c>
      <c r="Q1724">
        <v>4</v>
      </c>
      <c r="R1724">
        <v>1</v>
      </c>
    </row>
    <row r="1725" spans="1:18" x14ac:dyDescent="0.25">
      <c r="A1725" s="8" t="s">
        <v>697</v>
      </c>
      <c r="B1725">
        <v>1</v>
      </c>
      <c r="C1725">
        <v>0</v>
      </c>
      <c r="D1725">
        <v>2020</v>
      </c>
      <c r="E1725">
        <v>1</v>
      </c>
      <c r="F1725" t="s">
        <v>653</v>
      </c>
      <c r="G1725">
        <v>4820</v>
      </c>
      <c r="H1725" t="b">
        <v>0</v>
      </c>
      <c r="I1725">
        <v>0</v>
      </c>
      <c r="J1725">
        <v>13685.77</v>
      </c>
      <c r="K1725">
        <v>0</v>
      </c>
      <c r="L1725" t="s">
        <v>63</v>
      </c>
      <c r="M1725" t="s">
        <v>67</v>
      </c>
      <c r="N1725" t="s">
        <v>68</v>
      </c>
      <c r="O1725" t="s">
        <v>68</v>
      </c>
      <c r="P1725">
        <v>1</v>
      </c>
      <c r="Q1725">
        <v>3</v>
      </c>
      <c r="R1725">
        <v>2</v>
      </c>
    </row>
    <row r="1726" spans="1:18" x14ac:dyDescent="0.25">
      <c r="A1726" s="8" t="s">
        <v>697</v>
      </c>
      <c r="B1726">
        <v>1</v>
      </c>
      <c r="C1726">
        <v>0</v>
      </c>
      <c r="D1726">
        <v>2020</v>
      </c>
      <c r="E1726">
        <v>1</v>
      </c>
      <c r="F1726" t="s">
        <v>653</v>
      </c>
      <c r="G1726">
        <v>6301</v>
      </c>
      <c r="H1726" t="b">
        <v>0</v>
      </c>
      <c r="I1726">
        <v>3152.25</v>
      </c>
      <c r="J1726">
        <v>0</v>
      </c>
      <c r="K1726">
        <v>0</v>
      </c>
      <c r="L1726" t="s">
        <v>70</v>
      </c>
      <c r="M1726" t="s">
        <v>82</v>
      </c>
      <c r="N1726" t="s">
        <v>83</v>
      </c>
      <c r="O1726" t="s">
        <v>122</v>
      </c>
      <c r="P1726">
        <v>2</v>
      </c>
      <c r="Q1726">
        <v>4</v>
      </c>
      <c r="R1726">
        <v>10</v>
      </c>
    </row>
    <row r="1727" spans="1:18" x14ac:dyDescent="0.25">
      <c r="A1727" s="8" t="s">
        <v>697</v>
      </c>
      <c r="B1727">
        <v>1</v>
      </c>
      <c r="C1727">
        <v>0</v>
      </c>
      <c r="D1727">
        <v>2020</v>
      </c>
      <c r="E1727">
        <v>1</v>
      </c>
      <c r="F1727" t="s">
        <v>654</v>
      </c>
      <c r="G1727">
        <v>1406</v>
      </c>
      <c r="H1727" t="b">
        <v>0</v>
      </c>
      <c r="I1727">
        <v>570</v>
      </c>
      <c r="J1727">
        <v>0</v>
      </c>
      <c r="K1727">
        <v>1</v>
      </c>
      <c r="L1727" t="s">
        <v>19</v>
      </c>
      <c r="M1727" t="s">
        <v>23</v>
      </c>
      <c r="N1727" t="s">
        <v>24</v>
      </c>
      <c r="O1727" t="s">
        <v>27</v>
      </c>
      <c r="P1727">
        <v>2</v>
      </c>
      <c r="Q1727">
        <v>2</v>
      </c>
      <c r="R1727">
        <v>4</v>
      </c>
    </row>
    <row r="1728" spans="1:18" x14ac:dyDescent="0.25">
      <c r="A1728" s="8" t="s">
        <v>697</v>
      </c>
      <c r="B1728">
        <v>1</v>
      </c>
      <c r="C1728">
        <v>0</v>
      </c>
      <c r="D1728">
        <v>2020</v>
      </c>
      <c r="E1728">
        <v>1</v>
      </c>
      <c r="F1728" t="s">
        <v>654</v>
      </c>
      <c r="G1728">
        <v>1800</v>
      </c>
      <c r="H1728" t="b">
        <v>0</v>
      </c>
      <c r="I1728">
        <v>0</v>
      </c>
      <c r="J1728">
        <v>3570</v>
      </c>
      <c r="K1728">
        <v>1</v>
      </c>
      <c r="L1728" t="s">
        <v>19</v>
      </c>
      <c r="M1728" t="s">
        <v>30</v>
      </c>
      <c r="N1728" t="s">
        <v>31</v>
      </c>
      <c r="O1728" t="s">
        <v>33</v>
      </c>
      <c r="P1728">
        <v>2</v>
      </c>
      <c r="Q1728">
        <v>4</v>
      </c>
      <c r="R1728">
        <v>1</v>
      </c>
    </row>
    <row r="1729" spans="1:18" x14ac:dyDescent="0.25">
      <c r="A1729" s="8" t="s">
        <v>697</v>
      </c>
      <c r="B1729">
        <v>1</v>
      </c>
      <c r="C1729">
        <v>0</v>
      </c>
      <c r="D1729">
        <v>2020</v>
      </c>
      <c r="E1729">
        <v>1</v>
      </c>
      <c r="F1729" t="s">
        <v>654</v>
      </c>
      <c r="G1729">
        <v>3070</v>
      </c>
      <c r="H1729" t="b">
        <v>0</v>
      </c>
      <c r="I1729">
        <v>3000</v>
      </c>
      <c r="J1729">
        <v>0</v>
      </c>
      <c r="K1729">
        <v>2</v>
      </c>
      <c r="L1729" t="s">
        <v>46</v>
      </c>
      <c r="M1729" t="s">
        <v>47</v>
      </c>
      <c r="N1729" t="s">
        <v>47</v>
      </c>
      <c r="O1729" t="s">
        <v>47</v>
      </c>
      <c r="P1729">
        <v>2</v>
      </c>
      <c r="Q1729">
        <v>3</v>
      </c>
      <c r="R1729">
        <v>3</v>
      </c>
    </row>
    <row r="1730" spans="1:18" x14ac:dyDescent="0.25">
      <c r="A1730" s="8" t="s">
        <v>697</v>
      </c>
      <c r="B1730">
        <v>1</v>
      </c>
      <c r="C1730">
        <v>0</v>
      </c>
      <c r="D1730">
        <v>2020</v>
      </c>
      <c r="E1730">
        <v>1</v>
      </c>
      <c r="F1730" t="s">
        <v>654</v>
      </c>
      <c r="G1730">
        <v>3900</v>
      </c>
      <c r="H1730" t="b">
        <v>0</v>
      </c>
      <c r="I1730">
        <v>31067.91</v>
      </c>
      <c r="J1730">
        <v>0</v>
      </c>
      <c r="K1730">
        <v>2</v>
      </c>
      <c r="L1730" t="s">
        <v>226</v>
      </c>
      <c r="M1730" t="s">
        <v>226</v>
      </c>
      <c r="N1730" t="s">
        <v>226</v>
      </c>
      <c r="O1730" t="s">
        <v>62</v>
      </c>
      <c r="P1730">
        <v>4</v>
      </c>
      <c r="Q1730">
        <v>1</v>
      </c>
      <c r="R1730">
        <v>1</v>
      </c>
    </row>
    <row r="1731" spans="1:18" x14ac:dyDescent="0.25">
      <c r="A1731" s="8" t="s">
        <v>697</v>
      </c>
      <c r="B1731">
        <v>1</v>
      </c>
      <c r="C1731">
        <v>0</v>
      </c>
      <c r="D1731">
        <v>2020</v>
      </c>
      <c r="E1731">
        <v>1</v>
      </c>
      <c r="F1731" t="s">
        <v>654</v>
      </c>
      <c r="G1731">
        <v>4830</v>
      </c>
      <c r="H1731" t="b">
        <v>0</v>
      </c>
      <c r="I1731">
        <v>0</v>
      </c>
      <c r="J1731">
        <v>31067.91</v>
      </c>
      <c r="K1731">
        <v>0</v>
      </c>
      <c r="L1731" t="s">
        <v>63</v>
      </c>
      <c r="M1731" t="s">
        <v>69</v>
      </c>
      <c r="N1731" t="s">
        <v>69</v>
      </c>
      <c r="O1731" t="s">
        <v>69</v>
      </c>
      <c r="P1731">
        <v>1</v>
      </c>
      <c r="Q1731">
        <v>4</v>
      </c>
      <c r="R1731">
        <v>1</v>
      </c>
    </row>
    <row r="1732" spans="1:18" x14ac:dyDescent="0.25">
      <c r="A1732" s="8" t="s">
        <v>697</v>
      </c>
      <c r="B1732">
        <v>1</v>
      </c>
      <c r="C1732">
        <v>0</v>
      </c>
      <c r="D1732">
        <v>2020</v>
      </c>
      <c r="E1732">
        <v>2</v>
      </c>
      <c r="G1732">
        <v>1401</v>
      </c>
      <c r="H1732" t="b">
        <v>0</v>
      </c>
      <c r="I1732">
        <v>5.37</v>
      </c>
      <c r="J1732">
        <v>0</v>
      </c>
      <c r="K1732">
        <v>1</v>
      </c>
      <c r="L1732" t="s">
        <v>19</v>
      </c>
      <c r="M1732" t="s">
        <v>23</v>
      </c>
      <c r="N1732" t="s">
        <v>24</v>
      </c>
      <c r="O1732" t="s">
        <v>26</v>
      </c>
      <c r="P1732">
        <v>2</v>
      </c>
      <c r="Q1732">
        <v>2</v>
      </c>
      <c r="R1732">
        <v>4</v>
      </c>
    </row>
    <row r="1733" spans="1:18" x14ac:dyDescent="0.25">
      <c r="A1733" s="8" t="s">
        <v>697</v>
      </c>
      <c r="B1733">
        <v>1</v>
      </c>
      <c r="C1733">
        <v>0</v>
      </c>
      <c r="D1733">
        <v>2020</v>
      </c>
      <c r="E1733">
        <v>2</v>
      </c>
      <c r="G1733">
        <v>1406</v>
      </c>
      <c r="H1733" t="b">
        <v>0</v>
      </c>
      <c r="I1733">
        <v>255.34</v>
      </c>
      <c r="J1733">
        <v>0</v>
      </c>
      <c r="K1733">
        <v>1</v>
      </c>
      <c r="L1733" t="s">
        <v>19</v>
      </c>
      <c r="M1733" t="s">
        <v>23</v>
      </c>
      <c r="N1733" t="s">
        <v>24</v>
      </c>
      <c r="O1733" t="s">
        <v>27</v>
      </c>
      <c r="P1733">
        <v>2</v>
      </c>
      <c r="Q1733">
        <v>2</v>
      </c>
      <c r="R1733">
        <v>4</v>
      </c>
    </row>
    <row r="1734" spans="1:18" x14ac:dyDescent="0.25">
      <c r="A1734" s="8" t="s">
        <v>697</v>
      </c>
      <c r="B1734">
        <v>1</v>
      </c>
      <c r="C1734">
        <v>0</v>
      </c>
      <c r="D1734">
        <v>2020</v>
      </c>
      <c r="E1734">
        <v>2</v>
      </c>
      <c r="G1734">
        <v>1434</v>
      </c>
      <c r="H1734" t="b">
        <v>0</v>
      </c>
      <c r="I1734">
        <v>227.17</v>
      </c>
      <c r="J1734">
        <v>0</v>
      </c>
      <c r="K1734">
        <v>1</v>
      </c>
      <c r="L1734" t="s">
        <v>19</v>
      </c>
      <c r="M1734" t="s">
        <v>23</v>
      </c>
      <c r="N1734" t="s">
        <v>24</v>
      </c>
      <c r="O1734" t="s">
        <v>28</v>
      </c>
      <c r="P1734">
        <v>2</v>
      </c>
      <c r="Q1734">
        <v>2</v>
      </c>
      <c r="R1734">
        <v>4</v>
      </c>
    </row>
    <row r="1735" spans="1:18" x14ac:dyDescent="0.25">
      <c r="A1735" s="8" t="s">
        <v>697</v>
      </c>
      <c r="B1735">
        <v>1</v>
      </c>
      <c r="C1735">
        <v>0</v>
      </c>
      <c r="D1735">
        <v>2020</v>
      </c>
      <c r="E1735">
        <v>2</v>
      </c>
      <c r="G1735">
        <v>1803</v>
      </c>
      <c r="H1735" t="b">
        <v>0</v>
      </c>
      <c r="I1735">
        <v>26279.85</v>
      </c>
      <c r="J1735">
        <v>-116266.87</v>
      </c>
      <c r="K1735">
        <v>1</v>
      </c>
      <c r="L1735" t="s">
        <v>19</v>
      </c>
      <c r="M1735" t="s">
        <v>30</v>
      </c>
      <c r="N1735" t="s">
        <v>31</v>
      </c>
      <c r="O1735" t="s">
        <v>33</v>
      </c>
      <c r="P1735">
        <v>2</v>
      </c>
      <c r="Q1735">
        <v>4</v>
      </c>
      <c r="R1735">
        <v>1</v>
      </c>
    </row>
    <row r="1736" spans="1:18" x14ac:dyDescent="0.25">
      <c r="A1736" s="8" t="s">
        <v>697</v>
      </c>
      <c r="B1736">
        <v>1</v>
      </c>
      <c r="C1736">
        <v>0</v>
      </c>
      <c r="D1736">
        <v>2020</v>
      </c>
      <c r="E1736">
        <v>2</v>
      </c>
      <c r="G1736">
        <v>3300</v>
      </c>
      <c r="H1736" t="b">
        <v>0</v>
      </c>
      <c r="I1736">
        <v>-129652.99</v>
      </c>
      <c r="J1736">
        <v>0</v>
      </c>
      <c r="K1736">
        <v>2</v>
      </c>
      <c r="L1736" t="s">
        <v>51</v>
      </c>
      <c r="M1736" t="s">
        <v>149</v>
      </c>
      <c r="N1736" t="s">
        <v>149</v>
      </c>
      <c r="O1736" t="s">
        <v>150</v>
      </c>
      <c r="P1736">
        <v>3</v>
      </c>
      <c r="Q1736">
        <v>4</v>
      </c>
      <c r="R1736">
        <v>1</v>
      </c>
    </row>
    <row r="1737" spans="1:18" x14ac:dyDescent="0.25">
      <c r="A1737" s="8" t="s">
        <v>697</v>
      </c>
      <c r="B1737">
        <v>1</v>
      </c>
      <c r="C1737">
        <v>0</v>
      </c>
      <c r="D1737">
        <v>2020</v>
      </c>
      <c r="E1737">
        <v>2</v>
      </c>
      <c r="G1737">
        <v>3820</v>
      </c>
      <c r="H1737" t="b">
        <v>0</v>
      </c>
      <c r="I1737">
        <v>13211.88</v>
      </c>
      <c r="J1737">
        <v>0</v>
      </c>
      <c r="K1737">
        <v>2</v>
      </c>
      <c r="L1737" t="s">
        <v>51</v>
      </c>
      <c r="M1737" t="s">
        <v>52</v>
      </c>
      <c r="N1737" t="s">
        <v>52</v>
      </c>
      <c r="O1737" t="s">
        <v>119</v>
      </c>
      <c r="P1737">
        <v>3</v>
      </c>
      <c r="Q1737">
        <v>8</v>
      </c>
      <c r="R1737">
        <v>1</v>
      </c>
    </row>
    <row r="1738" spans="1:18" x14ac:dyDescent="0.25">
      <c r="A1738" s="8" t="s">
        <v>697</v>
      </c>
      <c r="B1738">
        <v>1</v>
      </c>
      <c r="C1738">
        <v>0</v>
      </c>
      <c r="D1738">
        <v>2020</v>
      </c>
      <c r="E1738">
        <v>2</v>
      </c>
      <c r="G1738">
        <v>3841</v>
      </c>
      <c r="H1738" t="b">
        <v>0</v>
      </c>
      <c r="I1738">
        <v>0</v>
      </c>
      <c r="J1738">
        <v>26279.85</v>
      </c>
      <c r="K1738">
        <v>2</v>
      </c>
      <c r="L1738" t="s">
        <v>51</v>
      </c>
      <c r="M1738" t="s">
        <v>52</v>
      </c>
      <c r="N1738" t="s">
        <v>52</v>
      </c>
      <c r="O1738" t="s">
        <v>61</v>
      </c>
      <c r="P1738">
        <v>3</v>
      </c>
      <c r="Q1738">
        <v>8</v>
      </c>
      <c r="R1738">
        <v>1</v>
      </c>
    </row>
    <row r="1739" spans="1:18" x14ac:dyDescent="0.25">
      <c r="A1739" s="8" t="s">
        <v>697</v>
      </c>
      <c r="B1739">
        <v>1</v>
      </c>
      <c r="C1739">
        <v>0</v>
      </c>
      <c r="D1739">
        <v>2020</v>
      </c>
      <c r="E1739">
        <v>2</v>
      </c>
      <c r="G1739">
        <v>6110</v>
      </c>
      <c r="H1739" t="b">
        <v>0</v>
      </c>
      <c r="I1739">
        <v>-313.64</v>
      </c>
      <c r="J1739">
        <v>0</v>
      </c>
      <c r="K1739">
        <v>0</v>
      </c>
      <c r="L1739" t="s">
        <v>70</v>
      </c>
      <c r="M1739" t="s">
        <v>74</v>
      </c>
      <c r="N1739" t="s">
        <v>78</v>
      </c>
      <c r="O1739" t="s">
        <v>79</v>
      </c>
      <c r="P1739">
        <v>2</v>
      </c>
      <c r="Q1739">
        <v>2</v>
      </c>
      <c r="R1739">
        <v>2</v>
      </c>
    </row>
    <row r="1740" spans="1:18" x14ac:dyDescent="0.25">
      <c r="A1740" s="8" t="s">
        <v>697</v>
      </c>
      <c r="B1740">
        <v>1</v>
      </c>
      <c r="C1740">
        <v>0</v>
      </c>
      <c r="D1740">
        <v>2020</v>
      </c>
      <c r="E1740">
        <v>2</v>
      </c>
      <c r="F1740" t="s">
        <v>647</v>
      </c>
      <c r="G1740">
        <v>650</v>
      </c>
      <c r="H1740" t="b">
        <v>0</v>
      </c>
      <c r="I1740">
        <v>0</v>
      </c>
      <c r="J1740">
        <v>221.08</v>
      </c>
      <c r="K1740">
        <v>1</v>
      </c>
      <c r="L1740" t="s">
        <v>9</v>
      </c>
      <c r="M1740" t="s">
        <v>13</v>
      </c>
      <c r="N1740" t="s">
        <v>14</v>
      </c>
      <c r="O1740" t="s">
        <v>17</v>
      </c>
      <c r="P1740">
        <v>1</v>
      </c>
      <c r="Q1740">
        <v>2</v>
      </c>
      <c r="R1740">
        <v>3</v>
      </c>
    </row>
    <row r="1741" spans="1:18" x14ac:dyDescent="0.25">
      <c r="A1741" s="8" t="s">
        <v>697</v>
      </c>
      <c r="B1741">
        <v>1</v>
      </c>
      <c r="C1741">
        <v>0</v>
      </c>
      <c r="D1741">
        <v>2020</v>
      </c>
      <c r="E1741">
        <v>2</v>
      </c>
      <c r="F1741" t="s">
        <v>647</v>
      </c>
      <c r="G1741">
        <v>1406</v>
      </c>
      <c r="H1741" t="b">
        <v>0</v>
      </c>
      <c r="I1741">
        <v>19629.900000000001</v>
      </c>
      <c r="J1741">
        <v>0</v>
      </c>
      <c r="K1741">
        <v>1</v>
      </c>
      <c r="L1741" t="s">
        <v>19</v>
      </c>
      <c r="M1741" t="s">
        <v>23</v>
      </c>
      <c r="N1741" t="s">
        <v>24</v>
      </c>
      <c r="O1741" t="s">
        <v>27</v>
      </c>
      <c r="P1741">
        <v>2</v>
      </c>
      <c r="Q1741">
        <v>2</v>
      </c>
      <c r="R1741">
        <v>4</v>
      </c>
    </row>
    <row r="1742" spans="1:18" x14ac:dyDescent="0.25">
      <c r="A1742" s="8" t="s">
        <v>697</v>
      </c>
      <c r="B1742">
        <v>1</v>
      </c>
      <c r="C1742">
        <v>0</v>
      </c>
      <c r="D1742">
        <v>2020</v>
      </c>
      <c r="E1742">
        <v>2</v>
      </c>
      <c r="F1742" t="s">
        <v>647</v>
      </c>
      <c r="G1742">
        <v>1800</v>
      </c>
      <c r="H1742" t="b">
        <v>0</v>
      </c>
      <c r="I1742">
        <v>12332.78</v>
      </c>
      <c r="J1742">
        <v>152825.84</v>
      </c>
      <c r="K1742">
        <v>1</v>
      </c>
      <c r="L1742" t="s">
        <v>19</v>
      </c>
      <c r="M1742" t="s">
        <v>30</v>
      </c>
      <c r="N1742" t="s">
        <v>31</v>
      </c>
      <c r="O1742" t="s">
        <v>33</v>
      </c>
      <c r="P1742">
        <v>2</v>
      </c>
      <c r="Q1742">
        <v>4</v>
      </c>
      <c r="R1742">
        <v>1</v>
      </c>
    </row>
    <row r="1743" spans="1:18" x14ac:dyDescent="0.25">
      <c r="A1743" s="8" t="s">
        <v>697</v>
      </c>
      <c r="B1743">
        <v>1</v>
      </c>
      <c r="C1743">
        <v>0</v>
      </c>
      <c r="D1743">
        <v>2020</v>
      </c>
      <c r="E1743">
        <v>2</v>
      </c>
      <c r="F1743" t="s">
        <v>647</v>
      </c>
      <c r="G1743">
        <v>3070</v>
      </c>
      <c r="H1743" t="b">
        <v>0</v>
      </c>
      <c r="I1743">
        <v>66266.820000000007</v>
      </c>
      <c r="J1743">
        <v>0</v>
      </c>
      <c r="K1743">
        <v>2</v>
      </c>
      <c r="L1743" t="s">
        <v>46</v>
      </c>
      <c r="M1743" t="s">
        <v>47</v>
      </c>
      <c r="N1743" t="s">
        <v>47</v>
      </c>
      <c r="O1743" t="s">
        <v>47</v>
      </c>
      <c r="P1743">
        <v>2</v>
      </c>
      <c r="Q1743">
        <v>3</v>
      </c>
      <c r="R1743">
        <v>3</v>
      </c>
    </row>
    <row r="1744" spans="1:18" x14ac:dyDescent="0.25">
      <c r="A1744" s="8" t="s">
        <v>697</v>
      </c>
      <c r="B1744">
        <v>1</v>
      </c>
      <c r="C1744">
        <v>0</v>
      </c>
      <c r="D1744">
        <v>2020</v>
      </c>
      <c r="E1744">
        <v>2</v>
      </c>
      <c r="F1744" t="s">
        <v>647</v>
      </c>
      <c r="G1744">
        <v>3300</v>
      </c>
      <c r="H1744" t="b">
        <v>0</v>
      </c>
      <c r="I1744">
        <v>53680.13</v>
      </c>
      <c r="J1744">
        <v>24651.390000000003</v>
      </c>
      <c r="K1744">
        <v>2</v>
      </c>
      <c r="L1744" t="s">
        <v>51</v>
      </c>
      <c r="M1744" t="s">
        <v>149</v>
      </c>
      <c r="N1744" t="s">
        <v>149</v>
      </c>
      <c r="O1744" t="s">
        <v>150</v>
      </c>
      <c r="P1744">
        <v>3</v>
      </c>
      <c r="Q1744">
        <v>4</v>
      </c>
      <c r="R1744">
        <v>1</v>
      </c>
    </row>
    <row r="1745" spans="1:18" x14ac:dyDescent="0.25">
      <c r="A1745" s="8" t="s">
        <v>697</v>
      </c>
      <c r="B1745">
        <v>1</v>
      </c>
      <c r="C1745">
        <v>0</v>
      </c>
      <c r="D1745">
        <v>2020</v>
      </c>
      <c r="E1745">
        <v>2</v>
      </c>
      <c r="F1745" t="s">
        <v>647</v>
      </c>
      <c r="G1745">
        <v>3820</v>
      </c>
      <c r="H1745" t="b">
        <v>0</v>
      </c>
      <c r="I1745">
        <v>0</v>
      </c>
      <c r="J1745">
        <v>12332.78</v>
      </c>
      <c r="K1745">
        <v>2</v>
      </c>
      <c r="L1745" t="s">
        <v>51</v>
      </c>
      <c r="M1745" t="s">
        <v>52</v>
      </c>
      <c r="N1745" t="s">
        <v>52</v>
      </c>
      <c r="O1745" t="s">
        <v>119</v>
      </c>
      <c r="P1745">
        <v>3</v>
      </c>
      <c r="Q1745">
        <v>8</v>
      </c>
      <c r="R1745">
        <v>1</v>
      </c>
    </row>
    <row r="1746" spans="1:18" x14ac:dyDescent="0.25">
      <c r="A1746" s="8" t="s">
        <v>697</v>
      </c>
      <c r="B1746">
        <v>1</v>
      </c>
      <c r="C1746">
        <v>0</v>
      </c>
      <c r="D1746">
        <v>2020</v>
      </c>
      <c r="E1746">
        <v>2</v>
      </c>
      <c r="F1746" t="s">
        <v>647</v>
      </c>
      <c r="G1746">
        <v>6095</v>
      </c>
      <c r="H1746" t="b">
        <v>0</v>
      </c>
      <c r="I1746">
        <v>26400</v>
      </c>
      <c r="J1746">
        <v>0</v>
      </c>
      <c r="K1746">
        <v>0</v>
      </c>
      <c r="L1746" t="s">
        <v>70</v>
      </c>
      <c r="M1746" t="s">
        <v>74</v>
      </c>
      <c r="N1746" t="s">
        <v>75</v>
      </c>
      <c r="O1746" t="s">
        <v>115</v>
      </c>
      <c r="P1746">
        <v>2</v>
      </c>
      <c r="Q1746">
        <v>2</v>
      </c>
      <c r="R1746">
        <v>1</v>
      </c>
    </row>
    <row r="1747" spans="1:18" x14ac:dyDescent="0.25">
      <c r="A1747" s="8" t="s">
        <v>697</v>
      </c>
      <c r="B1747">
        <v>1</v>
      </c>
      <c r="C1747">
        <v>0</v>
      </c>
      <c r="D1747">
        <v>2020</v>
      </c>
      <c r="E1747">
        <v>2</v>
      </c>
      <c r="F1747" t="s">
        <v>647</v>
      </c>
      <c r="G1747">
        <v>6220</v>
      </c>
      <c r="H1747" t="b">
        <v>0</v>
      </c>
      <c r="I1747">
        <v>221.08</v>
      </c>
      <c r="J1747">
        <v>0</v>
      </c>
      <c r="K1747">
        <v>0</v>
      </c>
      <c r="L1747" t="s">
        <v>70</v>
      </c>
      <c r="M1747" t="s">
        <v>134</v>
      </c>
      <c r="N1747" t="s">
        <v>137</v>
      </c>
      <c r="O1747" t="s">
        <v>138</v>
      </c>
      <c r="P1747">
        <v>2</v>
      </c>
      <c r="Q1747">
        <v>3</v>
      </c>
      <c r="R1747">
        <v>2</v>
      </c>
    </row>
    <row r="1748" spans="1:18" x14ac:dyDescent="0.25">
      <c r="A1748" s="8" t="s">
        <v>697</v>
      </c>
      <c r="B1748">
        <v>1</v>
      </c>
      <c r="C1748">
        <v>0</v>
      </c>
      <c r="D1748">
        <v>2020</v>
      </c>
      <c r="E1748">
        <v>2</v>
      </c>
      <c r="F1748" t="s">
        <v>647</v>
      </c>
      <c r="G1748">
        <v>6300</v>
      </c>
      <c r="H1748" t="b">
        <v>0</v>
      </c>
      <c r="I1748">
        <v>400</v>
      </c>
      <c r="J1748">
        <v>0</v>
      </c>
      <c r="K1748">
        <v>0</v>
      </c>
      <c r="L1748" t="s">
        <v>70</v>
      </c>
      <c r="M1748" t="s">
        <v>82</v>
      </c>
      <c r="N1748" t="s">
        <v>83</v>
      </c>
      <c r="O1748" t="s">
        <v>82</v>
      </c>
      <c r="P1748">
        <v>2</v>
      </c>
      <c r="Q1748">
        <v>4</v>
      </c>
      <c r="R1748">
        <v>10</v>
      </c>
    </row>
    <row r="1749" spans="1:18" x14ac:dyDescent="0.25">
      <c r="A1749" s="8" t="s">
        <v>697</v>
      </c>
      <c r="B1749">
        <v>1</v>
      </c>
      <c r="C1749">
        <v>0</v>
      </c>
      <c r="D1749">
        <v>2020</v>
      </c>
      <c r="E1749">
        <v>2</v>
      </c>
      <c r="F1749" t="s">
        <v>647</v>
      </c>
      <c r="G1749">
        <v>6310</v>
      </c>
      <c r="H1749" t="b">
        <v>0</v>
      </c>
      <c r="I1749">
        <v>5300</v>
      </c>
      <c r="J1749">
        <v>0</v>
      </c>
      <c r="K1749">
        <v>0</v>
      </c>
      <c r="L1749" t="s">
        <v>70</v>
      </c>
      <c r="M1749" t="s">
        <v>82</v>
      </c>
      <c r="N1749" t="s">
        <v>84</v>
      </c>
      <c r="O1749" t="s">
        <v>85</v>
      </c>
      <c r="P1749">
        <v>2</v>
      </c>
      <c r="Q1749">
        <v>4</v>
      </c>
      <c r="R1749">
        <v>1</v>
      </c>
    </row>
    <row r="1750" spans="1:18" x14ac:dyDescent="0.25">
      <c r="A1750" s="8" t="s">
        <v>697</v>
      </c>
      <c r="B1750">
        <v>1</v>
      </c>
      <c r="C1750">
        <v>0</v>
      </c>
      <c r="D1750">
        <v>2020</v>
      </c>
      <c r="E1750">
        <v>2</v>
      </c>
      <c r="F1750" t="s">
        <v>647</v>
      </c>
      <c r="G1750">
        <v>6325</v>
      </c>
      <c r="H1750" t="b">
        <v>0</v>
      </c>
      <c r="I1750">
        <v>-4604.55</v>
      </c>
      <c r="J1750">
        <v>0</v>
      </c>
      <c r="K1750">
        <v>0</v>
      </c>
      <c r="L1750" t="s">
        <v>70</v>
      </c>
      <c r="M1750" t="s">
        <v>82</v>
      </c>
      <c r="N1750" t="s">
        <v>84</v>
      </c>
      <c r="O1750" t="s">
        <v>86</v>
      </c>
      <c r="P1750">
        <v>2</v>
      </c>
      <c r="Q1750">
        <v>4</v>
      </c>
      <c r="R1750">
        <v>1</v>
      </c>
    </row>
    <row r="1751" spans="1:18" x14ac:dyDescent="0.25">
      <c r="A1751" s="8" t="s">
        <v>697</v>
      </c>
      <c r="B1751">
        <v>1</v>
      </c>
      <c r="C1751">
        <v>0</v>
      </c>
      <c r="D1751">
        <v>2020</v>
      </c>
      <c r="E1751">
        <v>2</v>
      </c>
      <c r="F1751" t="s">
        <v>647</v>
      </c>
      <c r="G1751">
        <v>6330</v>
      </c>
      <c r="H1751" t="b">
        <v>0</v>
      </c>
      <c r="I1751">
        <v>430</v>
      </c>
      <c r="J1751">
        <v>0</v>
      </c>
      <c r="K1751">
        <v>0</v>
      </c>
      <c r="L1751" t="s">
        <v>70</v>
      </c>
      <c r="M1751" t="s">
        <v>82</v>
      </c>
      <c r="N1751" t="s">
        <v>84</v>
      </c>
      <c r="O1751" t="s">
        <v>87</v>
      </c>
      <c r="P1751">
        <v>2</v>
      </c>
      <c r="Q1751">
        <v>4</v>
      </c>
      <c r="R1751">
        <v>1</v>
      </c>
    </row>
    <row r="1752" spans="1:18" x14ac:dyDescent="0.25">
      <c r="A1752" s="8" t="s">
        <v>697</v>
      </c>
      <c r="B1752">
        <v>1</v>
      </c>
      <c r="C1752">
        <v>0</v>
      </c>
      <c r="D1752">
        <v>2020</v>
      </c>
      <c r="E1752">
        <v>2</v>
      </c>
      <c r="F1752" t="s">
        <v>647</v>
      </c>
      <c r="G1752">
        <v>6420</v>
      </c>
      <c r="H1752" t="b">
        <v>0</v>
      </c>
      <c r="I1752">
        <v>102</v>
      </c>
      <c r="J1752">
        <v>0</v>
      </c>
      <c r="K1752">
        <v>0</v>
      </c>
      <c r="L1752" t="s">
        <v>70</v>
      </c>
      <c r="M1752" t="s">
        <v>82</v>
      </c>
      <c r="N1752" t="s">
        <v>88</v>
      </c>
      <c r="O1752" t="s">
        <v>90</v>
      </c>
      <c r="P1752">
        <v>2</v>
      </c>
      <c r="Q1752">
        <v>4</v>
      </c>
      <c r="R1752">
        <v>2</v>
      </c>
    </row>
    <row r="1753" spans="1:18" x14ac:dyDescent="0.25">
      <c r="A1753" s="8" t="s">
        <v>697</v>
      </c>
      <c r="B1753">
        <v>1</v>
      </c>
      <c r="C1753">
        <v>0</v>
      </c>
      <c r="D1753">
        <v>2020</v>
      </c>
      <c r="E1753">
        <v>2</v>
      </c>
      <c r="F1753" t="s">
        <v>647</v>
      </c>
      <c r="G1753">
        <v>6800</v>
      </c>
      <c r="H1753" t="b">
        <v>0</v>
      </c>
      <c r="I1753">
        <v>40</v>
      </c>
      <c r="J1753">
        <v>0</v>
      </c>
      <c r="K1753">
        <v>0</v>
      </c>
      <c r="L1753" t="s">
        <v>70</v>
      </c>
      <c r="M1753" t="s">
        <v>82</v>
      </c>
      <c r="N1753" t="s">
        <v>99</v>
      </c>
      <c r="O1753" t="s">
        <v>123</v>
      </c>
      <c r="P1753">
        <v>2</v>
      </c>
      <c r="Q1753">
        <v>4</v>
      </c>
      <c r="R1753">
        <v>6</v>
      </c>
    </row>
    <row r="1754" spans="1:18" x14ac:dyDescent="0.25">
      <c r="A1754" s="8" t="s">
        <v>697</v>
      </c>
      <c r="B1754">
        <v>1</v>
      </c>
      <c r="C1754">
        <v>0</v>
      </c>
      <c r="D1754">
        <v>2020</v>
      </c>
      <c r="E1754">
        <v>2</v>
      </c>
      <c r="F1754" t="s">
        <v>647</v>
      </c>
      <c r="G1754">
        <v>6805</v>
      </c>
      <c r="H1754" t="b">
        <v>0</v>
      </c>
      <c r="I1754">
        <v>230</v>
      </c>
      <c r="J1754">
        <v>0</v>
      </c>
      <c r="K1754">
        <v>0</v>
      </c>
      <c r="L1754" t="s">
        <v>70</v>
      </c>
      <c r="M1754" t="s">
        <v>82</v>
      </c>
      <c r="N1754" t="s">
        <v>99</v>
      </c>
      <c r="O1754" t="s">
        <v>100</v>
      </c>
      <c r="P1754">
        <v>2</v>
      </c>
      <c r="Q1754">
        <v>4</v>
      </c>
      <c r="R1754">
        <v>6</v>
      </c>
    </row>
    <row r="1755" spans="1:18" x14ac:dyDescent="0.25">
      <c r="A1755" s="8" t="s">
        <v>697</v>
      </c>
      <c r="B1755">
        <v>1</v>
      </c>
      <c r="C1755">
        <v>0</v>
      </c>
      <c r="D1755">
        <v>2020</v>
      </c>
      <c r="E1755">
        <v>2</v>
      </c>
      <c r="F1755" t="s">
        <v>647</v>
      </c>
      <c r="G1755">
        <v>6815</v>
      </c>
      <c r="H1755" t="b">
        <v>0</v>
      </c>
      <c r="I1755">
        <v>200</v>
      </c>
      <c r="J1755">
        <v>0</v>
      </c>
      <c r="K1755">
        <v>0</v>
      </c>
      <c r="L1755" t="s">
        <v>70</v>
      </c>
      <c r="M1755" t="s">
        <v>82</v>
      </c>
      <c r="N1755" t="s">
        <v>99</v>
      </c>
      <c r="O1755" t="s">
        <v>99</v>
      </c>
      <c r="P1755">
        <v>2</v>
      </c>
      <c r="Q1755">
        <v>4</v>
      </c>
      <c r="R1755">
        <v>6</v>
      </c>
    </row>
    <row r="1756" spans="1:18" x14ac:dyDescent="0.25">
      <c r="A1756" s="8" t="s">
        <v>697</v>
      </c>
      <c r="B1756">
        <v>1</v>
      </c>
      <c r="C1756">
        <v>0</v>
      </c>
      <c r="D1756">
        <v>2020</v>
      </c>
      <c r="E1756">
        <v>2</v>
      </c>
      <c r="F1756" t="s">
        <v>647</v>
      </c>
      <c r="G1756">
        <v>6825</v>
      </c>
      <c r="H1756" t="b">
        <v>0</v>
      </c>
      <c r="I1756">
        <v>9322.93</v>
      </c>
      <c r="J1756">
        <v>0</v>
      </c>
      <c r="K1756">
        <v>0</v>
      </c>
      <c r="L1756" t="s">
        <v>70</v>
      </c>
      <c r="M1756" t="s">
        <v>82</v>
      </c>
      <c r="N1756" t="s">
        <v>101</v>
      </c>
      <c r="O1756" t="s">
        <v>102</v>
      </c>
      <c r="P1756">
        <v>2</v>
      </c>
      <c r="Q1756">
        <v>4</v>
      </c>
      <c r="R1756">
        <v>9</v>
      </c>
    </row>
    <row r="1757" spans="1:18" x14ac:dyDescent="0.25">
      <c r="A1757" s="8" t="s">
        <v>697</v>
      </c>
      <c r="B1757">
        <v>1</v>
      </c>
      <c r="C1757">
        <v>0</v>
      </c>
      <c r="D1757">
        <v>2020</v>
      </c>
      <c r="E1757">
        <v>2</v>
      </c>
      <c r="F1757" t="s">
        <v>647</v>
      </c>
      <c r="G1757">
        <v>6830</v>
      </c>
      <c r="H1757" t="b">
        <v>0</v>
      </c>
      <c r="I1757">
        <v>-20</v>
      </c>
      <c r="J1757">
        <v>0</v>
      </c>
      <c r="K1757">
        <v>0</v>
      </c>
      <c r="L1757" t="s">
        <v>70</v>
      </c>
      <c r="M1757" t="s">
        <v>82</v>
      </c>
      <c r="N1757" t="s">
        <v>101</v>
      </c>
      <c r="O1757" t="s">
        <v>151</v>
      </c>
      <c r="P1757">
        <v>2</v>
      </c>
      <c r="Q1757">
        <v>4</v>
      </c>
      <c r="R1757">
        <v>9</v>
      </c>
    </row>
    <row r="1758" spans="1:18" x14ac:dyDescent="0.25">
      <c r="A1758" s="8" t="s">
        <v>697</v>
      </c>
      <c r="B1758">
        <v>1</v>
      </c>
      <c r="C1758">
        <v>0</v>
      </c>
      <c r="D1758">
        <v>2020</v>
      </c>
      <c r="E1758">
        <v>2</v>
      </c>
      <c r="F1758" t="s">
        <v>647</v>
      </c>
      <c r="G1758">
        <v>6855</v>
      </c>
      <c r="H1758" t="b">
        <v>0</v>
      </c>
      <c r="I1758">
        <v>100</v>
      </c>
      <c r="J1758">
        <v>0</v>
      </c>
      <c r="K1758">
        <v>0</v>
      </c>
      <c r="L1758" t="s">
        <v>70</v>
      </c>
      <c r="M1758" t="s">
        <v>82</v>
      </c>
      <c r="N1758" t="s">
        <v>103</v>
      </c>
      <c r="O1758" t="s">
        <v>104</v>
      </c>
      <c r="P1758">
        <v>2</v>
      </c>
      <c r="Q1758">
        <v>4</v>
      </c>
      <c r="R1758">
        <v>11</v>
      </c>
    </row>
    <row r="1759" spans="1:18" x14ac:dyDescent="0.25">
      <c r="A1759" s="8" t="s">
        <v>697</v>
      </c>
      <c r="B1759">
        <v>1</v>
      </c>
      <c r="C1759">
        <v>0</v>
      </c>
      <c r="D1759">
        <v>2020</v>
      </c>
      <c r="E1759">
        <v>2</v>
      </c>
      <c r="F1759" t="s">
        <v>648</v>
      </c>
      <c r="G1759">
        <v>650</v>
      </c>
      <c r="H1759" t="b">
        <v>0</v>
      </c>
      <c r="I1759">
        <v>2771</v>
      </c>
      <c r="J1759">
        <v>0</v>
      </c>
      <c r="K1759">
        <v>1</v>
      </c>
      <c r="L1759" t="s">
        <v>9</v>
      </c>
      <c r="M1759" t="s">
        <v>13</v>
      </c>
      <c r="N1759" t="s">
        <v>14</v>
      </c>
      <c r="O1759" t="s">
        <v>17</v>
      </c>
      <c r="P1759">
        <v>1</v>
      </c>
      <c r="Q1759">
        <v>2</v>
      </c>
      <c r="R1759">
        <v>3</v>
      </c>
    </row>
    <row r="1760" spans="1:18" x14ac:dyDescent="0.25">
      <c r="A1760" s="8" t="s">
        <v>697</v>
      </c>
      <c r="B1760">
        <v>1</v>
      </c>
      <c r="C1760">
        <v>0</v>
      </c>
      <c r="D1760">
        <v>2020</v>
      </c>
      <c r="E1760">
        <v>2</v>
      </c>
      <c r="F1760" t="s">
        <v>648</v>
      </c>
      <c r="G1760">
        <v>1406</v>
      </c>
      <c r="H1760" t="b">
        <v>0</v>
      </c>
      <c r="I1760">
        <v>792.49</v>
      </c>
      <c r="J1760">
        <v>0</v>
      </c>
      <c r="K1760">
        <v>1</v>
      </c>
      <c r="L1760" t="s">
        <v>19</v>
      </c>
      <c r="M1760" t="s">
        <v>23</v>
      </c>
      <c r="N1760" t="s">
        <v>24</v>
      </c>
      <c r="O1760" t="s">
        <v>27</v>
      </c>
      <c r="P1760">
        <v>2</v>
      </c>
      <c r="Q1760">
        <v>2</v>
      </c>
      <c r="R1760">
        <v>4</v>
      </c>
    </row>
    <row r="1761" spans="1:18" x14ac:dyDescent="0.25">
      <c r="A1761" s="8" t="s">
        <v>697</v>
      </c>
      <c r="B1761">
        <v>1</v>
      </c>
      <c r="C1761">
        <v>0</v>
      </c>
      <c r="D1761">
        <v>2020</v>
      </c>
      <c r="E1761">
        <v>2</v>
      </c>
      <c r="F1761" t="s">
        <v>648</v>
      </c>
      <c r="G1761">
        <v>1800</v>
      </c>
      <c r="H1761" t="b">
        <v>0</v>
      </c>
      <c r="I1761">
        <v>266</v>
      </c>
      <c r="J1761">
        <v>4963.49</v>
      </c>
      <c r="K1761">
        <v>1</v>
      </c>
      <c r="L1761" t="s">
        <v>19</v>
      </c>
      <c r="M1761" t="s">
        <v>30</v>
      </c>
      <c r="N1761" t="s">
        <v>31</v>
      </c>
      <c r="O1761" t="s">
        <v>33</v>
      </c>
      <c r="P1761">
        <v>2</v>
      </c>
      <c r="Q1761">
        <v>4</v>
      </c>
      <c r="R1761">
        <v>1</v>
      </c>
    </row>
    <row r="1762" spans="1:18" x14ac:dyDescent="0.25">
      <c r="A1762" s="8" t="s">
        <v>697</v>
      </c>
      <c r="B1762">
        <v>1</v>
      </c>
      <c r="C1762">
        <v>0</v>
      </c>
      <c r="D1762">
        <v>2020</v>
      </c>
      <c r="E1762">
        <v>2</v>
      </c>
      <c r="F1762" t="s">
        <v>648</v>
      </c>
      <c r="G1762">
        <v>3300</v>
      </c>
      <c r="H1762" t="b">
        <v>0</v>
      </c>
      <c r="I1762">
        <v>1666</v>
      </c>
      <c r="J1762">
        <v>1666</v>
      </c>
      <c r="K1762">
        <v>2</v>
      </c>
      <c r="L1762" t="s">
        <v>51</v>
      </c>
      <c r="M1762" t="s">
        <v>149</v>
      </c>
      <c r="N1762" t="s">
        <v>149</v>
      </c>
      <c r="O1762" t="s">
        <v>150</v>
      </c>
      <c r="P1762">
        <v>3</v>
      </c>
      <c r="Q1762">
        <v>4</v>
      </c>
      <c r="R1762">
        <v>1</v>
      </c>
    </row>
    <row r="1763" spans="1:18" x14ac:dyDescent="0.25">
      <c r="A1763" s="8" t="s">
        <v>697</v>
      </c>
      <c r="B1763">
        <v>1</v>
      </c>
      <c r="C1763">
        <v>0</v>
      </c>
      <c r="D1763">
        <v>2020</v>
      </c>
      <c r="E1763">
        <v>2</v>
      </c>
      <c r="F1763" t="s">
        <v>648</v>
      </c>
      <c r="G1763">
        <v>3820</v>
      </c>
      <c r="H1763" t="b">
        <v>0</v>
      </c>
      <c r="I1763">
        <v>0</v>
      </c>
      <c r="J1763">
        <v>266</v>
      </c>
      <c r="K1763">
        <v>2</v>
      </c>
      <c r="L1763" t="s">
        <v>51</v>
      </c>
      <c r="M1763" t="s">
        <v>52</v>
      </c>
      <c r="N1763" t="s">
        <v>52</v>
      </c>
      <c r="O1763" t="s">
        <v>119</v>
      </c>
      <c r="P1763">
        <v>3</v>
      </c>
      <c r="Q1763">
        <v>8</v>
      </c>
      <c r="R1763">
        <v>1</v>
      </c>
    </row>
    <row r="1764" spans="1:18" x14ac:dyDescent="0.25">
      <c r="A1764" s="8" t="s">
        <v>697</v>
      </c>
      <c r="B1764">
        <v>1</v>
      </c>
      <c r="C1764">
        <v>0</v>
      </c>
      <c r="D1764">
        <v>2020</v>
      </c>
      <c r="E1764">
        <v>2</v>
      </c>
      <c r="F1764" t="s">
        <v>648</v>
      </c>
      <c r="G1764">
        <v>6495</v>
      </c>
      <c r="H1764" t="b">
        <v>0</v>
      </c>
      <c r="I1764">
        <v>1400</v>
      </c>
      <c r="J1764">
        <v>0</v>
      </c>
      <c r="K1764">
        <v>0</v>
      </c>
      <c r="L1764" t="s">
        <v>70</v>
      </c>
      <c r="M1764" t="s">
        <v>82</v>
      </c>
      <c r="N1764" t="s">
        <v>91</v>
      </c>
      <c r="O1764" t="s">
        <v>93</v>
      </c>
      <c r="P1764">
        <v>2</v>
      </c>
      <c r="Q1764">
        <v>4</v>
      </c>
      <c r="R1764">
        <v>3</v>
      </c>
    </row>
    <row r="1765" spans="1:18" x14ac:dyDescent="0.25">
      <c r="A1765" s="8" t="s">
        <v>697</v>
      </c>
      <c r="B1765">
        <v>1</v>
      </c>
      <c r="C1765">
        <v>0</v>
      </c>
      <c r="D1765">
        <v>2020</v>
      </c>
      <c r="E1765">
        <v>2</v>
      </c>
      <c r="F1765" t="s">
        <v>649</v>
      </c>
      <c r="G1765">
        <v>1800</v>
      </c>
      <c r="H1765" t="b">
        <v>0</v>
      </c>
      <c r="I1765">
        <v>0</v>
      </c>
      <c r="J1765">
        <v>14810.31</v>
      </c>
      <c r="K1765">
        <v>1</v>
      </c>
      <c r="L1765" t="s">
        <v>19</v>
      </c>
      <c r="M1765" t="s">
        <v>30</v>
      </c>
      <c r="N1765" t="s">
        <v>31</v>
      </c>
      <c r="O1765" t="s">
        <v>33</v>
      </c>
      <c r="P1765">
        <v>2</v>
      </c>
      <c r="Q1765">
        <v>4</v>
      </c>
      <c r="R1765">
        <v>1</v>
      </c>
    </row>
    <row r="1766" spans="1:18" x14ac:dyDescent="0.25">
      <c r="A1766" s="8" t="s">
        <v>697</v>
      </c>
      <c r="B1766">
        <v>1</v>
      </c>
      <c r="C1766">
        <v>0</v>
      </c>
      <c r="D1766">
        <v>2020</v>
      </c>
      <c r="E1766">
        <v>2</v>
      </c>
      <c r="F1766" t="s">
        <v>649</v>
      </c>
      <c r="G1766">
        <v>6020</v>
      </c>
      <c r="H1766" t="b">
        <v>0</v>
      </c>
      <c r="I1766">
        <v>12500</v>
      </c>
      <c r="J1766">
        <v>0</v>
      </c>
      <c r="K1766">
        <v>0</v>
      </c>
      <c r="L1766" t="s">
        <v>70</v>
      </c>
      <c r="M1766" t="s">
        <v>74</v>
      </c>
      <c r="N1766" t="s">
        <v>75</v>
      </c>
      <c r="O1766" t="s">
        <v>76</v>
      </c>
      <c r="P1766">
        <v>2</v>
      </c>
      <c r="Q1766">
        <v>2</v>
      </c>
      <c r="R1766">
        <v>1</v>
      </c>
    </row>
    <row r="1767" spans="1:18" x14ac:dyDescent="0.25">
      <c r="A1767" s="8" t="s">
        <v>697</v>
      </c>
      <c r="B1767">
        <v>1</v>
      </c>
      <c r="C1767">
        <v>0</v>
      </c>
      <c r="D1767">
        <v>2020</v>
      </c>
      <c r="E1767">
        <v>2</v>
      </c>
      <c r="F1767" t="s">
        <v>649</v>
      </c>
      <c r="G1767">
        <v>6110</v>
      </c>
      <c r="H1767" t="b">
        <v>0</v>
      </c>
      <c r="I1767">
        <v>2380.2800000000002</v>
      </c>
      <c r="J1767">
        <v>0</v>
      </c>
      <c r="K1767">
        <v>0</v>
      </c>
      <c r="L1767" t="s">
        <v>70</v>
      </c>
      <c r="M1767" t="s">
        <v>74</v>
      </c>
      <c r="N1767" t="s">
        <v>78</v>
      </c>
      <c r="O1767" t="s">
        <v>79</v>
      </c>
      <c r="P1767">
        <v>2</v>
      </c>
      <c r="Q1767">
        <v>2</v>
      </c>
      <c r="R1767">
        <v>2</v>
      </c>
    </row>
    <row r="1768" spans="1:18" x14ac:dyDescent="0.25">
      <c r="A1768" s="8" t="s">
        <v>697</v>
      </c>
      <c r="B1768">
        <v>1</v>
      </c>
      <c r="C1768">
        <v>0</v>
      </c>
      <c r="D1768">
        <v>2020</v>
      </c>
      <c r="E1768">
        <v>2</v>
      </c>
      <c r="F1768" t="s">
        <v>649</v>
      </c>
      <c r="G1768">
        <v>6111</v>
      </c>
      <c r="H1768" t="b">
        <v>0</v>
      </c>
      <c r="I1768">
        <v>55.03</v>
      </c>
      <c r="J1768">
        <v>0</v>
      </c>
      <c r="K1768">
        <v>0</v>
      </c>
      <c r="L1768" t="s">
        <v>70</v>
      </c>
      <c r="M1768" t="s">
        <v>74</v>
      </c>
      <c r="N1768" t="s">
        <v>78</v>
      </c>
      <c r="O1768" t="s">
        <v>80</v>
      </c>
      <c r="P1768">
        <v>2</v>
      </c>
      <c r="Q1768">
        <v>2</v>
      </c>
      <c r="R1768">
        <v>2</v>
      </c>
    </row>
    <row r="1769" spans="1:18" x14ac:dyDescent="0.25">
      <c r="A1769" s="8" t="s">
        <v>697</v>
      </c>
      <c r="B1769">
        <v>1</v>
      </c>
      <c r="C1769">
        <v>0</v>
      </c>
      <c r="D1769">
        <v>2020</v>
      </c>
      <c r="E1769">
        <v>2</v>
      </c>
      <c r="F1769" t="s">
        <v>649</v>
      </c>
      <c r="G1769">
        <v>6120</v>
      </c>
      <c r="H1769" t="b">
        <v>0</v>
      </c>
      <c r="I1769">
        <v>125</v>
      </c>
      <c r="J1769">
        <v>0</v>
      </c>
      <c r="K1769">
        <v>0</v>
      </c>
      <c r="L1769" t="s">
        <v>70</v>
      </c>
      <c r="M1769" t="s">
        <v>74</v>
      </c>
      <c r="N1769" t="s">
        <v>78</v>
      </c>
      <c r="O1769" t="s">
        <v>81</v>
      </c>
      <c r="P1769">
        <v>2</v>
      </c>
      <c r="Q1769">
        <v>2</v>
      </c>
      <c r="R1769">
        <v>2</v>
      </c>
    </row>
    <row r="1770" spans="1:18" x14ac:dyDescent="0.25">
      <c r="A1770" s="8" t="s">
        <v>697</v>
      </c>
      <c r="B1770">
        <v>1</v>
      </c>
      <c r="C1770">
        <v>0</v>
      </c>
      <c r="D1770">
        <v>2020</v>
      </c>
      <c r="E1770">
        <v>2</v>
      </c>
      <c r="F1770" t="s">
        <v>649</v>
      </c>
      <c r="G1770">
        <v>6650</v>
      </c>
      <c r="H1770" t="b">
        <v>0</v>
      </c>
      <c r="I1770">
        <v>-250</v>
      </c>
      <c r="J1770">
        <v>0</v>
      </c>
      <c r="K1770">
        <v>0</v>
      </c>
      <c r="L1770" t="s">
        <v>70</v>
      </c>
      <c r="M1770" t="s">
        <v>82</v>
      </c>
      <c r="N1770" t="s">
        <v>94</v>
      </c>
      <c r="O1770" t="s">
        <v>96</v>
      </c>
      <c r="P1770">
        <v>2</v>
      </c>
      <c r="Q1770">
        <v>4</v>
      </c>
      <c r="R1770">
        <v>5</v>
      </c>
    </row>
    <row r="1771" spans="1:18" x14ac:dyDescent="0.25">
      <c r="A1771" s="8" t="s">
        <v>697</v>
      </c>
      <c r="B1771">
        <v>1</v>
      </c>
      <c r="C1771">
        <v>0</v>
      </c>
      <c r="D1771">
        <v>2020</v>
      </c>
      <c r="E1771">
        <v>2</v>
      </c>
      <c r="F1771" t="s">
        <v>650</v>
      </c>
      <c r="G1771">
        <v>143</v>
      </c>
      <c r="H1771" t="b">
        <v>0</v>
      </c>
      <c r="I1771">
        <v>701.4</v>
      </c>
      <c r="J1771">
        <v>4669.79</v>
      </c>
      <c r="K1771">
        <v>1</v>
      </c>
      <c r="L1771" t="s">
        <v>9</v>
      </c>
      <c r="M1771" t="s">
        <v>10</v>
      </c>
      <c r="N1771" t="s">
        <v>11</v>
      </c>
      <c r="O1771" t="s">
        <v>12</v>
      </c>
      <c r="P1771">
        <v>1</v>
      </c>
      <c r="Q1771">
        <v>1</v>
      </c>
      <c r="R1771">
        <v>1</v>
      </c>
    </row>
    <row r="1772" spans="1:18" x14ac:dyDescent="0.25">
      <c r="A1772" s="8" t="s">
        <v>697</v>
      </c>
      <c r="B1772">
        <v>1</v>
      </c>
      <c r="C1772">
        <v>0</v>
      </c>
      <c r="D1772">
        <v>2020</v>
      </c>
      <c r="E1772">
        <v>2</v>
      </c>
      <c r="F1772" t="s">
        <v>650</v>
      </c>
      <c r="G1772">
        <v>1406</v>
      </c>
      <c r="H1772" t="b">
        <v>0</v>
      </c>
      <c r="I1772">
        <v>133.27000000000001</v>
      </c>
      <c r="J1772">
        <v>0</v>
      </c>
      <c r="K1772">
        <v>1</v>
      </c>
      <c r="L1772" t="s">
        <v>19</v>
      </c>
      <c r="M1772" t="s">
        <v>23</v>
      </c>
      <c r="N1772" t="s">
        <v>24</v>
      </c>
      <c r="O1772" t="s">
        <v>27</v>
      </c>
      <c r="P1772">
        <v>2</v>
      </c>
      <c r="Q1772">
        <v>2</v>
      </c>
      <c r="R1772">
        <v>4</v>
      </c>
    </row>
    <row r="1773" spans="1:18" x14ac:dyDescent="0.25">
      <c r="A1773" s="8" t="s">
        <v>697</v>
      </c>
      <c r="B1773">
        <v>1</v>
      </c>
      <c r="C1773">
        <v>0</v>
      </c>
      <c r="D1773">
        <v>2020</v>
      </c>
      <c r="E1773">
        <v>2</v>
      </c>
      <c r="F1773" t="s">
        <v>650</v>
      </c>
      <c r="G1773">
        <v>1800</v>
      </c>
      <c r="H1773" t="b">
        <v>0</v>
      </c>
      <c r="I1773">
        <v>0</v>
      </c>
      <c r="J1773">
        <v>19665.75</v>
      </c>
      <c r="K1773">
        <v>1</v>
      </c>
      <c r="L1773" t="s">
        <v>19</v>
      </c>
      <c r="M1773" t="s">
        <v>30</v>
      </c>
      <c r="N1773" t="s">
        <v>31</v>
      </c>
      <c r="O1773" t="s">
        <v>33</v>
      </c>
      <c r="P1773">
        <v>2</v>
      </c>
      <c r="Q1773">
        <v>4</v>
      </c>
      <c r="R1773">
        <v>1</v>
      </c>
    </row>
    <row r="1774" spans="1:18" x14ac:dyDescent="0.25">
      <c r="A1774" s="8" t="s">
        <v>697</v>
      </c>
      <c r="B1774">
        <v>1</v>
      </c>
      <c r="C1774">
        <v>0</v>
      </c>
      <c r="D1774">
        <v>2020</v>
      </c>
      <c r="E1774">
        <v>2</v>
      </c>
      <c r="F1774" t="s">
        <v>650</v>
      </c>
      <c r="G1774">
        <v>1803</v>
      </c>
      <c r="H1774" t="b">
        <v>0</v>
      </c>
      <c r="I1774">
        <v>0</v>
      </c>
      <c r="J1774">
        <v>45000</v>
      </c>
      <c r="K1774">
        <v>1</v>
      </c>
      <c r="L1774" t="s">
        <v>19</v>
      </c>
      <c r="M1774" t="s">
        <v>30</v>
      </c>
      <c r="N1774" t="s">
        <v>31</v>
      </c>
      <c r="O1774" t="s">
        <v>33</v>
      </c>
      <c r="P1774">
        <v>2</v>
      </c>
      <c r="Q1774">
        <v>4</v>
      </c>
      <c r="R1774">
        <v>1</v>
      </c>
    </row>
    <row r="1775" spans="1:18" x14ac:dyDescent="0.25">
      <c r="A1775" s="8" t="s">
        <v>697</v>
      </c>
      <c r="B1775">
        <v>1</v>
      </c>
      <c r="C1775">
        <v>0</v>
      </c>
      <c r="D1775">
        <v>2020</v>
      </c>
      <c r="E1775">
        <v>2</v>
      </c>
      <c r="F1775" t="s">
        <v>650</v>
      </c>
      <c r="G1775">
        <v>3074</v>
      </c>
      <c r="H1775" t="b">
        <v>0</v>
      </c>
      <c r="I1775">
        <v>45000</v>
      </c>
      <c r="J1775">
        <v>0</v>
      </c>
      <c r="K1775">
        <v>2</v>
      </c>
      <c r="L1775" t="s">
        <v>46</v>
      </c>
      <c r="M1775" t="s">
        <v>47</v>
      </c>
      <c r="N1775" t="s">
        <v>47</v>
      </c>
      <c r="O1775" t="s">
        <v>142</v>
      </c>
      <c r="P1775">
        <v>2</v>
      </c>
      <c r="Q1775">
        <v>3</v>
      </c>
      <c r="R1775">
        <v>3</v>
      </c>
    </row>
    <row r="1776" spans="1:18" x14ac:dyDescent="0.25">
      <c r="A1776" s="8" t="s">
        <v>697</v>
      </c>
      <c r="B1776">
        <v>1</v>
      </c>
      <c r="C1776">
        <v>0</v>
      </c>
      <c r="D1776">
        <v>2020</v>
      </c>
      <c r="E1776">
        <v>2</v>
      </c>
      <c r="F1776" t="s">
        <v>650</v>
      </c>
      <c r="G1776">
        <v>6020</v>
      </c>
      <c r="H1776" t="b">
        <v>0</v>
      </c>
      <c r="I1776">
        <v>5950</v>
      </c>
      <c r="J1776">
        <v>0</v>
      </c>
      <c r="K1776">
        <v>0</v>
      </c>
      <c r="L1776" t="s">
        <v>70</v>
      </c>
      <c r="M1776" t="s">
        <v>74</v>
      </c>
      <c r="N1776" t="s">
        <v>75</v>
      </c>
      <c r="O1776" t="s">
        <v>76</v>
      </c>
      <c r="P1776">
        <v>2</v>
      </c>
      <c r="Q1776">
        <v>2</v>
      </c>
      <c r="R1776">
        <v>1</v>
      </c>
    </row>
    <row r="1777" spans="1:18" x14ac:dyDescent="0.25">
      <c r="A1777" s="8" t="s">
        <v>697</v>
      </c>
      <c r="B1777">
        <v>1</v>
      </c>
      <c r="C1777">
        <v>0</v>
      </c>
      <c r="D1777">
        <v>2020</v>
      </c>
      <c r="E1777">
        <v>2</v>
      </c>
      <c r="F1777" t="s">
        <v>650</v>
      </c>
      <c r="G1777">
        <v>6024</v>
      </c>
      <c r="H1777" t="b">
        <v>0</v>
      </c>
      <c r="I1777">
        <v>10000</v>
      </c>
      <c r="J1777">
        <v>0</v>
      </c>
      <c r="K1777">
        <v>0</v>
      </c>
      <c r="L1777" t="s">
        <v>70</v>
      </c>
      <c r="M1777" t="s">
        <v>74</v>
      </c>
      <c r="N1777" t="s">
        <v>75</v>
      </c>
      <c r="O1777" t="s">
        <v>77</v>
      </c>
      <c r="P1777">
        <v>2</v>
      </c>
      <c r="Q1777">
        <v>2</v>
      </c>
      <c r="R1777">
        <v>1</v>
      </c>
    </row>
    <row r="1778" spans="1:18" x14ac:dyDescent="0.25">
      <c r="A1778" s="8" t="s">
        <v>697</v>
      </c>
      <c r="B1778">
        <v>1</v>
      </c>
      <c r="C1778">
        <v>0</v>
      </c>
      <c r="D1778">
        <v>2020</v>
      </c>
      <c r="E1778">
        <v>2</v>
      </c>
      <c r="F1778" t="s">
        <v>650</v>
      </c>
      <c r="G1778">
        <v>6110</v>
      </c>
      <c r="H1778" t="b">
        <v>0</v>
      </c>
      <c r="I1778">
        <v>2413.75</v>
      </c>
      <c r="J1778">
        <v>0</v>
      </c>
      <c r="K1778">
        <v>0</v>
      </c>
      <c r="L1778" t="s">
        <v>70</v>
      </c>
      <c r="M1778" t="s">
        <v>74</v>
      </c>
      <c r="N1778" t="s">
        <v>78</v>
      </c>
      <c r="O1778" t="s">
        <v>79</v>
      </c>
      <c r="P1778">
        <v>2</v>
      </c>
      <c r="Q1778">
        <v>2</v>
      </c>
      <c r="R1778">
        <v>2</v>
      </c>
    </row>
    <row r="1779" spans="1:18" x14ac:dyDescent="0.25">
      <c r="A1779" s="8" t="s">
        <v>697</v>
      </c>
      <c r="B1779">
        <v>1</v>
      </c>
      <c r="C1779">
        <v>0</v>
      </c>
      <c r="D1779">
        <v>2020</v>
      </c>
      <c r="E1779">
        <v>2</v>
      </c>
      <c r="F1779" t="s">
        <v>650</v>
      </c>
      <c r="G1779">
        <v>6111</v>
      </c>
      <c r="H1779" t="b">
        <v>0</v>
      </c>
      <c r="I1779">
        <v>57.83</v>
      </c>
      <c r="J1779">
        <v>0</v>
      </c>
      <c r="K1779">
        <v>0</v>
      </c>
      <c r="L1779" t="s">
        <v>70</v>
      </c>
      <c r="M1779" t="s">
        <v>74</v>
      </c>
      <c r="N1779" t="s">
        <v>78</v>
      </c>
      <c r="O1779" t="s">
        <v>80</v>
      </c>
      <c r="P1779">
        <v>2</v>
      </c>
      <c r="Q1779">
        <v>2</v>
      </c>
      <c r="R1779">
        <v>2</v>
      </c>
    </row>
    <row r="1780" spans="1:18" x14ac:dyDescent="0.25">
      <c r="A1780" s="8" t="s">
        <v>697</v>
      </c>
      <c r="B1780">
        <v>1</v>
      </c>
      <c r="C1780">
        <v>0</v>
      </c>
      <c r="D1780">
        <v>2020</v>
      </c>
      <c r="E1780">
        <v>2</v>
      </c>
      <c r="F1780" t="s">
        <v>650</v>
      </c>
      <c r="G1780">
        <v>6120</v>
      </c>
      <c r="H1780" t="b">
        <v>0</v>
      </c>
      <c r="I1780">
        <v>159.5</v>
      </c>
      <c r="J1780">
        <v>0</v>
      </c>
      <c r="K1780">
        <v>0</v>
      </c>
      <c r="L1780" t="s">
        <v>70</v>
      </c>
      <c r="M1780" t="s">
        <v>74</v>
      </c>
      <c r="N1780" t="s">
        <v>78</v>
      </c>
      <c r="O1780" t="s">
        <v>81</v>
      </c>
      <c r="P1780">
        <v>2</v>
      </c>
      <c r="Q1780">
        <v>2</v>
      </c>
      <c r="R1780">
        <v>2</v>
      </c>
    </row>
    <row r="1781" spans="1:18" x14ac:dyDescent="0.25">
      <c r="A1781" s="8" t="s">
        <v>697</v>
      </c>
      <c r="B1781">
        <v>1</v>
      </c>
      <c r="C1781">
        <v>0</v>
      </c>
      <c r="D1781">
        <v>2020</v>
      </c>
      <c r="E1781">
        <v>2</v>
      </c>
      <c r="F1781" t="s">
        <v>650</v>
      </c>
      <c r="G1781">
        <v>6201</v>
      </c>
      <c r="H1781" t="b">
        <v>0</v>
      </c>
      <c r="I1781">
        <v>4669.79</v>
      </c>
      <c r="J1781">
        <v>0</v>
      </c>
      <c r="K1781">
        <v>0</v>
      </c>
      <c r="L1781" t="s">
        <v>70</v>
      </c>
      <c r="M1781" t="s">
        <v>134</v>
      </c>
      <c r="N1781" t="s">
        <v>135</v>
      </c>
      <c r="O1781" t="s">
        <v>136</v>
      </c>
      <c r="P1781">
        <v>2</v>
      </c>
      <c r="Q1781">
        <v>3</v>
      </c>
      <c r="R1781">
        <v>1</v>
      </c>
    </row>
    <row r="1782" spans="1:18" x14ac:dyDescent="0.25">
      <c r="A1782" s="8" t="s">
        <v>697</v>
      </c>
      <c r="B1782">
        <v>1</v>
      </c>
      <c r="C1782">
        <v>0</v>
      </c>
      <c r="D1782">
        <v>2020</v>
      </c>
      <c r="E1782">
        <v>2</v>
      </c>
      <c r="F1782" t="s">
        <v>650</v>
      </c>
      <c r="G1782">
        <v>6650</v>
      </c>
      <c r="H1782" t="b">
        <v>0</v>
      </c>
      <c r="I1782">
        <v>250</v>
      </c>
      <c r="J1782">
        <v>0</v>
      </c>
      <c r="K1782">
        <v>0</v>
      </c>
      <c r="L1782" t="s">
        <v>70</v>
      </c>
      <c r="M1782" t="s">
        <v>82</v>
      </c>
      <c r="N1782" t="s">
        <v>94</v>
      </c>
      <c r="O1782" t="s">
        <v>96</v>
      </c>
      <c r="P1782">
        <v>2</v>
      </c>
      <c r="Q1782">
        <v>4</v>
      </c>
      <c r="R1782">
        <v>5</v>
      </c>
    </row>
    <row r="1783" spans="1:18" x14ac:dyDescent="0.25">
      <c r="A1783" s="8" t="s">
        <v>697</v>
      </c>
      <c r="B1783">
        <v>1</v>
      </c>
      <c r="C1783">
        <v>0</v>
      </c>
      <c r="D1783">
        <v>2020</v>
      </c>
      <c r="E1783">
        <v>2</v>
      </c>
      <c r="F1783" t="s">
        <v>655</v>
      </c>
      <c r="G1783">
        <v>630</v>
      </c>
      <c r="H1783" t="b">
        <v>0</v>
      </c>
      <c r="I1783">
        <v>954</v>
      </c>
      <c r="J1783">
        <v>519.57000000000005</v>
      </c>
      <c r="K1783">
        <v>1</v>
      </c>
      <c r="L1783" t="s">
        <v>9</v>
      </c>
      <c r="M1783" t="s">
        <v>13</v>
      </c>
      <c r="N1783" t="s">
        <v>14</v>
      </c>
      <c r="O1783" t="s">
        <v>16</v>
      </c>
      <c r="P1783">
        <v>1</v>
      </c>
      <c r="Q1783">
        <v>2</v>
      </c>
      <c r="R1783">
        <v>3</v>
      </c>
    </row>
    <row r="1784" spans="1:18" x14ac:dyDescent="0.25">
      <c r="A1784" s="8" t="s">
        <v>697</v>
      </c>
      <c r="B1784">
        <v>1</v>
      </c>
      <c r="C1784">
        <v>0</v>
      </c>
      <c r="D1784">
        <v>2020</v>
      </c>
      <c r="E1784">
        <v>2</v>
      </c>
      <c r="F1784" t="s">
        <v>655</v>
      </c>
      <c r="G1784">
        <v>1406</v>
      </c>
      <c r="H1784" t="b">
        <v>0</v>
      </c>
      <c r="I1784">
        <v>774.96</v>
      </c>
      <c r="J1784">
        <v>0</v>
      </c>
      <c r="K1784">
        <v>1</v>
      </c>
      <c r="L1784" t="s">
        <v>19</v>
      </c>
      <c r="M1784" t="s">
        <v>23</v>
      </c>
      <c r="N1784" t="s">
        <v>24</v>
      </c>
      <c r="O1784" t="s">
        <v>27</v>
      </c>
      <c r="P1784">
        <v>2</v>
      </c>
      <c r="Q1784">
        <v>2</v>
      </c>
      <c r="R1784">
        <v>4</v>
      </c>
    </row>
    <row r="1785" spans="1:18" x14ac:dyDescent="0.25">
      <c r="A1785" s="8" t="s">
        <v>697</v>
      </c>
      <c r="B1785">
        <v>1</v>
      </c>
      <c r="C1785">
        <v>0</v>
      </c>
      <c r="D1785">
        <v>2020</v>
      </c>
      <c r="E1785">
        <v>2</v>
      </c>
      <c r="F1785" t="s">
        <v>655</v>
      </c>
      <c r="G1785">
        <v>1800</v>
      </c>
      <c r="H1785" t="b">
        <v>0</v>
      </c>
      <c r="I1785">
        <v>593.70000000000005</v>
      </c>
      <c r="J1785">
        <v>4853.7299999999996</v>
      </c>
      <c r="K1785">
        <v>1</v>
      </c>
      <c r="L1785" t="s">
        <v>19</v>
      </c>
      <c r="M1785" t="s">
        <v>30</v>
      </c>
      <c r="N1785" t="s">
        <v>31</v>
      </c>
      <c r="O1785" t="s">
        <v>33</v>
      </c>
      <c r="P1785">
        <v>2</v>
      </c>
      <c r="Q1785">
        <v>4</v>
      </c>
      <c r="R1785">
        <v>1</v>
      </c>
    </row>
    <row r="1786" spans="1:18" x14ac:dyDescent="0.25">
      <c r="A1786" s="8" t="s">
        <v>697</v>
      </c>
      <c r="B1786">
        <v>1</v>
      </c>
      <c r="C1786">
        <v>0</v>
      </c>
      <c r="D1786">
        <v>2020</v>
      </c>
      <c r="E1786">
        <v>2</v>
      </c>
      <c r="F1786" t="s">
        <v>655</v>
      </c>
      <c r="G1786">
        <v>3300</v>
      </c>
      <c r="H1786" t="b">
        <v>0</v>
      </c>
      <c r="I1786">
        <v>3718.47</v>
      </c>
      <c r="J1786">
        <v>3718.46</v>
      </c>
      <c r="K1786">
        <v>2</v>
      </c>
      <c r="L1786" t="s">
        <v>51</v>
      </c>
      <c r="M1786" t="s">
        <v>149</v>
      </c>
      <c r="N1786" t="s">
        <v>149</v>
      </c>
      <c r="O1786" t="s">
        <v>150</v>
      </c>
      <c r="P1786">
        <v>3</v>
      </c>
      <c r="Q1786">
        <v>4</v>
      </c>
      <c r="R1786">
        <v>1</v>
      </c>
    </row>
    <row r="1787" spans="1:18" x14ac:dyDescent="0.25">
      <c r="A1787" s="8" t="s">
        <v>697</v>
      </c>
      <c r="B1787">
        <v>1</v>
      </c>
      <c r="C1787">
        <v>0</v>
      </c>
      <c r="D1787">
        <v>2020</v>
      </c>
      <c r="E1787">
        <v>2</v>
      </c>
      <c r="F1787" t="s">
        <v>655</v>
      </c>
      <c r="G1787">
        <v>3820</v>
      </c>
      <c r="H1787" t="b">
        <v>0</v>
      </c>
      <c r="I1787">
        <v>0</v>
      </c>
      <c r="J1787">
        <v>593.70000000000005</v>
      </c>
      <c r="K1787">
        <v>2</v>
      </c>
      <c r="L1787" t="s">
        <v>51</v>
      </c>
      <c r="M1787" t="s">
        <v>52</v>
      </c>
      <c r="N1787" t="s">
        <v>52</v>
      </c>
      <c r="O1787" t="s">
        <v>119</v>
      </c>
      <c r="P1787">
        <v>3</v>
      </c>
      <c r="Q1787">
        <v>8</v>
      </c>
      <c r="R1787">
        <v>1</v>
      </c>
    </row>
    <row r="1788" spans="1:18" x14ac:dyDescent="0.25">
      <c r="A1788" s="8" t="s">
        <v>697</v>
      </c>
      <c r="B1788">
        <v>1</v>
      </c>
      <c r="C1788">
        <v>0</v>
      </c>
      <c r="D1788">
        <v>2020</v>
      </c>
      <c r="E1788">
        <v>2</v>
      </c>
      <c r="F1788" t="s">
        <v>655</v>
      </c>
      <c r="G1788">
        <v>6220</v>
      </c>
      <c r="H1788" t="b">
        <v>0</v>
      </c>
      <c r="I1788">
        <v>519.57000000000005</v>
      </c>
      <c r="J1788">
        <v>0</v>
      </c>
      <c r="K1788">
        <v>0</v>
      </c>
      <c r="L1788" t="s">
        <v>70</v>
      </c>
      <c r="M1788" t="s">
        <v>134</v>
      </c>
      <c r="N1788" t="s">
        <v>137</v>
      </c>
      <c r="O1788" t="s">
        <v>138</v>
      </c>
      <c r="P1788">
        <v>2</v>
      </c>
      <c r="Q1788">
        <v>3</v>
      </c>
      <c r="R1788">
        <v>2</v>
      </c>
    </row>
    <row r="1789" spans="1:18" x14ac:dyDescent="0.25">
      <c r="A1789" s="8" t="s">
        <v>697</v>
      </c>
      <c r="B1789">
        <v>1</v>
      </c>
      <c r="C1789">
        <v>0</v>
      </c>
      <c r="D1789">
        <v>2020</v>
      </c>
      <c r="E1789">
        <v>2</v>
      </c>
      <c r="F1789" t="s">
        <v>655</v>
      </c>
      <c r="G1789">
        <v>6470</v>
      </c>
      <c r="H1789" t="b">
        <v>0</v>
      </c>
      <c r="I1789">
        <v>3124.76</v>
      </c>
      <c r="J1789">
        <v>0</v>
      </c>
      <c r="K1789">
        <v>0</v>
      </c>
      <c r="L1789" t="s">
        <v>70</v>
      </c>
      <c r="M1789" t="s">
        <v>82</v>
      </c>
      <c r="N1789" t="s">
        <v>91</v>
      </c>
      <c r="O1789" t="s">
        <v>92</v>
      </c>
      <c r="P1789">
        <v>2</v>
      </c>
      <c r="Q1789">
        <v>4</v>
      </c>
      <c r="R1789">
        <v>3</v>
      </c>
    </row>
    <row r="1790" spans="1:18" x14ac:dyDescent="0.25">
      <c r="A1790" s="8" t="s">
        <v>697</v>
      </c>
      <c r="B1790">
        <v>1</v>
      </c>
      <c r="C1790">
        <v>0</v>
      </c>
      <c r="D1790">
        <v>2020</v>
      </c>
      <c r="E1790">
        <v>2</v>
      </c>
      <c r="F1790" t="s">
        <v>652</v>
      </c>
      <c r="G1790">
        <v>1200</v>
      </c>
      <c r="H1790" t="b">
        <v>0</v>
      </c>
      <c r="I1790">
        <v>0</v>
      </c>
      <c r="J1790">
        <v>128.4</v>
      </c>
      <c r="K1790">
        <v>1</v>
      </c>
      <c r="L1790" t="s">
        <v>19</v>
      </c>
      <c r="M1790" t="s">
        <v>23</v>
      </c>
      <c r="N1790" t="s">
        <v>148</v>
      </c>
      <c r="O1790" t="s">
        <v>148</v>
      </c>
      <c r="P1790">
        <v>2</v>
      </c>
      <c r="Q1790">
        <v>2</v>
      </c>
      <c r="R1790">
        <v>1</v>
      </c>
    </row>
    <row r="1791" spans="1:18" x14ac:dyDescent="0.25">
      <c r="A1791" s="8" t="s">
        <v>697</v>
      </c>
      <c r="B1791">
        <v>1</v>
      </c>
      <c r="C1791">
        <v>0</v>
      </c>
      <c r="D1791">
        <v>2020</v>
      </c>
      <c r="E1791">
        <v>2</v>
      </c>
      <c r="F1791" t="s">
        <v>652</v>
      </c>
      <c r="G1791">
        <v>1800</v>
      </c>
      <c r="H1791" t="b">
        <v>0</v>
      </c>
      <c r="I1791">
        <v>128.4</v>
      </c>
      <c r="J1791">
        <v>1975.5</v>
      </c>
      <c r="K1791">
        <v>1</v>
      </c>
      <c r="L1791" t="s">
        <v>19</v>
      </c>
      <c r="M1791" t="s">
        <v>30</v>
      </c>
      <c r="N1791" t="s">
        <v>31</v>
      </c>
      <c r="O1791" t="s">
        <v>33</v>
      </c>
      <c r="P1791">
        <v>2</v>
      </c>
      <c r="Q1791">
        <v>4</v>
      </c>
      <c r="R1791">
        <v>1</v>
      </c>
    </row>
    <row r="1792" spans="1:18" x14ac:dyDescent="0.25">
      <c r="A1792" s="8" t="s">
        <v>697</v>
      </c>
      <c r="B1792">
        <v>1</v>
      </c>
      <c r="C1792">
        <v>0</v>
      </c>
      <c r="D1792">
        <v>2020</v>
      </c>
      <c r="E1792">
        <v>2</v>
      </c>
      <c r="F1792" t="s">
        <v>652</v>
      </c>
      <c r="G1792">
        <v>3820</v>
      </c>
      <c r="H1792" t="b">
        <v>0</v>
      </c>
      <c r="I1792">
        <v>20.5</v>
      </c>
      <c r="J1792">
        <v>0</v>
      </c>
      <c r="K1792">
        <v>2</v>
      </c>
      <c r="L1792" t="s">
        <v>51</v>
      </c>
      <c r="M1792" t="s">
        <v>52</v>
      </c>
      <c r="N1792" t="s">
        <v>52</v>
      </c>
      <c r="O1792" t="s">
        <v>119</v>
      </c>
      <c r="P1792">
        <v>3</v>
      </c>
      <c r="Q1792">
        <v>8</v>
      </c>
      <c r="R1792">
        <v>1</v>
      </c>
    </row>
    <row r="1793" spans="1:18" x14ac:dyDescent="0.25">
      <c r="A1793" s="8" t="s">
        <v>697</v>
      </c>
      <c r="B1793">
        <v>1</v>
      </c>
      <c r="C1793">
        <v>0</v>
      </c>
      <c r="D1793">
        <v>2020</v>
      </c>
      <c r="E1793">
        <v>2</v>
      </c>
      <c r="F1793" t="s">
        <v>652</v>
      </c>
      <c r="G1793">
        <v>6420</v>
      </c>
      <c r="H1793" t="b">
        <v>0</v>
      </c>
      <c r="I1793">
        <v>2255</v>
      </c>
      <c r="J1793">
        <v>0</v>
      </c>
      <c r="K1793">
        <v>0</v>
      </c>
      <c r="L1793" t="s">
        <v>70</v>
      </c>
      <c r="M1793" t="s">
        <v>82</v>
      </c>
      <c r="N1793" t="s">
        <v>88</v>
      </c>
      <c r="O1793" t="s">
        <v>90</v>
      </c>
      <c r="P1793">
        <v>2</v>
      </c>
      <c r="Q1793">
        <v>4</v>
      </c>
      <c r="R1793">
        <v>2</v>
      </c>
    </row>
    <row r="1794" spans="1:18" x14ac:dyDescent="0.25">
      <c r="A1794" s="8" t="s">
        <v>697</v>
      </c>
      <c r="B1794">
        <v>1</v>
      </c>
      <c r="C1794">
        <v>0</v>
      </c>
      <c r="D1794">
        <v>2020</v>
      </c>
      <c r="E1794">
        <v>2</v>
      </c>
      <c r="F1794" t="s">
        <v>652</v>
      </c>
      <c r="G1794">
        <v>6650</v>
      </c>
      <c r="H1794" t="b">
        <v>0</v>
      </c>
      <c r="I1794">
        <v>-300</v>
      </c>
      <c r="J1794">
        <v>0</v>
      </c>
      <c r="K1794">
        <v>0</v>
      </c>
      <c r="L1794" t="s">
        <v>70</v>
      </c>
      <c r="M1794" t="s">
        <v>82</v>
      </c>
      <c r="N1794" t="s">
        <v>94</v>
      </c>
      <c r="O1794" t="s">
        <v>96</v>
      </c>
      <c r="P1794">
        <v>2</v>
      </c>
      <c r="Q1794">
        <v>4</v>
      </c>
      <c r="R1794">
        <v>5</v>
      </c>
    </row>
    <row r="1795" spans="1:18" x14ac:dyDescent="0.25">
      <c r="A1795" s="8" t="s">
        <v>697</v>
      </c>
      <c r="B1795">
        <v>1</v>
      </c>
      <c r="C1795">
        <v>0</v>
      </c>
      <c r="D1795">
        <v>2020</v>
      </c>
      <c r="E1795">
        <v>2</v>
      </c>
      <c r="F1795" t="s">
        <v>653</v>
      </c>
      <c r="G1795">
        <v>143</v>
      </c>
      <c r="H1795" t="b">
        <v>0</v>
      </c>
      <c r="I1795">
        <v>87978.85</v>
      </c>
      <c r="J1795">
        <v>0</v>
      </c>
      <c r="K1795">
        <v>1</v>
      </c>
      <c r="L1795" t="s">
        <v>9</v>
      </c>
      <c r="M1795" t="s">
        <v>10</v>
      </c>
      <c r="N1795" t="s">
        <v>11</v>
      </c>
      <c r="O1795" t="s">
        <v>12</v>
      </c>
      <c r="P1795">
        <v>1</v>
      </c>
      <c r="Q1795">
        <v>1</v>
      </c>
      <c r="R1795">
        <v>1</v>
      </c>
    </row>
    <row r="1796" spans="1:18" x14ac:dyDescent="0.25">
      <c r="A1796" s="8" t="s">
        <v>697</v>
      </c>
      <c r="B1796">
        <v>1</v>
      </c>
      <c r="C1796">
        <v>0</v>
      </c>
      <c r="D1796">
        <v>2020</v>
      </c>
      <c r="E1796">
        <v>2</v>
      </c>
      <c r="F1796" t="s">
        <v>653</v>
      </c>
      <c r="G1796">
        <v>1406</v>
      </c>
      <c r="H1796" t="b">
        <v>0</v>
      </c>
      <c r="I1796">
        <v>22633.1</v>
      </c>
      <c r="J1796">
        <v>0</v>
      </c>
      <c r="K1796">
        <v>1</v>
      </c>
      <c r="L1796" t="s">
        <v>19</v>
      </c>
      <c r="M1796" t="s">
        <v>23</v>
      </c>
      <c r="N1796" t="s">
        <v>24</v>
      </c>
      <c r="O1796" t="s">
        <v>27</v>
      </c>
      <c r="P1796">
        <v>2</v>
      </c>
      <c r="Q1796">
        <v>2</v>
      </c>
      <c r="R1796">
        <v>4</v>
      </c>
    </row>
    <row r="1797" spans="1:18" x14ac:dyDescent="0.25">
      <c r="A1797" s="8" t="s">
        <v>697</v>
      </c>
      <c r="B1797">
        <v>1</v>
      </c>
      <c r="C1797">
        <v>0</v>
      </c>
      <c r="D1797">
        <v>2020</v>
      </c>
      <c r="E1797">
        <v>2</v>
      </c>
      <c r="F1797" t="s">
        <v>653</v>
      </c>
      <c r="G1797">
        <v>1800</v>
      </c>
      <c r="H1797" t="b">
        <v>0</v>
      </c>
      <c r="I1797">
        <v>0</v>
      </c>
      <c r="J1797">
        <v>85125.6</v>
      </c>
      <c r="K1797">
        <v>1</v>
      </c>
      <c r="L1797" t="s">
        <v>19</v>
      </c>
      <c r="M1797" t="s">
        <v>30</v>
      </c>
      <c r="N1797" t="s">
        <v>31</v>
      </c>
      <c r="O1797" t="s">
        <v>33</v>
      </c>
      <c r="P1797">
        <v>2</v>
      </c>
      <c r="Q1797">
        <v>4</v>
      </c>
      <c r="R1797">
        <v>1</v>
      </c>
    </row>
    <row r="1798" spans="1:18" x14ac:dyDescent="0.25">
      <c r="A1798" s="8" t="s">
        <v>697</v>
      </c>
      <c r="B1798">
        <v>1</v>
      </c>
      <c r="C1798">
        <v>0</v>
      </c>
      <c r="D1798">
        <v>2020</v>
      </c>
      <c r="E1798">
        <v>2</v>
      </c>
      <c r="F1798" t="s">
        <v>653</v>
      </c>
      <c r="G1798">
        <v>3300</v>
      </c>
      <c r="H1798" t="b">
        <v>0</v>
      </c>
      <c r="I1798">
        <v>78878.100000000006</v>
      </c>
      <c r="J1798">
        <v>135507.22</v>
      </c>
      <c r="K1798">
        <v>2</v>
      </c>
      <c r="L1798" t="s">
        <v>51</v>
      </c>
      <c r="M1798" t="s">
        <v>149</v>
      </c>
      <c r="N1798" t="s">
        <v>149</v>
      </c>
      <c r="O1798" t="s">
        <v>150</v>
      </c>
      <c r="P1798">
        <v>3</v>
      </c>
      <c r="Q1798">
        <v>4</v>
      </c>
      <c r="R1798">
        <v>1</v>
      </c>
    </row>
    <row r="1799" spans="1:18" x14ac:dyDescent="0.25">
      <c r="A1799" s="8" t="s">
        <v>697</v>
      </c>
      <c r="B1799">
        <v>1</v>
      </c>
      <c r="C1799">
        <v>0</v>
      </c>
      <c r="D1799">
        <v>2020</v>
      </c>
      <c r="E1799">
        <v>2</v>
      </c>
      <c r="F1799" t="s">
        <v>653</v>
      </c>
      <c r="G1799">
        <v>4820</v>
      </c>
      <c r="H1799" t="b">
        <v>0</v>
      </c>
      <c r="I1799">
        <v>0</v>
      </c>
      <c r="J1799">
        <v>87978.85</v>
      </c>
      <c r="K1799">
        <v>0</v>
      </c>
      <c r="L1799" t="s">
        <v>63</v>
      </c>
      <c r="M1799" t="s">
        <v>67</v>
      </c>
      <c r="N1799" t="s">
        <v>68</v>
      </c>
      <c r="O1799" t="s">
        <v>68</v>
      </c>
      <c r="P1799">
        <v>1</v>
      </c>
      <c r="Q1799">
        <v>3</v>
      </c>
      <c r="R1799">
        <v>2</v>
      </c>
    </row>
    <row r="1800" spans="1:18" x14ac:dyDescent="0.25">
      <c r="A1800" s="8" t="s">
        <v>697</v>
      </c>
      <c r="B1800">
        <v>1</v>
      </c>
      <c r="C1800">
        <v>0</v>
      </c>
      <c r="D1800">
        <v>2020</v>
      </c>
      <c r="E1800">
        <v>2</v>
      </c>
      <c r="F1800" t="s">
        <v>653</v>
      </c>
      <c r="G1800">
        <v>6301</v>
      </c>
      <c r="H1800" t="b">
        <v>0</v>
      </c>
      <c r="I1800">
        <v>71534.12</v>
      </c>
      <c r="J1800">
        <v>0</v>
      </c>
      <c r="K1800">
        <v>0</v>
      </c>
      <c r="L1800" t="s">
        <v>70</v>
      </c>
      <c r="M1800" t="s">
        <v>82</v>
      </c>
      <c r="N1800" t="s">
        <v>83</v>
      </c>
      <c r="O1800" t="s">
        <v>122</v>
      </c>
      <c r="P1800">
        <v>2</v>
      </c>
      <c r="Q1800">
        <v>4</v>
      </c>
      <c r="R1800">
        <v>10</v>
      </c>
    </row>
    <row r="1801" spans="1:18" x14ac:dyDescent="0.25">
      <c r="A1801" s="8" t="s">
        <v>697</v>
      </c>
      <c r="B1801">
        <v>1</v>
      </c>
      <c r="C1801">
        <v>0</v>
      </c>
      <c r="D1801">
        <v>2020</v>
      </c>
      <c r="E1801">
        <v>2</v>
      </c>
      <c r="F1801" t="s">
        <v>653</v>
      </c>
      <c r="G1801">
        <v>6825</v>
      </c>
      <c r="H1801" t="b">
        <v>0</v>
      </c>
      <c r="I1801">
        <v>47587.5</v>
      </c>
      <c r="J1801">
        <v>0</v>
      </c>
      <c r="K1801">
        <v>0</v>
      </c>
      <c r="L1801" t="s">
        <v>70</v>
      </c>
      <c r="M1801" t="s">
        <v>82</v>
      </c>
      <c r="N1801" t="s">
        <v>101</v>
      </c>
      <c r="O1801" t="s">
        <v>102</v>
      </c>
      <c r="P1801">
        <v>2</v>
      </c>
      <c r="Q1801">
        <v>4</v>
      </c>
      <c r="R1801">
        <v>9</v>
      </c>
    </row>
    <row r="1802" spans="1:18" x14ac:dyDescent="0.25">
      <c r="A1802" s="8" t="s">
        <v>697</v>
      </c>
      <c r="B1802">
        <v>1</v>
      </c>
      <c r="C1802">
        <v>0</v>
      </c>
      <c r="D1802">
        <v>2020</v>
      </c>
      <c r="E1802">
        <v>2</v>
      </c>
      <c r="F1802" t="s">
        <v>654</v>
      </c>
      <c r="G1802">
        <v>1800</v>
      </c>
      <c r="H1802" t="b">
        <v>0</v>
      </c>
      <c r="I1802">
        <v>361446.02</v>
      </c>
      <c r="J1802">
        <v>0</v>
      </c>
      <c r="K1802">
        <v>1</v>
      </c>
      <c r="L1802" t="s">
        <v>19</v>
      </c>
      <c r="M1802" t="s">
        <v>30</v>
      </c>
      <c r="N1802" t="s">
        <v>31</v>
      </c>
      <c r="O1802" t="s">
        <v>33</v>
      </c>
      <c r="P1802">
        <v>2</v>
      </c>
      <c r="Q1802">
        <v>4</v>
      </c>
      <c r="R1802">
        <v>1</v>
      </c>
    </row>
    <row r="1803" spans="1:18" x14ac:dyDescent="0.25">
      <c r="A1803" s="8" t="s">
        <v>697</v>
      </c>
      <c r="B1803">
        <v>1</v>
      </c>
      <c r="C1803">
        <v>0</v>
      </c>
      <c r="D1803">
        <v>2020</v>
      </c>
      <c r="E1803">
        <v>2</v>
      </c>
      <c r="F1803" t="s">
        <v>654</v>
      </c>
      <c r="G1803">
        <v>3900</v>
      </c>
      <c r="H1803" t="b">
        <v>0</v>
      </c>
      <c r="I1803">
        <v>31102.09</v>
      </c>
      <c r="J1803">
        <v>361446.02</v>
      </c>
      <c r="K1803">
        <v>2</v>
      </c>
      <c r="L1803" t="s">
        <v>226</v>
      </c>
      <c r="M1803" t="s">
        <v>226</v>
      </c>
      <c r="N1803" t="s">
        <v>226</v>
      </c>
      <c r="O1803" t="s">
        <v>62</v>
      </c>
      <c r="P1803">
        <v>4</v>
      </c>
      <c r="Q1803">
        <v>1</v>
      </c>
      <c r="R1803">
        <v>1</v>
      </c>
    </row>
    <row r="1804" spans="1:18" x14ac:dyDescent="0.25">
      <c r="A1804" s="8" t="s">
        <v>697</v>
      </c>
      <c r="B1804">
        <v>1</v>
      </c>
      <c r="C1804">
        <v>0</v>
      </c>
      <c r="D1804">
        <v>2020</v>
      </c>
      <c r="E1804">
        <v>2</v>
      </c>
      <c r="F1804" t="s">
        <v>654</v>
      </c>
      <c r="G1804">
        <v>4830</v>
      </c>
      <c r="H1804" t="b">
        <v>0</v>
      </c>
      <c r="I1804">
        <v>0</v>
      </c>
      <c r="J1804">
        <v>31102.09</v>
      </c>
      <c r="K1804">
        <v>0</v>
      </c>
      <c r="L1804" t="s">
        <v>63</v>
      </c>
      <c r="M1804" t="s">
        <v>69</v>
      </c>
      <c r="N1804" t="s">
        <v>69</v>
      </c>
      <c r="O1804" t="s">
        <v>69</v>
      </c>
      <c r="P1804">
        <v>1</v>
      </c>
      <c r="Q1804">
        <v>4</v>
      </c>
      <c r="R1804">
        <v>1</v>
      </c>
    </row>
    <row r="1805" spans="1:18" x14ac:dyDescent="0.25">
      <c r="A1805" s="8" t="s">
        <v>697</v>
      </c>
      <c r="B1805">
        <v>1</v>
      </c>
      <c r="C1805">
        <v>0</v>
      </c>
      <c r="D1805">
        <v>2020</v>
      </c>
      <c r="E1805">
        <v>3</v>
      </c>
      <c r="G1805">
        <v>1401</v>
      </c>
      <c r="H1805" t="b">
        <v>0</v>
      </c>
      <c r="I1805">
        <v>4.51</v>
      </c>
      <c r="J1805">
        <v>0</v>
      </c>
      <c r="K1805">
        <v>1</v>
      </c>
      <c r="L1805" t="s">
        <v>19</v>
      </c>
      <c r="M1805" t="s">
        <v>23</v>
      </c>
      <c r="N1805" t="s">
        <v>24</v>
      </c>
      <c r="O1805" t="s">
        <v>26</v>
      </c>
      <c r="P1805">
        <v>2</v>
      </c>
      <c r="Q1805">
        <v>2</v>
      </c>
      <c r="R1805">
        <v>4</v>
      </c>
    </row>
    <row r="1806" spans="1:18" x14ac:dyDescent="0.25">
      <c r="A1806" s="8" t="s">
        <v>697</v>
      </c>
      <c r="B1806">
        <v>1</v>
      </c>
      <c r="C1806">
        <v>0</v>
      </c>
      <c r="D1806">
        <v>2020</v>
      </c>
      <c r="E1806">
        <v>3</v>
      </c>
      <c r="G1806">
        <v>1406</v>
      </c>
      <c r="H1806" t="b">
        <v>0</v>
      </c>
      <c r="I1806">
        <v>-10176.370000000001</v>
      </c>
      <c r="J1806">
        <v>0</v>
      </c>
      <c r="K1806">
        <v>1</v>
      </c>
      <c r="L1806" t="s">
        <v>19</v>
      </c>
      <c r="M1806" t="s">
        <v>23</v>
      </c>
      <c r="N1806" t="s">
        <v>24</v>
      </c>
      <c r="O1806" t="s">
        <v>27</v>
      </c>
      <c r="P1806">
        <v>2</v>
      </c>
      <c r="Q1806">
        <v>2</v>
      </c>
      <c r="R1806">
        <v>4</v>
      </c>
    </row>
    <row r="1807" spans="1:18" x14ac:dyDescent="0.25">
      <c r="A1807" s="8" t="s">
        <v>697</v>
      </c>
      <c r="B1807">
        <v>1</v>
      </c>
      <c r="C1807">
        <v>0</v>
      </c>
      <c r="D1807">
        <v>2020</v>
      </c>
      <c r="E1807">
        <v>3</v>
      </c>
      <c r="G1807">
        <v>1434</v>
      </c>
      <c r="H1807" t="b">
        <v>0</v>
      </c>
      <c r="I1807">
        <v>7108.71</v>
      </c>
      <c r="J1807">
        <v>0</v>
      </c>
      <c r="K1807">
        <v>1</v>
      </c>
      <c r="L1807" t="s">
        <v>19</v>
      </c>
      <c r="M1807" t="s">
        <v>23</v>
      </c>
      <c r="N1807" t="s">
        <v>24</v>
      </c>
      <c r="O1807" t="s">
        <v>28</v>
      </c>
      <c r="P1807">
        <v>2</v>
      </c>
      <c r="Q1807">
        <v>2</v>
      </c>
      <c r="R1807">
        <v>4</v>
      </c>
    </row>
    <row r="1808" spans="1:18" x14ac:dyDescent="0.25">
      <c r="A1808" s="8" t="s">
        <v>697</v>
      </c>
      <c r="B1808">
        <v>1</v>
      </c>
      <c r="C1808">
        <v>0</v>
      </c>
      <c r="D1808">
        <v>2020</v>
      </c>
      <c r="E1808">
        <v>3</v>
      </c>
      <c r="G1808">
        <v>1803</v>
      </c>
      <c r="H1808" t="b">
        <v>0</v>
      </c>
      <c r="I1808">
        <v>0</v>
      </c>
      <c r="J1808">
        <v>78070.44</v>
      </c>
      <c r="K1808">
        <v>1</v>
      </c>
      <c r="L1808" t="s">
        <v>19</v>
      </c>
      <c r="M1808" t="s">
        <v>30</v>
      </c>
      <c r="N1808" t="s">
        <v>31</v>
      </c>
      <c r="O1808" t="s">
        <v>33</v>
      </c>
      <c r="P1808">
        <v>2</v>
      </c>
      <c r="Q1808">
        <v>4</v>
      </c>
      <c r="R1808">
        <v>1</v>
      </c>
    </row>
    <row r="1809" spans="1:18" x14ac:dyDescent="0.25">
      <c r="A1809" s="8" t="s">
        <v>697</v>
      </c>
      <c r="B1809">
        <v>1</v>
      </c>
      <c r="C1809">
        <v>0</v>
      </c>
      <c r="D1809">
        <v>2020</v>
      </c>
      <c r="E1809">
        <v>3</v>
      </c>
      <c r="G1809">
        <v>3300</v>
      </c>
      <c r="H1809" t="b">
        <v>0</v>
      </c>
      <c r="I1809">
        <v>97884.3</v>
      </c>
      <c r="J1809">
        <v>0</v>
      </c>
      <c r="K1809">
        <v>2</v>
      </c>
      <c r="L1809" t="s">
        <v>51</v>
      </c>
      <c r="M1809" t="s">
        <v>149</v>
      </c>
      <c r="N1809" t="s">
        <v>149</v>
      </c>
      <c r="O1809" t="s">
        <v>150</v>
      </c>
      <c r="P1809">
        <v>3</v>
      </c>
      <c r="Q1809">
        <v>4</v>
      </c>
      <c r="R1809">
        <v>1</v>
      </c>
    </row>
    <row r="1810" spans="1:18" x14ac:dyDescent="0.25">
      <c r="A1810" s="8" t="s">
        <v>697</v>
      </c>
      <c r="B1810">
        <v>1</v>
      </c>
      <c r="C1810">
        <v>0</v>
      </c>
      <c r="D1810">
        <v>2020</v>
      </c>
      <c r="E1810">
        <v>3</v>
      </c>
      <c r="G1810">
        <v>3820</v>
      </c>
      <c r="H1810" t="b">
        <v>0</v>
      </c>
      <c r="I1810">
        <v>-16474.830000000002</v>
      </c>
      <c r="J1810">
        <v>0</v>
      </c>
      <c r="K1810">
        <v>2</v>
      </c>
      <c r="L1810" t="s">
        <v>51</v>
      </c>
      <c r="M1810" t="s">
        <v>52</v>
      </c>
      <c r="N1810" t="s">
        <v>52</v>
      </c>
      <c r="O1810" t="s">
        <v>119</v>
      </c>
      <c r="P1810">
        <v>3</v>
      </c>
      <c r="Q1810">
        <v>8</v>
      </c>
      <c r="R1810">
        <v>1</v>
      </c>
    </row>
    <row r="1811" spans="1:18" x14ac:dyDescent="0.25">
      <c r="A1811" s="8" t="s">
        <v>697</v>
      </c>
      <c r="B1811">
        <v>1</v>
      </c>
      <c r="C1811">
        <v>0</v>
      </c>
      <c r="D1811">
        <v>2020</v>
      </c>
      <c r="E1811">
        <v>3</v>
      </c>
      <c r="G1811">
        <v>6110</v>
      </c>
      <c r="H1811" t="b">
        <v>0</v>
      </c>
      <c r="I1811">
        <v>-275.88</v>
      </c>
      <c r="J1811">
        <v>0</v>
      </c>
      <c r="K1811">
        <v>0</v>
      </c>
      <c r="L1811" t="s">
        <v>70</v>
      </c>
      <c r="M1811" t="s">
        <v>74</v>
      </c>
      <c r="N1811" t="s">
        <v>78</v>
      </c>
      <c r="O1811" t="s">
        <v>79</v>
      </c>
      <c r="P1811">
        <v>2</v>
      </c>
      <c r="Q1811">
        <v>2</v>
      </c>
      <c r="R1811">
        <v>2</v>
      </c>
    </row>
    <row r="1812" spans="1:18" x14ac:dyDescent="0.25">
      <c r="A1812" s="8" t="s">
        <v>697</v>
      </c>
      <c r="B1812">
        <v>1</v>
      </c>
      <c r="C1812">
        <v>0</v>
      </c>
      <c r="D1812">
        <v>2020</v>
      </c>
      <c r="E1812">
        <v>3</v>
      </c>
      <c r="F1812" t="s">
        <v>647</v>
      </c>
      <c r="G1812">
        <v>650</v>
      </c>
      <c r="H1812" t="b">
        <v>0</v>
      </c>
      <c r="I1812">
        <v>0</v>
      </c>
      <c r="J1812">
        <v>221.08</v>
      </c>
      <c r="K1812">
        <v>1</v>
      </c>
      <c r="L1812" t="s">
        <v>9</v>
      </c>
      <c r="M1812" t="s">
        <v>13</v>
      </c>
      <c r="N1812" t="s">
        <v>14</v>
      </c>
      <c r="O1812" t="s">
        <v>17</v>
      </c>
      <c r="P1812">
        <v>1</v>
      </c>
      <c r="Q1812">
        <v>2</v>
      </c>
      <c r="R1812">
        <v>3</v>
      </c>
    </row>
    <row r="1813" spans="1:18" x14ac:dyDescent="0.25">
      <c r="A1813" s="8" t="s">
        <v>697</v>
      </c>
      <c r="B1813">
        <v>1</v>
      </c>
      <c r="C1813">
        <v>0</v>
      </c>
      <c r="D1813">
        <v>2020</v>
      </c>
      <c r="E1813">
        <v>3</v>
      </c>
      <c r="F1813" t="s">
        <v>647</v>
      </c>
      <c r="G1813">
        <v>1406</v>
      </c>
      <c r="H1813" t="b">
        <v>0</v>
      </c>
      <c r="I1813">
        <v>3416.4300000000003</v>
      </c>
      <c r="J1813">
        <v>0</v>
      </c>
      <c r="K1813">
        <v>1</v>
      </c>
      <c r="L1813" t="s">
        <v>19</v>
      </c>
      <c r="M1813" t="s">
        <v>23</v>
      </c>
      <c r="N1813" t="s">
        <v>24</v>
      </c>
      <c r="O1813" t="s">
        <v>27</v>
      </c>
      <c r="P1813">
        <v>2</v>
      </c>
      <c r="Q1813">
        <v>2</v>
      </c>
      <c r="R1813">
        <v>4</v>
      </c>
    </row>
    <row r="1814" spans="1:18" x14ac:dyDescent="0.25">
      <c r="A1814" s="8" t="s">
        <v>697</v>
      </c>
      <c r="B1814">
        <v>1</v>
      </c>
      <c r="C1814">
        <v>0</v>
      </c>
      <c r="D1814">
        <v>2020</v>
      </c>
      <c r="E1814">
        <v>3</v>
      </c>
      <c r="F1814" t="s">
        <v>647</v>
      </c>
      <c r="G1814">
        <v>1800</v>
      </c>
      <c r="H1814" t="b">
        <v>0</v>
      </c>
      <c r="I1814">
        <v>1608.1</v>
      </c>
      <c r="J1814">
        <v>48365.810000000005</v>
      </c>
      <c r="K1814">
        <v>1</v>
      </c>
      <c r="L1814" t="s">
        <v>19</v>
      </c>
      <c r="M1814" t="s">
        <v>30</v>
      </c>
      <c r="N1814" t="s">
        <v>31</v>
      </c>
      <c r="O1814" t="s">
        <v>33</v>
      </c>
      <c r="P1814">
        <v>2</v>
      </c>
      <c r="Q1814">
        <v>4</v>
      </c>
      <c r="R1814">
        <v>1</v>
      </c>
    </row>
    <row r="1815" spans="1:18" x14ac:dyDescent="0.25">
      <c r="A1815" s="8" t="s">
        <v>697</v>
      </c>
      <c r="B1815">
        <v>1</v>
      </c>
      <c r="C1815">
        <v>0</v>
      </c>
      <c r="D1815">
        <v>2020</v>
      </c>
      <c r="E1815">
        <v>3</v>
      </c>
      <c r="F1815" t="s">
        <v>647</v>
      </c>
      <c r="G1815">
        <v>3300</v>
      </c>
      <c r="H1815" t="b">
        <v>0</v>
      </c>
      <c r="I1815">
        <v>24651.39</v>
      </c>
      <c r="J1815">
        <v>4356.04</v>
      </c>
      <c r="K1815">
        <v>2</v>
      </c>
      <c r="L1815" t="s">
        <v>51</v>
      </c>
      <c r="M1815" t="s">
        <v>149</v>
      </c>
      <c r="N1815" t="s">
        <v>149</v>
      </c>
      <c r="O1815" t="s">
        <v>150</v>
      </c>
      <c r="P1815">
        <v>3</v>
      </c>
      <c r="Q1815">
        <v>4</v>
      </c>
      <c r="R1815">
        <v>1</v>
      </c>
    </row>
    <row r="1816" spans="1:18" x14ac:dyDescent="0.25">
      <c r="A1816" s="8" t="s">
        <v>697</v>
      </c>
      <c r="B1816">
        <v>1</v>
      </c>
      <c r="C1816">
        <v>0</v>
      </c>
      <c r="D1816">
        <v>2020</v>
      </c>
      <c r="E1816">
        <v>3</v>
      </c>
      <c r="F1816" t="s">
        <v>647</v>
      </c>
      <c r="G1816">
        <v>3820</v>
      </c>
      <c r="H1816" t="b">
        <v>0</v>
      </c>
      <c r="I1816">
        <v>0</v>
      </c>
      <c r="J1816">
        <v>1608.1000000000001</v>
      </c>
      <c r="K1816">
        <v>2</v>
      </c>
      <c r="L1816" t="s">
        <v>51</v>
      </c>
      <c r="M1816" t="s">
        <v>52</v>
      </c>
      <c r="N1816" t="s">
        <v>52</v>
      </c>
      <c r="O1816" t="s">
        <v>119</v>
      </c>
      <c r="P1816">
        <v>3</v>
      </c>
      <c r="Q1816">
        <v>8</v>
      </c>
      <c r="R1816">
        <v>1</v>
      </c>
    </row>
    <row r="1817" spans="1:18" x14ac:dyDescent="0.25">
      <c r="A1817" s="8" t="s">
        <v>697</v>
      </c>
      <c r="B1817">
        <v>1</v>
      </c>
      <c r="C1817">
        <v>0</v>
      </c>
      <c r="D1817">
        <v>2020</v>
      </c>
      <c r="E1817">
        <v>3</v>
      </c>
      <c r="F1817" t="s">
        <v>647</v>
      </c>
      <c r="G1817">
        <v>6020</v>
      </c>
      <c r="H1817" t="b">
        <v>0</v>
      </c>
      <c r="I1817">
        <v>3122.5</v>
      </c>
      <c r="J1817">
        <v>0</v>
      </c>
      <c r="K1817">
        <v>0</v>
      </c>
      <c r="L1817" t="s">
        <v>70</v>
      </c>
      <c r="M1817" t="s">
        <v>74</v>
      </c>
      <c r="N1817" t="s">
        <v>75</v>
      </c>
      <c r="O1817" t="s">
        <v>76</v>
      </c>
      <c r="P1817">
        <v>2</v>
      </c>
      <c r="Q1817">
        <v>2</v>
      </c>
      <c r="R1817">
        <v>1</v>
      </c>
    </row>
    <row r="1818" spans="1:18" x14ac:dyDescent="0.25">
      <c r="A1818" s="8" t="s">
        <v>697</v>
      </c>
      <c r="B1818">
        <v>1</v>
      </c>
      <c r="C1818">
        <v>0</v>
      </c>
      <c r="D1818">
        <v>2020</v>
      </c>
      <c r="E1818">
        <v>3</v>
      </c>
      <c r="F1818" t="s">
        <v>647</v>
      </c>
      <c r="G1818">
        <v>6095</v>
      </c>
      <c r="H1818" t="b">
        <v>0</v>
      </c>
      <c r="I1818">
        <v>3730.54</v>
      </c>
      <c r="J1818">
        <v>0</v>
      </c>
      <c r="K1818">
        <v>0</v>
      </c>
      <c r="L1818" t="s">
        <v>70</v>
      </c>
      <c r="M1818" t="s">
        <v>74</v>
      </c>
      <c r="N1818" t="s">
        <v>75</v>
      </c>
      <c r="O1818" t="s">
        <v>115</v>
      </c>
      <c r="P1818">
        <v>2</v>
      </c>
      <c r="Q1818">
        <v>2</v>
      </c>
      <c r="R1818">
        <v>1</v>
      </c>
    </row>
    <row r="1819" spans="1:18" x14ac:dyDescent="0.25">
      <c r="A1819" s="8" t="s">
        <v>697</v>
      </c>
      <c r="B1819">
        <v>1</v>
      </c>
      <c r="C1819">
        <v>0</v>
      </c>
      <c r="D1819">
        <v>2020</v>
      </c>
      <c r="E1819">
        <v>3</v>
      </c>
      <c r="F1819" t="s">
        <v>647</v>
      </c>
      <c r="G1819">
        <v>6110</v>
      </c>
      <c r="H1819" t="b">
        <v>0</v>
      </c>
      <c r="I1819">
        <v>676.02</v>
      </c>
      <c r="J1819">
        <v>0</v>
      </c>
      <c r="K1819">
        <v>0</v>
      </c>
      <c r="L1819" t="s">
        <v>70</v>
      </c>
      <c r="M1819" t="s">
        <v>74</v>
      </c>
      <c r="N1819" t="s">
        <v>78</v>
      </c>
      <c r="O1819" t="s">
        <v>79</v>
      </c>
      <c r="P1819">
        <v>2</v>
      </c>
      <c r="Q1819">
        <v>2</v>
      </c>
      <c r="R1819">
        <v>2</v>
      </c>
    </row>
    <row r="1820" spans="1:18" x14ac:dyDescent="0.25">
      <c r="A1820" s="8" t="s">
        <v>697</v>
      </c>
      <c r="B1820">
        <v>1</v>
      </c>
      <c r="C1820">
        <v>0</v>
      </c>
      <c r="D1820">
        <v>2020</v>
      </c>
      <c r="E1820">
        <v>3</v>
      </c>
      <c r="F1820" t="s">
        <v>647</v>
      </c>
      <c r="G1820">
        <v>6111</v>
      </c>
      <c r="H1820" t="b">
        <v>0</v>
      </c>
      <c r="I1820">
        <v>14.05</v>
      </c>
      <c r="J1820">
        <v>0</v>
      </c>
      <c r="K1820">
        <v>0</v>
      </c>
      <c r="L1820" t="s">
        <v>70</v>
      </c>
      <c r="M1820" t="s">
        <v>74</v>
      </c>
      <c r="N1820" t="s">
        <v>78</v>
      </c>
      <c r="O1820" t="s">
        <v>80</v>
      </c>
      <c r="P1820">
        <v>2</v>
      </c>
      <c r="Q1820">
        <v>2</v>
      </c>
      <c r="R1820">
        <v>2</v>
      </c>
    </row>
    <row r="1821" spans="1:18" x14ac:dyDescent="0.25">
      <c r="A1821" s="8" t="s">
        <v>697</v>
      </c>
      <c r="B1821">
        <v>1</v>
      </c>
      <c r="C1821">
        <v>0</v>
      </c>
      <c r="D1821">
        <v>2020</v>
      </c>
      <c r="E1821">
        <v>3</v>
      </c>
      <c r="F1821" t="s">
        <v>647</v>
      </c>
      <c r="G1821">
        <v>6120</v>
      </c>
      <c r="H1821" t="b">
        <v>0</v>
      </c>
      <c r="I1821">
        <v>31.22</v>
      </c>
      <c r="J1821">
        <v>0</v>
      </c>
      <c r="K1821">
        <v>0</v>
      </c>
      <c r="L1821" t="s">
        <v>70</v>
      </c>
      <c r="M1821" t="s">
        <v>74</v>
      </c>
      <c r="N1821" t="s">
        <v>78</v>
      </c>
      <c r="O1821" t="s">
        <v>81</v>
      </c>
      <c r="P1821">
        <v>2</v>
      </c>
      <c r="Q1821">
        <v>2</v>
      </c>
      <c r="R1821">
        <v>2</v>
      </c>
    </row>
    <row r="1822" spans="1:18" x14ac:dyDescent="0.25">
      <c r="A1822" s="8" t="s">
        <v>697</v>
      </c>
      <c r="B1822">
        <v>1</v>
      </c>
      <c r="C1822">
        <v>0</v>
      </c>
      <c r="D1822">
        <v>2020</v>
      </c>
      <c r="E1822">
        <v>3</v>
      </c>
      <c r="F1822" t="s">
        <v>647</v>
      </c>
      <c r="G1822">
        <v>6220</v>
      </c>
      <c r="H1822" t="b">
        <v>0</v>
      </c>
      <c r="I1822">
        <v>221.08</v>
      </c>
      <c r="J1822">
        <v>0</v>
      </c>
      <c r="K1822">
        <v>0</v>
      </c>
      <c r="L1822" t="s">
        <v>70</v>
      </c>
      <c r="M1822" t="s">
        <v>134</v>
      </c>
      <c r="N1822" t="s">
        <v>137</v>
      </c>
      <c r="O1822" t="s">
        <v>138</v>
      </c>
      <c r="P1822">
        <v>2</v>
      </c>
      <c r="Q1822">
        <v>3</v>
      </c>
      <c r="R1822">
        <v>2</v>
      </c>
    </row>
    <row r="1823" spans="1:18" x14ac:dyDescent="0.25">
      <c r="A1823" s="8" t="s">
        <v>697</v>
      </c>
      <c r="B1823">
        <v>1</v>
      </c>
      <c r="C1823">
        <v>0</v>
      </c>
      <c r="D1823">
        <v>2020</v>
      </c>
      <c r="E1823">
        <v>3</v>
      </c>
      <c r="F1823" t="s">
        <v>647</v>
      </c>
      <c r="G1823">
        <v>6300</v>
      </c>
      <c r="H1823" t="b">
        <v>0</v>
      </c>
      <c r="I1823">
        <v>400</v>
      </c>
      <c r="J1823">
        <v>0</v>
      </c>
      <c r="K1823">
        <v>0</v>
      </c>
      <c r="L1823" t="s">
        <v>70</v>
      </c>
      <c r="M1823" t="s">
        <v>82</v>
      </c>
      <c r="N1823" t="s">
        <v>83</v>
      </c>
      <c r="O1823" t="s">
        <v>82</v>
      </c>
      <c r="P1823">
        <v>2</v>
      </c>
      <c r="Q1823">
        <v>4</v>
      </c>
      <c r="R1823">
        <v>10</v>
      </c>
    </row>
    <row r="1824" spans="1:18" x14ac:dyDescent="0.25">
      <c r="A1824" s="8" t="s">
        <v>697</v>
      </c>
      <c r="B1824">
        <v>1</v>
      </c>
      <c r="C1824">
        <v>0</v>
      </c>
      <c r="D1824">
        <v>2020</v>
      </c>
      <c r="E1824">
        <v>3</v>
      </c>
      <c r="F1824" t="s">
        <v>647</v>
      </c>
      <c r="G1824">
        <v>6310</v>
      </c>
      <c r="H1824" t="b">
        <v>0</v>
      </c>
      <c r="I1824">
        <v>5300</v>
      </c>
      <c r="J1824">
        <v>0</v>
      </c>
      <c r="K1824">
        <v>0</v>
      </c>
      <c r="L1824" t="s">
        <v>70</v>
      </c>
      <c r="M1824" t="s">
        <v>82</v>
      </c>
      <c r="N1824" t="s">
        <v>84</v>
      </c>
      <c r="O1824" t="s">
        <v>85</v>
      </c>
      <c r="P1824">
        <v>2</v>
      </c>
      <c r="Q1824">
        <v>4</v>
      </c>
      <c r="R1824">
        <v>1</v>
      </c>
    </row>
    <row r="1825" spans="1:18" x14ac:dyDescent="0.25">
      <c r="A1825" s="8" t="s">
        <v>697</v>
      </c>
      <c r="B1825">
        <v>1</v>
      </c>
      <c r="C1825">
        <v>0</v>
      </c>
      <c r="D1825">
        <v>2020</v>
      </c>
      <c r="E1825">
        <v>3</v>
      </c>
      <c r="F1825" t="s">
        <v>647</v>
      </c>
      <c r="G1825">
        <v>6325</v>
      </c>
      <c r="H1825" t="b">
        <v>0</v>
      </c>
      <c r="I1825">
        <v>1110</v>
      </c>
      <c r="J1825">
        <v>0</v>
      </c>
      <c r="K1825">
        <v>0</v>
      </c>
      <c r="L1825" t="s">
        <v>70</v>
      </c>
      <c r="M1825" t="s">
        <v>82</v>
      </c>
      <c r="N1825" t="s">
        <v>84</v>
      </c>
      <c r="O1825" t="s">
        <v>86</v>
      </c>
      <c r="P1825">
        <v>2</v>
      </c>
      <c r="Q1825">
        <v>4</v>
      </c>
      <c r="R1825">
        <v>1</v>
      </c>
    </row>
    <row r="1826" spans="1:18" x14ac:dyDescent="0.25">
      <c r="A1826" s="8" t="s">
        <v>697</v>
      </c>
      <c r="B1826">
        <v>1</v>
      </c>
      <c r="C1826">
        <v>0</v>
      </c>
      <c r="D1826">
        <v>2020</v>
      </c>
      <c r="E1826">
        <v>3</v>
      </c>
      <c r="F1826" t="s">
        <v>647</v>
      </c>
      <c r="G1826">
        <v>6330</v>
      </c>
      <c r="H1826" t="b">
        <v>0</v>
      </c>
      <c r="I1826">
        <v>430</v>
      </c>
      <c r="J1826">
        <v>0</v>
      </c>
      <c r="K1826">
        <v>0</v>
      </c>
      <c r="L1826" t="s">
        <v>70</v>
      </c>
      <c r="M1826" t="s">
        <v>82</v>
      </c>
      <c r="N1826" t="s">
        <v>84</v>
      </c>
      <c r="O1826" t="s">
        <v>87</v>
      </c>
      <c r="P1826">
        <v>2</v>
      </c>
      <c r="Q1826">
        <v>4</v>
      </c>
      <c r="R1826">
        <v>1</v>
      </c>
    </row>
    <row r="1827" spans="1:18" x14ac:dyDescent="0.25">
      <c r="A1827" s="8" t="s">
        <v>697</v>
      </c>
      <c r="B1827">
        <v>1</v>
      </c>
      <c r="C1827">
        <v>0</v>
      </c>
      <c r="D1827">
        <v>2020</v>
      </c>
      <c r="E1827">
        <v>3</v>
      </c>
      <c r="F1827" t="s">
        <v>647</v>
      </c>
      <c r="G1827">
        <v>6400</v>
      </c>
      <c r="H1827" t="b">
        <v>0</v>
      </c>
      <c r="I1827">
        <v>509</v>
      </c>
      <c r="J1827">
        <v>0</v>
      </c>
      <c r="K1827">
        <v>0</v>
      </c>
      <c r="L1827" t="s">
        <v>70</v>
      </c>
      <c r="M1827" t="s">
        <v>82</v>
      </c>
      <c r="N1827" t="s">
        <v>88</v>
      </c>
      <c r="O1827" t="s">
        <v>89</v>
      </c>
      <c r="P1827">
        <v>2</v>
      </c>
      <c r="Q1827">
        <v>4</v>
      </c>
      <c r="R1827">
        <v>2</v>
      </c>
    </row>
    <row r="1828" spans="1:18" x14ac:dyDescent="0.25">
      <c r="A1828" s="8" t="s">
        <v>697</v>
      </c>
      <c r="B1828">
        <v>1</v>
      </c>
      <c r="C1828">
        <v>0</v>
      </c>
      <c r="D1828">
        <v>2020</v>
      </c>
      <c r="E1828">
        <v>3</v>
      </c>
      <c r="F1828" t="s">
        <v>647</v>
      </c>
      <c r="G1828">
        <v>6650</v>
      </c>
      <c r="H1828" t="b">
        <v>0</v>
      </c>
      <c r="I1828">
        <v>200</v>
      </c>
      <c r="J1828">
        <v>0</v>
      </c>
      <c r="K1828">
        <v>0</v>
      </c>
      <c r="L1828" t="s">
        <v>70</v>
      </c>
      <c r="M1828" t="s">
        <v>82</v>
      </c>
      <c r="N1828" t="s">
        <v>94</v>
      </c>
      <c r="O1828" t="s">
        <v>96</v>
      </c>
      <c r="P1828">
        <v>2</v>
      </c>
      <c r="Q1828">
        <v>4</v>
      </c>
      <c r="R1828">
        <v>5</v>
      </c>
    </row>
    <row r="1829" spans="1:18" x14ac:dyDescent="0.25">
      <c r="A1829" s="8" t="s">
        <v>697</v>
      </c>
      <c r="B1829">
        <v>1</v>
      </c>
      <c r="C1829">
        <v>0</v>
      </c>
      <c r="D1829">
        <v>2020</v>
      </c>
      <c r="E1829">
        <v>3</v>
      </c>
      <c r="F1829" t="s">
        <v>647</v>
      </c>
      <c r="G1829">
        <v>6800</v>
      </c>
      <c r="H1829" t="b">
        <v>0</v>
      </c>
      <c r="I1829">
        <v>40</v>
      </c>
      <c r="J1829">
        <v>0</v>
      </c>
      <c r="K1829">
        <v>0</v>
      </c>
      <c r="L1829" t="s">
        <v>70</v>
      </c>
      <c r="M1829" t="s">
        <v>82</v>
      </c>
      <c r="N1829" t="s">
        <v>99</v>
      </c>
      <c r="O1829" t="s">
        <v>123</v>
      </c>
      <c r="P1829">
        <v>2</v>
      </c>
      <c r="Q1829">
        <v>4</v>
      </c>
      <c r="R1829">
        <v>6</v>
      </c>
    </row>
    <row r="1830" spans="1:18" x14ac:dyDescent="0.25">
      <c r="A1830" s="8" t="s">
        <v>697</v>
      </c>
      <c r="B1830">
        <v>1</v>
      </c>
      <c r="C1830">
        <v>0</v>
      </c>
      <c r="D1830">
        <v>2020</v>
      </c>
      <c r="E1830">
        <v>3</v>
      </c>
      <c r="F1830" t="s">
        <v>647</v>
      </c>
      <c r="G1830">
        <v>6805</v>
      </c>
      <c r="H1830" t="b">
        <v>0</v>
      </c>
      <c r="I1830">
        <v>280</v>
      </c>
      <c r="J1830">
        <v>0</v>
      </c>
      <c r="K1830">
        <v>0</v>
      </c>
      <c r="L1830" t="s">
        <v>70</v>
      </c>
      <c r="M1830" t="s">
        <v>82</v>
      </c>
      <c r="N1830" t="s">
        <v>99</v>
      </c>
      <c r="O1830" t="s">
        <v>100</v>
      </c>
      <c r="P1830">
        <v>2</v>
      </c>
      <c r="Q1830">
        <v>4</v>
      </c>
      <c r="R1830">
        <v>6</v>
      </c>
    </row>
    <row r="1831" spans="1:18" x14ac:dyDescent="0.25">
      <c r="A1831" s="8" t="s">
        <v>697</v>
      </c>
      <c r="B1831">
        <v>1</v>
      </c>
      <c r="C1831">
        <v>0</v>
      </c>
      <c r="D1831">
        <v>2020</v>
      </c>
      <c r="E1831">
        <v>3</v>
      </c>
      <c r="F1831" t="s">
        <v>647</v>
      </c>
      <c r="G1831">
        <v>6815</v>
      </c>
      <c r="H1831" t="b">
        <v>0</v>
      </c>
      <c r="I1831">
        <v>200</v>
      </c>
      <c r="J1831">
        <v>0</v>
      </c>
      <c r="K1831">
        <v>0</v>
      </c>
      <c r="L1831" t="s">
        <v>70</v>
      </c>
      <c r="M1831" t="s">
        <v>82</v>
      </c>
      <c r="N1831" t="s">
        <v>99</v>
      </c>
      <c r="O1831" t="s">
        <v>99</v>
      </c>
      <c r="P1831">
        <v>2</v>
      </c>
      <c r="Q1831">
        <v>4</v>
      </c>
      <c r="R1831">
        <v>6</v>
      </c>
    </row>
    <row r="1832" spans="1:18" x14ac:dyDescent="0.25">
      <c r="A1832" s="8" t="s">
        <v>697</v>
      </c>
      <c r="B1832">
        <v>1</v>
      </c>
      <c r="C1832">
        <v>0</v>
      </c>
      <c r="D1832">
        <v>2020</v>
      </c>
      <c r="E1832">
        <v>3</v>
      </c>
      <c r="F1832" t="s">
        <v>647</v>
      </c>
      <c r="G1832">
        <v>6825</v>
      </c>
      <c r="H1832" t="b">
        <v>0</v>
      </c>
      <c r="I1832">
        <v>7310.7</v>
      </c>
      <c r="J1832">
        <v>0</v>
      </c>
      <c r="K1832">
        <v>0</v>
      </c>
      <c r="L1832" t="s">
        <v>70</v>
      </c>
      <c r="M1832" t="s">
        <v>82</v>
      </c>
      <c r="N1832" t="s">
        <v>101</v>
      </c>
      <c r="O1832" t="s">
        <v>102</v>
      </c>
      <c r="P1832">
        <v>2</v>
      </c>
      <c r="Q1832">
        <v>4</v>
      </c>
      <c r="R1832">
        <v>9</v>
      </c>
    </row>
    <row r="1833" spans="1:18" x14ac:dyDescent="0.25">
      <c r="A1833" s="8" t="s">
        <v>697</v>
      </c>
      <c r="B1833">
        <v>1</v>
      </c>
      <c r="C1833">
        <v>0</v>
      </c>
      <c r="D1833">
        <v>2020</v>
      </c>
      <c r="E1833">
        <v>3</v>
      </c>
      <c r="F1833" t="s">
        <v>647</v>
      </c>
      <c r="G1833">
        <v>6830</v>
      </c>
      <c r="H1833" t="b">
        <v>0</v>
      </c>
      <c r="I1833">
        <v>0</v>
      </c>
      <c r="J1833">
        <v>0</v>
      </c>
      <c r="K1833">
        <v>0</v>
      </c>
      <c r="L1833" t="s">
        <v>70</v>
      </c>
      <c r="M1833" t="s">
        <v>82</v>
      </c>
      <c r="N1833" t="s">
        <v>101</v>
      </c>
      <c r="O1833" t="s">
        <v>151</v>
      </c>
      <c r="P1833">
        <v>2</v>
      </c>
      <c r="Q1833">
        <v>4</v>
      </c>
      <c r="R1833">
        <v>9</v>
      </c>
    </row>
    <row r="1834" spans="1:18" x14ac:dyDescent="0.25">
      <c r="A1834" s="8" t="s">
        <v>697</v>
      </c>
      <c r="B1834">
        <v>1</v>
      </c>
      <c r="C1834">
        <v>0</v>
      </c>
      <c r="D1834">
        <v>2020</v>
      </c>
      <c r="E1834">
        <v>3</v>
      </c>
      <c r="F1834" t="s">
        <v>647</v>
      </c>
      <c r="G1834">
        <v>6855</v>
      </c>
      <c r="H1834" t="b">
        <v>0</v>
      </c>
      <c r="I1834">
        <v>100</v>
      </c>
      <c r="J1834">
        <v>0</v>
      </c>
      <c r="K1834">
        <v>0</v>
      </c>
      <c r="L1834" t="s">
        <v>70</v>
      </c>
      <c r="M1834" t="s">
        <v>82</v>
      </c>
      <c r="N1834" t="s">
        <v>103</v>
      </c>
      <c r="O1834" t="s">
        <v>104</v>
      </c>
      <c r="P1834">
        <v>2</v>
      </c>
      <c r="Q1834">
        <v>4</v>
      </c>
      <c r="R1834">
        <v>11</v>
      </c>
    </row>
    <row r="1835" spans="1:18" x14ac:dyDescent="0.25">
      <c r="A1835" s="8" t="s">
        <v>697</v>
      </c>
      <c r="B1835">
        <v>1</v>
      </c>
      <c r="C1835">
        <v>0</v>
      </c>
      <c r="D1835">
        <v>2020</v>
      </c>
      <c r="E1835">
        <v>3</v>
      </c>
      <c r="F1835" t="s">
        <v>647</v>
      </c>
      <c r="G1835">
        <v>7310</v>
      </c>
      <c r="H1835" t="b">
        <v>0</v>
      </c>
      <c r="I1835">
        <v>1200</v>
      </c>
      <c r="J1835">
        <v>0</v>
      </c>
      <c r="K1835">
        <v>0</v>
      </c>
      <c r="L1835" t="s">
        <v>126</v>
      </c>
      <c r="M1835" t="s">
        <v>127</v>
      </c>
      <c r="N1835" t="s">
        <v>127</v>
      </c>
      <c r="O1835" t="s">
        <v>146</v>
      </c>
      <c r="P1835">
        <v>4</v>
      </c>
      <c r="Q1835">
        <v>2</v>
      </c>
      <c r="R1835">
        <v>1</v>
      </c>
    </row>
    <row r="1836" spans="1:18" x14ac:dyDescent="0.25">
      <c r="A1836" s="8" t="s">
        <v>697</v>
      </c>
      <c r="B1836">
        <v>1</v>
      </c>
      <c r="C1836">
        <v>0</v>
      </c>
      <c r="D1836">
        <v>2020</v>
      </c>
      <c r="E1836">
        <v>3</v>
      </c>
      <c r="F1836" t="s">
        <v>648</v>
      </c>
      <c r="G1836">
        <v>1406</v>
      </c>
      <c r="H1836" t="b">
        <v>0</v>
      </c>
      <c r="I1836">
        <v>955.83</v>
      </c>
      <c r="J1836">
        <v>0</v>
      </c>
      <c r="K1836">
        <v>1</v>
      </c>
      <c r="L1836" t="s">
        <v>19</v>
      </c>
      <c r="M1836" t="s">
        <v>23</v>
      </c>
      <c r="N1836" t="s">
        <v>24</v>
      </c>
      <c r="O1836" t="s">
        <v>27</v>
      </c>
      <c r="P1836">
        <v>2</v>
      </c>
      <c r="Q1836">
        <v>2</v>
      </c>
      <c r="R1836">
        <v>4</v>
      </c>
    </row>
    <row r="1837" spans="1:18" x14ac:dyDescent="0.25">
      <c r="A1837" s="8" t="s">
        <v>697</v>
      </c>
      <c r="B1837">
        <v>1</v>
      </c>
      <c r="C1837">
        <v>0</v>
      </c>
      <c r="D1837">
        <v>2020</v>
      </c>
      <c r="E1837">
        <v>3</v>
      </c>
      <c r="F1837" t="s">
        <v>648</v>
      </c>
      <c r="G1837">
        <v>1800</v>
      </c>
      <c r="H1837" t="b">
        <v>0</v>
      </c>
      <c r="I1837">
        <v>345.82</v>
      </c>
      <c r="J1837">
        <v>5986.51</v>
      </c>
      <c r="K1837">
        <v>1</v>
      </c>
      <c r="L1837" t="s">
        <v>19</v>
      </c>
      <c r="M1837" t="s">
        <v>30</v>
      </c>
      <c r="N1837" t="s">
        <v>31</v>
      </c>
      <c r="O1837" t="s">
        <v>33</v>
      </c>
      <c r="P1837">
        <v>2</v>
      </c>
      <c r="Q1837">
        <v>4</v>
      </c>
      <c r="R1837">
        <v>1</v>
      </c>
    </row>
    <row r="1838" spans="1:18" x14ac:dyDescent="0.25">
      <c r="A1838" s="8" t="s">
        <v>697</v>
      </c>
      <c r="B1838">
        <v>1</v>
      </c>
      <c r="C1838">
        <v>0</v>
      </c>
      <c r="D1838">
        <v>2020</v>
      </c>
      <c r="E1838">
        <v>3</v>
      </c>
      <c r="F1838" t="s">
        <v>648</v>
      </c>
      <c r="G1838">
        <v>3300</v>
      </c>
      <c r="H1838" t="b">
        <v>0</v>
      </c>
      <c r="I1838">
        <v>1666</v>
      </c>
      <c r="J1838">
        <v>1666</v>
      </c>
      <c r="K1838">
        <v>2</v>
      </c>
      <c r="L1838" t="s">
        <v>51</v>
      </c>
      <c r="M1838" t="s">
        <v>149</v>
      </c>
      <c r="N1838" t="s">
        <v>149</v>
      </c>
      <c r="O1838" t="s">
        <v>150</v>
      </c>
      <c r="P1838">
        <v>3</v>
      </c>
      <c r="Q1838">
        <v>4</v>
      </c>
      <c r="R1838">
        <v>1</v>
      </c>
    </row>
    <row r="1839" spans="1:18" x14ac:dyDescent="0.25">
      <c r="A1839" s="8" t="s">
        <v>697</v>
      </c>
      <c r="B1839">
        <v>1</v>
      </c>
      <c r="C1839">
        <v>0</v>
      </c>
      <c r="D1839">
        <v>2020</v>
      </c>
      <c r="E1839">
        <v>3</v>
      </c>
      <c r="F1839" t="s">
        <v>648</v>
      </c>
      <c r="G1839">
        <v>3820</v>
      </c>
      <c r="H1839" t="b">
        <v>0</v>
      </c>
      <c r="I1839">
        <v>0</v>
      </c>
      <c r="J1839">
        <v>345.82</v>
      </c>
      <c r="K1839">
        <v>2</v>
      </c>
      <c r="L1839" t="s">
        <v>51</v>
      </c>
      <c r="M1839" t="s">
        <v>52</v>
      </c>
      <c r="N1839" t="s">
        <v>52</v>
      </c>
      <c r="O1839" t="s">
        <v>119</v>
      </c>
      <c r="P1839">
        <v>3</v>
      </c>
      <c r="Q1839">
        <v>8</v>
      </c>
      <c r="R1839">
        <v>1</v>
      </c>
    </row>
    <row r="1840" spans="1:18" x14ac:dyDescent="0.25">
      <c r="A1840" s="8" t="s">
        <v>697</v>
      </c>
      <c r="B1840">
        <v>1</v>
      </c>
      <c r="C1840">
        <v>0</v>
      </c>
      <c r="D1840">
        <v>2020</v>
      </c>
      <c r="E1840">
        <v>3</v>
      </c>
      <c r="F1840" t="s">
        <v>648</v>
      </c>
      <c r="G1840">
        <v>6260</v>
      </c>
      <c r="H1840" t="b">
        <v>0</v>
      </c>
      <c r="I1840">
        <v>3630.68</v>
      </c>
      <c r="J1840">
        <v>0</v>
      </c>
      <c r="K1840">
        <v>0</v>
      </c>
      <c r="L1840" t="s">
        <v>70</v>
      </c>
      <c r="M1840" t="s">
        <v>134</v>
      </c>
      <c r="N1840" t="s">
        <v>137</v>
      </c>
      <c r="O1840" t="s">
        <v>139</v>
      </c>
      <c r="P1840">
        <v>2</v>
      </c>
      <c r="Q1840">
        <v>3</v>
      </c>
      <c r="R1840">
        <v>2</v>
      </c>
    </row>
    <row r="1841" spans="1:18" x14ac:dyDescent="0.25">
      <c r="A1841" s="8" t="s">
        <v>697</v>
      </c>
      <c r="B1841">
        <v>1</v>
      </c>
      <c r="C1841">
        <v>0</v>
      </c>
      <c r="D1841">
        <v>2020</v>
      </c>
      <c r="E1841">
        <v>3</v>
      </c>
      <c r="F1841" t="s">
        <v>648</v>
      </c>
      <c r="G1841">
        <v>6495</v>
      </c>
      <c r="H1841" t="b">
        <v>0</v>
      </c>
      <c r="I1841">
        <v>1400</v>
      </c>
      <c r="J1841">
        <v>0</v>
      </c>
      <c r="K1841">
        <v>0</v>
      </c>
      <c r="L1841" t="s">
        <v>70</v>
      </c>
      <c r="M1841" t="s">
        <v>82</v>
      </c>
      <c r="N1841" t="s">
        <v>91</v>
      </c>
      <c r="O1841" t="s">
        <v>93</v>
      </c>
      <c r="P1841">
        <v>2</v>
      </c>
      <c r="Q1841">
        <v>4</v>
      </c>
      <c r="R1841">
        <v>3</v>
      </c>
    </row>
    <row r="1842" spans="1:18" x14ac:dyDescent="0.25">
      <c r="A1842" s="8" t="s">
        <v>697</v>
      </c>
      <c r="B1842">
        <v>1</v>
      </c>
      <c r="C1842">
        <v>0</v>
      </c>
      <c r="D1842">
        <v>2020</v>
      </c>
      <c r="E1842">
        <v>3</v>
      </c>
      <c r="F1842" t="s">
        <v>649</v>
      </c>
      <c r="G1842">
        <v>1800</v>
      </c>
      <c r="H1842" t="b">
        <v>0</v>
      </c>
      <c r="I1842">
        <v>0</v>
      </c>
      <c r="J1842">
        <v>14810.31</v>
      </c>
      <c r="K1842">
        <v>1</v>
      </c>
      <c r="L1842" t="s">
        <v>19</v>
      </c>
      <c r="M1842" t="s">
        <v>30</v>
      </c>
      <c r="N1842" t="s">
        <v>31</v>
      </c>
      <c r="O1842" t="s">
        <v>33</v>
      </c>
      <c r="P1842">
        <v>2</v>
      </c>
      <c r="Q1842">
        <v>4</v>
      </c>
      <c r="R1842">
        <v>1</v>
      </c>
    </row>
    <row r="1843" spans="1:18" x14ac:dyDescent="0.25">
      <c r="A1843" s="8" t="s">
        <v>697</v>
      </c>
      <c r="B1843">
        <v>1</v>
      </c>
      <c r="C1843">
        <v>0</v>
      </c>
      <c r="D1843">
        <v>2020</v>
      </c>
      <c r="E1843">
        <v>3</v>
      </c>
      <c r="F1843" t="s">
        <v>649</v>
      </c>
      <c r="G1843">
        <v>6020</v>
      </c>
      <c r="H1843" t="b">
        <v>0</v>
      </c>
      <c r="I1843">
        <v>12500</v>
      </c>
      <c r="J1843">
        <v>0</v>
      </c>
      <c r="K1843">
        <v>0</v>
      </c>
      <c r="L1843" t="s">
        <v>70</v>
      </c>
      <c r="M1843" t="s">
        <v>74</v>
      </c>
      <c r="N1843" t="s">
        <v>75</v>
      </c>
      <c r="O1843" t="s">
        <v>76</v>
      </c>
      <c r="P1843">
        <v>2</v>
      </c>
      <c r="Q1843">
        <v>2</v>
      </c>
      <c r="R1843">
        <v>1</v>
      </c>
    </row>
    <row r="1844" spans="1:18" x14ac:dyDescent="0.25">
      <c r="A1844" s="8" t="s">
        <v>697</v>
      </c>
      <c r="B1844">
        <v>1</v>
      </c>
      <c r="C1844">
        <v>0</v>
      </c>
      <c r="D1844">
        <v>2020</v>
      </c>
      <c r="E1844">
        <v>3</v>
      </c>
      <c r="F1844" t="s">
        <v>649</v>
      </c>
      <c r="G1844">
        <v>6110</v>
      </c>
      <c r="H1844" t="b">
        <v>0</v>
      </c>
      <c r="I1844">
        <v>2380.2800000000002</v>
      </c>
      <c r="J1844">
        <v>0</v>
      </c>
      <c r="K1844">
        <v>0</v>
      </c>
      <c r="L1844" t="s">
        <v>70</v>
      </c>
      <c r="M1844" t="s">
        <v>74</v>
      </c>
      <c r="N1844" t="s">
        <v>78</v>
      </c>
      <c r="O1844" t="s">
        <v>79</v>
      </c>
      <c r="P1844">
        <v>2</v>
      </c>
      <c r="Q1844">
        <v>2</v>
      </c>
      <c r="R1844">
        <v>2</v>
      </c>
    </row>
    <row r="1845" spans="1:18" x14ac:dyDescent="0.25">
      <c r="A1845" s="8" t="s">
        <v>697</v>
      </c>
      <c r="B1845">
        <v>1</v>
      </c>
      <c r="C1845">
        <v>0</v>
      </c>
      <c r="D1845">
        <v>2020</v>
      </c>
      <c r="E1845">
        <v>3</v>
      </c>
      <c r="F1845" t="s">
        <v>649</v>
      </c>
      <c r="G1845">
        <v>6111</v>
      </c>
      <c r="H1845" t="b">
        <v>0</v>
      </c>
      <c r="I1845">
        <v>55.03</v>
      </c>
      <c r="J1845">
        <v>0</v>
      </c>
      <c r="K1845">
        <v>0</v>
      </c>
      <c r="L1845" t="s">
        <v>70</v>
      </c>
      <c r="M1845" t="s">
        <v>74</v>
      </c>
      <c r="N1845" t="s">
        <v>78</v>
      </c>
      <c r="O1845" t="s">
        <v>80</v>
      </c>
      <c r="P1845">
        <v>2</v>
      </c>
      <c r="Q1845">
        <v>2</v>
      </c>
      <c r="R1845">
        <v>2</v>
      </c>
    </row>
    <row r="1846" spans="1:18" x14ac:dyDescent="0.25">
      <c r="A1846" s="8" t="s">
        <v>697</v>
      </c>
      <c r="B1846">
        <v>1</v>
      </c>
      <c r="C1846">
        <v>0</v>
      </c>
      <c r="D1846">
        <v>2020</v>
      </c>
      <c r="E1846">
        <v>3</v>
      </c>
      <c r="F1846" t="s">
        <v>649</v>
      </c>
      <c r="G1846">
        <v>6120</v>
      </c>
      <c r="H1846" t="b">
        <v>0</v>
      </c>
      <c r="I1846">
        <v>125</v>
      </c>
      <c r="J1846">
        <v>0</v>
      </c>
      <c r="K1846">
        <v>0</v>
      </c>
      <c r="L1846" t="s">
        <v>70</v>
      </c>
      <c r="M1846" t="s">
        <v>74</v>
      </c>
      <c r="N1846" t="s">
        <v>78</v>
      </c>
      <c r="O1846" t="s">
        <v>81</v>
      </c>
      <c r="P1846">
        <v>2</v>
      </c>
      <c r="Q1846">
        <v>2</v>
      </c>
      <c r="R1846">
        <v>2</v>
      </c>
    </row>
    <row r="1847" spans="1:18" x14ac:dyDescent="0.25">
      <c r="A1847" s="8" t="s">
        <v>697</v>
      </c>
      <c r="B1847">
        <v>1</v>
      </c>
      <c r="C1847">
        <v>0</v>
      </c>
      <c r="D1847">
        <v>2020</v>
      </c>
      <c r="E1847">
        <v>3</v>
      </c>
      <c r="F1847" t="s">
        <v>649</v>
      </c>
      <c r="G1847">
        <v>6650</v>
      </c>
      <c r="H1847" t="b">
        <v>0</v>
      </c>
      <c r="I1847">
        <v>-250</v>
      </c>
      <c r="J1847">
        <v>0</v>
      </c>
      <c r="K1847">
        <v>0</v>
      </c>
      <c r="L1847" t="s">
        <v>70</v>
      </c>
      <c r="M1847" t="s">
        <v>82</v>
      </c>
      <c r="N1847" t="s">
        <v>94</v>
      </c>
      <c r="O1847" t="s">
        <v>96</v>
      </c>
      <c r="P1847">
        <v>2</v>
      </c>
      <c r="Q1847">
        <v>4</v>
      </c>
      <c r="R1847">
        <v>5</v>
      </c>
    </row>
    <row r="1848" spans="1:18" x14ac:dyDescent="0.25">
      <c r="A1848" s="8" t="s">
        <v>697</v>
      </c>
      <c r="B1848">
        <v>1</v>
      </c>
      <c r="C1848">
        <v>0</v>
      </c>
      <c r="D1848">
        <v>2020</v>
      </c>
      <c r="E1848">
        <v>3</v>
      </c>
      <c r="F1848" t="s">
        <v>650</v>
      </c>
      <c r="G1848">
        <v>143</v>
      </c>
      <c r="H1848" t="b">
        <v>0</v>
      </c>
      <c r="I1848">
        <v>19338.78</v>
      </c>
      <c r="J1848">
        <v>5878.11</v>
      </c>
      <c r="K1848">
        <v>1</v>
      </c>
      <c r="L1848" t="s">
        <v>9</v>
      </c>
      <c r="M1848" t="s">
        <v>10</v>
      </c>
      <c r="N1848" t="s">
        <v>11</v>
      </c>
      <c r="O1848" t="s">
        <v>12</v>
      </c>
      <c r="P1848">
        <v>1</v>
      </c>
      <c r="Q1848">
        <v>1</v>
      </c>
      <c r="R1848">
        <v>1</v>
      </c>
    </row>
    <row r="1849" spans="1:18" x14ac:dyDescent="0.25">
      <c r="A1849" s="8" t="s">
        <v>697</v>
      </c>
      <c r="B1849">
        <v>1</v>
      </c>
      <c r="C1849">
        <v>0</v>
      </c>
      <c r="D1849">
        <v>2020</v>
      </c>
      <c r="E1849">
        <v>3</v>
      </c>
      <c r="F1849" t="s">
        <v>650</v>
      </c>
      <c r="G1849">
        <v>1406</v>
      </c>
      <c r="H1849" t="b">
        <v>0</v>
      </c>
      <c r="I1849">
        <v>3674.37</v>
      </c>
      <c r="J1849">
        <v>0</v>
      </c>
      <c r="K1849">
        <v>1</v>
      </c>
      <c r="L1849" t="s">
        <v>19</v>
      </c>
      <c r="M1849" t="s">
        <v>23</v>
      </c>
      <c r="N1849" t="s">
        <v>24</v>
      </c>
      <c r="O1849" t="s">
        <v>27</v>
      </c>
      <c r="P1849">
        <v>2</v>
      </c>
      <c r="Q1849">
        <v>2</v>
      </c>
      <c r="R1849">
        <v>4</v>
      </c>
    </row>
    <row r="1850" spans="1:18" x14ac:dyDescent="0.25">
      <c r="A1850" s="8" t="s">
        <v>697</v>
      </c>
      <c r="B1850">
        <v>1</v>
      </c>
      <c r="C1850">
        <v>0</v>
      </c>
      <c r="D1850">
        <v>2020</v>
      </c>
      <c r="E1850">
        <v>3</v>
      </c>
      <c r="F1850" t="s">
        <v>650</v>
      </c>
      <c r="G1850">
        <v>1800</v>
      </c>
      <c r="H1850" t="b">
        <v>0</v>
      </c>
      <c r="I1850">
        <v>823.39</v>
      </c>
      <c r="J1850">
        <v>41844.229999999996</v>
      </c>
      <c r="K1850">
        <v>1</v>
      </c>
      <c r="L1850" t="s">
        <v>19</v>
      </c>
      <c r="M1850" t="s">
        <v>30</v>
      </c>
      <c r="N1850" t="s">
        <v>31</v>
      </c>
      <c r="O1850" t="s">
        <v>33</v>
      </c>
      <c r="P1850">
        <v>2</v>
      </c>
      <c r="Q1850">
        <v>4</v>
      </c>
      <c r="R1850">
        <v>1</v>
      </c>
    </row>
    <row r="1851" spans="1:18" x14ac:dyDescent="0.25">
      <c r="A1851" s="8" t="s">
        <v>697</v>
      </c>
      <c r="B1851">
        <v>1</v>
      </c>
      <c r="C1851">
        <v>0</v>
      </c>
      <c r="D1851">
        <v>2020</v>
      </c>
      <c r="E1851">
        <v>3</v>
      </c>
      <c r="F1851" t="s">
        <v>650</v>
      </c>
      <c r="G1851">
        <v>3820</v>
      </c>
      <c r="H1851" t="b">
        <v>0</v>
      </c>
      <c r="I1851">
        <v>0</v>
      </c>
      <c r="J1851">
        <v>823.39</v>
      </c>
      <c r="K1851">
        <v>2</v>
      </c>
      <c r="L1851" t="s">
        <v>51</v>
      </c>
      <c r="M1851" t="s">
        <v>52</v>
      </c>
      <c r="N1851" t="s">
        <v>52</v>
      </c>
      <c r="O1851" t="s">
        <v>119</v>
      </c>
      <c r="P1851">
        <v>3</v>
      </c>
      <c r="Q1851">
        <v>8</v>
      </c>
      <c r="R1851">
        <v>1</v>
      </c>
    </row>
    <row r="1852" spans="1:18" x14ac:dyDescent="0.25">
      <c r="A1852" s="8" t="s">
        <v>697</v>
      </c>
      <c r="B1852">
        <v>1</v>
      </c>
      <c r="C1852">
        <v>0</v>
      </c>
      <c r="D1852">
        <v>2020</v>
      </c>
      <c r="E1852">
        <v>3</v>
      </c>
      <c r="F1852" t="s">
        <v>650</v>
      </c>
      <c r="G1852">
        <v>6020</v>
      </c>
      <c r="H1852" t="b">
        <v>0</v>
      </c>
      <c r="I1852">
        <v>5950</v>
      </c>
      <c r="J1852">
        <v>0</v>
      </c>
      <c r="K1852">
        <v>0</v>
      </c>
      <c r="L1852" t="s">
        <v>70</v>
      </c>
      <c r="M1852" t="s">
        <v>74</v>
      </c>
      <c r="N1852" t="s">
        <v>75</v>
      </c>
      <c r="O1852" t="s">
        <v>76</v>
      </c>
      <c r="P1852">
        <v>2</v>
      </c>
      <c r="Q1852">
        <v>2</v>
      </c>
      <c r="R1852">
        <v>1</v>
      </c>
    </row>
    <row r="1853" spans="1:18" x14ac:dyDescent="0.25">
      <c r="A1853" s="8" t="s">
        <v>697</v>
      </c>
      <c r="B1853">
        <v>1</v>
      </c>
      <c r="C1853">
        <v>0</v>
      </c>
      <c r="D1853">
        <v>2020</v>
      </c>
      <c r="E1853">
        <v>3</v>
      </c>
      <c r="F1853" t="s">
        <v>650</v>
      </c>
      <c r="G1853">
        <v>6024</v>
      </c>
      <c r="H1853" t="b">
        <v>0</v>
      </c>
      <c r="I1853">
        <v>10000</v>
      </c>
      <c r="J1853">
        <v>0</v>
      </c>
      <c r="K1853">
        <v>0</v>
      </c>
      <c r="L1853" t="s">
        <v>70</v>
      </c>
      <c r="M1853" t="s">
        <v>74</v>
      </c>
      <c r="N1853" t="s">
        <v>75</v>
      </c>
      <c r="O1853" t="s">
        <v>77</v>
      </c>
      <c r="P1853">
        <v>2</v>
      </c>
      <c r="Q1853">
        <v>2</v>
      </c>
      <c r="R1853">
        <v>1</v>
      </c>
    </row>
    <row r="1854" spans="1:18" x14ac:dyDescent="0.25">
      <c r="A1854" s="8" t="s">
        <v>697</v>
      </c>
      <c r="B1854">
        <v>1</v>
      </c>
      <c r="C1854">
        <v>0</v>
      </c>
      <c r="D1854">
        <v>2020</v>
      </c>
      <c r="E1854">
        <v>3</v>
      </c>
      <c r="F1854" t="s">
        <v>650</v>
      </c>
      <c r="G1854">
        <v>6110</v>
      </c>
      <c r="H1854" t="b">
        <v>0</v>
      </c>
      <c r="I1854">
        <v>2413.75</v>
      </c>
      <c r="J1854">
        <v>0</v>
      </c>
      <c r="K1854">
        <v>0</v>
      </c>
      <c r="L1854" t="s">
        <v>70</v>
      </c>
      <c r="M1854" t="s">
        <v>74</v>
      </c>
      <c r="N1854" t="s">
        <v>78</v>
      </c>
      <c r="O1854" t="s">
        <v>79</v>
      </c>
      <c r="P1854">
        <v>2</v>
      </c>
      <c r="Q1854">
        <v>2</v>
      </c>
      <c r="R1854">
        <v>2</v>
      </c>
    </row>
    <row r="1855" spans="1:18" x14ac:dyDescent="0.25">
      <c r="A1855" s="8" t="s">
        <v>697</v>
      </c>
      <c r="B1855">
        <v>1</v>
      </c>
      <c r="C1855">
        <v>0</v>
      </c>
      <c r="D1855">
        <v>2020</v>
      </c>
      <c r="E1855">
        <v>3</v>
      </c>
      <c r="F1855" t="s">
        <v>650</v>
      </c>
      <c r="G1855">
        <v>6111</v>
      </c>
      <c r="H1855" t="b">
        <v>0</v>
      </c>
      <c r="I1855">
        <v>57.83</v>
      </c>
      <c r="J1855">
        <v>0</v>
      </c>
      <c r="K1855">
        <v>0</v>
      </c>
      <c r="L1855" t="s">
        <v>70</v>
      </c>
      <c r="M1855" t="s">
        <v>74</v>
      </c>
      <c r="N1855" t="s">
        <v>78</v>
      </c>
      <c r="O1855" t="s">
        <v>80</v>
      </c>
      <c r="P1855">
        <v>2</v>
      </c>
      <c r="Q1855">
        <v>2</v>
      </c>
      <c r="R1855">
        <v>2</v>
      </c>
    </row>
    <row r="1856" spans="1:18" x14ac:dyDescent="0.25">
      <c r="A1856" s="8" t="s">
        <v>697</v>
      </c>
      <c r="B1856">
        <v>1</v>
      </c>
      <c r="C1856">
        <v>0</v>
      </c>
      <c r="D1856">
        <v>2020</v>
      </c>
      <c r="E1856">
        <v>3</v>
      </c>
      <c r="F1856" t="s">
        <v>650</v>
      </c>
      <c r="G1856">
        <v>6120</v>
      </c>
      <c r="H1856" t="b">
        <v>0</v>
      </c>
      <c r="I1856">
        <v>159.5</v>
      </c>
      <c r="J1856">
        <v>0</v>
      </c>
      <c r="K1856">
        <v>0</v>
      </c>
      <c r="L1856" t="s">
        <v>70</v>
      </c>
      <c r="M1856" t="s">
        <v>74</v>
      </c>
      <c r="N1856" t="s">
        <v>78</v>
      </c>
      <c r="O1856" t="s">
        <v>81</v>
      </c>
      <c r="P1856">
        <v>2</v>
      </c>
      <c r="Q1856">
        <v>2</v>
      </c>
      <c r="R1856">
        <v>2</v>
      </c>
    </row>
    <row r="1857" spans="1:18" x14ac:dyDescent="0.25">
      <c r="A1857" s="8" t="s">
        <v>697</v>
      </c>
      <c r="B1857">
        <v>1</v>
      </c>
      <c r="C1857">
        <v>0</v>
      </c>
      <c r="D1857">
        <v>2020</v>
      </c>
      <c r="E1857">
        <v>3</v>
      </c>
      <c r="F1857" t="s">
        <v>650</v>
      </c>
      <c r="G1857">
        <v>6201</v>
      </c>
      <c r="H1857" t="b">
        <v>0</v>
      </c>
      <c r="I1857">
        <v>5878.11</v>
      </c>
      <c r="J1857">
        <v>0</v>
      </c>
      <c r="K1857">
        <v>0</v>
      </c>
      <c r="L1857" t="s">
        <v>70</v>
      </c>
      <c r="M1857" t="s">
        <v>134</v>
      </c>
      <c r="N1857" t="s">
        <v>135</v>
      </c>
      <c r="O1857" t="s">
        <v>136</v>
      </c>
      <c r="P1857">
        <v>2</v>
      </c>
      <c r="Q1857">
        <v>3</v>
      </c>
      <c r="R1857">
        <v>1</v>
      </c>
    </row>
    <row r="1858" spans="1:18" x14ac:dyDescent="0.25">
      <c r="A1858" s="8" t="s">
        <v>697</v>
      </c>
      <c r="B1858">
        <v>1</v>
      </c>
      <c r="C1858">
        <v>0</v>
      </c>
      <c r="D1858">
        <v>2020</v>
      </c>
      <c r="E1858">
        <v>3</v>
      </c>
      <c r="F1858" t="s">
        <v>650</v>
      </c>
      <c r="G1858">
        <v>6650</v>
      </c>
      <c r="H1858" t="b">
        <v>0</v>
      </c>
      <c r="I1858">
        <v>250</v>
      </c>
      <c r="J1858">
        <v>0</v>
      </c>
      <c r="K1858">
        <v>0</v>
      </c>
      <c r="L1858" t="s">
        <v>70</v>
      </c>
      <c r="M1858" t="s">
        <v>82</v>
      </c>
      <c r="N1858" t="s">
        <v>94</v>
      </c>
      <c r="O1858" t="s">
        <v>96</v>
      </c>
      <c r="P1858">
        <v>2</v>
      </c>
      <c r="Q1858">
        <v>4</v>
      </c>
      <c r="R1858">
        <v>5</v>
      </c>
    </row>
    <row r="1859" spans="1:18" x14ac:dyDescent="0.25">
      <c r="A1859" s="8" t="s">
        <v>697</v>
      </c>
      <c r="B1859">
        <v>1</v>
      </c>
      <c r="C1859">
        <v>0</v>
      </c>
      <c r="D1859">
        <v>2020</v>
      </c>
      <c r="E1859">
        <v>3</v>
      </c>
      <c r="F1859" t="s">
        <v>655</v>
      </c>
      <c r="G1859">
        <v>630</v>
      </c>
      <c r="H1859" t="b">
        <v>0</v>
      </c>
      <c r="I1859">
        <v>0</v>
      </c>
      <c r="J1859">
        <v>424.6</v>
      </c>
      <c r="K1859">
        <v>1</v>
      </c>
      <c r="L1859" t="s">
        <v>9</v>
      </c>
      <c r="M1859" t="s">
        <v>13</v>
      </c>
      <c r="N1859" t="s">
        <v>14</v>
      </c>
      <c r="O1859" t="s">
        <v>16</v>
      </c>
      <c r="P1859">
        <v>1</v>
      </c>
      <c r="Q1859">
        <v>2</v>
      </c>
      <c r="R1859">
        <v>3</v>
      </c>
    </row>
    <row r="1860" spans="1:18" x14ac:dyDescent="0.25">
      <c r="A1860" s="8" t="s">
        <v>697</v>
      </c>
      <c r="B1860">
        <v>1</v>
      </c>
      <c r="C1860">
        <v>0</v>
      </c>
      <c r="D1860">
        <v>2020</v>
      </c>
      <c r="E1860">
        <v>3</v>
      </c>
      <c r="F1860" t="s">
        <v>655</v>
      </c>
      <c r="G1860">
        <v>1406</v>
      </c>
      <c r="H1860" t="b">
        <v>0</v>
      </c>
      <c r="I1860">
        <v>758.7</v>
      </c>
      <c r="J1860">
        <v>0</v>
      </c>
      <c r="K1860">
        <v>1</v>
      </c>
      <c r="L1860" t="s">
        <v>19</v>
      </c>
      <c r="M1860" t="s">
        <v>23</v>
      </c>
      <c r="N1860" t="s">
        <v>24</v>
      </c>
      <c r="O1860" t="s">
        <v>27</v>
      </c>
      <c r="P1860">
        <v>2</v>
      </c>
      <c r="Q1860">
        <v>2</v>
      </c>
      <c r="R1860">
        <v>4</v>
      </c>
    </row>
    <row r="1861" spans="1:18" x14ac:dyDescent="0.25">
      <c r="A1861" s="8" t="s">
        <v>697</v>
      </c>
      <c r="B1861">
        <v>1</v>
      </c>
      <c r="C1861">
        <v>0</v>
      </c>
      <c r="D1861">
        <v>2020</v>
      </c>
      <c r="E1861">
        <v>3</v>
      </c>
      <c r="F1861" t="s">
        <v>655</v>
      </c>
      <c r="G1861">
        <v>1800</v>
      </c>
      <c r="H1861" t="b">
        <v>0</v>
      </c>
      <c r="I1861">
        <v>593.70000000000005</v>
      </c>
      <c r="J1861">
        <v>4751.8999999999996</v>
      </c>
      <c r="K1861">
        <v>1</v>
      </c>
      <c r="L1861" t="s">
        <v>19</v>
      </c>
      <c r="M1861" t="s">
        <v>30</v>
      </c>
      <c r="N1861" t="s">
        <v>31</v>
      </c>
      <c r="O1861" t="s">
        <v>33</v>
      </c>
      <c r="P1861">
        <v>2</v>
      </c>
      <c r="Q1861">
        <v>4</v>
      </c>
      <c r="R1861">
        <v>1</v>
      </c>
    </row>
    <row r="1862" spans="1:18" x14ac:dyDescent="0.25">
      <c r="A1862" s="8" t="s">
        <v>697</v>
      </c>
      <c r="B1862">
        <v>1</v>
      </c>
      <c r="C1862">
        <v>0</v>
      </c>
      <c r="D1862">
        <v>2020</v>
      </c>
      <c r="E1862">
        <v>3</v>
      </c>
      <c r="F1862" t="s">
        <v>655</v>
      </c>
      <c r="G1862">
        <v>3300</v>
      </c>
      <c r="H1862" t="b">
        <v>0</v>
      </c>
      <c r="I1862">
        <v>3718.47</v>
      </c>
      <c r="J1862">
        <v>3718.46</v>
      </c>
      <c r="K1862">
        <v>2</v>
      </c>
      <c r="L1862" t="s">
        <v>51</v>
      </c>
      <c r="M1862" t="s">
        <v>149</v>
      </c>
      <c r="N1862" t="s">
        <v>149</v>
      </c>
      <c r="O1862" t="s">
        <v>150</v>
      </c>
      <c r="P1862">
        <v>3</v>
      </c>
      <c r="Q1862">
        <v>4</v>
      </c>
      <c r="R1862">
        <v>1</v>
      </c>
    </row>
    <row r="1863" spans="1:18" x14ac:dyDescent="0.25">
      <c r="A1863" s="8" t="s">
        <v>697</v>
      </c>
      <c r="B1863">
        <v>1</v>
      </c>
      <c r="C1863">
        <v>0</v>
      </c>
      <c r="D1863">
        <v>2020</v>
      </c>
      <c r="E1863">
        <v>3</v>
      </c>
      <c r="F1863" t="s">
        <v>655</v>
      </c>
      <c r="G1863">
        <v>3820</v>
      </c>
      <c r="H1863" t="b">
        <v>0</v>
      </c>
      <c r="I1863">
        <v>0</v>
      </c>
      <c r="J1863">
        <v>593.70000000000005</v>
      </c>
      <c r="K1863">
        <v>2</v>
      </c>
      <c r="L1863" t="s">
        <v>51</v>
      </c>
      <c r="M1863" t="s">
        <v>52</v>
      </c>
      <c r="N1863" t="s">
        <v>52</v>
      </c>
      <c r="O1863" t="s">
        <v>119</v>
      </c>
      <c r="P1863">
        <v>3</v>
      </c>
      <c r="Q1863">
        <v>8</v>
      </c>
      <c r="R1863">
        <v>1</v>
      </c>
    </row>
    <row r="1864" spans="1:18" x14ac:dyDescent="0.25">
      <c r="A1864" s="8" t="s">
        <v>697</v>
      </c>
      <c r="B1864">
        <v>1</v>
      </c>
      <c r="C1864">
        <v>0</v>
      </c>
      <c r="D1864">
        <v>2020</v>
      </c>
      <c r="E1864">
        <v>3</v>
      </c>
      <c r="F1864" t="s">
        <v>655</v>
      </c>
      <c r="G1864">
        <v>6220</v>
      </c>
      <c r="H1864" t="b">
        <v>0</v>
      </c>
      <c r="I1864">
        <v>424.6</v>
      </c>
      <c r="J1864">
        <v>0</v>
      </c>
      <c r="K1864">
        <v>0</v>
      </c>
      <c r="L1864" t="s">
        <v>70</v>
      </c>
      <c r="M1864" t="s">
        <v>134</v>
      </c>
      <c r="N1864" t="s">
        <v>137</v>
      </c>
      <c r="O1864" t="s">
        <v>138</v>
      </c>
      <c r="P1864">
        <v>2</v>
      </c>
      <c r="Q1864">
        <v>3</v>
      </c>
      <c r="R1864">
        <v>2</v>
      </c>
    </row>
    <row r="1865" spans="1:18" x14ac:dyDescent="0.25">
      <c r="A1865" s="8" t="s">
        <v>697</v>
      </c>
      <c r="B1865">
        <v>1</v>
      </c>
      <c r="C1865">
        <v>0</v>
      </c>
      <c r="D1865">
        <v>2020</v>
      </c>
      <c r="E1865">
        <v>3</v>
      </c>
      <c r="F1865" t="s">
        <v>655</v>
      </c>
      <c r="G1865">
        <v>6470</v>
      </c>
      <c r="H1865" t="b">
        <v>0</v>
      </c>
      <c r="I1865">
        <v>3124.76</v>
      </c>
      <c r="J1865">
        <v>0</v>
      </c>
      <c r="K1865">
        <v>0</v>
      </c>
      <c r="L1865" t="s">
        <v>70</v>
      </c>
      <c r="M1865" t="s">
        <v>82</v>
      </c>
      <c r="N1865" t="s">
        <v>91</v>
      </c>
      <c r="O1865" t="s">
        <v>92</v>
      </c>
      <c r="P1865">
        <v>2</v>
      </c>
      <c r="Q1865">
        <v>4</v>
      </c>
      <c r="R1865">
        <v>3</v>
      </c>
    </row>
    <row r="1866" spans="1:18" x14ac:dyDescent="0.25">
      <c r="A1866" s="8" t="s">
        <v>697</v>
      </c>
      <c r="B1866">
        <v>1</v>
      </c>
      <c r="C1866">
        <v>0</v>
      </c>
      <c r="D1866">
        <v>2020</v>
      </c>
      <c r="E1866">
        <v>3</v>
      </c>
      <c r="F1866" t="s">
        <v>655</v>
      </c>
      <c r="G1866">
        <v>6859</v>
      </c>
      <c r="H1866" t="b">
        <v>0</v>
      </c>
      <c r="I1866">
        <v>868.43</v>
      </c>
      <c r="J1866">
        <v>0</v>
      </c>
      <c r="K1866">
        <v>0</v>
      </c>
      <c r="L1866" t="s">
        <v>70</v>
      </c>
      <c r="M1866" t="s">
        <v>82</v>
      </c>
      <c r="N1866" t="s">
        <v>103</v>
      </c>
      <c r="O1866" t="s">
        <v>105</v>
      </c>
      <c r="P1866">
        <v>2</v>
      </c>
      <c r="Q1866">
        <v>4</v>
      </c>
      <c r="R1866">
        <v>11</v>
      </c>
    </row>
    <row r="1867" spans="1:18" x14ac:dyDescent="0.25">
      <c r="A1867" s="8" t="s">
        <v>697</v>
      </c>
      <c r="B1867">
        <v>1</v>
      </c>
      <c r="C1867">
        <v>0</v>
      </c>
      <c r="D1867">
        <v>2020</v>
      </c>
      <c r="E1867">
        <v>3</v>
      </c>
      <c r="F1867" t="s">
        <v>652</v>
      </c>
      <c r="G1867">
        <v>1800</v>
      </c>
      <c r="H1867" t="b">
        <v>0</v>
      </c>
      <c r="I1867">
        <v>0</v>
      </c>
      <c r="J1867">
        <v>-300</v>
      </c>
      <c r="K1867">
        <v>1</v>
      </c>
      <c r="L1867" t="s">
        <v>19</v>
      </c>
      <c r="M1867" t="s">
        <v>30</v>
      </c>
      <c r="N1867" t="s">
        <v>31</v>
      </c>
      <c r="O1867" t="s">
        <v>33</v>
      </c>
      <c r="P1867">
        <v>2</v>
      </c>
      <c r="Q1867">
        <v>4</v>
      </c>
      <c r="R1867">
        <v>1</v>
      </c>
    </row>
    <row r="1868" spans="1:18" x14ac:dyDescent="0.25">
      <c r="A1868" s="8" t="s">
        <v>697</v>
      </c>
      <c r="B1868">
        <v>1</v>
      </c>
      <c r="C1868">
        <v>0</v>
      </c>
      <c r="D1868">
        <v>2020</v>
      </c>
      <c r="E1868">
        <v>3</v>
      </c>
      <c r="F1868" t="s">
        <v>652</v>
      </c>
      <c r="G1868">
        <v>6650</v>
      </c>
      <c r="H1868" t="b">
        <v>0</v>
      </c>
      <c r="I1868">
        <v>-300</v>
      </c>
      <c r="J1868">
        <v>0</v>
      </c>
      <c r="K1868">
        <v>0</v>
      </c>
      <c r="L1868" t="s">
        <v>70</v>
      </c>
      <c r="M1868" t="s">
        <v>82</v>
      </c>
      <c r="N1868" t="s">
        <v>94</v>
      </c>
      <c r="O1868" t="s">
        <v>96</v>
      </c>
      <c r="P1868">
        <v>2</v>
      </c>
      <c r="Q1868">
        <v>4</v>
      </c>
      <c r="R1868">
        <v>5</v>
      </c>
    </row>
    <row r="1869" spans="1:18" x14ac:dyDescent="0.25">
      <c r="A1869" s="8" t="s">
        <v>697</v>
      </c>
      <c r="B1869">
        <v>1</v>
      </c>
      <c r="C1869">
        <v>0</v>
      </c>
      <c r="D1869">
        <v>2020</v>
      </c>
      <c r="E1869">
        <v>3</v>
      </c>
      <c r="F1869" t="s">
        <v>653</v>
      </c>
      <c r="G1869">
        <v>143</v>
      </c>
      <c r="H1869" t="b">
        <v>0</v>
      </c>
      <c r="I1869">
        <v>13179.75</v>
      </c>
      <c r="J1869">
        <v>0</v>
      </c>
      <c r="K1869">
        <v>1</v>
      </c>
      <c r="L1869" t="s">
        <v>9</v>
      </c>
      <c r="M1869" t="s">
        <v>10</v>
      </c>
      <c r="N1869" t="s">
        <v>11</v>
      </c>
      <c r="O1869" t="s">
        <v>12</v>
      </c>
      <c r="P1869">
        <v>1</v>
      </c>
      <c r="Q1869">
        <v>1</v>
      </c>
      <c r="R1869">
        <v>1</v>
      </c>
    </row>
    <row r="1870" spans="1:18" x14ac:dyDescent="0.25">
      <c r="A1870" s="8" t="s">
        <v>697</v>
      </c>
      <c r="B1870">
        <v>1</v>
      </c>
      <c r="C1870">
        <v>0</v>
      </c>
      <c r="D1870">
        <v>2020</v>
      </c>
      <c r="E1870">
        <v>3</v>
      </c>
      <c r="F1870" t="s">
        <v>653</v>
      </c>
      <c r="G1870">
        <v>1406</v>
      </c>
      <c r="H1870" t="b">
        <v>0</v>
      </c>
      <c r="I1870">
        <v>23002.920000000002</v>
      </c>
      <c r="J1870">
        <v>0</v>
      </c>
      <c r="K1870">
        <v>1</v>
      </c>
      <c r="L1870" t="s">
        <v>19</v>
      </c>
      <c r="M1870" t="s">
        <v>23</v>
      </c>
      <c r="N1870" t="s">
        <v>24</v>
      </c>
      <c r="O1870" t="s">
        <v>27</v>
      </c>
      <c r="P1870">
        <v>2</v>
      </c>
      <c r="Q1870">
        <v>2</v>
      </c>
      <c r="R1870">
        <v>4</v>
      </c>
    </row>
    <row r="1871" spans="1:18" x14ac:dyDescent="0.25">
      <c r="A1871" s="8" t="s">
        <v>697</v>
      </c>
      <c r="B1871">
        <v>1</v>
      </c>
      <c r="C1871">
        <v>0</v>
      </c>
      <c r="D1871">
        <v>2020</v>
      </c>
      <c r="E1871">
        <v>3</v>
      </c>
      <c r="F1871" t="s">
        <v>653</v>
      </c>
      <c r="G1871">
        <v>1800</v>
      </c>
      <c r="H1871" t="b">
        <v>0</v>
      </c>
      <c r="I1871">
        <v>598.92999999999995</v>
      </c>
      <c r="J1871">
        <v>152776.69</v>
      </c>
      <c r="K1871">
        <v>1</v>
      </c>
      <c r="L1871" t="s">
        <v>19</v>
      </c>
      <c r="M1871" t="s">
        <v>30</v>
      </c>
      <c r="N1871" t="s">
        <v>31</v>
      </c>
      <c r="O1871" t="s">
        <v>33</v>
      </c>
      <c r="P1871">
        <v>2</v>
      </c>
      <c r="Q1871">
        <v>4</v>
      </c>
      <c r="R1871">
        <v>1</v>
      </c>
    </row>
    <row r="1872" spans="1:18" x14ac:dyDescent="0.25">
      <c r="A1872" s="8" t="s">
        <v>697</v>
      </c>
      <c r="B1872">
        <v>1</v>
      </c>
      <c r="C1872">
        <v>0</v>
      </c>
      <c r="D1872">
        <v>2020</v>
      </c>
      <c r="E1872">
        <v>3</v>
      </c>
      <c r="F1872" t="s">
        <v>653</v>
      </c>
      <c r="G1872">
        <v>3300</v>
      </c>
      <c r="H1872" t="b">
        <v>0</v>
      </c>
      <c r="I1872">
        <v>138496.69</v>
      </c>
      <c r="J1872">
        <v>129790.95999999999</v>
      </c>
      <c r="K1872">
        <v>2</v>
      </c>
      <c r="L1872" t="s">
        <v>51</v>
      </c>
      <c r="M1872" t="s">
        <v>149</v>
      </c>
      <c r="N1872" t="s">
        <v>149</v>
      </c>
      <c r="O1872" t="s">
        <v>150</v>
      </c>
      <c r="P1872">
        <v>3</v>
      </c>
      <c r="Q1872">
        <v>4</v>
      </c>
      <c r="R1872">
        <v>1</v>
      </c>
    </row>
    <row r="1873" spans="1:18" x14ac:dyDescent="0.25">
      <c r="A1873" s="8" t="s">
        <v>697</v>
      </c>
      <c r="B1873">
        <v>1</v>
      </c>
      <c r="C1873">
        <v>0</v>
      </c>
      <c r="D1873">
        <v>2020</v>
      </c>
      <c r="E1873">
        <v>3</v>
      </c>
      <c r="F1873" t="s">
        <v>653</v>
      </c>
      <c r="G1873">
        <v>3820</v>
      </c>
      <c r="H1873" t="b">
        <v>0</v>
      </c>
      <c r="I1873">
        <v>0</v>
      </c>
      <c r="J1873">
        <v>598.92999999999995</v>
      </c>
      <c r="K1873">
        <v>2</v>
      </c>
      <c r="L1873" t="s">
        <v>51</v>
      </c>
      <c r="M1873" t="s">
        <v>52</v>
      </c>
      <c r="N1873" t="s">
        <v>52</v>
      </c>
      <c r="O1873" t="s">
        <v>119</v>
      </c>
      <c r="P1873">
        <v>3</v>
      </c>
      <c r="Q1873">
        <v>8</v>
      </c>
      <c r="R1873">
        <v>1</v>
      </c>
    </row>
    <row r="1874" spans="1:18" x14ac:dyDescent="0.25">
      <c r="A1874" s="8" t="s">
        <v>697</v>
      </c>
      <c r="B1874">
        <v>1</v>
      </c>
      <c r="C1874">
        <v>0</v>
      </c>
      <c r="D1874">
        <v>2020</v>
      </c>
      <c r="E1874">
        <v>3</v>
      </c>
      <c r="F1874" t="s">
        <v>653</v>
      </c>
      <c r="G1874">
        <v>4820</v>
      </c>
      <c r="H1874" t="b">
        <v>0</v>
      </c>
      <c r="I1874">
        <v>0</v>
      </c>
      <c r="J1874">
        <v>13179.75</v>
      </c>
      <c r="K1874">
        <v>0</v>
      </c>
      <c r="L1874" t="s">
        <v>63</v>
      </c>
      <c r="M1874" t="s">
        <v>67</v>
      </c>
      <c r="N1874" t="s">
        <v>68</v>
      </c>
      <c r="O1874" t="s">
        <v>68</v>
      </c>
      <c r="P1874">
        <v>1</v>
      </c>
      <c r="Q1874">
        <v>3</v>
      </c>
      <c r="R1874">
        <v>2</v>
      </c>
    </row>
    <row r="1875" spans="1:18" x14ac:dyDescent="0.25">
      <c r="A1875" s="8" t="s">
        <v>697</v>
      </c>
      <c r="B1875">
        <v>1</v>
      </c>
      <c r="C1875">
        <v>0</v>
      </c>
      <c r="D1875">
        <v>2020</v>
      </c>
      <c r="E1875">
        <v>3</v>
      </c>
      <c r="F1875" t="s">
        <v>653</v>
      </c>
      <c r="G1875">
        <v>6301</v>
      </c>
      <c r="H1875" t="b">
        <v>0</v>
      </c>
      <c r="I1875">
        <v>80796.28</v>
      </c>
      <c r="J1875">
        <v>0</v>
      </c>
      <c r="K1875">
        <v>0</v>
      </c>
      <c r="L1875" t="s">
        <v>70</v>
      </c>
      <c r="M1875" t="s">
        <v>82</v>
      </c>
      <c r="N1875" t="s">
        <v>83</v>
      </c>
      <c r="O1875" t="s">
        <v>122</v>
      </c>
      <c r="P1875">
        <v>2</v>
      </c>
      <c r="Q1875">
        <v>4</v>
      </c>
      <c r="R1875">
        <v>10</v>
      </c>
    </row>
    <row r="1876" spans="1:18" x14ac:dyDescent="0.25">
      <c r="A1876" s="8" t="s">
        <v>697</v>
      </c>
      <c r="B1876">
        <v>1</v>
      </c>
      <c r="C1876">
        <v>0</v>
      </c>
      <c r="D1876">
        <v>2020</v>
      </c>
      <c r="E1876">
        <v>3</v>
      </c>
      <c r="F1876" t="s">
        <v>653</v>
      </c>
      <c r="G1876">
        <v>6825</v>
      </c>
      <c r="H1876" t="b">
        <v>0</v>
      </c>
      <c r="I1876">
        <v>40271.760000000002</v>
      </c>
      <c r="J1876">
        <v>0</v>
      </c>
      <c r="K1876">
        <v>0</v>
      </c>
      <c r="L1876" t="s">
        <v>70</v>
      </c>
      <c r="M1876" t="s">
        <v>82</v>
      </c>
      <c r="N1876" t="s">
        <v>101</v>
      </c>
      <c r="O1876" t="s">
        <v>102</v>
      </c>
      <c r="P1876">
        <v>2</v>
      </c>
      <c r="Q1876">
        <v>4</v>
      </c>
      <c r="R1876">
        <v>9</v>
      </c>
    </row>
    <row r="1877" spans="1:18" x14ac:dyDescent="0.25">
      <c r="A1877" s="8" t="s">
        <v>697</v>
      </c>
      <c r="B1877">
        <v>1</v>
      </c>
      <c r="C1877">
        <v>0</v>
      </c>
      <c r="D1877">
        <v>2020</v>
      </c>
      <c r="E1877">
        <v>3</v>
      </c>
      <c r="F1877" t="s">
        <v>654</v>
      </c>
      <c r="G1877">
        <v>1800</v>
      </c>
      <c r="H1877" t="b">
        <v>0</v>
      </c>
      <c r="I1877">
        <v>570</v>
      </c>
      <c r="J1877">
        <v>0</v>
      </c>
      <c r="K1877">
        <v>1</v>
      </c>
      <c r="L1877" t="s">
        <v>19</v>
      </c>
      <c r="M1877" t="s">
        <v>30</v>
      </c>
      <c r="N1877" t="s">
        <v>31</v>
      </c>
      <c r="O1877" t="s">
        <v>33</v>
      </c>
      <c r="P1877">
        <v>2</v>
      </c>
      <c r="Q1877">
        <v>4</v>
      </c>
      <c r="R1877">
        <v>1</v>
      </c>
    </row>
    <row r="1878" spans="1:18" x14ac:dyDescent="0.25">
      <c r="A1878" s="8" t="s">
        <v>697</v>
      </c>
      <c r="B1878">
        <v>1</v>
      </c>
      <c r="C1878">
        <v>0</v>
      </c>
      <c r="D1878">
        <v>2020</v>
      </c>
      <c r="E1878">
        <v>3</v>
      </c>
      <c r="F1878" t="s">
        <v>654</v>
      </c>
      <c r="G1878">
        <v>3820</v>
      </c>
      <c r="H1878" t="b">
        <v>0</v>
      </c>
      <c r="I1878">
        <v>0</v>
      </c>
      <c r="J1878">
        <v>570</v>
      </c>
      <c r="K1878">
        <v>2</v>
      </c>
      <c r="L1878" t="s">
        <v>51</v>
      </c>
      <c r="M1878" t="s">
        <v>52</v>
      </c>
      <c r="N1878" t="s">
        <v>52</v>
      </c>
      <c r="O1878" t="s">
        <v>119</v>
      </c>
      <c r="P1878">
        <v>3</v>
      </c>
      <c r="Q1878">
        <v>8</v>
      </c>
      <c r="R1878">
        <v>1</v>
      </c>
    </row>
    <row r="1879" spans="1:18" x14ac:dyDescent="0.25">
      <c r="A1879" s="8" t="s">
        <v>697</v>
      </c>
      <c r="B1879">
        <v>1</v>
      </c>
      <c r="C1879">
        <v>0</v>
      </c>
      <c r="D1879">
        <v>2020</v>
      </c>
      <c r="E1879">
        <v>3</v>
      </c>
      <c r="F1879" t="s">
        <v>654</v>
      </c>
      <c r="G1879">
        <v>3900</v>
      </c>
      <c r="H1879" t="b">
        <v>0</v>
      </c>
      <c r="I1879">
        <v>46612.7</v>
      </c>
      <c r="J1879">
        <v>0</v>
      </c>
      <c r="K1879">
        <v>2</v>
      </c>
      <c r="L1879" t="s">
        <v>226</v>
      </c>
      <c r="M1879" t="s">
        <v>226</v>
      </c>
      <c r="N1879" t="s">
        <v>226</v>
      </c>
      <c r="O1879" t="s">
        <v>62</v>
      </c>
      <c r="P1879">
        <v>4</v>
      </c>
      <c r="Q1879">
        <v>1</v>
      </c>
      <c r="R1879">
        <v>1</v>
      </c>
    </row>
    <row r="1880" spans="1:18" x14ac:dyDescent="0.25">
      <c r="A1880" s="8" t="s">
        <v>697</v>
      </c>
      <c r="B1880">
        <v>1</v>
      </c>
      <c r="C1880">
        <v>0</v>
      </c>
      <c r="D1880">
        <v>2020</v>
      </c>
      <c r="E1880">
        <v>3</v>
      </c>
      <c r="F1880" t="s">
        <v>654</v>
      </c>
      <c r="G1880">
        <v>4830</v>
      </c>
      <c r="H1880" t="b">
        <v>0</v>
      </c>
      <c r="I1880">
        <v>0</v>
      </c>
      <c r="J1880">
        <v>46612.7</v>
      </c>
      <c r="K1880">
        <v>0</v>
      </c>
      <c r="L1880" t="s">
        <v>63</v>
      </c>
      <c r="M1880" t="s">
        <v>69</v>
      </c>
      <c r="N1880" t="s">
        <v>69</v>
      </c>
      <c r="O1880" t="s">
        <v>69</v>
      </c>
      <c r="P1880">
        <v>1</v>
      </c>
      <c r="Q1880">
        <v>4</v>
      </c>
      <c r="R1880">
        <v>1</v>
      </c>
    </row>
    <row r="1881" spans="1:18" x14ac:dyDescent="0.25">
      <c r="A1881" s="8" t="s">
        <v>697</v>
      </c>
      <c r="B1881">
        <v>1</v>
      </c>
      <c r="C1881">
        <v>0</v>
      </c>
      <c r="D1881">
        <v>2020</v>
      </c>
      <c r="E1881">
        <v>4</v>
      </c>
      <c r="G1881">
        <v>1370</v>
      </c>
      <c r="H1881" t="b">
        <v>0</v>
      </c>
      <c r="I1881">
        <v>1054.98</v>
      </c>
      <c r="J1881">
        <v>0</v>
      </c>
      <c r="K1881">
        <v>1</v>
      </c>
      <c r="L1881" t="s">
        <v>19</v>
      </c>
      <c r="M1881" t="s">
        <v>23</v>
      </c>
      <c r="N1881" t="s">
        <v>24</v>
      </c>
      <c r="O1881" t="s">
        <v>121</v>
      </c>
      <c r="P1881">
        <v>2</v>
      </c>
      <c r="Q1881">
        <v>2</v>
      </c>
      <c r="R1881">
        <v>4</v>
      </c>
    </row>
    <row r="1882" spans="1:18" x14ac:dyDescent="0.25">
      <c r="A1882" s="8" t="s">
        <v>697</v>
      </c>
      <c r="B1882">
        <v>1</v>
      </c>
      <c r="C1882">
        <v>0</v>
      </c>
      <c r="D1882">
        <v>2020</v>
      </c>
      <c r="E1882">
        <v>4</v>
      </c>
      <c r="G1882">
        <v>1406</v>
      </c>
      <c r="H1882" t="b">
        <v>0</v>
      </c>
      <c r="I1882">
        <v>10046.280000000001</v>
      </c>
      <c r="J1882">
        <v>0</v>
      </c>
      <c r="K1882">
        <v>1</v>
      </c>
      <c r="L1882" t="s">
        <v>19</v>
      </c>
      <c r="M1882" t="s">
        <v>23</v>
      </c>
      <c r="N1882" t="s">
        <v>24</v>
      </c>
      <c r="O1882" t="s">
        <v>27</v>
      </c>
      <c r="P1882">
        <v>2</v>
      </c>
      <c r="Q1882">
        <v>2</v>
      </c>
      <c r="R1882">
        <v>4</v>
      </c>
    </row>
    <row r="1883" spans="1:18" x14ac:dyDescent="0.25">
      <c r="A1883" s="8" t="s">
        <v>697</v>
      </c>
      <c r="B1883">
        <v>1</v>
      </c>
      <c r="C1883">
        <v>0</v>
      </c>
      <c r="D1883">
        <v>2020</v>
      </c>
      <c r="E1883">
        <v>4</v>
      </c>
      <c r="G1883">
        <v>1434</v>
      </c>
      <c r="H1883" t="b">
        <v>0</v>
      </c>
      <c r="I1883">
        <v>-7142.25</v>
      </c>
      <c r="J1883">
        <v>0</v>
      </c>
      <c r="K1883">
        <v>1</v>
      </c>
      <c r="L1883" t="s">
        <v>19</v>
      </c>
      <c r="M1883" t="s">
        <v>23</v>
      </c>
      <c r="N1883" t="s">
        <v>24</v>
      </c>
      <c r="O1883" t="s">
        <v>28</v>
      </c>
      <c r="P1883">
        <v>2</v>
      </c>
      <c r="Q1883">
        <v>2</v>
      </c>
      <c r="R1883">
        <v>4</v>
      </c>
    </row>
    <row r="1884" spans="1:18" x14ac:dyDescent="0.25">
      <c r="A1884" s="8" t="s">
        <v>697</v>
      </c>
      <c r="B1884">
        <v>1</v>
      </c>
      <c r="C1884">
        <v>0</v>
      </c>
      <c r="D1884">
        <v>2020</v>
      </c>
      <c r="E1884">
        <v>4</v>
      </c>
      <c r="G1884">
        <v>1803</v>
      </c>
      <c r="H1884" t="b">
        <v>0</v>
      </c>
      <c r="I1884">
        <v>0</v>
      </c>
      <c r="J1884">
        <v>4300.4499999999989</v>
      </c>
      <c r="K1884">
        <v>1</v>
      </c>
      <c r="L1884" t="s">
        <v>19</v>
      </c>
      <c r="M1884" t="s">
        <v>30</v>
      </c>
      <c r="N1884" t="s">
        <v>31</v>
      </c>
      <c r="O1884" t="s">
        <v>33</v>
      </c>
      <c r="P1884">
        <v>2</v>
      </c>
      <c r="Q1884">
        <v>4</v>
      </c>
      <c r="R1884">
        <v>1</v>
      </c>
    </row>
    <row r="1885" spans="1:18" x14ac:dyDescent="0.25">
      <c r="A1885" s="8" t="s">
        <v>697</v>
      </c>
      <c r="B1885">
        <v>1</v>
      </c>
      <c r="C1885">
        <v>0</v>
      </c>
      <c r="D1885">
        <v>2020</v>
      </c>
      <c r="E1885">
        <v>4</v>
      </c>
      <c r="G1885">
        <v>3300</v>
      </c>
      <c r="H1885" t="b">
        <v>0</v>
      </c>
      <c r="I1885">
        <v>1737.81</v>
      </c>
      <c r="J1885">
        <v>0</v>
      </c>
      <c r="K1885">
        <v>2</v>
      </c>
      <c r="L1885" t="s">
        <v>51</v>
      </c>
      <c r="M1885" t="s">
        <v>149</v>
      </c>
      <c r="N1885" t="s">
        <v>149</v>
      </c>
      <c r="O1885" t="s">
        <v>150</v>
      </c>
      <c r="P1885">
        <v>3</v>
      </c>
      <c r="Q1885">
        <v>4</v>
      </c>
      <c r="R1885">
        <v>1</v>
      </c>
    </row>
    <row r="1886" spans="1:18" x14ac:dyDescent="0.25">
      <c r="A1886" s="8" t="s">
        <v>697</v>
      </c>
      <c r="B1886">
        <v>1</v>
      </c>
      <c r="C1886">
        <v>0</v>
      </c>
      <c r="D1886">
        <v>2020</v>
      </c>
      <c r="E1886">
        <v>4</v>
      </c>
      <c r="G1886">
        <v>3820</v>
      </c>
      <c r="H1886" t="b">
        <v>0</v>
      </c>
      <c r="I1886">
        <v>-273.18</v>
      </c>
      <c r="J1886">
        <v>0</v>
      </c>
      <c r="K1886">
        <v>2</v>
      </c>
      <c r="L1886" t="s">
        <v>51</v>
      </c>
      <c r="M1886" t="s">
        <v>52</v>
      </c>
      <c r="N1886" t="s">
        <v>52</v>
      </c>
      <c r="O1886" t="s">
        <v>119</v>
      </c>
      <c r="P1886">
        <v>3</v>
      </c>
      <c r="Q1886">
        <v>8</v>
      </c>
      <c r="R1886">
        <v>1</v>
      </c>
    </row>
    <row r="1887" spans="1:18" x14ac:dyDescent="0.25">
      <c r="A1887" s="8" t="s">
        <v>697</v>
      </c>
      <c r="B1887">
        <v>1</v>
      </c>
      <c r="C1887">
        <v>0</v>
      </c>
      <c r="D1887">
        <v>2020</v>
      </c>
      <c r="E1887">
        <v>4</v>
      </c>
      <c r="G1887">
        <v>6110</v>
      </c>
      <c r="H1887" t="b">
        <v>0</v>
      </c>
      <c r="I1887">
        <v>-1123.19</v>
      </c>
      <c r="J1887">
        <v>0</v>
      </c>
      <c r="K1887">
        <v>0</v>
      </c>
      <c r="L1887" t="s">
        <v>70</v>
      </c>
      <c r="M1887" t="s">
        <v>74</v>
      </c>
      <c r="N1887" t="s">
        <v>78</v>
      </c>
      <c r="O1887" t="s">
        <v>79</v>
      </c>
      <c r="P1887">
        <v>2</v>
      </c>
      <c r="Q1887">
        <v>2</v>
      </c>
      <c r="R1887">
        <v>2</v>
      </c>
    </row>
    <row r="1888" spans="1:18" x14ac:dyDescent="0.25">
      <c r="A1888" s="8" t="s">
        <v>697</v>
      </c>
      <c r="B1888">
        <v>1</v>
      </c>
      <c r="C1888">
        <v>0</v>
      </c>
      <c r="D1888">
        <v>2020</v>
      </c>
      <c r="E1888">
        <v>4</v>
      </c>
      <c r="F1888" t="s">
        <v>647</v>
      </c>
      <c r="G1888">
        <v>650</v>
      </c>
      <c r="H1888" t="b">
        <v>0</v>
      </c>
      <c r="I1888">
        <v>0</v>
      </c>
      <c r="J1888">
        <v>221.09</v>
      </c>
      <c r="K1888">
        <v>1</v>
      </c>
      <c r="L1888" t="s">
        <v>9</v>
      </c>
      <c r="M1888" t="s">
        <v>13</v>
      </c>
      <c r="N1888" t="s">
        <v>14</v>
      </c>
      <c r="O1888" t="s">
        <v>17</v>
      </c>
      <c r="P1888">
        <v>1</v>
      </c>
      <c r="Q1888">
        <v>2</v>
      </c>
      <c r="R1888">
        <v>3</v>
      </c>
    </row>
    <row r="1889" spans="1:18" x14ac:dyDescent="0.25">
      <c r="A1889" s="8" t="s">
        <v>697</v>
      </c>
      <c r="B1889">
        <v>1</v>
      </c>
      <c r="C1889">
        <v>0</v>
      </c>
      <c r="D1889">
        <v>2020</v>
      </c>
      <c r="E1889">
        <v>4</v>
      </c>
      <c r="F1889" t="s">
        <v>647</v>
      </c>
      <c r="G1889">
        <v>1406</v>
      </c>
      <c r="H1889" t="b">
        <v>0</v>
      </c>
      <c r="I1889">
        <v>15593.23</v>
      </c>
      <c r="J1889">
        <v>0</v>
      </c>
      <c r="K1889">
        <v>1</v>
      </c>
      <c r="L1889" t="s">
        <v>19</v>
      </c>
      <c r="M1889" t="s">
        <v>23</v>
      </c>
      <c r="N1889" t="s">
        <v>24</v>
      </c>
      <c r="O1889" t="s">
        <v>27</v>
      </c>
      <c r="P1889">
        <v>2</v>
      </c>
      <c r="Q1889">
        <v>2</v>
      </c>
      <c r="R1889">
        <v>4</v>
      </c>
    </row>
    <row r="1890" spans="1:18" x14ac:dyDescent="0.25">
      <c r="A1890" s="8" t="s">
        <v>697</v>
      </c>
      <c r="B1890">
        <v>1</v>
      </c>
      <c r="C1890">
        <v>0</v>
      </c>
      <c r="D1890">
        <v>2020</v>
      </c>
      <c r="E1890">
        <v>4</v>
      </c>
      <c r="F1890" t="s">
        <v>647</v>
      </c>
      <c r="G1890">
        <v>1800</v>
      </c>
      <c r="H1890" t="b">
        <v>0</v>
      </c>
      <c r="I1890">
        <v>19629.900000000005</v>
      </c>
      <c r="J1890">
        <v>32833.919999999998</v>
      </c>
      <c r="K1890">
        <v>1</v>
      </c>
      <c r="L1890" t="s">
        <v>19</v>
      </c>
      <c r="M1890" t="s">
        <v>30</v>
      </c>
      <c r="N1890" t="s">
        <v>31</v>
      </c>
      <c r="O1890" t="s">
        <v>33</v>
      </c>
      <c r="P1890">
        <v>2</v>
      </c>
      <c r="Q1890">
        <v>4</v>
      </c>
      <c r="R1890">
        <v>1</v>
      </c>
    </row>
    <row r="1891" spans="1:18" x14ac:dyDescent="0.25">
      <c r="A1891" s="8" t="s">
        <v>697</v>
      </c>
      <c r="B1891">
        <v>1</v>
      </c>
      <c r="C1891">
        <v>0</v>
      </c>
      <c r="D1891">
        <v>2020</v>
      </c>
      <c r="E1891">
        <v>4</v>
      </c>
      <c r="F1891" t="s">
        <v>647</v>
      </c>
      <c r="G1891">
        <v>3095</v>
      </c>
      <c r="H1891" t="b">
        <v>0</v>
      </c>
      <c r="I1891">
        <v>2000</v>
      </c>
      <c r="J1891">
        <v>0</v>
      </c>
      <c r="K1891">
        <v>2</v>
      </c>
      <c r="L1891" t="s">
        <v>46</v>
      </c>
      <c r="M1891" t="s">
        <v>47</v>
      </c>
      <c r="N1891" t="s">
        <v>47</v>
      </c>
      <c r="O1891" t="s">
        <v>50</v>
      </c>
      <c r="P1891">
        <v>2</v>
      </c>
      <c r="Q1891">
        <v>3</v>
      </c>
      <c r="R1891">
        <v>3</v>
      </c>
    </row>
    <row r="1892" spans="1:18" x14ac:dyDescent="0.25">
      <c r="A1892" s="8" t="s">
        <v>697</v>
      </c>
      <c r="B1892">
        <v>1</v>
      </c>
      <c r="C1892">
        <v>0</v>
      </c>
      <c r="D1892">
        <v>2020</v>
      </c>
      <c r="E1892">
        <v>4</v>
      </c>
      <c r="F1892" t="s">
        <v>647</v>
      </c>
      <c r="G1892">
        <v>3300</v>
      </c>
      <c r="H1892" t="b">
        <v>0</v>
      </c>
      <c r="I1892">
        <v>4356.04</v>
      </c>
      <c r="J1892">
        <v>75748.78</v>
      </c>
      <c r="K1892">
        <v>2</v>
      </c>
      <c r="L1892" t="s">
        <v>51</v>
      </c>
      <c r="M1892" t="s">
        <v>149</v>
      </c>
      <c r="N1892" t="s">
        <v>149</v>
      </c>
      <c r="O1892" t="s">
        <v>150</v>
      </c>
      <c r="P1892">
        <v>3</v>
      </c>
      <c r="Q1892">
        <v>4</v>
      </c>
      <c r="R1892">
        <v>1</v>
      </c>
    </row>
    <row r="1893" spans="1:18" x14ac:dyDescent="0.25">
      <c r="A1893" s="8" t="s">
        <v>697</v>
      </c>
      <c r="B1893">
        <v>1</v>
      </c>
      <c r="C1893">
        <v>0</v>
      </c>
      <c r="D1893">
        <v>2020</v>
      </c>
      <c r="E1893">
        <v>4</v>
      </c>
      <c r="F1893" t="s">
        <v>647</v>
      </c>
      <c r="G1893">
        <v>3820</v>
      </c>
      <c r="H1893" t="b">
        <v>0</v>
      </c>
      <c r="I1893">
        <v>0</v>
      </c>
      <c r="J1893">
        <v>19629.900000000005</v>
      </c>
      <c r="K1893">
        <v>2</v>
      </c>
      <c r="L1893" t="s">
        <v>51</v>
      </c>
      <c r="M1893" t="s">
        <v>52</v>
      </c>
      <c r="N1893" t="s">
        <v>52</v>
      </c>
      <c r="O1893" t="s">
        <v>119</v>
      </c>
      <c r="P1893">
        <v>3</v>
      </c>
      <c r="Q1893">
        <v>8</v>
      </c>
      <c r="R1893">
        <v>1</v>
      </c>
    </row>
    <row r="1894" spans="1:18" x14ac:dyDescent="0.25">
      <c r="A1894" s="8" t="s">
        <v>697</v>
      </c>
      <c r="B1894">
        <v>1</v>
      </c>
      <c r="C1894">
        <v>0</v>
      </c>
      <c r="D1894">
        <v>2020</v>
      </c>
      <c r="E1894">
        <v>4</v>
      </c>
      <c r="F1894" t="s">
        <v>647</v>
      </c>
      <c r="G1894">
        <v>6020</v>
      </c>
      <c r="H1894" t="b">
        <v>0</v>
      </c>
      <c r="I1894">
        <v>3122.5</v>
      </c>
      <c r="J1894">
        <v>0</v>
      </c>
      <c r="K1894">
        <v>0</v>
      </c>
      <c r="L1894" t="s">
        <v>70</v>
      </c>
      <c r="M1894" t="s">
        <v>74</v>
      </c>
      <c r="N1894" t="s">
        <v>75</v>
      </c>
      <c r="O1894" t="s">
        <v>76</v>
      </c>
      <c r="P1894">
        <v>2</v>
      </c>
      <c r="Q1894">
        <v>2</v>
      </c>
      <c r="R1894">
        <v>1</v>
      </c>
    </row>
    <row r="1895" spans="1:18" x14ac:dyDescent="0.25">
      <c r="A1895" s="8" t="s">
        <v>697</v>
      </c>
      <c r="B1895">
        <v>1</v>
      </c>
      <c r="C1895">
        <v>0</v>
      </c>
      <c r="D1895">
        <v>2020</v>
      </c>
      <c r="E1895">
        <v>4</v>
      </c>
      <c r="F1895" t="s">
        <v>647</v>
      </c>
      <c r="G1895">
        <v>6095</v>
      </c>
      <c r="H1895" t="b">
        <v>0</v>
      </c>
      <c r="I1895">
        <v>63924.44</v>
      </c>
      <c r="J1895">
        <v>0</v>
      </c>
      <c r="K1895">
        <v>0</v>
      </c>
      <c r="L1895" t="s">
        <v>70</v>
      </c>
      <c r="M1895" t="s">
        <v>74</v>
      </c>
      <c r="N1895" t="s">
        <v>75</v>
      </c>
      <c r="O1895" t="s">
        <v>115</v>
      </c>
      <c r="P1895">
        <v>2</v>
      </c>
      <c r="Q1895">
        <v>2</v>
      </c>
      <c r="R1895">
        <v>1</v>
      </c>
    </row>
    <row r="1896" spans="1:18" x14ac:dyDescent="0.25">
      <c r="A1896" s="8" t="s">
        <v>697</v>
      </c>
      <c r="B1896">
        <v>1</v>
      </c>
      <c r="C1896">
        <v>0</v>
      </c>
      <c r="D1896">
        <v>2020</v>
      </c>
      <c r="E1896">
        <v>4</v>
      </c>
      <c r="F1896" t="s">
        <v>647</v>
      </c>
      <c r="G1896">
        <v>6110</v>
      </c>
      <c r="H1896" t="b">
        <v>0</v>
      </c>
      <c r="I1896">
        <v>676.02</v>
      </c>
      <c r="J1896">
        <v>0</v>
      </c>
      <c r="K1896">
        <v>0</v>
      </c>
      <c r="L1896" t="s">
        <v>70</v>
      </c>
      <c r="M1896" t="s">
        <v>74</v>
      </c>
      <c r="N1896" t="s">
        <v>78</v>
      </c>
      <c r="O1896" t="s">
        <v>79</v>
      </c>
      <c r="P1896">
        <v>2</v>
      </c>
      <c r="Q1896">
        <v>2</v>
      </c>
      <c r="R1896">
        <v>2</v>
      </c>
    </row>
    <row r="1897" spans="1:18" x14ac:dyDescent="0.25">
      <c r="A1897" s="8" t="s">
        <v>697</v>
      </c>
      <c r="B1897">
        <v>1</v>
      </c>
      <c r="C1897">
        <v>0</v>
      </c>
      <c r="D1897">
        <v>2020</v>
      </c>
      <c r="E1897">
        <v>4</v>
      </c>
      <c r="F1897" t="s">
        <v>647</v>
      </c>
      <c r="G1897">
        <v>6111</v>
      </c>
      <c r="H1897" t="b">
        <v>0</v>
      </c>
      <c r="I1897">
        <v>14.05</v>
      </c>
      <c r="J1897">
        <v>0</v>
      </c>
      <c r="K1897">
        <v>0</v>
      </c>
      <c r="L1897" t="s">
        <v>70</v>
      </c>
      <c r="M1897" t="s">
        <v>74</v>
      </c>
      <c r="N1897" t="s">
        <v>78</v>
      </c>
      <c r="O1897" t="s">
        <v>80</v>
      </c>
      <c r="P1897">
        <v>2</v>
      </c>
      <c r="Q1897">
        <v>2</v>
      </c>
      <c r="R1897">
        <v>2</v>
      </c>
    </row>
    <row r="1898" spans="1:18" x14ac:dyDescent="0.25">
      <c r="A1898" s="8" t="s">
        <v>697</v>
      </c>
      <c r="B1898">
        <v>1</v>
      </c>
      <c r="C1898">
        <v>0</v>
      </c>
      <c r="D1898">
        <v>2020</v>
      </c>
      <c r="E1898">
        <v>4</v>
      </c>
      <c r="F1898" t="s">
        <v>647</v>
      </c>
      <c r="G1898">
        <v>6120</v>
      </c>
      <c r="H1898" t="b">
        <v>0</v>
      </c>
      <c r="I1898">
        <v>31.22</v>
      </c>
      <c r="J1898">
        <v>0</v>
      </c>
      <c r="K1898">
        <v>0</v>
      </c>
      <c r="L1898" t="s">
        <v>70</v>
      </c>
      <c r="M1898" t="s">
        <v>74</v>
      </c>
      <c r="N1898" t="s">
        <v>78</v>
      </c>
      <c r="O1898" t="s">
        <v>81</v>
      </c>
      <c r="P1898">
        <v>2</v>
      </c>
      <c r="Q1898">
        <v>2</v>
      </c>
      <c r="R1898">
        <v>2</v>
      </c>
    </row>
    <row r="1899" spans="1:18" x14ac:dyDescent="0.25">
      <c r="A1899" s="8" t="s">
        <v>697</v>
      </c>
      <c r="B1899">
        <v>1</v>
      </c>
      <c r="C1899">
        <v>0</v>
      </c>
      <c r="D1899">
        <v>2020</v>
      </c>
      <c r="E1899">
        <v>4</v>
      </c>
      <c r="F1899" t="s">
        <v>647</v>
      </c>
      <c r="G1899">
        <v>6220</v>
      </c>
      <c r="H1899" t="b">
        <v>0</v>
      </c>
      <c r="I1899">
        <v>221.09</v>
      </c>
      <c r="J1899">
        <v>0</v>
      </c>
      <c r="K1899">
        <v>0</v>
      </c>
      <c r="L1899" t="s">
        <v>70</v>
      </c>
      <c r="M1899" t="s">
        <v>134</v>
      </c>
      <c r="N1899" t="s">
        <v>137</v>
      </c>
      <c r="O1899" t="s">
        <v>138</v>
      </c>
      <c r="P1899">
        <v>2</v>
      </c>
      <c r="Q1899">
        <v>3</v>
      </c>
      <c r="R1899">
        <v>2</v>
      </c>
    </row>
    <row r="1900" spans="1:18" x14ac:dyDescent="0.25">
      <c r="A1900" s="8" t="s">
        <v>697</v>
      </c>
      <c r="B1900">
        <v>1</v>
      </c>
      <c r="C1900">
        <v>0</v>
      </c>
      <c r="D1900">
        <v>2020</v>
      </c>
      <c r="E1900">
        <v>4</v>
      </c>
      <c r="F1900" t="s">
        <v>647</v>
      </c>
      <c r="G1900">
        <v>6300</v>
      </c>
      <c r="H1900" t="b">
        <v>0</v>
      </c>
      <c r="I1900">
        <v>400</v>
      </c>
      <c r="J1900">
        <v>0</v>
      </c>
      <c r="K1900">
        <v>0</v>
      </c>
      <c r="L1900" t="s">
        <v>70</v>
      </c>
      <c r="M1900" t="s">
        <v>82</v>
      </c>
      <c r="N1900" t="s">
        <v>83</v>
      </c>
      <c r="O1900" t="s">
        <v>82</v>
      </c>
      <c r="P1900">
        <v>2</v>
      </c>
      <c r="Q1900">
        <v>4</v>
      </c>
      <c r="R1900">
        <v>10</v>
      </c>
    </row>
    <row r="1901" spans="1:18" x14ac:dyDescent="0.25">
      <c r="A1901" s="8" t="s">
        <v>697</v>
      </c>
      <c r="B1901">
        <v>1</v>
      </c>
      <c r="C1901">
        <v>0</v>
      </c>
      <c r="D1901">
        <v>2020</v>
      </c>
      <c r="E1901">
        <v>4</v>
      </c>
      <c r="F1901" t="s">
        <v>647</v>
      </c>
      <c r="G1901">
        <v>6310</v>
      </c>
      <c r="H1901" t="b">
        <v>0</v>
      </c>
      <c r="I1901">
        <v>5300</v>
      </c>
      <c r="J1901">
        <v>0</v>
      </c>
      <c r="K1901">
        <v>0</v>
      </c>
      <c r="L1901" t="s">
        <v>70</v>
      </c>
      <c r="M1901" t="s">
        <v>82</v>
      </c>
      <c r="N1901" t="s">
        <v>84</v>
      </c>
      <c r="O1901" t="s">
        <v>85</v>
      </c>
      <c r="P1901">
        <v>2</v>
      </c>
      <c r="Q1901">
        <v>4</v>
      </c>
      <c r="R1901">
        <v>1</v>
      </c>
    </row>
    <row r="1902" spans="1:18" x14ac:dyDescent="0.25">
      <c r="A1902" s="8" t="s">
        <v>697</v>
      </c>
      <c r="B1902">
        <v>1</v>
      </c>
      <c r="C1902">
        <v>0</v>
      </c>
      <c r="D1902">
        <v>2020</v>
      </c>
      <c r="E1902">
        <v>4</v>
      </c>
      <c r="F1902" t="s">
        <v>647</v>
      </c>
      <c r="G1902">
        <v>6325</v>
      </c>
      <c r="H1902" t="b">
        <v>0</v>
      </c>
      <c r="I1902">
        <v>1110</v>
      </c>
      <c r="J1902">
        <v>0</v>
      </c>
      <c r="K1902">
        <v>0</v>
      </c>
      <c r="L1902" t="s">
        <v>70</v>
      </c>
      <c r="M1902" t="s">
        <v>82</v>
      </c>
      <c r="N1902" t="s">
        <v>84</v>
      </c>
      <c r="O1902" t="s">
        <v>86</v>
      </c>
      <c r="P1902">
        <v>2</v>
      </c>
      <c r="Q1902">
        <v>4</v>
      </c>
      <c r="R1902">
        <v>1</v>
      </c>
    </row>
    <row r="1903" spans="1:18" x14ac:dyDescent="0.25">
      <c r="A1903" s="8" t="s">
        <v>697</v>
      </c>
      <c r="B1903">
        <v>1</v>
      </c>
      <c r="C1903">
        <v>0</v>
      </c>
      <c r="D1903">
        <v>2020</v>
      </c>
      <c r="E1903">
        <v>4</v>
      </c>
      <c r="F1903" t="s">
        <v>647</v>
      </c>
      <c r="G1903">
        <v>6330</v>
      </c>
      <c r="H1903" t="b">
        <v>0</v>
      </c>
      <c r="I1903">
        <v>430</v>
      </c>
      <c r="J1903">
        <v>0</v>
      </c>
      <c r="K1903">
        <v>0</v>
      </c>
      <c r="L1903" t="s">
        <v>70</v>
      </c>
      <c r="M1903" t="s">
        <v>82</v>
      </c>
      <c r="N1903" t="s">
        <v>84</v>
      </c>
      <c r="O1903" t="s">
        <v>87</v>
      </c>
      <c r="P1903">
        <v>2</v>
      </c>
      <c r="Q1903">
        <v>4</v>
      </c>
      <c r="R1903">
        <v>1</v>
      </c>
    </row>
    <row r="1904" spans="1:18" x14ac:dyDescent="0.25">
      <c r="A1904" s="8" t="s">
        <v>697</v>
      </c>
      <c r="B1904">
        <v>1</v>
      </c>
      <c r="C1904">
        <v>0</v>
      </c>
      <c r="D1904">
        <v>2020</v>
      </c>
      <c r="E1904">
        <v>4</v>
      </c>
      <c r="F1904" t="s">
        <v>647</v>
      </c>
      <c r="G1904">
        <v>6650</v>
      </c>
      <c r="H1904" t="b">
        <v>0</v>
      </c>
      <c r="I1904">
        <v>200</v>
      </c>
      <c r="J1904">
        <v>0</v>
      </c>
      <c r="K1904">
        <v>0</v>
      </c>
      <c r="L1904" t="s">
        <v>70</v>
      </c>
      <c r="M1904" t="s">
        <v>82</v>
      </c>
      <c r="N1904" t="s">
        <v>94</v>
      </c>
      <c r="O1904" t="s">
        <v>96</v>
      </c>
      <c r="P1904">
        <v>2</v>
      </c>
      <c r="Q1904">
        <v>4</v>
      </c>
      <c r="R1904">
        <v>5</v>
      </c>
    </row>
    <row r="1905" spans="1:18" x14ac:dyDescent="0.25">
      <c r="A1905" s="8" t="s">
        <v>697</v>
      </c>
      <c r="B1905">
        <v>1</v>
      </c>
      <c r="C1905">
        <v>0</v>
      </c>
      <c r="D1905">
        <v>2020</v>
      </c>
      <c r="E1905">
        <v>4</v>
      </c>
      <c r="F1905" t="s">
        <v>647</v>
      </c>
      <c r="G1905">
        <v>6800</v>
      </c>
      <c r="H1905" t="b">
        <v>0</v>
      </c>
      <c r="I1905">
        <v>40</v>
      </c>
      <c r="J1905">
        <v>0</v>
      </c>
      <c r="K1905">
        <v>0</v>
      </c>
      <c r="L1905" t="s">
        <v>70</v>
      </c>
      <c r="M1905" t="s">
        <v>82</v>
      </c>
      <c r="N1905" t="s">
        <v>99</v>
      </c>
      <c r="O1905" t="s">
        <v>123</v>
      </c>
      <c r="P1905">
        <v>2</v>
      </c>
      <c r="Q1905">
        <v>4</v>
      </c>
      <c r="R1905">
        <v>6</v>
      </c>
    </row>
    <row r="1906" spans="1:18" x14ac:dyDescent="0.25">
      <c r="A1906" s="8" t="s">
        <v>697</v>
      </c>
      <c r="B1906">
        <v>1</v>
      </c>
      <c r="C1906">
        <v>0</v>
      </c>
      <c r="D1906">
        <v>2020</v>
      </c>
      <c r="E1906">
        <v>4</v>
      </c>
      <c r="F1906" t="s">
        <v>647</v>
      </c>
      <c r="G1906">
        <v>6805</v>
      </c>
      <c r="H1906" t="b">
        <v>0</v>
      </c>
      <c r="I1906">
        <v>440</v>
      </c>
      <c r="J1906">
        <v>0</v>
      </c>
      <c r="K1906">
        <v>0</v>
      </c>
      <c r="L1906" t="s">
        <v>70</v>
      </c>
      <c r="M1906" t="s">
        <v>82</v>
      </c>
      <c r="N1906" t="s">
        <v>99</v>
      </c>
      <c r="O1906" t="s">
        <v>100</v>
      </c>
      <c r="P1906">
        <v>2</v>
      </c>
      <c r="Q1906">
        <v>4</v>
      </c>
      <c r="R1906">
        <v>6</v>
      </c>
    </row>
    <row r="1907" spans="1:18" x14ac:dyDescent="0.25">
      <c r="A1907" s="8" t="s">
        <v>697</v>
      </c>
      <c r="B1907">
        <v>1</v>
      </c>
      <c r="C1907">
        <v>0</v>
      </c>
      <c r="D1907">
        <v>2020</v>
      </c>
      <c r="E1907">
        <v>4</v>
      </c>
      <c r="F1907" t="s">
        <v>647</v>
      </c>
      <c r="G1907">
        <v>6815</v>
      </c>
      <c r="H1907" t="b">
        <v>0</v>
      </c>
      <c r="I1907">
        <v>200</v>
      </c>
      <c r="J1907">
        <v>0</v>
      </c>
      <c r="K1907">
        <v>0</v>
      </c>
      <c r="L1907" t="s">
        <v>70</v>
      </c>
      <c r="M1907" t="s">
        <v>82</v>
      </c>
      <c r="N1907" t="s">
        <v>99</v>
      </c>
      <c r="O1907" t="s">
        <v>99</v>
      </c>
      <c r="P1907">
        <v>2</v>
      </c>
      <c r="Q1907">
        <v>4</v>
      </c>
      <c r="R1907">
        <v>6</v>
      </c>
    </row>
    <row r="1908" spans="1:18" x14ac:dyDescent="0.25">
      <c r="A1908" s="8" t="s">
        <v>697</v>
      </c>
      <c r="B1908">
        <v>1</v>
      </c>
      <c r="C1908">
        <v>0</v>
      </c>
      <c r="D1908">
        <v>2020</v>
      </c>
      <c r="E1908">
        <v>4</v>
      </c>
      <c r="F1908" t="s">
        <v>647</v>
      </c>
      <c r="G1908">
        <v>6825</v>
      </c>
      <c r="H1908" t="b">
        <v>0</v>
      </c>
      <c r="I1908">
        <v>9405.2000000000007</v>
      </c>
      <c r="J1908">
        <v>0</v>
      </c>
      <c r="K1908">
        <v>0</v>
      </c>
      <c r="L1908" t="s">
        <v>70</v>
      </c>
      <c r="M1908" t="s">
        <v>82</v>
      </c>
      <c r="N1908" t="s">
        <v>101</v>
      </c>
      <c r="O1908" t="s">
        <v>102</v>
      </c>
      <c r="P1908">
        <v>2</v>
      </c>
      <c r="Q1908">
        <v>4</v>
      </c>
      <c r="R1908">
        <v>9</v>
      </c>
    </row>
    <row r="1909" spans="1:18" x14ac:dyDescent="0.25">
      <c r="A1909" s="8" t="s">
        <v>697</v>
      </c>
      <c r="B1909">
        <v>1</v>
      </c>
      <c r="C1909">
        <v>0</v>
      </c>
      <c r="D1909">
        <v>2020</v>
      </c>
      <c r="E1909">
        <v>4</v>
      </c>
      <c r="F1909" t="s">
        <v>647</v>
      </c>
      <c r="G1909">
        <v>6830</v>
      </c>
      <c r="H1909" t="b">
        <v>0</v>
      </c>
      <c r="I1909">
        <v>40</v>
      </c>
      <c r="J1909">
        <v>0</v>
      </c>
      <c r="K1909">
        <v>0</v>
      </c>
      <c r="L1909" t="s">
        <v>70</v>
      </c>
      <c r="M1909" t="s">
        <v>82</v>
      </c>
      <c r="N1909" t="s">
        <v>101</v>
      </c>
      <c r="O1909" t="s">
        <v>151</v>
      </c>
      <c r="P1909">
        <v>2</v>
      </c>
      <c r="Q1909">
        <v>4</v>
      </c>
      <c r="R1909">
        <v>9</v>
      </c>
    </row>
    <row r="1910" spans="1:18" x14ac:dyDescent="0.25">
      <c r="A1910" s="8" t="s">
        <v>697</v>
      </c>
      <c r="B1910">
        <v>1</v>
      </c>
      <c r="C1910">
        <v>0</v>
      </c>
      <c r="D1910">
        <v>2020</v>
      </c>
      <c r="E1910">
        <v>4</v>
      </c>
      <c r="F1910" t="s">
        <v>647</v>
      </c>
      <c r="G1910">
        <v>6855</v>
      </c>
      <c r="H1910" t="b">
        <v>0</v>
      </c>
      <c r="I1910">
        <v>100</v>
      </c>
      <c r="J1910">
        <v>0</v>
      </c>
      <c r="K1910">
        <v>0</v>
      </c>
      <c r="L1910" t="s">
        <v>70</v>
      </c>
      <c r="M1910" t="s">
        <v>82</v>
      </c>
      <c r="N1910" t="s">
        <v>103</v>
      </c>
      <c r="O1910" t="s">
        <v>104</v>
      </c>
      <c r="P1910">
        <v>2</v>
      </c>
      <c r="Q1910">
        <v>4</v>
      </c>
      <c r="R1910">
        <v>11</v>
      </c>
    </row>
    <row r="1911" spans="1:18" x14ac:dyDescent="0.25">
      <c r="A1911" s="8" t="s">
        <v>697</v>
      </c>
      <c r="B1911">
        <v>1</v>
      </c>
      <c r="C1911">
        <v>0</v>
      </c>
      <c r="D1911">
        <v>2020</v>
      </c>
      <c r="E1911">
        <v>4</v>
      </c>
      <c r="F1911" t="s">
        <v>647</v>
      </c>
      <c r="G1911">
        <v>7310</v>
      </c>
      <c r="H1911" t="b">
        <v>0</v>
      </c>
      <c r="I1911">
        <v>1200</v>
      </c>
      <c r="J1911">
        <v>0</v>
      </c>
      <c r="K1911">
        <v>0</v>
      </c>
      <c r="L1911" t="s">
        <v>126</v>
      </c>
      <c r="M1911" t="s">
        <v>127</v>
      </c>
      <c r="N1911" t="s">
        <v>127</v>
      </c>
      <c r="O1911" t="s">
        <v>146</v>
      </c>
      <c r="P1911">
        <v>4</v>
      </c>
      <c r="Q1911">
        <v>2</v>
      </c>
      <c r="R1911">
        <v>1</v>
      </c>
    </row>
    <row r="1912" spans="1:18" x14ac:dyDescent="0.25">
      <c r="A1912" s="8" t="s">
        <v>697</v>
      </c>
      <c r="B1912">
        <v>1</v>
      </c>
      <c r="C1912">
        <v>0</v>
      </c>
      <c r="D1912">
        <v>2020</v>
      </c>
      <c r="E1912">
        <v>4</v>
      </c>
      <c r="F1912" t="s">
        <v>648</v>
      </c>
      <c r="G1912">
        <v>1406</v>
      </c>
      <c r="H1912" t="b">
        <v>0</v>
      </c>
      <c r="I1912">
        <v>266</v>
      </c>
      <c r="J1912">
        <v>0</v>
      </c>
      <c r="K1912">
        <v>1</v>
      </c>
      <c r="L1912" t="s">
        <v>19</v>
      </c>
      <c r="M1912" t="s">
        <v>23</v>
      </c>
      <c r="N1912" t="s">
        <v>24</v>
      </c>
      <c r="O1912" t="s">
        <v>27</v>
      </c>
      <c r="P1912">
        <v>2</v>
      </c>
      <c r="Q1912">
        <v>2</v>
      </c>
      <c r="R1912">
        <v>4</v>
      </c>
    </row>
    <row r="1913" spans="1:18" x14ac:dyDescent="0.25">
      <c r="A1913" s="8" t="s">
        <v>697</v>
      </c>
      <c r="B1913">
        <v>1</v>
      </c>
      <c r="C1913">
        <v>0</v>
      </c>
      <c r="D1913">
        <v>2020</v>
      </c>
      <c r="E1913">
        <v>4</v>
      </c>
      <c r="F1913" t="s">
        <v>648</v>
      </c>
      <c r="G1913">
        <v>1800</v>
      </c>
      <c r="H1913" t="b">
        <v>0</v>
      </c>
      <c r="I1913">
        <v>792.49</v>
      </c>
      <c r="J1913">
        <v>1666</v>
      </c>
      <c r="K1913">
        <v>1</v>
      </c>
      <c r="L1913" t="s">
        <v>19</v>
      </c>
      <c r="M1913" t="s">
        <v>30</v>
      </c>
      <c r="N1913" t="s">
        <v>31</v>
      </c>
      <c r="O1913" t="s">
        <v>33</v>
      </c>
      <c r="P1913">
        <v>2</v>
      </c>
      <c r="Q1913">
        <v>4</v>
      </c>
      <c r="R1913">
        <v>1</v>
      </c>
    </row>
    <row r="1914" spans="1:18" x14ac:dyDescent="0.25">
      <c r="A1914" s="8" t="s">
        <v>697</v>
      </c>
      <c r="B1914">
        <v>1</v>
      </c>
      <c r="C1914">
        <v>0</v>
      </c>
      <c r="D1914">
        <v>2020</v>
      </c>
      <c r="E1914">
        <v>4</v>
      </c>
      <c r="F1914" t="s">
        <v>648</v>
      </c>
      <c r="G1914">
        <v>3300</v>
      </c>
      <c r="H1914" t="b">
        <v>0</v>
      </c>
      <c r="I1914">
        <v>1666</v>
      </c>
      <c r="J1914">
        <v>1666</v>
      </c>
      <c r="K1914">
        <v>2</v>
      </c>
      <c r="L1914" t="s">
        <v>51</v>
      </c>
      <c r="M1914" t="s">
        <v>149</v>
      </c>
      <c r="N1914" t="s">
        <v>149</v>
      </c>
      <c r="O1914" t="s">
        <v>150</v>
      </c>
      <c r="P1914">
        <v>3</v>
      </c>
      <c r="Q1914">
        <v>4</v>
      </c>
      <c r="R1914">
        <v>1</v>
      </c>
    </row>
    <row r="1915" spans="1:18" x14ac:dyDescent="0.25">
      <c r="A1915" s="8" t="s">
        <v>697</v>
      </c>
      <c r="B1915">
        <v>1</v>
      </c>
      <c r="C1915">
        <v>0</v>
      </c>
      <c r="D1915">
        <v>2020</v>
      </c>
      <c r="E1915">
        <v>4</v>
      </c>
      <c r="F1915" t="s">
        <v>648</v>
      </c>
      <c r="G1915">
        <v>3820</v>
      </c>
      <c r="H1915" t="b">
        <v>0</v>
      </c>
      <c r="I1915">
        <v>0</v>
      </c>
      <c r="J1915">
        <v>792.49</v>
      </c>
      <c r="K1915">
        <v>2</v>
      </c>
      <c r="L1915" t="s">
        <v>51</v>
      </c>
      <c r="M1915" t="s">
        <v>52</v>
      </c>
      <c r="N1915" t="s">
        <v>52</v>
      </c>
      <c r="O1915" t="s">
        <v>119</v>
      </c>
      <c r="P1915">
        <v>3</v>
      </c>
      <c r="Q1915">
        <v>8</v>
      </c>
      <c r="R1915">
        <v>1</v>
      </c>
    </row>
    <row r="1916" spans="1:18" x14ac:dyDescent="0.25">
      <c r="A1916" s="8" t="s">
        <v>697</v>
      </c>
      <c r="B1916">
        <v>1</v>
      </c>
      <c r="C1916">
        <v>0</v>
      </c>
      <c r="D1916">
        <v>2020</v>
      </c>
      <c r="E1916">
        <v>4</v>
      </c>
      <c r="F1916" t="s">
        <v>648</v>
      </c>
      <c r="G1916">
        <v>6495</v>
      </c>
      <c r="H1916" t="b">
        <v>0</v>
      </c>
      <c r="I1916">
        <v>1400</v>
      </c>
      <c r="J1916">
        <v>0</v>
      </c>
      <c r="K1916">
        <v>0</v>
      </c>
      <c r="L1916" t="s">
        <v>70</v>
      </c>
      <c r="M1916" t="s">
        <v>82</v>
      </c>
      <c r="N1916" t="s">
        <v>91</v>
      </c>
      <c r="O1916" t="s">
        <v>93</v>
      </c>
      <c r="P1916">
        <v>2</v>
      </c>
      <c r="Q1916">
        <v>4</v>
      </c>
      <c r="R1916">
        <v>3</v>
      </c>
    </row>
    <row r="1917" spans="1:18" x14ac:dyDescent="0.25">
      <c r="A1917" s="8" t="s">
        <v>697</v>
      </c>
      <c r="B1917">
        <v>1</v>
      </c>
      <c r="C1917">
        <v>0</v>
      </c>
      <c r="D1917">
        <v>2020</v>
      </c>
      <c r="E1917">
        <v>4</v>
      </c>
      <c r="F1917" t="s">
        <v>649</v>
      </c>
      <c r="G1917">
        <v>1800</v>
      </c>
      <c r="H1917" t="b">
        <v>0</v>
      </c>
      <c r="I1917">
        <v>0</v>
      </c>
      <c r="J1917">
        <v>19277.57</v>
      </c>
      <c r="K1917">
        <v>1</v>
      </c>
      <c r="L1917" t="s">
        <v>19</v>
      </c>
      <c r="M1917" t="s">
        <v>30</v>
      </c>
      <c r="N1917" t="s">
        <v>31</v>
      </c>
      <c r="O1917" t="s">
        <v>33</v>
      </c>
      <c r="P1917">
        <v>2</v>
      </c>
      <c r="Q1917">
        <v>4</v>
      </c>
      <c r="R1917">
        <v>1</v>
      </c>
    </row>
    <row r="1918" spans="1:18" x14ac:dyDescent="0.25">
      <c r="A1918" s="8" t="s">
        <v>697</v>
      </c>
      <c r="B1918">
        <v>1</v>
      </c>
      <c r="C1918">
        <v>0</v>
      </c>
      <c r="D1918">
        <v>2020</v>
      </c>
      <c r="E1918">
        <v>4</v>
      </c>
      <c r="F1918" t="s">
        <v>649</v>
      </c>
      <c r="G1918">
        <v>6020</v>
      </c>
      <c r="H1918" t="b">
        <v>0</v>
      </c>
      <c r="I1918">
        <v>12500</v>
      </c>
      <c r="J1918">
        <v>0</v>
      </c>
      <c r="K1918">
        <v>0</v>
      </c>
      <c r="L1918" t="s">
        <v>70</v>
      </c>
      <c r="M1918" t="s">
        <v>74</v>
      </c>
      <c r="N1918" t="s">
        <v>75</v>
      </c>
      <c r="O1918" t="s">
        <v>76</v>
      </c>
      <c r="P1918">
        <v>2</v>
      </c>
      <c r="Q1918">
        <v>2</v>
      </c>
      <c r="R1918">
        <v>1</v>
      </c>
    </row>
    <row r="1919" spans="1:18" x14ac:dyDescent="0.25">
      <c r="A1919" s="8" t="s">
        <v>697</v>
      </c>
      <c r="B1919">
        <v>1</v>
      </c>
      <c r="C1919">
        <v>0</v>
      </c>
      <c r="D1919">
        <v>2020</v>
      </c>
      <c r="E1919">
        <v>4</v>
      </c>
      <c r="F1919" t="s">
        <v>649</v>
      </c>
      <c r="G1919">
        <v>6024</v>
      </c>
      <c r="H1919" t="b">
        <v>0</v>
      </c>
      <c r="I1919">
        <v>2700</v>
      </c>
      <c r="J1919">
        <v>0</v>
      </c>
      <c r="K1919">
        <v>0</v>
      </c>
      <c r="L1919" t="s">
        <v>70</v>
      </c>
      <c r="M1919" t="s">
        <v>74</v>
      </c>
      <c r="N1919" t="s">
        <v>75</v>
      </c>
      <c r="O1919" t="s">
        <v>77</v>
      </c>
      <c r="P1919">
        <v>2</v>
      </c>
      <c r="Q1919">
        <v>2</v>
      </c>
      <c r="R1919">
        <v>1</v>
      </c>
    </row>
    <row r="1920" spans="1:18" x14ac:dyDescent="0.25">
      <c r="A1920" s="8" t="s">
        <v>697</v>
      </c>
      <c r="B1920">
        <v>1</v>
      </c>
      <c r="C1920">
        <v>0</v>
      </c>
      <c r="D1920">
        <v>2020</v>
      </c>
      <c r="E1920">
        <v>4</v>
      </c>
      <c r="F1920" t="s">
        <v>649</v>
      </c>
      <c r="G1920">
        <v>6110</v>
      </c>
      <c r="H1920" t="b">
        <v>0</v>
      </c>
      <c r="I1920">
        <v>3108.3900000000003</v>
      </c>
      <c r="J1920">
        <v>0</v>
      </c>
      <c r="K1920">
        <v>0</v>
      </c>
      <c r="L1920" t="s">
        <v>70</v>
      </c>
      <c r="M1920" t="s">
        <v>74</v>
      </c>
      <c r="N1920" t="s">
        <v>78</v>
      </c>
      <c r="O1920" t="s">
        <v>79</v>
      </c>
      <c r="P1920">
        <v>2</v>
      </c>
      <c r="Q1920">
        <v>2</v>
      </c>
      <c r="R1920">
        <v>2</v>
      </c>
    </row>
    <row r="1921" spans="1:18" x14ac:dyDescent="0.25">
      <c r="A1921" s="8" t="s">
        <v>697</v>
      </c>
      <c r="B1921">
        <v>1</v>
      </c>
      <c r="C1921">
        <v>0</v>
      </c>
      <c r="D1921">
        <v>2020</v>
      </c>
      <c r="E1921">
        <v>4</v>
      </c>
      <c r="F1921" t="s">
        <v>649</v>
      </c>
      <c r="G1921">
        <v>6111</v>
      </c>
      <c r="H1921" t="b">
        <v>0</v>
      </c>
      <c r="I1921">
        <v>67.180000000000007</v>
      </c>
      <c r="J1921">
        <v>0</v>
      </c>
      <c r="K1921">
        <v>0</v>
      </c>
      <c r="L1921" t="s">
        <v>70</v>
      </c>
      <c r="M1921" t="s">
        <v>74</v>
      </c>
      <c r="N1921" t="s">
        <v>78</v>
      </c>
      <c r="O1921" t="s">
        <v>80</v>
      </c>
      <c r="P1921">
        <v>2</v>
      </c>
      <c r="Q1921">
        <v>2</v>
      </c>
      <c r="R1921">
        <v>2</v>
      </c>
    </row>
    <row r="1922" spans="1:18" x14ac:dyDescent="0.25">
      <c r="A1922" s="8" t="s">
        <v>697</v>
      </c>
      <c r="B1922">
        <v>1</v>
      </c>
      <c r="C1922">
        <v>0</v>
      </c>
      <c r="D1922">
        <v>2020</v>
      </c>
      <c r="E1922">
        <v>4</v>
      </c>
      <c r="F1922" t="s">
        <v>649</v>
      </c>
      <c r="G1922">
        <v>6120</v>
      </c>
      <c r="H1922" t="b">
        <v>0</v>
      </c>
      <c r="I1922">
        <v>152</v>
      </c>
      <c r="J1922">
        <v>0</v>
      </c>
      <c r="K1922">
        <v>0</v>
      </c>
      <c r="L1922" t="s">
        <v>70</v>
      </c>
      <c r="M1922" t="s">
        <v>74</v>
      </c>
      <c r="N1922" t="s">
        <v>78</v>
      </c>
      <c r="O1922" t="s">
        <v>81</v>
      </c>
      <c r="P1922">
        <v>2</v>
      </c>
      <c r="Q1922">
        <v>2</v>
      </c>
      <c r="R1922">
        <v>2</v>
      </c>
    </row>
    <row r="1923" spans="1:18" x14ac:dyDescent="0.25">
      <c r="A1923" s="8" t="s">
        <v>697</v>
      </c>
      <c r="B1923">
        <v>1</v>
      </c>
      <c r="C1923">
        <v>0</v>
      </c>
      <c r="D1923">
        <v>2020</v>
      </c>
      <c r="E1923">
        <v>4</v>
      </c>
      <c r="F1923" t="s">
        <v>649</v>
      </c>
      <c r="G1923">
        <v>6650</v>
      </c>
      <c r="H1923" t="b">
        <v>0</v>
      </c>
      <c r="I1923">
        <v>750</v>
      </c>
      <c r="J1923">
        <v>0</v>
      </c>
      <c r="K1923">
        <v>0</v>
      </c>
      <c r="L1923" t="s">
        <v>70</v>
      </c>
      <c r="M1923" t="s">
        <v>82</v>
      </c>
      <c r="N1923" t="s">
        <v>94</v>
      </c>
      <c r="O1923" t="s">
        <v>96</v>
      </c>
      <c r="P1923">
        <v>2</v>
      </c>
      <c r="Q1923">
        <v>4</v>
      </c>
      <c r="R1923">
        <v>5</v>
      </c>
    </row>
    <row r="1924" spans="1:18" x14ac:dyDescent="0.25">
      <c r="A1924" s="8" t="s">
        <v>697</v>
      </c>
      <c r="B1924">
        <v>1</v>
      </c>
      <c r="C1924">
        <v>0</v>
      </c>
      <c r="D1924">
        <v>2020</v>
      </c>
      <c r="E1924">
        <v>4</v>
      </c>
      <c r="F1924" t="s">
        <v>650</v>
      </c>
      <c r="G1924">
        <v>143</v>
      </c>
      <c r="H1924" t="b">
        <v>0</v>
      </c>
      <c r="I1924">
        <v>15750.94</v>
      </c>
      <c r="J1924">
        <v>6418.3</v>
      </c>
      <c r="K1924">
        <v>1</v>
      </c>
      <c r="L1924" t="s">
        <v>9</v>
      </c>
      <c r="M1924" t="s">
        <v>10</v>
      </c>
      <c r="N1924" t="s">
        <v>11</v>
      </c>
      <c r="O1924" t="s">
        <v>12</v>
      </c>
      <c r="P1924">
        <v>1</v>
      </c>
      <c r="Q1924">
        <v>1</v>
      </c>
      <c r="R1924">
        <v>1</v>
      </c>
    </row>
    <row r="1925" spans="1:18" x14ac:dyDescent="0.25">
      <c r="A1925" s="8" t="s">
        <v>697</v>
      </c>
      <c r="B1925">
        <v>1</v>
      </c>
      <c r="C1925">
        <v>0</v>
      </c>
      <c r="D1925">
        <v>2020</v>
      </c>
      <c r="E1925">
        <v>4</v>
      </c>
      <c r="F1925" t="s">
        <v>650</v>
      </c>
      <c r="G1925">
        <v>1406</v>
      </c>
      <c r="H1925" t="b">
        <v>0</v>
      </c>
      <c r="I1925">
        <v>2992.68</v>
      </c>
      <c r="J1925">
        <v>0</v>
      </c>
      <c r="K1925">
        <v>1</v>
      </c>
      <c r="L1925" t="s">
        <v>19</v>
      </c>
      <c r="M1925" t="s">
        <v>23</v>
      </c>
      <c r="N1925" t="s">
        <v>24</v>
      </c>
      <c r="O1925" t="s">
        <v>27</v>
      </c>
      <c r="P1925">
        <v>2</v>
      </c>
      <c r="Q1925">
        <v>2</v>
      </c>
      <c r="R1925">
        <v>4</v>
      </c>
    </row>
    <row r="1926" spans="1:18" x14ac:dyDescent="0.25">
      <c r="A1926" s="8" t="s">
        <v>697</v>
      </c>
      <c r="B1926">
        <v>1</v>
      </c>
      <c r="C1926">
        <v>0</v>
      </c>
      <c r="D1926">
        <v>2020</v>
      </c>
      <c r="E1926">
        <v>4</v>
      </c>
      <c r="F1926" t="s">
        <v>650</v>
      </c>
      <c r="G1926">
        <v>1800</v>
      </c>
      <c r="H1926" t="b">
        <v>0</v>
      </c>
      <c r="I1926">
        <v>133.27000000000001</v>
      </c>
      <c r="J1926">
        <v>37574.700000000004</v>
      </c>
      <c r="K1926">
        <v>1</v>
      </c>
      <c r="L1926" t="s">
        <v>19</v>
      </c>
      <c r="M1926" t="s">
        <v>30</v>
      </c>
      <c r="N1926" t="s">
        <v>31</v>
      </c>
      <c r="O1926" t="s">
        <v>33</v>
      </c>
      <c r="P1926">
        <v>2</v>
      </c>
      <c r="Q1926">
        <v>4</v>
      </c>
      <c r="R1926">
        <v>1</v>
      </c>
    </row>
    <row r="1927" spans="1:18" x14ac:dyDescent="0.25">
      <c r="A1927" s="8" t="s">
        <v>697</v>
      </c>
      <c r="B1927">
        <v>1</v>
      </c>
      <c r="C1927">
        <v>0</v>
      </c>
      <c r="D1927">
        <v>2020</v>
      </c>
      <c r="E1927">
        <v>4</v>
      </c>
      <c r="F1927" t="s">
        <v>650</v>
      </c>
      <c r="G1927">
        <v>3820</v>
      </c>
      <c r="H1927" t="b">
        <v>0</v>
      </c>
      <c r="I1927">
        <v>0</v>
      </c>
      <c r="J1927">
        <v>133.27000000000001</v>
      </c>
      <c r="K1927">
        <v>2</v>
      </c>
      <c r="L1927" t="s">
        <v>51</v>
      </c>
      <c r="M1927" t="s">
        <v>52</v>
      </c>
      <c r="N1927" t="s">
        <v>52</v>
      </c>
      <c r="O1927" t="s">
        <v>119</v>
      </c>
      <c r="P1927">
        <v>3</v>
      </c>
      <c r="Q1927">
        <v>8</v>
      </c>
      <c r="R1927">
        <v>1</v>
      </c>
    </row>
    <row r="1928" spans="1:18" x14ac:dyDescent="0.25">
      <c r="A1928" s="8" t="s">
        <v>697</v>
      </c>
      <c r="B1928">
        <v>1</v>
      </c>
      <c r="C1928">
        <v>0</v>
      </c>
      <c r="D1928">
        <v>2020</v>
      </c>
      <c r="E1928">
        <v>4</v>
      </c>
      <c r="F1928" t="s">
        <v>650</v>
      </c>
      <c r="G1928">
        <v>6020</v>
      </c>
      <c r="H1928" t="b">
        <v>0</v>
      </c>
      <c r="I1928">
        <v>5950</v>
      </c>
      <c r="J1928">
        <v>0</v>
      </c>
      <c r="K1928">
        <v>0</v>
      </c>
      <c r="L1928" t="s">
        <v>70</v>
      </c>
      <c r="M1928" t="s">
        <v>74</v>
      </c>
      <c r="N1928" t="s">
        <v>75</v>
      </c>
      <c r="O1928" t="s">
        <v>76</v>
      </c>
      <c r="P1928">
        <v>2</v>
      </c>
      <c r="Q1928">
        <v>2</v>
      </c>
      <c r="R1928">
        <v>1</v>
      </c>
    </row>
    <row r="1929" spans="1:18" x14ac:dyDescent="0.25">
      <c r="A1929" s="8" t="s">
        <v>697</v>
      </c>
      <c r="B1929">
        <v>1</v>
      </c>
      <c r="C1929">
        <v>0</v>
      </c>
      <c r="D1929">
        <v>2020</v>
      </c>
      <c r="E1929">
        <v>4</v>
      </c>
      <c r="F1929" t="s">
        <v>650</v>
      </c>
      <c r="G1929">
        <v>6024</v>
      </c>
      <c r="H1929" t="b">
        <v>0</v>
      </c>
      <c r="I1929">
        <v>10000</v>
      </c>
      <c r="J1929">
        <v>0</v>
      </c>
      <c r="K1929">
        <v>0</v>
      </c>
      <c r="L1929" t="s">
        <v>70</v>
      </c>
      <c r="M1929" t="s">
        <v>74</v>
      </c>
      <c r="N1929" t="s">
        <v>75</v>
      </c>
      <c r="O1929" t="s">
        <v>77</v>
      </c>
      <c r="P1929">
        <v>2</v>
      </c>
      <c r="Q1929">
        <v>2</v>
      </c>
      <c r="R1929">
        <v>1</v>
      </c>
    </row>
    <row r="1930" spans="1:18" x14ac:dyDescent="0.25">
      <c r="A1930" s="8" t="s">
        <v>697</v>
      </c>
      <c r="B1930">
        <v>1</v>
      </c>
      <c r="C1930">
        <v>0</v>
      </c>
      <c r="D1930">
        <v>2020</v>
      </c>
      <c r="E1930">
        <v>4</v>
      </c>
      <c r="F1930" t="s">
        <v>650</v>
      </c>
      <c r="G1930">
        <v>6110</v>
      </c>
      <c r="H1930" t="b">
        <v>0</v>
      </c>
      <c r="I1930">
        <v>2413.75</v>
      </c>
      <c r="J1930">
        <v>0</v>
      </c>
      <c r="K1930">
        <v>0</v>
      </c>
      <c r="L1930" t="s">
        <v>70</v>
      </c>
      <c r="M1930" t="s">
        <v>74</v>
      </c>
      <c r="N1930" t="s">
        <v>78</v>
      </c>
      <c r="O1930" t="s">
        <v>79</v>
      </c>
      <c r="P1930">
        <v>2</v>
      </c>
      <c r="Q1930">
        <v>2</v>
      </c>
      <c r="R1930">
        <v>2</v>
      </c>
    </row>
    <row r="1931" spans="1:18" x14ac:dyDescent="0.25">
      <c r="A1931" s="8" t="s">
        <v>697</v>
      </c>
      <c r="B1931">
        <v>1</v>
      </c>
      <c r="C1931">
        <v>0</v>
      </c>
      <c r="D1931">
        <v>2020</v>
      </c>
      <c r="E1931">
        <v>4</v>
      </c>
      <c r="F1931" t="s">
        <v>650</v>
      </c>
      <c r="G1931">
        <v>6111</v>
      </c>
      <c r="H1931" t="b">
        <v>0</v>
      </c>
      <c r="I1931">
        <v>57.83</v>
      </c>
      <c r="J1931">
        <v>0</v>
      </c>
      <c r="K1931">
        <v>0</v>
      </c>
      <c r="L1931" t="s">
        <v>70</v>
      </c>
      <c r="M1931" t="s">
        <v>74</v>
      </c>
      <c r="N1931" t="s">
        <v>78</v>
      </c>
      <c r="O1931" t="s">
        <v>80</v>
      </c>
      <c r="P1931">
        <v>2</v>
      </c>
      <c r="Q1931">
        <v>2</v>
      </c>
      <c r="R1931">
        <v>2</v>
      </c>
    </row>
    <row r="1932" spans="1:18" x14ac:dyDescent="0.25">
      <c r="A1932" s="8" t="s">
        <v>697</v>
      </c>
      <c r="B1932">
        <v>1</v>
      </c>
      <c r="C1932">
        <v>0</v>
      </c>
      <c r="D1932">
        <v>2020</v>
      </c>
      <c r="E1932">
        <v>4</v>
      </c>
      <c r="F1932" t="s">
        <v>650</v>
      </c>
      <c r="G1932">
        <v>6120</v>
      </c>
      <c r="H1932" t="b">
        <v>0</v>
      </c>
      <c r="I1932">
        <v>159.5</v>
      </c>
      <c r="J1932">
        <v>0</v>
      </c>
      <c r="K1932">
        <v>0</v>
      </c>
      <c r="L1932" t="s">
        <v>70</v>
      </c>
      <c r="M1932" t="s">
        <v>74</v>
      </c>
      <c r="N1932" t="s">
        <v>78</v>
      </c>
      <c r="O1932" t="s">
        <v>81</v>
      </c>
      <c r="P1932">
        <v>2</v>
      </c>
      <c r="Q1932">
        <v>2</v>
      </c>
      <c r="R1932">
        <v>2</v>
      </c>
    </row>
    <row r="1933" spans="1:18" x14ac:dyDescent="0.25">
      <c r="A1933" s="8" t="s">
        <v>697</v>
      </c>
      <c r="B1933">
        <v>1</v>
      </c>
      <c r="C1933">
        <v>0</v>
      </c>
      <c r="D1933">
        <v>2020</v>
      </c>
      <c r="E1933">
        <v>4</v>
      </c>
      <c r="F1933" t="s">
        <v>650</v>
      </c>
      <c r="G1933">
        <v>6201</v>
      </c>
      <c r="H1933" t="b">
        <v>0</v>
      </c>
      <c r="I1933">
        <v>6418.3</v>
      </c>
      <c r="J1933">
        <v>0</v>
      </c>
      <c r="K1933">
        <v>0</v>
      </c>
      <c r="L1933" t="s">
        <v>70</v>
      </c>
      <c r="M1933" t="s">
        <v>134</v>
      </c>
      <c r="N1933" t="s">
        <v>135</v>
      </c>
      <c r="O1933" t="s">
        <v>136</v>
      </c>
      <c r="P1933">
        <v>2</v>
      </c>
      <c r="Q1933">
        <v>3</v>
      </c>
      <c r="R1933">
        <v>1</v>
      </c>
    </row>
    <row r="1934" spans="1:18" x14ac:dyDescent="0.25">
      <c r="A1934" s="8" t="s">
        <v>697</v>
      </c>
      <c r="B1934">
        <v>1</v>
      </c>
      <c r="C1934">
        <v>0</v>
      </c>
      <c r="D1934">
        <v>2020</v>
      </c>
      <c r="E1934">
        <v>4</v>
      </c>
      <c r="F1934" t="s">
        <v>650</v>
      </c>
      <c r="G1934">
        <v>6650</v>
      </c>
      <c r="H1934" t="b">
        <v>0</v>
      </c>
      <c r="I1934">
        <v>250</v>
      </c>
      <c r="J1934">
        <v>0</v>
      </c>
      <c r="K1934">
        <v>0</v>
      </c>
      <c r="L1934" t="s">
        <v>70</v>
      </c>
      <c r="M1934" t="s">
        <v>82</v>
      </c>
      <c r="N1934" t="s">
        <v>94</v>
      </c>
      <c r="O1934" t="s">
        <v>96</v>
      </c>
      <c r="P1934">
        <v>2</v>
      </c>
      <c r="Q1934">
        <v>4</v>
      </c>
      <c r="R1934">
        <v>5</v>
      </c>
    </row>
    <row r="1935" spans="1:18" x14ac:dyDescent="0.25">
      <c r="A1935" s="8" t="s">
        <v>697</v>
      </c>
      <c r="B1935">
        <v>1</v>
      </c>
      <c r="C1935">
        <v>0</v>
      </c>
      <c r="D1935">
        <v>2020</v>
      </c>
      <c r="E1935">
        <v>4</v>
      </c>
      <c r="F1935" t="s">
        <v>655</v>
      </c>
      <c r="G1935">
        <v>630</v>
      </c>
      <c r="H1935" t="b">
        <v>0</v>
      </c>
      <c r="I1935">
        <v>0</v>
      </c>
      <c r="J1935">
        <v>424.63</v>
      </c>
      <c r="K1935">
        <v>1</v>
      </c>
      <c r="L1935" t="s">
        <v>9</v>
      </c>
      <c r="M1935" t="s">
        <v>13</v>
      </c>
      <c r="N1935" t="s">
        <v>14</v>
      </c>
      <c r="O1935" t="s">
        <v>16</v>
      </c>
      <c r="P1935">
        <v>1</v>
      </c>
      <c r="Q1935">
        <v>2</v>
      </c>
      <c r="R1935">
        <v>3</v>
      </c>
    </row>
    <row r="1936" spans="1:18" x14ac:dyDescent="0.25">
      <c r="A1936" s="8" t="s">
        <v>697</v>
      </c>
      <c r="B1936">
        <v>1</v>
      </c>
      <c r="C1936">
        <v>0</v>
      </c>
      <c r="D1936">
        <v>2020</v>
      </c>
      <c r="E1936">
        <v>4</v>
      </c>
      <c r="F1936" t="s">
        <v>655</v>
      </c>
      <c r="G1936">
        <v>1406</v>
      </c>
      <c r="H1936" t="b">
        <v>0</v>
      </c>
      <c r="I1936">
        <v>593.70000000000005</v>
      </c>
      <c r="J1936">
        <v>0</v>
      </c>
      <c r="K1936">
        <v>1</v>
      </c>
      <c r="L1936" t="s">
        <v>19</v>
      </c>
      <c r="M1936" t="s">
        <v>23</v>
      </c>
      <c r="N1936" t="s">
        <v>24</v>
      </c>
      <c r="O1936" t="s">
        <v>27</v>
      </c>
      <c r="P1936">
        <v>2</v>
      </c>
      <c r="Q1936">
        <v>2</v>
      </c>
      <c r="R1936">
        <v>4</v>
      </c>
    </row>
    <row r="1937" spans="1:18" x14ac:dyDescent="0.25">
      <c r="A1937" s="8" t="s">
        <v>697</v>
      </c>
      <c r="B1937">
        <v>1</v>
      </c>
      <c r="C1937">
        <v>0</v>
      </c>
      <c r="D1937">
        <v>2020</v>
      </c>
      <c r="E1937">
        <v>4</v>
      </c>
      <c r="F1937" t="s">
        <v>655</v>
      </c>
      <c r="G1937">
        <v>1800</v>
      </c>
      <c r="H1937" t="b">
        <v>0</v>
      </c>
      <c r="I1937">
        <v>774.96</v>
      </c>
      <c r="J1937">
        <v>3718.47</v>
      </c>
      <c r="K1937">
        <v>1</v>
      </c>
      <c r="L1937" t="s">
        <v>19</v>
      </c>
      <c r="M1937" t="s">
        <v>30</v>
      </c>
      <c r="N1937" t="s">
        <v>31</v>
      </c>
      <c r="O1937" t="s">
        <v>33</v>
      </c>
      <c r="P1937">
        <v>2</v>
      </c>
      <c r="Q1937">
        <v>4</v>
      </c>
      <c r="R1937">
        <v>1</v>
      </c>
    </row>
    <row r="1938" spans="1:18" x14ac:dyDescent="0.25">
      <c r="A1938" s="8" t="s">
        <v>697</v>
      </c>
      <c r="B1938">
        <v>1</v>
      </c>
      <c r="C1938">
        <v>0</v>
      </c>
      <c r="D1938">
        <v>2020</v>
      </c>
      <c r="E1938">
        <v>4</v>
      </c>
      <c r="F1938" t="s">
        <v>655</v>
      </c>
      <c r="G1938">
        <v>3300</v>
      </c>
      <c r="H1938" t="b">
        <v>0</v>
      </c>
      <c r="I1938">
        <v>3718.47</v>
      </c>
      <c r="J1938">
        <v>3718.46</v>
      </c>
      <c r="K1938">
        <v>2</v>
      </c>
      <c r="L1938" t="s">
        <v>51</v>
      </c>
      <c r="M1938" t="s">
        <v>149</v>
      </c>
      <c r="N1938" t="s">
        <v>149</v>
      </c>
      <c r="O1938" t="s">
        <v>150</v>
      </c>
      <c r="P1938">
        <v>3</v>
      </c>
      <c r="Q1938">
        <v>4</v>
      </c>
      <c r="R1938">
        <v>1</v>
      </c>
    </row>
    <row r="1939" spans="1:18" x14ac:dyDescent="0.25">
      <c r="A1939" s="8" t="s">
        <v>697</v>
      </c>
      <c r="B1939">
        <v>1</v>
      </c>
      <c r="C1939">
        <v>0</v>
      </c>
      <c r="D1939">
        <v>2020</v>
      </c>
      <c r="E1939">
        <v>4</v>
      </c>
      <c r="F1939" t="s">
        <v>655</v>
      </c>
      <c r="G1939">
        <v>3820</v>
      </c>
      <c r="H1939" t="b">
        <v>0</v>
      </c>
      <c r="I1939">
        <v>0</v>
      </c>
      <c r="J1939">
        <v>774.96</v>
      </c>
      <c r="K1939">
        <v>2</v>
      </c>
      <c r="L1939" t="s">
        <v>51</v>
      </c>
      <c r="M1939" t="s">
        <v>52</v>
      </c>
      <c r="N1939" t="s">
        <v>52</v>
      </c>
      <c r="O1939" t="s">
        <v>119</v>
      </c>
      <c r="P1939">
        <v>3</v>
      </c>
      <c r="Q1939">
        <v>8</v>
      </c>
      <c r="R1939">
        <v>1</v>
      </c>
    </row>
    <row r="1940" spans="1:18" x14ac:dyDescent="0.25">
      <c r="A1940" s="8" t="s">
        <v>697</v>
      </c>
      <c r="B1940">
        <v>1</v>
      </c>
      <c r="C1940">
        <v>0</v>
      </c>
      <c r="D1940">
        <v>2020</v>
      </c>
      <c r="E1940">
        <v>4</v>
      </c>
      <c r="F1940" t="s">
        <v>655</v>
      </c>
      <c r="G1940">
        <v>6220</v>
      </c>
      <c r="H1940" t="b">
        <v>0</v>
      </c>
      <c r="I1940">
        <v>424.63</v>
      </c>
      <c r="J1940">
        <v>0</v>
      </c>
      <c r="K1940">
        <v>0</v>
      </c>
      <c r="L1940" t="s">
        <v>70</v>
      </c>
      <c r="M1940" t="s">
        <v>134</v>
      </c>
      <c r="N1940" t="s">
        <v>137</v>
      </c>
      <c r="O1940" t="s">
        <v>138</v>
      </c>
      <c r="P1940">
        <v>2</v>
      </c>
      <c r="Q1940">
        <v>3</v>
      </c>
      <c r="R1940">
        <v>2</v>
      </c>
    </row>
    <row r="1941" spans="1:18" x14ac:dyDescent="0.25">
      <c r="A1941" s="8" t="s">
        <v>697</v>
      </c>
      <c r="B1941">
        <v>1</v>
      </c>
      <c r="C1941">
        <v>0</v>
      </c>
      <c r="D1941">
        <v>2020</v>
      </c>
      <c r="E1941">
        <v>4</v>
      </c>
      <c r="F1941" t="s">
        <v>655</v>
      </c>
      <c r="G1941">
        <v>6470</v>
      </c>
      <c r="H1941" t="b">
        <v>0</v>
      </c>
      <c r="I1941">
        <v>3124.76</v>
      </c>
      <c r="J1941">
        <v>0</v>
      </c>
      <c r="K1941">
        <v>0</v>
      </c>
      <c r="L1941" t="s">
        <v>70</v>
      </c>
      <c r="M1941" t="s">
        <v>82</v>
      </c>
      <c r="N1941" t="s">
        <v>91</v>
      </c>
      <c r="O1941" t="s">
        <v>92</v>
      </c>
      <c r="P1941">
        <v>2</v>
      </c>
      <c r="Q1941">
        <v>4</v>
      </c>
      <c r="R1941">
        <v>3</v>
      </c>
    </row>
    <row r="1942" spans="1:18" x14ac:dyDescent="0.25">
      <c r="A1942" s="8" t="s">
        <v>697</v>
      </c>
      <c r="B1942">
        <v>1</v>
      </c>
      <c r="C1942">
        <v>0</v>
      </c>
      <c r="D1942">
        <v>2020</v>
      </c>
      <c r="E1942">
        <v>4</v>
      </c>
      <c r="F1942" t="s">
        <v>652</v>
      </c>
      <c r="G1942">
        <v>1800</v>
      </c>
      <c r="H1942" t="b">
        <v>0</v>
      </c>
      <c r="I1942">
        <v>0</v>
      </c>
      <c r="J1942">
        <v>4280.99</v>
      </c>
      <c r="K1942">
        <v>1</v>
      </c>
      <c r="L1942" t="s">
        <v>19</v>
      </c>
      <c r="M1942" t="s">
        <v>30</v>
      </c>
      <c r="N1942" t="s">
        <v>31</v>
      </c>
      <c r="O1942" t="s">
        <v>33</v>
      </c>
      <c r="P1942">
        <v>2</v>
      </c>
      <c r="Q1942">
        <v>4</v>
      </c>
      <c r="R1942">
        <v>1</v>
      </c>
    </row>
    <row r="1943" spans="1:18" x14ac:dyDescent="0.25">
      <c r="A1943" s="8" t="s">
        <v>697</v>
      </c>
      <c r="B1943">
        <v>1</v>
      </c>
      <c r="C1943">
        <v>0</v>
      </c>
      <c r="D1943">
        <v>2020</v>
      </c>
      <c r="E1943">
        <v>4</v>
      </c>
      <c r="F1943" t="s">
        <v>652</v>
      </c>
      <c r="G1943">
        <v>6024</v>
      </c>
      <c r="H1943" t="b">
        <v>0</v>
      </c>
      <c r="I1943">
        <v>2800</v>
      </c>
      <c r="J1943">
        <v>0</v>
      </c>
      <c r="K1943">
        <v>0</v>
      </c>
      <c r="L1943" t="s">
        <v>70</v>
      </c>
      <c r="M1943" t="s">
        <v>74</v>
      </c>
      <c r="N1943" t="s">
        <v>75</v>
      </c>
      <c r="O1943" t="s">
        <v>77</v>
      </c>
      <c r="P1943">
        <v>2</v>
      </c>
      <c r="Q1943">
        <v>2</v>
      </c>
      <c r="R1943">
        <v>1</v>
      </c>
    </row>
    <row r="1944" spans="1:18" x14ac:dyDescent="0.25">
      <c r="A1944" s="8" t="s">
        <v>697</v>
      </c>
      <c r="B1944">
        <v>1</v>
      </c>
      <c r="C1944">
        <v>0</v>
      </c>
      <c r="D1944">
        <v>2020</v>
      </c>
      <c r="E1944">
        <v>4</v>
      </c>
      <c r="F1944" t="s">
        <v>652</v>
      </c>
      <c r="G1944">
        <v>6110</v>
      </c>
      <c r="H1944" t="b">
        <v>0</v>
      </c>
      <c r="I1944">
        <v>740.39</v>
      </c>
      <c r="J1944">
        <v>0</v>
      </c>
      <c r="K1944">
        <v>0</v>
      </c>
      <c r="L1944" t="s">
        <v>70</v>
      </c>
      <c r="M1944" t="s">
        <v>74</v>
      </c>
      <c r="N1944" t="s">
        <v>78</v>
      </c>
      <c r="O1944" t="s">
        <v>79</v>
      </c>
      <c r="P1944">
        <v>2</v>
      </c>
      <c r="Q1944">
        <v>2</v>
      </c>
      <c r="R1944">
        <v>2</v>
      </c>
    </row>
    <row r="1945" spans="1:18" x14ac:dyDescent="0.25">
      <c r="A1945" s="8" t="s">
        <v>697</v>
      </c>
      <c r="B1945">
        <v>1</v>
      </c>
      <c r="C1945">
        <v>0</v>
      </c>
      <c r="D1945">
        <v>2020</v>
      </c>
      <c r="E1945">
        <v>4</v>
      </c>
      <c r="F1945" t="s">
        <v>652</v>
      </c>
      <c r="G1945">
        <v>6111</v>
      </c>
      <c r="H1945" t="b">
        <v>0</v>
      </c>
      <c r="I1945">
        <v>12.6</v>
      </c>
      <c r="J1945">
        <v>0</v>
      </c>
      <c r="K1945">
        <v>0</v>
      </c>
      <c r="L1945" t="s">
        <v>70</v>
      </c>
      <c r="M1945" t="s">
        <v>74</v>
      </c>
      <c r="N1945" t="s">
        <v>78</v>
      </c>
      <c r="O1945" t="s">
        <v>80</v>
      </c>
      <c r="P1945">
        <v>2</v>
      </c>
      <c r="Q1945">
        <v>2</v>
      </c>
      <c r="R1945">
        <v>2</v>
      </c>
    </row>
    <row r="1946" spans="1:18" x14ac:dyDescent="0.25">
      <c r="A1946" s="8" t="s">
        <v>697</v>
      </c>
      <c r="B1946">
        <v>1</v>
      </c>
      <c r="C1946">
        <v>0</v>
      </c>
      <c r="D1946">
        <v>2020</v>
      </c>
      <c r="E1946">
        <v>4</v>
      </c>
      <c r="F1946" t="s">
        <v>652</v>
      </c>
      <c r="G1946">
        <v>6120</v>
      </c>
      <c r="H1946" t="b">
        <v>0</v>
      </c>
      <c r="I1946">
        <v>28</v>
      </c>
      <c r="J1946">
        <v>0</v>
      </c>
      <c r="K1946">
        <v>0</v>
      </c>
      <c r="L1946" t="s">
        <v>70</v>
      </c>
      <c r="M1946" t="s">
        <v>74</v>
      </c>
      <c r="N1946" t="s">
        <v>78</v>
      </c>
      <c r="O1946" t="s">
        <v>81</v>
      </c>
      <c r="P1946">
        <v>2</v>
      </c>
      <c r="Q1946">
        <v>2</v>
      </c>
      <c r="R1946">
        <v>2</v>
      </c>
    </row>
    <row r="1947" spans="1:18" x14ac:dyDescent="0.25">
      <c r="A1947" s="8" t="s">
        <v>697</v>
      </c>
      <c r="B1947">
        <v>1</v>
      </c>
      <c r="C1947">
        <v>0</v>
      </c>
      <c r="D1947">
        <v>2020</v>
      </c>
      <c r="E1947">
        <v>4</v>
      </c>
      <c r="F1947" t="s">
        <v>652</v>
      </c>
      <c r="G1947">
        <v>6650</v>
      </c>
      <c r="H1947" t="b">
        <v>0</v>
      </c>
      <c r="I1947">
        <v>700</v>
      </c>
      <c r="J1947">
        <v>0</v>
      </c>
      <c r="K1947">
        <v>0</v>
      </c>
      <c r="L1947" t="s">
        <v>70</v>
      </c>
      <c r="M1947" t="s">
        <v>82</v>
      </c>
      <c r="N1947" t="s">
        <v>94</v>
      </c>
      <c r="O1947" t="s">
        <v>96</v>
      </c>
      <c r="P1947">
        <v>2</v>
      </c>
      <c r="Q1947">
        <v>4</v>
      </c>
      <c r="R1947">
        <v>5</v>
      </c>
    </row>
    <row r="1948" spans="1:18" x14ac:dyDescent="0.25">
      <c r="A1948" s="8" t="s">
        <v>697</v>
      </c>
      <c r="B1948">
        <v>1</v>
      </c>
      <c r="C1948">
        <v>0</v>
      </c>
      <c r="D1948">
        <v>2020</v>
      </c>
      <c r="E1948">
        <v>4</v>
      </c>
      <c r="F1948" t="s">
        <v>653</v>
      </c>
      <c r="G1948">
        <v>143</v>
      </c>
      <c r="H1948" t="b">
        <v>0</v>
      </c>
      <c r="I1948">
        <v>147745.55000000002</v>
      </c>
      <c r="J1948">
        <v>0</v>
      </c>
      <c r="K1948">
        <v>1</v>
      </c>
      <c r="L1948" t="s">
        <v>9</v>
      </c>
      <c r="M1948" t="s">
        <v>10</v>
      </c>
      <c r="N1948" t="s">
        <v>11</v>
      </c>
      <c r="O1948" t="s">
        <v>12</v>
      </c>
      <c r="P1948">
        <v>1</v>
      </c>
      <c r="Q1948">
        <v>1</v>
      </c>
      <c r="R1948">
        <v>1</v>
      </c>
    </row>
    <row r="1949" spans="1:18" x14ac:dyDescent="0.25">
      <c r="A1949" s="8" t="s">
        <v>697</v>
      </c>
      <c r="B1949">
        <v>1</v>
      </c>
      <c r="C1949">
        <v>0</v>
      </c>
      <c r="D1949">
        <v>2020</v>
      </c>
      <c r="E1949">
        <v>4</v>
      </c>
      <c r="F1949" t="s">
        <v>653</v>
      </c>
      <c r="G1949">
        <v>1406</v>
      </c>
      <c r="H1949" t="b">
        <v>0</v>
      </c>
      <c r="I1949">
        <v>10024.65</v>
      </c>
      <c r="J1949">
        <v>0</v>
      </c>
      <c r="K1949">
        <v>1</v>
      </c>
      <c r="L1949" t="s">
        <v>19</v>
      </c>
      <c r="M1949" t="s">
        <v>23</v>
      </c>
      <c r="N1949" t="s">
        <v>24</v>
      </c>
      <c r="O1949" t="s">
        <v>27</v>
      </c>
      <c r="P1949">
        <v>2</v>
      </c>
      <c r="Q1949">
        <v>2</v>
      </c>
      <c r="R1949">
        <v>4</v>
      </c>
    </row>
    <row r="1950" spans="1:18" x14ac:dyDescent="0.25">
      <c r="A1950" s="8" t="s">
        <v>697</v>
      </c>
      <c r="B1950">
        <v>1</v>
      </c>
      <c r="C1950">
        <v>0</v>
      </c>
      <c r="D1950">
        <v>2020</v>
      </c>
      <c r="E1950">
        <v>4</v>
      </c>
      <c r="F1950" t="s">
        <v>653</v>
      </c>
      <c r="G1950">
        <v>1800</v>
      </c>
      <c r="H1950" t="b">
        <v>0</v>
      </c>
      <c r="I1950">
        <v>22633.1</v>
      </c>
      <c r="J1950">
        <v>66385.95</v>
      </c>
      <c r="K1950">
        <v>1</v>
      </c>
      <c r="L1950" t="s">
        <v>19</v>
      </c>
      <c r="M1950" t="s">
        <v>30</v>
      </c>
      <c r="N1950" t="s">
        <v>31</v>
      </c>
      <c r="O1950" t="s">
        <v>33</v>
      </c>
      <c r="P1950">
        <v>2</v>
      </c>
      <c r="Q1950">
        <v>4</v>
      </c>
      <c r="R1950">
        <v>1</v>
      </c>
    </row>
    <row r="1951" spans="1:18" x14ac:dyDescent="0.25">
      <c r="A1951" s="8" t="s">
        <v>697</v>
      </c>
      <c r="B1951">
        <v>1</v>
      </c>
      <c r="C1951">
        <v>0</v>
      </c>
      <c r="D1951">
        <v>2020</v>
      </c>
      <c r="E1951">
        <v>4</v>
      </c>
      <c r="F1951" t="s">
        <v>653</v>
      </c>
      <c r="G1951">
        <v>3300</v>
      </c>
      <c r="H1951" t="b">
        <v>0</v>
      </c>
      <c r="I1951">
        <v>55645.95</v>
      </c>
      <c r="J1951">
        <v>55645.950000000004</v>
      </c>
      <c r="K1951">
        <v>2</v>
      </c>
      <c r="L1951" t="s">
        <v>51</v>
      </c>
      <c r="M1951" t="s">
        <v>149</v>
      </c>
      <c r="N1951" t="s">
        <v>149</v>
      </c>
      <c r="O1951" t="s">
        <v>150</v>
      </c>
      <c r="P1951">
        <v>3</v>
      </c>
      <c r="Q1951">
        <v>4</v>
      </c>
      <c r="R1951">
        <v>1</v>
      </c>
    </row>
    <row r="1952" spans="1:18" x14ac:dyDescent="0.25">
      <c r="A1952" s="8" t="s">
        <v>697</v>
      </c>
      <c r="B1952">
        <v>1</v>
      </c>
      <c r="C1952">
        <v>0</v>
      </c>
      <c r="D1952">
        <v>2020</v>
      </c>
      <c r="E1952">
        <v>4</v>
      </c>
      <c r="F1952" t="s">
        <v>653</v>
      </c>
      <c r="G1952">
        <v>3820</v>
      </c>
      <c r="H1952" t="b">
        <v>0</v>
      </c>
      <c r="I1952">
        <v>0</v>
      </c>
      <c r="J1952">
        <v>22633.1</v>
      </c>
      <c r="K1952">
        <v>2</v>
      </c>
      <c r="L1952" t="s">
        <v>51</v>
      </c>
      <c r="M1952" t="s">
        <v>52</v>
      </c>
      <c r="N1952" t="s">
        <v>52</v>
      </c>
      <c r="O1952" t="s">
        <v>119</v>
      </c>
      <c r="P1952">
        <v>3</v>
      </c>
      <c r="Q1952">
        <v>8</v>
      </c>
      <c r="R1952">
        <v>1</v>
      </c>
    </row>
    <row r="1953" spans="1:18" x14ac:dyDescent="0.25">
      <c r="A1953" s="8" t="s">
        <v>697</v>
      </c>
      <c r="B1953">
        <v>1</v>
      </c>
      <c r="C1953">
        <v>0</v>
      </c>
      <c r="D1953">
        <v>2020</v>
      </c>
      <c r="E1953">
        <v>4</v>
      </c>
      <c r="F1953" t="s">
        <v>653</v>
      </c>
      <c r="G1953">
        <v>4820</v>
      </c>
      <c r="H1953" t="b">
        <v>0</v>
      </c>
      <c r="I1953">
        <v>0</v>
      </c>
      <c r="J1953">
        <v>147745.55000000002</v>
      </c>
      <c r="K1953">
        <v>0</v>
      </c>
      <c r="L1953" t="s">
        <v>63</v>
      </c>
      <c r="M1953" t="s">
        <v>67</v>
      </c>
      <c r="N1953" t="s">
        <v>68</v>
      </c>
      <c r="O1953" t="s">
        <v>68</v>
      </c>
      <c r="P1953">
        <v>1</v>
      </c>
      <c r="Q1953">
        <v>3</v>
      </c>
      <c r="R1953">
        <v>2</v>
      </c>
    </row>
    <row r="1954" spans="1:18" x14ac:dyDescent="0.25">
      <c r="A1954" s="8" t="s">
        <v>697</v>
      </c>
      <c r="B1954">
        <v>1</v>
      </c>
      <c r="C1954">
        <v>0</v>
      </c>
      <c r="D1954">
        <v>2020</v>
      </c>
      <c r="E1954">
        <v>4</v>
      </c>
      <c r="F1954" t="s">
        <v>653</v>
      </c>
      <c r="G1954">
        <v>6301</v>
      </c>
      <c r="H1954" t="b">
        <v>0</v>
      </c>
      <c r="I1954">
        <v>52761.3</v>
      </c>
      <c r="J1954">
        <v>0</v>
      </c>
      <c r="K1954">
        <v>0</v>
      </c>
      <c r="L1954" t="s">
        <v>70</v>
      </c>
      <c r="M1954" t="s">
        <v>82</v>
      </c>
      <c r="N1954" t="s">
        <v>83</v>
      </c>
      <c r="O1954" t="s">
        <v>122</v>
      </c>
      <c r="P1954">
        <v>2</v>
      </c>
      <c r="Q1954">
        <v>4</v>
      </c>
      <c r="R1954">
        <v>10</v>
      </c>
    </row>
    <row r="1955" spans="1:18" x14ac:dyDescent="0.25">
      <c r="A1955" s="8" t="s">
        <v>697</v>
      </c>
      <c r="B1955">
        <v>1</v>
      </c>
      <c r="C1955">
        <v>0</v>
      </c>
      <c r="D1955">
        <v>2020</v>
      </c>
      <c r="E1955">
        <v>4</v>
      </c>
      <c r="F1955" t="s">
        <v>653</v>
      </c>
      <c r="G1955">
        <v>7320</v>
      </c>
      <c r="H1955" t="b">
        <v>0</v>
      </c>
      <c r="I1955">
        <v>3600</v>
      </c>
      <c r="J1955">
        <v>0</v>
      </c>
      <c r="K1955">
        <v>0</v>
      </c>
      <c r="L1955" t="s">
        <v>126</v>
      </c>
      <c r="M1955" t="s">
        <v>127</v>
      </c>
      <c r="N1955" t="s">
        <v>127</v>
      </c>
      <c r="O1955" t="s">
        <v>128</v>
      </c>
      <c r="P1955">
        <v>4</v>
      </c>
      <c r="Q1955">
        <v>2</v>
      </c>
      <c r="R1955">
        <v>1</v>
      </c>
    </row>
    <row r="1956" spans="1:18" x14ac:dyDescent="0.25">
      <c r="A1956" s="8" t="s">
        <v>697</v>
      </c>
      <c r="B1956">
        <v>1</v>
      </c>
      <c r="C1956">
        <v>0</v>
      </c>
      <c r="D1956">
        <v>2020</v>
      </c>
      <c r="E1956">
        <v>4</v>
      </c>
      <c r="F1956" t="s">
        <v>654</v>
      </c>
      <c r="G1956">
        <v>1406</v>
      </c>
      <c r="H1956" t="b">
        <v>0</v>
      </c>
      <c r="I1956">
        <v>15677.25</v>
      </c>
      <c r="J1956">
        <v>0</v>
      </c>
      <c r="K1956">
        <v>1</v>
      </c>
      <c r="L1956" t="s">
        <v>19</v>
      </c>
      <c r="M1956" t="s">
        <v>23</v>
      </c>
      <c r="N1956" t="s">
        <v>24</v>
      </c>
      <c r="O1956" t="s">
        <v>27</v>
      </c>
      <c r="P1956">
        <v>2</v>
      </c>
      <c r="Q1956">
        <v>2</v>
      </c>
      <c r="R1956">
        <v>4</v>
      </c>
    </row>
    <row r="1957" spans="1:18" x14ac:dyDescent="0.25">
      <c r="A1957" s="8" t="s">
        <v>697</v>
      </c>
      <c r="B1957">
        <v>1</v>
      </c>
      <c r="C1957">
        <v>0</v>
      </c>
      <c r="D1957">
        <v>2020</v>
      </c>
      <c r="E1957">
        <v>4</v>
      </c>
      <c r="F1957" t="s">
        <v>654</v>
      </c>
      <c r="G1957">
        <v>1800</v>
      </c>
      <c r="H1957" t="b">
        <v>0</v>
      </c>
      <c r="I1957">
        <v>0</v>
      </c>
      <c r="J1957">
        <v>98189.09</v>
      </c>
      <c r="K1957">
        <v>1</v>
      </c>
      <c r="L1957" t="s">
        <v>19</v>
      </c>
      <c r="M1957" t="s">
        <v>30</v>
      </c>
      <c r="N1957" t="s">
        <v>31</v>
      </c>
      <c r="O1957" t="s">
        <v>33</v>
      </c>
      <c r="P1957">
        <v>2</v>
      </c>
      <c r="Q1957">
        <v>4</v>
      </c>
      <c r="R1957">
        <v>1</v>
      </c>
    </row>
    <row r="1958" spans="1:18" x14ac:dyDescent="0.25">
      <c r="A1958" s="8" t="s">
        <v>697</v>
      </c>
      <c r="B1958">
        <v>1</v>
      </c>
      <c r="C1958">
        <v>0</v>
      </c>
      <c r="D1958">
        <v>2020</v>
      </c>
      <c r="E1958">
        <v>4</v>
      </c>
      <c r="F1958" t="s">
        <v>654</v>
      </c>
      <c r="G1958">
        <v>3070</v>
      </c>
      <c r="H1958" t="b">
        <v>0</v>
      </c>
      <c r="I1958">
        <v>82511.839999999997</v>
      </c>
      <c r="J1958">
        <v>0</v>
      </c>
      <c r="K1958">
        <v>2</v>
      </c>
      <c r="L1958" t="s">
        <v>46</v>
      </c>
      <c r="M1958" t="s">
        <v>47</v>
      </c>
      <c r="N1958" t="s">
        <v>47</v>
      </c>
      <c r="O1958" t="s">
        <v>47</v>
      </c>
      <c r="P1958">
        <v>2</v>
      </c>
      <c r="Q1958">
        <v>3</v>
      </c>
      <c r="R1958">
        <v>3</v>
      </c>
    </row>
    <row r="1959" spans="1:18" x14ac:dyDescent="0.25">
      <c r="A1959" s="8" t="s">
        <v>697</v>
      </c>
      <c r="B1959">
        <v>1</v>
      </c>
      <c r="C1959">
        <v>0</v>
      </c>
      <c r="D1959">
        <v>2020</v>
      </c>
      <c r="E1959">
        <v>4</v>
      </c>
      <c r="F1959" t="s">
        <v>654</v>
      </c>
      <c r="G1959">
        <v>3900</v>
      </c>
      <c r="H1959" t="b">
        <v>0</v>
      </c>
      <c r="I1959">
        <v>35699.15</v>
      </c>
      <c r="J1959">
        <v>0</v>
      </c>
      <c r="K1959">
        <v>2</v>
      </c>
      <c r="L1959" t="s">
        <v>226</v>
      </c>
      <c r="M1959" t="s">
        <v>226</v>
      </c>
      <c r="N1959" t="s">
        <v>226</v>
      </c>
      <c r="O1959" t="s">
        <v>62</v>
      </c>
      <c r="P1959">
        <v>4</v>
      </c>
      <c r="Q1959">
        <v>1</v>
      </c>
      <c r="R1959">
        <v>1</v>
      </c>
    </row>
    <row r="1960" spans="1:18" x14ac:dyDescent="0.25">
      <c r="A1960" s="8" t="s">
        <v>697</v>
      </c>
      <c r="B1960">
        <v>1</v>
      </c>
      <c r="C1960">
        <v>0</v>
      </c>
      <c r="D1960">
        <v>2020</v>
      </c>
      <c r="E1960">
        <v>4</v>
      </c>
      <c r="F1960" t="s">
        <v>654</v>
      </c>
      <c r="G1960">
        <v>4830</v>
      </c>
      <c r="H1960" t="b">
        <v>0</v>
      </c>
      <c r="I1960">
        <v>0</v>
      </c>
      <c r="J1960">
        <v>35699.15</v>
      </c>
      <c r="K1960">
        <v>0</v>
      </c>
      <c r="L1960" t="s">
        <v>63</v>
      </c>
      <c r="M1960" t="s">
        <v>69</v>
      </c>
      <c r="N1960" t="s">
        <v>69</v>
      </c>
      <c r="O1960" t="s">
        <v>69</v>
      </c>
      <c r="P1960">
        <v>1</v>
      </c>
      <c r="Q1960">
        <v>4</v>
      </c>
      <c r="R1960">
        <v>1</v>
      </c>
    </row>
    <row r="1961" spans="1:18" x14ac:dyDescent="0.25">
      <c r="A1961" s="8" t="s">
        <v>697</v>
      </c>
      <c r="B1961">
        <v>1</v>
      </c>
      <c r="C1961">
        <v>0</v>
      </c>
      <c r="D1961">
        <v>2020</v>
      </c>
      <c r="E1961">
        <v>5</v>
      </c>
      <c r="G1961">
        <v>1401</v>
      </c>
      <c r="H1961" t="b">
        <v>0</v>
      </c>
      <c r="I1961">
        <v>7.32</v>
      </c>
      <c r="J1961">
        <v>0</v>
      </c>
      <c r="K1961">
        <v>1</v>
      </c>
      <c r="L1961" t="s">
        <v>19</v>
      </c>
      <c r="M1961" t="s">
        <v>23</v>
      </c>
      <c r="N1961" t="s">
        <v>24</v>
      </c>
      <c r="O1961" t="s">
        <v>26</v>
      </c>
      <c r="P1961">
        <v>2</v>
      </c>
      <c r="Q1961">
        <v>2</v>
      </c>
      <c r="R1961">
        <v>4</v>
      </c>
    </row>
    <row r="1962" spans="1:18" x14ac:dyDescent="0.25">
      <c r="A1962" s="8" t="s">
        <v>697</v>
      </c>
      <c r="B1962">
        <v>1</v>
      </c>
      <c r="C1962">
        <v>0</v>
      </c>
      <c r="D1962">
        <v>2020</v>
      </c>
      <c r="E1962">
        <v>5</v>
      </c>
      <c r="G1962">
        <v>1406</v>
      </c>
      <c r="H1962" t="b">
        <v>0</v>
      </c>
      <c r="I1962">
        <v>-346.22</v>
      </c>
      <c r="J1962">
        <v>0</v>
      </c>
      <c r="K1962">
        <v>1</v>
      </c>
      <c r="L1962" t="s">
        <v>19</v>
      </c>
      <c r="M1962" t="s">
        <v>23</v>
      </c>
      <c r="N1962" t="s">
        <v>24</v>
      </c>
      <c r="O1962" t="s">
        <v>27</v>
      </c>
      <c r="P1962">
        <v>2</v>
      </c>
      <c r="Q1962">
        <v>2</v>
      </c>
      <c r="R1962">
        <v>4</v>
      </c>
    </row>
    <row r="1963" spans="1:18" x14ac:dyDescent="0.25">
      <c r="A1963" s="8" t="s">
        <v>697</v>
      </c>
      <c r="B1963">
        <v>1</v>
      </c>
      <c r="C1963">
        <v>0</v>
      </c>
      <c r="D1963">
        <v>2020</v>
      </c>
      <c r="E1963">
        <v>5</v>
      </c>
      <c r="G1963">
        <v>1434</v>
      </c>
      <c r="H1963" t="b">
        <v>0</v>
      </c>
      <c r="I1963">
        <v>7.19</v>
      </c>
      <c r="J1963">
        <v>0</v>
      </c>
      <c r="K1963">
        <v>1</v>
      </c>
      <c r="L1963" t="s">
        <v>19</v>
      </c>
      <c r="M1963" t="s">
        <v>23</v>
      </c>
      <c r="N1963" t="s">
        <v>24</v>
      </c>
      <c r="O1963" t="s">
        <v>28</v>
      </c>
      <c r="P1963">
        <v>2</v>
      </c>
      <c r="Q1963">
        <v>2</v>
      </c>
      <c r="R1963">
        <v>4</v>
      </c>
    </row>
    <row r="1964" spans="1:18" x14ac:dyDescent="0.25">
      <c r="A1964" s="8" t="s">
        <v>697</v>
      </c>
      <c r="B1964">
        <v>1</v>
      </c>
      <c r="C1964">
        <v>0</v>
      </c>
      <c r="D1964">
        <v>2020</v>
      </c>
      <c r="E1964">
        <v>5</v>
      </c>
      <c r="G1964">
        <v>1803</v>
      </c>
      <c r="H1964" t="b">
        <v>0</v>
      </c>
      <c r="I1964">
        <v>0</v>
      </c>
      <c r="J1964">
        <v>48253.350000000006</v>
      </c>
      <c r="K1964">
        <v>1</v>
      </c>
      <c r="L1964" t="s">
        <v>19</v>
      </c>
      <c r="M1964" t="s">
        <v>30</v>
      </c>
      <c r="N1964" t="s">
        <v>31</v>
      </c>
      <c r="O1964" t="s">
        <v>33</v>
      </c>
      <c r="P1964">
        <v>2</v>
      </c>
      <c r="Q1964">
        <v>4</v>
      </c>
      <c r="R1964">
        <v>1</v>
      </c>
    </row>
    <row r="1965" spans="1:18" x14ac:dyDescent="0.25">
      <c r="A1965" s="8" t="s">
        <v>697</v>
      </c>
      <c r="B1965">
        <v>1</v>
      </c>
      <c r="C1965">
        <v>0</v>
      </c>
      <c r="D1965">
        <v>2020</v>
      </c>
      <c r="E1965">
        <v>5</v>
      </c>
      <c r="G1965">
        <v>3300</v>
      </c>
      <c r="H1965" t="b">
        <v>0</v>
      </c>
      <c r="I1965">
        <v>38995.4</v>
      </c>
      <c r="J1965">
        <v>0</v>
      </c>
      <c r="K1965">
        <v>2</v>
      </c>
      <c r="L1965" t="s">
        <v>51</v>
      </c>
      <c r="M1965" t="s">
        <v>149</v>
      </c>
      <c r="N1965" t="s">
        <v>149</v>
      </c>
      <c r="O1965" t="s">
        <v>150</v>
      </c>
      <c r="P1965">
        <v>3</v>
      </c>
      <c r="Q1965">
        <v>4</v>
      </c>
      <c r="R1965">
        <v>1</v>
      </c>
    </row>
    <row r="1966" spans="1:18" x14ac:dyDescent="0.25">
      <c r="A1966" s="8" t="s">
        <v>697</v>
      </c>
      <c r="B1966">
        <v>1</v>
      </c>
      <c r="C1966">
        <v>0</v>
      </c>
      <c r="D1966">
        <v>2020</v>
      </c>
      <c r="E1966">
        <v>5</v>
      </c>
      <c r="G1966">
        <v>3820</v>
      </c>
      <c r="H1966" t="b">
        <v>0</v>
      </c>
      <c r="I1966">
        <v>9619.5400000000009</v>
      </c>
      <c r="J1966">
        <v>0</v>
      </c>
      <c r="K1966">
        <v>2</v>
      </c>
      <c r="L1966" t="s">
        <v>51</v>
      </c>
      <c r="M1966" t="s">
        <v>52</v>
      </c>
      <c r="N1966" t="s">
        <v>52</v>
      </c>
      <c r="O1966" t="s">
        <v>119</v>
      </c>
      <c r="P1966">
        <v>3</v>
      </c>
      <c r="Q1966">
        <v>8</v>
      </c>
      <c r="R1966">
        <v>1</v>
      </c>
    </row>
    <row r="1967" spans="1:18" x14ac:dyDescent="0.25">
      <c r="A1967" s="8" t="s">
        <v>697</v>
      </c>
      <c r="B1967">
        <v>1</v>
      </c>
      <c r="C1967">
        <v>0</v>
      </c>
      <c r="D1967">
        <v>2020</v>
      </c>
      <c r="E1967">
        <v>5</v>
      </c>
      <c r="G1967">
        <v>6110</v>
      </c>
      <c r="H1967" t="b">
        <v>0</v>
      </c>
      <c r="I1967">
        <v>-29.88</v>
      </c>
      <c r="J1967">
        <v>0</v>
      </c>
      <c r="K1967">
        <v>0</v>
      </c>
      <c r="L1967" t="s">
        <v>70</v>
      </c>
      <c r="M1967" t="s">
        <v>74</v>
      </c>
      <c r="N1967" t="s">
        <v>78</v>
      </c>
      <c r="O1967" t="s">
        <v>79</v>
      </c>
      <c r="P1967">
        <v>2</v>
      </c>
      <c r="Q1967">
        <v>2</v>
      </c>
      <c r="R1967">
        <v>2</v>
      </c>
    </row>
    <row r="1968" spans="1:18" x14ac:dyDescent="0.25">
      <c r="A1968" s="8" t="s">
        <v>697</v>
      </c>
      <c r="B1968">
        <v>1</v>
      </c>
      <c r="C1968">
        <v>0</v>
      </c>
      <c r="D1968">
        <v>2020</v>
      </c>
      <c r="E1968">
        <v>5</v>
      </c>
      <c r="F1968" t="s">
        <v>647</v>
      </c>
      <c r="G1968">
        <v>650</v>
      </c>
      <c r="H1968" t="b">
        <v>0</v>
      </c>
      <c r="I1968">
        <v>0</v>
      </c>
      <c r="J1968">
        <v>243.56</v>
      </c>
      <c r="K1968">
        <v>1</v>
      </c>
      <c r="L1968" t="s">
        <v>9</v>
      </c>
      <c r="M1968" t="s">
        <v>13</v>
      </c>
      <c r="N1968" t="s">
        <v>14</v>
      </c>
      <c r="O1968" t="s">
        <v>17</v>
      </c>
      <c r="P1968">
        <v>1</v>
      </c>
      <c r="Q1968">
        <v>2</v>
      </c>
      <c r="R1968">
        <v>3</v>
      </c>
    </row>
    <row r="1969" spans="1:18" x14ac:dyDescent="0.25">
      <c r="A1969" s="8" t="s">
        <v>697</v>
      </c>
      <c r="B1969">
        <v>1</v>
      </c>
      <c r="C1969">
        <v>0</v>
      </c>
      <c r="D1969">
        <v>2020</v>
      </c>
      <c r="E1969">
        <v>5</v>
      </c>
      <c r="F1969" t="s">
        <v>647</v>
      </c>
      <c r="G1969">
        <v>1406</v>
      </c>
      <c r="H1969" t="b">
        <v>0</v>
      </c>
      <c r="I1969">
        <v>2832.6499999999996</v>
      </c>
      <c r="J1969">
        <v>0</v>
      </c>
      <c r="K1969">
        <v>1</v>
      </c>
      <c r="L1969" t="s">
        <v>19</v>
      </c>
      <c r="M1969" t="s">
        <v>23</v>
      </c>
      <c r="N1969" t="s">
        <v>24</v>
      </c>
      <c r="O1969" t="s">
        <v>27</v>
      </c>
      <c r="P1969">
        <v>2</v>
      </c>
      <c r="Q1969">
        <v>2</v>
      </c>
      <c r="R1969">
        <v>4</v>
      </c>
    </row>
    <row r="1970" spans="1:18" x14ac:dyDescent="0.25">
      <c r="A1970" s="8" t="s">
        <v>697</v>
      </c>
      <c r="B1970">
        <v>1</v>
      </c>
      <c r="C1970">
        <v>0</v>
      </c>
      <c r="D1970">
        <v>2020</v>
      </c>
      <c r="E1970">
        <v>5</v>
      </c>
      <c r="F1970" t="s">
        <v>647</v>
      </c>
      <c r="G1970">
        <v>1800</v>
      </c>
      <c r="H1970" t="b">
        <v>0</v>
      </c>
      <c r="I1970">
        <v>3416.4300000000003</v>
      </c>
      <c r="J1970">
        <v>99692.22</v>
      </c>
      <c r="K1970">
        <v>1</v>
      </c>
      <c r="L1970" t="s">
        <v>19</v>
      </c>
      <c r="M1970" t="s">
        <v>30</v>
      </c>
      <c r="N1970" t="s">
        <v>31</v>
      </c>
      <c r="O1970" t="s">
        <v>33</v>
      </c>
      <c r="P1970">
        <v>2</v>
      </c>
      <c r="Q1970">
        <v>4</v>
      </c>
      <c r="R1970">
        <v>1</v>
      </c>
    </row>
    <row r="1971" spans="1:18" x14ac:dyDescent="0.25">
      <c r="A1971" s="8" t="s">
        <v>697</v>
      </c>
      <c r="B1971">
        <v>1</v>
      </c>
      <c r="C1971">
        <v>0</v>
      </c>
      <c r="D1971">
        <v>2020</v>
      </c>
      <c r="E1971">
        <v>5</v>
      </c>
      <c r="F1971" t="s">
        <v>647</v>
      </c>
      <c r="G1971">
        <v>3300</v>
      </c>
      <c r="H1971" t="b">
        <v>0</v>
      </c>
      <c r="I1971">
        <v>75748.78</v>
      </c>
      <c r="J1971">
        <v>511.7</v>
      </c>
      <c r="K1971">
        <v>2</v>
      </c>
      <c r="L1971" t="s">
        <v>51</v>
      </c>
      <c r="M1971" t="s">
        <v>149</v>
      </c>
      <c r="N1971" t="s">
        <v>149</v>
      </c>
      <c r="O1971" t="s">
        <v>150</v>
      </c>
      <c r="P1971">
        <v>3</v>
      </c>
      <c r="Q1971">
        <v>4</v>
      </c>
      <c r="R1971">
        <v>1</v>
      </c>
    </row>
    <row r="1972" spans="1:18" x14ac:dyDescent="0.25">
      <c r="A1972" s="8" t="s">
        <v>697</v>
      </c>
      <c r="B1972">
        <v>1</v>
      </c>
      <c r="C1972">
        <v>0</v>
      </c>
      <c r="D1972">
        <v>2020</v>
      </c>
      <c r="E1972">
        <v>5</v>
      </c>
      <c r="F1972" t="s">
        <v>647</v>
      </c>
      <c r="G1972">
        <v>3820</v>
      </c>
      <c r="H1972" t="b">
        <v>0</v>
      </c>
      <c r="I1972">
        <v>0</v>
      </c>
      <c r="J1972">
        <v>3416.43</v>
      </c>
      <c r="K1972">
        <v>2</v>
      </c>
      <c r="L1972" t="s">
        <v>51</v>
      </c>
      <c r="M1972" t="s">
        <v>52</v>
      </c>
      <c r="N1972" t="s">
        <v>52</v>
      </c>
      <c r="O1972" t="s">
        <v>119</v>
      </c>
      <c r="P1972">
        <v>3</v>
      </c>
      <c r="Q1972">
        <v>8</v>
      </c>
      <c r="R1972">
        <v>1</v>
      </c>
    </row>
    <row r="1973" spans="1:18" x14ac:dyDescent="0.25">
      <c r="A1973" s="8" t="s">
        <v>697</v>
      </c>
      <c r="B1973">
        <v>1</v>
      </c>
      <c r="C1973">
        <v>0</v>
      </c>
      <c r="D1973">
        <v>2020</v>
      </c>
      <c r="E1973">
        <v>5</v>
      </c>
      <c r="F1973" t="s">
        <v>647</v>
      </c>
      <c r="G1973">
        <v>6020</v>
      </c>
      <c r="H1973" t="b">
        <v>0</v>
      </c>
      <c r="I1973">
        <v>3122.5</v>
      </c>
      <c r="J1973">
        <v>0</v>
      </c>
      <c r="K1973">
        <v>0</v>
      </c>
      <c r="L1973" t="s">
        <v>70</v>
      </c>
      <c r="M1973" t="s">
        <v>74</v>
      </c>
      <c r="N1973" t="s">
        <v>75</v>
      </c>
      <c r="O1973" t="s">
        <v>76</v>
      </c>
      <c r="P1973">
        <v>2</v>
      </c>
      <c r="Q1973">
        <v>2</v>
      </c>
      <c r="R1973">
        <v>1</v>
      </c>
    </row>
    <row r="1974" spans="1:18" x14ac:dyDescent="0.25">
      <c r="A1974" s="8" t="s">
        <v>697</v>
      </c>
      <c r="B1974">
        <v>1</v>
      </c>
      <c r="C1974">
        <v>0</v>
      </c>
      <c r="D1974">
        <v>2020</v>
      </c>
      <c r="E1974">
        <v>5</v>
      </c>
      <c r="F1974" t="s">
        <v>647</v>
      </c>
      <c r="G1974">
        <v>6095</v>
      </c>
      <c r="H1974" t="b">
        <v>0</v>
      </c>
      <c r="I1974">
        <v>700</v>
      </c>
      <c r="J1974">
        <v>0</v>
      </c>
      <c r="K1974">
        <v>0</v>
      </c>
      <c r="L1974" t="s">
        <v>70</v>
      </c>
      <c r="M1974" t="s">
        <v>74</v>
      </c>
      <c r="N1974" t="s">
        <v>75</v>
      </c>
      <c r="O1974" t="s">
        <v>115</v>
      </c>
      <c r="P1974">
        <v>2</v>
      </c>
      <c r="Q1974">
        <v>2</v>
      </c>
      <c r="R1974">
        <v>1</v>
      </c>
    </row>
    <row r="1975" spans="1:18" x14ac:dyDescent="0.25">
      <c r="A1975" s="8" t="s">
        <v>697</v>
      </c>
      <c r="B1975">
        <v>1</v>
      </c>
      <c r="C1975">
        <v>0</v>
      </c>
      <c r="D1975">
        <v>2020</v>
      </c>
      <c r="E1975">
        <v>5</v>
      </c>
      <c r="F1975" t="s">
        <v>647</v>
      </c>
      <c r="G1975">
        <v>6110</v>
      </c>
      <c r="H1975" t="b">
        <v>0</v>
      </c>
      <c r="I1975">
        <v>676.02</v>
      </c>
      <c r="J1975">
        <v>0</v>
      </c>
      <c r="K1975">
        <v>0</v>
      </c>
      <c r="L1975" t="s">
        <v>70</v>
      </c>
      <c r="M1975" t="s">
        <v>74</v>
      </c>
      <c r="N1975" t="s">
        <v>78</v>
      </c>
      <c r="O1975" t="s">
        <v>79</v>
      </c>
      <c r="P1975">
        <v>2</v>
      </c>
      <c r="Q1975">
        <v>2</v>
      </c>
      <c r="R1975">
        <v>2</v>
      </c>
    </row>
    <row r="1976" spans="1:18" x14ac:dyDescent="0.25">
      <c r="A1976" s="8" t="s">
        <v>697</v>
      </c>
      <c r="B1976">
        <v>1</v>
      </c>
      <c r="C1976">
        <v>0</v>
      </c>
      <c r="D1976">
        <v>2020</v>
      </c>
      <c r="E1976">
        <v>5</v>
      </c>
      <c r="F1976" t="s">
        <v>647</v>
      </c>
      <c r="G1976">
        <v>6111</v>
      </c>
      <c r="H1976" t="b">
        <v>0</v>
      </c>
      <c r="I1976">
        <v>14.05</v>
      </c>
      <c r="J1976">
        <v>0</v>
      </c>
      <c r="K1976">
        <v>0</v>
      </c>
      <c r="L1976" t="s">
        <v>70</v>
      </c>
      <c r="M1976" t="s">
        <v>74</v>
      </c>
      <c r="N1976" t="s">
        <v>78</v>
      </c>
      <c r="O1976" t="s">
        <v>80</v>
      </c>
      <c r="P1976">
        <v>2</v>
      </c>
      <c r="Q1976">
        <v>2</v>
      </c>
      <c r="R1976">
        <v>2</v>
      </c>
    </row>
    <row r="1977" spans="1:18" x14ac:dyDescent="0.25">
      <c r="A1977" s="8" t="s">
        <v>697</v>
      </c>
      <c r="B1977">
        <v>1</v>
      </c>
      <c r="C1977">
        <v>0</v>
      </c>
      <c r="D1977">
        <v>2020</v>
      </c>
      <c r="E1977">
        <v>5</v>
      </c>
      <c r="F1977" t="s">
        <v>647</v>
      </c>
      <c r="G1977">
        <v>6120</v>
      </c>
      <c r="H1977" t="b">
        <v>0</v>
      </c>
      <c r="I1977">
        <v>31.22</v>
      </c>
      <c r="J1977">
        <v>0</v>
      </c>
      <c r="K1977">
        <v>0</v>
      </c>
      <c r="L1977" t="s">
        <v>70</v>
      </c>
      <c r="M1977" t="s">
        <v>74</v>
      </c>
      <c r="N1977" t="s">
        <v>78</v>
      </c>
      <c r="O1977" t="s">
        <v>81</v>
      </c>
      <c r="P1977">
        <v>2</v>
      </c>
      <c r="Q1977">
        <v>2</v>
      </c>
      <c r="R1977">
        <v>2</v>
      </c>
    </row>
    <row r="1978" spans="1:18" x14ac:dyDescent="0.25">
      <c r="A1978" s="8" t="s">
        <v>697</v>
      </c>
      <c r="B1978">
        <v>1</v>
      </c>
      <c r="C1978">
        <v>0</v>
      </c>
      <c r="D1978">
        <v>2020</v>
      </c>
      <c r="E1978">
        <v>5</v>
      </c>
      <c r="F1978" t="s">
        <v>647</v>
      </c>
      <c r="G1978">
        <v>6140</v>
      </c>
      <c r="H1978" t="b">
        <v>0</v>
      </c>
      <c r="I1978">
        <v>150</v>
      </c>
      <c r="J1978">
        <v>0</v>
      </c>
      <c r="K1978">
        <v>0</v>
      </c>
      <c r="L1978" t="s">
        <v>70</v>
      </c>
      <c r="M1978" t="s">
        <v>74</v>
      </c>
      <c r="N1978" t="s">
        <v>78</v>
      </c>
      <c r="O1978" t="s">
        <v>147</v>
      </c>
      <c r="P1978">
        <v>2</v>
      </c>
      <c r="Q1978">
        <v>2</v>
      </c>
      <c r="R1978">
        <v>2</v>
      </c>
    </row>
    <row r="1979" spans="1:18" x14ac:dyDescent="0.25">
      <c r="A1979" s="8" t="s">
        <v>697</v>
      </c>
      <c r="B1979">
        <v>1</v>
      </c>
      <c r="C1979">
        <v>0</v>
      </c>
      <c r="D1979">
        <v>2020</v>
      </c>
      <c r="E1979">
        <v>5</v>
      </c>
      <c r="F1979" t="s">
        <v>647</v>
      </c>
      <c r="G1979">
        <v>6220</v>
      </c>
      <c r="H1979" t="b">
        <v>0</v>
      </c>
      <c r="I1979">
        <v>243.56</v>
      </c>
      <c r="J1979">
        <v>0</v>
      </c>
      <c r="K1979">
        <v>0</v>
      </c>
      <c r="L1979" t="s">
        <v>70</v>
      </c>
      <c r="M1979" t="s">
        <v>134</v>
      </c>
      <c r="N1979" t="s">
        <v>137</v>
      </c>
      <c r="O1979" t="s">
        <v>138</v>
      </c>
      <c r="P1979">
        <v>2</v>
      </c>
      <c r="Q1979">
        <v>3</v>
      </c>
      <c r="R1979">
        <v>2</v>
      </c>
    </row>
    <row r="1980" spans="1:18" x14ac:dyDescent="0.25">
      <c r="A1980" s="8" t="s">
        <v>697</v>
      </c>
      <c r="B1980">
        <v>1</v>
      </c>
      <c r="C1980">
        <v>0</v>
      </c>
      <c r="D1980">
        <v>2020</v>
      </c>
      <c r="E1980">
        <v>5</v>
      </c>
      <c r="F1980" t="s">
        <v>647</v>
      </c>
      <c r="G1980">
        <v>6300</v>
      </c>
      <c r="H1980" t="b">
        <v>0</v>
      </c>
      <c r="I1980">
        <v>400</v>
      </c>
      <c r="J1980">
        <v>0</v>
      </c>
      <c r="K1980">
        <v>0</v>
      </c>
      <c r="L1980" t="s">
        <v>70</v>
      </c>
      <c r="M1980" t="s">
        <v>82</v>
      </c>
      <c r="N1980" t="s">
        <v>83</v>
      </c>
      <c r="O1980" t="s">
        <v>82</v>
      </c>
      <c r="P1980">
        <v>2</v>
      </c>
      <c r="Q1980">
        <v>4</v>
      </c>
      <c r="R1980">
        <v>10</v>
      </c>
    </row>
    <row r="1981" spans="1:18" x14ac:dyDescent="0.25">
      <c r="A1981" s="8" t="s">
        <v>697</v>
      </c>
      <c r="B1981">
        <v>1</v>
      </c>
      <c r="C1981">
        <v>0</v>
      </c>
      <c r="D1981">
        <v>2020</v>
      </c>
      <c r="E1981">
        <v>5</v>
      </c>
      <c r="F1981" t="s">
        <v>647</v>
      </c>
      <c r="G1981">
        <v>6310</v>
      </c>
      <c r="H1981" t="b">
        <v>0</v>
      </c>
      <c r="I1981">
        <v>5300</v>
      </c>
      <c r="J1981">
        <v>0</v>
      </c>
      <c r="K1981">
        <v>0</v>
      </c>
      <c r="L1981" t="s">
        <v>70</v>
      </c>
      <c r="M1981" t="s">
        <v>82</v>
      </c>
      <c r="N1981" t="s">
        <v>84</v>
      </c>
      <c r="O1981" t="s">
        <v>85</v>
      </c>
      <c r="P1981">
        <v>2</v>
      </c>
      <c r="Q1981">
        <v>4</v>
      </c>
      <c r="R1981">
        <v>1</v>
      </c>
    </row>
    <row r="1982" spans="1:18" x14ac:dyDescent="0.25">
      <c r="A1982" s="8" t="s">
        <v>697</v>
      </c>
      <c r="B1982">
        <v>1</v>
      </c>
      <c r="C1982">
        <v>0</v>
      </c>
      <c r="D1982">
        <v>2020</v>
      </c>
      <c r="E1982">
        <v>5</v>
      </c>
      <c r="F1982" t="s">
        <v>647</v>
      </c>
      <c r="G1982">
        <v>6325</v>
      </c>
      <c r="H1982" t="b">
        <v>0</v>
      </c>
      <c r="I1982">
        <v>1110</v>
      </c>
      <c r="J1982">
        <v>0</v>
      </c>
      <c r="K1982">
        <v>0</v>
      </c>
      <c r="L1982" t="s">
        <v>70</v>
      </c>
      <c r="M1982" t="s">
        <v>82</v>
      </c>
      <c r="N1982" t="s">
        <v>84</v>
      </c>
      <c r="O1982" t="s">
        <v>86</v>
      </c>
      <c r="P1982">
        <v>2</v>
      </c>
      <c r="Q1982">
        <v>4</v>
      </c>
      <c r="R1982">
        <v>1</v>
      </c>
    </row>
    <row r="1983" spans="1:18" x14ac:dyDescent="0.25">
      <c r="A1983" s="8" t="s">
        <v>697</v>
      </c>
      <c r="B1983">
        <v>1</v>
      </c>
      <c r="C1983">
        <v>0</v>
      </c>
      <c r="D1983">
        <v>2020</v>
      </c>
      <c r="E1983">
        <v>5</v>
      </c>
      <c r="F1983" t="s">
        <v>647</v>
      </c>
      <c r="G1983">
        <v>6330</v>
      </c>
      <c r="H1983" t="b">
        <v>0</v>
      </c>
      <c r="I1983">
        <v>430</v>
      </c>
      <c r="J1983">
        <v>0</v>
      </c>
      <c r="K1983">
        <v>0</v>
      </c>
      <c r="L1983" t="s">
        <v>70</v>
      </c>
      <c r="M1983" t="s">
        <v>82</v>
      </c>
      <c r="N1983" t="s">
        <v>84</v>
      </c>
      <c r="O1983" t="s">
        <v>87</v>
      </c>
      <c r="P1983">
        <v>2</v>
      </c>
      <c r="Q1983">
        <v>4</v>
      </c>
      <c r="R1983">
        <v>1</v>
      </c>
    </row>
    <row r="1984" spans="1:18" x14ac:dyDescent="0.25">
      <c r="A1984" s="8" t="s">
        <v>697</v>
      </c>
      <c r="B1984">
        <v>1</v>
      </c>
      <c r="C1984">
        <v>0</v>
      </c>
      <c r="D1984">
        <v>2020</v>
      </c>
      <c r="E1984">
        <v>5</v>
      </c>
      <c r="F1984" t="s">
        <v>647</v>
      </c>
      <c r="G1984">
        <v>6650</v>
      </c>
      <c r="H1984" t="b">
        <v>0</v>
      </c>
      <c r="I1984">
        <v>200</v>
      </c>
      <c r="J1984">
        <v>0</v>
      </c>
      <c r="K1984">
        <v>0</v>
      </c>
      <c r="L1984" t="s">
        <v>70</v>
      </c>
      <c r="M1984" t="s">
        <v>82</v>
      </c>
      <c r="N1984" t="s">
        <v>94</v>
      </c>
      <c r="O1984" t="s">
        <v>96</v>
      </c>
      <c r="P1984">
        <v>2</v>
      </c>
      <c r="Q1984">
        <v>4</v>
      </c>
      <c r="R1984">
        <v>5</v>
      </c>
    </row>
    <row r="1985" spans="1:18" x14ac:dyDescent="0.25">
      <c r="A1985" s="8" t="s">
        <v>697</v>
      </c>
      <c r="B1985">
        <v>1</v>
      </c>
      <c r="C1985">
        <v>0</v>
      </c>
      <c r="D1985">
        <v>2020</v>
      </c>
      <c r="E1985">
        <v>5</v>
      </c>
      <c r="F1985" t="s">
        <v>647</v>
      </c>
      <c r="G1985">
        <v>6800</v>
      </c>
      <c r="H1985" t="b">
        <v>0</v>
      </c>
      <c r="I1985">
        <v>40</v>
      </c>
      <c r="J1985">
        <v>0</v>
      </c>
      <c r="K1985">
        <v>0</v>
      </c>
      <c r="L1985" t="s">
        <v>70</v>
      </c>
      <c r="M1985" t="s">
        <v>82</v>
      </c>
      <c r="N1985" t="s">
        <v>99</v>
      </c>
      <c r="O1985" t="s">
        <v>123</v>
      </c>
      <c r="P1985">
        <v>2</v>
      </c>
      <c r="Q1985">
        <v>4</v>
      </c>
      <c r="R1985">
        <v>6</v>
      </c>
    </row>
    <row r="1986" spans="1:18" x14ac:dyDescent="0.25">
      <c r="A1986" s="8" t="s">
        <v>697</v>
      </c>
      <c r="B1986">
        <v>1</v>
      </c>
      <c r="C1986">
        <v>0</v>
      </c>
      <c r="D1986">
        <v>2020</v>
      </c>
      <c r="E1986">
        <v>5</v>
      </c>
      <c r="F1986" t="s">
        <v>647</v>
      </c>
      <c r="G1986">
        <v>6805</v>
      </c>
      <c r="H1986" t="b">
        <v>0</v>
      </c>
      <c r="I1986">
        <v>440</v>
      </c>
      <c r="J1986">
        <v>0</v>
      </c>
      <c r="K1986">
        <v>0</v>
      </c>
      <c r="L1986" t="s">
        <v>70</v>
      </c>
      <c r="M1986" t="s">
        <v>82</v>
      </c>
      <c r="N1986" t="s">
        <v>99</v>
      </c>
      <c r="O1986" t="s">
        <v>100</v>
      </c>
      <c r="P1986">
        <v>2</v>
      </c>
      <c r="Q1986">
        <v>4</v>
      </c>
      <c r="R1986">
        <v>6</v>
      </c>
    </row>
    <row r="1987" spans="1:18" x14ac:dyDescent="0.25">
      <c r="A1987" s="8" t="s">
        <v>697</v>
      </c>
      <c r="B1987">
        <v>1</v>
      </c>
      <c r="C1987">
        <v>0</v>
      </c>
      <c r="D1987">
        <v>2020</v>
      </c>
      <c r="E1987">
        <v>5</v>
      </c>
      <c r="F1987" t="s">
        <v>647</v>
      </c>
      <c r="G1987">
        <v>6815</v>
      </c>
      <c r="H1987" t="b">
        <v>0</v>
      </c>
      <c r="I1987">
        <v>200</v>
      </c>
      <c r="J1987">
        <v>0</v>
      </c>
      <c r="K1987">
        <v>0</v>
      </c>
      <c r="L1987" t="s">
        <v>70</v>
      </c>
      <c r="M1987" t="s">
        <v>82</v>
      </c>
      <c r="N1987" t="s">
        <v>99</v>
      </c>
      <c r="O1987" t="s">
        <v>99</v>
      </c>
      <c r="P1987">
        <v>2</v>
      </c>
      <c r="Q1987">
        <v>4</v>
      </c>
      <c r="R1987">
        <v>6</v>
      </c>
    </row>
    <row r="1988" spans="1:18" x14ac:dyDescent="0.25">
      <c r="A1988" s="8" t="s">
        <v>697</v>
      </c>
      <c r="B1988">
        <v>1</v>
      </c>
      <c r="C1988">
        <v>0</v>
      </c>
      <c r="D1988">
        <v>2020</v>
      </c>
      <c r="E1988">
        <v>5</v>
      </c>
      <c r="F1988" t="s">
        <v>647</v>
      </c>
      <c r="G1988">
        <v>6825</v>
      </c>
      <c r="H1988" t="b">
        <v>0</v>
      </c>
      <c r="I1988">
        <v>7468.7</v>
      </c>
      <c r="J1988">
        <v>0</v>
      </c>
      <c r="K1988">
        <v>0</v>
      </c>
      <c r="L1988" t="s">
        <v>70</v>
      </c>
      <c r="M1988" t="s">
        <v>82</v>
      </c>
      <c r="N1988" t="s">
        <v>101</v>
      </c>
      <c r="O1988" t="s">
        <v>102</v>
      </c>
      <c r="P1988">
        <v>2</v>
      </c>
      <c r="Q1988">
        <v>4</v>
      </c>
      <c r="R1988">
        <v>9</v>
      </c>
    </row>
    <row r="1989" spans="1:18" x14ac:dyDescent="0.25">
      <c r="A1989" s="8" t="s">
        <v>697</v>
      </c>
      <c r="B1989">
        <v>1</v>
      </c>
      <c r="C1989">
        <v>0</v>
      </c>
      <c r="D1989">
        <v>2020</v>
      </c>
      <c r="E1989">
        <v>5</v>
      </c>
      <c r="F1989" t="s">
        <v>647</v>
      </c>
      <c r="G1989">
        <v>6830</v>
      </c>
      <c r="H1989" t="b">
        <v>0</v>
      </c>
      <c r="I1989">
        <v>40</v>
      </c>
      <c r="J1989">
        <v>0</v>
      </c>
      <c r="K1989">
        <v>0</v>
      </c>
      <c r="L1989" t="s">
        <v>70</v>
      </c>
      <c r="M1989" t="s">
        <v>82</v>
      </c>
      <c r="N1989" t="s">
        <v>101</v>
      </c>
      <c r="O1989" t="s">
        <v>151</v>
      </c>
      <c r="P1989">
        <v>2</v>
      </c>
      <c r="Q1989">
        <v>4</v>
      </c>
      <c r="R1989">
        <v>9</v>
      </c>
    </row>
    <row r="1990" spans="1:18" x14ac:dyDescent="0.25">
      <c r="A1990" s="8" t="s">
        <v>697</v>
      </c>
      <c r="B1990">
        <v>1</v>
      </c>
      <c r="C1990">
        <v>0</v>
      </c>
      <c r="D1990">
        <v>2020</v>
      </c>
      <c r="E1990">
        <v>5</v>
      </c>
      <c r="F1990" t="s">
        <v>647</v>
      </c>
      <c r="G1990">
        <v>6855</v>
      </c>
      <c r="H1990" t="b">
        <v>0</v>
      </c>
      <c r="I1990">
        <v>100</v>
      </c>
      <c r="J1990">
        <v>0</v>
      </c>
      <c r="K1990">
        <v>0</v>
      </c>
      <c r="L1990" t="s">
        <v>70</v>
      </c>
      <c r="M1990" t="s">
        <v>82</v>
      </c>
      <c r="N1990" t="s">
        <v>103</v>
      </c>
      <c r="O1990" t="s">
        <v>104</v>
      </c>
      <c r="P1990">
        <v>2</v>
      </c>
      <c r="Q1990">
        <v>4</v>
      </c>
      <c r="R1990">
        <v>11</v>
      </c>
    </row>
    <row r="1991" spans="1:18" x14ac:dyDescent="0.25">
      <c r="A1991" s="8" t="s">
        <v>697</v>
      </c>
      <c r="B1991">
        <v>1</v>
      </c>
      <c r="C1991">
        <v>0</v>
      </c>
      <c r="D1991">
        <v>2020</v>
      </c>
      <c r="E1991">
        <v>5</v>
      </c>
      <c r="F1991" t="s">
        <v>647</v>
      </c>
      <c r="G1991">
        <v>7310</v>
      </c>
      <c r="H1991" t="b">
        <v>0</v>
      </c>
      <c r="I1991">
        <v>1200</v>
      </c>
      <c r="J1991">
        <v>0</v>
      </c>
      <c r="K1991">
        <v>0</v>
      </c>
      <c r="L1991" t="s">
        <v>126</v>
      </c>
      <c r="M1991" t="s">
        <v>127</v>
      </c>
      <c r="N1991" t="s">
        <v>127</v>
      </c>
      <c r="O1991" t="s">
        <v>146</v>
      </c>
      <c r="P1991">
        <v>4</v>
      </c>
      <c r="Q1991">
        <v>2</v>
      </c>
      <c r="R1991">
        <v>1</v>
      </c>
    </row>
    <row r="1992" spans="1:18" x14ac:dyDescent="0.25">
      <c r="A1992" s="8" t="s">
        <v>697</v>
      </c>
      <c r="B1992">
        <v>1</v>
      </c>
      <c r="C1992">
        <v>0</v>
      </c>
      <c r="D1992">
        <v>2020</v>
      </c>
      <c r="E1992">
        <v>5</v>
      </c>
      <c r="F1992" t="s">
        <v>648</v>
      </c>
      <c r="G1992">
        <v>650</v>
      </c>
      <c r="H1992" t="b">
        <v>0</v>
      </c>
      <c r="I1992">
        <v>805.88</v>
      </c>
      <c r="J1992">
        <v>0</v>
      </c>
      <c r="K1992">
        <v>1</v>
      </c>
      <c r="L1992" t="s">
        <v>9</v>
      </c>
      <c r="M1992" t="s">
        <v>13</v>
      </c>
      <c r="N1992" t="s">
        <v>14</v>
      </c>
      <c r="O1992" t="s">
        <v>17</v>
      </c>
      <c r="P1992">
        <v>1</v>
      </c>
      <c r="Q1992">
        <v>2</v>
      </c>
      <c r="R1992">
        <v>3</v>
      </c>
    </row>
    <row r="1993" spans="1:18" x14ac:dyDescent="0.25">
      <c r="A1993" s="8" t="s">
        <v>697</v>
      </c>
      <c r="B1993">
        <v>1</v>
      </c>
      <c r="C1993">
        <v>0</v>
      </c>
      <c r="D1993">
        <v>2020</v>
      </c>
      <c r="E1993">
        <v>5</v>
      </c>
      <c r="F1993" t="s">
        <v>648</v>
      </c>
      <c r="G1993">
        <v>1406</v>
      </c>
      <c r="H1993" t="b">
        <v>0</v>
      </c>
      <c r="I1993">
        <v>530.54999999999995</v>
      </c>
      <c r="J1993">
        <v>0</v>
      </c>
      <c r="K1993">
        <v>1</v>
      </c>
      <c r="L1993" t="s">
        <v>19</v>
      </c>
      <c r="M1993" t="s">
        <v>23</v>
      </c>
      <c r="N1993" t="s">
        <v>24</v>
      </c>
      <c r="O1993" t="s">
        <v>27</v>
      </c>
      <c r="P1993">
        <v>2</v>
      </c>
      <c r="Q1993">
        <v>2</v>
      </c>
      <c r="R1993">
        <v>4</v>
      </c>
    </row>
    <row r="1994" spans="1:18" x14ac:dyDescent="0.25">
      <c r="A1994" s="8" t="s">
        <v>697</v>
      </c>
      <c r="B1994">
        <v>1</v>
      </c>
      <c r="C1994">
        <v>0</v>
      </c>
      <c r="D1994">
        <v>2020</v>
      </c>
      <c r="E1994">
        <v>5</v>
      </c>
      <c r="F1994" t="s">
        <v>648</v>
      </c>
      <c r="G1994">
        <v>1800</v>
      </c>
      <c r="H1994" t="b">
        <v>0</v>
      </c>
      <c r="I1994">
        <v>955.83</v>
      </c>
      <c r="J1994">
        <v>3322.91</v>
      </c>
      <c r="K1994">
        <v>1</v>
      </c>
      <c r="L1994" t="s">
        <v>19</v>
      </c>
      <c r="M1994" t="s">
        <v>30</v>
      </c>
      <c r="N1994" t="s">
        <v>31</v>
      </c>
      <c r="O1994" t="s">
        <v>33</v>
      </c>
      <c r="P1994">
        <v>2</v>
      </c>
      <c r="Q1994">
        <v>4</v>
      </c>
      <c r="R1994">
        <v>1</v>
      </c>
    </row>
    <row r="1995" spans="1:18" x14ac:dyDescent="0.25">
      <c r="A1995" s="8" t="s">
        <v>697</v>
      </c>
      <c r="B1995">
        <v>1</v>
      </c>
      <c r="C1995">
        <v>0</v>
      </c>
      <c r="D1995">
        <v>2020</v>
      </c>
      <c r="E1995">
        <v>5</v>
      </c>
      <c r="F1995" t="s">
        <v>648</v>
      </c>
      <c r="G1995">
        <v>3300</v>
      </c>
      <c r="H1995" t="b">
        <v>0</v>
      </c>
      <c r="I1995">
        <v>1666</v>
      </c>
      <c r="J1995">
        <v>1666</v>
      </c>
      <c r="K1995">
        <v>2</v>
      </c>
      <c r="L1995" t="s">
        <v>51</v>
      </c>
      <c r="M1995" t="s">
        <v>149</v>
      </c>
      <c r="N1995" t="s">
        <v>149</v>
      </c>
      <c r="O1995" t="s">
        <v>150</v>
      </c>
      <c r="P1995">
        <v>3</v>
      </c>
      <c r="Q1995">
        <v>4</v>
      </c>
      <c r="R1995">
        <v>1</v>
      </c>
    </row>
    <row r="1996" spans="1:18" x14ac:dyDescent="0.25">
      <c r="A1996" s="8" t="s">
        <v>697</v>
      </c>
      <c r="B1996">
        <v>1</v>
      </c>
      <c r="C1996">
        <v>0</v>
      </c>
      <c r="D1996">
        <v>2020</v>
      </c>
      <c r="E1996">
        <v>5</v>
      </c>
      <c r="F1996" t="s">
        <v>648</v>
      </c>
      <c r="G1996">
        <v>3820</v>
      </c>
      <c r="H1996" t="b">
        <v>0</v>
      </c>
      <c r="I1996">
        <v>0</v>
      </c>
      <c r="J1996">
        <v>955.83</v>
      </c>
      <c r="K1996">
        <v>2</v>
      </c>
      <c r="L1996" t="s">
        <v>51</v>
      </c>
      <c r="M1996" t="s">
        <v>52</v>
      </c>
      <c r="N1996" t="s">
        <v>52</v>
      </c>
      <c r="O1996" t="s">
        <v>119</v>
      </c>
      <c r="P1996">
        <v>3</v>
      </c>
      <c r="Q1996">
        <v>8</v>
      </c>
      <c r="R1996">
        <v>1</v>
      </c>
    </row>
    <row r="1997" spans="1:18" x14ac:dyDescent="0.25">
      <c r="A1997" s="8" t="s">
        <v>697</v>
      </c>
      <c r="B1997">
        <v>1</v>
      </c>
      <c r="C1997">
        <v>0</v>
      </c>
      <c r="D1997">
        <v>2020</v>
      </c>
      <c r="E1997">
        <v>5</v>
      </c>
      <c r="F1997" t="s">
        <v>648</v>
      </c>
      <c r="G1997">
        <v>6260</v>
      </c>
      <c r="H1997" t="b">
        <v>0</v>
      </c>
      <c r="I1997">
        <v>586.48</v>
      </c>
      <c r="J1997">
        <v>0</v>
      </c>
      <c r="K1997">
        <v>0</v>
      </c>
      <c r="L1997" t="s">
        <v>70</v>
      </c>
      <c r="M1997" t="s">
        <v>134</v>
      </c>
      <c r="N1997" t="s">
        <v>137</v>
      </c>
      <c r="O1997" t="s">
        <v>139</v>
      </c>
      <c r="P1997">
        <v>2</v>
      </c>
      <c r="Q1997">
        <v>3</v>
      </c>
      <c r="R1997">
        <v>2</v>
      </c>
    </row>
    <row r="1998" spans="1:18" x14ac:dyDescent="0.25">
      <c r="A1998" s="8" t="s">
        <v>697</v>
      </c>
      <c r="B1998">
        <v>1</v>
      </c>
      <c r="C1998">
        <v>0</v>
      </c>
      <c r="D1998">
        <v>2020</v>
      </c>
      <c r="E1998">
        <v>5</v>
      </c>
      <c r="F1998" t="s">
        <v>648</v>
      </c>
      <c r="G1998">
        <v>6495</v>
      </c>
      <c r="H1998" t="b">
        <v>0</v>
      </c>
      <c r="I1998">
        <v>1400</v>
      </c>
      <c r="J1998">
        <v>0</v>
      </c>
      <c r="K1998">
        <v>0</v>
      </c>
      <c r="L1998" t="s">
        <v>70</v>
      </c>
      <c r="M1998" t="s">
        <v>82</v>
      </c>
      <c r="N1998" t="s">
        <v>91</v>
      </c>
      <c r="O1998" t="s">
        <v>93</v>
      </c>
      <c r="P1998">
        <v>2</v>
      </c>
      <c r="Q1998">
        <v>4</v>
      </c>
      <c r="R1998">
        <v>3</v>
      </c>
    </row>
    <row r="1999" spans="1:18" x14ac:dyDescent="0.25">
      <c r="A1999" s="8" t="s">
        <v>697</v>
      </c>
      <c r="B1999">
        <v>1</v>
      </c>
      <c r="C1999">
        <v>0</v>
      </c>
      <c r="D1999">
        <v>2020</v>
      </c>
      <c r="E1999">
        <v>5</v>
      </c>
      <c r="F1999" t="s">
        <v>649</v>
      </c>
      <c r="G1999">
        <v>1800</v>
      </c>
      <c r="H1999" t="b">
        <v>0</v>
      </c>
      <c r="I1999">
        <v>0</v>
      </c>
      <c r="J1999">
        <v>26325.23</v>
      </c>
      <c r="K1999">
        <v>1</v>
      </c>
      <c r="L1999" t="s">
        <v>19</v>
      </c>
      <c r="M1999" t="s">
        <v>30</v>
      </c>
      <c r="N1999" t="s">
        <v>31</v>
      </c>
      <c r="O1999" t="s">
        <v>33</v>
      </c>
      <c r="P1999">
        <v>2</v>
      </c>
      <c r="Q1999">
        <v>4</v>
      </c>
      <c r="R1999">
        <v>1</v>
      </c>
    </row>
    <row r="2000" spans="1:18" x14ac:dyDescent="0.25">
      <c r="A2000" s="8" t="s">
        <v>697</v>
      </c>
      <c r="B2000">
        <v>1</v>
      </c>
      <c r="C2000">
        <v>0</v>
      </c>
      <c r="D2000">
        <v>2020</v>
      </c>
      <c r="E2000">
        <v>5</v>
      </c>
      <c r="F2000" t="s">
        <v>649</v>
      </c>
      <c r="G2000">
        <v>6020</v>
      </c>
      <c r="H2000" t="b">
        <v>0</v>
      </c>
      <c r="I2000">
        <v>12500</v>
      </c>
      <c r="J2000">
        <v>0</v>
      </c>
      <c r="K2000">
        <v>0</v>
      </c>
      <c r="L2000" t="s">
        <v>70</v>
      </c>
      <c r="M2000" t="s">
        <v>74</v>
      </c>
      <c r="N2000" t="s">
        <v>75</v>
      </c>
      <c r="O2000" t="s">
        <v>76</v>
      </c>
      <c r="P2000">
        <v>2</v>
      </c>
      <c r="Q2000">
        <v>2</v>
      </c>
      <c r="R2000">
        <v>1</v>
      </c>
    </row>
    <row r="2001" spans="1:18" x14ac:dyDescent="0.25">
      <c r="A2001" s="8" t="s">
        <v>697</v>
      </c>
      <c r="B2001">
        <v>1</v>
      </c>
      <c r="C2001">
        <v>0</v>
      </c>
      <c r="D2001">
        <v>2020</v>
      </c>
      <c r="E2001">
        <v>5</v>
      </c>
      <c r="F2001" t="s">
        <v>649</v>
      </c>
      <c r="G2001">
        <v>6024</v>
      </c>
      <c r="H2001" t="b">
        <v>0</v>
      </c>
      <c r="I2001">
        <v>9000</v>
      </c>
      <c r="J2001">
        <v>0</v>
      </c>
      <c r="K2001">
        <v>0</v>
      </c>
      <c r="L2001" t="s">
        <v>70</v>
      </c>
      <c r="M2001" t="s">
        <v>74</v>
      </c>
      <c r="N2001" t="s">
        <v>75</v>
      </c>
      <c r="O2001" t="s">
        <v>77</v>
      </c>
      <c r="P2001">
        <v>2</v>
      </c>
      <c r="Q2001">
        <v>2</v>
      </c>
      <c r="R2001">
        <v>1</v>
      </c>
    </row>
    <row r="2002" spans="1:18" x14ac:dyDescent="0.25">
      <c r="A2002" s="8" t="s">
        <v>697</v>
      </c>
      <c r="B2002">
        <v>1</v>
      </c>
      <c r="C2002">
        <v>0</v>
      </c>
      <c r="D2002">
        <v>2020</v>
      </c>
      <c r="E2002">
        <v>5</v>
      </c>
      <c r="F2002" t="s">
        <v>649</v>
      </c>
      <c r="G2002">
        <v>6110</v>
      </c>
      <c r="H2002" t="b">
        <v>0</v>
      </c>
      <c r="I2002">
        <v>3624.15</v>
      </c>
      <c r="J2002">
        <v>0</v>
      </c>
      <c r="K2002">
        <v>0</v>
      </c>
      <c r="L2002" t="s">
        <v>70</v>
      </c>
      <c r="M2002" t="s">
        <v>74</v>
      </c>
      <c r="N2002" t="s">
        <v>78</v>
      </c>
      <c r="O2002" t="s">
        <v>79</v>
      </c>
      <c r="P2002">
        <v>2</v>
      </c>
      <c r="Q2002">
        <v>2</v>
      </c>
      <c r="R2002">
        <v>2</v>
      </c>
    </row>
    <row r="2003" spans="1:18" x14ac:dyDescent="0.25">
      <c r="A2003" s="8" t="s">
        <v>697</v>
      </c>
      <c r="B2003">
        <v>1</v>
      </c>
      <c r="C2003">
        <v>0</v>
      </c>
      <c r="D2003">
        <v>2020</v>
      </c>
      <c r="E2003">
        <v>5</v>
      </c>
      <c r="F2003" t="s">
        <v>649</v>
      </c>
      <c r="G2003">
        <v>6111</v>
      </c>
      <c r="H2003" t="b">
        <v>0</v>
      </c>
      <c r="I2003">
        <v>86.08</v>
      </c>
      <c r="J2003">
        <v>0</v>
      </c>
      <c r="K2003">
        <v>0</v>
      </c>
      <c r="L2003" t="s">
        <v>70</v>
      </c>
      <c r="M2003" t="s">
        <v>74</v>
      </c>
      <c r="N2003" t="s">
        <v>78</v>
      </c>
      <c r="O2003" t="s">
        <v>80</v>
      </c>
      <c r="P2003">
        <v>2</v>
      </c>
      <c r="Q2003">
        <v>2</v>
      </c>
      <c r="R2003">
        <v>2</v>
      </c>
    </row>
    <row r="2004" spans="1:18" x14ac:dyDescent="0.25">
      <c r="A2004" s="8" t="s">
        <v>697</v>
      </c>
      <c r="B2004">
        <v>1</v>
      </c>
      <c r="C2004">
        <v>0</v>
      </c>
      <c r="D2004">
        <v>2020</v>
      </c>
      <c r="E2004">
        <v>5</v>
      </c>
      <c r="F2004" t="s">
        <v>649</v>
      </c>
      <c r="G2004">
        <v>6120</v>
      </c>
      <c r="H2004" t="b">
        <v>0</v>
      </c>
      <c r="I2004">
        <v>215</v>
      </c>
      <c r="J2004">
        <v>0</v>
      </c>
      <c r="K2004">
        <v>0</v>
      </c>
      <c r="L2004" t="s">
        <v>70</v>
      </c>
      <c r="M2004" t="s">
        <v>74</v>
      </c>
      <c r="N2004" t="s">
        <v>78</v>
      </c>
      <c r="O2004" t="s">
        <v>81</v>
      </c>
      <c r="P2004">
        <v>2</v>
      </c>
      <c r="Q2004">
        <v>2</v>
      </c>
      <c r="R2004">
        <v>2</v>
      </c>
    </row>
    <row r="2005" spans="1:18" x14ac:dyDescent="0.25">
      <c r="A2005" s="8" t="s">
        <v>697</v>
      </c>
      <c r="B2005">
        <v>1</v>
      </c>
      <c r="C2005">
        <v>0</v>
      </c>
      <c r="D2005">
        <v>2020</v>
      </c>
      <c r="E2005">
        <v>5</v>
      </c>
      <c r="F2005" t="s">
        <v>649</v>
      </c>
      <c r="G2005">
        <v>6140</v>
      </c>
      <c r="H2005" t="b">
        <v>0</v>
      </c>
      <c r="I2005">
        <v>150</v>
      </c>
      <c r="J2005">
        <v>0</v>
      </c>
      <c r="K2005">
        <v>0</v>
      </c>
      <c r="L2005" t="s">
        <v>70</v>
      </c>
      <c r="M2005" t="s">
        <v>74</v>
      </c>
      <c r="N2005" t="s">
        <v>78</v>
      </c>
      <c r="O2005" t="s">
        <v>147</v>
      </c>
      <c r="P2005">
        <v>2</v>
      </c>
      <c r="Q2005">
        <v>2</v>
      </c>
      <c r="R2005">
        <v>2</v>
      </c>
    </row>
    <row r="2006" spans="1:18" x14ac:dyDescent="0.25">
      <c r="A2006" s="8" t="s">
        <v>697</v>
      </c>
      <c r="B2006">
        <v>1</v>
      </c>
      <c r="C2006">
        <v>0</v>
      </c>
      <c r="D2006">
        <v>2020</v>
      </c>
      <c r="E2006">
        <v>5</v>
      </c>
      <c r="F2006" t="s">
        <v>649</v>
      </c>
      <c r="G2006">
        <v>6650</v>
      </c>
      <c r="H2006" t="b">
        <v>0</v>
      </c>
      <c r="I2006">
        <v>750</v>
      </c>
      <c r="J2006">
        <v>0</v>
      </c>
      <c r="K2006">
        <v>0</v>
      </c>
      <c r="L2006" t="s">
        <v>70</v>
      </c>
      <c r="M2006" t="s">
        <v>82</v>
      </c>
      <c r="N2006" t="s">
        <v>94</v>
      </c>
      <c r="O2006" t="s">
        <v>96</v>
      </c>
      <c r="P2006">
        <v>2</v>
      </c>
      <c r="Q2006">
        <v>4</v>
      </c>
      <c r="R2006">
        <v>5</v>
      </c>
    </row>
    <row r="2007" spans="1:18" x14ac:dyDescent="0.25">
      <c r="A2007" s="8" t="s">
        <v>697</v>
      </c>
      <c r="B2007">
        <v>1</v>
      </c>
      <c r="C2007">
        <v>0</v>
      </c>
      <c r="D2007">
        <v>2020</v>
      </c>
      <c r="E2007">
        <v>5</v>
      </c>
      <c r="F2007" t="s">
        <v>650</v>
      </c>
      <c r="G2007">
        <v>143</v>
      </c>
      <c r="H2007" t="b">
        <v>0</v>
      </c>
      <c r="I2007">
        <v>3382.66</v>
      </c>
      <c r="J2007">
        <v>5761.42</v>
      </c>
      <c r="K2007">
        <v>1</v>
      </c>
      <c r="L2007" t="s">
        <v>9</v>
      </c>
      <c r="M2007" t="s">
        <v>10</v>
      </c>
      <c r="N2007" t="s">
        <v>11</v>
      </c>
      <c r="O2007" t="s">
        <v>12</v>
      </c>
      <c r="P2007">
        <v>1</v>
      </c>
      <c r="Q2007">
        <v>1</v>
      </c>
      <c r="R2007">
        <v>1</v>
      </c>
    </row>
    <row r="2008" spans="1:18" x14ac:dyDescent="0.25">
      <c r="A2008" s="8" t="s">
        <v>697</v>
      </c>
      <c r="B2008">
        <v>1</v>
      </c>
      <c r="C2008">
        <v>0</v>
      </c>
      <c r="D2008">
        <v>2020</v>
      </c>
      <c r="E2008">
        <v>5</v>
      </c>
      <c r="F2008" t="s">
        <v>650</v>
      </c>
      <c r="G2008">
        <v>1200</v>
      </c>
      <c r="H2008" t="b">
        <v>0</v>
      </c>
      <c r="I2008">
        <v>13748.5</v>
      </c>
      <c r="J2008">
        <v>13748.5</v>
      </c>
      <c r="K2008">
        <v>1</v>
      </c>
      <c r="L2008" t="s">
        <v>19</v>
      </c>
      <c r="M2008" t="s">
        <v>23</v>
      </c>
      <c r="N2008" t="s">
        <v>148</v>
      </c>
      <c r="O2008" t="s">
        <v>148</v>
      </c>
      <c r="P2008">
        <v>2</v>
      </c>
      <c r="Q2008">
        <v>2</v>
      </c>
      <c r="R2008">
        <v>1</v>
      </c>
    </row>
    <row r="2009" spans="1:18" x14ac:dyDescent="0.25">
      <c r="A2009" s="8" t="s">
        <v>697</v>
      </c>
      <c r="B2009">
        <v>1</v>
      </c>
      <c r="C2009">
        <v>0</v>
      </c>
      <c r="D2009">
        <v>2020</v>
      </c>
      <c r="E2009">
        <v>5</v>
      </c>
      <c r="F2009" t="s">
        <v>650</v>
      </c>
      <c r="G2009">
        <v>1406</v>
      </c>
      <c r="H2009" t="b">
        <v>0</v>
      </c>
      <c r="I2009">
        <v>642.71</v>
      </c>
      <c r="J2009">
        <v>0</v>
      </c>
      <c r="K2009">
        <v>1</v>
      </c>
      <c r="L2009" t="s">
        <v>19</v>
      </c>
      <c r="M2009" t="s">
        <v>23</v>
      </c>
      <c r="N2009" t="s">
        <v>24</v>
      </c>
      <c r="O2009" t="s">
        <v>27</v>
      </c>
      <c r="P2009">
        <v>2</v>
      </c>
      <c r="Q2009">
        <v>2</v>
      </c>
      <c r="R2009">
        <v>4</v>
      </c>
    </row>
    <row r="2010" spans="1:18" x14ac:dyDescent="0.25">
      <c r="A2010" s="8" t="s">
        <v>697</v>
      </c>
      <c r="B2010">
        <v>1</v>
      </c>
      <c r="C2010">
        <v>0</v>
      </c>
      <c r="D2010">
        <v>2020</v>
      </c>
      <c r="E2010">
        <v>5</v>
      </c>
      <c r="F2010" t="s">
        <v>650</v>
      </c>
      <c r="G2010">
        <v>1800</v>
      </c>
      <c r="H2010" t="b">
        <v>0</v>
      </c>
      <c r="I2010">
        <v>17422.87</v>
      </c>
      <c r="J2010">
        <v>22856.449999999997</v>
      </c>
      <c r="K2010">
        <v>1</v>
      </c>
      <c r="L2010" t="s">
        <v>19</v>
      </c>
      <c r="M2010" t="s">
        <v>30</v>
      </c>
      <c r="N2010" t="s">
        <v>31</v>
      </c>
      <c r="O2010" t="s">
        <v>33</v>
      </c>
      <c r="P2010">
        <v>2</v>
      </c>
      <c r="Q2010">
        <v>4</v>
      </c>
      <c r="R2010">
        <v>1</v>
      </c>
    </row>
    <row r="2011" spans="1:18" x14ac:dyDescent="0.25">
      <c r="A2011" s="8" t="s">
        <v>697</v>
      </c>
      <c r="B2011">
        <v>1</v>
      </c>
      <c r="C2011">
        <v>0</v>
      </c>
      <c r="D2011">
        <v>2020</v>
      </c>
      <c r="E2011">
        <v>5</v>
      </c>
      <c r="F2011" t="s">
        <v>650</v>
      </c>
      <c r="G2011">
        <v>3806</v>
      </c>
      <c r="H2011" t="b">
        <v>0</v>
      </c>
      <c r="I2011">
        <v>0</v>
      </c>
      <c r="J2011">
        <v>598.5</v>
      </c>
      <c r="K2011">
        <v>2</v>
      </c>
      <c r="L2011" t="s">
        <v>51</v>
      </c>
      <c r="M2011" t="s">
        <v>52</v>
      </c>
      <c r="N2011" t="s">
        <v>52</v>
      </c>
      <c r="O2011" t="s">
        <v>60</v>
      </c>
      <c r="P2011">
        <v>3</v>
      </c>
      <c r="Q2011">
        <v>8</v>
      </c>
      <c r="R2011">
        <v>1</v>
      </c>
    </row>
    <row r="2012" spans="1:18" x14ac:dyDescent="0.25">
      <c r="A2012" s="8" t="s">
        <v>697</v>
      </c>
      <c r="B2012">
        <v>1</v>
      </c>
      <c r="C2012">
        <v>0</v>
      </c>
      <c r="D2012">
        <v>2020</v>
      </c>
      <c r="E2012">
        <v>5</v>
      </c>
      <c r="F2012" t="s">
        <v>650</v>
      </c>
      <c r="G2012">
        <v>3820</v>
      </c>
      <c r="H2012" t="b">
        <v>0</v>
      </c>
      <c r="I2012">
        <v>0</v>
      </c>
      <c r="J2012">
        <v>3674.37</v>
      </c>
      <c r="K2012">
        <v>2</v>
      </c>
      <c r="L2012" t="s">
        <v>51</v>
      </c>
      <c r="M2012" t="s">
        <v>52</v>
      </c>
      <c r="N2012" t="s">
        <v>52</v>
      </c>
      <c r="O2012" t="s">
        <v>119</v>
      </c>
      <c r="P2012">
        <v>3</v>
      </c>
      <c r="Q2012">
        <v>8</v>
      </c>
      <c r="R2012">
        <v>1</v>
      </c>
    </row>
    <row r="2013" spans="1:18" x14ac:dyDescent="0.25">
      <c r="A2013" s="8" t="s">
        <v>697</v>
      </c>
      <c r="B2013">
        <v>1</v>
      </c>
      <c r="C2013">
        <v>0</v>
      </c>
      <c r="D2013">
        <v>2020</v>
      </c>
      <c r="E2013">
        <v>5</v>
      </c>
      <c r="F2013" t="s">
        <v>650</v>
      </c>
      <c r="G2013">
        <v>4336</v>
      </c>
      <c r="H2013" t="b">
        <v>0</v>
      </c>
      <c r="I2013">
        <v>0</v>
      </c>
      <c r="J2013">
        <v>10000</v>
      </c>
      <c r="K2013">
        <v>0</v>
      </c>
      <c r="L2013" t="s">
        <v>63</v>
      </c>
      <c r="M2013" t="s">
        <v>64</v>
      </c>
      <c r="N2013" t="s">
        <v>64</v>
      </c>
      <c r="O2013" t="s">
        <v>124</v>
      </c>
      <c r="P2013">
        <v>1</v>
      </c>
      <c r="Q2013">
        <v>1</v>
      </c>
      <c r="R2013">
        <v>1</v>
      </c>
    </row>
    <row r="2014" spans="1:18" x14ac:dyDescent="0.25">
      <c r="A2014" s="8" t="s">
        <v>697</v>
      </c>
      <c r="B2014">
        <v>1</v>
      </c>
      <c r="C2014">
        <v>0</v>
      </c>
      <c r="D2014">
        <v>2020</v>
      </c>
      <c r="E2014">
        <v>5</v>
      </c>
      <c r="F2014" t="s">
        <v>650</v>
      </c>
      <c r="G2014">
        <v>4400</v>
      </c>
      <c r="H2014" t="b">
        <v>0</v>
      </c>
      <c r="I2014">
        <v>0</v>
      </c>
      <c r="J2014">
        <v>3150</v>
      </c>
      <c r="K2014">
        <v>0</v>
      </c>
      <c r="L2014" t="s">
        <v>63</v>
      </c>
      <c r="M2014" t="s">
        <v>64</v>
      </c>
      <c r="N2014" t="s">
        <v>64</v>
      </c>
      <c r="O2014" t="s">
        <v>65</v>
      </c>
      <c r="P2014">
        <v>1</v>
      </c>
      <c r="Q2014">
        <v>1</v>
      </c>
      <c r="R2014">
        <v>1</v>
      </c>
    </row>
    <row r="2015" spans="1:18" x14ac:dyDescent="0.25">
      <c r="A2015" s="8" t="s">
        <v>697</v>
      </c>
      <c r="B2015">
        <v>1</v>
      </c>
      <c r="C2015">
        <v>0</v>
      </c>
      <c r="D2015">
        <v>2020</v>
      </c>
      <c r="E2015">
        <v>5</v>
      </c>
      <c r="F2015" t="s">
        <v>650</v>
      </c>
      <c r="G2015">
        <v>6020</v>
      </c>
      <c r="H2015" t="b">
        <v>0</v>
      </c>
      <c r="I2015">
        <v>5950</v>
      </c>
      <c r="J2015">
        <v>0</v>
      </c>
      <c r="K2015">
        <v>0</v>
      </c>
      <c r="L2015" t="s">
        <v>70</v>
      </c>
      <c r="M2015" t="s">
        <v>74</v>
      </c>
      <c r="N2015" t="s">
        <v>75</v>
      </c>
      <c r="O2015" t="s">
        <v>76</v>
      </c>
      <c r="P2015">
        <v>2</v>
      </c>
      <c r="Q2015">
        <v>2</v>
      </c>
      <c r="R2015">
        <v>1</v>
      </c>
    </row>
    <row r="2016" spans="1:18" x14ac:dyDescent="0.25">
      <c r="A2016" s="8" t="s">
        <v>697</v>
      </c>
      <c r="B2016">
        <v>1</v>
      </c>
      <c r="C2016">
        <v>0</v>
      </c>
      <c r="D2016">
        <v>2020</v>
      </c>
      <c r="E2016">
        <v>5</v>
      </c>
      <c r="F2016" t="s">
        <v>650</v>
      </c>
      <c r="G2016">
        <v>6024</v>
      </c>
      <c r="H2016" t="b">
        <v>0</v>
      </c>
      <c r="I2016">
        <v>10000</v>
      </c>
      <c r="J2016">
        <v>0</v>
      </c>
      <c r="K2016">
        <v>0</v>
      </c>
      <c r="L2016" t="s">
        <v>70</v>
      </c>
      <c r="M2016" t="s">
        <v>74</v>
      </c>
      <c r="N2016" t="s">
        <v>75</v>
      </c>
      <c r="O2016" t="s">
        <v>77</v>
      </c>
      <c r="P2016">
        <v>2</v>
      </c>
      <c r="Q2016">
        <v>2</v>
      </c>
      <c r="R2016">
        <v>1</v>
      </c>
    </row>
    <row r="2017" spans="1:18" x14ac:dyDescent="0.25">
      <c r="A2017" s="8" t="s">
        <v>697</v>
      </c>
      <c r="B2017">
        <v>1</v>
      </c>
      <c r="C2017">
        <v>0</v>
      </c>
      <c r="D2017">
        <v>2020</v>
      </c>
      <c r="E2017">
        <v>5</v>
      </c>
      <c r="F2017" t="s">
        <v>650</v>
      </c>
      <c r="G2017">
        <v>6110</v>
      </c>
      <c r="H2017" t="b">
        <v>0</v>
      </c>
      <c r="I2017">
        <v>2413.75</v>
      </c>
      <c r="J2017">
        <v>0</v>
      </c>
      <c r="K2017">
        <v>0</v>
      </c>
      <c r="L2017" t="s">
        <v>70</v>
      </c>
      <c r="M2017" t="s">
        <v>74</v>
      </c>
      <c r="N2017" t="s">
        <v>78</v>
      </c>
      <c r="O2017" t="s">
        <v>79</v>
      </c>
      <c r="P2017">
        <v>2</v>
      </c>
      <c r="Q2017">
        <v>2</v>
      </c>
      <c r="R2017">
        <v>2</v>
      </c>
    </row>
    <row r="2018" spans="1:18" x14ac:dyDescent="0.25">
      <c r="A2018" s="8" t="s">
        <v>697</v>
      </c>
      <c r="B2018">
        <v>1</v>
      </c>
      <c r="C2018">
        <v>0</v>
      </c>
      <c r="D2018">
        <v>2020</v>
      </c>
      <c r="E2018">
        <v>5</v>
      </c>
      <c r="F2018" t="s">
        <v>650</v>
      </c>
      <c r="G2018">
        <v>6111</v>
      </c>
      <c r="H2018" t="b">
        <v>0</v>
      </c>
      <c r="I2018">
        <v>57.83</v>
      </c>
      <c r="J2018">
        <v>0</v>
      </c>
      <c r="K2018">
        <v>0</v>
      </c>
      <c r="L2018" t="s">
        <v>70</v>
      </c>
      <c r="M2018" t="s">
        <v>74</v>
      </c>
      <c r="N2018" t="s">
        <v>78</v>
      </c>
      <c r="O2018" t="s">
        <v>80</v>
      </c>
      <c r="P2018">
        <v>2</v>
      </c>
      <c r="Q2018">
        <v>2</v>
      </c>
      <c r="R2018">
        <v>2</v>
      </c>
    </row>
    <row r="2019" spans="1:18" x14ac:dyDescent="0.25">
      <c r="A2019" s="8" t="s">
        <v>697</v>
      </c>
      <c r="B2019">
        <v>1</v>
      </c>
      <c r="C2019">
        <v>0</v>
      </c>
      <c r="D2019">
        <v>2020</v>
      </c>
      <c r="E2019">
        <v>5</v>
      </c>
      <c r="F2019" t="s">
        <v>650</v>
      </c>
      <c r="G2019">
        <v>6120</v>
      </c>
      <c r="H2019" t="b">
        <v>0</v>
      </c>
      <c r="I2019">
        <v>159.5</v>
      </c>
      <c r="J2019">
        <v>0</v>
      </c>
      <c r="K2019">
        <v>0</v>
      </c>
      <c r="L2019" t="s">
        <v>70</v>
      </c>
      <c r="M2019" t="s">
        <v>74</v>
      </c>
      <c r="N2019" t="s">
        <v>78</v>
      </c>
      <c r="O2019" t="s">
        <v>81</v>
      </c>
      <c r="P2019">
        <v>2</v>
      </c>
      <c r="Q2019">
        <v>2</v>
      </c>
      <c r="R2019">
        <v>2</v>
      </c>
    </row>
    <row r="2020" spans="1:18" x14ac:dyDescent="0.25">
      <c r="A2020" s="8" t="s">
        <v>697</v>
      </c>
      <c r="B2020">
        <v>1</v>
      </c>
      <c r="C2020">
        <v>0</v>
      </c>
      <c r="D2020">
        <v>2020</v>
      </c>
      <c r="E2020">
        <v>5</v>
      </c>
      <c r="F2020" t="s">
        <v>650</v>
      </c>
      <c r="G2020">
        <v>6201</v>
      </c>
      <c r="H2020" t="b">
        <v>0</v>
      </c>
      <c r="I2020">
        <v>5761.42</v>
      </c>
      <c r="J2020">
        <v>0</v>
      </c>
      <c r="K2020">
        <v>0</v>
      </c>
      <c r="L2020" t="s">
        <v>70</v>
      </c>
      <c r="M2020" t="s">
        <v>134</v>
      </c>
      <c r="N2020" t="s">
        <v>135</v>
      </c>
      <c r="O2020" t="s">
        <v>136</v>
      </c>
      <c r="P2020">
        <v>2</v>
      </c>
      <c r="Q2020">
        <v>3</v>
      </c>
      <c r="R2020">
        <v>1</v>
      </c>
    </row>
    <row r="2021" spans="1:18" x14ac:dyDescent="0.25">
      <c r="A2021" s="8" t="s">
        <v>697</v>
      </c>
      <c r="B2021">
        <v>1</v>
      </c>
      <c r="C2021">
        <v>0</v>
      </c>
      <c r="D2021">
        <v>2020</v>
      </c>
      <c r="E2021">
        <v>5</v>
      </c>
      <c r="F2021" t="s">
        <v>650</v>
      </c>
      <c r="G2021">
        <v>6650</v>
      </c>
      <c r="H2021" t="b">
        <v>0</v>
      </c>
      <c r="I2021">
        <v>250</v>
      </c>
      <c r="J2021">
        <v>0</v>
      </c>
      <c r="K2021">
        <v>0</v>
      </c>
      <c r="L2021" t="s">
        <v>70</v>
      </c>
      <c r="M2021" t="s">
        <v>82</v>
      </c>
      <c r="N2021" t="s">
        <v>94</v>
      </c>
      <c r="O2021" t="s">
        <v>96</v>
      </c>
      <c r="P2021">
        <v>2</v>
      </c>
      <c r="Q2021">
        <v>4</v>
      </c>
      <c r="R2021">
        <v>5</v>
      </c>
    </row>
    <row r="2022" spans="1:18" x14ac:dyDescent="0.25">
      <c r="A2022" s="8" t="s">
        <v>697</v>
      </c>
      <c r="B2022">
        <v>1</v>
      </c>
      <c r="C2022">
        <v>0</v>
      </c>
      <c r="D2022">
        <v>2020</v>
      </c>
      <c r="E2022">
        <v>5</v>
      </c>
      <c r="F2022" t="s">
        <v>655</v>
      </c>
      <c r="G2022">
        <v>630</v>
      </c>
      <c r="H2022" t="b">
        <v>0</v>
      </c>
      <c r="I2022">
        <v>0</v>
      </c>
      <c r="J2022">
        <v>424.62</v>
      </c>
      <c r="K2022">
        <v>1</v>
      </c>
      <c r="L2022" t="s">
        <v>9</v>
      </c>
      <c r="M2022" t="s">
        <v>13</v>
      </c>
      <c r="N2022" t="s">
        <v>14</v>
      </c>
      <c r="O2022" t="s">
        <v>16</v>
      </c>
      <c r="P2022">
        <v>1</v>
      </c>
      <c r="Q2022">
        <v>2</v>
      </c>
      <c r="R2022">
        <v>3</v>
      </c>
    </row>
    <row r="2023" spans="1:18" x14ac:dyDescent="0.25">
      <c r="A2023" s="8" t="s">
        <v>697</v>
      </c>
      <c r="B2023">
        <v>1</v>
      </c>
      <c r="C2023">
        <v>0</v>
      </c>
      <c r="D2023">
        <v>2020</v>
      </c>
      <c r="E2023">
        <v>5</v>
      </c>
      <c r="F2023" t="s">
        <v>655</v>
      </c>
      <c r="G2023">
        <v>1406</v>
      </c>
      <c r="H2023" t="b">
        <v>0</v>
      </c>
      <c r="I2023">
        <v>593.70000000000005</v>
      </c>
      <c r="J2023">
        <v>0</v>
      </c>
      <c r="K2023">
        <v>1</v>
      </c>
      <c r="L2023" t="s">
        <v>19</v>
      </c>
      <c r="M2023" t="s">
        <v>23</v>
      </c>
      <c r="N2023" t="s">
        <v>24</v>
      </c>
      <c r="O2023" t="s">
        <v>27</v>
      </c>
      <c r="P2023">
        <v>2</v>
      </c>
      <c r="Q2023">
        <v>2</v>
      </c>
      <c r="R2023">
        <v>4</v>
      </c>
    </row>
    <row r="2024" spans="1:18" x14ac:dyDescent="0.25">
      <c r="A2024" s="8" t="s">
        <v>697</v>
      </c>
      <c r="B2024">
        <v>1</v>
      </c>
      <c r="C2024">
        <v>0</v>
      </c>
      <c r="D2024">
        <v>2020</v>
      </c>
      <c r="E2024">
        <v>5</v>
      </c>
      <c r="F2024" t="s">
        <v>655</v>
      </c>
      <c r="G2024">
        <v>1800</v>
      </c>
      <c r="H2024" t="b">
        <v>0</v>
      </c>
      <c r="I2024">
        <v>758.7</v>
      </c>
      <c r="J2024">
        <v>3718.47</v>
      </c>
      <c r="K2024">
        <v>1</v>
      </c>
      <c r="L2024" t="s">
        <v>19</v>
      </c>
      <c r="M2024" t="s">
        <v>30</v>
      </c>
      <c r="N2024" t="s">
        <v>31</v>
      </c>
      <c r="O2024" t="s">
        <v>33</v>
      </c>
      <c r="P2024">
        <v>2</v>
      </c>
      <c r="Q2024">
        <v>4</v>
      </c>
      <c r="R2024">
        <v>1</v>
      </c>
    </row>
    <row r="2025" spans="1:18" x14ac:dyDescent="0.25">
      <c r="A2025" s="8" t="s">
        <v>697</v>
      </c>
      <c r="B2025">
        <v>1</v>
      </c>
      <c r="C2025">
        <v>0</v>
      </c>
      <c r="D2025">
        <v>2020</v>
      </c>
      <c r="E2025">
        <v>5</v>
      </c>
      <c r="F2025" t="s">
        <v>655</v>
      </c>
      <c r="G2025">
        <v>3300</v>
      </c>
      <c r="H2025" t="b">
        <v>0</v>
      </c>
      <c r="I2025">
        <v>3718.47</v>
      </c>
      <c r="J2025">
        <v>3718.46</v>
      </c>
      <c r="K2025">
        <v>2</v>
      </c>
      <c r="L2025" t="s">
        <v>51</v>
      </c>
      <c r="M2025" t="s">
        <v>149</v>
      </c>
      <c r="N2025" t="s">
        <v>149</v>
      </c>
      <c r="O2025" t="s">
        <v>150</v>
      </c>
      <c r="P2025">
        <v>3</v>
      </c>
      <c r="Q2025">
        <v>4</v>
      </c>
      <c r="R2025">
        <v>1</v>
      </c>
    </row>
    <row r="2026" spans="1:18" x14ac:dyDescent="0.25">
      <c r="A2026" s="8" t="s">
        <v>697</v>
      </c>
      <c r="B2026">
        <v>1</v>
      </c>
      <c r="C2026">
        <v>0</v>
      </c>
      <c r="D2026">
        <v>2020</v>
      </c>
      <c r="E2026">
        <v>5</v>
      </c>
      <c r="F2026" t="s">
        <v>655</v>
      </c>
      <c r="G2026">
        <v>3820</v>
      </c>
      <c r="H2026" t="b">
        <v>0</v>
      </c>
      <c r="I2026">
        <v>0</v>
      </c>
      <c r="J2026">
        <v>758.7</v>
      </c>
      <c r="K2026">
        <v>2</v>
      </c>
      <c r="L2026" t="s">
        <v>51</v>
      </c>
      <c r="M2026" t="s">
        <v>52</v>
      </c>
      <c r="N2026" t="s">
        <v>52</v>
      </c>
      <c r="O2026" t="s">
        <v>119</v>
      </c>
      <c r="P2026">
        <v>3</v>
      </c>
      <c r="Q2026">
        <v>8</v>
      </c>
      <c r="R2026">
        <v>1</v>
      </c>
    </row>
    <row r="2027" spans="1:18" x14ac:dyDescent="0.25">
      <c r="A2027" s="8" t="s">
        <v>697</v>
      </c>
      <c r="B2027">
        <v>1</v>
      </c>
      <c r="C2027">
        <v>0</v>
      </c>
      <c r="D2027">
        <v>2020</v>
      </c>
      <c r="E2027">
        <v>5</v>
      </c>
      <c r="F2027" t="s">
        <v>655</v>
      </c>
      <c r="G2027">
        <v>6220</v>
      </c>
      <c r="H2027" t="b">
        <v>0</v>
      </c>
      <c r="I2027">
        <v>424.62</v>
      </c>
      <c r="J2027">
        <v>0</v>
      </c>
      <c r="K2027">
        <v>0</v>
      </c>
      <c r="L2027" t="s">
        <v>70</v>
      </c>
      <c r="M2027" t="s">
        <v>134</v>
      </c>
      <c r="N2027" t="s">
        <v>137</v>
      </c>
      <c r="O2027" t="s">
        <v>138</v>
      </c>
      <c r="P2027">
        <v>2</v>
      </c>
      <c r="Q2027">
        <v>3</v>
      </c>
      <c r="R2027">
        <v>2</v>
      </c>
    </row>
    <row r="2028" spans="1:18" x14ac:dyDescent="0.25">
      <c r="A2028" s="8" t="s">
        <v>697</v>
      </c>
      <c r="B2028">
        <v>1</v>
      </c>
      <c r="C2028">
        <v>0</v>
      </c>
      <c r="D2028">
        <v>2020</v>
      </c>
      <c r="E2028">
        <v>5</v>
      </c>
      <c r="F2028" t="s">
        <v>655</v>
      </c>
      <c r="G2028">
        <v>6470</v>
      </c>
      <c r="H2028" t="b">
        <v>0</v>
      </c>
      <c r="I2028">
        <v>3124.76</v>
      </c>
      <c r="J2028">
        <v>0</v>
      </c>
      <c r="K2028">
        <v>0</v>
      </c>
      <c r="L2028" t="s">
        <v>70</v>
      </c>
      <c r="M2028" t="s">
        <v>82</v>
      </c>
      <c r="N2028" t="s">
        <v>91</v>
      </c>
      <c r="O2028" t="s">
        <v>92</v>
      </c>
      <c r="P2028">
        <v>2</v>
      </c>
      <c r="Q2028">
        <v>4</v>
      </c>
      <c r="R2028">
        <v>3</v>
      </c>
    </row>
    <row r="2029" spans="1:18" x14ac:dyDescent="0.25">
      <c r="A2029" s="8" t="s">
        <v>697</v>
      </c>
      <c r="B2029">
        <v>1</v>
      </c>
      <c r="C2029">
        <v>0</v>
      </c>
      <c r="D2029">
        <v>2020</v>
      </c>
      <c r="E2029">
        <v>5</v>
      </c>
      <c r="F2029" t="s">
        <v>652</v>
      </c>
      <c r="G2029">
        <v>1800</v>
      </c>
      <c r="H2029" t="b">
        <v>0</v>
      </c>
      <c r="I2029">
        <v>0</v>
      </c>
      <c r="J2029">
        <v>4280.99</v>
      </c>
      <c r="K2029">
        <v>1</v>
      </c>
      <c r="L2029" t="s">
        <v>19</v>
      </c>
      <c r="M2029" t="s">
        <v>30</v>
      </c>
      <c r="N2029" t="s">
        <v>31</v>
      </c>
      <c r="O2029" t="s">
        <v>33</v>
      </c>
      <c r="P2029">
        <v>2</v>
      </c>
      <c r="Q2029">
        <v>4</v>
      </c>
      <c r="R2029">
        <v>1</v>
      </c>
    </row>
    <row r="2030" spans="1:18" x14ac:dyDescent="0.25">
      <c r="A2030" s="8" t="s">
        <v>697</v>
      </c>
      <c r="B2030">
        <v>1</v>
      </c>
      <c r="C2030">
        <v>0</v>
      </c>
      <c r="D2030">
        <v>2020</v>
      </c>
      <c r="E2030">
        <v>5</v>
      </c>
      <c r="F2030" t="s">
        <v>652</v>
      </c>
      <c r="G2030">
        <v>6024</v>
      </c>
      <c r="H2030" t="b">
        <v>0</v>
      </c>
      <c r="I2030">
        <v>2800</v>
      </c>
      <c r="J2030">
        <v>0</v>
      </c>
      <c r="K2030">
        <v>0</v>
      </c>
      <c r="L2030" t="s">
        <v>70</v>
      </c>
      <c r="M2030" t="s">
        <v>74</v>
      </c>
      <c r="N2030" t="s">
        <v>75</v>
      </c>
      <c r="O2030" t="s">
        <v>77</v>
      </c>
      <c r="P2030">
        <v>2</v>
      </c>
      <c r="Q2030">
        <v>2</v>
      </c>
      <c r="R2030">
        <v>1</v>
      </c>
    </row>
    <row r="2031" spans="1:18" x14ac:dyDescent="0.25">
      <c r="A2031" s="8" t="s">
        <v>697</v>
      </c>
      <c r="B2031">
        <v>1</v>
      </c>
      <c r="C2031">
        <v>0</v>
      </c>
      <c r="D2031">
        <v>2020</v>
      </c>
      <c r="E2031">
        <v>5</v>
      </c>
      <c r="F2031" t="s">
        <v>652</v>
      </c>
      <c r="G2031">
        <v>6110</v>
      </c>
      <c r="H2031" t="b">
        <v>0</v>
      </c>
      <c r="I2031">
        <v>740.39</v>
      </c>
      <c r="J2031">
        <v>0</v>
      </c>
      <c r="K2031">
        <v>0</v>
      </c>
      <c r="L2031" t="s">
        <v>70</v>
      </c>
      <c r="M2031" t="s">
        <v>74</v>
      </c>
      <c r="N2031" t="s">
        <v>78</v>
      </c>
      <c r="O2031" t="s">
        <v>79</v>
      </c>
      <c r="P2031">
        <v>2</v>
      </c>
      <c r="Q2031">
        <v>2</v>
      </c>
      <c r="R2031">
        <v>2</v>
      </c>
    </row>
    <row r="2032" spans="1:18" x14ac:dyDescent="0.25">
      <c r="A2032" s="8" t="s">
        <v>697</v>
      </c>
      <c r="B2032">
        <v>1</v>
      </c>
      <c r="C2032">
        <v>0</v>
      </c>
      <c r="D2032">
        <v>2020</v>
      </c>
      <c r="E2032">
        <v>5</v>
      </c>
      <c r="F2032" t="s">
        <v>652</v>
      </c>
      <c r="G2032">
        <v>6111</v>
      </c>
      <c r="H2032" t="b">
        <v>0</v>
      </c>
      <c r="I2032">
        <v>12.6</v>
      </c>
      <c r="J2032">
        <v>0</v>
      </c>
      <c r="K2032">
        <v>0</v>
      </c>
      <c r="L2032" t="s">
        <v>70</v>
      </c>
      <c r="M2032" t="s">
        <v>74</v>
      </c>
      <c r="N2032" t="s">
        <v>78</v>
      </c>
      <c r="O2032" t="s">
        <v>80</v>
      </c>
      <c r="P2032">
        <v>2</v>
      </c>
      <c r="Q2032">
        <v>2</v>
      </c>
      <c r="R2032">
        <v>2</v>
      </c>
    </row>
    <row r="2033" spans="1:18" x14ac:dyDescent="0.25">
      <c r="A2033" s="8" t="s">
        <v>697</v>
      </c>
      <c r="B2033">
        <v>1</v>
      </c>
      <c r="C2033">
        <v>0</v>
      </c>
      <c r="D2033">
        <v>2020</v>
      </c>
      <c r="E2033">
        <v>5</v>
      </c>
      <c r="F2033" t="s">
        <v>652</v>
      </c>
      <c r="G2033">
        <v>6120</v>
      </c>
      <c r="H2033" t="b">
        <v>0</v>
      </c>
      <c r="I2033">
        <v>28</v>
      </c>
      <c r="J2033">
        <v>0</v>
      </c>
      <c r="K2033">
        <v>0</v>
      </c>
      <c r="L2033" t="s">
        <v>70</v>
      </c>
      <c r="M2033" t="s">
        <v>74</v>
      </c>
      <c r="N2033" t="s">
        <v>78</v>
      </c>
      <c r="O2033" t="s">
        <v>81</v>
      </c>
      <c r="P2033">
        <v>2</v>
      </c>
      <c r="Q2033">
        <v>2</v>
      </c>
      <c r="R2033">
        <v>2</v>
      </c>
    </row>
    <row r="2034" spans="1:18" x14ac:dyDescent="0.25">
      <c r="A2034" s="8" t="s">
        <v>697</v>
      </c>
      <c r="B2034">
        <v>1</v>
      </c>
      <c r="C2034">
        <v>0</v>
      </c>
      <c r="D2034">
        <v>2020</v>
      </c>
      <c r="E2034">
        <v>5</v>
      </c>
      <c r="F2034" t="s">
        <v>652</v>
      </c>
      <c r="G2034">
        <v>6650</v>
      </c>
      <c r="H2034" t="b">
        <v>0</v>
      </c>
      <c r="I2034">
        <v>700</v>
      </c>
      <c r="J2034">
        <v>0</v>
      </c>
      <c r="K2034">
        <v>0</v>
      </c>
      <c r="L2034" t="s">
        <v>70</v>
      </c>
      <c r="M2034" t="s">
        <v>82</v>
      </c>
      <c r="N2034" t="s">
        <v>94</v>
      </c>
      <c r="O2034" t="s">
        <v>96</v>
      </c>
      <c r="P2034">
        <v>2</v>
      </c>
      <c r="Q2034">
        <v>4</v>
      </c>
      <c r="R2034">
        <v>5</v>
      </c>
    </row>
    <row r="2035" spans="1:18" x14ac:dyDescent="0.25">
      <c r="A2035" s="8" t="s">
        <v>697</v>
      </c>
      <c r="B2035">
        <v>1</v>
      </c>
      <c r="C2035">
        <v>0</v>
      </c>
      <c r="D2035">
        <v>2020</v>
      </c>
      <c r="E2035">
        <v>5</v>
      </c>
      <c r="F2035" t="s">
        <v>653</v>
      </c>
      <c r="G2035">
        <v>143</v>
      </c>
      <c r="H2035" t="b">
        <v>0</v>
      </c>
      <c r="I2035">
        <v>56305.29</v>
      </c>
      <c r="J2035">
        <v>0</v>
      </c>
      <c r="K2035">
        <v>1</v>
      </c>
      <c r="L2035" t="s">
        <v>9</v>
      </c>
      <c r="M2035" t="s">
        <v>10</v>
      </c>
      <c r="N2035" t="s">
        <v>11</v>
      </c>
      <c r="O2035" t="s">
        <v>12</v>
      </c>
      <c r="P2035">
        <v>1</v>
      </c>
      <c r="Q2035">
        <v>1</v>
      </c>
      <c r="R2035">
        <v>1</v>
      </c>
    </row>
    <row r="2036" spans="1:18" x14ac:dyDescent="0.25">
      <c r="A2036" s="8" t="s">
        <v>697</v>
      </c>
      <c r="B2036">
        <v>1</v>
      </c>
      <c r="C2036">
        <v>0</v>
      </c>
      <c r="D2036">
        <v>2020</v>
      </c>
      <c r="E2036">
        <v>5</v>
      </c>
      <c r="F2036" t="s">
        <v>653</v>
      </c>
      <c r="G2036">
        <v>1406</v>
      </c>
      <c r="H2036" t="b">
        <v>0</v>
      </c>
      <c r="I2036">
        <v>6308.96</v>
      </c>
      <c r="J2036">
        <v>0</v>
      </c>
      <c r="K2036">
        <v>1</v>
      </c>
      <c r="L2036" t="s">
        <v>19</v>
      </c>
      <c r="M2036" t="s">
        <v>23</v>
      </c>
      <c r="N2036" t="s">
        <v>24</v>
      </c>
      <c r="O2036" t="s">
        <v>27</v>
      </c>
      <c r="P2036">
        <v>2</v>
      </c>
      <c r="Q2036">
        <v>2</v>
      </c>
      <c r="R2036">
        <v>4</v>
      </c>
    </row>
    <row r="2037" spans="1:18" x14ac:dyDescent="0.25">
      <c r="A2037" s="8" t="s">
        <v>697</v>
      </c>
      <c r="B2037">
        <v>1</v>
      </c>
      <c r="C2037">
        <v>0</v>
      </c>
      <c r="D2037">
        <v>2020</v>
      </c>
      <c r="E2037">
        <v>5</v>
      </c>
      <c r="F2037" t="s">
        <v>653</v>
      </c>
      <c r="G2037">
        <v>1800</v>
      </c>
      <c r="H2037" t="b">
        <v>0</v>
      </c>
      <c r="I2037">
        <v>23002.920000000002</v>
      </c>
      <c r="J2037">
        <v>39514</v>
      </c>
      <c r="K2037">
        <v>1</v>
      </c>
      <c r="L2037" t="s">
        <v>19</v>
      </c>
      <c r="M2037" t="s">
        <v>30</v>
      </c>
      <c r="N2037" t="s">
        <v>31</v>
      </c>
      <c r="O2037" t="s">
        <v>33</v>
      </c>
      <c r="P2037">
        <v>2</v>
      </c>
      <c r="Q2037">
        <v>4</v>
      </c>
      <c r="R2037">
        <v>1</v>
      </c>
    </row>
    <row r="2038" spans="1:18" x14ac:dyDescent="0.25">
      <c r="A2038" s="8" t="s">
        <v>697</v>
      </c>
      <c r="B2038">
        <v>1</v>
      </c>
      <c r="C2038">
        <v>0</v>
      </c>
      <c r="D2038">
        <v>2020</v>
      </c>
      <c r="E2038">
        <v>5</v>
      </c>
      <c r="F2038" t="s">
        <v>653</v>
      </c>
      <c r="G2038">
        <v>3300</v>
      </c>
      <c r="H2038" t="b">
        <v>0</v>
      </c>
      <c r="I2038">
        <v>39514</v>
      </c>
      <c r="J2038">
        <v>39514</v>
      </c>
      <c r="K2038">
        <v>2</v>
      </c>
      <c r="L2038" t="s">
        <v>51</v>
      </c>
      <c r="M2038" t="s">
        <v>149</v>
      </c>
      <c r="N2038" t="s">
        <v>149</v>
      </c>
      <c r="O2038" t="s">
        <v>150</v>
      </c>
      <c r="P2038">
        <v>3</v>
      </c>
      <c r="Q2038">
        <v>4</v>
      </c>
      <c r="R2038">
        <v>1</v>
      </c>
    </row>
    <row r="2039" spans="1:18" x14ac:dyDescent="0.25">
      <c r="A2039" s="8" t="s">
        <v>697</v>
      </c>
      <c r="B2039">
        <v>1</v>
      </c>
      <c r="C2039">
        <v>0</v>
      </c>
      <c r="D2039">
        <v>2020</v>
      </c>
      <c r="E2039">
        <v>5</v>
      </c>
      <c r="F2039" t="s">
        <v>653</v>
      </c>
      <c r="G2039">
        <v>3820</v>
      </c>
      <c r="H2039" t="b">
        <v>0</v>
      </c>
      <c r="I2039">
        <v>0</v>
      </c>
      <c r="J2039">
        <v>23002.920000000002</v>
      </c>
      <c r="K2039">
        <v>2</v>
      </c>
      <c r="L2039" t="s">
        <v>51</v>
      </c>
      <c r="M2039" t="s">
        <v>52</v>
      </c>
      <c r="N2039" t="s">
        <v>52</v>
      </c>
      <c r="O2039" t="s">
        <v>119</v>
      </c>
      <c r="P2039">
        <v>3</v>
      </c>
      <c r="Q2039">
        <v>8</v>
      </c>
      <c r="R2039">
        <v>1</v>
      </c>
    </row>
    <row r="2040" spans="1:18" x14ac:dyDescent="0.25">
      <c r="A2040" s="8" t="s">
        <v>697</v>
      </c>
      <c r="B2040">
        <v>1</v>
      </c>
      <c r="C2040">
        <v>0</v>
      </c>
      <c r="D2040">
        <v>2020</v>
      </c>
      <c r="E2040">
        <v>5</v>
      </c>
      <c r="F2040" t="s">
        <v>653</v>
      </c>
      <c r="G2040">
        <v>4820</v>
      </c>
      <c r="H2040" t="b">
        <v>0</v>
      </c>
      <c r="I2040">
        <v>0</v>
      </c>
      <c r="J2040">
        <v>56305.29</v>
      </c>
      <c r="K2040">
        <v>0</v>
      </c>
      <c r="L2040" t="s">
        <v>63</v>
      </c>
      <c r="M2040" t="s">
        <v>67</v>
      </c>
      <c r="N2040" t="s">
        <v>68</v>
      </c>
      <c r="O2040" t="s">
        <v>68</v>
      </c>
      <c r="P2040">
        <v>1</v>
      </c>
      <c r="Q2040">
        <v>3</v>
      </c>
      <c r="R2040">
        <v>2</v>
      </c>
    </row>
    <row r="2041" spans="1:18" x14ac:dyDescent="0.25">
      <c r="A2041" s="8" t="s">
        <v>697</v>
      </c>
      <c r="B2041">
        <v>1</v>
      </c>
      <c r="C2041">
        <v>0</v>
      </c>
      <c r="D2041">
        <v>2020</v>
      </c>
      <c r="E2041">
        <v>5</v>
      </c>
      <c r="F2041" t="s">
        <v>653</v>
      </c>
      <c r="G2041">
        <v>6301</v>
      </c>
      <c r="H2041" t="b">
        <v>0</v>
      </c>
      <c r="I2041">
        <v>33205.040000000001</v>
      </c>
      <c r="J2041">
        <v>0</v>
      </c>
      <c r="K2041">
        <v>0</v>
      </c>
      <c r="L2041" t="s">
        <v>70</v>
      </c>
      <c r="M2041" t="s">
        <v>82</v>
      </c>
      <c r="N2041" t="s">
        <v>83</v>
      </c>
      <c r="O2041" t="s">
        <v>122</v>
      </c>
      <c r="P2041">
        <v>2</v>
      </c>
      <c r="Q2041">
        <v>4</v>
      </c>
      <c r="R2041">
        <v>10</v>
      </c>
    </row>
    <row r="2042" spans="1:18" x14ac:dyDescent="0.25">
      <c r="A2042" s="8" t="s">
        <v>697</v>
      </c>
      <c r="B2042">
        <v>1</v>
      </c>
      <c r="C2042">
        <v>0</v>
      </c>
      <c r="D2042">
        <v>2020</v>
      </c>
      <c r="E2042">
        <v>5</v>
      </c>
      <c r="F2042" t="s">
        <v>654</v>
      </c>
      <c r="G2042">
        <v>3900</v>
      </c>
      <c r="H2042" t="b">
        <v>0</v>
      </c>
      <c r="I2042">
        <v>47415.83</v>
      </c>
      <c r="J2042">
        <v>0</v>
      </c>
      <c r="K2042">
        <v>2</v>
      </c>
      <c r="L2042" t="s">
        <v>226</v>
      </c>
      <c r="M2042" t="s">
        <v>226</v>
      </c>
      <c r="N2042" t="s">
        <v>226</v>
      </c>
      <c r="O2042" t="s">
        <v>62</v>
      </c>
      <c r="P2042">
        <v>4</v>
      </c>
      <c r="Q2042">
        <v>1</v>
      </c>
      <c r="R2042">
        <v>1</v>
      </c>
    </row>
    <row r="2043" spans="1:18" x14ac:dyDescent="0.25">
      <c r="A2043" s="8" t="s">
        <v>697</v>
      </c>
      <c r="B2043">
        <v>1</v>
      </c>
      <c r="C2043">
        <v>0</v>
      </c>
      <c r="D2043">
        <v>2020</v>
      </c>
      <c r="E2043">
        <v>5</v>
      </c>
      <c r="F2043" t="s">
        <v>654</v>
      </c>
      <c r="G2043">
        <v>4830</v>
      </c>
      <c r="H2043" t="b">
        <v>0</v>
      </c>
      <c r="I2043">
        <v>0</v>
      </c>
      <c r="J2043">
        <v>47415.83</v>
      </c>
      <c r="K2043">
        <v>0</v>
      </c>
      <c r="L2043" t="s">
        <v>63</v>
      </c>
      <c r="M2043" t="s">
        <v>69</v>
      </c>
      <c r="N2043" t="s">
        <v>69</v>
      </c>
      <c r="O2043" t="s">
        <v>69</v>
      </c>
      <c r="P2043">
        <v>1</v>
      </c>
      <c r="Q2043">
        <v>4</v>
      </c>
      <c r="R2043">
        <v>1</v>
      </c>
    </row>
    <row r="2044" spans="1:18" x14ac:dyDescent="0.25">
      <c r="A2044" s="8" t="s">
        <v>697</v>
      </c>
      <c r="B2044">
        <v>1</v>
      </c>
      <c r="C2044">
        <v>0</v>
      </c>
      <c r="D2044">
        <v>2020</v>
      </c>
      <c r="E2044">
        <v>6</v>
      </c>
      <c r="F2044" t="s">
        <v>647</v>
      </c>
      <c r="G2044">
        <v>650</v>
      </c>
      <c r="H2044" t="b">
        <v>0</v>
      </c>
      <c r="I2044">
        <v>0</v>
      </c>
      <c r="J2044">
        <v>250</v>
      </c>
      <c r="K2044">
        <v>1</v>
      </c>
      <c r="L2044" t="s">
        <v>9</v>
      </c>
      <c r="M2044" t="s">
        <v>13</v>
      </c>
      <c r="N2044" t="s">
        <v>14</v>
      </c>
      <c r="O2044" t="s">
        <v>17</v>
      </c>
      <c r="P2044">
        <v>1</v>
      </c>
      <c r="Q2044">
        <v>2</v>
      </c>
      <c r="R2044">
        <v>3</v>
      </c>
    </row>
    <row r="2045" spans="1:18" x14ac:dyDescent="0.25">
      <c r="A2045" s="8" t="s">
        <v>697</v>
      </c>
      <c r="B2045">
        <v>1</v>
      </c>
      <c r="C2045">
        <v>0</v>
      </c>
      <c r="D2045">
        <v>2020</v>
      </c>
      <c r="E2045">
        <v>6</v>
      </c>
      <c r="F2045" t="s">
        <v>647</v>
      </c>
      <c r="G2045">
        <v>1406</v>
      </c>
      <c r="H2045" t="b">
        <v>0</v>
      </c>
      <c r="I2045">
        <v>2515.6</v>
      </c>
      <c r="J2045">
        <v>0</v>
      </c>
      <c r="K2045">
        <v>1</v>
      </c>
      <c r="L2045" t="s">
        <v>19</v>
      </c>
      <c r="M2045" t="s">
        <v>23</v>
      </c>
      <c r="N2045" t="s">
        <v>24</v>
      </c>
      <c r="O2045" t="s">
        <v>27</v>
      </c>
      <c r="P2045">
        <v>2</v>
      </c>
      <c r="Q2045">
        <v>2</v>
      </c>
      <c r="R2045">
        <v>4</v>
      </c>
    </row>
    <row r="2046" spans="1:18" x14ac:dyDescent="0.25">
      <c r="A2046" s="8" t="s">
        <v>697</v>
      </c>
      <c r="B2046">
        <v>1</v>
      </c>
      <c r="C2046">
        <v>0</v>
      </c>
      <c r="D2046">
        <v>2020</v>
      </c>
      <c r="E2046">
        <v>6</v>
      </c>
      <c r="F2046" t="s">
        <v>647</v>
      </c>
      <c r="G2046">
        <v>1800</v>
      </c>
      <c r="H2046" t="b">
        <v>0</v>
      </c>
      <c r="I2046">
        <v>15593.23</v>
      </c>
      <c r="J2046">
        <v>22510.489999999998</v>
      </c>
      <c r="K2046">
        <v>1</v>
      </c>
      <c r="L2046" t="s">
        <v>19</v>
      </c>
      <c r="M2046" t="s">
        <v>30</v>
      </c>
      <c r="N2046" t="s">
        <v>31</v>
      </c>
      <c r="O2046" t="s">
        <v>33</v>
      </c>
      <c r="P2046">
        <v>2</v>
      </c>
      <c r="Q2046">
        <v>4</v>
      </c>
      <c r="R2046">
        <v>1</v>
      </c>
    </row>
    <row r="2047" spans="1:18" x14ac:dyDescent="0.25">
      <c r="A2047" s="8" t="s">
        <v>697</v>
      </c>
      <c r="B2047">
        <v>1</v>
      </c>
      <c r="C2047">
        <v>0</v>
      </c>
      <c r="D2047">
        <v>2020</v>
      </c>
      <c r="E2047">
        <v>6</v>
      </c>
      <c r="F2047" t="s">
        <v>647</v>
      </c>
      <c r="G2047">
        <v>1900</v>
      </c>
      <c r="H2047" t="b">
        <v>0</v>
      </c>
      <c r="I2047">
        <v>4106</v>
      </c>
      <c r="J2047">
        <v>342.17</v>
      </c>
      <c r="K2047">
        <v>1</v>
      </c>
      <c r="L2047" t="s">
        <v>34</v>
      </c>
      <c r="M2047" t="s">
        <v>34</v>
      </c>
      <c r="N2047" t="s">
        <v>34</v>
      </c>
      <c r="O2047" t="s">
        <v>35</v>
      </c>
      <c r="P2047">
        <v>3</v>
      </c>
      <c r="Q2047">
        <v>1</v>
      </c>
      <c r="R2047">
        <v>1</v>
      </c>
    </row>
    <row r="2048" spans="1:18" x14ac:dyDescent="0.25">
      <c r="A2048" s="8" t="s">
        <v>697</v>
      </c>
      <c r="B2048">
        <v>1</v>
      </c>
      <c r="C2048">
        <v>0</v>
      </c>
      <c r="D2048">
        <v>2020</v>
      </c>
      <c r="E2048">
        <v>6</v>
      </c>
      <c r="F2048" t="s">
        <v>647</v>
      </c>
      <c r="G2048">
        <v>3300</v>
      </c>
      <c r="H2048" t="b">
        <v>0</v>
      </c>
      <c r="I2048">
        <v>511.7</v>
      </c>
      <c r="J2048">
        <v>5569.7</v>
      </c>
      <c r="K2048">
        <v>2</v>
      </c>
      <c r="L2048" t="s">
        <v>51</v>
      </c>
      <c r="M2048" t="s">
        <v>149</v>
      </c>
      <c r="N2048" t="s">
        <v>149</v>
      </c>
      <c r="O2048" t="s">
        <v>150</v>
      </c>
      <c r="P2048">
        <v>3</v>
      </c>
      <c r="Q2048">
        <v>4</v>
      </c>
      <c r="R2048">
        <v>1</v>
      </c>
    </row>
    <row r="2049" spans="1:18" x14ac:dyDescent="0.25">
      <c r="A2049" s="8" t="s">
        <v>697</v>
      </c>
      <c r="B2049">
        <v>1</v>
      </c>
      <c r="C2049">
        <v>0</v>
      </c>
      <c r="D2049">
        <v>2020</v>
      </c>
      <c r="E2049">
        <v>6</v>
      </c>
      <c r="F2049" t="s">
        <v>647</v>
      </c>
      <c r="G2049">
        <v>3820</v>
      </c>
      <c r="H2049" t="b">
        <v>0</v>
      </c>
      <c r="I2049">
        <v>0</v>
      </c>
      <c r="J2049">
        <v>15593.23</v>
      </c>
      <c r="K2049">
        <v>2</v>
      </c>
      <c r="L2049" t="s">
        <v>51</v>
      </c>
      <c r="M2049" t="s">
        <v>52</v>
      </c>
      <c r="N2049" t="s">
        <v>52</v>
      </c>
      <c r="O2049" t="s">
        <v>119</v>
      </c>
      <c r="P2049">
        <v>3</v>
      </c>
      <c r="Q2049">
        <v>8</v>
      </c>
      <c r="R2049">
        <v>1</v>
      </c>
    </row>
    <row r="2050" spans="1:18" x14ac:dyDescent="0.25">
      <c r="A2050" s="8" t="s">
        <v>697</v>
      </c>
      <c r="B2050">
        <v>1</v>
      </c>
      <c r="C2050">
        <v>0</v>
      </c>
      <c r="D2050">
        <v>2020</v>
      </c>
      <c r="E2050">
        <v>6</v>
      </c>
      <c r="F2050" t="s">
        <v>647</v>
      </c>
      <c r="G2050">
        <v>6020</v>
      </c>
      <c r="H2050" t="b">
        <v>0</v>
      </c>
      <c r="I2050">
        <v>3222.5</v>
      </c>
      <c r="J2050">
        <v>0</v>
      </c>
      <c r="K2050">
        <v>0</v>
      </c>
      <c r="L2050" t="s">
        <v>70</v>
      </c>
      <c r="M2050" t="s">
        <v>74</v>
      </c>
      <c r="N2050" t="s">
        <v>75</v>
      </c>
      <c r="O2050" t="s">
        <v>76</v>
      </c>
      <c r="P2050">
        <v>2</v>
      </c>
      <c r="Q2050">
        <v>2</v>
      </c>
      <c r="R2050">
        <v>1</v>
      </c>
    </row>
    <row r="2051" spans="1:18" x14ac:dyDescent="0.25">
      <c r="A2051" s="8" t="s">
        <v>697</v>
      </c>
      <c r="B2051">
        <v>1</v>
      </c>
      <c r="C2051">
        <v>0</v>
      </c>
      <c r="D2051">
        <v>2020</v>
      </c>
      <c r="E2051">
        <v>6</v>
      </c>
      <c r="F2051" t="s">
        <v>647</v>
      </c>
      <c r="G2051">
        <v>6095</v>
      </c>
      <c r="H2051" t="b">
        <v>0</v>
      </c>
      <c r="I2051">
        <v>700</v>
      </c>
      <c r="J2051">
        <v>0</v>
      </c>
      <c r="K2051">
        <v>0</v>
      </c>
      <c r="L2051" t="s">
        <v>70</v>
      </c>
      <c r="M2051" t="s">
        <v>74</v>
      </c>
      <c r="N2051" t="s">
        <v>75</v>
      </c>
      <c r="O2051" t="s">
        <v>115</v>
      </c>
      <c r="P2051">
        <v>2</v>
      </c>
      <c r="Q2051">
        <v>2</v>
      </c>
      <c r="R2051">
        <v>1</v>
      </c>
    </row>
    <row r="2052" spans="1:18" x14ac:dyDescent="0.25">
      <c r="A2052" s="8" t="s">
        <v>697</v>
      </c>
      <c r="B2052">
        <v>1</v>
      </c>
      <c r="C2052">
        <v>0</v>
      </c>
      <c r="D2052">
        <v>2020</v>
      </c>
      <c r="E2052">
        <v>6</v>
      </c>
      <c r="F2052" t="s">
        <v>647</v>
      </c>
      <c r="G2052">
        <v>6110</v>
      </c>
      <c r="H2052" t="b">
        <v>0</v>
      </c>
      <c r="I2052">
        <v>697.67000000000007</v>
      </c>
      <c r="J2052">
        <v>0</v>
      </c>
      <c r="K2052">
        <v>0</v>
      </c>
      <c r="L2052" t="s">
        <v>70</v>
      </c>
      <c r="M2052" t="s">
        <v>74</v>
      </c>
      <c r="N2052" t="s">
        <v>78</v>
      </c>
      <c r="O2052" t="s">
        <v>79</v>
      </c>
      <c r="P2052">
        <v>2</v>
      </c>
      <c r="Q2052">
        <v>2</v>
      </c>
      <c r="R2052">
        <v>2</v>
      </c>
    </row>
    <row r="2053" spans="1:18" x14ac:dyDescent="0.25">
      <c r="A2053" s="8" t="s">
        <v>697</v>
      </c>
      <c r="B2053">
        <v>1</v>
      </c>
      <c r="C2053">
        <v>0</v>
      </c>
      <c r="D2053">
        <v>2020</v>
      </c>
      <c r="E2053">
        <v>6</v>
      </c>
      <c r="F2053" t="s">
        <v>647</v>
      </c>
      <c r="G2053">
        <v>6111</v>
      </c>
      <c r="H2053" t="b">
        <v>0</v>
      </c>
      <c r="I2053">
        <v>14.5</v>
      </c>
      <c r="J2053">
        <v>0</v>
      </c>
      <c r="K2053">
        <v>0</v>
      </c>
      <c r="L2053" t="s">
        <v>70</v>
      </c>
      <c r="M2053" t="s">
        <v>74</v>
      </c>
      <c r="N2053" t="s">
        <v>78</v>
      </c>
      <c r="O2053" t="s">
        <v>80</v>
      </c>
      <c r="P2053">
        <v>2</v>
      </c>
      <c r="Q2053">
        <v>2</v>
      </c>
      <c r="R2053">
        <v>2</v>
      </c>
    </row>
    <row r="2054" spans="1:18" x14ac:dyDescent="0.25">
      <c r="A2054" s="8" t="s">
        <v>697</v>
      </c>
      <c r="B2054">
        <v>1</v>
      </c>
      <c r="C2054">
        <v>0</v>
      </c>
      <c r="D2054">
        <v>2020</v>
      </c>
      <c r="E2054">
        <v>6</v>
      </c>
      <c r="F2054" t="s">
        <v>647</v>
      </c>
      <c r="G2054">
        <v>6120</v>
      </c>
      <c r="H2054" t="b">
        <v>0</v>
      </c>
      <c r="I2054">
        <v>32.22</v>
      </c>
      <c r="J2054">
        <v>0</v>
      </c>
      <c r="K2054">
        <v>0</v>
      </c>
      <c r="L2054" t="s">
        <v>70</v>
      </c>
      <c r="M2054" t="s">
        <v>74</v>
      </c>
      <c r="N2054" t="s">
        <v>78</v>
      </c>
      <c r="O2054" t="s">
        <v>81</v>
      </c>
      <c r="P2054">
        <v>2</v>
      </c>
      <c r="Q2054">
        <v>2</v>
      </c>
      <c r="R2054">
        <v>2</v>
      </c>
    </row>
    <row r="2055" spans="1:18" x14ac:dyDescent="0.25">
      <c r="A2055" s="8" t="s">
        <v>697</v>
      </c>
      <c r="B2055">
        <v>1</v>
      </c>
      <c r="C2055">
        <v>0</v>
      </c>
      <c r="D2055">
        <v>2020</v>
      </c>
      <c r="E2055">
        <v>6</v>
      </c>
      <c r="F2055" t="s">
        <v>647</v>
      </c>
      <c r="G2055">
        <v>6140</v>
      </c>
      <c r="H2055" t="b">
        <v>0</v>
      </c>
      <c r="I2055">
        <v>150</v>
      </c>
      <c r="J2055">
        <v>0</v>
      </c>
      <c r="K2055">
        <v>0</v>
      </c>
      <c r="L2055" t="s">
        <v>70</v>
      </c>
      <c r="M2055" t="s">
        <v>74</v>
      </c>
      <c r="N2055" t="s">
        <v>78</v>
      </c>
      <c r="O2055" t="s">
        <v>147</v>
      </c>
      <c r="P2055">
        <v>2</v>
      </c>
      <c r="Q2055">
        <v>2</v>
      </c>
      <c r="R2055">
        <v>2</v>
      </c>
    </row>
    <row r="2056" spans="1:18" x14ac:dyDescent="0.25">
      <c r="A2056" s="8" t="s">
        <v>697</v>
      </c>
      <c r="B2056">
        <v>1</v>
      </c>
      <c r="C2056">
        <v>0</v>
      </c>
      <c r="D2056">
        <v>2020</v>
      </c>
      <c r="E2056">
        <v>6</v>
      </c>
      <c r="F2056" t="s">
        <v>647</v>
      </c>
      <c r="G2056">
        <v>6220</v>
      </c>
      <c r="H2056" t="b">
        <v>0</v>
      </c>
      <c r="I2056">
        <v>250</v>
      </c>
      <c r="J2056">
        <v>0</v>
      </c>
      <c r="K2056">
        <v>0</v>
      </c>
      <c r="L2056" t="s">
        <v>70</v>
      </c>
      <c r="M2056" t="s">
        <v>134</v>
      </c>
      <c r="N2056" t="s">
        <v>137</v>
      </c>
      <c r="O2056" t="s">
        <v>138</v>
      </c>
      <c r="P2056">
        <v>2</v>
      </c>
      <c r="Q2056">
        <v>3</v>
      </c>
      <c r="R2056">
        <v>2</v>
      </c>
    </row>
    <row r="2057" spans="1:18" x14ac:dyDescent="0.25">
      <c r="A2057" s="8" t="s">
        <v>697</v>
      </c>
      <c r="B2057">
        <v>1</v>
      </c>
      <c r="C2057">
        <v>0</v>
      </c>
      <c r="D2057">
        <v>2020</v>
      </c>
      <c r="E2057">
        <v>6</v>
      </c>
      <c r="F2057" t="s">
        <v>647</v>
      </c>
      <c r="G2057">
        <v>6300</v>
      </c>
      <c r="H2057" t="b">
        <v>0</v>
      </c>
      <c r="I2057">
        <v>400</v>
      </c>
      <c r="J2057">
        <v>0</v>
      </c>
      <c r="K2057">
        <v>0</v>
      </c>
      <c r="L2057" t="s">
        <v>70</v>
      </c>
      <c r="M2057" t="s">
        <v>82</v>
      </c>
      <c r="N2057" t="s">
        <v>83</v>
      </c>
      <c r="O2057" t="s">
        <v>82</v>
      </c>
      <c r="P2057">
        <v>2</v>
      </c>
      <c r="Q2057">
        <v>4</v>
      </c>
      <c r="R2057">
        <v>10</v>
      </c>
    </row>
    <row r="2058" spans="1:18" x14ac:dyDescent="0.25">
      <c r="A2058" s="8" t="s">
        <v>697</v>
      </c>
      <c r="B2058">
        <v>1</v>
      </c>
      <c r="C2058">
        <v>0</v>
      </c>
      <c r="D2058">
        <v>2020</v>
      </c>
      <c r="E2058">
        <v>6</v>
      </c>
      <c r="F2058" t="s">
        <v>647</v>
      </c>
      <c r="G2058">
        <v>6310</v>
      </c>
      <c r="H2058" t="b">
        <v>0</v>
      </c>
      <c r="I2058">
        <v>5300</v>
      </c>
      <c r="J2058">
        <v>0</v>
      </c>
      <c r="K2058">
        <v>0</v>
      </c>
      <c r="L2058" t="s">
        <v>70</v>
      </c>
      <c r="M2058" t="s">
        <v>82</v>
      </c>
      <c r="N2058" t="s">
        <v>84</v>
      </c>
      <c r="O2058" t="s">
        <v>85</v>
      </c>
      <c r="P2058">
        <v>2</v>
      </c>
      <c r="Q2058">
        <v>4</v>
      </c>
      <c r="R2058">
        <v>1</v>
      </c>
    </row>
    <row r="2059" spans="1:18" x14ac:dyDescent="0.25">
      <c r="A2059" s="8" t="s">
        <v>697</v>
      </c>
      <c r="B2059">
        <v>1</v>
      </c>
      <c r="C2059">
        <v>0</v>
      </c>
      <c r="D2059">
        <v>2020</v>
      </c>
      <c r="E2059">
        <v>6</v>
      </c>
      <c r="F2059" t="s">
        <v>647</v>
      </c>
      <c r="G2059">
        <v>6325</v>
      </c>
      <c r="H2059" t="b">
        <v>0</v>
      </c>
      <c r="I2059">
        <v>1110</v>
      </c>
      <c r="J2059">
        <v>0</v>
      </c>
      <c r="K2059">
        <v>0</v>
      </c>
      <c r="L2059" t="s">
        <v>70</v>
      </c>
      <c r="M2059" t="s">
        <v>82</v>
      </c>
      <c r="N2059" t="s">
        <v>84</v>
      </c>
      <c r="O2059" t="s">
        <v>86</v>
      </c>
      <c r="P2059">
        <v>2</v>
      </c>
      <c r="Q2059">
        <v>4</v>
      </c>
      <c r="R2059">
        <v>1</v>
      </c>
    </row>
    <row r="2060" spans="1:18" x14ac:dyDescent="0.25">
      <c r="A2060" s="8" t="s">
        <v>697</v>
      </c>
      <c r="B2060">
        <v>1</v>
      </c>
      <c r="C2060">
        <v>0</v>
      </c>
      <c r="D2060">
        <v>2020</v>
      </c>
      <c r="E2060">
        <v>6</v>
      </c>
      <c r="F2060" t="s">
        <v>647</v>
      </c>
      <c r="G2060">
        <v>6330</v>
      </c>
      <c r="H2060" t="b">
        <v>0</v>
      </c>
      <c r="I2060">
        <v>430</v>
      </c>
      <c r="J2060">
        <v>0</v>
      </c>
      <c r="K2060">
        <v>0</v>
      </c>
      <c r="L2060" t="s">
        <v>70</v>
      </c>
      <c r="M2060" t="s">
        <v>82</v>
      </c>
      <c r="N2060" t="s">
        <v>84</v>
      </c>
      <c r="O2060" t="s">
        <v>87</v>
      </c>
      <c r="P2060">
        <v>2</v>
      </c>
      <c r="Q2060">
        <v>4</v>
      </c>
      <c r="R2060">
        <v>1</v>
      </c>
    </row>
    <row r="2061" spans="1:18" x14ac:dyDescent="0.25">
      <c r="A2061" s="8" t="s">
        <v>697</v>
      </c>
      <c r="B2061">
        <v>1</v>
      </c>
      <c r="C2061">
        <v>0</v>
      </c>
      <c r="D2061">
        <v>2020</v>
      </c>
      <c r="E2061">
        <v>6</v>
      </c>
      <c r="F2061" t="s">
        <v>647</v>
      </c>
      <c r="G2061">
        <v>6400</v>
      </c>
      <c r="H2061" t="b">
        <v>0</v>
      </c>
      <c r="I2061">
        <v>1012.1700000000001</v>
      </c>
      <c r="J2061">
        <v>0</v>
      </c>
      <c r="K2061">
        <v>0</v>
      </c>
      <c r="L2061" t="s">
        <v>70</v>
      </c>
      <c r="M2061" t="s">
        <v>82</v>
      </c>
      <c r="N2061" t="s">
        <v>88</v>
      </c>
      <c r="O2061" t="s">
        <v>89</v>
      </c>
      <c r="P2061">
        <v>2</v>
      </c>
      <c r="Q2061">
        <v>4</v>
      </c>
      <c r="R2061">
        <v>2</v>
      </c>
    </row>
    <row r="2062" spans="1:18" x14ac:dyDescent="0.25">
      <c r="A2062" s="8" t="s">
        <v>697</v>
      </c>
      <c r="B2062">
        <v>1</v>
      </c>
      <c r="C2062">
        <v>0</v>
      </c>
      <c r="D2062">
        <v>2020</v>
      </c>
      <c r="E2062">
        <v>6</v>
      </c>
      <c r="F2062" t="s">
        <v>647</v>
      </c>
      <c r="G2062">
        <v>6650</v>
      </c>
      <c r="H2062" t="b">
        <v>0</v>
      </c>
      <c r="I2062">
        <v>200</v>
      </c>
      <c r="J2062">
        <v>0</v>
      </c>
      <c r="K2062">
        <v>0</v>
      </c>
      <c r="L2062" t="s">
        <v>70</v>
      </c>
      <c r="M2062" t="s">
        <v>82</v>
      </c>
      <c r="N2062" t="s">
        <v>94</v>
      </c>
      <c r="O2062" t="s">
        <v>96</v>
      </c>
      <c r="P2062">
        <v>2</v>
      </c>
      <c r="Q2062">
        <v>4</v>
      </c>
      <c r="R2062">
        <v>5</v>
      </c>
    </row>
    <row r="2063" spans="1:18" x14ac:dyDescent="0.25">
      <c r="A2063" s="8" t="s">
        <v>697</v>
      </c>
      <c r="B2063">
        <v>1</v>
      </c>
      <c r="C2063">
        <v>0</v>
      </c>
      <c r="D2063">
        <v>2020</v>
      </c>
      <c r="E2063">
        <v>6</v>
      </c>
      <c r="F2063" t="s">
        <v>647</v>
      </c>
      <c r="G2063">
        <v>6800</v>
      </c>
      <c r="H2063" t="b">
        <v>0</v>
      </c>
      <c r="I2063">
        <v>40</v>
      </c>
      <c r="J2063">
        <v>0</v>
      </c>
      <c r="K2063">
        <v>0</v>
      </c>
      <c r="L2063" t="s">
        <v>70</v>
      </c>
      <c r="M2063" t="s">
        <v>82</v>
      </c>
      <c r="N2063" t="s">
        <v>99</v>
      </c>
      <c r="O2063" t="s">
        <v>123</v>
      </c>
      <c r="P2063">
        <v>2</v>
      </c>
      <c r="Q2063">
        <v>4</v>
      </c>
      <c r="R2063">
        <v>6</v>
      </c>
    </row>
    <row r="2064" spans="1:18" x14ac:dyDescent="0.25">
      <c r="A2064" s="8" t="s">
        <v>697</v>
      </c>
      <c r="B2064">
        <v>1</v>
      </c>
      <c r="C2064">
        <v>0</v>
      </c>
      <c r="D2064">
        <v>2020</v>
      </c>
      <c r="E2064">
        <v>6</v>
      </c>
      <c r="F2064" t="s">
        <v>647</v>
      </c>
      <c r="G2064">
        <v>6805</v>
      </c>
      <c r="H2064" t="b">
        <v>0</v>
      </c>
      <c r="I2064">
        <v>440</v>
      </c>
      <c r="J2064">
        <v>0</v>
      </c>
      <c r="K2064">
        <v>0</v>
      </c>
      <c r="L2064" t="s">
        <v>70</v>
      </c>
      <c r="M2064" t="s">
        <v>82</v>
      </c>
      <c r="N2064" t="s">
        <v>99</v>
      </c>
      <c r="O2064" t="s">
        <v>100</v>
      </c>
      <c r="P2064">
        <v>2</v>
      </c>
      <c r="Q2064">
        <v>4</v>
      </c>
      <c r="R2064">
        <v>6</v>
      </c>
    </row>
    <row r="2065" spans="1:18" x14ac:dyDescent="0.25">
      <c r="A2065" s="8" t="s">
        <v>697</v>
      </c>
      <c r="B2065">
        <v>1</v>
      </c>
      <c r="C2065">
        <v>0</v>
      </c>
      <c r="D2065">
        <v>2020</v>
      </c>
      <c r="E2065">
        <v>6</v>
      </c>
      <c r="F2065" t="s">
        <v>647</v>
      </c>
      <c r="G2065">
        <v>6815</v>
      </c>
      <c r="H2065" t="b">
        <v>0</v>
      </c>
      <c r="I2065">
        <v>200</v>
      </c>
      <c r="J2065">
        <v>0</v>
      </c>
      <c r="K2065">
        <v>0</v>
      </c>
      <c r="L2065" t="s">
        <v>70</v>
      </c>
      <c r="M2065" t="s">
        <v>82</v>
      </c>
      <c r="N2065" t="s">
        <v>99</v>
      </c>
      <c r="O2065" t="s">
        <v>99</v>
      </c>
      <c r="P2065">
        <v>2</v>
      </c>
      <c r="Q2065">
        <v>4</v>
      </c>
      <c r="R2065">
        <v>6</v>
      </c>
    </row>
    <row r="2066" spans="1:18" x14ac:dyDescent="0.25">
      <c r="A2066" s="8" t="s">
        <v>697</v>
      </c>
      <c r="B2066">
        <v>1</v>
      </c>
      <c r="C2066">
        <v>0</v>
      </c>
      <c r="D2066">
        <v>2020</v>
      </c>
      <c r="E2066">
        <v>6</v>
      </c>
      <c r="F2066" t="s">
        <v>647</v>
      </c>
      <c r="G2066">
        <v>6825</v>
      </c>
      <c r="H2066" t="b">
        <v>0</v>
      </c>
      <c r="I2066">
        <v>5000</v>
      </c>
      <c r="J2066">
        <v>0</v>
      </c>
      <c r="K2066">
        <v>0</v>
      </c>
      <c r="L2066" t="s">
        <v>70</v>
      </c>
      <c r="M2066" t="s">
        <v>82</v>
      </c>
      <c r="N2066" t="s">
        <v>101</v>
      </c>
      <c r="O2066" t="s">
        <v>102</v>
      </c>
      <c r="P2066">
        <v>2</v>
      </c>
      <c r="Q2066">
        <v>4</v>
      </c>
      <c r="R2066">
        <v>9</v>
      </c>
    </row>
    <row r="2067" spans="1:18" x14ac:dyDescent="0.25">
      <c r="A2067" s="8" t="s">
        <v>697</v>
      </c>
      <c r="B2067">
        <v>1</v>
      </c>
      <c r="C2067">
        <v>0</v>
      </c>
      <c r="D2067">
        <v>2020</v>
      </c>
      <c r="E2067">
        <v>6</v>
      </c>
      <c r="F2067" t="s">
        <v>647</v>
      </c>
      <c r="G2067">
        <v>6830</v>
      </c>
      <c r="H2067" t="b">
        <v>0</v>
      </c>
      <c r="I2067">
        <v>940</v>
      </c>
      <c r="J2067">
        <v>0</v>
      </c>
      <c r="K2067">
        <v>0</v>
      </c>
      <c r="L2067" t="s">
        <v>70</v>
      </c>
      <c r="M2067" t="s">
        <v>82</v>
      </c>
      <c r="N2067" t="s">
        <v>101</v>
      </c>
      <c r="O2067" t="s">
        <v>151</v>
      </c>
      <c r="P2067">
        <v>2</v>
      </c>
      <c r="Q2067">
        <v>4</v>
      </c>
      <c r="R2067">
        <v>9</v>
      </c>
    </row>
    <row r="2068" spans="1:18" x14ac:dyDescent="0.25">
      <c r="A2068" s="8" t="s">
        <v>697</v>
      </c>
      <c r="B2068">
        <v>1</v>
      </c>
      <c r="C2068">
        <v>0</v>
      </c>
      <c r="D2068">
        <v>2020</v>
      </c>
      <c r="E2068">
        <v>6</v>
      </c>
      <c r="F2068" t="s">
        <v>647</v>
      </c>
      <c r="G2068">
        <v>6855</v>
      </c>
      <c r="H2068" t="b">
        <v>0</v>
      </c>
      <c r="I2068">
        <v>200</v>
      </c>
      <c r="J2068">
        <v>0</v>
      </c>
      <c r="K2068">
        <v>0</v>
      </c>
      <c r="L2068" t="s">
        <v>70</v>
      </c>
      <c r="M2068" t="s">
        <v>82</v>
      </c>
      <c r="N2068" t="s">
        <v>103</v>
      </c>
      <c r="O2068" t="s">
        <v>104</v>
      </c>
      <c r="P2068">
        <v>2</v>
      </c>
      <c r="Q2068">
        <v>4</v>
      </c>
      <c r="R2068">
        <v>11</v>
      </c>
    </row>
    <row r="2069" spans="1:18" x14ac:dyDescent="0.25">
      <c r="A2069" s="8" t="s">
        <v>697</v>
      </c>
      <c r="B2069">
        <v>1</v>
      </c>
      <c r="C2069">
        <v>0</v>
      </c>
      <c r="D2069">
        <v>2020</v>
      </c>
      <c r="E2069">
        <v>6</v>
      </c>
      <c r="F2069" t="s">
        <v>647</v>
      </c>
      <c r="G2069">
        <v>7310</v>
      </c>
      <c r="H2069" t="b">
        <v>0</v>
      </c>
      <c r="I2069">
        <v>1200</v>
      </c>
      <c r="J2069">
        <v>0</v>
      </c>
      <c r="K2069">
        <v>0</v>
      </c>
      <c r="L2069" t="s">
        <v>126</v>
      </c>
      <c r="M2069" t="s">
        <v>127</v>
      </c>
      <c r="N2069" t="s">
        <v>127</v>
      </c>
      <c r="O2069" t="s">
        <v>146</v>
      </c>
      <c r="P2069">
        <v>4</v>
      </c>
      <c r="Q2069">
        <v>2</v>
      </c>
      <c r="R2069">
        <v>1</v>
      </c>
    </row>
    <row r="2070" spans="1:18" x14ac:dyDescent="0.25">
      <c r="A2070" s="8" t="s">
        <v>697</v>
      </c>
      <c r="B2070">
        <v>1</v>
      </c>
      <c r="C2070">
        <v>0</v>
      </c>
      <c r="D2070">
        <v>2020</v>
      </c>
      <c r="E2070">
        <v>6</v>
      </c>
      <c r="F2070" t="s">
        <v>648</v>
      </c>
      <c r="G2070">
        <v>670</v>
      </c>
      <c r="H2070" t="b">
        <v>0</v>
      </c>
      <c r="I2070">
        <v>2000</v>
      </c>
      <c r="J2070">
        <v>0</v>
      </c>
      <c r="K2070">
        <v>1</v>
      </c>
      <c r="L2070" t="s">
        <v>9</v>
      </c>
      <c r="M2070" t="s">
        <v>13</v>
      </c>
      <c r="N2070" t="s">
        <v>14</v>
      </c>
      <c r="O2070" t="s">
        <v>18</v>
      </c>
      <c r="P2070">
        <v>1</v>
      </c>
      <c r="Q2070">
        <v>2</v>
      </c>
      <c r="R2070">
        <v>3</v>
      </c>
    </row>
    <row r="2071" spans="1:18" x14ac:dyDescent="0.25">
      <c r="A2071" s="8" t="s">
        <v>697</v>
      </c>
      <c r="B2071">
        <v>1</v>
      </c>
      <c r="C2071">
        <v>0</v>
      </c>
      <c r="D2071">
        <v>2020</v>
      </c>
      <c r="E2071">
        <v>6</v>
      </c>
      <c r="F2071" t="s">
        <v>648</v>
      </c>
      <c r="G2071">
        <v>1406</v>
      </c>
      <c r="H2071" t="b">
        <v>0</v>
      </c>
      <c r="I2071">
        <v>646</v>
      </c>
      <c r="J2071">
        <v>0</v>
      </c>
      <c r="K2071">
        <v>1</v>
      </c>
      <c r="L2071" t="s">
        <v>19</v>
      </c>
      <c r="M2071" t="s">
        <v>23</v>
      </c>
      <c r="N2071" t="s">
        <v>24</v>
      </c>
      <c r="O2071" t="s">
        <v>27</v>
      </c>
      <c r="P2071">
        <v>2</v>
      </c>
      <c r="Q2071">
        <v>2</v>
      </c>
      <c r="R2071">
        <v>4</v>
      </c>
    </row>
    <row r="2072" spans="1:18" x14ac:dyDescent="0.25">
      <c r="A2072" s="8" t="s">
        <v>697</v>
      </c>
      <c r="B2072">
        <v>1</v>
      </c>
      <c r="C2072">
        <v>0</v>
      </c>
      <c r="D2072">
        <v>2020</v>
      </c>
      <c r="E2072">
        <v>6</v>
      </c>
      <c r="F2072" t="s">
        <v>648</v>
      </c>
      <c r="G2072">
        <v>1800</v>
      </c>
      <c r="H2072" t="b">
        <v>0</v>
      </c>
      <c r="I2072">
        <v>266</v>
      </c>
      <c r="J2072">
        <v>4046</v>
      </c>
      <c r="K2072">
        <v>1</v>
      </c>
      <c r="L2072" t="s">
        <v>19</v>
      </c>
      <c r="M2072" t="s">
        <v>30</v>
      </c>
      <c r="N2072" t="s">
        <v>31</v>
      </c>
      <c r="O2072" t="s">
        <v>33</v>
      </c>
      <c r="P2072">
        <v>2</v>
      </c>
      <c r="Q2072">
        <v>4</v>
      </c>
      <c r="R2072">
        <v>1</v>
      </c>
    </row>
    <row r="2073" spans="1:18" x14ac:dyDescent="0.25">
      <c r="A2073" s="8" t="s">
        <v>697</v>
      </c>
      <c r="B2073">
        <v>1</v>
      </c>
      <c r="C2073">
        <v>0</v>
      </c>
      <c r="D2073">
        <v>2020</v>
      </c>
      <c r="E2073">
        <v>6</v>
      </c>
      <c r="F2073" t="s">
        <v>648</v>
      </c>
      <c r="G2073">
        <v>3300</v>
      </c>
      <c r="H2073" t="b">
        <v>0</v>
      </c>
      <c r="I2073">
        <v>1666</v>
      </c>
      <c r="J2073">
        <v>1666</v>
      </c>
      <c r="K2073">
        <v>2</v>
      </c>
      <c r="L2073" t="s">
        <v>51</v>
      </c>
      <c r="M2073" t="s">
        <v>149</v>
      </c>
      <c r="N2073" t="s">
        <v>149</v>
      </c>
      <c r="O2073" t="s">
        <v>150</v>
      </c>
      <c r="P2073">
        <v>3</v>
      </c>
      <c r="Q2073">
        <v>4</v>
      </c>
      <c r="R2073">
        <v>1</v>
      </c>
    </row>
    <row r="2074" spans="1:18" x14ac:dyDescent="0.25">
      <c r="A2074" s="8" t="s">
        <v>697</v>
      </c>
      <c r="B2074">
        <v>1</v>
      </c>
      <c r="C2074">
        <v>0</v>
      </c>
      <c r="D2074">
        <v>2020</v>
      </c>
      <c r="E2074">
        <v>6</v>
      </c>
      <c r="F2074" t="s">
        <v>648</v>
      </c>
      <c r="G2074">
        <v>3820</v>
      </c>
      <c r="H2074" t="b">
        <v>0</v>
      </c>
      <c r="I2074">
        <v>0</v>
      </c>
      <c r="J2074">
        <v>266</v>
      </c>
      <c r="K2074">
        <v>2</v>
      </c>
      <c r="L2074" t="s">
        <v>51</v>
      </c>
      <c r="M2074" t="s">
        <v>52</v>
      </c>
      <c r="N2074" t="s">
        <v>52</v>
      </c>
      <c r="O2074" t="s">
        <v>119</v>
      </c>
      <c r="P2074">
        <v>3</v>
      </c>
      <c r="Q2074">
        <v>8</v>
      </c>
      <c r="R2074">
        <v>1</v>
      </c>
    </row>
    <row r="2075" spans="1:18" x14ac:dyDescent="0.25">
      <c r="A2075" s="8" t="s">
        <v>697</v>
      </c>
      <c r="B2075">
        <v>1</v>
      </c>
      <c r="C2075">
        <v>0</v>
      </c>
      <c r="D2075">
        <v>2020</v>
      </c>
      <c r="E2075">
        <v>6</v>
      </c>
      <c r="F2075" t="s">
        <v>648</v>
      </c>
      <c r="G2075">
        <v>6495</v>
      </c>
      <c r="H2075" t="b">
        <v>0</v>
      </c>
      <c r="I2075">
        <v>1400</v>
      </c>
      <c r="J2075">
        <v>0</v>
      </c>
      <c r="K2075">
        <v>0</v>
      </c>
      <c r="L2075" t="s">
        <v>70</v>
      </c>
      <c r="M2075" t="s">
        <v>82</v>
      </c>
      <c r="N2075" t="s">
        <v>91</v>
      </c>
      <c r="O2075" t="s">
        <v>93</v>
      </c>
      <c r="P2075">
        <v>2</v>
      </c>
      <c r="Q2075">
        <v>4</v>
      </c>
      <c r="R2075">
        <v>3</v>
      </c>
    </row>
    <row r="2076" spans="1:18" x14ac:dyDescent="0.25">
      <c r="A2076" s="8" t="s">
        <v>697</v>
      </c>
      <c r="B2076">
        <v>1</v>
      </c>
      <c r="C2076">
        <v>0</v>
      </c>
      <c r="D2076">
        <v>2020</v>
      </c>
      <c r="E2076">
        <v>6</v>
      </c>
      <c r="F2076" t="s">
        <v>649</v>
      </c>
      <c r="G2076">
        <v>1800</v>
      </c>
      <c r="H2076" t="b">
        <v>0</v>
      </c>
      <c r="I2076">
        <v>0</v>
      </c>
      <c r="J2076">
        <v>26975.23</v>
      </c>
      <c r="K2076">
        <v>1</v>
      </c>
      <c r="L2076" t="s">
        <v>19</v>
      </c>
      <c r="M2076" t="s">
        <v>30</v>
      </c>
      <c r="N2076" t="s">
        <v>31</v>
      </c>
      <c r="O2076" t="s">
        <v>33</v>
      </c>
      <c r="P2076">
        <v>2</v>
      </c>
      <c r="Q2076">
        <v>4</v>
      </c>
      <c r="R2076">
        <v>1</v>
      </c>
    </row>
    <row r="2077" spans="1:18" x14ac:dyDescent="0.25">
      <c r="A2077" s="8" t="s">
        <v>697</v>
      </c>
      <c r="B2077">
        <v>1</v>
      </c>
      <c r="C2077">
        <v>0</v>
      </c>
      <c r="D2077">
        <v>2020</v>
      </c>
      <c r="E2077">
        <v>6</v>
      </c>
      <c r="F2077" t="s">
        <v>649</v>
      </c>
      <c r="G2077">
        <v>6020</v>
      </c>
      <c r="H2077" t="b">
        <v>0</v>
      </c>
      <c r="I2077">
        <v>12500</v>
      </c>
      <c r="J2077">
        <v>0</v>
      </c>
      <c r="K2077">
        <v>0</v>
      </c>
      <c r="L2077" t="s">
        <v>70</v>
      </c>
      <c r="M2077" t="s">
        <v>74</v>
      </c>
      <c r="N2077" t="s">
        <v>75</v>
      </c>
      <c r="O2077" t="s">
        <v>76</v>
      </c>
      <c r="P2077">
        <v>2</v>
      </c>
      <c r="Q2077">
        <v>2</v>
      </c>
      <c r="R2077">
        <v>1</v>
      </c>
    </row>
    <row r="2078" spans="1:18" x14ac:dyDescent="0.25">
      <c r="A2078" s="8" t="s">
        <v>697</v>
      </c>
      <c r="B2078">
        <v>1</v>
      </c>
      <c r="C2078">
        <v>0</v>
      </c>
      <c r="D2078">
        <v>2020</v>
      </c>
      <c r="E2078">
        <v>6</v>
      </c>
      <c r="F2078" t="s">
        <v>649</v>
      </c>
      <c r="G2078">
        <v>6024</v>
      </c>
      <c r="H2078" t="b">
        <v>0</v>
      </c>
      <c r="I2078">
        <v>9000</v>
      </c>
      <c r="J2078">
        <v>0</v>
      </c>
      <c r="K2078">
        <v>0</v>
      </c>
      <c r="L2078" t="s">
        <v>70</v>
      </c>
      <c r="M2078" t="s">
        <v>74</v>
      </c>
      <c r="N2078" t="s">
        <v>75</v>
      </c>
      <c r="O2078" t="s">
        <v>77</v>
      </c>
      <c r="P2078">
        <v>2</v>
      </c>
      <c r="Q2078">
        <v>2</v>
      </c>
      <c r="R2078">
        <v>1</v>
      </c>
    </row>
    <row r="2079" spans="1:18" x14ac:dyDescent="0.25">
      <c r="A2079" s="8" t="s">
        <v>697</v>
      </c>
      <c r="B2079">
        <v>1</v>
      </c>
      <c r="C2079">
        <v>0</v>
      </c>
      <c r="D2079">
        <v>2020</v>
      </c>
      <c r="E2079">
        <v>6</v>
      </c>
      <c r="F2079" t="s">
        <v>649</v>
      </c>
      <c r="G2079">
        <v>6110</v>
      </c>
      <c r="H2079" t="b">
        <v>0</v>
      </c>
      <c r="I2079">
        <v>3624.1500000000005</v>
      </c>
      <c r="J2079">
        <v>0</v>
      </c>
      <c r="K2079">
        <v>0</v>
      </c>
      <c r="L2079" t="s">
        <v>70</v>
      </c>
      <c r="M2079" t="s">
        <v>74</v>
      </c>
      <c r="N2079" t="s">
        <v>78</v>
      </c>
      <c r="O2079" t="s">
        <v>79</v>
      </c>
      <c r="P2079">
        <v>2</v>
      </c>
      <c r="Q2079">
        <v>2</v>
      </c>
      <c r="R2079">
        <v>2</v>
      </c>
    </row>
    <row r="2080" spans="1:18" x14ac:dyDescent="0.25">
      <c r="A2080" s="8" t="s">
        <v>697</v>
      </c>
      <c r="B2080">
        <v>1</v>
      </c>
      <c r="C2080">
        <v>0</v>
      </c>
      <c r="D2080">
        <v>2020</v>
      </c>
      <c r="E2080">
        <v>6</v>
      </c>
      <c r="F2080" t="s">
        <v>649</v>
      </c>
      <c r="G2080">
        <v>6111</v>
      </c>
      <c r="H2080" t="b">
        <v>0</v>
      </c>
      <c r="I2080">
        <v>86.08</v>
      </c>
      <c r="J2080">
        <v>0</v>
      </c>
      <c r="K2080">
        <v>0</v>
      </c>
      <c r="L2080" t="s">
        <v>70</v>
      </c>
      <c r="M2080" t="s">
        <v>74</v>
      </c>
      <c r="N2080" t="s">
        <v>78</v>
      </c>
      <c r="O2080" t="s">
        <v>80</v>
      </c>
      <c r="P2080">
        <v>2</v>
      </c>
      <c r="Q2080">
        <v>2</v>
      </c>
      <c r="R2080">
        <v>2</v>
      </c>
    </row>
    <row r="2081" spans="1:18" x14ac:dyDescent="0.25">
      <c r="A2081" s="8" t="s">
        <v>697</v>
      </c>
      <c r="B2081">
        <v>1</v>
      </c>
      <c r="C2081">
        <v>0</v>
      </c>
      <c r="D2081">
        <v>2020</v>
      </c>
      <c r="E2081">
        <v>6</v>
      </c>
      <c r="F2081" t="s">
        <v>649</v>
      </c>
      <c r="G2081">
        <v>6120</v>
      </c>
      <c r="H2081" t="b">
        <v>0</v>
      </c>
      <c r="I2081">
        <v>215</v>
      </c>
      <c r="J2081">
        <v>0</v>
      </c>
      <c r="K2081">
        <v>0</v>
      </c>
      <c r="L2081" t="s">
        <v>70</v>
      </c>
      <c r="M2081" t="s">
        <v>74</v>
      </c>
      <c r="N2081" t="s">
        <v>78</v>
      </c>
      <c r="O2081" t="s">
        <v>81</v>
      </c>
      <c r="P2081">
        <v>2</v>
      </c>
      <c r="Q2081">
        <v>2</v>
      </c>
      <c r="R2081">
        <v>2</v>
      </c>
    </row>
    <row r="2082" spans="1:18" x14ac:dyDescent="0.25">
      <c r="A2082" s="8" t="s">
        <v>697</v>
      </c>
      <c r="B2082">
        <v>1</v>
      </c>
      <c r="C2082">
        <v>0</v>
      </c>
      <c r="D2082">
        <v>2020</v>
      </c>
      <c r="E2082">
        <v>6</v>
      </c>
      <c r="F2082" t="s">
        <v>649</v>
      </c>
      <c r="G2082">
        <v>6140</v>
      </c>
      <c r="H2082" t="b">
        <v>0</v>
      </c>
      <c r="I2082">
        <v>150</v>
      </c>
      <c r="J2082">
        <v>0</v>
      </c>
      <c r="K2082">
        <v>0</v>
      </c>
      <c r="L2082" t="s">
        <v>70</v>
      </c>
      <c r="M2082" t="s">
        <v>74</v>
      </c>
      <c r="N2082" t="s">
        <v>78</v>
      </c>
      <c r="O2082" t="s">
        <v>147</v>
      </c>
      <c r="P2082">
        <v>2</v>
      </c>
      <c r="Q2082">
        <v>2</v>
      </c>
      <c r="R2082">
        <v>2</v>
      </c>
    </row>
    <row r="2083" spans="1:18" x14ac:dyDescent="0.25">
      <c r="A2083" s="8" t="s">
        <v>697</v>
      </c>
      <c r="B2083">
        <v>1</v>
      </c>
      <c r="C2083">
        <v>0</v>
      </c>
      <c r="D2083">
        <v>2020</v>
      </c>
      <c r="E2083">
        <v>6</v>
      </c>
      <c r="F2083" t="s">
        <v>649</v>
      </c>
      <c r="G2083">
        <v>6650</v>
      </c>
      <c r="H2083" t="b">
        <v>0</v>
      </c>
      <c r="I2083">
        <v>1400</v>
      </c>
      <c r="J2083">
        <v>0</v>
      </c>
      <c r="K2083">
        <v>0</v>
      </c>
      <c r="L2083" t="s">
        <v>70</v>
      </c>
      <c r="M2083" t="s">
        <v>82</v>
      </c>
      <c r="N2083" t="s">
        <v>94</v>
      </c>
      <c r="O2083" t="s">
        <v>96</v>
      </c>
      <c r="P2083">
        <v>2</v>
      </c>
      <c r="Q2083">
        <v>4</v>
      </c>
      <c r="R2083">
        <v>5</v>
      </c>
    </row>
    <row r="2084" spans="1:18" x14ac:dyDescent="0.25">
      <c r="A2084" s="8" t="s">
        <v>697</v>
      </c>
      <c r="B2084">
        <v>1</v>
      </c>
      <c r="C2084">
        <v>0</v>
      </c>
      <c r="D2084">
        <v>2020</v>
      </c>
      <c r="E2084">
        <v>6</v>
      </c>
      <c r="F2084" t="s">
        <v>650</v>
      </c>
      <c r="G2084">
        <v>143</v>
      </c>
      <c r="H2084" t="b">
        <v>0</v>
      </c>
      <c r="I2084">
        <v>9000</v>
      </c>
      <c r="J2084">
        <v>5800</v>
      </c>
      <c r="K2084">
        <v>1</v>
      </c>
      <c r="L2084" t="s">
        <v>9</v>
      </c>
      <c r="M2084" t="s">
        <v>10</v>
      </c>
      <c r="N2084" t="s">
        <v>11</v>
      </c>
      <c r="O2084" t="s">
        <v>12</v>
      </c>
      <c r="P2084">
        <v>1</v>
      </c>
      <c r="Q2084">
        <v>1</v>
      </c>
      <c r="R2084">
        <v>1</v>
      </c>
    </row>
    <row r="2085" spans="1:18" x14ac:dyDescent="0.25">
      <c r="A2085" s="8" t="s">
        <v>697</v>
      </c>
      <c r="B2085">
        <v>1</v>
      </c>
      <c r="C2085">
        <v>0</v>
      </c>
      <c r="D2085">
        <v>2020</v>
      </c>
      <c r="E2085">
        <v>6</v>
      </c>
      <c r="F2085" t="s">
        <v>650</v>
      </c>
      <c r="G2085">
        <v>1406</v>
      </c>
      <c r="H2085" t="b">
        <v>0</v>
      </c>
      <c r="I2085">
        <v>1710</v>
      </c>
      <c r="J2085">
        <v>0</v>
      </c>
      <c r="K2085">
        <v>1</v>
      </c>
      <c r="L2085" t="s">
        <v>19</v>
      </c>
      <c r="M2085" t="s">
        <v>23</v>
      </c>
      <c r="N2085" t="s">
        <v>24</v>
      </c>
      <c r="O2085" t="s">
        <v>27</v>
      </c>
      <c r="P2085">
        <v>2</v>
      </c>
      <c r="Q2085">
        <v>2</v>
      </c>
      <c r="R2085">
        <v>4</v>
      </c>
    </row>
    <row r="2086" spans="1:18" x14ac:dyDescent="0.25">
      <c r="A2086" s="8" t="s">
        <v>697</v>
      </c>
      <c r="B2086">
        <v>1</v>
      </c>
      <c r="C2086">
        <v>0</v>
      </c>
      <c r="D2086">
        <v>2020</v>
      </c>
      <c r="E2086">
        <v>6</v>
      </c>
      <c r="F2086" t="s">
        <v>650</v>
      </c>
      <c r="G2086">
        <v>1800</v>
      </c>
      <c r="H2086" t="b">
        <v>0</v>
      </c>
      <c r="I2086">
        <v>2992.68</v>
      </c>
      <c r="J2086">
        <v>31089.579999999998</v>
      </c>
      <c r="K2086">
        <v>1</v>
      </c>
      <c r="L2086" t="s">
        <v>19</v>
      </c>
      <c r="M2086" t="s">
        <v>30</v>
      </c>
      <c r="N2086" t="s">
        <v>31</v>
      </c>
      <c r="O2086" t="s">
        <v>33</v>
      </c>
      <c r="P2086">
        <v>2</v>
      </c>
      <c r="Q2086">
        <v>4</v>
      </c>
      <c r="R2086">
        <v>1</v>
      </c>
    </row>
    <row r="2087" spans="1:18" x14ac:dyDescent="0.25">
      <c r="A2087" s="8" t="s">
        <v>697</v>
      </c>
      <c r="B2087">
        <v>1</v>
      </c>
      <c r="C2087">
        <v>0</v>
      </c>
      <c r="D2087">
        <v>2020</v>
      </c>
      <c r="E2087">
        <v>6</v>
      </c>
      <c r="F2087" t="s">
        <v>650</v>
      </c>
      <c r="G2087">
        <v>3820</v>
      </c>
      <c r="H2087" t="b">
        <v>0</v>
      </c>
      <c r="I2087">
        <v>598.5</v>
      </c>
      <c r="J2087">
        <v>2992.68</v>
      </c>
      <c r="K2087">
        <v>2</v>
      </c>
      <c r="L2087" t="s">
        <v>51</v>
      </c>
      <c r="M2087" t="s">
        <v>52</v>
      </c>
      <c r="N2087" t="s">
        <v>52</v>
      </c>
      <c r="O2087" t="s">
        <v>119</v>
      </c>
      <c r="P2087">
        <v>3</v>
      </c>
      <c r="Q2087">
        <v>8</v>
      </c>
      <c r="R2087">
        <v>1</v>
      </c>
    </row>
    <row r="2088" spans="1:18" x14ac:dyDescent="0.25">
      <c r="A2088" s="8" t="s">
        <v>697</v>
      </c>
      <c r="B2088">
        <v>1</v>
      </c>
      <c r="C2088">
        <v>0</v>
      </c>
      <c r="D2088">
        <v>2020</v>
      </c>
      <c r="E2088">
        <v>6</v>
      </c>
      <c r="F2088" t="s">
        <v>650</v>
      </c>
      <c r="G2088">
        <v>6020</v>
      </c>
      <c r="H2088" t="b">
        <v>0</v>
      </c>
      <c r="I2088">
        <v>5950</v>
      </c>
      <c r="J2088">
        <v>0</v>
      </c>
      <c r="K2088">
        <v>0</v>
      </c>
      <c r="L2088" t="s">
        <v>70</v>
      </c>
      <c r="M2088" t="s">
        <v>74</v>
      </c>
      <c r="N2088" t="s">
        <v>75</v>
      </c>
      <c r="O2088" t="s">
        <v>76</v>
      </c>
      <c r="P2088">
        <v>2</v>
      </c>
      <c r="Q2088">
        <v>2</v>
      </c>
      <c r="R2088">
        <v>1</v>
      </c>
    </row>
    <row r="2089" spans="1:18" x14ac:dyDescent="0.25">
      <c r="A2089" s="8" t="s">
        <v>697</v>
      </c>
      <c r="B2089">
        <v>1</v>
      </c>
      <c r="C2089">
        <v>0</v>
      </c>
      <c r="D2089">
        <v>2020</v>
      </c>
      <c r="E2089">
        <v>6</v>
      </c>
      <c r="F2089" t="s">
        <v>650</v>
      </c>
      <c r="G2089">
        <v>6024</v>
      </c>
      <c r="H2089" t="b">
        <v>0</v>
      </c>
      <c r="I2089">
        <v>10000</v>
      </c>
      <c r="J2089">
        <v>0</v>
      </c>
      <c r="K2089">
        <v>0</v>
      </c>
      <c r="L2089" t="s">
        <v>70</v>
      </c>
      <c r="M2089" t="s">
        <v>74</v>
      </c>
      <c r="N2089" t="s">
        <v>75</v>
      </c>
      <c r="O2089" t="s">
        <v>77</v>
      </c>
      <c r="P2089">
        <v>2</v>
      </c>
      <c r="Q2089">
        <v>2</v>
      </c>
      <c r="R2089">
        <v>1</v>
      </c>
    </row>
    <row r="2090" spans="1:18" x14ac:dyDescent="0.25">
      <c r="A2090" s="8" t="s">
        <v>697</v>
      </c>
      <c r="B2090">
        <v>1</v>
      </c>
      <c r="C2090">
        <v>0</v>
      </c>
      <c r="D2090">
        <v>2020</v>
      </c>
      <c r="E2090">
        <v>6</v>
      </c>
      <c r="F2090" t="s">
        <v>650</v>
      </c>
      <c r="G2090">
        <v>6110</v>
      </c>
      <c r="H2090" t="b">
        <v>0</v>
      </c>
      <c r="I2090">
        <v>2413.75</v>
      </c>
      <c r="J2090">
        <v>0</v>
      </c>
      <c r="K2090">
        <v>0</v>
      </c>
      <c r="L2090" t="s">
        <v>70</v>
      </c>
      <c r="M2090" t="s">
        <v>74</v>
      </c>
      <c r="N2090" t="s">
        <v>78</v>
      </c>
      <c r="O2090" t="s">
        <v>79</v>
      </c>
      <c r="P2090">
        <v>2</v>
      </c>
      <c r="Q2090">
        <v>2</v>
      </c>
      <c r="R2090">
        <v>2</v>
      </c>
    </row>
    <row r="2091" spans="1:18" x14ac:dyDescent="0.25">
      <c r="A2091" s="8" t="s">
        <v>697</v>
      </c>
      <c r="B2091">
        <v>1</v>
      </c>
      <c r="C2091">
        <v>0</v>
      </c>
      <c r="D2091">
        <v>2020</v>
      </c>
      <c r="E2091">
        <v>6</v>
      </c>
      <c r="F2091" t="s">
        <v>650</v>
      </c>
      <c r="G2091">
        <v>6111</v>
      </c>
      <c r="H2091" t="b">
        <v>0</v>
      </c>
      <c r="I2091">
        <v>57.83</v>
      </c>
      <c r="J2091">
        <v>0</v>
      </c>
      <c r="K2091">
        <v>0</v>
      </c>
      <c r="L2091" t="s">
        <v>70</v>
      </c>
      <c r="M2091" t="s">
        <v>74</v>
      </c>
      <c r="N2091" t="s">
        <v>78</v>
      </c>
      <c r="O2091" t="s">
        <v>80</v>
      </c>
      <c r="P2091">
        <v>2</v>
      </c>
      <c r="Q2091">
        <v>2</v>
      </c>
      <c r="R2091">
        <v>2</v>
      </c>
    </row>
    <row r="2092" spans="1:18" x14ac:dyDescent="0.25">
      <c r="A2092" s="8" t="s">
        <v>697</v>
      </c>
      <c r="B2092">
        <v>1</v>
      </c>
      <c r="C2092">
        <v>0</v>
      </c>
      <c r="D2092">
        <v>2020</v>
      </c>
      <c r="E2092">
        <v>6</v>
      </c>
      <c r="F2092" t="s">
        <v>650</v>
      </c>
      <c r="G2092">
        <v>6120</v>
      </c>
      <c r="H2092" t="b">
        <v>0</v>
      </c>
      <c r="I2092">
        <v>159.5</v>
      </c>
      <c r="J2092">
        <v>0</v>
      </c>
      <c r="K2092">
        <v>0</v>
      </c>
      <c r="L2092" t="s">
        <v>70</v>
      </c>
      <c r="M2092" t="s">
        <v>74</v>
      </c>
      <c r="N2092" t="s">
        <v>78</v>
      </c>
      <c r="O2092" t="s">
        <v>81</v>
      </c>
      <c r="P2092">
        <v>2</v>
      </c>
      <c r="Q2092">
        <v>2</v>
      </c>
      <c r="R2092">
        <v>2</v>
      </c>
    </row>
    <row r="2093" spans="1:18" x14ac:dyDescent="0.25">
      <c r="A2093" s="8" t="s">
        <v>697</v>
      </c>
      <c r="B2093">
        <v>1</v>
      </c>
      <c r="C2093">
        <v>0</v>
      </c>
      <c r="D2093">
        <v>2020</v>
      </c>
      <c r="E2093">
        <v>6</v>
      </c>
      <c r="F2093" t="s">
        <v>650</v>
      </c>
      <c r="G2093">
        <v>6201</v>
      </c>
      <c r="H2093" t="b">
        <v>0</v>
      </c>
      <c r="I2093">
        <v>5800</v>
      </c>
      <c r="J2093">
        <v>0</v>
      </c>
      <c r="K2093">
        <v>0</v>
      </c>
      <c r="L2093" t="s">
        <v>70</v>
      </c>
      <c r="M2093" t="s">
        <v>134</v>
      </c>
      <c r="N2093" t="s">
        <v>135</v>
      </c>
      <c r="O2093" t="s">
        <v>136</v>
      </c>
      <c r="P2093">
        <v>2</v>
      </c>
      <c r="Q2093">
        <v>3</v>
      </c>
      <c r="R2093">
        <v>1</v>
      </c>
    </row>
    <row r="2094" spans="1:18" x14ac:dyDescent="0.25">
      <c r="A2094" s="8" t="s">
        <v>697</v>
      </c>
      <c r="B2094">
        <v>1</v>
      </c>
      <c r="C2094">
        <v>0</v>
      </c>
      <c r="D2094">
        <v>2020</v>
      </c>
      <c r="E2094">
        <v>6</v>
      </c>
      <c r="F2094" t="s">
        <v>650</v>
      </c>
      <c r="G2094">
        <v>6650</v>
      </c>
      <c r="H2094" t="b">
        <v>0</v>
      </c>
      <c r="I2094">
        <v>1200</v>
      </c>
      <c r="J2094">
        <v>0</v>
      </c>
      <c r="K2094">
        <v>0</v>
      </c>
      <c r="L2094" t="s">
        <v>70</v>
      </c>
      <c r="M2094" t="s">
        <v>82</v>
      </c>
      <c r="N2094" t="s">
        <v>94</v>
      </c>
      <c r="O2094" t="s">
        <v>96</v>
      </c>
      <c r="P2094">
        <v>2</v>
      </c>
      <c r="Q2094">
        <v>4</v>
      </c>
      <c r="R2094">
        <v>5</v>
      </c>
    </row>
    <row r="2095" spans="1:18" x14ac:dyDescent="0.25">
      <c r="A2095" s="8" t="s">
        <v>697</v>
      </c>
      <c r="B2095">
        <v>1</v>
      </c>
      <c r="C2095">
        <v>0</v>
      </c>
      <c r="D2095">
        <v>2020</v>
      </c>
      <c r="E2095">
        <v>6</v>
      </c>
      <c r="F2095" t="s">
        <v>655</v>
      </c>
      <c r="G2095">
        <v>630</v>
      </c>
      <c r="H2095" t="b">
        <v>0</v>
      </c>
      <c r="I2095">
        <v>0</v>
      </c>
      <c r="J2095">
        <v>450</v>
      </c>
      <c r="K2095">
        <v>1</v>
      </c>
      <c r="L2095" t="s">
        <v>9</v>
      </c>
      <c r="M2095" t="s">
        <v>13</v>
      </c>
      <c r="N2095" t="s">
        <v>14</v>
      </c>
      <c r="O2095" t="s">
        <v>16</v>
      </c>
      <c r="P2095">
        <v>1</v>
      </c>
      <c r="Q2095">
        <v>2</v>
      </c>
      <c r="R2095">
        <v>3</v>
      </c>
    </row>
    <row r="2096" spans="1:18" x14ac:dyDescent="0.25">
      <c r="A2096" s="8" t="s">
        <v>697</v>
      </c>
      <c r="B2096">
        <v>1</v>
      </c>
      <c r="C2096">
        <v>0</v>
      </c>
      <c r="D2096">
        <v>2020</v>
      </c>
      <c r="E2096">
        <v>6</v>
      </c>
      <c r="F2096" t="s">
        <v>655</v>
      </c>
      <c r="G2096">
        <v>1800</v>
      </c>
      <c r="H2096" t="b">
        <v>0</v>
      </c>
      <c r="I2096">
        <v>593.70000000000005</v>
      </c>
      <c r="J2096">
        <v>3718.47</v>
      </c>
      <c r="K2096">
        <v>1</v>
      </c>
      <c r="L2096" t="s">
        <v>19</v>
      </c>
      <c r="M2096" t="s">
        <v>30</v>
      </c>
      <c r="N2096" t="s">
        <v>31</v>
      </c>
      <c r="O2096" t="s">
        <v>33</v>
      </c>
      <c r="P2096">
        <v>2</v>
      </c>
      <c r="Q2096">
        <v>4</v>
      </c>
      <c r="R2096">
        <v>1</v>
      </c>
    </row>
    <row r="2097" spans="1:18" x14ac:dyDescent="0.25">
      <c r="A2097" s="8" t="s">
        <v>697</v>
      </c>
      <c r="B2097">
        <v>1</v>
      </c>
      <c r="C2097">
        <v>0</v>
      </c>
      <c r="D2097">
        <v>2020</v>
      </c>
      <c r="E2097">
        <v>6</v>
      </c>
      <c r="F2097" t="s">
        <v>655</v>
      </c>
      <c r="G2097">
        <v>3300</v>
      </c>
      <c r="H2097" t="b">
        <v>0</v>
      </c>
      <c r="I2097">
        <v>3718.47</v>
      </c>
      <c r="J2097">
        <v>0</v>
      </c>
      <c r="K2097">
        <v>2</v>
      </c>
      <c r="L2097" t="s">
        <v>51</v>
      </c>
      <c r="M2097" t="s">
        <v>149</v>
      </c>
      <c r="N2097" t="s">
        <v>149</v>
      </c>
      <c r="O2097" t="s">
        <v>150</v>
      </c>
      <c r="P2097">
        <v>3</v>
      </c>
      <c r="Q2097">
        <v>4</v>
      </c>
      <c r="R2097">
        <v>1</v>
      </c>
    </row>
    <row r="2098" spans="1:18" x14ac:dyDescent="0.25">
      <c r="A2098" s="8" t="s">
        <v>697</v>
      </c>
      <c r="B2098">
        <v>1</v>
      </c>
      <c r="C2098">
        <v>0</v>
      </c>
      <c r="D2098">
        <v>2020</v>
      </c>
      <c r="E2098">
        <v>6</v>
      </c>
      <c r="F2098" t="s">
        <v>655</v>
      </c>
      <c r="G2098">
        <v>3820</v>
      </c>
      <c r="H2098" t="b">
        <v>0</v>
      </c>
      <c r="I2098">
        <v>0</v>
      </c>
      <c r="J2098">
        <v>593.70000000000005</v>
      </c>
      <c r="K2098">
        <v>2</v>
      </c>
      <c r="L2098" t="s">
        <v>51</v>
      </c>
      <c r="M2098" t="s">
        <v>52</v>
      </c>
      <c r="N2098" t="s">
        <v>52</v>
      </c>
      <c r="O2098" t="s">
        <v>119</v>
      </c>
      <c r="P2098">
        <v>3</v>
      </c>
      <c r="Q2098">
        <v>8</v>
      </c>
      <c r="R2098">
        <v>1</v>
      </c>
    </row>
    <row r="2099" spans="1:18" x14ac:dyDescent="0.25">
      <c r="A2099" s="8" t="s">
        <v>697</v>
      </c>
      <c r="B2099">
        <v>1</v>
      </c>
      <c r="C2099">
        <v>0</v>
      </c>
      <c r="D2099">
        <v>2020</v>
      </c>
      <c r="E2099">
        <v>6</v>
      </c>
      <c r="F2099" t="s">
        <v>655</v>
      </c>
      <c r="G2099">
        <v>6220</v>
      </c>
      <c r="H2099" t="b">
        <v>0</v>
      </c>
      <c r="I2099">
        <v>450</v>
      </c>
      <c r="J2099">
        <v>0</v>
      </c>
      <c r="K2099">
        <v>0</v>
      </c>
      <c r="L2099" t="s">
        <v>70</v>
      </c>
      <c r="M2099" t="s">
        <v>134</v>
      </c>
      <c r="N2099" t="s">
        <v>137</v>
      </c>
      <c r="O2099" t="s">
        <v>138</v>
      </c>
      <c r="P2099">
        <v>2</v>
      </c>
      <c r="Q2099">
        <v>3</v>
      </c>
      <c r="R2099">
        <v>2</v>
      </c>
    </row>
    <row r="2100" spans="1:18" x14ac:dyDescent="0.25">
      <c r="A2100" s="8" t="s">
        <v>697</v>
      </c>
      <c r="B2100">
        <v>1</v>
      </c>
      <c r="C2100">
        <v>0</v>
      </c>
      <c r="D2100">
        <v>2020</v>
      </c>
      <c r="E2100">
        <v>6</v>
      </c>
      <c r="F2100" t="s">
        <v>652</v>
      </c>
      <c r="G2100">
        <v>1406</v>
      </c>
      <c r="H2100" t="b">
        <v>0</v>
      </c>
      <c r="I2100">
        <v>57</v>
      </c>
      <c r="J2100">
        <v>0</v>
      </c>
      <c r="K2100">
        <v>1</v>
      </c>
      <c r="L2100" t="s">
        <v>19</v>
      </c>
      <c r="M2100" t="s">
        <v>23</v>
      </c>
      <c r="N2100" t="s">
        <v>24</v>
      </c>
      <c r="O2100" t="s">
        <v>27</v>
      </c>
      <c r="P2100">
        <v>2</v>
      </c>
      <c r="Q2100">
        <v>2</v>
      </c>
      <c r="R2100">
        <v>4</v>
      </c>
    </row>
    <row r="2101" spans="1:18" x14ac:dyDescent="0.25">
      <c r="A2101" s="8" t="s">
        <v>697</v>
      </c>
      <c r="B2101">
        <v>1</v>
      </c>
      <c r="C2101">
        <v>0</v>
      </c>
      <c r="D2101">
        <v>2020</v>
      </c>
      <c r="E2101">
        <v>6</v>
      </c>
      <c r="F2101" t="s">
        <v>652</v>
      </c>
      <c r="G2101">
        <v>1800</v>
      </c>
      <c r="H2101" t="b">
        <v>0</v>
      </c>
      <c r="I2101">
        <v>0</v>
      </c>
      <c r="J2101">
        <v>12731.92</v>
      </c>
      <c r="K2101">
        <v>1</v>
      </c>
      <c r="L2101" t="s">
        <v>19</v>
      </c>
      <c r="M2101" t="s">
        <v>30</v>
      </c>
      <c r="N2101" t="s">
        <v>31</v>
      </c>
      <c r="O2101" t="s">
        <v>33</v>
      </c>
      <c r="P2101">
        <v>2</v>
      </c>
      <c r="Q2101">
        <v>4</v>
      </c>
      <c r="R2101">
        <v>1</v>
      </c>
    </row>
    <row r="2102" spans="1:18" x14ac:dyDescent="0.25">
      <c r="A2102" s="8" t="s">
        <v>697</v>
      </c>
      <c r="B2102">
        <v>1</v>
      </c>
      <c r="C2102">
        <v>0</v>
      </c>
      <c r="D2102">
        <v>2020</v>
      </c>
      <c r="E2102">
        <v>6</v>
      </c>
      <c r="F2102" t="s">
        <v>652</v>
      </c>
      <c r="G2102">
        <v>6024</v>
      </c>
      <c r="H2102" t="b">
        <v>0</v>
      </c>
      <c r="I2102">
        <v>10000</v>
      </c>
      <c r="J2102">
        <v>0</v>
      </c>
      <c r="K2102">
        <v>0</v>
      </c>
      <c r="L2102" t="s">
        <v>70</v>
      </c>
      <c r="M2102" t="s">
        <v>74</v>
      </c>
      <c r="N2102" t="s">
        <v>75</v>
      </c>
      <c r="O2102" t="s">
        <v>77</v>
      </c>
      <c r="P2102">
        <v>2</v>
      </c>
      <c r="Q2102">
        <v>2</v>
      </c>
      <c r="R2102">
        <v>1</v>
      </c>
    </row>
    <row r="2103" spans="1:18" x14ac:dyDescent="0.25">
      <c r="A2103" s="8" t="s">
        <v>697</v>
      </c>
      <c r="B2103">
        <v>1</v>
      </c>
      <c r="C2103">
        <v>0</v>
      </c>
      <c r="D2103">
        <v>2020</v>
      </c>
      <c r="E2103">
        <v>6</v>
      </c>
      <c r="F2103" t="s">
        <v>652</v>
      </c>
      <c r="G2103">
        <v>6110</v>
      </c>
      <c r="H2103" t="b">
        <v>0</v>
      </c>
      <c r="I2103">
        <v>1243.8700000000001</v>
      </c>
      <c r="J2103">
        <v>0</v>
      </c>
      <c r="K2103">
        <v>0</v>
      </c>
      <c r="L2103" t="s">
        <v>70</v>
      </c>
      <c r="M2103" t="s">
        <v>74</v>
      </c>
      <c r="N2103" t="s">
        <v>78</v>
      </c>
      <c r="O2103" t="s">
        <v>79</v>
      </c>
      <c r="P2103">
        <v>2</v>
      </c>
      <c r="Q2103">
        <v>2</v>
      </c>
      <c r="R2103">
        <v>2</v>
      </c>
    </row>
    <row r="2104" spans="1:18" x14ac:dyDescent="0.25">
      <c r="A2104" s="8" t="s">
        <v>697</v>
      </c>
      <c r="B2104">
        <v>1</v>
      </c>
      <c r="C2104">
        <v>0</v>
      </c>
      <c r="D2104">
        <v>2020</v>
      </c>
      <c r="E2104">
        <v>6</v>
      </c>
      <c r="F2104" t="s">
        <v>652</v>
      </c>
      <c r="G2104">
        <v>6111</v>
      </c>
      <c r="H2104" t="b">
        <v>0</v>
      </c>
      <c r="I2104">
        <v>31.05</v>
      </c>
      <c r="J2104">
        <v>0</v>
      </c>
      <c r="K2104">
        <v>0</v>
      </c>
      <c r="L2104" t="s">
        <v>70</v>
      </c>
      <c r="M2104" t="s">
        <v>74</v>
      </c>
      <c r="N2104" t="s">
        <v>78</v>
      </c>
      <c r="O2104" t="s">
        <v>80</v>
      </c>
      <c r="P2104">
        <v>2</v>
      </c>
      <c r="Q2104">
        <v>2</v>
      </c>
      <c r="R2104">
        <v>2</v>
      </c>
    </row>
    <row r="2105" spans="1:18" x14ac:dyDescent="0.25">
      <c r="A2105" s="8" t="s">
        <v>697</v>
      </c>
      <c r="B2105">
        <v>1</v>
      </c>
      <c r="C2105">
        <v>0</v>
      </c>
      <c r="D2105">
        <v>2020</v>
      </c>
      <c r="E2105">
        <v>6</v>
      </c>
      <c r="F2105" t="s">
        <v>652</v>
      </c>
      <c r="G2105">
        <v>6120</v>
      </c>
      <c r="H2105" t="b">
        <v>0</v>
      </c>
      <c r="I2105">
        <v>100</v>
      </c>
      <c r="J2105">
        <v>0</v>
      </c>
      <c r="K2105">
        <v>0</v>
      </c>
      <c r="L2105" t="s">
        <v>70</v>
      </c>
      <c r="M2105" t="s">
        <v>74</v>
      </c>
      <c r="N2105" t="s">
        <v>78</v>
      </c>
      <c r="O2105" t="s">
        <v>81</v>
      </c>
      <c r="P2105">
        <v>2</v>
      </c>
      <c r="Q2105">
        <v>2</v>
      </c>
      <c r="R2105">
        <v>2</v>
      </c>
    </row>
    <row r="2106" spans="1:18" x14ac:dyDescent="0.25">
      <c r="A2106" s="8" t="s">
        <v>697</v>
      </c>
      <c r="B2106">
        <v>1</v>
      </c>
      <c r="C2106">
        <v>0</v>
      </c>
      <c r="D2106">
        <v>2020</v>
      </c>
      <c r="E2106">
        <v>6</v>
      </c>
      <c r="F2106" t="s">
        <v>652</v>
      </c>
      <c r="G2106">
        <v>6640</v>
      </c>
      <c r="H2106" t="b">
        <v>0</v>
      </c>
      <c r="I2106">
        <v>300</v>
      </c>
      <c r="J2106">
        <v>0</v>
      </c>
      <c r="K2106">
        <v>0</v>
      </c>
      <c r="L2106" t="s">
        <v>70</v>
      </c>
      <c r="M2106" t="s">
        <v>82</v>
      </c>
      <c r="N2106" t="s">
        <v>94</v>
      </c>
      <c r="O2106" t="s">
        <v>95</v>
      </c>
      <c r="P2106">
        <v>2</v>
      </c>
      <c r="Q2106">
        <v>4</v>
      </c>
      <c r="R2106">
        <v>5</v>
      </c>
    </row>
    <row r="2107" spans="1:18" x14ac:dyDescent="0.25">
      <c r="A2107" s="8" t="s">
        <v>697</v>
      </c>
      <c r="B2107">
        <v>1</v>
      </c>
      <c r="C2107">
        <v>0</v>
      </c>
      <c r="D2107">
        <v>2020</v>
      </c>
      <c r="E2107">
        <v>6</v>
      </c>
      <c r="F2107" t="s">
        <v>652</v>
      </c>
      <c r="G2107">
        <v>6650</v>
      </c>
      <c r="H2107" t="b">
        <v>0</v>
      </c>
      <c r="I2107">
        <v>1000</v>
      </c>
      <c r="J2107">
        <v>0</v>
      </c>
      <c r="K2107">
        <v>0</v>
      </c>
      <c r="L2107" t="s">
        <v>70</v>
      </c>
      <c r="M2107" t="s">
        <v>82</v>
      </c>
      <c r="N2107" t="s">
        <v>94</v>
      </c>
      <c r="O2107" t="s">
        <v>96</v>
      </c>
      <c r="P2107">
        <v>2</v>
      </c>
      <c r="Q2107">
        <v>4</v>
      </c>
      <c r="R2107">
        <v>5</v>
      </c>
    </row>
    <row r="2108" spans="1:18" x14ac:dyDescent="0.25">
      <c r="A2108" s="8" t="s">
        <v>697</v>
      </c>
      <c r="B2108">
        <v>1</v>
      </c>
      <c r="C2108">
        <v>0</v>
      </c>
      <c r="D2108">
        <v>2020</v>
      </c>
      <c r="E2108">
        <v>6</v>
      </c>
      <c r="F2108" t="s">
        <v>653</v>
      </c>
      <c r="G2108">
        <v>143</v>
      </c>
      <c r="H2108" t="b">
        <v>0</v>
      </c>
      <c r="I2108">
        <v>76793.58</v>
      </c>
      <c r="J2108">
        <v>0</v>
      </c>
      <c r="K2108">
        <v>1</v>
      </c>
      <c r="L2108" t="s">
        <v>9</v>
      </c>
      <c r="M2108" t="s">
        <v>10</v>
      </c>
      <c r="N2108" t="s">
        <v>11</v>
      </c>
      <c r="O2108" t="s">
        <v>12</v>
      </c>
      <c r="P2108">
        <v>1</v>
      </c>
      <c r="Q2108">
        <v>1</v>
      </c>
      <c r="R2108">
        <v>1</v>
      </c>
    </row>
    <row r="2109" spans="1:18" x14ac:dyDescent="0.25">
      <c r="A2109" s="8" t="s">
        <v>697</v>
      </c>
      <c r="B2109">
        <v>1</v>
      </c>
      <c r="C2109">
        <v>0</v>
      </c>
      <c r="D2109">
        <v>2020</v>
      </c>
      <c r="E2109">
        <v>6</v>
      </c>
      <c r="F2109" t="s">
        <v>653</v>
      </c>
      <c r="G2109">
        <v>1406</v>
      </c>
      <c r="H2109" t="b">
        <v>0</v>
      </c>
      <c r="I2109">
        <v>12161.3</v>
      </c>
      <c r="J2109">
        <v>0</v>
      </c>
      <c r="K2109">
        <v>1</v>
      </c>
      <c r="L2109" t="s">
        <v>19</v>
      </c>
      <c r="M2109" t="s">
        <v>23</v>
      </c>
      <c r="N2109" t="s">
        <v>24</v>
      </c>
      <c r="O2109" t="s">
        <v>27</v>
      </c>
      <c r="P2109">
        <v>2</v>
      </c>
      <c r="Q2109">
        <v>2</v>
      </c>
      <c r="R2109">
        <v>4</v>
      </c>
    </row>
    <row r="2110" spans="1:18" x14ac:dyDescent="0.25">
      <c r="A2110" s="8" t="s">
        <v>697</v>
      </c>
      <c r="B2110">
        <v>1</v>
      </c>
      <c r="C2110">
        <v>0</v>
      </c>
      <c r="D2110">
        <v>2020</v>
      </c>
      <c r="E2110">
        <v>6</v>
      </c>
      <c r="F2110" t="s">
        <v>653</v>
      </c>
      <c r="G2110">
        <v>1800</v>
      </c>
      <c r="H2110" t="b">
        <v>0</v>
      </c>
      <c r="I2110">
        <v>10024.650000000001</v>
      </c>
      <c r="J2110">
        <v>56161.22</v>
      </c>
      <c r="K2110">
        <v>1</v>
      </c>
      <c r="L2110" t="s">
        <v>19</v>
      </c>
      <c r="M2110" t="s">
        <v>30</v>
      </c>
      <c r="N2110" t="s">
        <v>31</v>
      </c>
      <c r="O2110" t="s">
        <v>33</v>
      </c>
      <c r="P2110">
        <v>2</v>
      </c>
      <c r="Q2110">
        <v>4</v>
      </c>
      <c r="R2110">
        <v>1</v>
      </c>
    </row>
    <row r="2111" spans="1:18" x14ac:dyDescent="0.25">
      <c r="A2111" s="8" t="s">
        <v>697</v>
      </c>
      <c r="B2111">
        <v>1</v>
      </c>
      <c r="C2111">
        <v>0</v>
      </c>
      <c r="D2111">
        <v>2020</v>
      </c>
      <c r="E2111">
        <v>6</v>
      </c>
      <c r="F2111" t="s">
        <v>653</v>
      </c>
      <c r="G2111">
        <v>3300</v>
      </c>
      <c r="H2111" t="b">
        <v>0</v>
      </c>
      <c r="I2111">
        <v>56161.22</v>
      </c>
      <c r="J2111">
        <v>76168.100000000006</v>
      </c>
      <c r="K2111">
        <v>2</v>
      </c>
      <c r="L2111" t="s">
        <v>51</v>
      </c>
      <c r="M2111" t="s">
        <v>149</v>
      </c>
      <c r="N2111" t="s">
        <v>149</v>
      </c>
      <c r="O2111" t="s">
        <v>150</v>
      </c>
      <c r="P2111">
        <v>3</v>
      </c>
      <c r="Q2111">
        <v>4</v>
      </c>
      <c r="R2111">
        <v>1</v>
      </c>
    </row>
    <row r="2112" spans="1:18" x14ac:dyDescent="0.25">
      <c r="A2112" s="8" t="s">
        <v>697</v>
      </c>
      <c r="B2112">
        <v>1</v>
      </c>
      <c r="C2112">
        <v>0</v>
      </c>
      <c r="D2112">
        <v>2020</v>
      </c>
      <c r="E2112">
        <v>6</v>
      </c>
      <c r="F2112" t="s">
        <v>653</v>
      </c>
      <c r="G2112">
        <v>3820</v>
      </c>
      <c r="H2112" t="b">
        <v>0</v>
      </c>
      <c r="I2112">
        <v>0</v>
      </c>
      <c r="J2112">
        <v>10024.650000000001</v>
      </c>
      <c r="K2112">
        <v>2</v>
      </c>
      <c r="L2112" t="s">
        <v>51</v>
      </c>
      <c r="M2112" t="s">
        <v>52</v>
      </c>
      <c r="N2112" t="s">
        <v>52</v>
      </c>
      <c r="O2112" t="s">
        <v>119</v>
      </c>
      <c r="P2112">
        <v>3</v>
      </c>
      <c r="Q2112">
        <v>8</v>
      </c>
      <c r="R2112">
        <v>1</v>
      </c>
    </row>
    <row r="2113" spans="1:18" x14ac:dyDescent="0.25">
      <c r="A2113" s="8" t="s">
        <v>697</v>
      </c>
      <c r="B2113">
        <v>1</v>
      </c>
      <c r="C2113">
        <v>0</v>
      </c>
      <c r="D2113">
        <v>2020</v>
      </c>
      <c r="E2113">
        <v>6</v>
      </c>
      <c r="F2113" t="s">
        <v>653</v>
      </c>
      <c r="G2113">
        <v>4820</v>
      </c>
      <c r="H2113" t="b">
        <v>0</v>
      </c>
      <c r="I2113">
        <v>0</v>
      </c>
      <c r="J2113">
        <v>76793.58</v>
      </c>
      <c r="K2113">
        <v>0</v>
      </c>
      <c r="L2113" t="s">
        <v>63</v>
      </c>
      <c r="M2113" t="s">
        <v>67</v>
      </c>
      <c r="N2113" t="s">
        <v>68</v>
      </c>
      <c r="O2113" t="s">
        <v>68</v>
      </c>
      <c r="P2113">
        <v>1</v>
      </c>
      <c r="Q2113">
        <v>3</v>
      </c>
      <c r="R2113">
        <v>2</v>
      </c>
    </row>
    <row r="2114" spans="1:18" x14ac:dyDescent="0.25">
      <c r="A2114" s="8" t="s">
        <v>697</v>
      </c>
      <c r="B2114">
        <v>1</v>
      </c>
      <c r="C2114">
        <v>0</v>
      </c>
      <c r="D2114">
        <v>2020</v>
      </c>
      <c r="E2114">
        <v>6</v>
      </c>
      <c r="F2114" t="s">
        <v>653</v>
      </c>
      <c r="G2114">
        <v>6301</v>
      </c>
      <c r="H2114" t="b">
        <v>0</v>
      </c>
      <c r="I2114">
        <v>64006.8</v>
      </c>
      <c r="J2114">
        <v>0</v>
      </c>
      <c r="K2114">
        <v>0</v>
      </c>
      <c r="L2114" t="s">
        <v>70</v>
      </c>
      <c r="M2114" t="s">
        <v>82</v>
      </c>
      <c r="N2114" t="s">
        <v>83</v>
      </c>
      <c r="O2114" t="s">
        <v>122</v>
      </c>
      <c r="P2114">
        <v>2</v>
      </c>
      <c r="Q2114">
        <v>4</v>
      </c>
      <c r="R2114">
        <v>10</v>
      </c>
    </row>
    <row r="2115" spans="1:18" x14ac:dyDescent="0.25">
      <c r="A2115" s="8" t="s">
        <v>697</v>
      </c>
      <c r="B2115">
        <v>1</v>
      </c>
      <c r="C2115">
        <v>0</v>
      </c>
      <c r="D2115">
        <v>2020</v>
      </c>
      <c r="E2115">
        <v>6</v>
      </c>
      <c r="F2115" t="s">
        <v>654</v>
      </c>
      <c r="G2115">
        <v>1800</v>
      </c>
      <c r="H2115" t="b">
        <v>0</v>
      </c>
      <c r="I2115">
        <v>15677.25</v>
      </c>
      <c r="J2115">
        <v>0</v>
      </c>
      <c r="K2115">
        <v>1</v>
      </c>
      <c r="L2115" t="s">
        <v>19</v>
      </c>
      <c r="M2115" t="s">
        <v>30</v>
      </c>
      <c r="N2115" t="s">
        <v>31</v>
      </c>
      <c r="O2115" t="s">
        <v>33</v>
      </c>
      <c r="P2115">
        <v>2</v>
      </c>
      <c r="Q2115">
        <v>4</v>
      </c>
      <c r="R2115">
        <v>1</v>
      </c>
    </row>
    <row r="2116" spans="1:18" x14ac:dyDescent="0.25">
      <c r="A2116" s="8" t="s">
        <v>697</v>
      </c>
      <c r="B2116">
        <v>1</v>
      </c>
      <c r="C2116">
        <v>0</v>
      </c>
      <c r="D2116">
        <v>2020</v>
      </c>
      <c r="E2116">
        <v>6</v>
      </c>
      <c r="F2116" t="s">
        <v>654</v>
      </c>
      <c r="G2116">
        <v>3820</v>
      </c>
      <c r="H2116" t="b">
        <v>0</v>
      </c>
      <c r="I2116">
        <v>0</v>
      </c>
      <c r="J2116">
        <v>15677.25</v>
      </c>
      <c r="K2116">
        <v>2</v>
      </c>
      <c r="L2116" t="s">
        <v>51</v>
      </c>
      <c r="M2116" t="s">
        <v>52</v>
      </c>
      <c r="N2116" t="s">
        <v>52</v>
      </c>
      <c r="O2116" t="s">
        <v>119</v>
      </c>
      <c r="P2116">
        <v>3</v>
      </c>
      <c r="Q2116">
        <v>8</v>
      </c>
      <c r="R2116">
        <v>1</v>
      </c>
    </row>
    <row r="2117" spans="1:18" x14ac:dyDescent="0.25">
      <c r="A2117" s="8" t="s">
        <v>697</v>
      </c>
      <c r="B2117">
        <v>1</v>
      </c>
      <c r="C2117">
        <v>0</v>
      </c>
      <c r="D2117">
        <v>2020</v>
      </c>
      <c r="E2117">
        <v>6</v>
      </c>
      <c r="F2117" t="s">
        <v>654</v>
      </c>
      <c r="G2117">
        <v>3900</v>
      </c>
      <c r="H2117" t="b">
        <v>0</v>
      </c>
      <c r="I2117">
        <v>41551.68</v>
      </c>
      <c r="J2117">
        <v>0</v>
      </c>
      <c r="K2117">
        <v>2</v>
      </c>
      <c r="L2117" t="s">
        <v>226</v>
      </c>
      <c r="M2117" t="s">
        <v>226</v>
      </c>
      <c r="N2117" t="s">
        <v>226</v>
      </c>
      <c r="O2117" t="s">
        <v>62</v>
      </c>
      <c r="P2117">
        <v>4</v>
      </c>
      <c r="Q2117">
        <v>1</v>
      </c>
      <c r="R2117">
        <v>1</v>
      </c>
    </row>
    <row r="2118" spans="1:18" x14ac:dyDescent="0.25">
      <c r="A2118" s="8" t="s">
        <v>697</v>
      </c>
      <c r="B2118">
        <v>1</v>
      </c>
      <c r="C2118">
        <v>0</v>
      </c>
      <c r="D2118">
        <v>2020</v>
      </c>
      <c r="E2118">
        <v>6</v>
      </c>
      <c r="F2118" t="s">
        <v>654</v>
      </c>
      <c r="G2118">
        <v>4830</v>
      </c>
      <c r="H2118" t="b">
        <v>0</v>
      </c>
      <c r="I2118">
        <v>0</v>
      </c>
      <c r="J2118">
        <v>41551.68</v>
      </c>
      <c r="K2118">
        <v>0</v>
      </c>
      <c r="L2118" t="s">
        <v>63</v>
      </c>
      <c r="M2118" t="s">
        <v>69</v>
      </c>
      <c r="N2118" t="s">
        <v>69</v>
      </c>
      <c r="O2118" t="s">
        <v>69</v>
      </c>
      <c r="P2118">
        <v>1</v>
      </c>
      <c r="Q2118">
        <v>4</v>
      </c>
      <c r="R2118">
        <v>1</v>
      </c>
    </row>
    <row r="2119" spans="1:18" x14ac:dyDescent="0.25">
      <c r="A2119" s="8" t="s">
        <v>697</v>
      </c>
      <c r="B2119">
        <v>1</v>
      </c>
      <c r="C2119">
        <v>0</v>
      </c>
      <c r="D2119">
        <v>2020</v>
      </c>
      <c r="E2119">
        <v>7</v>
      </c>
      <c r="F2119" t="s">
        <v>647</v>
      </c>
      <c r="G2119">
        <v>650</v>
      </c>
      <c r="H2119" t="b">
        <v>0</v>
      </c>
      <c r="I2119">
        <v>1600</v>
      </c>
      <c r="J2119">
        <v>250</v>
      </c>
      <c r="K2119">
        <v>1</v>
      </c>
      <c r="L2119" t="s">
        <v>9</v>
      </c>
      <c r="M2119" t="s">
        <v>13</v>
      </c>
      <c r="N2119" t="s">
        <v>14</v>
      </c>
      <c r="O2119" t="s">
        <v>17</v>
      </c>
      <c r="P2119">
        <v>1</v>
      </c>
      <c r="Q2119">
        <v>2</v>
      </c>
      <c r="R2119">
        <v>3</v>
      </c>
    </row>
    <row r="2120" spans="1:18" x14ac:dyDescent="0.25">
      <c r="A2120" s="8" t="s">
        <v>697</v>
      </c>
      <c r="B2120">
        <v>1</v>
      </c>
      <c r="C2120">
        <v>0</v>
      </c>
      <c r="D2120">
        <v>2020</v>
      </c>
      <c r="E2120">
        <v>7</v>
      </c>
      <c r="F2120" t="s">
        <v>647</v>
      </c>
      <c r="G2120">
        <v>1406</v>
      </c>
      <c r="H2120" t="b">
        <v>0</v>
      </c>
      <c r="I2120">
        <v>4529.6000000000004</v>
      </c>
      <c r="J2120">
        <v>0</v>
      </c>
      <c r="K2120">
        <v>1</v>
      </c>
      <c r="L2120" t="s">
        <v>19</v>
      </c>
      <c r="M2120" t="s">
        <v>23</v>
      </c>
      <c r="N2120" t="s">
        <v>24</v>
      </c>
      <c r="O2120" t="s">
        <v>27</v>
      </c>
      <c r="P2120">
        <v>2</v>
      </c>
      <c r="Q2120">
        <v>2</v>
      </c>
      <c r="R2120">
        <v>4</v>
      </c>
    </row>
    <row r="2121" spans="1:18" x14ac:dyDescent="0.25">
      <c r="A2121" s="8" t="s">
        <v>697</v>
      </c>
      <c r="B2121">
        <v>1</v>
      </c>
      <c r="C2121">
        <v>0</v>
      </c>
      <c r="D2121">
        <v>2020</v>
      </c>
      <c r="E2121">
        <v>7</v>
      </c>
      <c r="F2121" t="s">
        <v>647</v>
      </c>
      <c r="G2121">
        <v>1800</v>
      </c>
      <c r="H2121" t="b">
        <v>0</v>
      </c>
      <c r="I2121">
        <v>2832.6499999999996</v>
      </c>
      <c r="J2121">
        <v>39971.970000000008</v>
      </c>
      <c r="K2121">
        <v>1</v>
      </c>
      <c r="L2121" t="s">
        <v>19</v>
      </c>
      <c r="M2121" t="s">
        <v>30</v>
      </c>
      <c r="N2121" t="s">
        <v>31</v>
      </c>
      <c r="O2121" t="s">
        <v>33</v>
      </c>
      <c r="P2121">
        <v>2</v>
      </c>
      <c r="Q2121">
        <v>4</v>
      </c>
      <c r="R2121">
        <v>1</v>
      </c>
    </row>
    <row r="2122" spans="1:18" x14ac:dyDescent="0.25">
      <c r="A2122" s="8" t="s">
        <v>697</v>
      </c>
      <c r="B2122">
        <v>1</v>
      </c>
      <c r="C2122">
        <v>0</v>
      </c>
      <c r="D2122">
        <v>2020</v>
      </c>
      <c r="E2122">
        <v>7</v>
      </c>
      <c r="F2122" t="s">
        <v>647</v>
      </c>
      <c r="G2122">
        <v>1900</v>
      </c>
      <c r="H2122" t="b">
        <v>0</v>
      </c>
      <c r="I2122">
        <v>119.48</v>
      </c>
      <c r="J2122">
        <v>352.13</v>
      </c>
      <c r="K2122">
        <v>1</v>
      </c>
      <c r="L2122" t="s">
        <v>34</v>
      </c>
      <c r="M2122" t="s">
        <v>34</v>
      </c>
      <c r="N2122" t="s">
        <v>34</v>
      </c>
      <c r="O2122" t="s">
        <v>35</v>
      </c>
      <c r="P2122">
        <v>3</v>
      </c>
      <c r="Q2122">
        <v>1</v>
      </c>
      <c r="R2122">
        <v>1</v>
      </c>
    </row>
    <row r="2123" spans="1:18" x14ac:dyDescent="0.25">
      <c r="A2123" s="8" t="s">
        <v>697</v>
      </c>
      <c r="B2123">
        <v>1</v>
      </c>
      <c r="C2123">
        <v>0</v>
      </c>
      <c r="D2123">
        <v>2020</v>
      </c>
      <c r="E2123">
        <v>7</v>
      </c>
      <c r="F2123" t="s">
        <v>647</v>
      </c>
      <c r="G2123">
        <v>3095</v>
      </c>
      <c r="H2123" t="b">
        <v>0</v>
      </c>
      <c r="I2123">
        <v>9000</v>
      </c>
      <c r="J2123">
        <v>0</v>
      </c>
      <c r="K2123">
        <v>2</v>
      </c>
      <c r="L2123" t="s">
        <v>46</v>
      </c>
      <c r="M2123" t="s">
        <v>47</v>
      </c>
      <c r="N2123" t="s">
        <v>47</v>
      </c>
      <c r="O2123" t="s">
        <v>50</v>
      </c>
      <c r="P2123">
        <v>2</v>
      </c>
      <c r="Q2123">
        <v>3</v>
      </c>
      <c r="R2123">
        <v>3</v>
      </c>
    </row>
    <row r="2124" spans="1:18" x14ac:dyDescent="0.25">
      <c r="A2124" s="8" t="s">
        <v>697</v>
      </c>
      <c r="B2124">
        <v>1</v>
      </c>
      <c r="C2124">
        <v>0</v>
      </c>
      <c r="D2124">
        <v>2020</v>
      </c>
      <c r="E2124">
        <v>7</v>
      </c>
      <c r="F2124" t="s">
        <v>647</v>
      </c>
      <c r="G2124">
        <v>3300</v>
      </c>
      <c r="H2124" t="b">
        <v>0</v>
      </c>
      <c r="I2124">
        <v>5569.7</v>
      </c>
      <c r="J2124">
        <v>1463.7</v>
      </c>
      <c r="K2124">
        <v>2</v>
      </c>
      <c r="L2124" t="s">
        <v>51</v>
      </c>
      <c r="M2124" t="s">
        <v>149</v>
      </c>
      <c r="N2124" t="s">
        <v>149</v>
      </c>
      <c r="O2124" t="s">
        <v>150</v>
      </c>
      <c r="P2124">
        <v>3</v>
      </c>
      <c r="Q2124">
        <v>4</v>
      </c>
      <c r="R2124">
        <v>1</v>
      </c>
    </row>
    <row r="2125" spans="1:18" x14ac:dyDescent="0.25">
      <c r="A2125" s="8" t="s">
        <v>697</v>
      </c>
      <c r="B2125">
        <v>1</v>
      </c>
      <c r="C2125">
        <v>0</v>
      </c>
      <c r="D2125">
        <v>2020</v>
      </c>
      <c r="E2125">
        <v>7</v>
      </c>
      <c r="F2125" t="s">
        <v>647</v>
      </c>
      <c r="G2125">
        <v>3820</v>
      </c>
      <c r="H2125" t="b">
        <v>0</v>
      </c>
      <c r="I2125">
        <v>0</v>
      </c>
      <c r="J2125">
        <v>2832.65</v>
      </c>
      <c r="K2125">
        <v>2</v>
      </c>
      <c r="L2125" t="s">
        <v>51</v>
      </c>
      <c r="M2125" t="s">
        <v>52</v>
      </c>
      <c r="N2125" t="s">
        <v>52</v>
      </c>
      <c r="O2125" t="s">
        <v>119</v>
      </c>
      <c r="P2125">
        <v>3</v>
      </c>
      <c r="Q2125">
        <v>8</v>
      </c>
      <c r="R2125">
        <v>1</v>
      </c>
    </row>
    <row r="2126" spans="1:18" x14ac:dyDescent="0.25">
      <c r="A2126" s="8" t="s">
        <v>697</v>
      </c>
      <c r="B2126">
        <v>1</v>
      </c>
      <c r="C2126">
        <v>0</v>
      </c>
      <c r="D2126">
        <v>2020</v>
      </c>
      <c r="E2126">
        <v>7</v>
      </c>
      <c r="F2126" t="s">
        <v>647</v>
      </c>
      <c r="G2126">
        <v>6020</v>
      </c>
      <c r="H2126" t="b">
        <v>0</v>
      </c>
      <c r="I2126">
        <v>3222.5</v>
      </c>
      <c r="J2126">
        <v>0</v>
      </c>
      <c r="K2126">
        <v>0</v>
      </c>
      <c r="L2126" t="s">
        <v>70</v>
      </c>
      <c r="M2126" t="s">
        <v>74</v>
      </c>
      <c r="N2126" t="s">
        <v>75</v>
      </c>
      <c r="O2126" t="s">
        <v>76</v>
      </c>
      <c r="P2126">
        <v>2</v>
      </c>
      <c r="Q2126">
        <v>2</v>
      </c>
      <c r="R2126">
        <v>1</v>
      </c>
    </row>
    <row r="2127" spans="1:18" x14ac:dyDescent="0.25">
      <c r="A2127" s="8" t="s">
        <v>697</v>
      </c>
      <c r="B2127">
        <v>1</v>
      </c>
      <c r="C2127">
        <v>0</v>
      </c>
      <c r="D2127">
        <v>2020</v>
      </c>
      <c r="E2127">
        <v>7</v>
      </c>
      <c r="F2127" t="s">
        <v>647</v>
      </c>
      <c r="G2127">
        <v>6095</v>
      </c>
      <c r="H2127" t="b">
        <v>0</v>
      </c>
      <c r="I2127">
        <v>900</v>
      </c>
      <c r="J2127">
        <v>0</v>
      </c>
      <c r="K2127">
        <v>0</v>
      </c>
      <c r="L2127" t="s">
        <v>70</v>
      </c>
      <c r="M2127" t="s">
        <v>74</v>
      </c>
      <c r="N2127" t="s">
        <v>75</v>
      </c>
      <c r="O2127" t="s">
        <v>115</v>
      </c>
      <c r="P2127">
        <v>2</v>
      </c>
      <c r="Q2127">
        <v>2</v>
      </c>
      <c r="R2127">
        <v>1</v>
      </c>
    </row>
    <row r="2128" spans="1:18" x14ac:dyDescent="0.25">
      <c r="A2128" s="8" t="s">
        <v>697</v>
      </c>
      <c r="B2128">
        <v>1</v>
      </c>
      <c r="C2128">
        <v>0</v>
      </c>
      <c r="D2128">
        <v>2020</v>
      </c>
      <c r="E2128">
        <v>7</v>
      </c>
      <c r="F2128" t="s">
        <v>647</v>
      </c>
      <c r="G2128">
        <v>6110</v>
      </c>
      <c r="H2128" t="b">
        <v>0</v>
      </c>
      <c r="I2128">
        <v>697.67000000000007</v>
      </c>
      <c r="J2128">
        <v>0</v>
      </c>
      <c r="K2128">
        <v>0</v>
      </c>
      <c r="L2128" t="s">
        <v>70</v>
      </c>
      <c r="M2128" t="s">
        <v>74</v>
      </c>
      <c r="N2128" t="s">
        <v>78</v>
      </c>
      <c r="O2128" t="s">
        <v>79</v>
      </c>
      <c r="P2128">
        <v>2</v>
      </c>
      <c r="Q2128">
        <v>2</v>
      </c>
      <c r="R2128">
        <v>2</v>
      </c>
    </row>
    <row r="2129" spans="1:18" x14ac:dyDescent="0.25">
      <c r="A2129" s="8" t="s">
        <v>697</v>
      </c>
      <c r="B2129">
        <v>1</v>
      </c>
      <c r="C2129">
        <v>0</v>
      </c>
      <c r="D2129">
        <v>2020</v>
      </c>
      <c r="E2129">
        <v>7</v>
      </c>
      <c r="F2129" t="s">
        <v>647</v>
      </c>
      <c r="G2129">
        <v>6111</v>
      </c>
      <c r="H2129" t="b">
        <v>0</v>
      </c>
      <c r="I2129">
        <v>14.5</v>
      </c>
      <c r="J2129">
        <v>0</v>
      </c>
      <c r="K2129">
        <v>0</v>
      </c>
      <c r="L2129" t="s">
        <v>70</v>
      </c>
      <c r="M2129" t="s">
        <v>74</v>
      </c>
      <c r="N2129" t="s">
        <v>78</v>
      </c>
      <c r="O2129" t="s">
        <v>80</v>
      </c>
      <c r="P2129">
        <v>2</v>
      </c>
      <c r="Q2129">
        <v>2</v>
      </c>
      <c r="R2129">
        <v>2</v>
      </c>
    </row>
    <row r="2130" spans="1:18" x14ac:dyDescent="0.25">
      <c r="A2130" s="8" t="s">
        <v>697</v>
      </c>
      <c r="B2130">
        <v>1</v>
      </c>
      <c r="C2130">
        <v>0</v>
      </c>
      <c r="D2130">
        <v>2020</v>
      </c>
      <c r="E2130">
        <v>7</v>
      </c>
      <c r="F2130" t="s">
        <v>647</v>
      </c>
      <c r="G2130">
        <v>6120</v>
      </c>
      <c r="H2130" t="b">
        <v>0</v>
      </c>
      <c r="I2130">
        <v>32.22</v>
      </c>
      <c r="J2130">
        <v>0</v>
      </c>
      <c r="K2130">
        <v>0</v>
      </c>
      <c r="L2130" t="s">
        <v>70</v>
      </c>
      <c r="M2130" t="s">
        <v>74</v>
      </c>
      <c r="N2130" t="s">
        <v>78</v>
      </c>
      <c r="O2130" t="s">
        <v>81</v>
      </c>
      <c r="P2130">
        <v>2</v>
      </c>
      <c r="Q2130">
        <v>2</v>
      </c>
      <c r="R2130">
        <v>2</v>
      </c>
    </row>
    <row r="2131" spans="1:18" x14ac:dyDescent="0.25">
      <c r="A2131" s="8" t="s">
        <v>697</v>
      </c>
      <c r="B2131">
        <v>1</v>
      </c>
      <c r="C2131">
        <v>0</v>
      </c>
      <c r="D2131">
        <v>2020</v>
      </c>
      <c r="E2131">
        <v>7</v>
      </c>
      <c r="F2131" t="s">
        <v>647</v>
      </c>
      <c r="G2131">
        <v>6140</v>
      </c>
      <c r="H2131" t="b">
        <v>0</v>
      </c>
      <c r="I2131">
        <v>150</v>
      </c>
      <c r="J2131">
        <v>0</v>
      </c>
      <c r="K2131">
        <v>0</v>
      </c>
      <c r="L2131" t="s">
        <v>70</v>
      </c>
      <c r="M2131" t="s">
        <v>74</v>
      </c>
      <c r="N2131" t="s">
        <v>78</v>
      </c>
      <c r="O2131" t="s">
        <v>147</v>
      </c>
      <c r="P2131">
        <v>2</v>
      </c>
      <c r="Q2131">
        <v>2</v>
      </c>
      <c r="R2131">
        <v>2</v>
      </c>
    </row>
    <row r="2132" spans="1:18" x14ac:dyDescent="0.25">
      <c r="A2132" s="8" t="s">
        <v>697</v>
      </c>
      <c r="B2132">
        <v>1</v>
      </c>
      <c r="C2132">
        <v>0</v>
      </c>
      <c r="D2132">
        <v>2020</v>
      </c>
      <c r="E2132">
        <v>7</v>
      </c>
      <c r="F2132" t="s">
        <v>647</v>
      </c>
      <c r="G2132">
        <v>6220</v>
      </c>
      <c r="H2132" t="b">
        <v>0</v>
      </c>
      <c r="I2132">
        <v>250</v>
      </c>
      <c r="J2132">
        <v>0</v>
      </c>
      <c r="K2132">
        <v>0</v>
      </c>
      <c r="L2132" t="s">
        <v>70</v>
      </c>
      <c r="M2132" t="s">
        <v>134</v>
      </c>
      <c r="N2132" t="s">
        <v>137</v>
      </c>
      <c r="O2132" t="s">
        <v>138</v>
      </c>
      <c r="P2132">
        <v>2</v>
      </c>
      <c r="Q2132">
        <v>3</v>
      </c>
      <c r="R2132">
        <v>2</v>
      </c>
    </row>
    <row r="2133" spans="1:18" x14ac:dyDescent="0.25">
      <c r="A2133" s="8" t="s">
        <v>697</v>
      </c>
      <c r="B2133">
        <v>1</v>
      </c>
      <c r="C2133">
        <v>0</v>
      </c>
      <c r="D2133">
        <v>2020</v>
      </c>
      <c r="E2133">
        <v>7</v>
      </c>
      <c r="F2133" t="s">
        <v>647</v>
      </c>
      <c r="G2133">
        <v>6300</v>
      </c>
      <c r="H2133" t="b">
        <v>0</v>
      </c>
      <c r="I2133">
        <v>400</v>
      </c>
      <c r="J2133">
        <v>0</v>
      </c>
      <c r="K2133">
        <v>0</v>
      </c>
      <c r="L2133" t="s">
        <v>70</v>
      </c>
      <c r="M2133" t="s">
        <v>82</v>
      </c>
      <c r="N2133" t="s">
        <v>83</v>
      </c>
      <c r="O2133" t="s">
        <v>82</v>
      </c>
      <c r="P2133">
        <v>2</v>
      </c>
      <c r="Q2133">
        <v>4</v>
      </c>
      <c r="R2133">
        <v>10</v>
      </c>
    </row>
    <row r="2134" spans="1:18" x14ac:dyDescent="0.25">
      <c r="A2134" s="8" t="s">
        <v>697</v>
      </c>
      <c r="B2134">
        <v>1</v>
      </c>
      <c r="C2134">
        <v>0</v>
      </c>
      <c r="D2134">
        <v>2020</v>
      </c>
      <c r="E2134">
        <v>7</v>
      </c>
      <c r="F2134" t="s">
        <v>647</v>
      </c>
      <c r="G2134">
        <v>6310</v>
      </c>
      <c r="H2134" t="b">
        <v>0</v>
      </c>
      <c r="I2134">
        <v>5300</v>
      </c>
      <c r="J2134">
        <v>0</v>
      </c>
      <c r="K2134">
        <v>0</v>
      </c>
      <c r="L2134" t="s">
        <v>70</v>
      </c>
      <c r="M2134" t="s">
        <v>82</v>
      </c>
      <c r="N2134" t="s">
        <v>84</v>
      </c>
      <c r="O2134" t="s">
        <v>85</v>
      </c>
      <c r="P2134">
        <v>2</v>
      </c>
      <c r="Q2134">
        <v>4</v>
      </c>
      <c r="R2134">
        <v>1</v>
      </c>
    </row>
    <row r="2135" spans="1:18" x14ac:dyDescent="0.25">
      <c r="A2135" s="8" t="s">
        <v>697</v>
      </c>
      <c r="B2135">
        <v>1</v>
      </c>
      <c r="C2135">
        <v>0</v>
      </c>
      <c r="D2135">
        <v>2020</v>
      </c>
      <c r="E2135">
        <v>7</v>
      </c>
      <c r="F2135" t="s">
        <v>647</v>
      </c>
      <c r="G2135">
        <v>6325</v>
      </c>
      <c r="H2135" t="b">
        <v>0</v>
      </c>
      <c r="I2135">
        <v>1110</v>
      </c>
      <c r="J2135">
        <v>0</v>
      </c>
      <c r="K2135">
        <v>0</v>
      </c>
      <c r="L2135" t="s">
        <v>70</v>
      </c>
      <c r="M2135" t="s">
        <v>82</v>
      </c>
      <c r="N2135" t="s">
        <v>84</v>
      </c>
      <c r="O2135" t="s">
        <v>86</v>
      </c>
      <c r="P2135">
        <v>2</v>
      </c>
      <c r="Q2135">
        <v>4</v>
      </c>
      <c r="R2135">
        <v>1</v>
      </c>
    </row>
    <row r="2136" spans="1:18" x14ac:dyDescent="0.25">
      <c r="A2136" s="8" t="s">
        <v>697</v>
      </c>
      <c r="B2136">
        <v>1</v>
      </c>
      <c r="C2136">
        <v>0</v>
      </c>
      <c r="D2136">
        <v>2020</v>
      </c>
      <c r="E2136">
        <v>7</v>
      </c>
      <c r="F2136" t="s">
        <v>647</v>
      </c>
      <c r="G2136">
        <v>6330</v>
      </c>
      <c r="H2136" t="b">
        <v>0</v>
      </c>
      <c r="I2136">
        <v>430</v>
      </c>
      <c r="J2136">
        <v>0</v>
      </c>
      <c r="K2136">
        <v>0</v>
      </c>
      <c r="L2136" t="s">
        <v>70</v>
      </c>
      <c r="M2136" t="s">
        <v>82</v>
      </c>
      <c r="N2136" t="s">
        <v>84</v>
      </c>
      <c r="O2136" t="s">
        <v>87</v>
      </c>
      <c r="P2136">
        <v>2</v>
      </c>
      <c r="Q2136">
        <v>4</v>
      </c>
      <c r="R2136">
        <v>1</v>
      </c>
    </row>
    <row r="2137" spans="1:18" x14ac:dyDescent="0.25">
      <c r="A2137" s="8" t="s">
        <v>697</v>
      </c>
      <c r="B2137">
        <v>1</v>
      </c>
      <c r="C2137">
        <v>0</v>
      </c>
      <c r="D2137">
        <v>2020</v>
      </c>
      <c r="E2137">
        <v>7</v>
      </c>
      <c r="F2137" t="s">
        <v>647</v>
      </c>
      <c r="G2137">
        <v>6400</v>
      </c>
      <c r="H2137" t="b">
        <v>0</v>
      </c>
      <c r="I2137">
        <v>352.13</v>
      </c>
      <c r="J2137">
        <v>0</v>
      </c>
      <c r="K2137">
        <v>0</v>
      </c>
      <c r="L2137" t="s">
        <v>70</v>
      </c>
      <c r="M2137" t="s">
        <v>82</v>
      </c>
      <c r="N2137" t="s">
        <v>88</v>
      </c>
      <c r="O2137" t="s">
        <v>89</v>
      </c>
      <c r="P2137">
        <v>2</v>
      </c>
      <c r="Q2137">
        <v>4</v>
      </c>
      <c r="R2137">
        <v>2</v>
      </c>
    </row>
    <row r="2138" spans="1:18" x14ac:dyDescent="0.25">
      <c r="A2138" s="8" t="s">
        <v>697</v>
      </c>
      <c r="B2138">
        <v>1</v>
      </c>
      <c r="C2138">
        <v>0</v>
      </c>
      <c r="D2138">
        <v>2020</v>
      </c>
      <c r="E2138">
        <v>7</v>
      </c>
      <c r="F2138" t="s">
        <v>647</v>
      </c>
      <c r="G2138">
        <v>6650</v>
      </c>
      <c r="H2138" t="b">
        <v>0</v>
      </c>
      <c r="I2138">
        <v>200</v>
      </c>
      <c r="J2138">
        <v>0</v>
      </c>
      <c r="K2138">
        <v>0</v>
      </c>
      <c r="L2138" t="s">
        <v>70</v>
      </c>
      <c r="M2138" t="s">
        <v>82</v>
      </c>
      <c r="N2138" t="s">
        <v>94</v>
      </c>
      <c r="O2138" t="s">
        <v>96</v>
      </c>
      <c r="P2138">
        <v>2</v>
      </c>
      <c r="Q2138">
        <v>4</v>
      </c>
      <c r="R2138">
        <v>5</v>
      </c>
    </row>
    <row r="2139" spans="1:18" x14ac:dyDescent="0.25">
      <c r="A2139" s="8" t="s">
        <v>697</v>
      </c>
      <c r="B2139">
        <v>1</v>
      </c>
      <c r="C2139">
        <v>0</v>
      </c>
      <c r="D2139">
        <v>2020</v>
      </c>
      <c r="E2139">
        <v>7</v>
      </c>
      <c r="F2139" t="s">
        <v>647</v>
      </c>
      <c r="G2139">
        <v>6800</v>
      </c>
      <c r="H2139" t="b">
        <v>0</v>
      </c>
      <c r="I2139">
        <v>40</v>
      </c>
      <c r="J2139">
        <v>0</v>
      </c>
      <c r="K2139">
        <v>0</v>
      </c>
      <c r="L2139" t="s">
        <v>70</v>
      </c>
      <c r="M2139" t="s">
        <v>82</v>
      </c>
      <c r="N2139" t="s">
        <v>99</v>
      </c>
      <c r="O2139" t="s">
        <v>123</v>
      </c>
      <c r="P2139">
        <v>2</v>
      </c>
      <c r="Q2139">
        <v>4</v>
      </c>
      <c r="R2139">
        <v>6</v>
      </c>
    </row>
    <row r="2140" spans="1:18" x14ac:dyDescent="0.25">
      <c r="A2140" s="8" t="s">
        <v>697</v>
      </c>
      <c r="B2140">
        <v>1</v>
      </c>
      <c r="C2140">
        <v>0</v>
      </c>
      <c r="D2140">
        <v>2020</v>
      </c>
      <c r="E2140">
        <v>7</v>
      </c>
      <c r="F2140" t="s">
        <v>647</v>
      </c>
      <c r="G2140">
        <v>6805</v>
      </c>
      <c r="H2140" t="b">
        <v>0</v>
      </c>
      <c r="I2140">
        <v>540</v>
      </c>
      <c r="J2140">
        <v>0</v>
      </c>
      <c r="K2140">
        <v>0</v>
      </c>
      <c r="L2140" t="s">
        <v>70</v>
      </c>
      <c r="M2140" t="s">
        <v>82</v>
      </c>
      <c r="N2140" t="s">
        <v>99</v>
      </c>
      <c r="O2140" t="s">
        <v>100</v>
      </c>
      <c r="P2140">
        <v>2</v>
      </c>
      <c r="Q2140">
        <v>4</v>
      </c>
      <c r="R2140">
        <v>6</v>
      </c>
    </row>
    <row r="2141" spans="1:18" x14ac:dyDescent="0.25">
      <c r="A2141" s="8" t="s">
        <v>697</v>
      </c>
      <c r="B2141">
        <v>1</v>
      </c>
      <c r="C2141">
        <v>0</v>
      </c>
      <c r="D2141">
        <v>2020</v>
      </c>
      <c r="E2141">
        <v>7</v>
      </c>
      <c r="F2141" t="s">
        <v>647</v>
      </c>
      <c r="G2141">
        <v>6815</v>
      </c>
      <c r="H2141" t="b">
        <v>0</v>
      </c>
      <c r="I2141">
        <v>200</v>
      </c>
      <c r="J2141">
        <v>0</v>
      </c>
      <c r="K2141">
        <v>0</v>
      </c>
      <c r="L2141" t="s">
        <v>70</v>
      </c>
      <c r="M2141" t="s">
        <v>82</v>
      </c>
      <c r="N2141" t="s">
        <v>99</v>
      </c>
      <c r="O2141" t="s">
        <v>99</v>
      </c>
      <c r="P2141">
        <v>2</v>
      </c>
      <c r="Q2141">
        <v>4</v>
      </c>
      <c r="R2141">
        <v>6</v>
      </c>
    </row>
    <row r="2142" spans="1:18" x14ac:dyDescent="0.25">
      <c r="A2142" s="8" t="s">
        <v>697</v>
      </c>
      <c r="B2142">
        <v>1</v>
      </c>
      <c r="C2142">
        <v>0</v>
      </c>
      <c r="D2142">
        <v>2020</v>
      </c>
      <c r="E2142">
        <v>7</v>
      </c>
      <c r="F2142" t="s">
        <v>647</v>
      </c>
      <c r="G2142">
        <v>6825</v>
      </c>
      <c r="H2142" t="b">
        <v>0</v>
      </c>
      <c r="I2142">
        <v>5000</v>
      </c>
      <c r="J2142">
        <v>0</v>
      </c>
      <c r="K2142">
        <v>0</v>
      </c>
      <c r="L2142" t="s">
        <v>70</v>
      </c>
      <c r="M2142" t="s">
        <v>82</v>
      </c>
      <c r="N2142" t="s">
        <v>101</v>
      </c>
      <c r="O2142" t="s">
        <v>102</v>
      </c>
      <c r="P2142">
        <v>2</v>
      </c>
      <c r="Q2142">
        <v>4</v>
      </c>
      <c r="R2142">
        <v>9</v>
      </c>
    </row>
    <row r="2143" spans="1:18" x14ac:dyDescent="0.25">
      <c r="A2143" s="8" t="s">
        <v>697</v>
      </c>
      <c r="B2143">
        <v>1</v>
      </c>
      <c r="C2143">
        <v>0</v>
      </c>
      <c r="D2143">
        <v>2020</v>
      </c>
      <c r="E2143">
        <v>7</v>
      </c>
      <c r="F2143" t="s">
        <v>647</v>
      </c>
      <c r="G2143">
        <v>6830</v>
      </c>
      <c r="H2143" t="b">
        <v>0</v>
      </c>
      <c r="I2143">
        <v>980</v>
      </c>
      <c r="J2143">
        <v>0</v>
      </c>
      <c r="K2143">
        <v>0</v>
      </c>
      <c r="L2143" t="s">
        <v>70</v>
      </c>
      <c r="M2143" t="s">
        <v>82</v>
      </c>
      <c r="N2143" t="s">
        <v>101</v>
      </c>
      <c r="O2143" t="s">
        <v>151</v>
      </c>
      <c r="P2143">
        <v>2</v>
      </c>
      <c r="Q2143">
        <v>4</v>
      </c>
      <c r="R2143">
        <v>9</v>
      </c>
    </row>
    <row r="2144" spans="1:18" x14ac:dyDescent="0.25">
      <c r="A2144" s="8" t="s">
        <v>697</v>
      </c>
      <c r="B2144">
        <v>1</v>
      </c>
      <c r="C2144">
        <v>0</v>
      </c>
      <c r="D2144">
        <v>2020</v>
      </c>
      <c r="E2144">
        <v>7</v>
      </c>
      <c r="F2144" t="s">
        <v>647</v>
      </c>
      <c r="G2144">
        <v>6855</v>
      </c>
      <c r="H2144" t="b">
        <v>0</v>
      </c>
      <c r="I2144">
        <v>200</v>
      </c>
      <c r="J2144">
        <v>0</v>
      </c>
      <c r="K2144">
        <v>0</v>
      </c>
      <c r="L2144" t="s">
        <v>70</v>
      </c>
      <c r="M2144" t="s">
        <v>82</v>
      </c>
      <c r="N2144" t="s">
        <v>103</v>
      </c>
      <c r="O2144" t="s">
        <v>104</v>
      </c>
      <c r="P2144">
        <v>2</v>
      </c>
      <c r="Q2144">
        <v>4</v>
      </c>
      <c r="R2144">
        <v>11</v>
      </c>
    </row>
    <row r="2145" spans="1:18" x14ac:dyDescent="0.25">
      <c r="A2145" s="8" t="s">
        <v>697</v>
      </c>
      <c r="B2145">
        <v>1</v>
      </c>
      <c r="C2145">
        <v>0</v>
      </c>
      <c r="D2145">
        <v>2020</v>
      </c>
      <c r="E2145">
        <v>7</v>
      </c>
      <c r="F2145" t="s">
        <v>647</v>
      </c>
      <c r="G2145">
        <v>7310</v>
      </c>
      <c r="H2145" t="b">
        <v>0</v>
      </c>
      <c r="I2145">
        <v>1200</v>
      </c>
      <c r="J2145">
        <v>0</v>
      </c>
      <c r="K2145">
        <v>0</v>
      </c>
      <c r="L2145" t="s">
        <v>126</v>
      </c>
      <c r="M2145" t="s">
        <v>127</v>
      </c>
      <c r="N2145" t="s">
        <v>127</v>
      </c>
      <c r="O2145" t="s">
        <v>146</v>
      </c>
      <c r="P2145">
        <v>4</v>
      </c>
      <c r="Q2145">
        <v>2</v>
      </c>
      <c r="R2145">
        <v>1</v>
      </c>
    </row>
    <row r="2146" spans="1:18" x14ac:dyDescent="0.25">
      <c r="A2146" s="8" t="s">
        <v>697</v>
      </c>
      <c r="B2146">
        <v>1</v>
      </c>
      <c r="C2146">
        <v>0</v>
      </c>
      <c r="D2146">
        <v>2020</v>
      </c>
      <c r="E2146">
        <v>7</v>
      </c>
      <c r="F2146" t="s">
        <v>648</v>
      </c>
      <c r="G2146">
        <v>670</v>
      </c>
      <c r="H2146" t="b">
        <v>0</v>
      </c>
      <c r="I2146">
        <v>2000</v>
      </c>
      <c r="J2146">
        <v>0</v>
      </c>
      <c r="K2146">
        <v>1</v>
      </c>
      <c r="L2146" t="s">
        <v>9</v>
      </c>
      <c r="M2146" t="s">
        <v>13</v>
      </c>
      <c r="N2146" t="s">
        <v>14</v>
      </c>
      <c r="O2146" t="s">
        <v>18</v>
      </c>
      <c r="P2146">
        <v>1</v>
      </c>
      <c r="Q2146">
        <v>2</v>
      </c>
      <c r="R2146">
        <v>3</v>
      </c>
    </row>
    <row r="2147" spans="1:18" x14ac:dyDescent="0.25">
      <c r="A2147" s="8" t="s">
        <v>697</v>
      </c>
      <c r="B2147">
        <v>1</v>
      </c>
      <c r="C2147">
        <v>0</v>
      </c>
      <c r="D2147">
        <v>2020</v>
      </c>
      <c r="E2147">
        <v>7</v>
      </c>
      <c r="F2147" t="s">
        <v>648</v>
      </c>
      <c r="G2147">
        <v>1406</v>
      </c>
      <c r="H2147" t="b">
        <v>0</v>
      </c>
      <c r="I2147">
        <v>646</v>
      </c>
      <c r="J2147">
        <v>0</v>
      </c>
      <c r="K2147">
        <v>1</v>
      </c>
      <c r="L2147" t="s">
        <v>19</v>
      </c>
      <c r="M2147" t="s">
        <v>23</v>
      </c>
      <c r="N2147" t="s">
        <v>24</v>
      </c>
      <c r="O2147" t="s">
        <v>27</v>
      </c>
      <c r="P2147">
        <v>2</v>
      </c>
      <c r="Q2147">
        <v>2</v>
      </c>
      <c r="R2147">
        <v>4</v>
      </c>
    </row>
    <row r="2148" spans="1:18" x14ac:dyDescent="0.25">
      <c r="A2148" s="8" t="s">
        <v>697</v>
      </c>
      <c r="B2148">
        <v>1</v>
      </c>
      <c r="C2148">
        <v>0</v>
      </c>
      <c r="D2148">
        <v>2020</v>
      </c>
      <c r="E2148">
        <v>7</v>
      </c>
      <c r="F2148" t="s">
        <v>648</v>
      </c>
      <c r="G2148">
        <v>1800</v>
      </c>
      <c r="H2148" t="b">
        <v>0</v>
      </c>
      <c r="I2148">
        <v>530.54999999999995</v>
      </c>
      <c r="J2148">
        <v>4046</v>
      </c>
      <c r="K2148">
        <v>1</v>
      </c>
      <c r="L2148" t="s">
        <v>19</v>
      </c>
      <c r="M2148" t="s">
        <v>30</v>
      </c>
      <c r="N2148" t="s">
        <v>31</v>
      </c>
      <c r="O2148" t="s">
        <v>33</v>
      </c>
      <c r="P2148">
        <v>2</v>
      </c>
      <c r="Q2148">
        <v>4</v>
      </c>
      <c r="R2148">
        <v>1</v>
      </c>
    </row>
    <row r="2149" spans="1:18" x14ac:dyDescent="0.25">
      <c r="A2149" s="8" t="s">
        <v>697</v>
      </c>
      <c r="B2149">
        <v>1</v>
      </c>
      <c r="C2149">
        <v>0</v>
      </c>
      <c r="D2149">
        <v>2020</v>
      </c>
      <c r="E2149">
        <v>7</v>
      </c>
      <c r="F2149" t="s">
        <v>648</v>
      </c>
      <c r="G2149">
        <v>3300</v>
      </c>
      <c r="H2149" t="b">
        <v>0</v>
      </c>
      <c r="I2149">
        <v>1666</v>
      </c>
      <c r="J2149">
        <v>1666</v>
      </c>
      <c r="K2149">
        <v>2</v>
      </c>
      <c r="L2149" t="s">
        <v>51</v>
      </c>
      <c r="M2149" t="s">
        <v>149</v>
      </c>
      <c r="N2149" t="s">
        <v>149</v>
      </c>
      <c r="O2149" t="s">
        <v>150</v>
      </c>
      <c r="P2149">
        <v>3</v>
      </c>
      <c r="Q2149">
        <v>4</v>
      </c>
      <c r="R2149">
        <v>1</v>
      </c>
    </row>
    <row r="2150" spans="1:18" x14ac:dyDescent="0.25">
      <c r="A2150" s="8" t="s">
        <v>697</v>
      </c>
      <c r="B2150">
        <v>1</v>
      </c>
      <c r="C2150">
        <v>0</v>
      </c>
      <c r="D2150">
        <v>2020</v>
      </c>
      <c r="E2150">
        <v>7</v>
      </c>
      <c r="F2150" t="s">
        <v>648</v>
      </c>
      <c r="G2150">
        <v>3820</v>
      </c>
      <c r="H2150" t="b">
        <v>0</v>
      </c>
      <c r="I2150">
        <v>0</v>
      </c>
      <c r="J2150">
        <v>530.54999999999995</v>
      </c>
      <c r="K2150">
        <v>2</v>
      </c>
      <c r="L2150" t="s">
        <v>51</v>
      </c>
      <c r="M2150" t="s">
        <v>52</v>
      </c>
      <c r="N2150" t="s">
        <v>52</v>
      </c>
      <c r="O2150" t="s">
        <v>119</v>
      </c>
      <c r="P2150">
        <v>3</v>
      </c>
      <c r="Q2150">
        <v>8</v>
      </c>
      <c r="R2150">
        <v>1</v>
      </c>
    </row>
    <row r="2151" spans="1:18" x14ac:dyDescent="0.25">
      <c r="A2151" s="8" t="s">
        <v>697</v>
      </c>
      <c r="B2151">
        <v>1</v>
      </c>
      <c r="C2151">
        <v>0</v>
      </c>
      <c r="D2151">
        <v>2020</v>
      </c>
      <c r="E2151">
        <v>7</v>
      </c>
      <c r="F2151" t="s">
        <v>648</v>
      </c>
      <c r="G2151">
        <v>6495</v>
      </c>
      <c r="H2151" t="b">
        <v>0</v>
      </c>
      <c r="I2151">
        <v>1400</v>
      </c>
      <c r="J2151">
        <v>0</v>
      </c>
      <c r="K2151">
        <v>0</v>
      </c>
      <c r="L2151" t="s">
        <v>70</v>
      </c>
      <c r="M2151" t="s">
        <v>82</v>
      </c>
      <c r="N2151" t="s">
        <v>91</v>
      </c>
      <c r="O2151" t="s">
        <v>93</v>
      </c>
      <c r="P2151">
        <v>2</v>
      </c>
      <c r="Q2151">
        <v>4</v>
      </c>
      <c r="R2151">
        <v>3</v>
      </c>
    </row>
    <row r="2152" spans="1:18" x14ac:dyDescent="0.25">
      <c r="A2152" s="8" t="s">
        <v>697</v>
      </c>
      <c r="B2152">
        <v>1</v>
      </c>
      <c r="C2152">
        <v>0</v>
      </c>
      <c r="D2152">
        <v>2020</v>
      </c>
      <c r="E2152">
        <v>7</v>
      </c>
      <c r="F2152" t="s">
        <v>649</v>
      </c>
      <c r="G2152">
        <v>1800</v>
      </c>
      <c r="H2152" t="b">
        <v>0</v>
      </c>
      <c r="I2152">
        <v>0</v>
      </c>
      <c r="J2152">
        <v>29740.48</v>
      </c>
      <c r="K2152">
        <v>1</v>
      </c>
      <c r="L2152" t="s">
        <v>19</v>
      </c>
      <c r="M2152" t="s">
        <v>30</v>
      </c>
      <c r="N2152" t="s">
        <v>31</v>
      </c>
      <c r="O2152" t="s">
        <v>33</v>
      </c>
      <c r="P2152">
        <v>2</v>
      </c>
      <c r="Q2152">
        <v>4</v>
      </c>
      <c r="R2152">
        <v>1</v>
      </c>
    </row>
    <row r="2153" spans="1:18" x14ac:dyDescent="0.25">
      <c r="A2153" s="8" t="s">
        <v>697</v>
      </c>
      <c r="B2153">
        <v>1</v>
      </c>
      <c r="C2153">
        <v>0</v>
      </c>
      <c r="D2153">
        <v>2020</v>
      </c>
      <c r="E2153">
        <v>7</v>
      </c>
      <c r="F2153" t="s">
        <v>649</v>
      </c>
      <c r="G2153">
        <v>6020</v>
      </c>
      <c r="H2153" t="b">
        <v>0</v>
      </c>
      <c r="I2153">
        <v>14583.869999999999</v>
      </c>
      <c r="J2153">
        <v>0</v>
      </c>
      <c r="K2153">
        <v>0</v>
      </c>
      <c r="L2153" t="s">
        <v>70</v>
      </c>
      <c r="M2153" t="s">
        <v>74</v>
      </c>
      <c r="N2153" t="s">
        <v>75</v>
      </c>
      <c r="O2153" t="s">
        <v>76</v>
      </c>
      <c r="P2153">
        <v>2</v>
      </c>
      <c r="Q2153">
        <v>2</v>
      </c>
      <c r="R2153">
        <v>1</v>
      </c>
    </row>
    <row r="2154" spans="1:18" x14ac:dyDescent="0.25">
      <c r="A2154" s="8" t="s">
        <v>697</v>
      </c>
      <c r="B2154">
        <v>1</v>
      </c>
      <c r="C2154">
        <v>0</v>
      </c>
      <c r="D2154">
        <v>2020</v>
      </c>
      <c r="E2154">
        <v>7</v>
      </c>
      <c r="F2154" t="s">
        <v>649</v>
      </c>
      <c r="G2154">
        <v>6024</v>
      </c>
      <c r="H2154" t="b">
        <v>0</v>
      </c>
      <c r="I2154">
        <v>9000</v>
      </c>
      <c r="J2154">
        <v>0</v>
      </c>
      <c r="K2154">
        <v>0</v>
      </c>
      <c r="L2154" t="s">
        <v>70</v>
      </c>
      <c r="M2154" t="s">
        <v>74</v>
      </c>
      <c r="N2154" t="s">
        <v>75</v>
      </c>
      <c r="O2154" t="s">
        <v>77</v>
      </c>
      <c r="P2154">
        <v>2</v>
      </c>
      <c r="Q2154">
        <v>2</v>
      </c>
      <c r="R2154">
        <v>1</v>
      </c>
    </row>
    <row r="2155" spans="1:18" x14ac:dyDescent="0.25">
      <c r="A2155" s="8" t="s">
        <v>697</v>
      </c>
      <c r="B2155">
        <v>1</v>
      </c>
      <c r="C2155">
        <v>0</v>
      </c>
      <c r="D2155">
        <v>2020</v>
      </c>
      <c r="E2155">
        <v>7</v>
      </c>
      <c r="F2155" t="s">
        <v>649</v>
      </c>
      <c r="G2155">
        <v>6110</v>
      </c>
      <c r="H2155" t="b">
        <v>0</v>
      </c>
      <c r="I2155">
        <v>4075.3100000000004</v>
      </c>
      <c r="J2155">
        <v>0</v>
      </c>
      <c r="K2155">
        <v>0</v>
      </c>
      <c r="L2155" t="s">
        <v>70</v>
      </c>
      <c r="M2155" t="s">
        <v>74</v>
      </c>
      <c r="N2155" t="s">
        <v>78</v>
      </c>
      <c r="O2155" t="s">
        <v>79</v>
      </c>
      <c r="P2155">
        <v>2</v>
      </c>
      <c r="Q2155">
        <v>2</v>
      </c>
      <c r="R2155">
        <v>2</v>
      </c>
    </row>
    <row r="2156" spans="1:18" x14ac:dyDescent="0.25">
      <c r="A2156" s="8" t="s">
        <v>697</v>
      </c>
      <c r="B2156">
        <v>1</v>
      </c>
      <c r="C2156">
        <v>0</v>
      </c>
      <c r="D2156">
        <v>2020</v>
      </c>
      <c r="E2156">
        <v>7</v>
      </c>
      <c r="F2156" t="s">
        <v>649</v>
      </c>
      <c r="G2156">
        <v>6111</v>
      </c>
      <c r="H2156" t="b">
        <v>0</v>
      </c>
      <c r="I2156">
        <v>95.46</v>
      </c>
      <c r="J2156">
        <v>0</v>
      </c>
      <c r="K2156">
        <v>0</v>
      </c>
      <c r="L2156" t="s">
        <v>70</v>
      </c>
      <c r="M2156" t="s">
        <v>74</v>
      </c>
      <c r="N2156" t="s">
        <v>78</v>
      </c>
      <c r="O2156" t="s">
        <v>80</v>
      </c>
      <c r="P2156">
        <v>2</v>
      </c>
      <c r="Q2156">
        <v>2</v>
      </c>
      <c r="R2156">
        <v>2</v>
      </c>
    </row>
    <row r="2157" spans="1:18" x14ac:dyDescent="0.25">
      <c r="A2157" s="8" t="s">
        <v>697</v>
      </c>
      <c r="B2157">
        <v>1</v>
      </c>
      <c r="C2157">
        <v>0</v>
      </c>
      <c r="D2157">
        <v>2020</v>
      </c>
      <c r="E2157">
        <v>7</v>
      </c>
      <c r="F2157" t="s">
        <v>649</v>
      </c>
      <c r="G2157">
        <v>6120</v>
      </c>
      <c r="H2157" t="b">
        <v>0</v>
      </c>
      <c r="I2157">
        <v>235.84</v>
      </c>
      <c r="J2157">
        <v>0</v>
      </c>
      <c r="K2157">
        <v>0</v>
      </c>
      <c r="L2157" t="s">
        <v>70</v>
      </c>
      <c r="M2157" t="s">
        <v>74</v>
      </c>
      <c r="N2157" t="s">
        <v>78</v>
      </c>
      <c r="O2157" t="s">
        <v>81</v>
      </c>
      <c r="P2157">
        <v>2</v>
      </c>
      <c r="Q2157">
        <v>2</v>
      </c>
      <c r="R2157">
        <v>2</v>
      </c>
    </row>
    <row r="2158" spans="1:18" x14ac:dyDescent="0.25">
      <c r="A2158" s="8" t="s">
        <v>697</v>
      </c>
      <c r="B2158">
        <v>1</v>
      </c>
      <c r="C2158">
        <v>0</v>
      </c>
      <c r="D2158">
        <v>2020</v>
      </c>
      <c r="E2158">
        <v>7</v>
      </c>
      <c r="F2158" t="s">
        <v>649</v>
      </c>
      <c r="G2158">
        <v>6140</v>
      </c>
      <c r="H2158" t="b">
        <v>0</v>
      </c>
      <c r="I2158">
        <v>150</v>
      </c>
      <c r="J2158">
        <v>0</v>
      </c>
      <c r="K2158">
        <v>0</v>
      </c>
      <c r="L2158" t="s">
        <v>70</v>
      </c>
      <c r="M2158" t="s">
        <v>74</v>
      </c>
      <c r="N2158" t="s">
        <v>78</v>
      </c>
      <c r="O2158" t="s">
        <v>147</v>
      </c>
      <c r="P2158">
        <v>2</v>
      </c>
      <c r="Q2158">
        <v>2</v>
      </c>
      <c r="R2158">
        <v>2</v>
      </c>
    </row>
    <row r="2159" spans="1:18" x14ac:dyDescent="0.25">
      <c r="A2159" s="8" t="s">
        <v>697</v>
      </c>
      <c r="B2159">
        <v>1</v>
      </c>
      <c r="C2159">
        <v>0</v>
      </c>
      <c r="D2159">
        <v>2020</v>
      </c>
      <c r="E2159">
        <v>7</v>
      </c>
      <c r="F2159" t="s">
        <v>649</v>
      </c>
      <c r="G2159">
        <v>6650</v>
      </c>
      <c r="H2159" t="b">
        <v>0</v>
      </c>
      <c r="I2159">
        <v>1600</v>
      </c>
      <c r="J2159">
        <v>0</v>
      </c>
      <c r="K2159">
        <v>0</v>
      </c>
      <c r="L2159" t="s">
        <v>70</v>
      </c>
      <c r="M2159" t="s">
        <v>82</v>
      </c>
      <c r="N2159" t="s">
        <v>94</v>
      </c>
      <c r="O2159" t="s">
        <v>96</v>
      </c>
      <c r="P2159">
        <v>2</v>
      </c>
      <c r="Q2159">
        <v>4</v>
      </c>
      <c r="R2159">
        <v>5</v>
      </c>
    </row>
    <row r="2160" spans="1:18" x14ac:dyDescent="0.25">
      <c r="A2160" s="8" t="s">
        <v>697</v>
      </c>
      <c r="B2160">
        <v>1</v>
      </c>
      <c r="C2160">
        <v>0</v>
      </c>
      <c r="D2160">
        <v>2020</v>
      </c>
      <c r="E2160">
        <v>7</v>
      </c>
      <c r="F2160" t="s">
        <v>650</v>
      </c>
      <c r="G2160">
        <v>143</v>
      </c>
      <c r="H2160" t="b">
        <v>0</v>
      </c>
      <c r="I2160">
        <v>9000</v>
      </c>
      <c r="J2160">
        <v>5800</v>
      </c>
      <c r="K2160">
        <v>1</v>
      </c>
      <c r="L2160" t="s">
        <v>9</v>
      </c>
      <c r="M2160" t="s">
        <v>10</v>
      </c>
      <c r="N2160" t="s">
        <v>11</v>
      </c>
      <c r="O2160" t="s">
        <v>12</v>
      </c>
      <c r="P2160">
        <v>1</v>
      </c>
      <c r="Q2160">
        <v>1</v>
      </c>
      <c r="R2160">
        <v>1</v>
      </c>
    </row>
    <row r="2161" spans="1:18" x14ac:dyDescent="0.25">
      <c r="A2161" s="8" t="s">
        <v>697</v>
      </c>
      <c r="B2161">
        <v>1</v>
      </c>
      <c r="C2161">
        <v>0</v>
      </c>
      <c r="D2161">
        <v>2020</v>
      </c>
      <c r="E2161">
        <v>7</v>
      </c>
      <c r="F2161" t="s">
        <v>650</v>
      </c>
      <c r="G2161">
        <v>1200</v>
      </c>
      <c r="H2161" t="b">
        <v>0</v>
      </c>
      <c r="I2161">
        <v>12257</v>
      </c>
      <c r="J2161">
        <v>0</v>
      </c>
      <c r="K2161">
        <v>1</v>
      </c>
      <c r="L2161" t="s">
        <v>19</v>
      </c>
      <c r="M2161" t="s">
        <v>23</v>
      </c>
      <c r="N2161" t="s">
        <v>148</v>
      </c>
      <c r="O2161" t="s">
        <v>148</v>
      </c>
      <c r="P2161">
        <v>2</v>
      </c>
      <c r="Q2161">
        <v>2</v>
      </c>
      <c r="R2161">
        <v>1</v>
      </c>
    </row>
    <row r="2162" spans="1:18" x14ac:dyDescent="0.25">
      <c r="A2162" s="8" t="s">
        <v>697</v>
      </c>
      <c r="B2162">
        <v>1</v>
      </c>
      <c r="C2162">
        <v>0</v>
      </c>
      <c r="D2162">
        <v>2020</v>
      </c>
      <c r="E2162">
        <v>7</v>
      </c>
      <c r="F2162" t="s">
        <v>650</v>
      </c>
      <c r="G2162">
        <v>1406</v>
      </c>
      <c r="H2162" t="b">
        <v>0</v>
      </c>
      <c r="I2162">
        <v>1710</v>
      </c>
      <c r="J2162">
        <v>0</v>
      </c>
      <c r="K2162">
        <v>1</v>
      </c>
      <c r="L2162" t="s">
        <v>19</v>
      </c>
      <c r="M2162" t="s">
        <v>23</v>
      </c>
      <c r="N2162" t="s">
        <v>24</v>
      </c>
      <c r="O2162" t="s">
        <v>27</v>
      </c>
      <c r="P2162">
        <v>2</v>
      </c>
      <c r="Q2162">
        <v>2</v>
      </c>
      <c r="R2162">
        <v>4</v>
      </c>
    </row>
    <row r="2163" spans="1:18" x14ac:dyDescent="0.25">
      <c r="A2163" s="8" t="s">
        <v>697</v>
      </c>
      <c r="B2163">
        <v>1</v>
      </c>
      <c r="C2163">
        <v>0</v>
      </c>
      <c r="D2163">
        <v>2020</v>
      </c>
      <c r="E2163">
        <v>7</v>
      </c>
      <c r="F2163" t="s">
        <v>650</v>
      </c>
      <c r="G2163">
        <v>1800</v>
      </c>
      <c r="H2163" t="b">
        <v>0</v>
      </c>
      <c r="I2163">
        <v>642.71</v>
      </c>
      <c r="J2163">
        <v>37044.26</v>
      </c>
      <c r="K2163">
        <v>1</v>
      </c>
      <c r="L2163" t="s">
        <v>19</v>
      </c>
      <c r="M2163" t="s">
        <v>30</v>
      </c>
      <c r="N2163" t="s">
        <v>31</v>
      </c>
      <c r="O2163" t="s">
        <v>33</v>
      </c>
      <c r="P2163">
        <v>2</v>
      </c>
      <c r="Q2163">
        <v>4</v>
      </c>
      <c r="R2163">
        <v>1</v>
      </c>
    </row>
    <row r="2164" spans="1:18" x14ac:dyDescent="0.25">
      <c r="A2164" s="8" t="s">
        <v>697</v>
      </c>
      <c r="B2164">
        <v>1</v>
      </c>
      <c r="C2164">
        <v>0</v>
      </c>
      <c r="D2164">
        <v>2020</v>
      </c>
      <c r="E2164">
        <v>7</v>
      </c>
      <c r="F2164" t="s">
        <v>650</v>
      </c>
      <c r="G2164">
        <v>3806</v>
      </c>
      <c r="H2164" t="b">
        <v>0</v>
      </c>
      <c r="I2164">
        <v>0</v>
      </c>
      <c r="J2164">
        <v>1957</v>
      </c>
      <c r="K2164">
        <v>2</v>
      </c>
      <c r="L2164" t="s">
        <v>51</v>
      </c>
      <c r="M2164" t="s">
        <v>52</v>
      </c>
      <c r="N2164" t="s">
        <v>52</v>
      </c>
      <c r="O2164" t="s">
        <v>60</v>
      </c>
      <c r="P2164">
        <v>3</v>
      </c>
      <c r="Q2164">
        <v>8</v>
      </c>
      <c r="R2164">
        <v>1</v>
      </c>
    </row>
    <row r="2165" spans="1:18" x14ac:dyDescent="0.25">
      <c r="A2165" s="8" t="s">
        <v>697</v>
      </c>
      <c r="B2165">
        <v>1</v>
      </c>
      <c r="C2165">
        <v>0</v>
      </c>
      <c r="D2165">
        <v>2020</v>
      </c>
      <c r="E2165">
        <v>7</v>
      </c>
      <c r="F2165" t="s">
        <v>650</v>
      </c>
      <c r="G2165">
        <v>3820</v>
      </c>
      <c r="H2165" t="b">
        <v>0</v>
      </c>
      <c r="I2165">
        <v>0</v>
      </c>
      <c r="J2165">
        <v>642.71</v>
      </c>
      <c r="K2165">
        <v>2</v>
      </c>
      <c r="L2165" t="s">
        <v>51</v>
      </c>
      <c r="M2165" t="s">
        <v>52</v>
      </c>
      <c r="N2165" t="s">
        <v>52</v>
      </c>
      <c r="O2165" t="s">
        <v>119</v>
      </c>
      <c r="P2165">
        <v>3</v>
      </c>
      <c r="Q2165">
        <v>8</v>
      </c>
      <c r="R2165">
        <v>1</v>
      </c>
    </row>
    <row r="2166" spans="1:18" x14ac:dyDescent="0.25">
      <c r="A2166" s="8" t="s">
        <v>697</v>
      </c>
      <c r="B2166">
        <v>1</v>
      </c>
      <c r="C2166">
        <v>0</v>
      </c>
      <c r="D2166">
        <v>2020</v>
      </c>
      <c r="E2166">
        <v>7</v>
      </c>
      <c r="F2166" t="s">
        <v>650</v>
      </c>
      <c r="G2166">
        <v>4400</v>
      </c>
      <c r="H2166" t="b">
        <v>0</v>
      </c>
      <c r="I2166">
        <v>0</v>
      </c>
      <c r="J2166">
        <v>10300</v>
      </c>
      <c r="K2166">
        <v>0</v>
      </c>
      <c r="L2166" t="s">
        <v>63</v>
      </c>
      <c r="M2166" t="s">
        <v>64</v>
      </c>
      <c r="N2166" t="s">
        <v>64</v>
      </c>
      <c r="O2166" t="s">
        <v>65</v>
      </c>
      <c r="P2166">
        <v>1</v>
      </c>
      <c r="Q2166">
        <v>1</v>
      </c>
      <c r="R2166">
        <v>1</v>
      </c>
    </row>
    <row r="2167" spans="1:18" x14ac:dyDescent="0.25">
      <c r="A2167" s="8" t="s">
        <v>697</v>
      </c>
      <c r="B2167">
        <v>1</v>
      </c>
      <c r="C2167">
        <v>0</v>
      </c>
      <c r="D2167">
        <v>2020</v>
      </c>
      <c r="E2167">
        <v>7</v>
      </c>
      <c r="F2167" t="s">
        <v>650</v>
      </c>
      <c r="G2167">
        <v>6020</v>
      </c>
      <c r="H2167" t="b">
        <v>0</v>
      </c>
      <c r="I2167">
        <v>11150</v>
      </c>
      <c r="J2167">
        <v>0</v>
      </c>
      <c r="K2167">
        <v>0</v>
      </c>
      <c r="L2167" t="s">
        <v>70</v>
      </c>
      <c r="M2167" t="s">
        <v>74</v>
      </c>
      <c r="N2167" t="s">
        <v>75</v>
      </c>
      <c r="O2167" t="s">
        <v>76</v>
      </c>
      <c r="P2167">
        <v>2</v>
      </c>
      <c r="Q2167">
        <v>2</v>
      </c>
      <c r="R2167">
        <v>1</v>
      </c>
    </row>
    <row r="2168" spans="1:18" x14ac:dyDescent="0.25">
      <c r="A2168" s="8" t="s">
        <v>697</v>
      </c>
      <c r="B2168">
        <v>1</v>
      </c>
      <c r="C2168">
        <v>0</v>
      </c>
      <c r="D2168">
        <v>2020</v>
      </c>
      <c r="E2168">
        <v>7</v>
      </c>
      <c r="F2168" t="s">
        <v>650</v>
      </c>
      <c r="G2168">
        <v>6024</v>
      </c>
      <c r="H2168" t="b">
        <v>0</v>
      </c>
      <c r="I2168">
        <v>10000</v>
      </c>
      <c r="J2168">
        <v>0</v>
      </c>
      <c r="K2168">
        <v>0</v>
      </c>
      <c r="L2168" t="s">
        <v>70</v>
      </c>
      <c r="M2168" t="s">
        <v>74</v>
      </c>
      <c r="N2168" t="s">
        <v>75</v>
      </c>
      <c r="O2168" t="s">
        <v>77</v>
      </c>
      <c r="P2168">
        <v>2</v>
      </c>
      <c r="Q2168">
        <v>2</v>
      </c>
      <c r="R2168">
        <v>1</v>
      </c>
    </row>
    <row r="2169" spans="1:18" x14ac:dyDescent="0.25">
      <c r="A2169" s="8" t="s">
        <v>697</v>
      </c>
      <c r="B2169">
        <v>1</v>
      </c>
      <c r="C2169">
        <v>0</v>
      </c>
      <c r="D2169">
        <v>2020</v>
      </c>
      <c r="E2169">
        <v>7</v>
      </c>
      <c r="F2169" t="s">
        <v>650</v>
      </c>
      <c r="G2169">
        <v>6110</v>
      </c>
      <c r="H2169" t="b">
        <v>0</v>
      </c>
      <c r="I2169">
        <v>3491.5300000000007</v>
      </c>
      <c r="J2169">
        <v>0</v>
      </c>
      <c r="K2169">
        <v>0</v>
      </c>
      <c r="L2169" t="s">
        <v>70</v>
      </c>
      <c r="M2169" t="s">
        <v>74</v>
      </c>
      <c r="N2169" t="s">
        <v>78</v>
      </c>
      <c r="O2169" t="s">
        <v>79</v>
      </c>
      <c r="P2169">
        <v>2</v>
      </c>
      <c r="Q2169">
        <v>2</v>
      </c>
      <c r="R2169">
        <v>2</v>
      </c>
    </row>
    <row r="2170" spans="1:18" x14ac:dyDescent="0.25">
      <c r="A2170" s="8" t="s">
        <v>697</v>
      </c>
      <c r="B2170">
        <v>1</v>
      </c>
      <c r="C2170">
        <v>0</v>
      </c>
      <c r="D2170">
        <v>2020</v>
      </c>
      <c r="E2170">
        <v>7</v>
      </c>
      <c r="F2170" t="s">
        <v>650</v>
      </c>
      <c r="G2170">
        <v>6111</v>
      </c>
      <c r="H2170" t="b">
        <v>0</v>
      </c>
      <c r="I2170">
        <v>81.23</v>
      </c>
      <c r="J2170">
        <v>0</v>
      </c>
      <c r="K2170">
        <v>0</v>
      </c>
      <c r="L2170" t="s">
        <v>70</v>
      </c>
      <c r="M2170" t="s">
        <v>74</v>
      </c>
      <c r="N2170" t="s">
        <v>78</v>
      </c>
      <c r="O2170" t="s">
        <v>80</v>
      </c>
      <c r="P2170">
        <v>2</v>
      </c>
      <c r="Q2170">
        <v>2</v>
      </c>
      <c r="R2170">
        <v>2</v>
      </c>
    </row>
    <row r="2171" spans="1:18" x14ac:dyDescent="0.25">
      <c r="A2171" s="8" t="s">
        <v>697</v>
      </c>
      <c r="B2171">
        <v>1</v>
      </c>
      <c r="C2171">
        <v>0</v>
      </c>
      <c r="D2171">
        <v>2020</v>
      </c>
      <c r="E2171">
        <v>7</v>
      </c>
      <c r="F2171" t="s">
        <v>650</v>
      </c>
      <c r="G2171">
        <v>6120</v>
      </c>
      <c r="H2171" t="b">
        <v>0</v>
      </c>
      <c r="I2171">
        <v>211.5</v>
      </c>
      <c r="J2171">
        <v>0</v>
      </c>
      <c r="K2171">
        <v>0</v>
      </c>
      <c r="L2171" t="s">
        <v>70</v>
      </c>
      <c r="M2171" t="s">
        <v>74</v>
      </c>
      <c r="N2171" t="s">
        <v>78</v>
      </c>
      <c r="O2171" t="s">
        <v>81</v>
      </c>
      <c r="P2171">
        <v>2</v>
      </c>
      <c r="Q2171">
        <v>2</v>
      </c>
      <c r="R2171">
        <v>2</v>
      </c>
    </row>
    <row r="2172" spans="1:18" x14ac:dyDescent="0.25">
      <c r="A2172" s="8" t="s">
        <v>697</v>
      </c>
      <c r="B2172">
        <v>1</v>
      </c>
      <c r="C2172">
        <v>0</v>
      </c>
      <c r="D2172">
        <v>2020</v>
      </c>
      <c r="E2172">
        <v>7</v>
      </c>
      <c r="F2172" t="s">
        <v>650</v>
      </c>
      <c r="G2172">
        <v>6201</v>
      </c>
      <c r="H2172" t="b">
        <v>0</v>
      </c>
      <c r="I2172">
        <v>5800</v>
      </c>
      <c r="J2172">
        <v>0</v>
      </c>
      <c r="K2172">
        <v>0</v>
      </c>
      <c r="L2172" t="s">
        <v>70</v>
      </c>
      <c r="M2172" t="s">
        <v>134</v>
      </c>
      <c r="N2172" t="s">
        <v>135</v>
      </c>
      <c r="O2172" t="s">
        <v>136</v>
      </c>
      <c r="P2172">
        <v>2</v>
      </c>
      <c r="Q2172">
        <v>3</v>
      </c>
      <c r="R2172">
        <v>1</v>
      </c>
    </row>
    <row r="2173" spans="1:18" x14ac:dyDescent="0.25">
      <c r="A2173" s="8" t="s">
        <v>697</v>
      </c>
      <c r="B2173">
        <v>1</v>
      </c>
      <c r="C2173">
        <v>0</v>
      </c>
      <c r="D2173">
        <v>2020</v>
      </c>
      <c r="E2173">
        <v>7</v>
      </c>
      <c r="F2173" t="s">
        <v>650</v>
      </c>
      <c r="G2173">
        <v>6650</v>
      </c>
      <c r="H2173" t="b">
        <v>0</v>
      </c>
      <c r="I2173">
        <v>1400</v>
      </c>
      <c r="J2173">
        <v>0</v>
      </c>
      <c r="K2173">
        <v>0</v>
      </c>
      <c r="L2173" t="s">
        <v>70</v>
      </c>
      <c r="M2173" t="s">
        <v>82</v>
      </c>
      <c r="N2173" t="s">
        <v>94</v>
      </c>
      <c r="O2173" t="s">
        <v>96</v>
      </c>
      <c r="P2173">
        <v>2</v>
      </c>
      <c r="Q2173">
        <v>4</v>
      </c>
      <c r="R2173">
        <v>5</v>
      </c>
    </row>
    <row r="2174" spans="1:18" x14ac:dyDescent="0.25">
      <c r="A2174" s="8" t="s">
        <v>697</v>
      </c>
      <c r="B2174">
        <v>1</v>
      </c>
      <c r="C2174">
        <v>0</v>
      </c>
      <c r="D2174">
        <v>2020</v>
      </c>
      <c r="E2174">
        <v>7</v>
      </c>
      <c r="F2174" t="s">
        <v>651</v>
      </c>
      <c r="G2174">
        <v>1406</v>
      </c>
      <c r="H2174" t="b">
        <v>0</v>
      </c>
      <c r="I2174">
        <v>285</v>
      </c>
      <c r="J2174">
        <v>0</v>
      </c>
      <c r="K2174">
        <v>1</v>
      </c>
      <c r="L2174" t="s">
        <v>19</v>
      </c>
      <c r="M2174" t="s">
        <v>23</v>
      </c>
      <c r="N2174" t="s">
        <v>24</v>
      </c>
      <c r="O2174" t="s">
        <v>27</v>
      </c>
      <c r="P2174">
        <v>2</v>
      </c>
      <c r="Q2174">
        <v>2</v>
      </c>
      <c r="R2174">
        <v>4</v>
      </c>
    </row>
    <row r="2175" spans="1:18" x14ac:dyDescent="0.25">
      <c r="A2175" s="8" t="s">
        <v>697</v>
      </c>
      <c r="B2175">
        <v>1</v>
      </c>
      <c r="C2175">
        <v>0</v>
      </c>
      <c r="D2175">
        <v>2020</v>
      </c>
      <c r="E2175">
        <v>7</v>
      </c>
      <c r="F2175" t="s">
        <v>651</v>
      </c>
      <c r="G2175">
        <v>1800</v>
      </c>
      <c r="H2175" t="b">
        <v>0</v>
      </c>
      <c r="I2175">
        <v>0</v>
      </c>
      <c r="J2175">
        <v>1785</v>
      </c>
      <c r="K2175">
        <v>1</v>
      </c>
      <c r="L2175" t="s">
        <v>19</v>
      </c>
      <c r="M2175" t="s">
        <v>30</v>
      </c>
      <c r="N2175" t="s">
        <v>31</v>
      </c>
      <c r="O2175" t="s">
        <v>33</v>
      </c>
      <c r="P2175">
        <v>2</v>
      </c>
      <c r="Q2175">
        <v>4</v>
      </c>
      <c r="R2175">
        <v>1</v>
      </c>
    </row>
    <row r="2176" spans="1:18" x14ac:dyDescent="0.25">
      <c r="A2176" s="8" t="s">
        <v>697</v>
      </c>
      <c r="B2176">
        <v>1</v>
      </c>
      <c r="C2176">
        <v>0</v>
      </c>
      <c r="D2176">
        <v>2020</v>
      </c>
      <c r="E2176">
        <v>7</v>
      </c>
      <c r="F2176" t="s">
        <v>651</v>
      </c>
      <c r="G2176">
        <v>6850</v>
      </c>
      <c r="H2176" t="b">
        <v>0</v>
      </c>
      <c r="I2176">
        <v>1500</v>
      </c>
      <c r="J2176">
        <v>0</v>
      </c>
      <c r="K2176">
        <v>0</v>
      </c>
      <c r="L2176" t="s">
        <v>70</v>
      </c>
      <c r="M2176" t="s">
        <v>82</v>
      </c>
      <c r="N2176" t="s">
        <v>103</v>
      </c>
      <c r="O2176" t="s">
        <v>103</v>
      </c>
      <c r="P2176">
        <v>2</v>
      </c>
      <c r="Q2176">
        <v>4</v>
      </c>
      <c r="R2176">
        <v>11</v>
      </c>
    </row>
    <row r="2177" spans="1:18" x14ac:dyDescent="0.25">
      <c r="A2177" s="8" t="s">
        <v>697</v>
      </c>
      <c r="B2177">
        <v>1</v>
      </c>
      <c r="C2177">
        <v>0</v>
      </c>
      <c r="D2177">
        <v>2020</v>
      </c>
      <c r="E2177">
        <v>7</v>
      </c>
      <c r="F2177" t="s">
        <v>655</v>
      </c>
      <c r="G2177">
        <v>630</v>
      </c>
      <c r="H2177" t="b">
        <v>0</v>
      </c>
      <c r="I2177">
        <v>3650</v>
      </c>
      <c r="J2177">
        <v>450</v>
      </c>
      <c r="K2177">
        <v>1</v>
      </c>
      <c r="L2177" t="s">
        <v>9</v>
      </c>
      <c r="M2177" t="s">
        <v>13</v>
      </c>
      <c r="N2177" t="s">
        <v>14</v>
      </c>
      <c r="O2177" t="s">
        <v>16</v>
      </c>
      <c r="P2177">
        <v>1</v>
      </c>
      <c r="Q2177">
        <v>2</v>
      </c>
      <c r="R2177">
        <v>3</v>
      </c>
    </row>
    <row r="2178" spans="1:18" x14ac:dyDescent="0.25">
      <c r="A2178" s="8" t="s">
        <v>697</v>
      </c>
      <c r="B2178">
        <v>1</v>
      </c>
      <c r="C2178">
        <v>0</v>
      </c>
      <c r="D2178">
        <v>2020</v>
      </c>
      <c r="E2178">
        <v>7</v>
      </c>
      <c r="F2178" t="s">
        <v>655</v>
      </c>
      <c r="G2178">
        <v>1406</v>
      </c>
      <c r="H2178" t="b">
        <v>0</v>
      </c>
      <c r="I2178">
        <v>3049.5</v>
      </c>
      <c r="J2178">
        <v>0</v>
      </c>
      <c r="K2178">
        <v>1</v>
      </c>
      <c r="L2178" t="s">
        <v>19</v>
      </c>
      <c r="M2178" t="s">
        <v>23</v>
      </c>
      <c r="N2178" t="s">
        <v>24</v>
      </c>
      <c r="O2178" t="s">
        <v>27</v>
      </c>
      <c r="P2178">
        <v>2</v>
      </c>
      <c r="Q2178">
        <v>2</v>
      </c>
      <c r="R2178">
        <v>4</v>
      </c>
    </row>
    <row r="2179" spans="1:18" x14ac:dyDescent="0.25">
      <c r="A2179" s="8" t="s">
        <v>697</v>
      </c>
      <c r="B2179">
        <v>1</v>
      </c>
      <c r="C2179">
        <v>0</v>
      </c>
      <c r="D2179">
        <v>2020</v>
      </c>
      <c r="E2179">
        <v>7</v>
      </c>
      <c r="F2179" t="s">
        <v>655</v>
      </c>
      <c r="G2179">
        <v>1800</v>
      </c>
      <c r="H2179" t="b">
        <v>0</v>
      </c>
      <c r="I2179">
        <v>593.70000000000005</v>
      </c>
      <c r="J2179">
        <v>16719.5</v>
      </c>
      <c r="K2179">
        <v>1</v>
      </c>
      <c r="L2179" t="s">
        <v>19</v>
      </c>
      <c r="M2179" t="s">
        <v>30</v>
      </c>
      <c r="N2179" t="s">
        <v>31</v>
      </c>
      <c r="O2179" t="s">
        <v>33</v>
      </c>
      <c r="P2179">
        <v>2</v>
      </c>
      <c r="Q2179">
        <v>4</v>
      </c>
      <c r="R2179">
        <v>1</v>
      </c>
    </row>
    <row r="2180" spans="1:18" x14ac:dyDescent="0.25">
      <c r="A2180" s="8" t="s">
        <v>697</v>
      </c>
      <c r="B2180">
        <v>1</v>
      </c>
      <c r="C2180">
        <v>0</v>
      </c>
      <c r="D2180">
        <v>2020</v>
      </c>
      <c r="E2180">
        <v>7</v>
      </c>
      <c r="F2180" t="s">
        <v>655</v>
      </c>
      <c r="G2180">
        <v>3300</v>
      </c>
      <c r="H2180" t="b">
        <v>0</v>
      </c>
      <c r="I2180">
        <v>0</v>
      </c>
      <c r="J2180">
        <v>2380</v>
      </c>
      <c r="K2180">
        <v>2</v>
      </c>
      <c r="L2180" t="s">
        <v>51</v>
      </c>
      <c r="M2180" t="s">
        <v>149</v>
      </c>
      <c r="N2180" t="s">
        <v>149</v>
      </c>
      <c r="O2180" t="s">
        <v>150</v>
      </c>
      <c r="P2180">
        <v>3</v>
      </c>
      <c r="Q2180">
        <v>4</v>
      </c>
      <c r="R2180">
        <v>1</v>
      </c>
    </row>
    <row r="2181" spans="1:18" x14ac:dyDescent="0.25">
      <c r="A2181" s="8" t="s">
        <v>697</v>
      </c>
      <c r="B2181">
        <v>1</v>
      </c>
      <c r="C2181">
        <v>0</v>
      </c>
      <c r="D2181">
        <v>2020</v>
      </c>
      <c r="E2181">
        <v>7</v>
      </c>
      <c r="F2181" t="s">
        <v>655</v>
      </c>
      <c r="G2181">
        <v>3820</v>
      </c>
      <c r="H2181" t="b">
        <v>0</v>
      </c>
      <c r="I2181">
        <v>0</v>
      </c>
      <c r="J2181">
        <v>593.70000000000005</v>
      </c>
      <c r="K2181">
        <v>2</v>
      </c>
      <c r="L2181" t="s">
        <v>51</v>
      </c>
      <c r="M2181" t="s">
        <v>52</v>
      </c>
      <c r="N2181" t="s">
        <v>52</v>
      </c>
      <c r="O2181" t="s">
        <v>119</v>
      </c>
      <c r="P2181">
        <v>3</v>
      </c>
      <c r="Q2181">
        <v>8</v>
      </c>
      <c r="R2181">
        <v>1</v>
      </c>
    </row>
    <row r="2182" spans="1:18" x14ac:dyDescent="0.25">
      <c r="A2182" s="8" t="s">
        <v>697</v>
      </c>
      <c r="B2182">
        <v>1</v>
      </c>
      <c r="C2182">
        <v>0</v>
      </c>
      <c r="D2182">
        <v>2020</v>
      </c>
      <c r="E2182">
        <v>7</v>
      </c>
      <c r="F2182" t="s">
        <v>655</v>
      </c>
      <c r="G2182">
        <v>5400</v>
      </c>
      <c r="H2182" t="b">
        <v>0</v>
      </c>
      <c r="I2182">
        <v>1000</v>
      </c>
      <c r="J2182">
        <v>0</v>
      </c>
      <c r="K2182">
        <v>0</v>
      </c>
      <c r="L2182" t="s">
        <v>70</v>
      </c>
      <c r="M2182" t="s">
        <v>71</v>
      </c>
      <c r="N2182" t="s">
        <v>72</v>
      </c>
      <c r="O2182" t="s">
        <v>152</v>
      </c>
      <c r="P2182">
        <v>2</v>
      </c>
      <c r="Q2182">
        <v>1</v>
      </c>
      <c r="R2182">
        <v>2</v>
      </c>
    </row>
    <row r="2183" spans="1:18" x14ac:dyDescent="0.25">
      <c r="A2183" s="8" t="s">
        <v>697</v>
      </c>
      <c r="B2183">
        <v>1</v>
      </c>
      <c r="C2183">
        <v>0</v>
      </c>
      <c r="D2183">
        <v>2020</v>
      </c>
      <c r="E2183">
        <v>7</v>
      </c>
      <c r="F2183" t="s">
        <v>655</v>
      </c>
      <c r="G2183">
        <v>6220</v>
      </c>
      <c r="H2183" t="b">
        <v>0</v>
      </c>
      <c r="I2183">
        <v>450</v>
      </c>
      <c r="J2183">
        <v>0</v>
      </c>
      <c r="K2183">
        <v>0</v>
      </c>
      <c r="L2183" t="s">
        <v>70</v>
      </c>
      <c r="M2183" t="s">
        <v>134</v>
      </c>
      <c r="N2183" t="s">
        <v>137</v>
      </c>
      <c r="O2183" t="s">
        <v>138</v>
      </c>
      <c r="P2183">
        <v>2</v>
      </c>
      <c r="Q2183">
        <v>3</v>
      </c>
      <c r="R2183">
        <v>2</v>
      </c>
    </row>
    <row r="2184" spans="1:18" x14ac:dyDescent="0.25">
      <c r="A2184" s="8" t="s">
        <v>697</v>
      </c>
      <c r="B2184">
        <v>1</v>
      </c>
      <c r="C2184">
        <v>0</v>
      </c>
      <c r="D2184">
        <v>2020</v>
      </c>
      <c r="E2184">
        <v>7</v>
      </c>
      <c r="F2184" t="s">
        <v>655</v>
      </c>
      <c r="G2184">
        <v>6301</v>
      </c>
      <c r="H2184" t="b">
        <v>0</v>
      </c>
      <c r="I2184">
        <v>2300</v>
      </c>
      <c r="J2184">
        <v>0</v>
      </c>
      <c r="K2184">
        <v>0</v>
      </c>
      <c r="L2184" t="s">
        <v>70</v>
      </c>
      <c r="M2184" t="s">
        <v>82</v>
      </c>
      <c r="N2184" t="s">
        <v>83</v>
      </c>
      <c r="O2184" t="s">
        <v>122</v>
      </c>
      <c r="P2184">
        <v>2</v>
      </c>
      <c r="Q2184">
        <v>4</v>
      </c>
      <c r="R2184">
        <v>10</v>
      </c>
    </row>
    <row r="2185" spans="1:18" x14ac:dyDescent="0.25">
      <c r="A2185" s="8" t="s">
        <v>697</v>
      </c>
      <c r="B2185">
        <v>1</v>
      </c>
      <c r="C2185">
        <v>0</v>
      </c>
      <c r="D2185">
        <v>2020</v>
      </c>
      <c r="E2185">
        <v>7</v>
      </c>
      <c r="F2185" t="s">
        <v>655</v>
      </c>
      <c r="G2185">
        <v>6470</v>
      </c>
      <c r="H2185" t="b">
        <v>0</v>
      </c>
      <c r="I2185">
        <v>1000</v>
      </c>
      <c r="J2185">
        <v>0</v>
      </c>
      <c r="K2185">
        <v>0</v>
      </c>
      <c r="L2185" t="s">
        <v>70</v>
      </c>
      <c r="M2185" t="s">
        <v>82</v>
      </c>
      <c r="N2185" t="s">
        <v>91</v>
      </c>
      <c r="O2185" t="s">
        <v>92</v>
      </c>
      <c r="P2185">
        <v>2</v>
      </c>
      <c r="Q2185">
        <v>4</v>
      </c>
      <c r="R2185">
        <v>3</v>
      </c>
    </row>
    <row r="2186" spans="1:18" x14ac:dyDescent="0.25">
      <c r="A2186" s="8" t="s">
        <v>697</v>
      </c>
      <c r="B2186">
        <v>1</v>
      </c>
      <c r="C2186">
        <v>0</v>
      </c>
      <c r="D2186">
        <v>2020</v>
      </c>
      <c r="E2186">
        <v>7</v>
      </c>
      <c r="F2186" t="s">
        <v>655</v>
      </c>
      <c r="G2186">
        <v>6835</v>
      </c>
      <c r="H2186" t="b">
        <v>0</v>
      </c>
      <c r="I2186">
        <v>5000</v>
      </c>
      <c r="J2186">
        <v>0</v>
      </c>
      <c r="K2186">
        <v>0</v>
      </c>
      <c r="L2186" t="s">
        <v>70</v>
      </c>
      <c r="M2186" t="s">
        <v>82</v>
      </c>
      <c r="N2186" t="s">
        <v>83</v>
      </c>
      <c r="O2186" t="s">
        <v>153</v>
      </c>
      <c r="P2186">
        <v>2</v>
      </c>
      <c r="Q2186">
        <v>4</v>
      </c>
      <c r="R2186">
        <v>10</v>
      </c>
    </row>
    <row r="2187" spans="1:18" x14ac:dyDescent="0.25">
      <c r="A2187" s="8" t="s">
        <v>697</v>
      </c>
      <c r="B2187">
        <v>1</v>
      </c>
      <c r="C2187">
        <v>0</v>
      </c>
      <c r="D2187">
        <v>2020</v>
      </c>
      <c r="E2187">
        <v>7</v>
      </c>
      <c r="F2187" t="s">
        <v>655</v>
      </c>
      <c r="G2187">
        <v>6859</v>
      </c>
      <c r="H2187" t="b">
        <v>0</v>
      </c>
      <c r="I2187">
        <v>3100</v>
      </c>
      <c r="J2187">
        <v>0</v>
      </c>
      <c r="K2187">
        <v>0</v>
      </c>
      <c r="L2187" t="s">
        <v>70</v>
      </c>
      <c r="M2187" t="s">
        <v>82</v>
      </c>
      <c r="N2187" t="s">
        <v>103</v>
      </c>
      <c r="O2187" t="s">
        <v>105</v>
      </c>
      <c r="P2187">
        <v>2</v>
      </c>
      <c r="Q2187">
        <v>4</v>
      </c>
      <c r="R2187">
        <v>11</v>
      </c>
    </row>
    <row r="2188" spans="1:18" x14ac:dyDescent="0.25">
      <c r="A2188" s="8" t="s">
        <v>697</v>
      </c>
      <c r="B2188">
        <v>1</v>
      </c>
      <c r="C2188">
        <v>0</v>
      </c>
      <c r="D2188">
        <v>2020</v>
      </c>
      <c r="E2188">
        <v>7</v>
      </c>
      <c r="F2188" t="s">
        <v>652</v>
      </c>
      <c r="G2188">
        <v>1406</v>
      </c>
      <c r="H2188" t="b">
        <v>0</v>
      </c>
      <c r="I2188">
        <v>342</v>
      </c>
      <c r="J2188">
        <v>0</v>
      </c>
      <c r="K2188">
        <v>1</v>
      </c>
      <c r="L2188" t="s">
        <v>19</v>
      </c>
      <c r="M2188" t="s">
        <v>23</v>
      </c>
      <c r="N2188" t="s">
        <v>24</v>
      </c>
      <c r="O2188" t="s">
        <v>27</v>
      </c>
      <c r="P2188">
        <v>2</v>
      </c>
      <c r="Q2188">
        <v>2</v>
      </c>
      <c r="R2188">
        <v>4</v>
      </c>
    </row>
    <row r="2189" spans="1:18" x14ac:dyDescent="0.25">
      <c r="A2189" s="8" t="s">
        <v>697</v>
      </c>
      <c r="B2189">
        <v>1</v>
      </c>
      <c r="C2189">
        <v>0</v>
      </c>
      <c r="D2189">
        <v>2020</v>
      </c>
      <c r="E2189">
        <v>7</v>
      </c>
      <c r="F2189" t="s">
        <v>652</v>
      </c>
      <c r="G2189">
        <v>1800</v>
      </c>
      <c r="H2189" t="b">
        <v>0</v>
      </c>
      <c r="I2189">
        <v>0</v>
      </c>
      <c r="J2189">
        <v>12731.92</v>
      </c>
      <c r="K2189">
        <v>1</v>
      </c>
      <c r="L2189" t="s">
        <v>19</v>
      </c>
      <c r="M2189" t="s">
        <v>30</v>
      </c>
      <c r="N2189" t="s">
        <v>31</v>
      </c>
      <c r="O2189" t="s">
        <v>33</v>
      </c>
      <c r="P2189">
        <v>2</v>
      </c>
      <c r="Q2189">
        <v>4</v>
      </c>
      <c r="R2189">
        <v>1</v>
      </c>
    </row>
    <row r="2190" spans="1:18" x14ac:dyDescent="0.25">
      <c r="A2190" s="8" t="s">
        <v>697</v>
      </c>
      <c r="B2190">
        <v>1</v>
      </c>
      <c r="C2190">
        <v>0</v>
      </c>
      <c r="D2190">
        <v>2020</v>
      </c>
      <c r="E2190">
        <v>7</v>
      </c>
      <c r="F2190" t="s">
        <v>652</v>
      </c>
      <c r="G2190">
        <v>3300</v>
      </c>
      <c r="H2190" t="b">
        <v>0</v>
      </c>
      <c r="I2190">
        <v>0</v>
      </c>
      <c r="J2190">
        <v>1785</v>
      </c>
      <c r="K2190">
        <v>2</v>
      </c>
      <c r="L2190" t="s">
        <v>51</v>
      </c>
      <c r="M2190" t="s">
        <v>149</v>
      </c>
      <c r="N2190" t="s">
        <v>149</v>
      </c>
      <c r="O2190" t="s">
        <v>150</v>
      </c>
      <c r="P2190">
        <v>3</v>
      </c>
      <c r="Q2190">
        <v>4</v>
      </c>
      <c r="R2190">
        <v>1</v>
      </c>
    </row>
    <row r="2191" spans="1:18" x14ac:dyDescent="0.25">
      <c r="A2191" s="8" t="s">
        <v>697</v>
      </c>
      <c r="B2191">
        <v>1</v>
      </c>
      <c r="C2191">
        <v>0</v>
      </c>
      <c r="D2191">
        <v>2020</v>
      </c>
      <c r="E2191">
        <v>7</v>
      </c>
      <c r="F2191" t="s">
        <v>652</v>
      </c>
      <c r="G2191">
        <v>6024</v>
      </c>
      <c r="H2191" t="b">
        <v>0</v>
      </c>
      <c r="I2191">
        <v>10000</v>
      </c>
      <c r="J2191">
        <v>0</v>
      </c>
      <c r="K2191">
        <v>0</v>
      </c>
      <c r="L2191" t="s">
        <v>70</v>
      </c>
      <c r="M2191" t="s">
        <v>74</v>
      </c>
      <c r="N2191" t="s">
        <v>75</v>
      </c>
      <c r="O2191" t="s">
        <v>77</v>
      </c>
      <c r="P2191">
        <v>2</v>
      </c>
      <c r="Q2191">
        <v>2</v>
      </c>
      <c r="R2191">
        <v>1</v>
      </c>
    </row>
    <row r="2192" spans="1:18" x14ac:dyDescent="0.25">
      <c r="A2192" s="8" t="s">
        <v>697</v>
      </c>
      <c r="B2192">
        <v>1</v>
      </c>
      <c r="C2192">
        <v>0</v>
      </c>
      <c r="D2192">
        <v>2020</v>
      </c>
      <c r="E2192">
        <v>7</v>
      </c>
      <c r="F2192" t="s">
        <v>652</v>
      </c>
      <c r="G2192">
        <v>6110</v>
      </c>
      <c r="H2192" t="b">
        <v>0</v>
      </c>
      <c r="I2192">
        <v>1243.8700000000001</v>
      </c>
      <c r="J2192">
        <v>0</v>
      </c>
      <c r="K2192">
        <v>0</v>
      </c>
      <c r="L2192" t="s">
        <v>70</v>
      </c>
      <c r="M2192" t="s">
        <v>74</v>
      </c>
      <c r="N2192" t="s">
        <v>78</v>
      </c>
      <c r="O2192" t="s">
        <v>79</v>
      </c>
      <c r="P2192">
        <v>2</v>
      </c>
      <c r="Q2192">
        <v>2</v>
      </c>
      <c r="R2192">
        <v>2</v>
      </c>
    </row>
    <row r="2193" spans="1:18" x14ac:dyDescent="0.25">
      <c r="A2193" s="8" t="s">
        <v>697</v>
      </c>
      <c r="B2193">
        <v>1</v>
      </c>
      <c r="C2193">
        <v>0</v>
      </c>
      <c r="D2193">
        <v>2020</v>
      </c>
      <c r="E2193">
        <v>7</v>
      </c>
      <c r="F2193" t="s">
        <v>652</v>
      </c>
      <c r="G2193">
        <v>6111</v>
      </c>
      <c r="H2193" t="b">
        <v>0</v>
      </c>
      <c r="I2193">
        <v>31.05</v>
      </c>
      <c r="J2193">
        <v>0</v>
      </c>
      <c r="K2193">
        <v>0</v>
      </c>
      <c r="L2193" t="s">
        <v>70</v>
      </c>
      <c r="M2193" t="s">
        <v>74</v>
      </c>
      <c r="N2193" t="s">
        <v>78</v>
      </c>
      <c r="O2193" t="s">
        <v>80</v>
      </c>
      <c r="P2193">
        <v>2</v>
      </c>
      <c r="Q2193">
        <v>2</v>
      </c>
      <c r="R2193">
        <v>2</v>
      </c>
    </row>
    <row r="2194" spans="1:18" x14ac:dyDescent="0.25">
      <c r="A2194" s="8" t="s">
        <v>697</v>
      </c>
      <c r="B2194">
        <v>1</v>
      </c>
      <c r="C2194">
        <v>0</v>
      </c>
      <c r="D2194">
        <v>2020</v>
      </c>
      <c r="E2194">
        <v>7</v>
      </c>
      <c r="F2194" t="s">
        <v>652</v>
      </c>
      <c r="G2194">
        <v>6120</v>
      </c>
      <c r="H2194" t="b">
        <v>0</v>
      </c>
      <c r="I2194">
        <v>100</v>
      </c>
      <c r="J2194">
        <v>0</v>
      </c>
      <c r="K2194">
        <v>0</v>
      </c>
      <c r="L2194" t="s">
        <v>70</v>
      </c>
      <c r="M2194" t="s">
        <v>74</v>
      </c>
      <c r="N2194" t="s">
        <v>78</v>
      </c>
      <c r="O2194" t="s">
        <v>81</v>
      </c>
      <c r="P2194">
        <v>2</v>
      </c>
      <c r="Q2194">
        <v>2</v>
      </c>
      <c r="R2194">
        <v>2</v>
      </c>
    </row>
    <row r="2195" spans="1:18" x14ac:dyDescent="0.25">
      <c r="A2195" s="8" t="s">
        <v>697</v>
      </c>
      <c r="B2195">
        <v>1</v>
      </c>
      <c r="C2195">
        <v>0</v>
      </c>
      <c r="D2195">
        <v>2020</v>
      </c>
      <c r="E2195">
        <v>7</v>
      </c>
      <c r="F2195" t="s">
        <v>652</v>
      </c>
      <c r="G2195">
        <v>6600</v>
      </c>
      <c r="H2195" t="b">
        <v>0</v>
      </c>
      <c r="I2195">
        <v>1500</v>
      </c>
      <c r="J2195">
        <v>0</v>
      </c>
      <c r="K2195">
        <v>0</v>
      </c>
      <c r="L2195" t="s">
        <v>70</v>
      </c>
      <c r="M2195" t="s">
        <v>82</v>
      </c>
      <c r="N2195" t="s">
        <v>94</v>
      </c>
      <c r="O2195" t="s">
        <v>116</v>
      </c>
      <c r="P2195">
        <v>2</v>
      </c>
      <c r="Q2195">
        <v>4</v>
      </c>
      <c r="R2195">
        <v>5</v>
      </c>
    </row>
    <row r="2196" spans="1:18" x14ac:dyDescent="0.25">
      <c r="A2196" s="8" t="s">
        <v>697</v>
      </c>
      <c r="B2196">
        <v>1</v>
      </c>
      <c r="C2196">
        <v>0</v>
      </c>
      <c r="D2196">
        <v>2020</v>
      </c>
      <c r="E2196">
        <v>7</v>
      </c>
      <c r="F2196" t="s">
        <v>652</v>
      </c>
      <c r="G2196">
        <v>6640</v>
      </c>
      <c r="H2196" t="b">
        <v>0</v>
      </c>
      <c r="I2196">
        <v>300</v>
      </c>
      <c r="J2196">
        <v>0</v>
      </c>
      <c r="K2196">
        <v>0</v>
      </c>
      <c r="L2196" t="s">
        <v>70</v>
      </c>
      <c r="M2196" t="s">
        <v>82</v>
      </c>
      <c r="N2196" t="s">
        <v>94</v>
      </c>
      <c r="O2196" t="s">
        <v>95</v>
      </c>
      <c r="P2196">
        <v>2</v>
      </c>
      <c r="Q2196">
        <v>4</v>
      </c>
      <c r="R2196">
        <v>5</v>
      </c>
    </row>
    <row r="2197" spans="1:18" x14ac:dyDescent="0.25">
      <c r="A2197" s="8" t="s">
        <v>697</v>
      </c>
      <c r="B2197">
        <v>1</v>
      </c>
      <c r="C2197">
        <v>0</v>
      </c>
      <c r="D2197">
        <v>2020</v>
      </c>
      <c r="E2197">
        <v>7</v>
      </c>
      <c r="F2197" t="s">
        <v>652</v>
      </c>
      <c r="G2197">
        <v>6650</v>
      </c>
      <c r="H2197" t="b">
        <v>0</v>
      </c>
      <c r="I2197">
        <v>1000</v>
      </c>
      <c r="J2197">
        <v>0</v>
      </c>
      <c r="K2197">
        <v>0</v>
      </c>
      <c r="L2197" t="s">
        <v>70</v>
      </c>
      <c r="M2197" t="s">
        <v>82</v>
      </c>
      <c r="N2197" t="s">
        <v>94</v>
      </c>
      <c r="O2197" t="s">
        <v>96</v>
      </c>
      <c r="P2197">
        <v>2</v>
      </c>
      <c r="Q2197">
        <v>4</v>
      </c>
      <c r="R2197">
        <v>5</v>
      </c>
    </row>
    <row r="2198" spans="1:18" x14ac:dyDescent="0.25">
      <c r="A2198" s="8" t="s">
        <v>697</v>
      </c>
      <c r="B2198">
        <v>1</v>
      </c>
      <c r="C2198">
        <v>0</v>
      </c>
      <c r="D2198">
        <v>2020</v>
      </c>
      <c r="E2198">
        <v>7</v>
      </c>
      <c r="F2198" t="s">
        <v>653</v>
      </c>
      <c r="G2198">
        <v>143</v>
      </c>
      <c r="H2198" t="b">
        <v>0</v>
      </c>
      <c r="I2198">
        <v>184855.78</v>
      </c>
      <c r="J2198">
        <v>0</v>
      </c>
      <c r="K2198">
        <v>1</v>
      </c>
      <c r="L2198" t="s">
        <v>9</v>
      </c>
      <c r="M2198" t="s">
        <v>10</v>
      </c>
      <c r="N2198" t="s">
        <v>11</v>
      </c>
      <c r="O2198" t="s">
        <v>12</v>
      </c>
      <c r="P2198">
        <v>1</v>
      </c>
      <c r="Q2198">
        <v>1</v>
      </c>
      <c r="R2198">
        <v>1</v>
      </c>
    </row>
    <row r="2199" spans="1:18" x14ac:dyDescent="0.25">
      <c r="A2199" s="8" t="s">
        <v>697</v>
      </c>
      <c r="B2199">
        <v>1</v>
      </c>
      <c r="C2199">
        <v>0</v>
      </c>
      <c r="D2199">
        <v>2020</v>
      </c>
      <c r="E2199">
        <v>7</v>
      </c>
      <c r="F2199" t="s">
        <v>653</v>
      </c>
      <c r="G2199">
        <v>1406</v>
      </c>
      <c r="H2199" t="b">
        <v>0</v>
      </c>
      <c r="I2199">
        <v>36046.61</v>
      </c>
      <c r="J2199">
        <v>0</v>
      </c>
      <c r="K2199">
        <v>1</v>
      </c>
      <c r="L2199" t="s">
        <v>19</v>
      </c>
      <c r="M2199" t="s">
        <v>23</v>
      </c>
      <c r="N2199" t="s">
        <v>24</v>
      </c>
      <c r="O2199" t="s">
        <v>27</v>
      </c>
      <c r="P2199">
        <v>2</v>
      </c>
      <c r="Q2199">
        <v>2</v>
      </c>
      <c r="R2199">
        <v>4</v>
      </c>
    </row>
    <row r="2200" spans="1:18" x14ac:dyDescent="0.25">
      <c r="A2200" s="8" t="s">
        <v>697</v>
      </c>
      <c r="B2200">
        <v>1</v>
      </c>
      <c r="C2200">
        <v>0</v>
      </c>
      <c r="D2200">
        <v>2020</v>
      </c>
      <c r="E2200">
        <v>7</v>
      </c>
      <c r="F2200" t="s">
        <v>653</v>
      </c>
      <c r="G2200">
        <v>1800</v>
      </c>
      <c r="H2200" t="b">
        <v>0</v>
      </c>
      <c r="I2200">
        <v>7793.34</v>
      </c>
      <c r="J2200">
        <v>249372.49</v>
      </c>
      <c r="K2200">
        <v>1</v>
      </c>
      <c r="L2200" t="s">
        <v>19</v>
      </c>
      <c r="M2200" t="s">
        <v>30</v>
      </c>
      <c r="N2200" t="s">
        <v>31</v>
      </c>
      <c r="O2200" t="s">
        <v>33</v>
      </c>
      <c r="P2200">
        <v>2</v>
      </c>
      <c r="Q2200">
        <v>4</v>
      </c>
      <c r="R2200">
        <v>1</v>
      </c>
    </row>
    <row r="2201" spans="1:18" x14ac:dyDescent="0.25">
      <c r="A2201" s="8" t="s">
        <v>697</v>
      </c>
      <c r="B2201">
        <v>1</v>
      </c>
      <c r="C2201">
        <v>0</v>
      </c>
      <c r="D2201">
        <v>2020</v>
      </c>
      <c r="E2201">
        <v>7</v>
      </c>
      <c r="F2201" t="s">
        <v>653</v>
      </c>
      <c r="G2201">
        <v>3300</v>
      </c>
      <c r="H2201" t="b">
        <v>0</v>
      </c>
      <c r="I2201">
        <v>221258.49</v>
      </c>
      <c r="J2201">
        <v>201251.61</v>
      </c>
      <c r="K2201">
        <v>2</v>
      </c>
      <c r="L2201" t="s">
        <v>51</v>
      </c>
      <c r="M2201" t="s">
        <v>149</v>
      </c>
      <c r="N2201" t="s">
        <v>149</v>
      </c>
      <c r="O2201" t="s">
        <v>150</v>
      </c>
      <c r="P2201">
        <v>3</v>
      </c>
      <c r="Q2201">
        <v>4</v>
      </c>
      <c r="R2201">
        <v>1</v>
      </c>
    </row>
    <row r="2202" spans="1:18" x14ac:dyDescent="0.25">
      <c r="A2202" s="8" t="s">
        <v>697</v>
      </c>
      <c r="B2202">
        <v>1</v>
      </c>
      <c r="C2202">
        <v>0</v>
      </c>
      <c r="D2202">
        <v>2020</v>
      </c>
      <c r="E2202">
        <v>7</v>
      </c>
      <c r="F2202" t="s">
        <v>653</v>
      </c>
      <c r="G2202">
        <v>3820</v>
      </c>
      <c r="H2202" t="b">
        <v>0</v>
      </c>
      <c r="I2202">
        <v>0</v>
      </c>
      <c r="J2202">
        <v>7793.34</v>
      </c>
      <c r="K2202">
        <v>2</v>
      </c>
      <c r="L2202" t="s">
        <v>51</v>
      </c>
      <c r="M2202" t="s">
        <v>52</v>
      </c>
      <c r="N2202" t="s">
        <v>52</v>
      </c>
      <c r="O2202" t="s">
        <v>119</v>
      </c>
      <c r="P2202">
        <v>3</v>
      </c>
      <c r="Q2202">
        <v>8</v>
      </c>
      <c r="R2202">
        <v>1</v>
      </c>
    </row>
    <row r="2203" spans="1:18" x14ac:dyDescent="0.25">
      <c r="A2203" s="8" t="s">
        <v>697</v>
      </c>
      <c r="B2203">
        <v>1</v>
      </c>
      <c r="C2203">
        <v>0</v>
      </c>
      <c r="D2203">
        <v>2020</v>
      </c>
      <c r="E2203">
        <v>7</v>
      </c>
      <c r="F2203" t="s">
        <v>653</v>
      </c>
      <c r="G2203">
        <v>4820</v>
      </c>
      <c r="H2203" t="b">
        <v>0</v>
      </c>
      <c r="I2203">
        <v>0</v>
      </c>
      <c r="J2203">
        <v>184855.78</v>
      </c>
      <c r="K2203">
        <v>0</v>
      </c>
      <c r="L2203" t="s">
        <v>63</v>
      </c>
      <c r="M2203" t="s">
        <v>67</v>
      </c>
      <c r="N2203" t="s">
        <v>68</v>
      </c>
      <c r="O2203" t="s">
        <v>68</v>
      </c>
      <c r="P2203">
        <v>1</v>
      </c>
      <c r="Q2203">
        <v>3</v>
      </c>
      <c r="R2203">
        <v>2</v>
      </c>
    </row>
    <row r="2204" spans="1:18" x14ac:dyDescent="0.25">
      <c r="A2204" s="8" t="s">
        <v>697</v>
      </c>
      <c r="B2204">
        <v>1</v>
      </c>
      <c r="C2204">
        <v>0</v>
      </c>
      <c r="D2204">
        <v>2020</v>
      </c>
      <c r="E2204">
        <v>7</v>
      </c>
      <c r="F2204" t="s">
        <v>653</v>
      </c>
      <c r="G2204">
        <v>6301</v>
      </c>
      <c r="H2204" t="b">
        <v>0</v>
      </c>
      <c r="I2204">
        <v>169119</v>
      </c>
      <c r="J2204">
        <v>0</v>
      </c>
      <c r="K2204">
        <v>0</v>
      </c>
      <c r="L2204" t="s">
        <v>70</v>
      </c>
      <c r="M2204" t="s">
        <v>82</v>
      </c>
      <c r="N2204" t="s">
        <v>83</v>
      </c>
      <c r="O2204" t="s">
        <v>122</v>
      </c>
      <c r="P2204">
        <v>2</v>
      </c>
      <c r="Q2204">
        <v>4</v>
      </c>
      <c r="R2204">
        <v>10</v>
      </c>
    </row>
    <row r="2205" spans="1:18" x14ac:dyDescent="0.25">
      <c r="A2205" s="8" t="s">
        <v>697</v>
      </c>
      <c r="B2205">
        <v>1</v>
      </c>
      <c r="C2205">
        <v>0</v>
      </c>
      <c r="D2205">
        <v>2020</v>
      </c>
      <c r="E2205">
        <v>7</v>
      </c>
      <c r="F2205" t="s">
        <v>653</v>
      </c>
      <c r="G2205">
        <v>6650</v>
      </c>
      <c r="H2205" t="b">
        <v>0</v>
      </c>
      <c r="I2205">
        <v>600</v>
      </c>
      <c r="J2205">
        <v>0</v>
      </c>
      <c r="K2205">
        <v>0</v>
      </c>
      <c r="L2205" t="s">
        <v>70</v>
      </c>
      <c r="M2205" t="s">
        <v>82</v>
      </c>
      <c r="N2205" t="s">
        <v>94</v>
      </c>
      <c r="O2205" t="s">
        <v>96</v>
      </c>
      <c r="P2205">
        <v>2</v>
      </c>
      <c r="Q2205">
        <v>4</v>
      </c>
      <c r="R2205">
        <v>5</v>
      </c>
    </row>
    <row r="2206" spans="1:18" x14ac:dyDescent="0.25">
      <c r="A2206" s="8" t="s">
        <v>697</v>
      </c>
      <c r="B2206">
        <v>1</v>
      </c>
      <c r="C2206">
        <v>0</v>
      </c>
      <c r="D2206">
        <v>2020</v>
      </c>
      <c r="E2206">
        <v>7</v>
      </c>
      <c r="F2206" t="s">
        <v>653</v>
      </c>
      <c r="G2206">
        <v>6825</v>
      </c>
      <c r="H2206" t="b">
        <v>0</v>
      </c>
      <c r="I2206">
        <v>10000</v>
      </c>
      <c r="J2206">
        <v>0</v>
      </c>
      <c r="K2206">
        <v>0</v>
      </c>
      <c r="L2206" t="s">
        <v>70</v>
      </c>
      <c r="M2206" t="s">
        <v>82</v>
      </c>
      <c r="N2206" t="s">
        <v>101</v>
      </c>
      <c r="O2206" t="s">
        <v>102</v>
      </c>
      <c r="P2206">
        <v>2</v>
      </c>
      <c r="Q2206">
        <v>4</v>
      </c>
      <c r="R2206">
        <v>9</v>
      </c>
    </row>
    <row r="2207" spans="1:18" x14ac:dyDescent="0.25">
      <c r="A2207" s="8" t="s">
        <v>697</v>
      </c>
      <c r="B2207">
        <v>1</v>
      </c>
      <c r="C2207">
        <v>0</v>
      </c>
      <c r="D2207">
        <v>2020</v>
      </c>
      <c r="E2207">
        <v>7</v>
      </c>
      <c r="F2207" t="s">
        <v>653</v>
      </c>
      <c r="G2207">
        <v>6855</v>
      </c>
      <c r="H2207" t="b">
        <v>0</v>
      </c>
      <c r="I2207">
        <v>10000</v>
      </c>
      <c r="J2207">
        <v>0</v>
      </c>
      <c r="K2207">
        <v>0</v>
      </c>
      <c r="L2207" t="s">
        <v>70</v>
      </c>
      <c r="M2207" t="s">
        <v>82</v>
      </c>
      <c r="N2207" t="s">
        <v>103</v>
      </c>
      <c r="O2207" t="s">
        <v>104</v>
      </c>
      <c r="P2207">
        <v>2</v>
      </c>
      <c r="Q2207">
        <v>4</v>
      </c>
      <c r="R2207">
        <v>11</v>
      </c>
    </row>
    <row r="2208" spans="1:18" x14ac:dyDescent="0.25">
      <c r="A2208" s="8" t="s">
        <v>697</v>
      </c>
      <c r="B2208">
        <v>1</v>
      </c>
      <c r="C2208">
        <v>0</v>
      </c>
      <c r="D2208">
        <v>2020</v>
      </c>
      <c r="E2208">
        <v>7</v>
      </c>
      <c r="F2208" t="s">
        <v>653</v>
      </c>
      <c r="G2208">
        <v>7320</v>
      </c>
      <c r="H2208" t="b">
        <v>0</v>
      </c>
      <c r="I2208">
        <v>3600</v>
      </c>
      <c r="J2208">
        <v>0</v>
      </c>
      <c r="K2208">
        <v>0</v>
      </c>
      <c r="L2208" t="s">
        <v>126</v>
      </c>
      <c r="M2208" t="s">
        <v>127</v>
      </c>
      <c r="N2208" t="s">
        <v>127</v>
      </c>
      <c r="O2208" t="s">
        <v>128</v>
      </c>
      <c r="P2208">
        <v>4</v>
      </c>
      <c r="Q2208">
        <v>2</v>
      </c>
      <c r="R2208">
        <v>1</v>
      </c>
    </row>
    <row r="2209" spans="1:18" x14ac:dyDescent="0.25">
      <c r="A2209" s="8" t="s">
        <v>697</v>
      </c>
      <c r="B2209">
        <v>1</v>
      </c>
      <c r="C2209">
        <v>0</v>
      </c>
      <c r="D2209">
        <v>2020</v>
      </c>
      <c r="E2209">
        <v>7</v>
      </c>
      <c r="F2209" t="s">
        <v>654</v>
      </c>
      <c r="G2209">
        <v>3900</v>
      </c>
      <c r="H2209" t="b">
        <v>0</v>
      </c>
      <c r="I2209">
        <v>45840.89</v>
      </c>
      <c r="J2209">
        <v>0</v>
      </c>
      <c r="K2209">
        <v>2</v>
      </c>
      <c r="L2209" t="s">
        <v>226</v>
      </c>
      <c r="M2209" t="s">
        <v>226</v>
      </c>
      <c r="N2209" t="s">
        <v>226</v>
      </c>
      <c r="O2209" t="s">
        <v>62</v>
      </c>
      <c r="P2209">
        <v>4</v>
      </c>
      <c r="Q2209">
        <v>1</v>
      </c>
      <c r="R2209">
        <v>1</v>
      </c>
    </row>
    <row r="2210" spans="1:18" x14ac:dyDescent="0.25">
      <c r="A2210" s="8" t="s">
        <v>697</v>
      </c>
      <c r="B2210">
        <v>1</v>
      </c>
      <c r="C2210">
        <v>0</v>
      </c>
      <c r="D2210">
        <v>2020</v>
      </c>
      <c r="E2210">
        <v>7</v>
      </c>
      <c r="F2210" t="s">
        <v>654</v>
      </c>
      <c r="G2210">
        <v>4830</v>
      </c>
      <c r="H2210" t="b">
        <v>0</v>
      </c>
      <c r="I2210">
        <v>0</v>
      </c>
      <c r="J2210">
        <v>45840.89</v>
      </c>
      <c r="K2210">
        <v>0</v>
      </c>
      <c r="L2210" t="s">
        <v>63</v>
      </c>
      <c r="M2210" t="s">
        <v>69</v>
      </c>
      <c r="N2210" t="s">
        <v>69</v>
      </c>
      <c r="O2210" t="s">
        <v>69</v>
      </c>
      <c r="P2210">
        <v>1</v>
      </c>
      <c r="Q2210">
        <v>4</v>
      </c>
      <c r="R2210">
        <v>1</v>
      </c>
    </row>
    <row r="2211" spans="1:18" x14ac:dyDescent="0.25">
      <c r="A2211" s="8" t="s">
        <v>697</v>
      </c>
      <c r="B2211">
        <v>1</v>
      </c>
      <c r="C2211">
        <v>0</v>
      </c>
      <c r="D2211">
        <v>2020</v>
      </c>
      <c r="E2211">
        <v>8</v>
      </c>
      <c r="F2211" t="s">
        <v>647</v>
      </c>
      <c r="G2211">
        <v>650</v>
      </c>
      <c r="H2211" t="b">
        <v>0</v>
      </c>
      <c r="I2211">
        <v>1600</v>
      </c>
      <c r="J2211">
        <v>250</v>
      </c>
      <c r="K2211">
        <v>1</v>
      </c>
      <c r="L2211" t="s">
        <v>9</v>
      </c>
      <c r="M2211" t="s">
        <v>13</v>
      </c>
      <c r="N2211" t="s">
        <v>14</v>
      </c>
      <c r="O2211" t="s">
        <v>17</v>
      </c>
      <c r="P2211">
        <v>1</v>
      </c>
      <c r="Q2211">
        <v>2</v>
      </c>
      <c r="R2211">
        <v>3</v>
      </c>
    </row>
    <row r="2212" spans="1:18" x14ac:dyDescent="0.25">
      <c r="A2212" s="8" t="s">
        <v>697</v>
      </c>
      <c r="B2212">
        <v>1</v>
      </c>
      <c r="C2212">
        <v>0</v>
      </c>
      <c r="D2212">
        <v>2020</v>
      </c>
      <c r="E2212">
        <v>8</v>
      </c>
      <c r="F2212" t="s">
        <v>647</v>
      </c>
      <c r="G2212">
        <v>1406</v>
      </c>
      <c r="H2212" t="b">
        <v>0</v>
      </c>
      <c r="I2212">
        <v>2819.6</v>
      </c>
      <c r="J2212">
        <v>0</v>
      </c>
      <c r="K2212">
        <v>1</v>
      </c>
      <c r="L2212" t="s">
        <v>19</v>
      </c>
      <c r="M2212" t="s">
        <v>23</v>
      </c>
      <c r="N2212" t="s">
        <v>24</v>
      </c>
      <c r="O2212" t="s">
        <v>27</v>
      </c>
      <c r="P2212">
        <v>2</v>
      </c>
      <c r="Q2212">
        <v>2</v>
      </c>
      <c r="R2212">
        <v>4</v>
      </c>
    </row>
    <row r="2213" spans="1:18" x14ac:dyDescent="0.25">
      <c r="A2213" s="8" t="s">
        <v>697</v>
      </c>
      <c r="B2213">
        <v>1</v>
      </c>
      <c r="C2213">
        <v>0</v>
      </c>
      <c r="D2213">
        <v>2020</v>
      </c>
      <c r="E2213">
        <v>8</v>
      </c>
      <c r="F2213" t="s">
        <v>647</v>
      </c>
      <c r="G2213">
        <v>1800</v>
      </c>
      <c r="H2213" t="b">
        <v>0</v>
      </c>
      <c r="I2213">
        <v>3733.5</v>
      </c>
      <c r="J2213">
        <v>25206.49</v>
      </c>
      <c r="K2213">
        <v>1</v>
      </c>
      <c r="L2213" t="s">
        <v>19</v>
      </c>
      <c r="M2213" t="s">
        <v>30</v>
      </c>
      <c r="N2213" t="s">
        <v>31</v>
      </c>
      <c r="O2213" t="s">
        <v>33</v>
      </c>
      <c r="P2213">
        <v>2</v>
      </c>
      <c r="Q2213">
        <v>4</v>
      </c>
      <c r="R2213">
        <v>1</v>
      </c>
    </row>
    <row r="2214" spans="1:18" x14ac:dyDescent="0.25">
      <c r="A2214" s="8" t="s">
        <v>697</v>
      </c>
      <c r="B2214">
        <v>1</v>
      </c>
      <c r="C2214">
        <v>0</v>
      </c>
      <c r="D2214">
        <v>2020</v>
      </c>
      <c r="E2214">
        <v>8</v>
      </c>
      <c r="F2214" t="s">
        <v>647</v>
      </c>
      <c r="G2214">
        <v>1900</v>
      </c>
      <c r="H2214" t="b">
        <v>0</v>
      </c>
      <c r="I2214">
        <v>0</v>
      </c>
      <c r="J2214">
        <v>352.13</v>
      </c>
      <c r="K2214">
        <v>1</v>
      </c>
      <c r="L2214" t="s">
        <v>34</v>
      </c>
      <c r="M2214" t="s">
        <v>34</v>
      </c>
      <c r="N2214" t="s">
        <v>34</v>
      </c>
      <c r="O2214" t="s">
        <v>35</v>
      </c>
      <c r="P2214">
        <v>3</v>
      </c>
      <c r="Q2214">
        <v>1</v>
      </c>
      <c r="R2214">
        <v>1</v>
      </c>
    </row>
    <row r="2215" spans="1:18" x14ac:dyDescent="0.25">
      <c r="A2215" s="8" t="s">
        <v>697</v>
      </c>
      <c r="B2215">
        <v>1</v>
      </c>
      <c r="C2215">
        <v>0</v>
      </c>
      <c r="D2215">
        <v>2020</v>
      </c>
      <c r="E2215">
        <v>8</v>
      </c>
      <c r="F2215" t="s">
        <v>647</v>
      </c>
      <c r="G2215">
        <v>3300</v>
      </c>
      <c r="H2215" t="b">
        <v>0</v>
      </c>
      <c r="I2215">
        <v>1463.7</v>
      </c>
      <c r="J2215">
        <v>1463.7</v>
      </c>
      <c r="K2215">
        <v>2</v>
      </c>
      <c r="L2215" t="s">
        <v>51</v>
      </c>
      <c r="M2215" t="s">
        <v>149</v>
      </c>
      <c r="N2215" t="s">
        <v>149</v>
      </c>
      <c r="O2215" t="s">
        <v>150</v>
      </c>
      <c r="P2215">
        <v>3</v>
      </c>
      <c r="Q2215">
        <v>4</v>
      </c>
      <c r="R2215">
        <v>1</v>
      </c>
    </row>
    <row r="2216" spans="1:18" x14ac:dyDescent="0.25">
      <c r="A2216" s="8" t="s">
        <v>697</v>
      </c>
      <c r="B2216">
        <v>1</v>
      </c>
      <c r="C2216">
        <v>0</v>
      </c>
      <c r="D2216">
        <v>2020</v>
      </c>
      <c r="E2216">
        <v>8</v>
      </c>
      <c r="F2216" t="s">
        <v>647</v>
      </c>
      <c r="G2216">
        <v>3820</v>
      </c>
      <c r="H2216" t="b">
        <v>0</v>
      </c>
      <c r="I2216">
        <v>0</v>
      </c>
      <c r="J2216">
        <v>3733.5</v>
      </c>
      <c r="K2216">
        <v>2</v>
      </c>
      <c r="L2216" t="s">
        <v>51</v>
      </c>
      <c r="M2216" t="s">
        <v>52</v>
      </c>
      <c r="N2216" t="s">
        <v>52</v>
      </c>
      <c r="O2216" t="s">
        <v>119</v>
      </c>
      <c r="P2216">
        <v>3</v>
      </c>
      <c r="Q2216">
        <v>8</v>
      </c>
      <c r="R2216">
        <v>1</v>
      </c>
    </row>
    <row r="2217" spans="1:18" x14ac:dyDescent="0.25">
      <c r="A2217" s="8" t="s">
        <v>697</v>
      </c>
      <c r="B2217">
        <v>1</v>
      </c>
      <c r="C2217">
        <v>0</v>
      </c>
      <c r="D2217">
        <v>2020</v>
      </c>
      <c r="E2217">
        <v>8</v>
      </c>
      <c r="F2217" t="s">
        <v>647</v>
      </c>
      <c r="G2217">
        <v>6020</v>
      </c>
      <c r="H2217" t="b">
        <v>0</v>
      </c>
      <c r="I2217">
        <v>3222.5</v>
      </c>
      <c r="J2217">
        <v>0</v>
      </c>
      <c r="K2217">
        <v>0</v>
      </c>
      <c r="L2217" t="s">
        <v>70</v>
      </c>
      <c r="M2217" t="s">
        <v>74</v>
      </c>
      <c r="N2217" t="s">
        <v>75</v>
      </c>
      <c r="O2217" t="s">
        <v>76</v>
      </c>
      <c r="P2217">
        <v>2</v>
      </c>
      <c r="Q2217">
        <v>2</v>
      </c>
      <c r="R2217">
        <v>1</v>
      </c>
    </row>
    <row r="2218" spans="1:18" x14ac:dyDescent="0.25">
      <c r="A2218" s="8" t="s">
        <v>697</v>
      </c>
      <c r="B2218">
        <v>1</v>
      </c>
      <c r="C2218">
        <v>0</v>
      </c>
      <c r="D2218">
        <v>2020</v>
      </c>
      <c r="E2218">
        <v>8</v>
      </c>
      <c r="F2218" t="s">
        <v>647</v>
      </c>
      <c r="G2218">
        <v>6095</v>
      </c>
      <c r="H2218" t="b">
        <v>0</v>
      </c>
      <c r="I2218">
        <v>1000</v>
      </c>
      <c r="J2218">
        <v>0</v>
      </c>
      <c r="K2218">
        <v>0</v>
      </c>
      <c r="L2218" t="s">
        <v>70</v>
      </c>
      <c r="M2218" t="s">
        <v>74</v>
      </c>
      <c r="N2218" t="s">
        <v>75</v>
      </c>
      <c r="O2218" t="s">
        <v>115</v>
      </c>
      <c r="P2218">
        <v>2</v>
      </c>
      <c r="Q2218">
        <v>2</v>
      </c>
      <c r="R2218">
        <v>1</v>
      </c>
    </row>
    <row r="2219" spans="1:18" x14ac:dyDescent="0.25">
      <c r="A2219" s="8" t="s">
        <v>697</v>
      </c>
      <c r="B2219">
        <v>1</v>
      </c>
      <c r="C2219">
        <v>0</v>
      </c>
      <c r="D2219">
        <v>2020</v>
      </c>
      <c r="E2219">
        <v>8</v>
      </c>
      <c r="F2219" t="s">
        <v>647</v>
      </c>
      <c r="G2219">
        <v>6110</v>
      </c>
      <c r="H2219" t="b">
        <v>0</v>
      </c>
      <c r="I2219">
        <v>697.67000000000007</v>
      </c>
      <c r="J2219">
        <v>0</v>
      </c>
      <c r="K2219">
        <v>0</v>
      </c>
      <c r="L2219" t="s">
        <v>70</v>
      </c>
      <c r="M2219" t="s">
        <v>74</v>
      </c>
      <c r="N2219" t="s">
        <v>78</v>
      </c>
      <c r="O2219" t="s">
        <v>79</v>
      </c>
      <c r="P2219">
        <v>2</v>
      </c>
      <c r="Q2219">
        <v>2</v>
      </c>
      <c r="R2219">
        <v>2</v>
      </c>
    </row>
    <row r="2220" spans="1:18" x14ac:dyDescent="0.25">
      <c r="A2220" s="8" t="s">
        <v>697</v>
      </c>
      <c r="B2220">
        <v>1</v>
      </c>
      <c r="C2220">
        <v>0</v>
      </c>
      <c r="D2220">
        <v>2020</v>
      </c>
      <c r="E2220">
        <v>8</v>
      </c>
      <c r="F2220" t="s">
        <v>647</v>
      </c>
      <c r="G2220">
        <v>6111</v>
      </c>
      <c r="H2220" t="b">
        <v>0</v>
      </c>
      <c r="I2220">
        <v>14.5</v>
      </c>
      <c r="J2220">
        <v>0</v>
      </c>
      <c r="K2220">
        <v>0</v>
      </c>
      <c r="L2220" t="s">
        <v>70</v>
      </c>
      <c r="M2220" t="s">
        <v>74</v>
      </c>
      <c r="N2220" t="s">
        <v>78</v>
      </c>
      <c r="O2220" t="s">
        <v>80</v>
      </c>
      <c r="P2220">
        <v>2</v>
      </c>
      <c r="Q2220">
        <v>2</v>
      </c>
      <c r="R2220">
        <v>2</v>
      </c>
    </row>
    <row r="2221" spans="1:18" x14ac:dyDescent="0.25">
      <c r="A2221" s="8" t="s">
        <v>697</v>
      </c>
      <c r="B2221">
        <v>1</v>
      </c>
      <c r="C2221">
        <v>0</v>
      </c>
      <c r="D2221">
        <v>2020</v>
      </c>
      <c r="E2221">
        <v>8</v>
      </c>
      <c r="F2221" t="s">
        <v>647</v>
      </c>
      <c r="G2221">
        <v>6120</v>
      </c>
      <c r="H2221" t="b">
        <v>0</v>
      </c>
      <c r="I2221">
        <v>32.22</v>
      </c>
      <c r="J2221">
        <v>0</v>
      </c>
      <c r="K2221">
        <v>0</v>
      </c>
      <c r="L2221" t="s">
        <v>70</v>
      </c>
      <c r="M2221" t="s">
        <v>74</v>
      </c>
      <c r="N2221" t="s">
        <v>78</v>
      </c>
      <c r="O2221" t="s">
        <v>81</v>
      </c>
      <c r="P2221">
        <v>2</v>
      </c>
      <c r="Q2221">
        <v>2</v>
      </c>
      <c r="R2221">
        <v>2</v>
      </c>
    </row>
    <row r="2222" spans="1:18" x14ac:dyDescent="0.25">
      <c r="A2222" s="8" t="s">
        <v>697</v>
      </c>
      <c r="B2222">
        <v>1</v>
      </c>
      <c r="C2222">
        <v>0</v>
      </c>
      <c r="D2222">
        <v>2020</v>
      </c>
      <c r="E2222">
        <v>8</v>
      </c>
      <c r="F2222" t="s">
        <v>647</v>
      </c>
      <c r="G2222">
        <v>6140</v>
      </c>
      <c r="H2222" t="b">
        <v>0</v>
      </c>
      <c r="I2222">
        <v>150</v>
      </c>
      <c r="J2222">
        <v>0</v>
      </c>
      <c r="K2222">
        <v>0</v>
      </c>
      <c r="L2222" t="s">
        <v>70</v>
      </c>
      <c r="M2222" t="s">
        <v>74</v>
      </c>
      <c r="N2222" t="s">
        <v>78</v>
      </c>
      <c r="O2222" t="s">
        <v>147</v>
      </c>
      <c r="P2222">
        <v>2</v>
      </c>
      <c r="Q2222">
        <v>2</v>
      </c>
      <c r="R2222">
        <v>2</v>
      </c>
    </row>
    <row r="2223" spans="1:18" x14ac:dyDescent="0.25">
      <c r="A2223" s="8" t="s">
        <v>697</v>
      </c>
      <c r="B2223">
        <v>1</v>
      </c>
      <c r="C2223">
        <v>0</v>
      </c>
      <c r="D2223">
        <v>2020</v>
      </c>
      <c r="E2223">
        <v>8</v>
      </c>
      <c r="F2223" t="s">
        <v>647</v>
      </c>
      <c r="G2223">
        <v>6220</v>
      </c>
      <c r="H2223" t="b">
        <v>0</v>
      </c>
      <c r="I2223">
        <v>250</v>
      </c>
      <c r="J2223">
        <v>0</v>
      </c>
      <c r="K2223">
        <v>0</v>
      </c>
      <c r="L2223" t="s">
        <v>70</v>
      </c>
      <c r="M2223" t="s">
        <v>134</v>
      </c>
      <c r="N2223" t="s">
        <v>137</v>
      </c>
      <c r="O2223" t="s">
        <v>138</v>
      </c>
      <c r="P2223">
        <v>2</v>
      </c>
      <c r="Q2223">
        <v>3</v>
      </c>
      <c r="R2223">
        <v>2</v>
      </c>
    </row>
    <row r="2224" spans="1:18" x14ac:dyDescent="0.25">
      <c r="A2224" s="8" t="s">
        <v>697</v>
      </c>
      <c r="B2224">
        <v>1</v>
      </c>
      <c r="C2224">
        <v>0</v>
      </c>
      <c r="D2224">
        <v>2020</v>
      </c>
      <c r="E2224">
        <v>8</v>
      </c>
      <c r="F2224" t="s">
        <v>647</v>
      </c>
      <c r="G2224">
        <v>6300</v>
      </c>
      <c r="H2224" t="b">
        <v>0</v>
      </c>
      <c r="I2224">
        <v>400</v>
      </c>
      <c r="J2224">
        <v>0</v>
      </c>
      <c r="K2224">
        <v>0</v>
      </c>
      <c r="L2224" t="s">
        <v>70</v>
      </c>
      <c r="M2224" t="s">
        <v>82</v>
      </c>
      <c r="N2224" t="s">
        <v>83</v>
      </c>
      <c r="O2224" t="s">
        <v>82</v>
      </c>
      <c r="P2224">
        <v>2</v>
      </c>
      <c r="Q2224">
        <v>4</v>
      </c>
      <c r="R2224">
        <v>10</v>
      </c>
    </row>
    <row r="2225" spans="1:18" x14ac:dyDescent="0.25">
      <c r="A2225" s="8" t="s">
        <v>697</v>
      </c>
      <c r="B2225">
        <v>1</v>
      </c>
      <c r="C2225">
        <v>0</v>
      </c>
      <c r="D2225">
        <v>2020</v>
      </c>
      <c r="E2225">
        <v>8</v>
      </c>
      <c r="F2225" t="s">
        <v>647</v>
      </c>
      <c r="G2225">
        <v>6310</v>
      </c>
      <c r="H2225" t="b">
        <v>0</v>
      </c>
      <c r="I2225">
        <v>5300</v>
      </c>
      <c r="J2225">
        <v>0</v>
      </c>
      <c r="K2225">
        <v>0</v>
      </c>
      <c r="L2225" t="s">
        <v>70</v>
      </c>
      <c r="M2225" t="s">
        <v>82</v>
      </c>
      <c r="N2225" t="s">
        <v>84</v>
      </c>
      <c r="O2225" t="s">
        <v>85</v>
      </c>
      <c r="P2225">
        <v>2</v>
      </c>
      <c r="Q2225">
        <v>4</v>
      </c>
      <c r="R2225">
        <v>1</v>
      </c>
    </row>
    <row r="2226" spans="1:18" x14ac:dyDescent="0.25">
      <c r="A2226" s="8" t="s">
        <v>697</v>
      </c>
      <c r="B2226">
        <v>1</v>
      </c>
      <c r="C2226">
        <v>0</v>
      </c>
      <c r="D2226">
        <v>2020</v>
      </c>
      <c r="E2226">
        <v>8</v>
      </c>
      <c r="F2226" t="s">
        <v>647</v>
      </c>
      <c r="G2226">
        <v>6325</v>
      </c>
      <c r="H2226" t="b">
        <v>0</v>
      </c>
      <c r="I2226">
        <v>1110</v>
      </c>
      <c r="J2226">
        <v>0</v>
      </c>
      <c r="K2226">
        <v>0</v>
      </c>
      <c r="L2226" t="s">
        <v>70</v>
      </c>
      <c r="M2226" t="s">
        <v>82</v>
      </c>
      <c r="N2226" t="s">
        <v>84</v>
      </c>
      <c r="O2226" t="s">
        <v>86</v>
      </c>
      <c r="P2226">
        <v>2</v>
      </c>
      <c r="Q2226">
        <v>4</v>
      </c>
      <c r="R2226">
        <v>1</v>
      </c>
    </row>
    <row r="2227" spans="1:18" x14ac:dyDescent="0.25">
      <c r="A2227" s="8" t="s">
        <v>697</v>
      </c>
      <c r="B2227">
        <v>1</v>
      </c>
      <c r="C2227">
        <v>0</v>
      </c>
      <c r="D2227">
        <v>2020</v>
      </c>
      <c r="E2227">
        <v>8</v>
      </c>
      <c r="F2227" t="s">
        <v>647</v>
      </c>
      <c r="G2227">
        <v>6330</v>
      </c>
      <c r="H2227" t="b">
        <v>0</v>
      </c>
      <c r="I2227">
        <v>430</v>
      </c>
      <c r="J2227">
        <v>0</v>
      </c>
      <c r="K2227">
        <v>0</v>
      </c>
      <c r="L2227" t="s">
        <v>70</v>
      </c>
      <c r="M2227" t="s">
        <v>82</v>
      </c>
      <c r="N2227" t="s">
        <v>84</v>
      </c>
      <c r="O2227" t="s">
        <v>87</v>
      </c>
      <c r="P2227">
        <v>2</v>
      </c>
      <c r="Q2227">
        <v>4</v>
      </c>
      <c r="R2227">
        <v>1</v>
      </c>
    </row>
    <row r="2228" spans="1:18" x14ac:dyDescent="0.25">
      <c r="A2228" s="8" t="s">
        <v>697</v>
      </c>
      <c r="B2228">
        <v>1</v>
      </c>
      <c r="C2228">
        <v>0</v>
      </c>
      <c r="D2228">
        <v>2020</v>
      </c>
      <c r="E2228">
        <v>8</v>
      </c>
      <c r="F2228" t="s">
        <v>647</v>
      </c>
      <c r="G2228">
        <v>6400</v>
      </c>
      <c r="H2228" t="b">
        <v>0</v>
      </c>
      <c r="I2228">
        <v>352.13</v>
      </c>
      <c r="J2228">
        <v>0</v>
      </c>
      <c r="K2228">
        <v>0</v>
      </c>
      <c r="L2228" t="s">
        <v>70</v>
      </c>
      <c r="M2228" t="s">
        <v>82</v>
      </c>
      <c r="N2228" t="s">
        <v>88</v>
      </c>
      <c r="O2228" t="s">
        <v>89</v>
      </c>
      <c r="P2228">
        <v>2</v>
      </c>
      <c r="Q2228">
        <v>4</v>
      </c>
      <c r="R2228">
        <v>2</v>
      </c>
    </row>
    <row r="2229" spans="1:18" x14ac:dyDescent="0.25">
      <c r="A2229" s="8" t="s">
        <v>697</v>
      </c>
      <c r="B2229">
        <v>1</v>
      </c>
      <c r="C2229">
        <v>0</v>
      </c>
      <c r="D2229">
        <v>2020</v>
      </c>
      <c r="E2229">
        <v>8</v>
      </c>
      <c r="F2229" t="s">
        <v>647</v>
      </c>
      <c r="G2229">
        <v>6650</v>
      </c>
      <c r="H2229" t="b">
        <v>0</v>
      </c>
      <c r="I2229">
        <v>200</v>
      </c>
      <c r="J2229">
        <v>0</v>
      </c>
      <c r="K2229">
        <v>0</v>
      </c>
      <c r="L2229" t="s">
        <v>70</v>
      </c>
      <c r="M2229" t="s">
        <v>82</v>
      </c>
      <c r="N2229" t="s">
        <v>94</v>
      </c>
      <c r="O2229" t="s">
        <v>96</v>
      </c>
      <c r="P2229">
        <v>2</v>
      </c>
      <c r="Q2229">
        <v>4</v>
      </c>
      <c r="R2229">
        <v>5</v>
      </c>
    </row>
    <row r="2230" spans="1:18" x14ac:dyDescent="0.25">
      <c r="A2230" s="8" t="s">
        <v>697</v>
      </c>
      <c r="B2230">
        <v>1</v>
      </c>
      <c r="C2230">
        <v>0</v>
      </c>
      <c r="D2230">
        <v>2020</v>
      </c>
      <c r="E2230">
        <v>8</v>
      </c>
      <c r="F2230" t="s">
        <v>647</v>
      </c>
      <c r="G2230">
        <v>6800</v>
      </c>
      <c r="H2230" t="b">
        <v>0</v>
      </c>
      <c r="I2230">
        <v>40</v>
      </c>
      <c r="J2230">
        <v>0</v>
      </c>
      <c r="K2230">
        <v>0</v>
      </c>
      <c r="L2230" t="s">
        <v>70</v>
      </c>
      <c r="M2230" t="s">
        <v>82</v>
      </c>
      <c r="N2230" t="s">
        <v>99</v>
      </c>
      <c r="O2230" t="s">
        <v>123</v>
      </c>
      <c r="P2230">
        <v>2</v>
      </c>
      <c r="Q2230">
        <v>4</v>
      </c>
      <c r="R2230">
        <v>6</v>
      </c>
    </row>
    <row r="2231" spans="1:18" x14ac:dyDescent="0.25">
      <c r="A2231" s="8" t="s">
        <v>697</v>
      </c>
      <c r="B2231">
        <v>1</v>
      </c>
      <c r="C2231">
        <v>0</v>
      </c>
      <c r="D2231">
        <v>2020</v>
      </c>
      <c r="E2231">
        <v>8</v>
      </c>
      <c r="F2231" t="s">
        <v>647</v>
      </c>
      <c r="G2231">
        <v>6805</v>
      </c>
      <c r="H2231" t="b">
        <v>0</v>
      </c>
      <c r="I2231">
        <v>590</v>
      </c>
      <c r="J2231">
        <v>0</v>
      </c>
      <c r="K2231">
        <v>0</v>
      </c>
      <c r="L2231" t="s">
        <v>70</v>
      </c>
      <c r="M2231" t="s">
        <v>82</v>
      </c>
      <c r="N2231" t="s">
        <v>99</v>
      </c>
      <c r="O2231" t="s">
        <v>100</v>
      </c>
      <c r="P2231">
        <v>2</v>
      </c>
      <c r="Q2231">
        <v>4</v>
      </c>
      <c r="R2231">
        <v>6</v>
      </c>
    </row>
    <row r="2232" spans="1:18" x14ac:dyDescent="0.25">
      <c r="A2232" s="8" t="s">
        <v>697</v>
      </c>
      <c r="B2232">
        <v>1</v>
      </c>
      <c r="C2232">
        <v>0</v>
      </c>
      <c r="D2232">
        <v>2020</v>
      </c>
      <c r="E2232">
        <v>8</v>
      </c>
      <c r="F2232" t="s">
        <v>647</v>
      </c>
      <c r="G2232">
        <v>6815</v>
      </c>
      <c r="H2232" t="b">
        <v>0</v>
      </c>
      <c r="I2232">
        <v>200</v>
      </c>
      <c r="J2232">
        <v>0</v>
      </c>
      <c r="K2232">
        <v>0</v>
      </c>
      <c r="L2232" t="s">
        <v>70</v>
      </c>
      <c r="M2232" t="s">
        <v>82</v>
      </c>
      <c r="N2232" t="s">
        <v>99</v>
      </c>
      <c r="O2232" t="s">
        <v>99</v>
      </c>
      <c r="P2232">
        <v>2</v>
      </c>
      <c r="Q2232">
        <v>4</v>
      </c>
      <c r="R2232">
        <v>6</v>
      </c>
    </row>
    <row r="2233" spans="1:18" x14ac:dyDescent="0.25">
      <c r="A2233" s="8" t="s">
        <v>697</v>
      </c>
      <c r="B2233">
        <v>1</v>
      </c>
      <c r="C2233">
        <v>0</v>
      </c>
      <c r="D2233">
        <v>2020</v>
      </c>
      <c r="E2233">
        <v>8</v>
      </c>
      <c r="F2233" t="s">
        <v>647</v>
      </c>
      <c r="G2233">
        <v>6825</v>
      </c>
      <c r="H2233" t="b">
        <v>0</v>
      </c>
      <c r="I2233">
        <v>5000</v>
      </c>
      <c r="J2233">
        <v>0</v>
      </c>
      <c r="K2233">
        <v>0</v>
      </c>
      <c r="L2233" t="s">
        <v>70</v>
      </c>
      <c r="M2233" t="s">
        <v>82</v>
      </c>
      <c r="N2233" t="s">
        <v>101</v>
      </c>
      <c r="O2233" t="s">
        <v>102</v>
      </c>
      <c r="P2233">
        <v>2</v>
      </c>
      <c r="Q2233">
        <v>4</v>
      </c>
      <c r="R2233">
        <v>9</v>
      </c>
    </row>
    <row r="2234" spans="1:18" x14ac:dyDescent="0.25">
      <c r="A2234" s="8" t="s">
        <v>697</v>
      </c>
      <c r="B2234">
        <v>1</v>
      </c>
      <c r="C2234">
        <v>0</v>
      </c>
      <c r="D2234">
        <v>2020</v>
      </c>
      <c r="E2234">
        <v>8</v>
      </c>
      <c r="F2234" t="s">
        <v>647</v>
      </c>
      <c r="G2234">
        <v>6830</v>
      </c>
      <c r="H2234" t="b">
        <v>0</v>
      </c>
      <c r="I2234">
        <v>1000</v>
      </c>
      <c r="J2234">
        <v>0</v>
      </c>
      <c r="K2234">
        <v>0</v>
      </c>
      <c r="L2234" t="s">
        <v>70</v>
      </c>
      <c r="M2234" t="s">
        <v>82</v>
      </c>
      <c r="N2234" t="s">
        <v>101</v>
      </c>
      <c r="O2234" t="s">
        <v>151</v>
      </c>
      <c r="P2234">
        <v>2</v>
      </c>
      <c r="Q2234">
        <v>4</v>
      </c>
      <c r="R2234">
        <v>9</v>
      </c>
    </row>
    <row r="2235" spans="1:18" x14ac:dyDescent="0.25">
      <c r="A2235" s="8" t="s">
        <v>697</v>
      </c>
      <c r="B2235">
        <v>1</v>
      </c>
      <c r="C2235">
        <v>0</v>
      </c>
      <c r="D2235">
        <v>2020</v>
      </c>
      <c r="E2235">
        <v>8</v>
      </c>
      <c r="F2235" t="s">
        <v>647</v>
      </c>
      <c r="G2235">
        <v>6855</v>
      </c>
      <c r="H2235" t="b">
        <v>0</v>
      </c>
      <c r="I2235">
        <v>200</v>
      </c>
      <c r="J2235">
        <v>0</v>
      </c>
      <c r="K2235">
        <v>0</v>
      </c>
      <c r="L2235" t="s">
        <v>70</v>
      </c>
      <c r="M2235" t="s">
        <v>82</v>
      </c>
      <c r="N2235" t="s">
        <v>103</v>
      </c>
      <c r="O2235" t="s">
        <v>104</v>
      </c>
      <c r="P2235">
        <v>2</v>
      </c>
      <c r="Q2235">
        <v>4</v>
      </c>
      <c r="R2235">
        <v>11</v>
      </c>
    </row>
    <row r="2236" spans="1:18" x14ac:dyDescent="0.25">
      <c r="A2236" s="8" t="s">
        <v>697</v>
      </c>
      <c r="B2236">
        <v>1</v>
      </c>
      <c r="C2236">
        <v>0</v>
      </c>
      <c r="D2236">
        <v>2020</v>
      </c>
      <c r="E2236">
        <v>8</v>
      </c>
      <c r="F2236" t="s">
        <v>647</v>
      </c>
      <c r="G2236">
        <v>7310</v>
      </c>
      <c r="H2236" t="b">
        <v>0</v>
      </c>
      <c r="I2236">
        <v>1200</v>
      </c>
      <c r="J2236">
        <v>0</v>
      </c>
      <c r="K2236">
        <v>0</v>
      </c>
      <c r="L2236" t="s">
        <v>126</v>
      </c>
      <c r="M2236" t="s">
        <v>127</v>
      </c>
      <c r="N2236" t="s">
        <v>127</v>
      </c>
      <c r="O2236" t="s">
        <v>146</v>
      </c>
      <c r="P2236">
        <v>4</v>
      </c>
      <c r="Q2236">
        <v>2</v>
      </c>
      <c r="R2236">
        <v>1</v>
      </c>
    </row>
    <row r="2237" spans="1:18" x14ac:dyDescent="0.25">
      <c r="A2237" s="8" t="s">
        <v>697</v>
      </c>
      <c r="B2237">
        <v>1</v>
      </c>
      <c r="C2237">
        <v>0</v>
      </c>
      <c r="D2237">
        <v>2020</v>
      </c>
      <c r="E2237">
        <v>8</v>
      </c>
      <c r="F2237" t="s">
        <v>648</v>
      </c>
      <c r="G2237">
        <v>670</v>
      </c>
      <c r="H2237" t="b">
        <v>0</v>
      </c>
      <c r="I2237">
        <v>2000</v>
      </c>
      <c r="J2237">
        <v>0</v>
      </c>
      <c r="K2237">
        <v>1</v>
      </c>
      <c r="L2237" t="s">
        <v>9</v>
      </c>
      <c r="M2237" t="s">
        <v>13</v>
      </c>
      <c r="N2237" t="s">
        <v>14</v>
      </c>
      <c r="O2237" t="s">
        <v>18</v>
      </c>
      <c r="P2237">
        <v>1</v>
      </c>
      <c r="Q2237">
        <v>2</v>
      </c>
      <c r="R2237">
        <v>3</v>
      </c>
    </row>
    <row r="2238" spans="1:18" x14ac:dyDescent="0.25">
      <c r="A2238" s="8" t="s">
        <v>697</v>
      </c>
      <c r="B2238">
        <v>1</v>
      </c>
      <c r="C2238">
        <v>0</v>
      </c>
      <c r="D2238">
        <v>2020</v>
      </c>
      <c r="E2238">
        <v>8</v>
      </c>
      <c r="F2238" t="s">
        <v>648</v>
      </c>
      <c r="G2238">
        <v>1406</v>
      </c>
      <c r="H2238" t="b">
        <v>0</v>
      </c>
      <c r="I2238">
        <v>646</v>
      </c>
      <c r="J2238">
        <v>0</v>
      </c>
      <c r="K2238">
        <v>1</v>
      </c>
      <c r="L2238" t="s">
        <v>19</v>
      </c>
      <c r="M2238" t="s">
        <v>23</v>
      </c>
      <c r="N2238" t="s">
        <v>24</v>
      </c>
      <c r="O2238" t="s">
        <v>27</v>
      </c>
      <c r="P2238">
        <v>2</v>
      </c>
      <c r="Q2238">
        <v>2</v>
      </c>
      <c r="R2238">
        <v>4</v>
      </c>
    </row>
    <row r="2239" spans="1:18" x14ac:dyDescent="0.25">
      <c r="A2239" s="8" t="s">
        <v>697</v>
      </c>
      <c r="B2239">
        <v>1</v>
      </c>
      <c r="C2239">
        <v>0</v>
      </c>
      <c r="D2239">
        <v>2020</v>
      </c>
      <c r="E2239">
        <v>8</v>
      </c>
      <c r="F2239" t="s">
        <v>648</v>
      </c>
      <c r="G2239">
        <v>1800</v>
      </c>
      <c r="H2239" t="b">
        <v>0</v>
      </c>
      <c r="I2239">
        <v>646</v>
      </c>
      <c r="J2239">
        <v>4046</v>
      </c>
      <c r="K2239">
        <v>1</v>
      </c>
      <c r="L2239" t="s">
        <v>19</v>
      </c>
      <c r="M2239" t="s">
        <v>30</v>
      </c>
      <c r="N2239" t="s">
        <v>31</v>
      </c>
      <c r="O2239" t="s">
        <v>33</v>
      </c>
      <c r="P2239">
        <v>2</v>
      </c>
      <c r="Q2239">
        <v>4</v>
      </c>
      <c r="R2239">
        <v>1</v>
      </c>
    </row>
    <row r="2240" spans="1:18" x14ac:dyDescent="0.25">
      <c r="A2240" s="8" t="s">
        <v>697</v>
      </c>
      <c r="B2240">
        <v>1</v>
      </c>
      <c r="C2240">
        <v>0</v>
      </c>
      <c r="D2240">
        <v>2020</v>
      </c>
      <c r="E2240">
        <v>8</v>
      </c>
      <c r="F2240" t="s">
        <v>648</v>
      </c>
      <c r="G2240">
        <v>3300</v>
      </c>
      <c r="H2240" t="b">
        <v>0</v>
      </c>
      <c r="I2240">
        <v>1666</v>
      </c>
      <c r="J2240">
        <v>1666</v>
      </c>
      <c r="K2240">
        <v>2</v>
      </c>
      <c r="L2240" t="s">
        <v>51</v>
      </c>
      <c r="M2240" t="s">
        <v>149</v>
      </c>
      <c r="N2240" t="s">
        <v>149</v>
      </c>
      <c r="O2240" t="s">
        <v>150</v>
      </c>
      <c r="P2240">
        <v>3</v>
      </c>
      <c r="Q2240">
        <v>4</v>
      </c>
      <c r="R2240">
        <v>1</v>
      </c>
    </row>
    <row r="2241" spans="1:18" x14ac:dyDescent="0.25">
      <c r="A2241" s="8" t="s">
        <v>697</v>
      </c>
      <c r="B2241">
        <v>1</v>
      </c>
      <c r="C2241">
        <v>0</v>
      </c>
      <c r="D2241">
        <v>2020</v>
      </c>
      <c r="E2241">
        <v>8</v>
      </c>
      <c r="F2241" t="s">
        <v>648</v>
      </c>
      <c r="G2241">
        <v>3820</v>
      </c>
      <c r="H2241" t="b">
        <v>0</v>
      </c>
      <c r="I2241">
        <v>0</v>
      </c>
      <c r="J2241">
        <v>646</v>
      </c>
      <c r="K2241">
        <v>2</v>
      </c>
      <c r="L2241" t="s">
        <v>51</v>
      </c>
      <c r="M2241" t="s">
        <v>52</v>
      </c>
      <c r="N2241" t="s">
        <v>52</v>
      </c>
      <c r="O2241" t="s">
        <v>119</v>
      </c>
      <c r="P2241">
        <v>3</v>
      </c>
      <c r="Q2241">
        <v>8</v>
      </c>
      <c r="R2241">
        <v>1</v>
      </c>
    </row>
    <row r="2242" spans="1:18" x14ac:dyDescent="0.25">
      <c r="A2242" s="8" t="s">
        <v>697</v>
      </c>
      <c r="B2242">
        <v>1</v>
      </c>
      <c r="C2242">
        <v>0</v>
      </c>
      <c r="D2242">
        <v>2020</v>
      </c>
      <c r="E2242">
        <v>8</v>
      </c>
      <c r="F2242" t="s">
        <v>648</v>
      </c>
      <c r="G2242">
        <v>6495</v>
      </c>
      <c r="H2242" t="b">
        <v>0</v>
      </c>
      <c r="I2242">
        <v>1400</v>
      </c>
      <c r="J2242">
        <v>0</v>
      </c>
      <c r="K2242">
        <v>0</v>
      </c>
      <c r="L2242" t="s">
        <v>70</v>
      </c>
      <c r="M2242" t="s">
        <v>82</v>
      </c>
      <c r="N2242" t="s">
        <v>91</v>
      </c>
      <c r="O2242" t="s">
        <v>93</v>
      </c>
      <c r="P2242">
        <v>2</v>
      </c>
      <c r="Q2242">
        <v>4</v>
      </c>
      <c r="R2242">
        <v>3</v>
      </c>
    </row>
    <row r="2243" spans="1:18" x14ac:dyDescent="0.25">
      <c r="A2243" s="8" t="s">
        <v>697</v>
      </c>
      <c r="B2243">
        <v>1</v>
      </c>
      <c r="C2243">
        <v>0</v>
      </c>
      <c r="D2243">
        <v>2020</v>
      </c>
      <c r="E2243">
        <v>8</v>
      </c>
      <c r="F2243" t="s">
        <v>649</v>
      </c>
      <c r="G2243">
        <v>1406</v>
      </c>
      <c r="H2243" t="b">
        <v>0</v>
      </c>
      <c r="I2243">
        <v>237.5</v>
      </c>
      <c r="J2243">
        <v>0</v>
      </c>
      <c r="K2243">
        <v>1</v>
      </c>
      <c r="L2243" t="s">
        <v>19</v>
      </c>
      <c r="M2243" t="s">
        <v>23</v>
      </c>
      <c r="N2243" t="s">
        <v>24</v>
      </c>
      <c r="O2243" t="s">
        <v>27</v>
      </c>
      <c r="P2243">
        <v>2</v>
      </c>
      <c r="Q2243">
        <v>2</v>
      </c>
      <c r="R2243">
        <v>4</v>
      </c>
    </row>
    <row r="2244" spans="1:18" x14ac:dyDescent="0.25">
      <c r="A2244" s="8" t="s">
        <v>697</v>
      </c>
      <c r="B2244">
        <v>1</v>
      </c>
      <c r="C2244">
        <v>0</v>
      </c>
      <c r="D2244">
        <v>2020</v>
      </c>
      <c r="E2244">
        <v>8</v>
      </c>
      <c r="F2244" t="s">
        <v>649</v>
      </c>
      <c r="G2244">
        <v>1800</v>
      </c>
      <c r="H2244" t="b">
        <v>0</v>
      </c>
      <c r="I2244">
        <v>0</v>
      </c>
      <c r="J2244">
        <v>33340.53</v>
      </c>
      <c r="K2244">
        <v>1</v>
      </c>
      <c r="L2244" t="s">
        <v>19</v>
      </c>
      <c r="M2244" t="s">
        <v>30</v>
      </c>
      <c r="N2244" t="s">
        <v>31</v>
      </c>
      <c r="O2244" t="s">
        <v>33</v>
      </c>
      <c r="P2244">
        <v>2</v>
      </c>
      <c r="Q2244">
        <v>4</v>
      </c>
      <c r="R2244">
        <v>1</v>
      </c>
    </row>
    <row r="2245" spans="1:18" x14ac:dyDescent="0.25">
      <c r="A2245" s="8" t="s">
        <v>697</v>
      </c>
      <c r="B2245">
        <v>1</v>
      </c>
      <c r="C2245">
        <v>0</v>
      </c>
      <c r="D2245">
        <v>2020</v>
      </c>
      <c r="E2245">
        <v>8</v>
      </c>
      <c r="F2245" t="s">
        <v>649</v>
      </c>
      <c r="G2245">
        <v>6020</v>
      </c>
      <c r="H2245" t="b">
        <v>0</v>
      </c>
      <c r="I2245">
        <v>16300</v>
      </c>
      <c r="J2245">
        <v>0</v>
      </c>
      <c r="K2245">
        <v>0</v>
      </c>
      <c r="L2245" t="s">
        <v>70</v>
      </c>
      <c r="M2245" t="s">
        <v>74</v>
      </c>
      <c r="N2245" t="s">
        <v>75</v>
      </c>
      <c r="O2245" t="s">
        <v>76</v>
      </c>
      <c r="P2245">
        <v>2</v>
      </c>
      <c r="Q2245">
        <v>2</v>
      </c>
      <c r="R2245">
        <v>1</v>
      </c>
    </row>
    <row r="2246" spans="1:18" x14ac:dyDescent="0.25">
      <c r="A2246" s="8" t="s">
        <v>697</v>
      </c>
      <c r="B2246">
        <v>1</v>
      </c>
      <c r="C2246">
        <v>0</v>
      </c>
      <c r="D2246">
        <v>2020</v>
      </c>
      <c r="E2246">
        <v>8</v>
      </c>
      <c r="F2246" t="s">
        <v>649</v>
      </c>
      <c r="G2246">
        <v>6024</v>
      </c>
      <c r="H2246" t="b">
        <v>0</v>
      </c>
      <c r="I2246">
        <v>9000</v>
      </c>
      <c r="J2246">
        <v>0</v>
      </c>
      <c r="K2246">
        <v>0</v>
      </c>
      <c r="L2246" t="s">
        <v>70</v>
      </c>
      <c r="M2246" t="s">
        <v>74</v>
      </c>
      <c r="N2246" t="s">
        <v>75</v>
      </c>
      <c r="O2246" t="s">
        <v>77</v>
      </c>
      <c r="P2246">
        <v>2</v>
      </c>
      <c r="Q2246">
        <v>2</v>
      </c>
      <c r="R2246">
        <v>1</v>
      </c>
    </row>
    <row r="2247" spans="1:18" x14ac:dyDescent="0.25">
      <c r="A2247" s="8" t="s">
        <v>697</v>
      </c>
      <c r="B2247">
        <v>1</v>
      </c>
      <c r="C2247">
        <v>0</v>
      </c>
      <c r="D2247">
        <v>2020</v>
      </c>
      <c r="E2247">
        <v>8</v>
      </c>
      <c r="F2247" t="s">
        <v>649</v>
      </c>
      <c r="G2247">
        <v>6110</v>
      </c>
      <c r="H2247" t="b">
        <v>0</v>
      </c>
      <c r="I2247">
        <v>4446.8500000000004</v>
      </c>
      <c r="J2247">
        <v>0</v>
      </c>
      <c r="K2247">
        <v>0</v>
      </c>
      <c r="L2247" t="s">
        <v>70</v>
      </c>
      <c r="M2247" t="s">
        <v>74</v>
      </c>
      <c r="N2247" t="s">
        <v>78</v>
      </c>
      <c r="O2247" t="s">
        <v>79</v>
      </c>
      <c r="P2247">
        <v>2</v>
      </c>
      <c r="Q2247">
        <v>2</v>
      </c>
      <c r="R2247">
        <v>2</v>
      </c>
    </row>
    <row r="2248" spans="1:18" x14ac:dyDescent="0.25">
      <c r="A2248" s="8" t="s">
        <v>697</v>
      </c>
      <c r="B2248">
        <v>1</v>
      </c>
      <c r="C2248">
        <v>0</v>
      </c>
      <c r="D2248">
        <v>2020</v>
      </c>
      <c r="E2248">
        <v>8</v>
      </c>
      <c r="F2248" t="s">
        <v>649</v>
      </c>
      <c r="G2248">
        <v>6111</v>
      </c>
      <c r="H2248" t="b">
        <v>0</v>
      </c>
      <c r="I2248">
        <v>103.17999999999999</v>
      </c>
      <c r="J2248">
        <v>0</v>
      </c>
      <c r="K2248">
        <v>0</v>
      </c>
      <c r="L2248" t="s">
        <v>70</v>
      </c>
      <c r="M2248" t="s">
        <v>74</v>
      </c>
      <c r="N2248" t="s">
        <v>78</v>
      </c>
      <c r="O2248" t="s">
        <v>80</v>
      </c>
      <c r="P2248">
        <v>2</v>
      </c>
      <c r="Q2248">
        <v>2</v>
      </c>
      <c r="R2248">
        <v>2</v>
      </c>
    </row>
    <row r="2249" spans="1:18" x14ac:dyDescent="0.25">
      <c r="A2249" s="8" t="s">
        <v>697</v>
      </c>
      <c r="B2249">
        <v>1</v>
      </c>
      <c r="C2249">
        <v>0</v>
      </c>
      <c r="D2249">
        <v>2020</v>
      </c>
      <c r="E2249">
        <v>8</v>
      </c>
      <c r="F2249" t="s">
        <v>649</v>
      </c>
      <c r="G2249">
        <v>6120</v>
      </c>
      <c r="H2249" t="b">
        <v>0</v>
      </c>
      <c r="I2249">
        <v>253</v>
      </c>
      <c r="J2249">
        <v>0</v>
      </c>
      <c r="K2249">
        <v>0</v>
      </c>
      <c r="L2249" t="s">
        <v>70</v>
      </c>
      <c r="M2249" t="s">
        <v>74</v>
      </c>
      <c r="N2249" t="s">
        <v>78</v>
      </c>
      <c r="O2249" t="s">
        <v>81</v>
      </c>
      <c r="P2249">
        <v>2</v>
      </c>
      <c r="Q2249">
        <v>2</v>
      </c>
      <c r="R2249">
        <v>2</v>
      </c>
    </row>
    <row r="2250" spans="1:18" x14ac:dyDescent="0.25">
      <c r="A2250" s="8" t="s">
        <v>697</v>
      </c>
      <c r="B2250">
        <v>1</v>
      </c>
      <c r="C2250">
        <v>0</v>
      </c>
      <c r="D2250">
        <v>2020</v>
      </c>
      <c r="E2250">
        <v>8</v>
      </c>
      <c r="F2250" t="s">
        <v>649</v>
      </c>
      <c r="G2250">
        <v>6140</v>
      </c>
      <c r="H2250" t="b">
        <v>0</v>
      </c>
      <c r="I2250">
        <v>150</v>
      </c>
      <c r="J2250">
        <v>0</v>
      </c>
      <c r="K2250">
        <v>0</v>
      </c>
      <c r="L2250" t="s">
        <v>70</v>
      </c>
      <c r="M2250" t="s">
        <v>74</v>
      </c>
      <c r="N2250" t="s">
        <v>78</v>
      </c>
      <c r="O2250" t="s">
        <v>147</v>
      </c>
      <c r="P2250">
        <v>2</v>
      </c>
      <c r="Q2250">
        <v>2</v>
      </c>
      <c r="R2250">
        <v>2</v>
      </c>
    </row>
    <row r="2251" spans="1:18" x14ac:dyDescent="0.25">
      <c r="A2251" s="8" t="s">
        <v>697</v>
      </c>
      <c r="B2251">
        <v>1</v>
      </c>
      <c r="C2251">
        <v>0</v>
      </c>
      <c r="D2251">
        <v>2020</v>
      </c>
      <c r="E2251">
        <v>8</v>
      </c>
      <c r="F2251" t="s">
        <v>649</v>
      </c>
      <c r="G2251">
        <v>6560</v>
      </c>
      <c r="H2251" t="b">
        <v>0</v>
      </c>
      <c r="I2251">
        <v>1250</v>
      </c>
      <c r="J2251">
        <v>0</v>
      </c>
      <c r="K2251">
        <v>0</v>
      </c>
      <c r="L2251" t="s">
        <v>70</v>
      </c>
      <c r="M2251" t="s">
        <v>82</v>
      </c>
      <c r="N2251" t="s">
        <v>154</v>
      </c>
      <c r="O2251" t="s">
        <v>155</v>
      </c>
      <c r="P2251">
        <v>2</v>
      </c>
      <c r="Q2251">
        <v>4</v>
      </c>
      <c r="R2251">
        <v>4</v>
      </c>
    </row>
    <row r="2252" spans="1:18" x14ac:dyDescent="0.25">
      <c r="A2252" s="8" t="s">
        <v>697</v>
      </c>
      <c r="B2252">
        <v>1</v>
      </c>
      <c r="C2252">
        <v>0</v>
      </c>
      <c r="D2252">
        <v>2020</v>
      </c>
      <c r="E2252">
        <v>8</v>
      </c>
      <c r="F2252" t="s">
        <v>649</v>
      </c>
      <c r="G2252">
        <v>6650</v>
      </c>
      <c r="H2252" t="b">
        <v>0</v>
      </c>
      <c r="I2252">
        <v>1600</v>
      </c>
      <c r="J2252">
        <v>0</v>
      </c>
      <c r="K2252">
        <v>0</v>
      </c>
      <c r="L2252" t="s">
        <v>70</v>
      </c>
      <c r="M2252" t="s">
        <v>82</v>
      </c>
      <c r="N2252" t="s">
        <v>94</v>
      </c>
      <c r="O2252" t="s">
        <v>96</v>
      </c>
      <c r="P2252">
        <v>2</v>
      </c>
      <c r="Q2252">
        <v>4</v>
      </c>
      <c r="R2252">
        <v>5</v>
      </c>
    </row>
    <row r="2253" spans="1:18" x14ac:dyDescent="0.25">
      <c r="A2253" s="8" t="s">
        <v>697</v>
      </c>
      <c r="B2253">
        <v>1</v>
      </c>
      <c r="C2253">
        <v>0</v>
      </c>
      <c r="D2253">
        <v>2020</v>
      </c>
      <c r="E2253">
        <v>8</v>
      </c>
      <c r="F2253" t="s">
        <v>650</v>
      </c>
      <c r="G2253">
        <v>143</v>
      </c>
      <c r="H2253" t="b">
        <v>0</v>
      </c>
      <c r="I2253">
        <v>9000</v>
      </c>
      <c r="J2253">
        <v>5800</v>
      </c>
      <c r="K2253">
        <v>1</v>
      </c>
      <c r="L2253" t="s">
        <v>9</v>
      </c>
      <c r="M2253" t="s">
        <v>10</v>
      </c>
      <c r="N2253" t="s">
        <v>11</v>
      </c>
      <c r="O2253" t="s">
        <v>12</v>
      </c>
      <c r="P2253">
        <v>1</v>
      </c>
      <c r="Q2253">
        <v>1</v>
      </c>
      <c r="R2253">
        <v>1</v>
      </c>
    </row>
    <row r="2254" spans="1:18" x14ac:dyDescent="0.25">
      <c r="A2254" s="8" t="s">
        <v>697</v>
      </c>
      <c r="B2254">
        <v>1</v>
      </c>
      <c r="C2254">
        <v>0</v>
      </c>
      <c r="D2254">
        <v>2020</v>
      </c>
      <c r="E2254">
        <v>8</v>
      </c>
      <c r="F2254" t="s">
        <v>650</v>
      </c>
      <c r="G2254">
        <v>1200</v>
      </c>
      <c r="H2254" t="b">
        <v>0</v>
      </c>
      <c r="I2254">
        <v>16005.5</v>
      </c>
      <c r="J2254">
        <v>16005.5</v>
      </c>
      <c r="K2254">
        <v>1</v>
      </c>
      <c r="L2254" t="s">
        <v>19</v>
      </c>
      <c r="M2254" t="s">
        <v>23</v>
      </c>
      <c r="N2254" t="s">
        <v>148</v>
      </c>
      <c r="O2254" t="s">
        <v>148</v>
      </c>
      <c r="P2254">
        <v>2</v>
      </c>
      <c r="Q2254">
        <v>2</v>
      </c>
      <c r="R2254">
        <v>1</v>
      </c>
    </row>
    <row r="2255" spans="1:18" x14ac:dyDescent="0.25">
      <c r="A2255" s="8" t="s">
        <v>697</v>
      </c>
      <c r="B2255">
        <v>1</v>
      </c>
      <c r="C2255">
        <v>0</v>
      </c>
      <c r="D2255">
        <v>2020</v>
      </c>
      <c r="E2255">
        <v>8</v>
      </c>
      <c r="F2255" t="s">
        <v>650</v>
      </c>
      <c r="G2255">
        <v>1406</v>
      </c>
      <c r="H2255" t="b">
        <v>0</v>
      </c>
      <c r="I2255">
        <v>1710</v>
      </c>
      <c r="J2255">
        <v>0</v>
      </c>
      <c r="K2255">
        <v>1</v>
      </c>
      <c r="L2255" t="s">
        <v>19</v>
      </c>
      <c r="M2255" t="s">
        <v>23</v>
      </c>
      <c r="N2255" t="s">
        <v>24</v>
      </c>
      <c r="O2255" t="s">
        <v>27</v>
      </c>
      <c r="P2255">
        <v>2</v>
      </c>
      <c r="Q2255">
        <v>2</v>
      </c>
      <c r="R2255">
        <v>4</v>
      </c>
    </row>
    <row r="2256" spans="1:18" x14ac:dyDescent="0.25">
      <c r="A2256" s="8" t="s">
        <v>697</v>
      </c>
      <c r="B2256">
        <v>1</v>
      </c>
      <c r="C2256">
        <v>0</v>
      </c>
      <c r="D2256">
        <v>2020</v>
      </c>
      <c r="E2256">
        <v>8</v>
      </c>
      <c r="F2256" t="s">
        <v>650</v>
      </c>
      <c r="G2256">
        <v>1800</v>
      </c>
      <c r="H2256" t="b">
        <v>0</v>
      </c>
      <c r="I2256">
        <v>17715.5</v>
      </c>
      <c r="J2256">
        <v>41552.759999999995</v>
      </c>
      <c r="K2256">
        <v>1</v>
      </c>
      <c r="L2256" t="s">
        <v>19</v>
      </c>
      <c r="M2256" t="s">
        <v>30</v>
      </c>
      <c r="N2256" t="s">
        <v>31</v>
      </c>
      <c r="O2256" t="s">
        <v>33</v>
      </c>
      <c r="P2256">
        <v>2</v>
      </c>
      <c r="Q2256">
        <v>4</v>
      </c>
      <c r="R2256">
        <v>1</v>
      </c>
    </row>
    <row r="2257" spans="1:18" x14ac:dyDescent="0.25">
      <c r="A2257" s="8" t="s">
        <v>697</v>
      </c>
      <c r="B2257">
        <v>1</v>
      </c>
      <c r="C2257">
        <v>0</v>
      </c>
      <c r="D2257">
        <v>2020</v>
      </c>
      <c r="E2257">
        <v>8</v>
      </c>
      <c r="F2257" t="s">
        <v>650</v>
      </c>
      <c r="G2257">
        <v>3806</v>
      </c>
      <c r="H2257" t="b">
        <v>0</v>
      </c>
      <c r="I2257">
        <v>0</v>
      </c>
      <c r="J2257">
        <v>2555.5</v>
      </c>
      <c r="K2257">
        <v>2</v>
      </c>
      <c r="L2257" t="s">
        <v>51</v>
      </c>
      <c r="M2257" t="s">
        <v>52</v>
      </c>
      <c r="N2257" t="s">
        <v>52</v>
      </c>
      <c r="O2257" t="s">
        <v>60</v>
      </c>
      <c r="P2257">
        <v>3</v>
      </c>
      <c r="Q2257">
        <v>8</v>
      </c>
      <c r="R2257">
        <v>1</v>
      </c>
    </row>
    <row r="2258" spans="1:18" x14ac:dyDescent="0.25">
      <c r="A2258" s="8" t="s">
        <v>697</v>
      </c>
      <c r="B2258">
        <v>1</v>
      </c>
      <c r="C2258">
        <v>0</v>
      </c>
      <c r="D2258">
        <v>2020</v>
      </c>
      <c r="E2258">
        <v>8</v>
      </c>
      <c r="F2258" t="s">
        <v>650</v>
      </c>
      <c r="G2258">
        <v>3820</v>
      </c>
      <c r="H2258" t="b">
        <v>0</v>
      </c>
      <c r="I2258">
        <v>0</v>
      </c>
      <c r="J2258">
        <v>1710</v>
      </c>
      <c r="K2258">
        <v>2</v>
      </c>
      <c r="L2258" t="s">
        <v>51</v>
      </c>
      <c r="M2258" t="s">
        <v>52</v>
      </c>
      <c r="N2258" t="s">
        <v>52</v>
      </c>
      <c r="O2258" t="s">
        <v>119</v>
      </c>
      <c r="P2258">
        <v>3</v>
      </c>
      <c r="Q2258">
        <v>8</v>
      </c>
      <c r="R2258">
        <v>1</v>
      </c>
    </row>
    <row r="2259" spans="1:18" x14ac:dyDescent="0.25">
      <c r="A2259" s="8" t="s">
        <v>697</v>
      </c>
      <c r="B2259">
        <v>1</v>
      </c>
      <c r="C2259">
        <v>0</v>
      </c>
      <c r="D2259">
        <v>2020</v>
      </c>
      <c r="E2259">
        <v>8</v>
      </c>
      <c r="F2259" t="s">
        <v>650</v>
      </c>
      <c r="G2259">
        <v>4400</v>
      </c>
      <c r="H2259" t="b">
        <v>0</v>
      </c>
      <c r="I2259">
        <v>0</v>
      </c>
      <c r="J2259">
        <v>13450</v>
      </c>
      <c r="K2259">
        <v>0</v>
      </c>
      <c r="L2259" t="s">
        <v>63</v>
      </c>
      <c r="M2259" t="s">
        <v>64</v>
      </c>
      <c r="N2259" t="s">
        <v>64</v>
      </c>
      <c r="O2259" t="s">
        <v>65</v>
      </c>
      <c r="P2259">
        <v>1</v>
      </c>
      <c r="Q2259">
        <v>1</v>
      </c>
      <c r="R2259">
        <v>1</v>
      </c>
    </row>
    <row r="2260" spans="1:18" x14ac:dyDescent="0.25">
      <c r="A2260" s="8" t="s">
        <v>697</v>
      </c>
      <c r="B2260">
        <v>1</v>
      </c>
      <c r="C2260">
        <v>0</v>
      </c>
      <c r="D2260">
        <v>2020</v>
      </c>
      <c r="E2260">
        <v>8</v>
      </c>
      <c r="F2260" t="s">
        <v>650</v>
      </c>
      <c r="G2260">
        <v>6020</v>
      </c>
      <c r="H2260" t="b">
        <v>0</v>
      </c>
      <c r="I2260">
        <v>14650</v>
      </c>
      <c r="J2260">
        <v>0</v>
      </c>
      <c r="K2260">
        <v>0</v>
      </c>
      <c r="L2260" t="s">
        <v>70</v>
      </c>
      <c r="M2260" t="s">
        <v>74</v>
      </c>
      <c r="N2260" t="s">
        <v>75</v>
      </c>
      <c r="O2260" t="s">
        <v>76</v>
      </c>
      <c r="P2260">
        <v>2</v>
      </c>
      <c r="Q2260">
        <v>2</v>
      </c>
      <c r="R2260">
        <v>1</v>
      </c>
    </row>
    <row r="2261" spans="1:18" x14ac:dyDescent="0.25">
      <c r="A2261" s="8" t="s">
        <v>697</v>
      </c>
      <c r="B2261">
        <v>1</v>
      </c>
      <c r="C2261">
        <v>0</v>
      </c>
      <c r="D2261">
        <v>2020</v>
      </c>
      <c r="E2261">
        <v>8</v>
      </c>
      <c r="F2261" t="s">
        <v>650</v>
      </c>
      <c r="G2261">
        <v>6024</v>
      </c>
      <c r="H2261" t="b">
        <v>0</v>
      </c>
      <c r="I2261">
        <v>10000</v>
      </c>
      <c r="J2261">
        <v>0</v>
      </c>
      <c r="K2261">
        <v>0</v>
      </c>
      <c r="L2261" t="s">
        <v>70</v>
      </c>
      <c r="M2261" t="s">
        <v>74</v>
      </c>
      <c r="N2261" t="s">
        <v>75</v>
      </c>
      <c r="O2261" t="s">
        <v>77</v>
      </c>
      <c r="P2261">
        <v>2</v>
      </c>
      <c r="Q2261">
        <v>2</v>
      </c>
      <c r="R2261">
        <v>1</v>
      </c>
    </row>
    <row r="2262" spans="1:18" x14ac:dyDescent="0.25">
      <c r="A2262" s="8" t="s">
        <v>697</v>
      </c>
      <c r="B2262">
        <v>1</v>
      </c>
      <c r="C2262">
        <v>0</v>
      </c>
      <c r="D2262">
        <v>2020</v>
      </c>
      <c r="E2262">
        <v>8</v>
      </c>
      <c r="F2262" t="s">
        <v>650</v>
      </c>
      <c r="G2262">
        <v>6110</v>
      </c>
      <c r="H2262" t="b">
        <v>0</v>
      </c>
      <c r="I2262">
        <v>4249.28</v>
      </c>
      <c r="J2262">
        <v>0</v>
      </c>
      <c r="K2262">
        <v>0</v>
      </c>
      <c r="L2262" t="s">
        <v>70</v>
      </c>
      <c r="M2262" t="s">
        <v>74</v>
      </c>
      <c r="N2262" t="s">
        <v>78</v>
      </c>
      <c r="O2262" t="s">
        <v>79</v>
      </c>
      <c r="P2262">
        <v>2</v>
      </c>
      <c r="Q2262">
        <v>2</v>
      </c>
      <c r="R2262">
        <v>2</v>
      </c>
    </row>
    <row r="2263" spans="1:18" x14ac:dyDescent="0.25">
      <c r="A2263" s="8" t="s">
        <v>697</v>
      </c>
      <c r="B2263">
        <v>1</v>
      </c>
      <c r="C2263">
        <v>0</v>
      </c>
      <c r="D2263">
        <v>2020</v>
      </c>
      <c r="E2263">
        <v>8</v>
      </c>
      <c r="F2263" t="s">
        <v>650</v>
      </c>
      <c r="G2263">
        <v>6111</v>
      </c>
      <c r="H2263" t="b">
        <v>0</v>
      </c>
      <c r="I2263">
        <v>96.98</v>
      </c>
      <c r="J2263">
        <v>0</v>
      </c>
      <c r="K2263">
        <v>0</v>
      </c>
      <c r="L2263" t="s">
        <v>70</v>
      </c>
      <c r="M2263" t="s">
        <v>74</v>
      </c>
      <c r="N2263" t="s">
        <v>78</v>
      </c>
      <c r="O2263" t="s">
        <v>80</v>
      </c>
      <c r="P2263">
        <v>2</v>
      </c>
      <c r="Q2263">
        <v>2</v>
      </c>
      <c r="R2263">
        <v>2</v>
      </c>
    </row>
    <row r="2264" spans="1:18" x14ac:dyDescent="0.25">
      <c r="A2264" s="8" t="s">
        <v>697</v>
      </c>
      <c r="B2264">
        <v>1</v>
      </c>
      <c r="C2264">
        <v>0</v>
      </c>
      <c r="D2264">
        <v>2020</v>
      </c>
      <c r="E2264">
        <v>8</v>
      </c>
      <c r="F2264" t="s">
        <v>650</v>
      </c>
      <c r="G2264">
        <v>6120</v>
      </c>
      <c r="H2264" t="b">
        <v>0</v>
      </c>
      <c r="I2264">
        <v>246.5</v>
      </c>
      <c r="J2264">
        <v>0</v>
      </c>
      <c r="K2264">
        <v>0</v>
      </c>
      <c r="L2264" t="s">
        <v>70</v>
      </c>
      <c r="M2264" t="s">
        <v>74</v>
      </c>
      <c r="N2264" t="s">
        <v>78</v>
      </c>
      <c r="O2264" t="s">
        <v>81</v>
      </c>
      <c r="P2264">
        <v>2</v>
      </c>
      <c r="Q2264">
        <v>2</v>
      </c>
      <c r="R2264">
        <v>2</v>
      </c>
    </row>
    <row r="2265" spans="1:18" x14ac:dyDescent="0.25">
      <c r="A2265" s="8" t="s">
        <v>697</v>
      </c>
      <c r="B2265">
        <v>1</v>
      </c>
      <c r="C2265">
        <v>0</v>
      </c>
      <c r="D2265">
        <v>2020</v>
      </c>
      <c r="E2265">
        <v>8</v>
      </c>
      <c r="F2265" t="s">
        <v>650</v>
      </c>
      <c r="G2265">
        <v>6201</v>
      </c>
      <c r="H2265" t="b">
        <v>0</v>
      </c>
      <c r="I2265">
        <v>5800</v>
      </c>
      <c r="J2265">
        <v>0</v>
      </c>
      <c r="K2265">
        <v>0</v>
      </c>
      <c r="L2265" t="s">
        <v>70</v>
      </c>
      <c r="M2265" t="s">
        <v>134</v>
      </c>
      <c r="N2265" t="s">
        <v>135</v>
      </c>
      <c r="O2265" t="s">
        <v>136</v>
      </c>
      <c r="P2265">
        <v>2</v>
      </c>
      <c r="Q2265">
        <v>3</v>
      </c>
      <c r="R2265">
        <v>1</v>
      </c>
    </row>
    <row r="2266" spans="1:18" x14ac:dyDescent="0.25">
      <c r="A2266" s="8" t="s">
        <v>697</v>
      </c>
      <c r="B2266">
        <v>1</v>
      </c>
      <c r="C2266">
        <v>0</v>
      </c>
      <c r="D2266">
        <v>2020</v>
      </c>
      <c r="E2266">
        <v>8</v>
      </c>
      <c r="F2266" t="s">
        <v>650</v>
      </c>
      <c r="G2266">
        <v>6650</v>
      </c>
      <c r="H2266" t="b">
        <v>0</v>
      </c>
      <c r="I2266">
        <v>1600</v>
      </c>
      <c r="J2266">
        <v>0</v>
      </c>
      <c r="K2266">
        <v>0</v>
      </c>
      <c r="L2266" t="s">
        <v>70</v>
      </c>
      <c r="M2266" t="s">
        <v>82</v>
      </c>
      <c r="N2266" t="s">
        <v>94</v>
      </c>
      <c r="O2266" t="s">
        <v>96</v>
      </c>
      <c r="P2266">
        <v>2</v>
      </c>
      <c r="Q2266">
        <v>4</v>
      </c>
      <c r="R2266">
        <v>5</v>
      </c>
    </row>
    <row r="2267" spans="1:18" x14ac:dyDescent="0.25">
      <c r="A2267" s="8" t="s">
        <v>697</v>
      </c>
      <c r="B2267">
        <v>1</v>
      </c>
      <c r="C2267">
        <v>0</v>
      </c>
      <c r="D2267">
        <v>2020</v>
      </c>
      <c r="E2267">
        <v>8</v>
      </c>
      <c r="F2267" t="s">
        <v>651</v>
      </c>
      <c r="G2267">
        <v>1406</v>
      </c>
      <c r="H2267" t="b">
        <v>0</v>
      </c>
      <c r="I2267">
        <v>285</v>
      </c>
      <c r="J2267">
        <v>0</v>
      </c>
      <c r="K2267">
        <v>1</v>
      </c>
      <c r="L2267" t="s">
        <v>19</v>
      </c>
      <c r="M2267" t="s">
        <v>23</v>
      </c>
      <c r="N2267" t="s">
        <v>24</v>
      </c>
      <c r="O2267" t="s">
        <v>27</v>
      </c>
      <c r="P2267">
        <v>2</v>
      </c>
      <c r="Q2267">
        <v>2</v>
      </c>
      <c r="R2267">
        <v>4</v>
      </c>
    </row>
    <row r="2268" spans="1:18" x14ac:dyDescent="0.25">
      <c r="A2268" s="8" t="s">
        <v>697</v>
      </c>
      <c r="B2268">
        <v>1</v>
      </c>
      <c r="C2268">
        <v>0</v>
      </c>
      <c r="D2268">
        <v>2020</v>
      </c>
      <c r="E2268">
        <v>8</v>
      </c>
      <c r="F2268" t="s">
        <v>651</v>
      </c>
      <c r="G2268">
        <v>1800</v>
      </c>
      <c r="H2268" t="b">
        <v>0</v>
      </c>
      <c r="I2268">
        <v>0</v>
      </c>
      <c r="J2268">
        <v>1785</v>
      </c>
      <c r="K2268">
        <v>1</v>
      </c>
      <c r="L2268" t="s">
        <v>19</v>
      </c>
      <c r="M2268" t="s">
        <v>30</v>
      </c>
      <c r="N2268" t="s">
        <v>31</v>
      </c>
      <c r="O2268" t="s">
        <v>33</v>
      </c>
      <c r="P2268">
        <v>2</v>
      </c>
      <c r="Q2268">
        <v>4</v>
      </c>
      <c r="R2268">
        <v>1</v>
      </c>
    </row>
    <row r="2269" spans="1:18" x14ac:dyDescent="0.25">
      <c r="A2269" s="8" t="s">
        <v>697</v>
      </c>
      <c r="B2269">
        <v>1</v>
      </c>
      <c r="C2269">
        <v>0</v>
      </c>
      <c r="D2269">
        <v>2020</v>
      </c>
      <c r="E2269">
        <v>8</v>
      </c>
      <c r="F2269" t="s">
        <v>651</v>
      </c>
      <c r="G2269">
        <v>6850</v>
      </c>
      <c r="H2269" t="b">
        <v>0</v>
      </c>
      <c r="I2269">
        <v>1500</v>
      </c>
      <c r="J2269">
        <v>0</v>
      </c>
      <c r="K2269">
        <v>0</v>
      </c>
      <c r="L2269" t="s">
        <v>70</v>
      </c>
      <c r="M2269" t="s">
        <v>82</v>
      </c>
      <c r="N2269" t="s">
        <v>103</v>
      </c>
      <c r="O2269" t="s">
        <v>103</v>
      </c>
      <c r="P2269">
        <v>2</v>
      </c>
      <c r="Q2269">
        <v>4</v>
      </c>
      <c r="R2269">
        <v>11</v>
      </c>
    </row>
    <row r="2270" spans="1:18" x14ac:dyDescent="0.25">
      <c r="A2270" s="8" t="s">
        <v>697</v>
      </c>
      <c r="B2270">
        <v>1</v>
      </c>
      <c r="C2270">
        <v>0</v>
      </c>
      <c r="D2270">
        <v>2020</v>
      </c>
      <c r="E2270">
        <v>8</v>
      </c>
      <c r="F2270" t="s">
        <v>655</v>
      </c>
      <c r="G2270">
        <v>630</v>
      </c>
      <c r="H2270" t="b">
        <v>0</v>
      </c>
      <c r="I2270">
        <v>3650</v>
      </c>
      <c r="J2270">
        <v>450</v>
      </c>
      <c r="K2270">
        <v>1</v>
      </c>
      <c r="L2270" t="s">
        <v>9</v>
      </c>
      <c r="M2270" t="s">
        <v>13</v>
      </c>
      <c r="N2270" t="s">
        <v>14</v>
      </c>
      <c r="O2270" t="s">
        <v>16</v>
      </c>
      <c r="P2270">
        <v>1</v>
      </c>
      <c r="Q2270">
        <v>2</v>
      </c>
      <c r="R2270">
        <v>3</v>
      </c>
    </row>
    <row r="2271" spans="1:18" x14ac:dyDescent="0.25">
      <c r="A2271" s="8" t="s">
        <v>697</v>
      </c>
      <c r="B2271">
        <v>1</v>
      </c>
      <c r="C2271">
        <v>0</v>
      </c>
      <c r="D2271">
        <v>2020</v>
      </c>
      <c r="E2271">
        <v>8</v>
      </c>
      <c r="F2271" t="s">
        <v>655</v>
      </c>
      <c r="G2271">
        <v>1406</v>
      </c>
      <c r="H2271" t="b">
        <v>0</v>
      </c>
      <c r="I2271">
        <v>3049.5</v>
      </c>
      <c r="J2271">
        <v>0</v>
      </c>
      <c r="K2271">
        <v>1</v>
      </c>
      <c r="L2271" t="s">
        <v>19</v>
      </c>
      <c r="M2271" t="s">
        <v>23</v>
      </c>
      <c r="N2271" t="s">
        <v>24</v>
      </c>
      <c r="O2271" t="s">
        <v>27</v>
      </c>
      <c r="P2271">
        <v>2</v>
      </c>
      <c r="Q2271">
        <v>2</v>
      </c>
      <c r="R2271">
        <v>4</v>
      </c>
    </row>
    <row r="2272" spans="1:18" x14ac:dyDescent="0.25">
      <c r="A2272" s="8" t="s">
        <v>697</v>
      </c>
      <c r="B2272">
        <v>1</v>
      </c>
      <c r="C2272">
        <v>0</v>
      </c>
      <c r="D2272">
        <v>2020</v>
      </c>
      <c r="E2272">
        <v>8</v>
      </c>
      <c r="F2272" t="s">
        <v>655</v>
      </c>
      <c r="G2272">
        <v>1800</v>
      </c>
      <c r="H2272" t="b">
        <v>0</v>
      </c>
      <c r="I2272">
        <v>0</v>
      </c>
      <c r="J2272">
        <v>19099.5</v>
      </c>
      <c r="K2272">
        <v>1</v>
      </c>
      <c r="L2272" t="s">
        <v>19</v>
      </c>
      <c r="M2272" t="s">
        <v>30</v>
      </c>
      <c r="N2272" t="s">
        <v>31</v>
      </c>
      <c r="O2272" t="s">
        <v>33</v>
      </c>
      <c r="P2272">
        <v>2</v>
      </c>
      <c r="Q2272">
        <v>4</v>
      </c>
      <c r="R2272">
        <v>1</v>
      </c>
    </row>
    <row r="2273" spans="1:18" x14ac:dyDescent="0.25">
      <c r="A2273" s="8" t="s">
        <v>697</v>
      </c>
      <c r="B2273">
        <v>1</v>
      </c>
      <c r="C2273">
        <v>0</v>
      </c>
      <c r="D2273">
        <v>2020</v>
      </c>
      <c r="E2273">
        <v>8</v>
      </c>
      <c r="F2273" t="s">
        <v>655</v>
      </c>
      <c r="G2273">
        <v>3300</v>
      </c>
      <c r="H2273" t="b">
        <v>0</v>
      </c>
      <c r="I2273">
        <v>2380</v>
      </c>
      <c r="J2273">
        <v>2380</v>
      </c>
      <c r="K2273">
        <v>2</v>
      </c>
      <c r="L2273" t="s">
        <v>51</v>
      </c>
      <c r="M2273" t="s">
        <v>149</v>
      </c>
      <c r="N2273" t="s">
        <v>149</v>
      </c>
      <c r="O2273" t="s">
        <v>150</v>
      </c>
      <c r="P2273">
        <v>3</v>
      </c>
      <c r="Q2273">
        <v>4</v>
      </c>
      <c r="R2273">
        <v>1</v>
      </c>
    </row>
    <row r="2274" spans="1:18" x14ac:dyDescent="0.25">
      <c r="A2274" s="8" t="s">
        <v>697</v>
      </c>
      <c r="B2274">
        <v>1</v>
      </c>
      <c r="C2274">
        <v>0</v>
      </c>
      <c r="D2274">
        <v>2020</v>
      </c>
      <c r="E2274">
        <v>8</v>
      </c>
      <c r="F2274" t="s">
        <v>655</v>
      </c>
      <c r="G2274">
        <v>5400</v>
      </c>
      <c r="H2274" t="b">
        <v>0</v>
      </c>
      <c r="I2274">
        <v>1000</v>
      </c>
      <c r="J2274">
        <v>0</v>
      </c>
      <c r="K2274">
        <v>0</v>
      </c>
      <c r="L2274" t="s">
        <v>70</v>
      </c>
      <c r="M2274" t="s">
        <v>71</v>
      </c>
      <c r="N2274" t="s">
        <v>72</v>
      </c>
      <c r="O2274" t="s">
        <v>152</v>
      </c>
      <c r="P2274">
        <v>2</v>
      </c>
      <c r="Q2274">
        <v>1</v>
      </c>
      <c r="R2274">
        <v>2</v>
      </c>
    </row>
    <row r="2275" spans="1:18" x14ac:dyDescent="0.25">
      <c r="A2275" s="8" t="s">
        <v>697</v>
      </c>
      <c r="B2275">
        <v>1</v>
      </c>
      <c r="C2275">
        <v>0</v>
      </c>
      <c r="D2275">
        <v>2020</v>
      </c>
      <c r="E2275">
        <v>8</v>
      </c>
      <c r="F2275" t="s">
        <v>655</v>
      </c>
      <c r="G2275">
        <v>6220</v>
      </c>
      <c r="H2275" t="b">
        <v>0</v>
      </c>
      <c r="I2275">
        <v>450</v>
      </c>
      <c r="J2275">
        <v>0</v>
      </c>
      <c r="K2275">
        <v>0</v>
      </c>
      <c r="L2275" t="s">
        <v>70</v>
      </c>
      <c r="M2275" t="s">
        <v>134</v>
      </c>
      <c r="N2275" t="s">
        <v>137</v>
      </c>
      <c r="O2275" t="s">
        <v>138</v>
      </c>
      <c r="P2275">
        <v>2</v>
      </c>
      <c r="Q2275">
        <v>3</v>
      </c>
      <c r="R2275">
        <v>2</v>
      </c>
    </row>
    <row r="2276" spans="1:18" x14ac:dyDescent="0.25">
      <c r="A2276" s="8" t="s">
        <v>697</v>
      </c>
      <c r="B2276">
        <v>1</v>
      </c>
      <c r="C2276">
        <v>0</v>
      </c>
      <c r="D2276">
        <v>2020</v>
      </c>
      <c r="E2276">
        <v>8</v>
      </c>
      <c r="F2276" t="s">
        <v>655</v>
      </c>
      <c r="G2276">
        <v>6301</v>
      </c>
      <c r="H2276" t="b">
        <v>0</v>
      </c>
      <c r="I2276">
        <v>2300</v>
      </c>
      <c r="J2276">
        <v>0</v>
      </c>
      <c r="K2276">
        <v>0</v>
      </c>
      <c r="L2276" t="s">
        <v>70</v>
      </c>
      <c r="M2276" t="s">
        <v>82</v>
      </c>
      <c r="N2276" t="s">
        <v>83</v>
      </c>
      <c r="O2276" t="s">
        <v>122</v>
      </c>
      <c r="P2276">
        <v>2</v>
      </c>
      <c r="Q2276">
        <v>4</v>
      </c>
      <c r="R2276">
        <v>10</v>
      </c>
    </row>
    <row r="2277" spans="1:18" x14ac:dyDescent="0.25">
      <c r="A2277" s="8" t="s">
        <v>697</v>
      </c>
      <c r="B2277">
        <v>1</v>
      </c>
      <c r="C2277">
        <v>0</v>
      </c>
      <c r="D2277">
        <v>2020</v>
      </c>
      <c r="E2277">
        <v>8</v>
      </c>
      <c r="F2277" t="s">
        <v>655</v>
      </c>
      <c r="G2277">
        <v>6470</v>
      </c>
      <c r="H2277" t="b">
        <v>0</v>
      </c>
      <c r="I2277">
        <v>1000</v>
      </c>
      <c r="J2277">
        <v>0</v>
      </c>
      <c r="K2277">
        <v>0</v>
      </c>
      <c r="L2277" t="s">
        <v>70</v>
      </c>
      <c r="M2277" t="s">
        <v>82</v>
      </c>
      <c r="N2277" t="s">
        <v>91</v>
      </c>
      <c r="O2277" t="s">
        <v>92</v>
      </c>
      <c r="P2277">
        <v>2</v>
      </c>
      <c r="Q2277">
        <v>4</v>
      </c>
      <c r="R2277">
        <v>3</v>
      </c>
    </row>
    <row r="2278" spans="1:18" x14ac:dyDescent="0.25">
      <c r="A2278" s="8" t="s">
        <v>697</v>
      </c>
      <c r="B2278">
        <v>1</v>
      </c>
      <c r="C2278">
        <v>0</v>
      </c>
      <c r="D2278">
        <v>2020</v>
      </c>
      <c r="E2278">
        <v>8</v>
      </c>
      <c r="F2278" t="s">
        <v>655</v>
      </c>
      <c r="G2278">
        <v>6835</v>
      </c>
      <c r="H2278" t="b">
        <v>0</v>
      </c>
      <c r="I2278">
        <v>5000</v>
      </c>
      <c r="J2278">
        <v>0</v>
      </c>
      <c r="K2278">
        <v>0</v>
      </c>
      <c r="L2278" t="s">
        <v>70</v>
      </c>
      <c r="M2278" t="s">
        <v>82</v>
      </c>
      <c r="N2278" t="s">
        <v>83</v>
      </c>
      <c r="O2278" t="s">
        <v>153</v>
      </c>
      <c r="P2278">
        <v>2</v>
      </c>
      <c r="Q2278">
        <v>4</v>
      </c>
      <c r="R2278">
        <v>10</v>
      </c>
    </row>
    <row r="2279" spans="1:18" x14ac:dyDescent="0.25">
      <c r="A2279" s="8" t="s">
        <v>697</v>
      </c>
      <c r="B2279">
        <v>1</v>
      </c>
      <c r="C2279">
        <v>0</v>
      </c>
      <c r="D2279">
        <v>2020</v>
      </c>
      <c r="E2279">
        <v>8</v>
      </c>
      <c r="F2279" t="s">
        <v>655</v>
      </c>
      <c r="G2279">
        <v>6859</v>
      </c>
      <c r="H2279" t="b">
        <v>0</v>
      </c>
      <c r="I2279">
        <v>3100</v>
      </c>
      <c r="J2279">
        <v>0</v>
      </c>
      <c r="K2279">
        <v>0</v>
      </c>
      <c r="L2279" t="s">
        <v>70</v>
      </c>
      <c r="M2279" t="s">
        <v>82</v>
      </c>
      <c r="N2279" t="s">
        <v>103</v>
      </c>
      <c r="O2279" t="s">
        <v>105</v>
      </c>
      <c r="P2279">
        <v>2</v>
      </c>
      <c r="Q2279">
        <v>4</v>
      </c>
      <c r="R2279">
        <v>11</v>
      </c>
    </row>
    <row r="2280" spans="1:18" x14ac:dyDescent="0.25">
      <c r="A2280" s="8" t="s">
        <v>697</v>
      </c>
      <c r="B2280">
        <v>1</v>
      </c>
      <c r="C2280">
        <v>0</v>
      </c>
      <c r="D2280">
        <v>2020</v>
      </c>
      <c r="E2280">
        <v>8</v>
      </c>
      <c r="F2280" t="s">
        <v>652</v>
      </c>
      <c r="G2280">
        <v>1406</v>
      </c>
      <c r="H2280" t="b">
        <v>0</v>
      </c>
      <c r="I2280">
        <v>456</v>
      </c>
      <c r="J2280">
        <v>0</v>
      </c>
      <c r="K2280">
        <v>1</v>
      </c>
      <c r="L2280" t="s">
        <v>19</v>
      </c>
      <c r="M2280" t="s">
        <v>23</v>
      </c>
      <c r="N2280" t="s">
        <v>24</v>
      </c>
      <c r="O2280" t="s">
        <v>27</v>
      </c>
      <c r="P2280">
        <v>2</v>
      </c>
      <c r="Q2280">
        <v>2</v>
      </c>
      <c r="R2280">
        <v>4</v>
      </c>
    </row>
    <row r="2281" spans="1:18" x14ac:dyDescent="0.25">
      <c r="A2281" s="8" t="s">
        <v>697</v>
      </c>
      <c r="B2281">
        <v>1</v>
      </c>
      <c r="C2281">
        <v>0</v>
      </c>
      <c r="D2281">
        <v>2020</v>
      </c>
      <c r="E2281">
        <v>8</v>
      </c>
      <c r="F2281" t="s">
        <v>652</v>
      </c>
      <c r="G2281">
        <v>1800</v>
      </c>
      <c r="H2281" t="b">
        <v>0</v>
      </c>
      <c r="I2281">
        <v>57</v>
      </c>
      <c r="J2281">
        <v>15230.919999999998</v>
      </c>
      <c r="K2281">
        <v>1</v>
      </c>
      <c r="L2281" t="s">
        <v>19</v>
      </c>
      <c r="M2281" t="s">
        <v>30</v>
      </c>
      <c r="N2281" t="s">
        <v>31</v>
      </c>
      <c r="O2281" t="s">
        <v>33</v>
      </c>
      <c r="P2281">
        <v>2</v>
      </c>
      <c r="Q2281">
        <v>4</v>
      </c>
      <c r="R2281">
        <v>1</v>
      </c>
    </row>
    <row r="2282" spans="1:18" x14ac:dyDescent="0.25">
      <c r="A2282" s="8" t="s">
        <v>697</v>
      </c>
      <c r="B2282">
        <v>1</v>
      </c>
      <c r="C2282">
        <v>0</v>
      </c>
      <c r="D2282">
        <v>2020</v>
      </c>
      <c r="E2282">
        <v>8</v>
      </c>
      <c r="F2282" t="s">
        <v>652</v>
      </c>
      <c r="G2282">
        <v>3300</v>
      </c>
      <c r="H2282" t="b">
        <v>0</v>
      </c>
      <c r="I2282">
        <v>1785</v>
      </c>
      <c r="J2282">
        <v>1785</v>
      </c>
      <c r="K2282">
        <v>2</v>
      </c>
      <c r="L2282" t="s">
        <v>51</v>
      </c>
      <c r="M2282" t="s">
        <v>149</v>
      </c>
      <c r="N2282" t="s">
        <v>149</v>
      </c>
      <c r="O2282" t="s">
        <v>150</v>
      </c>
      <c r="P2282">
        <v>3</v>
      </c>
      <c r="Q2282">
        <v>4</v>
      </c>
      <c r="R2282">
        <v>1</v>
      </c>
    </row>
    <row r="2283" spans="1:18" x14ac:dyDescent="0.25">
      <c r="A2283" s="8" t="s">
        <v>697</v>
      </c>
      <c r="B2283">
        <v>1</v>
      </c>
      <c r="C2283">
        <v>0</v>
      </c>
      <c r="D2283">
        <v>2020</v>
      </c>
      <c r="E2283">
        <v>8</v>
      </c>
      <c r="F2283" t="s">
        <v>652</v>
      </c>
      <c r="G2283">
        <v>3820</v>
      </c>
      <c r="H2283" t="b">
        <v>0</v>
      </c>
      <c r="I2283">
        <v>0</v>
      </c>
      <c r="J2283">
        <v>57</v>
      </c>
      <c r="K2283">
        <v>2</v>
      </c>
      <c r="L2283" t="s">
        <v>51</v>
      </c>
      <c r="M2283" t="s">
        <v>52</v>
      </c>
      <c r="N2283" t="s">
        <v>52</v>
      </c>
      <c r="O2283" t="s">
        <v>119</v>
      </c>
      <c r="P2283">
        <v>3</v>
      </c>
      <c r="Q2283">
        <v>8</v>
      </c>
      <c r="R2283">
        <v>1</v>
      </c>
    </row>
    <row r="2284" spans="1:18" x14ac:dyDescent="0.25">
      <c r="A2284" s="8" t="s">
        <v>697</v>
      </c>
      <c r="B2284">
        <v>1</v>
      </c>
      <c r="C2284">
        <v>0</v>
      </c>
      <c r="D2284">
        <v>2020</v>
      </c>
      <c r="E2284">
        <v>8</v>
      </c>
      <c r="F2284" t="s">
        <v>652</v>
      </c>
      <c r="G2284">
        <v>6024</v>
      </c>
      <c r="H2284" t="b">
        <v>0</v>
      </c>
      <c r="I2284">
        <v>10000</v>
      </c>
      <c r="J2284">
        <v>0</v>
      </c>
      <c r="K2284">
        <v>0</v>
      </c>
      <c r="L2284" t="s">
        <v>70</v>
      </c>
      <c r="M2284" t="s">
        <v>74</v>
      </c>
      <c r="N2284" t="s">
        <v>75</v>
      </c>
      <c r="O2284" t="s">
        <v>77</v>
      </c>
      <c r="P2284">
        <v>2</v>
      </c>
      <c r="Q2284">
        <v>2</v>
      </c>
      <c r="R2284">
        <v>1</v>
      </c>
    </row>
    <row r="2285" spans="1:18" x14ac:dyDescent="0.25">
      <c r="A2285" s="8" t="s">
        <v>697</v>
      </c>
      <c r="B2285">
        <v>1</v>
      </c>
      <c r="C2285">
        <v>0</v>
      </c>
      <c r="D2285">
        <v>2020</v>
      </c>
      <c r="E2285">
        <v>8</v>
      </c>
      <c r="F2285" t="s">
        <v>652</v>
      </c>
      <c r="G2285">
        <v>6110</v>
      </c>
      <c r="H2285" t="b">
        <v>0</v>
      </c>
      <c r="I2285">
        <v>1243.8700000000001</v>
      </c>
      <c r="J2285">
        <v>0</v>
      </c>
      <c r="K2285">
        <v>0</v>
      </c>
      <c r="L2285" t="s">
        <v>70</v>
      </c>
      <c r="M2285" t="s">
        <v>74</v>
      </c>
      <c r="N2285" t="s">
        <v>78</v>
      </c>
      <c r="O2285" t="s">
        <v>79</v>
      </c>
      <c r="P2285">
        <v>2</v>
      </c>
      <c r="Q2285">
        <v>2</v>
      </c>
      <c r="R2285">
        <v>2</v>
      </c>
    </row>
    <row r="2286" spans="1:18" x14ac:dyDescent="0.25">
      <c r="A2286" s="8" t="s">
        <v>697</v>
      </c>
      <c r="B2286">
        <v>1</v>
      </c>
      <c r="C2286">
        <v>0</v>
      </c>
      <c r="D2286">
        <v>2020</v>
      </c>
      <c r="E2286">
        <v>8</v>
      </c>
      <c r="F2286" t="s">
        <v>652</v>
      </c>
      <c r="G2286">
        <v>6111</v>
      </c>
      <c r="H2286" t="b">
        <v>0</v>
      </c>
      <c r="I2286">
        <v>31.05</v>
      </c>
      <c r="J2286">
        <v>0</v>
      </c>
      <c r="K2286">
        <v>0</v>
      </c>
      <c r="L2286" t="s">
        <v>70</v>
      </c>
      <c r="M2286" t="s">
        <v>74</v>
      </c>
      <c r="N2286" t="s">
        <v>78</v>
      </c>
      <c r="O2286" t="s">
        <v>80</v>
      </c>
      <c r="P2286">
        <v>2</v>
      </c>
      <c r="Q2286">
        <v>2</v>
      </c>
      <c r="R2286">
        <v>2</v>
      </c>
    </row>
    <row r="2287" spans="1:18" x14ac:dyDescent="0.25">
      <c r="A2287" s="8" t="s">
        <v>697</v>
      </c>
      <c r="B2287">
        <v>1</v>
      </c>
      <c r="C2287">
        <v>0</v>
      </c>
      <c r="D2287">
        <v>2020</v>
      </c>
      <c r="E2287">
        <v>8</v>
      </c>
      <c r="F2287" t="s">
        <v>652</v>
      </c>
      <c r="G2287">
        <v>6120</v>
      </c>
      <c r="H2287" t="b">
        <v>0</v>
      </c>
      <c r="I2287">
        <v>100</v>
      </c>
      <c r="J2287">
        <v>0</v>
      </c>
      <c r="K2287">
        <v>0</v>
      </c>
      <c r="L2287" t="s">
        <v>70</v>
      </c>
      <c r="M2287" t="s">
        <v>74</v>
      </c>
      <c r="N2287" t="s">
        <v>78</v>
      </c>
      <c r="O2287" t="s">
        <v>81</v>
      </c>
      <c r="P2287">
        <v>2</v>
      </c>
      <c r="Q2287">
        <v>2</v>
      </c>
      <c r="R2287">
        <v>2</v>
      </c>
    </row>
    <row r="2288" spans="1:18" x14ac:dyDescent="0.25">
      <c r="A2288" s="8" t="s">
        <v>697</v>
      </c>
      <c r="B2288">
        <v>1</v>
      </c>
      <c r="C2288">
        <v>0</v>
      </c>
      <c r="D2288">
        <v>2020</v>
      </c>
      <c r="E2288">
        <v>8</v>
      </c>
      <c r="F2288" t="s">
        <v>652</v>
      </c>
      <c r="G2288">
        <v>6560</v>
      </c>
      <c r="H2288" t="b">
        <v>0</v>
      </c>
      <c r="I2288">
        <v>600</v>
      </c>
      <c r="J2288">
        <v>0</v>
      </c>
      <c r="K2288">
        <v>0</v>
      </c>
      <c r="L2288" t="s">
        <v>70</v>
      </c>
      <c r="M2288" t="s">
        <v>82</v>
      </c>
      <c r="N2288" t="s">
        <v>154</v>
      </c>
      <c r="O2288" t="s">
        <v>155</v>
      </c>
      <c r="P2288">
        <v>2</v>
      </c>
      <c r="Q2288">
        <v>4</v>
      </c>
      <c r="R2288">
        <v>4</v>
      </c>
    </row>
    <row r="2289" spans="1:18" x14ac:dyDescent="0.25">
      <c r="A2289" s="8" t="s">
        <v>697</v>
      </c>
      <c r="B2289">
        <v>1</v>
      </c>
      <c r="C2289">
        <v>0</v>
      </c>
      <c r="D2289">
        <v>2020</v>
      </c>
      <c r="E2289">
        <v>8</v>
      </c>
      <c r="F2289" t="s">
        <v>652</v>
      </c>
      <c r="G2289">
        <v>6600</v>
      </c>
      <c r="H2289" t="b">
        <v>0</v>
      </c>
      <c r="I2289">
        <v>1500</v>
      </c>
      <c r="J2289">
        <v>0</v>
      </c>
      <c r="K2289">
        <v>0</v>
      </c>
      <c r="L2289" t="s">
        <v>70</v>
      </c>
      <c r="M2289" t="s">
        <v>82</v>
      </c>
      <c r="N2289" t="s">
        <v>94</v>
      </c>
      <c r="O2289" t="s">
        <v>116</v>
      </c>
      <c r="P2289">
        <v>2</v>
      </c>
      <c r="Q2289">
        <v>4</v>
      </c>
      <c r="R2289">
        <v>5</v>
      </c>
    </row>
    <row r="2290" spans="1:18" x14ac:dyDescent="0.25">
      <c r="A2290" s="8" t="s">
        <v>697</v>
      </c>
      <c r="B2290">
        <v>1</v>
      </c>
      <c r="C2290">
        <v>0</v>
      </c>
      <c r="D2290">
        <v>2020</v>
      </c>
      <c r="E2290">
        <v>8</v>
      </c>
      <c r="F2290" t="s">
        <v>652</v>
      </c>
      <c r="G2290">
        <v>6640</v>
      </c>
      <c r="H2290" t="b">
        <v>0</v>
      </c>
      <c r="I2290">
        <v>300</v>
      </c>
      <c r="J2290">
        <v>0</v>
      </c>
      <c r="K2290">
        <v>0</v>
      </c>
      <c r="L2290" t="s">
        <v>70</v>
      </c>
      <c r="M2290" t="s">
        <v>82</v>
      </c>
      <c r="N2290" t="s">
        <v>94</v>
      </c>
      <c r="O2290" t="s">
        <v>95</v>
      </c>
      <c r="P2290">
        <v>2</v>
      </c>
      <c r="Q2290">
        <v>4</v>
      </c>
      <c r="R2290">
        <v>5</v>
      </c>
    </row>
    <row r="2291" spans="1:18" x14ac:dyDescent="0.25">
      <c r="A2291" s="8" t="s">
        <v>697</v>
      </c>
      <c r="B2291">
        <v>1</v>
      </c>
      <c r="C2291">
        <v>0</v>
      </c>
      <c r="D2291">
        <v>2020</v>
      </c>
      <c r="E2291">
        <v>8</v>
      </c>
      <c r="F2291" t="s">
        <v>652</v>
      </c>
      <c r="G2291">
        <v>6650</v>
      </c>
      <c r="H2291" t="b">
        <v>0</v>
      </c>
      <c r="I2291">
        <v>1000</v>
      </c>
      <c r="J2291">
        <v>0</v>
      </c>
      <c r="K2291">
        <v>0</v>
      </c>
      <c r="L2291" t="s">
        <v>70</v>
      </c>
      <c r="M2291" t="s">
        <v>82</v>
      </c>
      <c r="N2291" t="s">
        <v>94</v>
      </c>
      <c r="O2291" t="s">
        <v>96</v>
      </c>
      <c r="P2291">
        <v>2</v>
      </c>
      <c r="Q2291">
        <v>4</v>
      </c>
      <c r="R2291">
        <v>5</v>
      </c>
    </row>
    <row r="2292" spans="1:18" x14ac:dyDescent="0.25">
      <c r="A2292" s="8" t="s">
        <v>697</v>
      </c>
      <c r="B2292">
        <v>1</v>
      </c>
      <c r="C2292">
        <v>0</v>
      </c>
      <c r="D2292">
        <v>2020</v>
      </c>
      <c r="E2292">
        <v>8</v>
      </c>
      <c r="F2292" t="s">
        <v>653</v>
      </c>
      <c r="G2292">
        <v>143</v>
      </c>
      <c r="H2292" t="b">
        <v>0</v>
      </c>
      <c r="I2292">
        <v>193410.78</v>
      </c>
      <c r="J2292">
        <v>0</v>
      </c>
      <c r="K2292">
        <v>1</v>
      </c>
      <c r="L2292" t="s">
        <v>9</v>
      </c>
      <c r="M2292" t="s">
        <v>10</v>
      </c>
      <c r="N2292" t="s">
        <v>11</v>
      </c>
      <c r="O2292" t="s">
        <v>12</v>
      </c>
      <c r="P2292">
        <v>1</v>
      </c>
      <c r="Q2292">
        <v>1</v>
      </c>
      <c r="R2292">
        <v>1</v>
      </c>
    </row>
    <row r="2293" spans="1:18" x14ac:dyDescent="0.25">
      <c r="A2293" s="8" t="s">
        <v>697</v>
      </c>
      <c r="B2293">
        <v>1</v>
      </c>
      <c r="C2293">
        <v>0</v>
      </c>
      <c r="D2293">
        <v>2020</v>
      </c>
      <c r="E2293">
        <v>8</v>
      </c>
      <c r="F2293" t="s">
        <v>653</v>
      </c>
      <c r="G2293">
        <v>1406</v>
      </c>
      <c r="H2293" t="b">
        <v>0</v>
      </c>
      <c r="I2293">
        <v>32930.61</v>
      </c>
      <c r="J2293">
        <v>0</v>
      </c>
      <c r="K2293">
        <v>1</v>
      </c>
      <c r="L2293" t="s">
        <v>19</v>
      </c>
      <c r="M2293" t="s">
        <v>23</v>
      </c>
      <c r="N2293" t="s">
        <v>24</v>
      </c>
      <c r="O2293" t="s">
        <v>27</v>
      </c>
      <c r="P2293">
        <v>2</v>
      </c>
      <c r="Q2293">
        <v>2</v>
      </c>
      <c r="R2293">
        <v>4</v>
      </c>
    </row>
    <row r="2294" spans="1:18" x14ac:dyDescent="0.25">
      <c r="A2294" s="8" t="s">
        <v>697</v>
      </c>
      <c r="B2294">
        <v>1</v>
      </c>
      <c r="C2294">
        <v>0</v>
      </c>
      <c r="D2294">
        <v>2020</v>
      </c>
      <c r="E2294">
        <v>8</v>
      </c>
      <c r="F2294" t="s">
        <v>653</v>
      </c>
      <c r="G2294">
        <v>1800</v>
      </c>
      <c r="H2294" t="b">
        <v>0</v>
      </c>
      <c r="I2294">
        <v>12423.779999999999</v>
      </c>
      <c r="J2294">
        <v>206249.61</v>
      </c>
      <c r="K2294">
        <v>1</v>
      </c>
      <c r="L2294" t="s">
        <v>19</v>
      </c>
      <c r="M2294" t="s">
        <v>30</v>
      </c>
      <c r="N2294" t="s">
        <v>31</v>
      </c>
      <c r="O2294" t="s">
        <v>33</v>
      </c>
      <c r="P2294">
        <v>2</v>
      </c>
      <c r="Q2294">
        <v>4</v>
      </c>
      <c r="R2294">
        <v>1</v>
      </c>
    </row>
    <row r="2295" spans="1:18" x14ac:dyDescent="0.25">
      <c r="A2295" s="8" t="s">
        <v>697</v>
      </c>
      <c r="B2295">
        <v>1</v>
      </c>
      <c r="C2295">
        <v>0</v>
      </c>
      <c r="D2295">
        <v>2020</v>
      </c>
      <c r="E2295">
        <v>8</v>
      </c>
      <c r="F2295" t="s">
        <v>653</v>
      </c>
      <c r="G2295">
        <v>3300</v>
      </c>
      <c r="H2295" t="b">
        <v>0</v>
      </c>
      <c r="I2295">
        <v>201251.61</v>
      </c>
      <c r="J2295">
        <v>201251.61</v>
      </c>
      <c r="K2295">
        <v>2</v>
      </c>
      <c r="L2295" t="s">
        <v>51</v>
      </c>
      <c r="M2295" t="s">
        <v>149</v>
      </c>
      <c r="N2295" t="s">
        <v>149</v>
      </c>
      <c r="O2295" t="s">
        <v>150</v>
      </c>
      <c r="P2295">
        <v>3</v>
      </c>
      <c r="Q2295">
        <v>4</v>
      </c>
      <c r="R2295">
        <v>1</v>
      </c>
    </row>
    <row r="2296" spans="1:18" x14ac:dyDescent="0.25">
      <c r="A2296" s="8" t="s">
        <v>697</v>
      </c>
      <c r="B2296">
        <v>1</v>
      </c>
      <c r="C2296">
        <v>0</v>
      </c>
      <c r="D2296">
        <v>2020</v>
      </c>
      <c r="E2296">
        <v>8</v>
      </c>
      <c r="F2296" t="s">
        <v>653</v>
      </c>
      <c r="G2296">
        <v>3820</v>
      </c>
      <c r="H2296" t="b">
        <v>0</v>
      </c>
      <c r="I2296">
        <v>0</v>
      </c>
      <c r="J2296">
        <v>12423.78</v>
      </c>
      <c r="K2296">
        <v>2</v>
      </c>
      <c r="L2296" t="s">
        <v>51</v>
      </c>
      <c r="M2296" t="s">
        <v>52</v>
      </c>
      <c r="N2296" t="s">
        <v>52</v>
      </c>
      <c r="O2296" t="s">
        <v>119</v>
      </c>
      <c r="P2296">
        <v>3</v>
      </c>
      <c r="Q2296">
        <v>8</v>
      </c>
      <c r="R2296">
        <v>1</v>
      </c>
    </row>
    <row r="2297" spans="1:18" x14ac:dyDescent="0.25">
      <c r="A2297" s="8" t="s">
        <v>697</v>
      </c>
      <c r="B2297">
        <v>1</v>
      </c>
      <c r="C2297">
        <v>0</v>
      </c>
      <c r="D2297">
        <v>2020</v>
      </c>
      <c r="E2297">
        <v>8</v>
      </c>
      <c r="F2297" t="s">
        <v>653</v>
      </c>
      <c r="G2297">
        <v>4820</v>
      </c>
      <c r="H2297" t="b">
        <v>0</v>
      </c>
      <c r="I2297">
        <v>0</v>
      </c>
      <c r="J2297">
        <v>193410.78</v>
      </c>
      <c r="K2297">
        <v>0</v>
      </c>
      <c r="L2297" t="s">
        <v>63</v>
      </c>
      <c r="M2297" t="s">
        <v>67</v>
      </c>
      <c r="N2297" t="s">
        <v>68</v>
      </c>
      <c r="O2297" t="s">
        <v>68</v>
      </c>
      <c r="P2297">
        <v>1</v>
      </c>
      <c r="Q2297">
        <v>3</v>
      </c>
      <c r="R2297">
        <v>2</v>
      </c>
    </row>
    <row r="2298" spans="1:18" x14ac:dyDescent="0.25">
      <c r="A2298" s="8" t="s">
        <v>697</v>
      </c>
      <c r="B2298">
        <v>1</v>
      </c>
      <c r="C2298">
        <v>0</v>
      </c>
      <c r="D2298">
        <v>2020</v>
      </c>
      <c r="E2298">
        <v>8</v>
      </c>
      <c r="F2298" t="s">
        <v>653</v>
      </c>
      <c r="G2298">
        <v>6301</v>
      </c>
      <c r="H2298" t="b">
        <v>0</v>
      </c>
      <c r="I2298">
        <v>169119</v>
      </c>
      <c r="J2298">
        <v>0</v>
      </c>
      <c r="K2298">
        <v>0</v>
      </c>
      <c r="L2298" t="s">
        <v>70</v>
      </c>
      <c r="M2298" t="s">
        <v>82</v>
      </c>
      <c r="N2298" t="s">
        <v>83</v>
      </c>
      <c r="O2298" t="s">
        <v>122</v>
      </c>
      <c r="P2298">
        <v>2</v>
      </c>
      <c r="Q2298">
        <v>4</v>
      </c>
      <c r="R2298">
        <v>10</v>
      </c>
    </row>
    <row r="2299" spans="1:18" x14ac:dyDescent="0.25">
      <c r="A2299" s="8" t="s">
        <v>697</v>
      </c>
      <c r="B2299">
        <v>1</v>
      </c>
      <c r="C2299">
        <v>0</v>
      </c>
      <c r="D2299">
        <v>2020</v>
      </c>
      <c r="E2299">
        <v>8</v>
      </c>
      <c r="F2299" t="s">
        <v>653</v>
      </c>
      <c r="G2299">
        <v>6650</v>
      </c>
      <c r="H2299" t="b">
        <v>0</v>
      </c>
      <c r="I2299">
        <v>1200</v>
      </c>
      <c r="J2299">
        <v>0</v>
      </c>
      <c r="K2299">
        <v>0</v>
      </c>
      <c r="L2299" t="s">
        <v>70</v>
      </c>
      <c r="M2299" t="s">
        <v>82</v>
      </c>
      <c r="N2299" t="s">
        <v>94</v>
      </c>
      <c r="O2299" t="s">
        <v>96</v>
      </c>
      <c r="P2299">
        <v>2</v>
      </c>
      <c r="Q2299">
        <v>4</v>
      </c>
      <c r="R2299">
        <v>5</v>
      </c>
    </row>
    <row r="2300" spans="1:18" x14ac:dyDescent="0.25">
      <c r="A2300" s="8" t="s">
        <v>697</v>
      </c>
      <c r="B2300">
        <v>1</v>
      </c>
      <c r="C2300">
        <v>0</v>
      </c>
      <c r="D2300">
        <v>2020</v>
      </c>
      <c r="E2300">
        <v>8</v>
      </c>
      <c r="F2300" t="s">
        <v>653</v>
      </c>
      <c r="G2300">
        <v>6825</v>
      </c>
      <c r="H2300" t="b">
        <v>0</v>
      </c>
      <c r="I2300">
        <v>3000</v>
      </c>
      <c r="J2300">
        <v>0</v>
      </c>
      <c r="K2300">
        <v>0</v>
      </c>
      <c r="L2300" t="s">
        <v>70</v>
      </c>
      <c r="M2300" t="s">
        <v>82</v>
      </c>
      <c r="N2300" t="s">
        <v>101</v>
      </c>
      <c r="O2300" t="s">
        <v>102</v>
      </c>
      <c r="P2300">
        <v>2</v>
      </c>
      <c r="Q2300">
        <v>4</v>
      </c>
      <c r="R2300">
        <v>9</v>
      </c>
    </row>
    <row r="2301" spans="1:18" x14ac:dyDescent="0.25">
      <c r="A2301" s="8" t="s">
        <v>697</v>
      </c>
      <c r="B2301">
        <v>1</v>
      </c>
      <c r="C2301">
        <v>0</v>
      </c>
      <c r="D2301">
        <v>2020</v>
      </c>
      <c r="E2301">
        <v>8</v>
      </c>
      <c r="F2301" t="s">
        <v>654</v>
      </c>
      <c r="G2301">
        <v>3900</v>
      </c>
      <c r="H2301" t="b">
        <v>0</v>
      </c>
      <c r="I2301">
        <v>58232.45</v>
      </c>
      <c r="J2301">
        <v>0</v>
      </c>
      <c r="K2301">
        <v>2</v>
      </c>
      <c r="L2301" t="s">
        <v>226</v>
      </c>
      <c r="M2301" t="s">
        <v>226</v>
      </c>
      <c r="N2301" t="s">
        <v>226</v>
      </c>
      <c r="O2301" t="s">
        <v>62</v>
      </c>
      <c r="P2301">
        <v>4</v>
      </c>
      <c r="Q2301">
        <v>1</v>
      </c>
      <c r="R2301">
        <v>1</v>
      </c>
    </row>
    <row r="2302" spans="1:18" x14ac:dyDescent="0.25">
      <c r="A2302" s="8" t="s">
        <v>697</v>
      </c>
      <c r="B2302">
        <v>1</v>
      </c>
      <c r="C2302">
        <v>0</v>
      </c>
      <c r="D2302">
        <v>2020</v>
      </c>
      <c r="E2302">
        <v>8</v>
      </c>
      <c r="F2302" t="s">
        <v>654</v>
      </c>
      <c r="G2302">
        <v>4830</v>
      </c>
      <c r="H2302" t="b">
        <v>0</v>
      </c>
      <c r="I2302">
        <v>0</v>
      </c>
      <c r="J2302">
        <v>58232.45</v>
      </c>
      <c r="K2302">
        <v>0</v>
      </c>
      <c r="L2302" t="s">
        <v>63</v>
      </c>
      <c r="M2302" t="s">
        <v>69</v>
      </c>
      <c r="N2302" t="s">
        <v>69</v>
      </c>
      <c r="O2302" t="s">
        <v>69</v>
      </c>
      <c r="P2302">
        <v>1</v>
      </c>
      <c r="Q2302">
        <v>4</v>
      </c>
      <c r="R2302">
        <v>1</v>
      </c>
    </row>
    <row r="2303" spans="1:18" x14ac:dyDescent="0.25">
      <c r="A2303" s="8" t="s">
        <v>697</v>
      </c>
      <c r="B2303">
        <v>1</v>
      </c>
      <c r="C2303">
        <v>0</v>
      </c>
      <c r="D2303">
        <v>2020</v>
      </c>
      <c r="E2303">
        <v>9</v>
      </c>
      <c r="F2303" t="s">
        <v>647</v>
      </c>
      <c r="G2303">
        <v>650</v>
      </c>
      <c r="H2303" t="b">
        <v>0</v>
      </c>
      <c r="I2303">
        <v>1600</v>
      </c>
      <c r="J2303">
        <v>250</v>
      </c>
      <c r="K2303">
        <v>1</v>
      </c>
      <c r="L2303" t="s">
        <v>9</v>
      </c>
      <c r="M2303" t="s">
        <v>13</v>
      </c>
      <c r="N2303" t="s">
        <v>14</v>
      </c>
      <c r="O2303" t="s">
        <v>17</v>
      </c>
      <c r="P2303">
        <v>1</v>
      </c>
      <c r="Q2303">
        <v>2</v>
      </c>
      <c r="R2303">
        <v>3</v>
      </c>
    </row>
    <row r="2304" spans="1:18" x14ac:dyDescent="0.25">
      <c r="A2304" s="8" t="s">
        <v>697</v>
      </c>
      <c r="B2304">
        <v>1</v>
      </c>
      <c r="C2304">
        <v>0</v>
      </c>
      <c r="D2304">
        <v>2020</v>
      </c>
      <c r="E2304">
        <v>9</v>
      </c>
      <c r="F2304" t="s">
        <v>647</v>
      </c>
      <c r="G2304">
        <v>1406</v>
      </c>
      <c r="H2304" t="b">
        <v>0</v>
      </c>
      <c r="I2304">
        <v>7465.0999999999995</v>
      </c>
      <c r="J2304">
        <v>0</v>
      </c>
      <c r="K2304">
        <v>1</v>
      </c>
      <c r="L2304" t="s">
        <v>19</v>
      </c>
      <c r="M2304" t="s">
        <v>23</v>
      </c>
      <c r="N2304" t="s">
        <v>24</v>
      </c>
      <c r="O2304" t="s">
        <v>27</v>
      </c>
      <c r="P2304">
        <v>2</v>
      </c>
      <c r="Q2304">
        <v>2</v>
      </c>
      <c r="R2304">
        <v>4</v>
      </c>
    </row>
    <row r="2305" spans="1:18" x14ac:dyDescent="0.25">
      <c r="A2305" s="8" t="s">
        <v>697</v>
      </c>
      <c r="B2305">
        <v>1</v>
      </c>
      <c r="C2305">
        <v>0</v>
      </c>
      <c r="D2305">
        <v>2020</v>
      </c>
      <c r="E2305">
        <v>9</v>
      </c>
      <c r="F2305" t="s">
        <v>647</v>
      </c>
      <c r="G2305">
        <v>1800</v>
      </c>
      <c r="H2305" t="b">
        <v>0</v>
      </c>
      <c r="I2305">
        <v>3311.7</v>
      </c>
      <c r="J2305">
        <v>26158.490000000005</v>
      </c>
      <c r="K2305">
        <v>1</v>
      </c>
      <c r="L2305" t="s">
        <v>19</v>
      </c>
      <c r="M2305" t="s">
        <v>30</v>
      </c>
      <c r="N2305" t="s">
        <v>31</v>
      </c>
      <c r="O2305" t="s">
        <v>33</v>
      </c>
      <c r="P2305">
        <v>2</v>
      </c>
      <c r="Q2305">
        <v>4</v>
      </c>
      <c r="R2305">
        <v>1</v>
      </c>
    </row>
    <row r="2306" spans="1:18" x14ac:dyDescent="0.25">
      <c r="A2306" s="8" t="s">
        <v>697</v>
      </c>
      <c r="B2306">
        <v>1</v>
      </c>
      <c r="C2306">
        <v>0</v>
      </c>
      <c r="D2306">
        <v>2020</v>
      </c>
      <c r="E2306">
        <v>9</v>
      </c>
      <c r="F2306" t="s">
        <v>647</v>
      </c>
      <c r="G2306">
        <v>1900</v>
      </c>
      <c r="H2306" t="b">
        <v>0</v>
      </c>
      <c r="I2306">
        <v>0</v>
      </c>
      <c r="J2306">
        <v>352.13</v>
      </c>
      <c r="K2306">
        <v>1</v>
      </c>
      <c r="L2306" t="s">
        <v>34</v>
      </c>
      <c r="M2306" t="s">
        <v>34</v>
      </c>
      <c r="N2306" t="s">
        <v>34</v>
      </c>
      <c r="O2306" t="s">
        <v>35</v>
      </c>
      <c r="P2306">
        <v>3</v>
      </c>
      <c r="Q2306">
        <v>1</v>
      </c>
      <c r="R2306">
        <v>1</v>
      </c>
    </row>
    <row r="2307" spans="1:18" x14ac:dyDescent="0.25">
      <c r="A2307" s="8" t="s">
        <v>697</v>
      </c>
      <c r="B2307">
        <v>1</v>
      </c>
      <c r="C2307">
        <v>0</v>
      </c>
      <c r="D2307">
        <v>2020</v>
      </c>
      <c r="E2307">
        <v>9</v>
      </c>
      <c r="F2307" t="s">
        <v>647</v>
      </c>
      <c r="G2307">
        <v>3300</v>
      </c>
      <c r="H2307" t="b">
        <v>0</v>
      </c>
      <c r="I2307">
        <v>1463.7</v>
      </c>
      <c r="J2307">
        <v>29607.200000000001</v>
      </c>
      <c r="K2307">
        <v>2</v>
      </c>
      <c r="L2307" t="s">
        <v>51</v>
      </c>
      <c r="M2307" t="s">
        <v>149</v>
      </c>
      <c r="N2307" t="s">
        <v>149</v>
      </c>
      <c r="O2307" t="s">
        <v>150</v>
      </c>
      <c r="P2307">
        <v>3</v>
      </c>
      <c r="Q2307">
        <v>4</v>
      </c>
      <c r="R2307">
        <v>1</v>
      </c>
    </row>
    <row r="2308" spans="1:18" x14ac:dyDescent="0.25">
      <c r="A2308" s="8" t="s">
        <v>697</v>
      </c>
      <c r="B2308">
        <v>1</v>
      </c>
      <c r="C2308">
        <v>0</v>
      </c>
      <c r="D2308">
        <v>2020</v>
      </c>
      <c r="E2308">
        <v>9</v>
      </c>
      <c r="F2308" t="s">
        <v>647</v>
      </c>
      <c r="G2308">
        <v>3820</v>
      </c>
      <c r="H2308" t="b">
        <v>0</v>
      </c>
      <c r="I2308">
        <v>0</v>
      </c>
      <c r="J2308">
        <v>3311.7</v>
      </c>
      <c r="K2308">
        <v>2</v>
      </c>
      <c r="L2308" t="s">
        <v>51</v>
      </c>
      <c r="M2308" t="s">
        <v>52</v>
      </c>
      <c r="N2308" t="s">
        <v>52</v>
      </c>
      <c r="O2308" t="s">
        <v>119</v>
      </c>
      <c r="P2308">
        <v>3</v>
      </c>
      <c r="Q2308">
        <v>8</v>
      </c>
      <c r="R2308">
        <v>1</v>
      </c>
    </row>
    <row r="2309" spans="1:18" x14ac:dyDescent="0.25">
      <c r="A2309" s="8" t="s">
        <v>697</v>
      </c>
      <c r="B2309">
        <v>1</v>
      </c>
      <c r="C2309">
        <v>0</v>
      </c>
      <c r="D2309">
        <v>2020</v>
      </c>
      <c r="E2309">
        <v>9</v>
      </c>
      <c r="F2309" t="s">
        <v>647</v>
      </c>
      <c r="G2309">
        <v>6020</v>
      </c>
      <c r="H2309" t="b">
        <v>0</v>
      </c>
      <c r="I2309">
        <v>3222.5</v>
      </c>
      <c r="J2309">
        <v>0</v>
      </c>
      <c r="K2309">
        <v>0</v>
      </c>
      <c r="L2309" t="s">
        <v>70</v>
      </c>
      <c r="M2309" t="s">
        <v>74</v>
      </c>
      <c r="N2309" t="s">
        <v>75</v>
      </c>
      <c r="O2309" t="s">
        <v>76</v>
      </c>
      <c r="P2309">
        <v>2</v>
      </c>
      <c r="Q2309">
        <v>2</v>
      </c>
      <c r="R2309">
        <v>1</v>
      </c>
    </row>
    <row r="2310" spans="1:18" x14ac:dyDescent="0.25">
      <c r="A2310" s="8" t="s">
        <v>697</v>
      </c>
      <c r="B2310">
        <v>1</v>
      </c>
      <c r="C2310">
        <v>0</v>
      </c>
      <c r="D2310">
        <v>2020</v>
      </c>
      <c r="E2310">
        <v>9</v>
      </c>
      <c r="F2310" t="s">
        <v>647</v>
      </c>
      <c r="G2310">
        <v>6095</v>
      </c>
      <c r="H2310" t="b">
        <v>0</v>
      </c>
      <c r="I2310">
        <v>24400</v>
      </c>
      <c r="J2310">
        <v>0</v>
      </c>
      <c r="K2310">
        <v>0</v>
      </c>
      <c r="L2310" t="s">
        <v>70</v>
      </c>
      <c r="M2310" t="s">
        <v>74</v>
      </c>
      <c r="N2310" t="s">
        <v>75</v>
      </c>
      <c r="O2310" t="s">
        <v>115</v>
      </c>
      <c r="P2310">
        <v>2</v>
      </c>
      <c r="Q2310">
        <v>2</v>
      </c>
      <c r="R2310">
        <v>1</v>
      </c>
    </row>
    <row r="2311" spans="1:18" x14ac:dyDescent="0.25">
      <c r="A2311" s="8" t="s">
        <v>697</v>
      </c>
      <c r="B2311">
        <v>1</v>
      </c>
      <c r="C2311">
        <v>0</v>
      </c>
      <c r="D2311">
        <v>2020</v>
      </c>
      <c r="E2311">
        <v>9</v>
      </c>
      <c r="F2311" t="s">
        <v>647</v>
      </c>
      <c r="G2311">
        <v>6110</v>
      </c>
      <c r="H2311" t="b">
        <v>0</v>
      </c>
      <c r="I2311">
        <v>697.67000000000007</v>
      </c>
      <c r="J2311">
        <v>0</v>
      </c>
      <c r="K2311">
        <v>0</v>
      </c>
      <c r="L2311" t="s">
        <v>70</v>
      </c>
      <c r="M2311" t="s">
        <v>74</v>
      </c>
      <c r="N2311" t="s">
        <v>78</v>
      </c>
      <c r="O2311" t="s">
        <v>79</v>
      </c>
      <c r="P2311">
        <v>2</v>
      </c>
      <c r="Q2311">
        <v>2</v>
      </c>
      <c r="R2311">
        <v>2</v>
      </c>
    </row>
    <row r="2312" spans="1:18" x14ac:dyDescent="0.25">
      <c r="A2312" s="8" t="s">
        <v>697</v>
      </c>
      <c r="B2312">
        <v>1</v>
      </c>
      <c r="C2312">
        <v>0</v>
      </c>
      <c r="D2312">
        <v>2020</v>
      </c>
      <c r="E2312">
        <v>9</v>
      </c>
      <c r="F2312" t="s">
        <v>647</v>
      </c>
      <c r="G2312">
        <v>6111</v>
      </c>
      <c r="H2312" t="b">
        <v>0</v>
      </c>
      <c r="I2312">
        <v>14.5</v>
      </c>
      <c r="J2312">
        <v>0</v>
      </c>
      <c r="K2312">
        <v>0</v>
      </c>
      <c r="L2312" t="s">
        <v>70</v>
      </c>
      <c r="M2312" t="s">
        <v>74</v>
      </c>
      <c r="N2312" t="s">
        <v>78</v>
      </c>
      <c r="O2312" t="s">
        <v>80</v>
      </c>
      <c r="P2312">
        <v>2</v>
      </c>
      <c r="Q2312">
        <v>2</v>
      </c>
      <c r="R2312">
        <v>2</v>
      </c>
    </row>
    <row r="2313" spans="1:18" x14ac:dyDescent="0.25">
      <c r="A2313" s="8" t="s">
        <v>697</v>
      </c>
      <c r="B2313">
        <v>1</v>
      </c>
      <c r="C2313">
        <v>0</v>
      </c>
      <c r="D2313">
        <v>2020</v>
      </c>
      <c r="E2313">
        <v>9</v>
      </c>
      <c r="F2313" t="s">
        <v>647</v>
      </c>
      <c r="G2313">
        <v>6120</v>
      </c>
      <c r="H2313" t="b">
        <v>0</v>
      </c>
      <c r="I2313">
        <v>32.22</v>
      </c>
      <c r="J2313">
        <v>0</v>
      </c>
      <c r="K2313">
        <v>0</v>
      </c>
      <c r="L2313" t="s">
        <v>70</v>
      </c>
      <c r="M2313" t="s">
        <v>74</v>
      </c>
      <c r="N2313" t="s">
        <v>78</v>
      </c>
      <c r="O2313" t="s">
        <v>81</v>
      </c>
      <c r="P2313">
        <v>2</v>
      </c>
      <c r="Q2313">
        <v>2</v>
      </c>
      <c r="R2313">
        <v>2</v>
      </c>
    </row>
    <row r="2314" spans="1:18" x14ac:dyDescent="0.25">
      <c r="A2314" s="8" t="s">
        <v>697</v>
      </c>
      <c r="B2314">
        <v>1</v>
      </c>
      <c r="C2314">
        <v>0</v>
      </c>
      <c r="D2314">
        <v>2020</v>
      </c>
      <c r="E2314">
        <v>9</v>
      </c>
      <c r="F2314" t="s">
        <v>647</v>
      </c>
      <c r="G2314">
        <v>6140</v>
      </c>
      <c r="H2314" t="b">
        <v>0</v>
      </c>
      <c r="I2314">
        <v>150</v>
      </c>
      <c r="J2314">
        <v>0</v>
      </c>
      <c r="K2314">
        <v>0</v>
      </c>
      <c r="L2314" t="s">
        <v>70</v>
      </c>
      <c r="M2314" t="s">
        <v>74</v>
      </c>
      <c r="N2314" t="s">
        <v>78</v>
      </c>
      <c r="O2314" t="s">
        <v>147</v>
      </c>
      <c r="P2314">
        <v>2</v>
      </c>
      <c r="Q2314">
        <v>2</v>
      </c>
      <c r="R2314">
        <v>2</v>
      </c>
    </row>
    <row r="2315" spans="1:18" x14ac:dyDescent="0.25">
      <c r="A2315" s="8" t="s">
        <v>697</v>
      </c>
      <c r="B2315">
        <v>1</v>
      </c>
      <c r="C2315">
        <v>0</v>
      </c>
      <c r="D2315">
        <v>2020</v>
      </c>
      <c r="E2315">
        <v>9</v>
      </c>
      <c r="F2315" t="s">
        <v>647</v>
      </c>
      <c r="G2315">
        <v>6220</v>
      </c>
      <c r="H2315" t="b">
        <v>0</v>
      </c>
      <c r="I2315">
        <v>250</v>
      </c>
      <c r="J2315">
        <v>0</v>
      </c>
      <c r="K2315">
        <v>0</v>
      </c>
      <c r="L2315" t="s">
        <v>70</v>
      </c>
      <c r="M2315" t="s">
        <v>134</v>
      </c>
      <c r="N2315" t="s">
        <v>137</v>
      </c>
      <c r="O2315" t="s">
        <v>138</v>
      </c>
      <c r="P2315">
        <v>2</v>
      </c>
      <c r="Q2315">
        <v>3</v>
      </c>
      <c r="R2315">
        <v>2</v>
      </c>
    </row>
    <row r="2316" spans="1:18" x14ac:dyDescent="0.25">
      <c r="A2316" s="8" t="s">
        <v>697</v>
      </c>
      <c r="B2316">
        <v>1</v>
      </c>
      <c r="C2316">
        <v>0</v>
      </c>
      <c r="D2316">
        <v>2020</v>
      </c>
      <c r="E2316">
        <v>9</v>
      </c>
      <c r="F2316" t="s">
        <v>647</v>
      </c>
      <c r="G2316">
        <v>6300</v>
      </c>
      <c r="H2316" t="b">
        <v>0</v>
      </c>
      <c r="I2316">
        <v>400</v>
      </c>
      <c r="J2316">
        <v>0</v>
      </c>
      <c r="K2316">
        <v>0</v>
      </c>
      <c r="L2316" t="s">
        <v>70</v>
      </c>
      <c r="M2316" t="s">
        <v>82</v>
      </c>
      <c r="N2316" t="s">
        <v>83</v>
      </c>
      <c r="O2316" t="s">
        <v>82</v>
      </c>
      <c r="P2316">
        <v>2</v>
      </c>
      <c r="Q2316">
        <v>4</v>
      </c>
      <c r="R2316">
        <v>10</v>
      </c>
    </row>
    <row r="2317" spans="1:18" x14ac:dyDescent="0.25">
      <c r="A2317" s="8" t="s">
        <v>697</v>
      </c>
      <c r="B2317">
        <v>1</v>
      </c>
      <c r="C2317">
        <v>0</v>
      </c>
      <c r="D2317">
        <v>2020</v>
      </c>
      <c r="E2317">
        <v>9</v>
      </c>
      <c r="F2317" t="s">
        <v>647</v>
      </c>
      <c r="G2317">
        <v>6310</v>
      </c>
      <c r="H2317" t="b">
        <v>0</v>
      </c>
      <c r="I2317">
        <v>5900</v>
      </c>
      <c r="J2317">
        <v>0</v>
      </c>
      <c r="K2317">
        <v>0</v>
      </c>
      <c r="L2317" t="s">
        <v>70</v>
      </c>
      <c r="M2317" t="s">
        <v>82</v>
      </c>
      <c r="N2317" t="s">
        <v>84</v>
      </c>
      <c r="O2317" t="s">
        <v>85</v>
      </c>
      <c r="P2317">
        <v>2</v>
      </c>
      <c r="Q2317">
        <v>4</v>
      </c>
      <c r="R2317">
        <v>1</v>
      </c>
    </row>
    <row r="2318" spans="1:18" x14ac:dyDescent="0.25">
      <c r="A2318" s="8" t="s">
        <v>697</v>
      </c>
      <c r="B2318">
        <v>1</v>
      </c>
      <c r="C2318">
        <v>0</v>
      </c>
      <c r="D2318">
        <v>2020</v>
      </c>
      <c r="E2318">
        <v>9</v>
      </c>
      <c r="F2318" t="s">
        <v>647</v>
      </c>
      <c r="G2318">
        <v>6325</v>
      </c>
      <c r="H2318" t="b">
        <v>0</v>
      </c>
      <c r="I2318">
        <v>1310</v>
      </c>
      <c r="J2318">
        <v>0</v>
      </c>
      <c r="K2318">
        <v>0</v>
      </c>
      <c r="L2318" t="s">
        <v>70</v>
      </c>
      <c r="M2318" t="s">
        <v>82</v>
      </c>
      <c r="N2318" t="s">
        <v>84</v>
      </c>
      <c r="O2318" t="s">
        <v>86</v>
      </c>
      <c r="P2318">
        <v>2</v>
      </c>
      <c r="Q2318">
        <v>4</v>
      </c>
      <c r="R2318">
        <v>1</v>
      </c>
    </row>
    <row r="2319" spans="1:18" x14ac:dyDescent="0.25">
      <c r="A2319" s="8" t="s">
        <v>697</v>
      </c>
      <c r="B2319">
        <v>1</v>
      </c>
      <c r="C2319">
        <v>0</v>
      </c>
      <c r="D2319">
        <v>2020</v>
      </c>
      <c r="E2319">
        <v>9</v>
      </c>
      <c r="F2319" t="s">
        <v>647</v>
      </c>
      <c r="G2319">
        <v>6330</v>
      </c>
      <c r="H2319" t="b">
        <v>0</v>
      </c>
      <c r="I2319">
        <v>680</v>
      </c>
      <c r="J2319">
        <v>0</v>
      </c>
      <c r="K2319">
        <v>0</v>
      </c>
      <c r="L2319" t="s">
        <v>70</v>
      </c>
      <c r="M2319" t="s">
        <v>82</v>
      </c>
      <c r="N2319" t="s">
        <v>84</v>
      </c>
      <c r="O2319" t="s">
        <v>87</v>
      </c>
      <c r="P2319">
        <v>2</v>
      </c>
      <c r="Q2319">
        <v>4</v>
      </c>
      <c r="R2319">
        <v>1</v>
      </c>
    </row>
    <row r="2320" spans="1:18" x14ac:dyDescent="0.25">
      <c r="A2320" s="8" t="s">
        <v>697</v>
      </c>
      <c r="B2320">
        <v>1</v>
      </c>
      <c r="C2320">
        <v>0</v>
      </c>
      <c r="D2320">
        <v>2020</v>
      </c>
      <c r="E2320">
        <v>9</v>
      </c>
      <c r="F2320" t="s">
        <v>647</v>
      </c>
      <c r="G2320">
        <v>6400</v>
      </c>
      <c r="H2320" t="b">
        <v>0</v>
      </c>
      <c r="I2320">
        <v>352.13</v>
      </c>
      <c r="J2320">
        <v>0</v>
      </c>
      <c r="K2320">
        <v>0</v>
      </c>
      <c r="L2320" t="s">
        <v>70</v>
      </c>
      <c r="M2320" t="s">
        <v>82</v>
      </c>
      <c r="N2320" t="s">
        <v>88</v>
      </c>
      <c r="O2320" t="s">
        <v>89</v>
      </c>
      <c r="P2320">
        <v>2</v>
      </c>
      <c r="Q2320">
        <v>4</v>
      </c>
      <c r="R2320">
        <v>2</v>
      </c>
    </row>
    <row r="2321" spans="1:18" x14ac:dyDescent="0.25">
      <c r="A2321" s="8" t="s">
        <v>697</v>
      </c>
      <c r="B2321">
        <v>1</v>
      </c>
      <c r="C2321">
        <v>0</v>
      </c>
      <c r="D2321">
        <v>2020</v>
      </c>
      <c r="E2321">
        <v>9</v>
      </c>
      <c r="F2321" t="s">
        <v>647</v>
      </c>
      <c r="G2321">
        <v>6650</v>
      </c>
      <c r="H2321" t="b">
        <v>0</v>
      </c>
      <c r="I2321">
        <v>200</v>
      </c>
      <c r="J2321">
        <v>0</v>
      </c>
      <c r="K2321">
        <v>0</v>
      </c>
      <c r="L2321" t="s">
        <v>70</v>
      </c>
      <c r="M2321" t="s">
        <v>82</v>
      </c>
      <c r="N2321" t="s">
        <v>94</v>
      </c>
      <c r="O2321" t="s">
        <v>96</v>
      </c>
      <c r="P2321">
        <v>2</v>
      </c>
      <c r="Q2321">
        <v>4</v>
      </c>
      <c r="R2321">
        <v>5</v>
      </c>
    </row>
    <row r="2322" spans="1:18" x14ac:dyDescent="0.25">
      <c r="A2322" s="8" t="s">
        <v>697</v>
      </c>
      <c r="B2322">
        <v>1</v>
      </c>
      <c r="C2322">
        <v>0</v>
      </c>
      <c r="D2322">
        <v>2020</v>
      </c>
      <c r="E2322">
        <v>9</v>
      </c>
      <c r="F2322" t="s">
        <v>647</v>
      </c>
      <c r="G2322">
        <v>6800</v>
      </c>
      <c r="H2322" t="b">
        <v>0</v>
      </c>
      <c r="I2322">
        <v>40</v>
      </c>
      <c r="J2322">
        <v>0</v>
      </c>
      <c r="K2322">
        <v>0</v>
      </c>
      <c r="L2322" t="s">
        <v>70</v>
      </c>
      <c r="M2322" t="s">
        <v>82</v>
      </c>
      <c r="N2322" t="s">
        <v>99</v>
      </c>
      <c r="O2322" t="s">
        <v>123</v>
      </c>
      <c r="P2322">
        <v>2</v>
      </c>
      <c r="Q2322">
        <v>4</v>
      </c>
      <c r="R2322">
        <v>6</v>
      </c>
    </row>
    <row r="2323" spans="1:18" x14ac:dyDescent="0.25">
      <c r="A2323" s="8" t="s">
        <v>697</v>
      </c>
      <c r="B2323">
        <v>1</v>
      </c>
      <c r="C2323">
        <v>0</v>
      </c>
      <c r="D2323">
        <v>2020</v>
      </c>
      <c r="E2323">
        <v>9</v>
      </c>
      <c r="F2323" t="s">
        <v>647</v>
      </c>
      <c r="G2323">
        <v>6805</v>
      </c>
      <c r="H2323" t="b">
        <v>0</v>
      </c>
      <c r="I2323">
        <v>590</v>
      </c>
      <c r="J2323">
        <v>0</v>
      </c>
      <c r="K2323">
        <v>0</v>
      </c>
      <c r="L2323" t="s">
        <v>70</v>
      </c>
      <c r="M2323" t="s">
        <v>82</v>
      </c>
      <c r="N2323" t="s">
        <v>99</v>
      </c>
      <c r="O2323" t="s">
        <v>100</v>
      </c>
      <c r="P2323">
        <v>2</v>
      </c>
      <c r="Q2323">
        <v>4</v>
      </c>
      <c r="R2323">
        <v>6</v>
      </c>
    </row>
    <row r="2324" spans="1:18" x14ac:dyDescent="0.25">
      <c r="A2324" s="8" t="s">
        <v>697</v>
      </c>
      <c r="B2324">
        <v>1</v>
      </c>
      <c r="C2324">
        <v>0</v>
      </c>
      <c r="D2324">
        <v>2020</v>
      </c>
      <c r="E2324">
        <v>9</v>
      </c>
      <c r="F2324" t="s">
        <v>647</v>
      </c>
      <c r="G2324">
        <v>6815</v>
      </c>
      <c r="H2324" t="b">
        <v>0</v>
      </c>
      <c r="I2324">
        <v>200</v>
      </c>
      <c r="J2324">
        <v>0</v>
      </c>
      <c r="K2324">
        <v>0</v>
      </c>
      <c r="L2324" t="s">
        <v>70</v>
      </c>
      <c r="M2324" t="s">
        <v>82</v>
      </c>
      <c r="N2324" t="s">
        <v>99</v>
      </c>
      <c r="O2324" t="s">
        <v>99</v>
      </c>
      <c r="P2324">
        <v>2</v>
      </c>
      <c r="Q2324">
        <v>4</v>
      </c>
      <c r="R2324">
        <v>6</v>
      </c>
    </row>
    <row r="2325" spans="1:18" x14ac:dyDescent="0.25">
      <c r="A2325" s="8" t="s">
        <v>697</v>
      </c>
      <c r="B2325">
        <v>1</v>
      </c>
      <c r="C2325">
        <v>0</v>
      </c>
      <c r="D2325">
        <v>2020</v>
      </c>
      <c r="E2325">
        <v>9</v>
      </c>
      <c r="F2325" t="s">
        <v>647</v>
      </c>
      <c r="G2325">
        <v>6825</v>
      </c>
      <c r="H2325" t="b">
        <v>0</v>
      </c>
      <c r="I2325">
        <v>5000</v>
      </c>
      <c r="J2325">
        <v>0</v>
      </c>
      <c r="K2325">
        <v>0</v>
      </c>
      <c r="L2325" t="s">
        <v>70</v>
      </c>
      <c r="M2325" t="s">
        <v>82</v>
      </c>
      <c r="N2325" t="s">
        <v>101</v>
      </c>
      <c r="O2325" t="s">
        <v>102</v>
      </c>
      <c r="P2325">
        <v>2</v>
      </c>
      <c r="Q2325">
        <v>4</v>
      </c>
      <c r="R2325">
        <v>9</v>
      </c>
    </row>
    <row r="2326" spans="1:18" x14ac:dyDescent="0.25">
      <c r="A2326" s="8" t="s">
        <v>697</v>
      </c>
      <c r="B2326">
        <v>1</v>
      </c>
      <c r="C2326">
        <v>0</v>
      </c>
      <c r="D2326">
        <v>2020</v>
      </c>
      <c r="E2326">
        <v>9</v>
      </c>
      <c r="F2326" t="s">
        <v>647</v>
      </c>
      <c r="G2326">
        <v>6830</v>
      </c>
      <c r="H2326" t="b">
        <v>0</v>
      </c>
      <c r="I2326">
        <v>1000</v>
      </c>
      <c r="J2326">
        <v>0</v>
      </c>
      <c r="K2326">
        <v>0</v>
      </c>
      <c r="L2326" t="s">
        <v>70</v>
      </c>
      <c r="M2326" t="s">
        <v>82</v>
      </c>
      <c r="N2326" t="s">
        <v>101</v>
      </c>
      <c r="O2326" t="s">
        <v>151</v>
      </c>
      <c r="P2326">
        <v>2</v>
      </c>
      <c r="Q2326">
        <v>4</v>
      </c>
      <c r="R2326">
        <v>9</v>
      </c>
    </row>
    <row r="2327" spans="1:18" x14ac:dyDescent="0.25">
      <c r="A2327" s="8" t="s">
        <v>697</v>
      </c>
      <c r="B2327">
        <v>1</v>
      </c>
      <c r="C2327">
        <v>0</v>
      </c>
      <c r="D2327">
        <v>2020</v>
      </c>
      <c r="E2327">
        <v>9</v>
      </c>
      <c r="F2327" t="s">
        <v>647</v>
      </c>
      <c r="G2327">
        <v>6855</v>
      </c>
      <c r="H2327" t="b">
        <v>0</v>
      </c>
      <c r="I2327">
        <v>200</v>
      </c>
      <c r="J2327">
        <v>0</v>
      </c>
      <c r="K2327">
        <v>0</v>
      </c>
      <c r="L2327" t="s">
        <v>70</v>
      </c>
      <c r="M2327" t="s">
        <v>82</v>
      </c>
      <c r="N2327" t="s">
        <v>103</v>
      </c>
      <c r="O2327" t="s">
        <v>104</v>
      </c>
      <c r="P2327">
        <v>2</v>
      </c>
      <c r="Q2327">
        <v>4</v>
      </c>
      <c r="R2327">
        <v>11</v>
      </c>
    </row>
    <row r="2328" spans="1:18" x14ac:dyDescent="0.25">
      <c r="A2328" s="8" t="s">
        <v>697</v>
      </c>
      <c r="B2328">
        <v>1</v>
      </c>
      <c r="C2328">
        <v>0</v>
      </c>
      <c r="D2328">
        <v>2020</v>
      </c>
      <c r="E2328">
        <v>9</v>
      </c>
      <c r="F2328" t="s">
        <v>647</v>
      </c>
      <c r="G2328">
        <v>7310</v>
      </c>
      <c r="H2328" t="b">
        <v>0</v>
      </c>
      <c r="I2328">
        <v>1200</v>
      </c>
      <c r="J2328">
        <v>0</v>
      </c>
      <c r="K2328">
        <v>0</v>
      </c>
      <c r="L2328" t="s">
        <v>126</v>
      </c>
      <c r="M2328" t="s">
        <v>127</v>
      </c>
      <c r="N2328" t="s">
        <v>127</v>
      </c>
      <c r="O2328" t="s">
        <v>146</v>
      </c>
      <c r="P2328">
        <v>4</v>
      </c>
      <c r="Q2328">
        <v>2</v>
      </c>
      <c r="R2328">
        <v>1</v>
      </c>
    </row>
    <row r="2329" spans="1:18" x14ac:dyDescent="0.25">
      <c r="A2329" s="8" t="s">
        <v>697</v>
      </c>
      <c r="B2329">
        <v>1</v>
      </c>
      <c r="C2329">
        <v>0</v>
      </c>
      <c r="D2329">
        <v>2020</v>
      </c>
      <c r="E2329">
        <v>9</v>
      </c>
      <c r="F2329" t="s">
        <v>648</v>
      </c>
      <c r="G2329">
        <v>670</v>
      </c>
      <c r="H2329" t="b">
        <v>0</v>
      </c>
      <c r="I2329">
        <v>2000</v>
      </c>
      <c r="J2329">
        <v>0</v>
      </c>
      <c r="K2329">
        <v>1</v>
      </c>
      <c r="L2329" t="s">
        <v>9</v>
      </c>
      <c r="M2329" t="s">
        <v>13</v>
      </c>
      <c r="N2329" t="s">
        <v>14</v>
      </c>
      <c r="O2329" t="s">
        <v>18</v>
      </c>
      <c r="P2329">
        <v>1</v>
      </c>
      <c r="Q2329">
        <v>2</v>
      </c>
      <c r="R2329">
        <v>3</v>
      </c>
    </row>
    <row r="2330" spans="1:18" x14ac:dyDescent="0.25">
      <c r="A2330" s="8" t="s">
        <v>697</v>
      </c>
      <c r="B2330">
        <v>1</v>
      </c>
      <c r="C2330">
        <v>0</v>
      </c>
      <c r="D2330">
        <v>2020</v>
      </c>
      <c r="E2330">
        <v>9</v>
      </c>
      <c r="F2330" t="s">
        <v>648</v>
      </c>
      <c r="G2330">
        <v>1406</v>
      </c>
      <c r="H2330" t="b">
        <v>0</v>
      </c>
      <c r="I2330">
        <v>646</v>
      </c>
      <c r="J2330">
        <v>0</v>
      </c>
      <c r="K2330">
        <v>1</v>
      </c>
      <c r="L2330" t="s">
        <v>19</v>
      </c>
      <c r="M2330" t="s">
        <v>23</v>
      </c>
      <c r="N2330" t="s">
        <v>24</v>
      </c>
      <c r="O2330" t="s">
        <v>27</v>
      </c>
      <c r="P2330">
        <v>2</v>
      </c>
      <c r="Q2330">
        <v>2</v>
      </c>
      <c r="R2330">
        <v>4</v>
      </c>
    </row>
    <row r="2331" spans="1:18" x14ac:dyDescent="0.25">
      <c r="A2331" s="8" t="s">
        <v>697</v>
      </c>
      <c r="B2331">
        <v>1</v>
      </c>
      <c r="C2331">
        <v>0</v>
      </c>
      <c r="D2331">
        <v>2020</v>
      </c>
      <c r="E2331">
        <v>9</v>
      </c>
      <c r="F2331" t="s">
        <v>648</v>
      </c>
      <c r="G2331">
        <v>1800</v>
      </c>
      <c r="H2331" t="b">
        <v>0</v>
      </c>
      <c r="I2331">
        <v>646</v>
      </c>
      <c r="J2331">
        <v>4046</v>
      </c>
      <c r="K2331">
        <v>1</v>
      </c>
      <c r="L2331" t="s">
        <v>19</v>
      </c>
      <c r="M2331" t="s">
        <v>30</v>
      </c>
      <c r="N2331" t="s">
        <v>31</v>
      </c>
      <c r="O2331" t="s">
        <v>33</v>
      </c>
      <c r="P2331">
        <v>2</v>
      </c>
      <c r="Q2331">
        <v>4</v>
      </c>
      <c r="R2331">
        <v>1</v>
      </c>
    </row>
    <row r="2332" spans="1:18" x14ac:dyDescent="0.25">
      <c r="A2332" s="8" t="s">
        <v>697</v>
      </c>
      <c r="B2332">
        <v>1</v>
      </c>
      <c r="C2332">
        <v>0</v>
      </c>
      <c r="D2332">
        <v>2020</v>
      </c>
      <c r="E2332">
        <v>9</v>
      </c>
      <c r="F2332" t="s">
        <v>648</v>
      </c>
      <c r="G2332">
        <v>3300</v>
      </c>
      <c r="H2332" t="b">
        <v>0</v>
      </c>
      <c r="I2332">
        <v>1666</v>
      </c>
      <c r="J2332">
        <v>1666</v>
      </c>
      <c r="K2332">
        <v>2</v>
      </c>
      <c r="L2332" t="s">
        <v>51</v>
      </c>
      <c r="M2332" t="s">
        <v>149</v>
      </c>
      <c r="N2332" t="s">
        <v>149</v>
      </c>
      <c r="O2332" t="s">
        <v>150</v>
      </c>
      <c r="P2332">
        <v>3</v>
      </c>
      <c r="Q2332">
        <v>4</v>
      </c>
      <c r="R2332">
        <v>1</v>
      </c>
    </row>
    <row r="2333" spans="1:18" x14ac:dyDescent="0.25">
      <c r="A2333" s="8" t="s">
        <v>697</v>
      </c>
      <c r="B2333">
        <v>1</v>
      </c>
      <c r="C2333">
        <v>0</v>
      </c>
      <c r="D2333">
        <v>2020</v>
      </c>
      <c r="E2333">
        <v>9</v>
      </c>
      <c r="F2333" t="s">
        <v>648</v>
      </c>
      <c r="G2333">
        <v>3820</v>
      </c>
      <c r="H2333" t="b">
        <v>0</v>
      </c>
      <c r="I2333">
        <v>0</v>
      </c>
      <c r="J2333">
        <v>646</v>
      </c>
      <c r="K2333">
        <v>2</v>
      </c>
      <c r="L2333" t="s">
        <v>51</v>
      </c>
      <c r="M2333" t="s">
        <v>52</v>
      </c>
      <c r="N2333" t="s">
        <v>52</v>
      </c>
      <c r="O2333" t="s">
        <v>119</v>
      </c>
      <c r="P2333">
        <v>3</v>
      </c>
      <c r="Q2333">
        <v>8</v>
      </c>
      <c r="R2333">
        <v>1</v>
      </c>
    </row>
    <row r="2334" spans="1:18" x14ac:dyDescent="0.25">
      <c r="A2334" s="8" t="s">
        <v>697</v>
      </c>
      <c r="B2334">
        <v>1</v>
      </c>
      <c r="C2334">
        <v>0</v>
      </c>
      <c r="D2334">
        <v>2020</v>
      </c>
      <c r="E2334">
        <v>9</v>
      </c>
      <c r="F2334" t="s">
        <v>648</v>
      </c>
      <c r="G2334">
        <v>6495</v>
      </c>
      <c r="H2334" t="b">
        <v>0</v>
      </c>
      <c r="I2334">
        <v>1400</v>
      </c>
      <c r="J2334">
        <v>0</v>
      </c>
      <c r="K2334">
        <v>0</v>
      </c>
      <c r="L2334" t="s">
        <v>70</v>
      </c>
      <c r="M2334" t="s">
        <v>82</v>
      </c>
      <c r="N2334" t="s">
        <v>91</v>
      </c>
      <c r="O2334" t="s">
        <v>93</v>
      </c>
      <c r="P2334">
        <v>2</v>
      </c>
      <c r="Q2334">
        <v>4</v>
      </c>
      <c r="R2334">
        <v>3</v>
      </c>
    </row>
    <row r="2335" spans="1:18" x14ac:dyDescent="0.25">
      <c r="A2335" s="8" t="s">
        <v>697</v>
      </c>
      <c r="B2335">
        <v>1</v>
      </c>
      <c r="C2335">
        <v>0</v>
      </c>
      <c r="D2335">
        <v>2020</v>
      </c>
      <c r="E2335">
        <v>9</v>
      </c>
      <c r="F2335" t="s">
        <v>649</v>
      </c>
      <c r="G2335">
        <v>1406</v>
      </c>
      <c r="H2335" t="b">
        <v>0</v>
      </c>
      <c r="I2335">
        <v>237.5</v>
      </c>
      <c r="J2335">
        <v>0</v>
      </c>
      <c r="K2335">
        <v>1</v>
      </c>
      <c r="L2335" t="s">
        <v>19</v>
      </c>
      <c r="M2335" t="s">
        <v>23</v>
      </c>
      <c r="N2335" t="s">
        <v>24</v>
      </c>
      <c r="O2335" t="s">
        <v>27</v>
      </c>
      <c r="P2335">
        <v>2</v>
      </c>
      <c r="Q2335">
        <v>2</v>
      </c>
      <c r="R2335">
        <v>4</v>
      </c>
    </row>
    <row r="2336" spans="1:18" x14ac:dyDescent="0.25">
      <c r="A2336" s="8" t="s">
        <v>697</v>
      </c>
      <c r="B2336">
        <v>1</v>
      </c>
      <c r="C2336">
        <v>0</v>
      </c>
      <c r="D2336">
        <v>2020</v>
      </c>
      <c r="E2336">
        <v>9</v>
      </c>
      <c r="F2336" t="s">
        <v>649</v>
      </c>
      <c r="G2336">
        <v>1800</v>
      </c>
      <c r="H2336" t="b">
        <v>0</v>
      </c>
      <c r="I2336">
        <v>0</v>
      </c>
      <c r="J2336">
        <v>33340.53</v>
      </c>
      <c r="K2336">
        <v>1</v>
      </c>
      <c r="L2336" t="s">
        <v>19</v>
      </c>
      <c r="M2336" t="s">
        <v>30</v>
      </c>
      <c r="N2336" t="s">
        <v>31</v>
      </c>
      <c r="O2336" t="s">
        <v>33</v>
      </c>
      <c r="P2336">
        <v>2</v>
      </c>
      <c r="Q2336">
        <v>4</v>
      </c>
      <c r="R2336">
        <v>1</v>
      </c>
    </row>
    <row r="2337" spans="1:18" x14ac:dyDescent="0.25">
      <c r="A2337" s="8" t="s">
        <v>697</v>
      </c>
      <c r="B2337">
        <v>1</v>
      </c>
      <c r="C2337">
        <v>0</v>
      </c>
      <c r="D2337">
        <v>2020</v>
      </c>
      <c r="E2337">
        <v>9</v>
      </c>
      <c r="F2337" t="s">
        <v>649</v>
      </c>
      <c r="G2337">
        <v>6020</v>
      </c>
      <c r="H2337" t="b">
        <v>0</v>
      </c>
      <c r="I2337">
        <v>16300</v>
      </c>
      <c r="J2337">
        <v>0</v>
      </c>
      <c r="K2337">
        <v>0</v>
      </c>
      <c r="L2337" t="s">
        <v>70</v>
      </c>
      <c r="M2337" t="s">
        <v>74</v>
      </c>
      <c r="N2337" t="s">
        <v>75</v>
      </c>
      <c r="O2337" t="s">
        <v>76</v>
      </c>
      <c r="P2337">
        <v>2</v>
      </c>
      <c r="Q2337">
        <v>2</v>
      </c>
      <c r="R2337">
        <v>1</v>
      </c>
    </row>
    <row r="2338" spans="1:18" x14ac:dyDescent="0.25">
      <c r="A2338" s="8" t="s">
        <v>697</v>
      </c>
      <c r="B2338">
        <v>1</v>
      </c>
      <c r="C2338">
        <v>0</v>
      </c>
      <c r="D2338">
        <v>2020</v>
      </c>
      <c r="E2338">
        <v>9</v>
      </c>
      <c r="F2338" t="s">
        <v>649</v>
      </c>
      <c r="G2338">
        <v>6024</v>
      </c>
      <c r="H2338" t="b">
        <v>0</v>
      </c>
      <c r="I2338">
        <v>9000</v>
      </c>
      <c r="J2338">
        <v>0</v>
      </c>
      <c r="K2338">
        <v>0</v>
      </c>
      <c r="L2338" t="s">
        <v>70</v>
      </c>
      <c r="M2338" t="s">
        <v>74</v>
      </c>
      <c r="N2338" t="s">
        <v>75</v>
      </c>
      <c r="O2338" t="s">
        <v>77</v>
      </c>
      <c r="P2338">
        <v>2</v>
      </c>
      <c r="Q2338">
        <v>2</v>
      </c>
      <c r="R2338">
        <v>1</v>
      </c>
    </row>
    <row r="2339" spans="1:18" x14ac:dyDescent="0.25">
      <c r="A2339" s="8" t="s">
        <v>697</v>
      </c>
      <c r="B2339">
        <v>1</v>
      </c>
      <c r="C2339">
        <v>0</v>
      </c>
      <c r="D2339">
        <v>2020</v>
      </c>
      <c r="E2339">
        <v>9</v>
      </c>
      <c r="F2339" t="s">
        <v>649</v>
      </c>
      <c r="G2339">
        <v>6110</v>
      </c>
      <c r="H2339" t="b">
        <v>0</v>
      </c>
      <c r="I2339">
        <v>4446.8500000000004</v>
      </c>
      <c r="J2339">
        <v>0</v>
      </c>
      <c r="K2339">
        <v>0</v>
      </c>
      <c r="L2339" t="s">
        <v>70</v>
      </c>
      <c r="M2339" t="s">
        <v>74</v>
      </c>
      <c r="N2339" t="s">
        <v>78</v>
      </c>
      <c r="O2339" t="s">
        <v>79</v>
      </c>
      <c r="P2339">
        <v>2</v>
      </c>
      <c r="Q2339">
        <v>2</v>
      </c>
      <c r="R2339">
        <v>2</v>
      </c>
    </row>
    <row r="2340" spans="1:18" x14ac:dyDescent="0.25">
      <c r="A2340" s="8" t="s">
        <v>697</v>
      </c>
      <c r="B2340">
        <v>1</v>
      </c>
      <c r="C2340">
        <v>0</v>
      </c>
      <c r="D2340">
        <v>2020</v>
      </c>
      <c r="E2340">
        <v>9</v>
      </c>
      <c r="F2340" t="s">
        <v>649</v>
      </c>
      <c r="G2340">
        <v>6111</v>
      </c>
      <c r="H2340" t="b">
        <v>0</v>
      </c>
      <c r="I2340">
        <v>103.18</v>
      </c>
      <c r="J2340">
        <v>0</v>
      </c>
      <c r="K2340">
        <v>0</v>
      </c>
      <c r="L2340" t="s">
        <v>70</v>
      </c>
      <c r="M2340" t="s">
        <v>74</v>
      </c>
      <c r="N2340" t="s">
        <v>78</v>
      </c>
      <c r="O2340" t="s">
        <v>80</v>
      </c>
      <c r="P2340">
        <v>2</v>
      </c>
      <c r="Q2340">
        <v>2</v>
      </c>
      <c r="R2340">
        <v>2</v>
      </c>
    </row>
    <row r="2341" spans="1:18" x14ac:dyDescent="0.25">
      <c r="A2341" s="8" t="s">
        <v>697</v>
      </c>
      <c r="B2341">
        <v>1</v>
      </c>
      <c r="C2341">
        <v>0</v>
      </c>
      <c r="D2341">
        <v>2020</v>
      </c>
      <c r="E2341">
        <v>9</v>
      </c>
      <c r="F2341" t="s">
        <v>649</v>
      </c>
      <c r="G2341">
        <v>6120</v>
      </c>
      <c r="H2341" t="b">
        <v>0</v>
      </c>
      <c r="I2341">
        <v>253</v>
      </c>
      <c r="J2341">
        <v>0</v>
      </c>
      <c r="K2341">
        <v>0</v>
      </c>
      <c r="L2341" t="s">
        <v>70</v>
      </c>
      <c r="M2341" t="s">
        <v>74</v>
      </c>
      <c r="N2341" t="s">
        <v>78</v>
      </c>
      <c r="O2341" t="s">
        <v>81</v>
      </c>
      <c r="P2341">
        <v>2</v>
      </c>
      <c r="Q2341">
        <v>2</v>
      </c>
      <c r="R2341">
        <v>2</v>
      </c>
    </row>
    <row r="2342" spans="1:18" x14ac:dyDescent="0.25">
      <c r="A2342" s="8" t="s">
        <v>697</v>
      </c>
      <c r="B2342">
        <v>1</v>
      </c>
      <c r="C2342">
        <v>0</v>
      </c>
      <c r="D2342">
        <v>2020</v>
      </c>
      <c r="E2342">
        <v>9</v>
      </c>
      <c r="F2342" t="s">
        <v>649</v>
      </c>
      <c r="G2342">
        <v>6140</v>
      </c>
      <c r="H2342" t="b">
        <v>0</v>
      </c>
      <c r="I2342">
        <v>150</v>
      </c>
      <c r="J2342">
        <v>0</v>
      </c>
      <c r="K2342">
        <v>0</v>
      </c>
      <c r="L2342" t="s">
        <v>70</v>
      </c>
      <c r="M2342" t="s">
        <v>74</v>
      </c>
      <c r="N2342" t="s">
        <v>78</v>
      </c>
      <c r="O2342" t="s">
        <v>147</v>
      </c>
      <c r="P2342">
        <v>2</v>
      </c>
      <c r="Q2342">
        <v>2</v>
      </c>
      <c r="R2342">
        <v>2</v>
      </c>
    </row>
    <row r="2343" spans="1:18" x14ac:dyDescent="0.25">
      <c r="A2343" s="8" t="s">
        <v>697</v>
      </c>
      <c r="B2343">
        <v>1</v>
      </c>
      <c r="C2343">
        <v>0</v>
      </c>
      <c r="D2343">
        <v>2020</v>
      </c>
      <c r="E2343">
        <v>9</v>
      </c>
      <c r="F2343" t="s">
        <v>649</v>
      </c>
      <c r="G2343">
        <v>6560</v>
      </c>
      <c r="H2343" t="b">
        <v>0</v>
      </c>
      <c r="I2343">
        <v>1250</v>
      </c>
      <c r="J2343">
        <v>0</v>
      </c>
      <c r="K2343">
        <v>0</v>
      </c>
      <c r="L2343" t="s">
        <v>70</v>
      </c>
      <c r="M2343" t="s">
        <v>82</v>
      </c>
      <c r="N2343" t="s">
        <v>154</v>
      </c>
      <c r="O2343" t="s">
        <v>155</v>
      </c>
      <c r="P2343">
        <v>2</v>
      </c>
      <c r="Q2343">
        <v>4</v>
      </c>
      <c r="R2343">
        <v>4</v>
      </c>
    </row>
    <row r="2344" spans="1:18" x14ac:dyDescent="0.25">
      <c r="A2344" s="8" t="s">
        <v>697</v>
      </c>
      <c r="B2344">
        <v>1</v>
      </c>
      <c r="C2344">
        <v>0</v>
      </c>
      <c r="D2344">
        <v>2020</v>
      </c>
      <c r="E2344">
        <v>9</v>
      </c>
      <c r="F2344" t="s">
        <v>649</v>
      </c>
      <c r="G2344">
        <v>6650</v>
      </c>
      <c r="H2344" t="b">
        <v>0</v>
      </c>
      <c r="I2344">
        <v>1600</v>
      </c>
      <c r="J2344">
        <v>0</v>
      </c>
      <c r="K2344">
        <v>0</v>
      </c>
      <c r="L2344" t="s">
        <v>70</v>
      </c>
      <c r="M2344" t="s">
        <v>82</v>
      </c>
      <c r="N2344" t="s">
        <v>94</v>
      </c>
      <c r="O2344" t="s">
        <v>96</v>
      </c>
      <c r="P2344">
        <v>2</v>
      </c>
      <c r="Q2344">
        <v>4</v>
      </c>
      <c r="R2344">
        <v>5</v>
      </c>
    </row>
    <row r="2345" spans="1:18" x14ac:dyDescent="0.25">
      <c r="A2345" s="8" t="s">
        <v>697</v>
      </c>
      <c r="B2345">
        <v>1</v>
      </c>
      <c r="C2345">
        <v>0</v>
      </c>
      <c r="D2345">
        <v>2020</v>
      </c>
      <c r="E2345">
        <v>9</v>
      </c>
      <c r="F2345" t="s">
        <v>650</v>
      </c>
      <c r="G2345">
        <v>143</v>
      </c>
      <c r="H2345" t="b">
        <v>0</v>
      </c>
      <c r="I2345">
        <v>9000</v>
      </c>
      <c r="J2345">
        <v>5800</v>
      </c>
      <c r="K2345">
        <v>1</v>
      </c>
      <c r="L2345" t="s">
        <v>9</v>
      </c>
      <c r="M2345" t="s">
        <v>10</v>
      </c>
      <c r="N2345" t="s">
        <v>11</v>
      </c>
      <c r="O2345" t="s">
        <v>12</v>
      </c>
      <c r="P2345">
        <v>1</v>
      </c>
      <c r="Q2345">
        <v>1</v>
      </c>
      <c r="R2345">
        <v>1</v>
      </c>
    </row>
    <row r="2346" spans="1:18" x14ac:dyDescent="0.25">
      <c r="A2346" s="8" t="s">
        <v>697</v>
      </c>
      <c r="B2346">
        <v>1</v>
      </c>
      <c r="C2346">
        <v>0</v>
      </c>
      <c r="D2346">
        <v>2020</v>
      </c>
      <c r="E2346">
        <v>9</v>
      </c>
      <c r="F2346" t="s">
        <v>650</v>
      </c>
      <c r="G2346">
        <v>1200</v>
      </c>
      <c r="H2346" t="b">
        <v>0</v>
      </c>
      <c r="I2346">
        <v>12257</v>
      </c>
      <c r="J2346">
        <v>12257</v>
      </c>
      <c r="K2346">
        <v>1</v>
      </c>
      <c r="L2346" t="s">
        <v>19</v>
      </c>
      <c r="M2346" t="s">
        <v>23</v>
      </c>
      <c r="N2346" t="s">
        <v>148</v>
      </c>
      <c r="O2346" t="s">
        <v>148</v>
      </c>
      <c r="P2346">
        <v>2</v>
      </c>
      <c r="Q2346">
        <v>2</v>
      </c>
      <c r="R2346">
        <v>1</v>
      </c>
    </row>
    <row r="2347" spans="1:18" x14ac:dyDescent="0.25">
      <c r="A2347" s="8" t="s">
        <v>697</v>
      </c>
      <c r="B2347">
        <v>1</v>
      </c>
      <c r="C2347">
        <v>0</v>
      </c>
      <c r="D2347">
        <v>2020</v>
      </c>
      <c r="E2347">
        <v>9</v>
      </c>
      <c r="F2347" t="s">
        <v>650</v>
      </c>
      <c r="G2347">
        <v>1406</v>
      </c>
      <c r="H2347" t="b">
        <v>0</v>
      </c>
      <c r="I2347">
        <v>1710</v>
      </c>
      <c r="J2347">
        <v>0</v>
      </c>
      <c r="K2347">
        <v>1</v>
      </c>
      <c r="L2347" t="s">
        <v>19</v>
      </c>
      <c r="M2347" t="s">
        <v>23</v>
      </c>
      <c r="N2347" t="s">
        <v>24</v>
      </c>
      <c r="O2347" t="s">
        <v>27</v>
      </c>
      <c r="P2347">
        <v>2</v>
      </c>
      <c r="Q2347">
        <v>2</v>
      </c>
      <c r="R2347">
        <v>4</v>
      </c>
    </row>
    <row r="2348" spans="1:18" x14ac:dyDescent="0.25">
      <c r="A2348" s="8" t="s">
        <v>697</v>
      </c>
      <c r="B2348">
        <v>1</v>
      </c>
      <c r="C2348">
        <v>0</v>
      </c>
      <c r="D2348">
        <v>2020</v>
      </c>
      <c r="E2348">
        <v>9</v>
      </c>
      <c r="F2348" t="s">
        <v>650</v>
      </c>
      <c r="G2348">
        <v>1800</v>
      </c>
      <c r="H2348" t="b">
        <v>0</v>
      </c>
      <c r="I2348">
        <v>13967</v>
      </c>
      <c r="J2348">
        <v>44108.26</v>
      </c>
      <c r="K2348">
        <v>1</v>
      </c>
      <c r="L2348" t="s">
        <v>19</v>
      </c>
      <c r="M2348" t="s">
        <v>30</v>
      </c>
      <c r="N2348" t="s">
        <v>31</v>
      </c>
      <c r="O2348" t="s">
        <v>33</v>
      </c>
      <c r="P2348">
        <v>2</v>
      </c>
      <c r="Q2348">
        <v>4</v>
      </c>
      <c r="R2348">
        <v>1</v>
      </c>
    </row>
    <row r="2349" spans="1:18" x14ac:dyDescent="0.25">
      <c r="A2349" s="8" t="s">
        <v>697</v>
      </c>
      <c r="B2349">
        <v>1</v>
      </c>
      <c r="C2349">
        <v>0</v>
      </c>
      <c r="D2349">
        <v>2020</v>
      </c>
      <c r="E2349">
        <v>9</v>
      </c>
      <c r="F2349" t="s">
        <v>650</v>
      </c>
      <c r="G2349">
        <v>3806</v>
      </c>
      <c r="H2349" t="b">
        <v>0</v>
      </c>
      <c r="I2349">
        <v>0</v>
      </c>
      <c r="J2349">
        <v>1957</v>
      </c>
      <c r="K2349">
        <v>2</v>
      </c>
      <c r="L2349" t="s">
        <v>51</v>
      </c>
      <c r="M2349" t="s">
        <v>52</v>
      </c>
      <c r="N2349" t="s">
        <v>52</v>
      </c>
      <c r="O2349" t="s">
        <v>60</v>
      </c>
      <c r="P2349">
        <v>3</v>
      </c>
      <c r="Q2349">
        <v>8</v>
      </c>
      <c r="R2349">
        <v>1</v>
      </c>
    </row>
    <row r="2350" spans="1:18" x14ac:dyDescent="0.25">
      <c r="A2350" s="8" t="s">
        <v>697</v>
      </c>
      <c r="B2350">
        <v>1</v>
      </c>
      <c r="C2350">
        <v>0</v>
      </c>
      <c r="D2350">
        <v>2020</v>
      </c>
      <c r="E2350">
        <v>9</v>
      </c>
      <c r="F2350" t="s">
        <v>650</v>
      </c>
      <c r="G2350">
        <v>3820</v>
      </c>
      <c r="H2350" t="b">
        <v>0</v>
      </c>
      <c r="I2350">
        <v>2555.5</v>
      </c>
      <c r="J2350">
        <v>1710</v>
      </c>
      <c r="K2350">
        <v>2</v>
      </c>
      <c r="L2350" t="s">
        <v>51</v>
      </c>
      <c r="M2350" t="s">
        <v>52</v>
      </c>
      <c r="N2350" t="s">
        <v>52</v>
      </c>
      <c r="O2350" t="s">
        <v>119</v>
      </c>
      <c r="P2350">
        <v>3</v>
      </c>
      <c r="Q2350">
        <v>8</v>
      </c>
      <c r="R2350">
        <v>1</v>
      </c>
    </row>
    <row r="2351" spans="1:18" x14ac:dyDescent="0.25">
      <c r="A2351" s="8" t="s">
        <v>697</v>
      </c>
      <c r="B2351">
        <v>1</v>
      </c>
      <c r="C2351">
        <v>0</v>
      </c>
      <c r="D2351">
        <v>2020</v>
      </c>
      <c r="E2351">
        <v>9</v>
      </c>
      <c r="F2351" t="s">
        <v>650</v>
      </c>
      <c r="G2351">
        <v>4400</v>
      </c>
      <c r="H2351" t="b">
        <v>0</v>
      </c>
      <c r="I2351">
        <v>0</v>
      </c>
      <c r="J2351">
        <v>10300</v>
      </c>
      <c r="K2351">
        <v>0</v>
      </c>
      <c r="L2351" t="s">
        <v>63</v>
      </c>
      <c r="M2351" t="s">
        <v>64</v>
      </c>
      <c r="N2351" t="s">
        <v>64</v>
      </c>
      <c r="O2351" t="s">
        <v>65</v>
      </c>
      <c r="P2351">
        <v>1</v>
      </c>
      <c r="Q2351">
        <v>1</v>
      </c>
      <c r="R2351">
        <v>1</v>
      </c>
    </row>
    <row r="2352" spans="1:18" x14ac:dyDescent="0.25">
      <c r="A2352" s="8" t="s">
        <v>697</v>
      </c>
      <c r="B2352">
        <v>1</v>
      </c>
      <c r="C2352">
        <v>0</v>
      </c>
      <c r="D2352">
        <v>2020</v>
      </c>
      <c r="E2352">
        <v>9</v>
      </c>
      <c r="F2352" t="s">
        <v>650</v>
      </c>
      <c r="G2352">
        <v>6020</v>
      </c>
      <c r="H2352" t="b">
        <v>0</v>
      </c>
      <c r="I2352">
        <v>14650</v>
      </c>
      <c r="J2352">
        <v>0</v>
      </c>
      <c r="K2352">
        <v>0</v>
      </c>
      <c r="L2352" t="s">
        <v>70</v>
      </c>
      <c r="M2352" t="s">
        <v>74</v>
      </c>
      <c r="N2352" t="s">
        <v>75</v>
      </c>
      <c r="O2352" t="s">
        <v>76</v>
      </c>
      <c r="P2352">
        <v>2</v>
      </c>
      <c r="Q2352">
        <v>2</v>
      </c>
      <c r="R2352">
        <v>1</v>
      </c>
    </row>
    <row r="2353" spans="1:18" x14ac:dyDescent="0.25">
      <c r="A2353" s="8" t="s">
        <v>697</v>
      </c>
      <c r="B2353">
        <v>1</v>
      </c>
      <c r="C2353">
        <v>0</v>
      </c>
      <c r="D2353">
        <v>2020</v>
      </c>
      <c r="E2353">
        <v>9</v>
      </c>
      <c r="F2353" t="s">
        <v>650</v>
      </c>
      <c r="G2353">
        <v>6024</v>
      </c>
      <c r="H2353" t="b">
        <v>0</v>
      </c>
      <c r="I2353">
        <v>10000</v>
      </c>
      <c r="J2353">
        <v>0</v>
      </c>
      <c r="K2353">
        <v>0</v>
      </c>
      <c r="L2353" t="s">
        <v>70</v>
      </c>
      <c r="M2353" t="s">
        <v>74</v>
      </c>
      <c r="N2353" t="s">
        <v>75</v>
      </c>
      <c r="O2353" t="s">
        <v>77</v>
      </c>
      <c r="P2353">
        <v>2</v>
      </c>
      <c r="Q2353">
        <v>2</v>
      </c>
      <c r="R2353">
        <v>1</v>
      </c>
    </row>
    <row r="2354" spans="1:18" x14ac:dyDescent="0.25">
      <c r="A2354" s="8" t="s">
        <v>697</v>
      </c>
      <c r="B2354">
        <v>1</v>
      </c>
      <c r="C2354">
        <v>0</v>
      </c>
      <c r="D2354">
        <v>2020</v>
      </c>
      <c r="E2354">
        <v>9</v>
      </c>
      <c r="F2354" t="s">
        <v>650</v>
      </c>
      <c r="G2354">
        <v>6110</v>
      </c>
      <c r="H2354" t="b">
        <v>0</v>
      </c>
      <c r="I2354">
        <v>4249.28</v>
      </c>
      <c r="J2354">
        <v>0</v>
      </c>
      <c r="K2354">
        <v>0</v>
      </c>
      <c r="L2354" t="s">
        <v>70</v>
      </c>
      <c r="M2354" t="s">
        <v>74</v>
      </c>
      <c r="N2354" t="s">
        <v>78</v>
      </c>
      <c r="O2354" t="s">
        <v>79</v>
      </c>
      <c r="P2354">
        <v>2</v>
      </c>
      <c r="Q2354">
        <v>2</v>
      </c>
      <c r="R2354">
        <v>2</v>
      </c>
    </row>
    <row r="2355" spans="1:18" x14ac:dyDescent="0.25">
      <c r="A2355" s="8" t="s">
        <v>697</v>
      </c>
      <c r="B2355">
        <v>1</v>
      </c>
      <c r="C2355">
        <v>0</v>
      </c>
      <c r="D2355">
        <v>2020</v>
      </c>
      <c r="E2355">
        <v>9</v>
      </c>
      <c r="F2355" t="s">
        <v>650</v>
      </c>
      <c r="G2355">
        <v>6111</v>
      </c>
      <c r="H2355" t="b">
        <v>0</v>
      </c>
      <c r="I2355">
        <v>96.98</v>
      </c>
      <c r="J2355">
        <v>0</v>
      </c>
      <c r="K2355">
        <v>0</v>
      </c>
      <c r="L2355" t="s">
        <v>70</v>
      </c>
      <c r="M2355" t="s">
        <v>74</v>
      </c>
      <c r="N2355" t="s">
        <v>78</v>
      </c>
      <c r="O2355" t="s">
        <v>80</v>
      </c>
      <c r="P2355">
        <v>2</v>
      </c>
      <c r="Q2355">
        <v>2</v>
      </c>
      <c r="R2355">
        <v>2</v>
      </c>
    </row>
    <row r="2356" spans="1:18" x14ac:dyDescent="0.25">
      <c r="A2356" s="8" t="s">
        <v>697</v>
      </c>
      <c r="B2356">
        <v>1</v>
      </c>
      <c r="C2356">
        <v>0</v>
      </c>
      <c r="D2356">
        <v>2020</v>
      </c>
      <c r="E2356">
        <v>9</v>
      </c>
      <c r="F2356" t="s">
        <v>650</v>
      </c>
      <c r="G2356">
        <v>6120</v>
      </c>
      <c r="H2356" t="b">
        <v>0</v>
      </c>
      <c r="I2356">
        <v>246.5</v>
      </c>
      <c r="J2356">
        <v>0</v>
      </c>
      <c r="K2356">
        <v>0</v>
      </c>
      <c r="L2356" t="s">
        <v>70</v>
      </c>
      <c r="M2356" t="s">
        <v>74</v>
      </c>
      <c r="N2356" t="s">
        <v>78</v>
      </c>
      <c r="O2356" t="s">
        <v>81</v>
      </c>
      <c r="P2356">
        <v>2</v>
      </c>
      <c r="Q2356">
        <v>2</v>
      </c>
      <c r="R2356">
        <v>2</v>
      </c>
    </row>
    <row r="2357" spans="1:18" x14ac:dyDescent="0.25">
      <c r="A2357" s="8" t="s">
        <v>697</v>
      </c>
      <c r="B2357">
        <v>1</v>
      </c>
      <c r="C2357">
        <v>0</v>
      </c>
      <c r="D2357">
        <v>2020</v>
      </c>
      <c r="E2357">
        <v>9</v>
      </c>
      <c r="F2357" t="s">
        <v>650</v>
      </c>
      <c r="G2357">
        <v>6201</v>
      </c>
      <c r="H2357" t="b">
        <v>0</v>
      </c>
      <c r="I2357">
        <v>5800</v>
      </c>
      <c r="J2357">
        <v>0</v>
      </c>
      <c r="K2357">
        <v>0</v>
      </c>
      <c r="L2357" t="s">
        <v>70</v>
      </c>
      <c r="M2357" t="s">
        <v>134</v>
      </c>
      <c r="N2357" t="s">
        <v>135</v>
      </c>
      <c r="O2357" t="s">
        <v>136</v>
      </c>
      <c r="P2357">
        <v>2</v>
      </c>
      <c r="Q2357">
        <v>3</v>
      </c>
      <c r="R2357">
        <v>1</v>
      </c>
    </row>
    <row r="2358" spans="1:18" x14ac:dyDescent="0.25">
      <c r="A2358" s="8" t="s">
        <v>697</v>
      </c>
      <c r="B2358">
        <v>1</v>
      </c>
      <c r="C2358">
        <v>0</v>
      </c>
      <c r="D2358">
        <v>2020</v>
      </c>
      <c r="E2358">
        <v>9</v>
      </c>
      <c r="F2358" t="s">
        <v>650</v>
      </c>
      <c r="G2358">
        <v>6650</v>
      </c>
      <c r="H2358" t="b">
        <v>0</v>
      </c>
      <c r="I2358">
        <v>1600</v>
      </c>
      <c r="J2358">
        <v>0</v>
      </c>
      <c r="K2358">
        <v>0</v>
      </c>
      <c r="L2358" t="s">
        <v>70</v>
      </c>
      <c r="M2358" t="s">
        <v>82</v>
      </c>
      <c r="N2358" t="s">
        <v>94</v>
      </c>
      <c r="O2358" t="s">
        <v>96</v>
      </c>
      <c r="P2358">
        <v>2</v>
      </c>
      <c r="Q2358">
        <v>4</v>
      </c>
      <c r="R2358">
        <v>5</v>
      </c>
    </row>
    <row r="2359" spans="1:18" x14ac:dyDescent="0.25">
      <c r="A2359" s="8" t="s">
        <v>697</v>
      </c>
      <c r="B2359">
        <v>1</v>
      </c>
      <c r="C2359">
        <v>0</v>
      </c>
      <c r="D2359">
        <v>2020</v>
      </c>
      <c r="E2359">
        <v>9</v>
      </c>
      <c r="F2359" t="s">
        <v>651</v>
      </c>
      <c r="G2359">
        <v>1406</v>
      </c>
      <c r="H2359" t="b">
        <v>0</v>
      </c>
      <c r="I2359">
        <v>285</v>
      </c>
      <c r="J2359">
        <v>0</v>
      </c>
      <c r="K2359">
        <v>1</v>
      </c>
      <c r="L2359" t="s">
        <v>19</v>
      </c>
      <c r="M2359" t="s">
        <v>23</v>
      </c>
      <c r="N2359" t="s">
        <v>24</v>
      </c>
      <c r="O2359" t="s">
        <v>27</v>
      </c>
      <c r="P2359">
        <v>2</v>
      </c>
      <c r="Q2359">
        <v>2</v>
      </c>
      <c r="R2359">
        <v>4</v>
      </c>
    </row>
    <row r="2360" spans="1:18" x14ac:dyDescent="0.25">
      <c r="A2360" s="8" t="s">
        <v>697</v>
      </c>
      <c r="B2360">
        <v>1</v>
      </c>
      <c r="C2360">
        <v>0</v>
      </c>
      <c r="D2360">
        <v>2020</v>
      </c>
      <c r="E2360">
        <v>9</v>
      </c>
      <c r="F2360" t="s">
        <v>651</v>
      </c>
      <c r="G2360">
        <v>1800</v>
      </c>
      <c r="H2360" t="b">
        <v>0</v>
      </c>
      <c r="I2360">
        <v>285</v>
      </c>
      <c r="J2360">
        <v>1785</v>
      </c>
      <c r="K2360">
        <v>1</v>
      </c>
      <c r="L2360" t="s">
        <v>19</v>
      </c>
      <c r="M2360" t="s">
        <v>30</v>
      </c>
      <c r="N2360" t="s">
        <v>31</v>
      </c>
      <c r="O2360" t="s">
        <v>33</v>
      </c>
      <c r="P2360">
        <v>2</v>
      </c>
      <c r="Q2360">
        <v>4</v>
      </c>
      <c r="R2360">
        <v>1</v>
      </c>
    </row>
    <row r="2361" spans="1:18" x14ac:dyDescent="0.25">
      <c r="A2361" s="8" t="s">
        <v>697</v>
      </c>
      <c r="B2361">
        <v>1</v>
      </c>
      <c r="C2361">
        <v>0</v>
      </c>
      <c r="D2361">
        <v>2020</v>
      </c>
      <c r="E2361">
        <v>9</v>
      </c>
      <c r="F2361" t="s">
        <v>651</v>
      </c>
      <c r="G2361">
        <v>3820</v>
      </c>
      <c r="H2361" t="b">
        <v>0</v>
      </c>
      <c r="I2361">
        <v>0</v>
      </c>
      <c r="J2361">
        <v>285</v>
      </c>
      <c r="K2361">
        <v>2</v>
      </c>
      <c r="L2361" t="s">
        <v>51</v>
      </c>
      <c r="M2361" t="s">
        <v>52</v>
      </c>
      <c r="N2361" t="s">
        <v>52</v>
      </c>
      <c r="O2361" t="s">
        <v>119</v>
      </c>
      <c r="P2361">
        <v>3</v>
      </c>
      <c r="Q2361">
        <v>8</v>
      </c>
      <c r="R2361">
        <v>1</v>
      </c>
    </row>
    <row r="2362" spans="1:18" x14ac:dyDescent="0.25">
      <c r="A2362" s="8" t="s">
        <v>697</v>
      </c>
      <c r="B2362">
        <v>1</v>
      </c>
      <c r="C2362">
        <v>0</v>
      </c>
      <c r="D2362">
        <v>2020</v>
      </c>
      <c r="E2362">
        <v>9</v>
      </c>
      <c r="F2362" t="s">
        <v>651</v>
      </c>
      <c r="G2362">
        <v>6850</v>
      </c>
      <c r="H2362" t="b">
        <v>0</v>
      </c>
      <c r="I2362">
        <v>1500</v>
      </c>
      <c r="J2362">
        <v>0</v>
      </c>
      <c r="K2362">
        <v>0</v>
      </c>
      <c r="L2362" t="s">
        <v>70</v>
      </c>
      <c r="M2362" t="s">
        <v>82</v>
      </c>
      <c r="N2362" t="s">
        <v>103</v>
      </c>
      <c r="O2362" t="s">
        <v>103</v>
      </c>
      <c r="P2362">
        <v>2</v>
      </c>
      <c r="Q2362">
        <v>4</v>
      </c>
      <c r="R2362">
        <v>11</v>
      </c>
    </row>
    <row r="2363" spans="1:18" x14ac:dyDescent="0.25">
      <c r="A2363" s="8" t="s">
        <v>697</v>
      </c>
      <c r="B2363">
        <v>1</v>
      </c>
      <c r="C2363">
        <v>0</v>
      </c>
      <c r="D2363">
        <v>2020</v>
      </c>
      <c r="E2363">
        <v>9</v>
      </c>
      <c r="F2363" t="s">
        <v>655</v>
      </c>
      <c r="G2363">
        <v>630</v>
      </c>
      <c r="H2363" t="b">
        <v>0</v>
      </c>
      <c r="I2363">
        <v>3650</v>
      </c>
      <c r="J2363">
        <v>450</v>
      </c>
      <c r="K2363">
        <v>1</v>
      </c>
      <c r="L2363" t="s">
        <v>9</v>
      </c>
      <c r="M2363" t="s">
        <v>13</v>
      </c>
      <c r="N2363" t="s">
        <v>14</v>
      </c>
      <c r="O2363" t="s">
        <v>16</v>
      </c>
      <c r="P2363">
        <v>1</v>
      </c>
      <c r="Q2363">
        <v>2</v>
      </c>
      <c r="R2363">
        <v>3</v>
      </c>
    </row>
    <row r="2364" spans="1:18" x14ac:dyDescent="0.25">
      <c r="A2364" s="8" t="s">
        <v>697</v>
      </c>
      <c r="B2364">
        <v>1</v>
      </c>
      <c r="C2364">
        <v>0</v>
      </c>
      <c r="D2364">
        <v>2020</v>
      </c>
      <c r="E2364">
        <v>9</v>
      </c>
      <c r="F2364" t="s">
        <v>655</v>
      </c>
      <c r="G2364">
        <v>1406</v>
      </c>
      <c r="H2364" t="b">
        <v>0</v>
      </c>
      <c r="I2364">
        <v>3049.5</v>
      </c>
      <c r="J2364">
        <v>0</v>
      </c>
      <c r="K2364">
        <v>1</v>
      </c>
      <c r="L2364" t="s">
        <v>19</v>
      </c>
      <c r="M2364" t="s">
        <v>23</v>
      </c>
      <c r="N2364" t="s">
        <v>24</v>
      </c>
      <c r="O2364" t="s">
        <v>27</v>
      </c>
      <c r="P2364">
        <v>2</v>
      </c>
      <c r="Q2364">
        <v>2</v>
      </c>
      <c r="R2364">
        <v>4</v>
      </c>
    </row>
    <row r="2365" spans="1:18" x14ac:dyDescent="0.25">
      <c r="A2365" s="8" t="s">
        <v>697</v>
      </c>
      <c r="B2365">
        <v>1</v>
      </c>
      <c r="C2365">
        <v>0</v>
      </c>
      <c r="D2365">
        <v>2020</v>
      </c>
      <c r="E2365">
        <v>9</v>
      </c>
      <c r="F2365" t="s">
        <v>655</v>
      </c>
      <c r="G2365">
        <v>1800</v>
      </c>
      <c r="H2365" t="b">
        <v>0</v>
      </c>
      <c r="I2365">
        <v>3049.5</v>
      </c>
      <c r="J2365">
        <v>19099.5</v>
      </c>
      <c r="K2365">
        <v>1</v>
      </c>
      <c r="L2365" t="s">
        <v>19</v>
      </c>
      <c r="M2365" t="s">
        <v>30</v>
      </c>
      <c r="N2365" t="s">
        <v>31</v>
      </c>
      <c r="O2365" t="s">
        <v>33</v>
      </c>
      <c r="P2365">
        <v>2</v>
      </c>
      <c r="Q2365">
        <v>4</v>
      </c>
      <c r="R2365">
        <v>1</v>
      </c>
    </row>
    <row r="2366" spans="1:18" x14ac:dyDescent="0.25">
      <c r="A2366" s="8" t="s">
        <v>697</v>
      </c>
      <c r="B2366">
        <v>1</v>
      </c>
      <c r="C2366">
        <v>0</v>
      </c>
      <c r="D2366">
        <v>2020</v>
      </c>
      <c r="E2366">
        <v>9</v>
      </c>
      <c r="F2366" t="s">
        <v>655</v>
      </c>
      <c r="G2366">
        <v>3300</v>
      </c>
      <c r="H2366" t="b">
        <v>0</v>
      </c>
      <c r="I2366">
        <v>2380</v>
      </c>
      <c r="J2366">
        <v>2380</v>
      </c>
      <c r="K2366">
        <v>2</v>
      </c>
      <c r="L2366" t="s">
        <v>51</v>
      </c>
      <c r="M2366" t="s">
        <v>149</v>
      </c>
      <c r="N2366" t="s">
        <v>149</v>
      </c>
      <c r="O2366" t="s">
        <v>150</v>
      </c>
      <c r="P2366">
        <v>3</v>
      </c>
      <c r="Q2366">
        <v>4</v>
      </c>
      <c r="R2366">
        <v>1</v>
      </c>
    </row>
    <row r="2367" spans="1:18" x14ac:dyDescent="0.25">
      <c r="A2367" s="8" t="s">
        <v>697</v>
      </c>
      <c r="B2367">
        <v>1</v>
      </c>
      <c r="C2367">
        <v>0</v>
      </c>
      <c r="D2367">
        <v>2020</v>
      </c>
      <c r="E2367">
        <v>9</v>
      </c>
      <c r="F2367" t="s">
        <v>655</v>
      </c>
      <c r="G2367">
        <v>3820</v>
      </c>
      <c r="H2367" t="b">
        <v>0</v>
      </c>
      <c r="I2367">
        <v>0</v>
      </c>
      <c r="J2367">
        <v>3049.5</v>
      </c>
      <c r="K2367">
        <v>2</v>
      </c>
      <c r="L2367" t="s">
        <v>51</v>
      </c>
      <c r="M2367" t="s">
        <v>52</v>
      </c>
      <c r="N2367" t="s">
        <v>52</v>
      </c>
      <c r="O2367" t="s">
        <v>119</v>
      </c>
      <c r="P2367">
        <v>3</v>
      </c>
      <c r="Q2367">
        <v>8</v>
      </c>
      <c r="R2367">
        <v>1</v>
      </c>
    </row>
    <row r="2368" spans="1:18" x14ac:dyDescent="0.25">
      <c r="A2368" s="8" t="s">
        <v>697</v>
      </c>
      <c r="B2368">
        <v>1</v>
      </c>
      <c r="C2368">
        <v>0</v>
      </c>
      <c r="D2368">
        <v>2020</v>
      </c>
      <c r="E2368">
        <v>9</v>
      </c>
      <c r="F2368" t="s">
        <v>655</v>
      </c>
      <c r="G2368">
        <v>5400</v>
      </c>
      <c r="H2368" t="b">
        <v>0</v>
      </c>
      <c r="I2368">
        <v>1000</v>
      </c>
      <c r="J2368">
        <v>0</v>
      </c>
      <c r="K2368">
        <v>0</v>
      </c>
      <c r="L2368" t="s">
        <v>70</v>
      </c>
      <c r="M2368" t="s">
        <v>71</v>
      </c>
      <c r="N2368" t="s">
        <v>72</v>
      </c>
      <c r="O2368" t="s">
        <v>152</v>
      </c>
      <c r="P2368">
        <v>2</v>
      </c>
      <c r="Q2368">
        <v>1</v>
      </c>
      <c r="R2368">
        <v>2</v>
      </c>
    </row>
    <row r="2369" spans="1:18" x14ac:dyDescent="0.25">
      <c r="A2369" s="8" t="s">
        <v>697</v>
      </c>
      <c r="B2369">
        <v>1</v>
      </c>
      <c r="C2369">
        <v>0</v>
      </c>
      <c r="D2369">
        <v>2020</v>
      </c>
      <c r="E2369">
        <v>9</v>
      </c>
      <c r="F2369" t="s">
        <v>655</v>
      </c>
      <c r="G2369">
        <v>6220</v>
      </c>
      <c r="H2369" t="b">
        <v>0</v>
      </c>
      <c r="I2369">
        <v>450</v>
      </c>
      <c r="J2369">
        <v>0</v>
      </c>
      <c r="K2369">
        <v>0</v>
      </c>
      <c r="L2369" t="s">
        <v>70</v>
      </c>
      <c r="M2369" t="s">
        <v>134</v>
      </c>
      <c r="N2369" t="s">
        <v>137</v>
      </c>
      <c r="O2369" t="s">
        <v>138</v>
      </c>
      <c r="P2369">
        <v>2</v>
      </c>
      <c r="Q2369">
        <v>3</v>
      </c>
      <c r="R2369">
        <v>2</v>
      </c>
    </row>
    <row r="2370" spans="1:18" x14ac:dyDescent="0.25">
      <c r="A2370" s="8" t="s">
        <v>697</v>
      </c>
      <c r="B2370">
        <v>1</v>
      </c>
      <c r="C2370">
        <v>0</v>
      </c>
      <c r="D2370">
        <v>2020</v>
      </c>
      <c r="E2370">
        <v>9</v>
      </c>
      <c r="F2370" t="s">
        <v>655</v>
      </c>
      <c r="G2370">
        <v>6301</v>
      </c>
      <c r="H2370" t="b">
        <v>0</v>
      </c>
      <c r="I2370">
        <v>2300</v>
      </c>
      <c r="J2370">
        <v>0</v>
      </c>
      <c r="K2370">
        <v>0</v>
      </c>
      <c r="L2370" t="s">
        <v>70</v>
      </c>
      <c r="M2370" t="s">
        <v>82</v>
      </c>
      <c r="N2370" t="s">
        <v>83</v>
      </c>
      <c r="O2370" t="s">
        <v>122</v>
      </c>
      <c r="P2370">
        <v>2</v>
      </c>
      <c r="Q2370">
        <v>4</v>
      </c>
      <c r="R2370">
        <v>10</v>
      </c>
    </row>
    <row r="2371" spans="1:18" x14ac:dyDescent="0.25">
      <c r="A2371" s="8" t="s">
        <v>697</v>
      </c>
      <c r="B2371">
        <v>1</v>
      </c>
      <c r="C2371">
        <v>0</v>
      </c>
      <c r="D2371">
        <v>2020</v>
      </c>
      <c r="E2371">
        <v>9</v>
      </c>
      <c r="F2371" t="s">
        <v>655</v>
      </c>
      <c r="G2371">
        <v>6470</v>
      </c>
      <c r="H2371" t="b">
        <v>0</v>
      </c>
      <c r="I2371">
        <v>1000</v>
      </c>
      <c r="J2371">
        <v>0</v>
      </c>
      <c r="K2371">
        <v>0</v>
      </c>
      <c r="L2371" t="s">
        <v>70</v>
      </c>
      <c r="M2371" t="s">
        <v>82</v>
      </c>
      <c r="N2371" t="s">
        <v>91</v>
      </c>
      <c r="O2371" t="s">
        <v>92</v>
      </c>
      <c r="P2371">
        <v>2</v>
      </c>
      <c r="Q2371">
        <v>4</v>
      </c>
      <c r="R2371">
        <v>3</v>
      </c>
    </row>
    <row r="2372" spans="1:18" x14ac:dyDescent="0.25">
      <c r="A2372" s="8" t="s">
        <v>697</v>
      </c>
      <c r="B2372">
        <v>1</v>
      </c>
      <c r="C2372">
        <v>0</v>
      </c>
      <c r="D2372">
        <v>2020</v>
      </c>
      <c r="E2372">
        <v>9</v>
      </c>
      <c r="F2372" t="s">
        <v>655</v>
      </c>
      <c r="G2372">
        <v>6835</v>
      </c>
      <c r="H2372" t="b">
        <v>0</v>
      </c>
      <c r="I2372">
        <v>5000</v>
      </c>
      <c r="J2372">
        <v>0</v>
      </c>
      <c r="K2372">
        <v>0</v>
      </c>
      <c r="L2372" t="s">
        <v>70</v>
      </c>
      <c r="M2372" t="s">
        <v>82</v>
      </c>
      <c r="N2372" t="s">
        <v>83</v>
      </c>
      <c r="O2372" t="s">
        <v>153</v>
      </c>
      <c r="P2372">
        <v>2</v>
      </c>
      <c r="Q2372">
        <v>4</v>
      </c>
      <c r="R2372">
        <v>10</v>
      </c>
    </row>
    <row r="2373" spans="1:18" x14ac:dyDescent="0.25">
      <c r="A2373" s="8" t="s">
        <v>697</v>
      </c>
      <c r="B2373">
        <v>1</v>
      </c>
      <c r="C2373">
        <v>0</v>
      </c>
      <c r="D2373">
        <v>2020</v>
      </c>
      <c r="E2373">
        <v>9</v>
      </c>
      <c r="F2373" t="s">
        <v>655</v>
      </c>
      <c r="G2373">
        <v>6859</v>
      </c>
      <c r="H2373" t="b">
        <v>0</v>
      </c>
      <c r="I2373">
        <v>3100</v>
      </c>
      <c r="J2373">
        <v>0</v>
      </c>
      <c r="K2373">
        <v>0</v>
      </c>
      <c r="L2373" t="s">
        <v>70</v>
      </c>
      <c r="M2373" t="s">
        <v>82</v>
      </c>
      <c r="N2373" t="s">
        <v>103</v>
      </c>
      <c r="O2373" t="s">
        <v>105</v>
      </c>
      <c r="P2373">
        <v>2</v>
      </c>
      <c r="Q2373">
        <v>4</v>
      </c>
      <c r="R2373">
        <v>11</v>
      </c>
    </row>
    <row r="2374" spans="1:18" x14ac:dyDescent="0.25">
      <c r="A2374" s="8" t="s">
        <v>697</v>
      </c>
      <c r="B2374">
        <v>1</v>
      </c>
      <c r="C2374">
        <v>0</v>
      </c>
      <c r="D2374">
        <v>2020</v>
      </c>
      <c r="E2374">
        <v>9</v>
      </c>
      <c r="F2374" t="s">
        <v>652</v>
      </c>
      <c r="G2374">
        <v>1406</v>
      </c>
      <c r="H2374" t="b">
        <v>0</v>
      </c>
      <c r="I2374">
        <v>836</v>
      </c>
      <c r="J2374">
        <v>0</v>
      </c>
      <c r="K2374">
        <v>1</v>
      </c>
      <c r="L2374" t="s">
        <v>19</v>
      </c>
      <c r="M2374" t="s">
        <v>23</v>
      </c>
      <c r="N2374" t="s">
        <v>24</v>
      </c>
      <c r="O2374" t="s">
        <v>27</v>
      </c>
      <c r="P2374">
        <v>2</v>
      </c>
      <c r="Q2374">
        <v>2</v>
      </c>
      <c r="R2374">
        <v>4</v>
      </c>
    </row>
    <row r="2375" spans="1:18" x14ac:dyDescent="0.25">
      <c r="A2375" s="8" t="s">
        <v>697</v>
      </c>
      <c r="B2375">
        <v>1</v>
      </c>
      <c r="C2375">
        <v>0</v>
      </c>
      <c r="D2375">
        <v>2020</v>
      </c>
      <c r="E2375">
        <v>9</v>
      </c>
      <c r="F2375" t="s">
        <v>652</v>
      </c>
      <c r="G2375">
        <v>1800</v>
      </c>
      <c r="H2375" t="b">
        <v>0</v>
      </c>
      <c r="I2375">
        <v>342</v>
      </c>
      <c r="J2375">
        <v>17610.919999999998</v>
      </c>
      <c r="K2375">
        <v>1</v>
      </c>
      <c r="L2375" t="s">
        <v>19</v>
      </c>
      <c r="M2375" t="s">
        <v>30</v>
      </c>
      <c r="N2375" t="s">
        <v>31</v>
      </c>
      <c r="O2375" t="s">
        <v>33</v>
      </c>
      <c r="P2375">
        <v>2</v>
      </c>
      <c r="Q2375">
        <v>4</v>
      </c>
      <c r="R2375">
        <v>1</v>
      </c>
    </row>
    <row r="2376" spans="1:18" x14ac:dyDescent="0.25">
      <c r="A2376" s="8" t="s">
        <v>697</v>
      </c>
      <c r="B2376">
        <v>1</v>
      </c>
      <c r="C2376">
        <v>0</v>
      </c>
      <c r="D2376">
        <v>2020</v>
      </c>
      <c r="E2376">
        <v>9</v>
      </c>
      <c r="F2376" t="s">
        <v>652</v>
      </c>
      <c r="G2376">
        <v>3300</v>
      </c>
      <c r="H2376" t="b">
        <v>0</v>
      </c>
      <c r="I2376">
        <v>1785</v>
      </c>
      <c r="J2376">
        <v>1785</v>
      </c>
      <c r="K2376">
        <v>2</v>
      </c>
      <c r="L2376" t="s">
        <v>51</v>
      </c>
      <c r="M2376" t="s">
        <v>149</v>
      </c>
      <c r="N2376" t="s">
        <v>149</v>
      </c>
      <c r="O2376" t="s">
        <v>150</v>
      </c>
      <c r="P2376">
        <v>3</v>
      </c>
      <c r="Q2376">
        <v>4</v>
      </c>
      <c r="R2376">
        <v>1</v>
      </c>
    </row>
    <row r="2377" spans="1:18" x14ac:dyDescent="0.25">
      <c r="A2377" s="8" t="s">
        <v>697</v>
      </c>
      <c r="B2377">
        <v>1</v>
      </c>
      <c r="C2377">
        <v>0</v>
      </c>
      <c r="D2377">
        <v>2020</v>
      </c>
      <c r="E2377">
        <v>9</v>
      </c>
      <c r="F2377" t="s">
        <v>652</v>
      </c>
      <c r="G2377">
        <v>3820</v>
      </c>
      <c r="H2377" t="b">
        <v>0</v>
      </c>
      <c r="I2377">
        <v>0</v>
      </c>
      <c r="J2377">
        <v>342</v>
      </c>
      <c r="K2377">
        <v>2</v>
      </c>
      <c r="L2377" t="s">
        <v>51</v>
      </c>
      <c r="M2377" t="s">
        <v>52</v>
      </c>
      <c r="N2377" t="s">
        <v>52</v>
      </c>
      <c r="O2377" t="s">
        <v>119</v>
      </c>
      <c r="P2377">
        <v>3</v>
      </c>
      <c r="Q2377">
        <v>8</v>
      </c>
      <c r="R2377">
        <v>1</v>
      </c>
    </row>
    <row r="2378" spans="1:18" x14ac:dyDescent="0.25">
      <c r="A2378" s="8" t="s">
        <v>697</v>
      </c>
      <c r="B2378">
        <v>1</v>
      </c>
      <c r="C2378">
        <v>0</v>
      </c>
      <c r="D2378">
        <v>2020</v>
      </c>
      <c r="E2378">
        <v>9</v>
      </c>
      <c r="F2378" t="s">
        <v>652</v>
      </c>
      <c r="G2378">
        <v>6024</v>
      </c>
      <c r="H2378" t="b">
        <v>0</v>
      </c>
      <c r="I2378">
        <v>10000</v>
      </c>
      <c r="J2378">
        <v>0</v>
      </c>
      <c r="K2378">
        <v>0</v>
      </c>
      <c r="L2378" t="s">
        <v>70</v>
      </c>
      <c r="M2378" t="s">
        <v>74</v>
      </c>
      <c r="N2378" t="s">
        <v>75</v>
      </c>
      <c r="O2378" t="s">
        <v>77</v>
      </c>
      <c r="P2378">
        <v>2</v>
      </c>
      <c r="Q2378">
        <v>2</v>
      </c>
      <c r="R2378">
        <v>1</v>
      </c>
    </row>
    <row r="2379" spans="1:18" x14ac:dyDescent="0.25">
      <c r="A2379" s="8" t="s">
        <v>697</v>
      </c>
      <c r="B2379">
        <v>1</v>
      </c>
      <c r="C2379">
        <v>0</v>
      </c>
      <c r="D2379">
        <v>2020</v>
      </c>
      <c r="E2379">
        <v>9</v>
      </c>
      <c r="F2379" t="s">
        <v>652</v>
      </c>
      <c r="G2379">
        <v>6110</v>
      </c>
      <c r="H2379" t="b">
        <v>0</v>
      </c>
      <c r="I2379">
        <v>1243.8700000000001</v>
      </c>
      <c r="J2379">
        <v>0</v>
      </c>
      <c r="K2379">
        <v>0</v>
      </c>
      <c r="L2379" t="s">
        <v>70</v>
      </c>
      <c r="M2379" t="s">
        <v>74</v>
      </c>
      <c r="N2379" t="s">
        <v>78</v>
      </c>
      <c r="O2379" t="s">
        <v>79</v>
      </c>
      <c r="P2379">
        <v>2</v>
      </c>
      <c r="Q2379">
        <v>2</v>
      </c>
      <c r="R2379">
        <v>2</v>
      </c>
    </row>
    <row r="2380" spans="1:18" x14ac:dyDescent="0.25">
      <c r="A2380" s="8" t="s">
        <v>697</v>
      </c>
      <c r="B2380">
        <v>1</v>
      </c>
      <c r="C2380">
        <v>0</v>
      </c>
      <c r="D2380">
        <v>2020</v>
      </c>
      <c r="E2380">
        <v>9</v>
      </c>
      <c r="F2380" t="s">
        <v>652</v>
      </c>
      <c r="G2380">
        <v>6111</v>
      </c>
      <c r="H2380" t="b">
        <v>0</v>
      </c>
      <c r="I2380">
        <v>31.05</v>
      </c>
      <c r="J2380">
        <v>0</v>
      </c>
      <c r="K2380">
        <v>0</v>
      </c>
      <c r="L2380" t="s">
        <v>70</v>
      </c>
      <c r="M2380" t="s">
        <v>74</v>
      </c>
      <c r="N2380" t="s">
        <v>78</v>
      </c>
      <c r="O2380" t="s">
        <v>80</v>
      </c>
      <c r="P2380">
        <v>2</v>
      </c>
      <c r="Q2380">
        <v>2</v>
      </c>
      <c r="R2380">
        <v>2</v>
      </c>
    </row>
    <row r="2381" spans="1:18" x14ac:dyDescent="0.25">
      <c r="A2381" s="8" t="s">
        <v>697</v>
      </c>
      <c r="B2381">
        <v>1</v>
      </c>
      <c r="C2381">
        <v>0</v>
      </c>
      <c r="D2381">
        <v>2020</v>
      </c>
      <c r="E2381">
        <v>9</v>
      </c>
      <c r="F2381" t="s">
        <v>652</v>
      </c>
      <c r="G2381">
        <v>6120</v>
      </c>
      <c r="H2381" t="b">
        <v>0</v>
      </c>
      <c r="I2381">
        <v>100</v>
      </c>
      <c r="J2381">
        <v>0</v>
      </c>
      <c r="K2381">
        <v>0</v>
      </c>
      <c r="L2381" t="s">
        <v>70</v>
      </c>
      <c r="M2381" t="s">
        <v>74</v>
      </c>
      <c r="N2381" t="s">
        <v>78</v>
      </c>
      <c r="O2381" t="s">
        <v>81</v>
      </c>
      <c r="P2381">
        <v>2</v>
      </c>
      <c r="Q2381">
        <v>2</v>
      </c>
      <c r="R2381">
        <v>2</v>
      </c>
    </row>
    <row r="2382" spans="1:18" x14ac:dyDescent="0.25">
      <c r="A2382" s="8" t="s">
        <v>697</v>
      </c>
      <c r="B2382">
        <v>1</v>
      </c>
      <c r="C2382">
        <v>0</v>
      </c>
      <c r="D2382">
        <v>2020</v>
      </c>
      <c r="E2382">
        <v>9</v>
      </c>
      <c r="F2382" t="s">
        <v>652</v>
      </c>
      <c r="G2382">
        <v>6560</v>
      </c>
      <c r="H2382" t="b">
        <v>0</v>
      </c>
      <c r="I2382">
        <v>600</v>
      </c>
      <c r="J2382">
        <v>0</v>
      </c>
      <c r="K2382">
        <v>0</v>
      </c>
      <c r="L2382" t="s">
        <v>70</v>
      </c>
      <c r="M2382" t="s">
        <v>82</v>
      </c>
      <c r="N2382" t="s">
        <v>154</v>
      </c>
      <c r="O2382" t="s">
        <v>155</v>
      </c>
      <c r="P2382">
        <v>2</v>
      </c>
      <c r="Q2382">
        <v>4</v>
      </c>
      <c r="R2382">
        <v>4</v>
      </c>
    </row>
    <row r="2383" spans="1:18" x14ac:dyDescent="0.25">
      <c r="A2383" s="8" t="s">
        <v>697</v>
      </c>
      <c r="B2383">
        <v>1</v>
      </c>
      <c r="C2383">
        <v>0</v>
      </c>
      <c r="D2383">
        <v>2020</v>
      </c>
      <c r="E2383">
        <v>9</v>
      </c>
      <c r="F2383" t="s">
        <v>652</v>
      </c>
      <c r="G2383">
        <v>6600</v>
      </c>
      <c r="H2383" t="b">
        <v>0</v>
      </c>
      <c r="I2383">
        <v>1500</v>
      </c>
      <c r="J2383">
        <v>0</v>
      </c>
      <c r="K2383">
        <v>0</v>
      </c>
      <c r="L2383" t="s">
        <v>70</v>
      </c>
      <c r="M2383" t="s">
        <v>82</v>
      </c>
      <c r="N2383" t="s">
        <v>94</v>
      </c>
      <c r="O2383" t="s">
        <v>116</v>
      </c>
      <c r="P2383">
        <v>2</v>
      </c>
      <c r="Q2383">
        <v>4</v>
      </c>
      <c r="R2383">
        <v>5</v>
      </c>
    </row>
    <row r="2384" spans="1:18" x14ac:dyDescent="0.25">
      <c r="A2384" s="8" t="s">
        <v>697</v>
      </c>
      <c r="B2384">
        <v>1</v>
      </c>
      <c r="C2384">
        <v>0</v>
      </c>
      <c r="D2384">
        <v>2020</v>
      </c>
      <c r="E2384">
        <v>9</v>
      </c>
      <c r="F2384" t="s">
        <v>652</v>
      </c>
      <c r="G2384">
        <v>6640</v>
      </c>
      <c r="H2384" t="b">
        <v>0</v>
      </c>
      <c r="I2384">
        <v>300</v>
      </c>
      <c r="J2384">
        <v>0</v>
      </c>
      <c r="K2384">
        <v>0</v>
      </c>
      <c r="L2384" t="s">
        <v>70</v>
      </c>
      <c r="M2384" t="s">
        <v>82</v>
      </c>
      <c r="N2384" t="s">
        <v>94</v>
      </c>
      <c r="O2384" t="s">
        <v>95</v>
      </c>
      <c r="P2384">
        <v>2</v>
      </c>
      <c r="Q2384">
        <v>4</v>
      </c>
      <c r="R2384">
        <v>5</v>
      </c>
    </row>
    <row r="2385" spans="1:18" x14ac:dyDescent="0.25">
      <c r="A2385" s="8" t="s">
        <v>697</v>
      </c>
      <c r="B2385">
        <v>1</v>
      </c>
      <c r="C2385">
        <v>0</v>
      </c>
      <c r="D2385">
        <v>2020</v>
      </c>
      <c r="E2385">
        <v>9</v>
      </c>
      <c r="F2385" t="s">
        <v>652</v>
      </c>
      <c r="G2385">
        <v>6650</v>
      </c>
      <c r="H2385" t="b">
        <v>0</v>
      </c>
      <c r="I2385">
        <v>1000</v>
      </c>
      <c r="J2385">
        <v>0</v>
      </c>
      <c r="K2385">
        <v>0</v>
      </c>
      <c r="L2385" t="s">
        <v>70</v>
      </c>
      <c r="M2385" t="s">
        <v>82</v>
      </c>
      <c r="N2385" t="s">
        <v>94</v>
      </c>
      <c r="O2385" t="s">
        <v>96</v>
      </c>
      <c r="P2385">
        <v>2</v>
      </c>
      <c r="Q2385">
        <v>4</v>
      </c>
      <c r="R2385">
        <v>5</v>
      </c>
    </row>
    <row r="2386" spans="1:18" x14ac:dyDescent="0.25">
      <c r="A2386" s="8" t="s">
        <v>697</v>
      </c>
      <c r="B2386">
        <v>1</v>
      </c>
      <c r="C2386">
        <v>0</v>
      </c>
      <c r="D2386">
        <v>2020</v>
      </c>
      <c r="E2386">
        <v>9</v>
      </c>
      <c r="F2386" t="s">
        <v>652</v>
      </c>
      <c r="G2386">
        <v>6825</v>
      </c>
      <c r="H2386" t="b">
        <v>0</v>
      </c>
      <c r="I2386">
        <v>2000</v>
      </c>
      <c r="J2386">
        <v>0</v>
      </c>
      <c r="K2386">
        <v>0</v>
      </c>
      <c r="L2386" t="s">
        <v>70</v>
      </c>
      <c r="M2386" t="s">
        <v>82</v>
      </c>
      <c r="N2386" t="s">
        <v>101</v>
      </c>
      <c r="O2386" t="s">
        <v>102</v>
      </c>
      <c r="P2386">
        <v>2</v>
      </c>
      <c r="Q2386">
        <v>4</v>
      </c>
      <c r="R2386">
        <v>9</v>
      </c>
    </row>
    <row r="2387" spans="1:18" x14ac:dyDescent="0.25">
      <c r="A2387" s="8" t="s">
        <v>697</v>
      </c>
      <c r="B2387">
        <v>1</v>
      </c>
      <c r="C2387">
        <v>0</v>
      </c>
      <c r="D2387">
        <v>2020</v>
      </c>
      <c r="E2387">
        <v>9</v>
      </c>
      <c r="F2387" t="s">
        <v>653</v>
      </c>
      <c r="G2387">
        <v>143</v>
      </c>
      <c r="H2387" t="b">
        <v>0</v>
      </c>
      <c r="I2387">
        <v>198061.78</v>
      </c>
      <c r="J2387">
        <v>0</v>
      </c>
      <c r="K2387">
        <v>1</v>
      </c>
      <c r="L2387" t="s">
        <v>9</v>
      </c>
      <c r="M2387" t="s">
        <v>10</v>
      </c>
      <c r="N2387" t="s">
        <v>11</v>
      </c>
      <c r="O2387" t="s">
        <v>12</v>
      </c>
      <c r="P2387">
        <v>1</v>
      </c>
      <c r="Q2387">
        <v>1</v>
      </c>
      <c r="R2387">
        <v>1</v>
      </c>
    </row>
    <row r="2388" spans="1:18" x14ac:dyDescent="0.25">
      <c r="A2388" s="8" t="s">
        <v>697</v>
      </c>
      <c r="B2388">
        <v>1</v>
      </c>
      <c r="C2388">
        <v>0</v>
      </c>
      <c r="D2388">
        <v>2020</v>
      </c>
      <c r="E2388">
        <v>9</v>
      </c>
      <c r="F2388" t="s">
        <v>653</v>
      </c>
      <c r="G2388">
        <v>1406</v>
      </c>
      <c r="H2388" t="b">
        <v>0</v>
      </c>
      <c r="I2388">
        <v>33197.75</v>
      </c>
      <c r="J2388">
        <v>0</v>
      </c>
      <c r="K2388">
        <v>1</v>
      </c>
      <c r="L2388" t="s">
        <v>19</v>
      </c>
      <c r="M2388" t="s">
        <v>23</v>
      </c>
      <c r="N2388" t="s">
        <v>24</v>
      </c>
      <c r="O2388" t="s">
        <v>27</v>
      </c>
      <c r="P2388">
        <v>2</v>
      </c>
      <c r="Q2388">
        <v>2</v>
      </c>
      <c r="R2388">
        <v>4</v>
      </c>
    </row>
    <row r="2389" spans="1:18" x14ac:dyDescent="0.25">
      <c r="A2389" s="8" t="s">
        <v>697</v>
      </c>
      <c r="B2389">
        <v>1</v>
      </c>
      <c r="C2389">
        <v>0</v>
      </c>
      <c r="D2389">
        <v>2020</v>
      </c>
      <c r="E2389">
        <v>9</v>
      </c>
      <c r="F2389" t="s">
        <v>653</v>
      </c>
      <c r="G2389">
        <v>1800</v>
      </c>
      <c r="H2389" t="b">
        <v>0</v>
      </c>
      <c r="I2389">
        <v>36160.61</v>
      </c>
      <c r="J2389">
        <v>249896.14</v>
      </c>
      <c r="K2389">
        <v>1</v>
      </c>
      <c r="L2389" t="s">
        <v>19</v>
      </c>
      <c r="M2389" t="s">
        <v>30</v>
      </c>
      <c r="N2389" t="s">
        <v>31</v>
      </c>
      <c r="O2389" t="s">
        <v>33</v>
      </c>
      <c r="P2389">
        <v>2</v>
      </c>
      <c r="Q2389">
        <v>4</v>
      </c>
      <c r="R2389">
        <v>1</v>
      </c>
    </row>
    <row r="2390" spans="1:18" x14ac:dyDescent="0.25">
      <c r="A2390" s="8" t="s">
        <v>697</v>
      </c>
      <c r="B2390">
        <v>1</v>
      </c>
      <c r="C2390">
        <v>0</v>
      </c>
      <c r="D2390">
        <v>2020</v>
      </c>
      <c r="E2390">
        <v>9</v>
      </c>
      <c r="F2390" t="s">
        <v>653</v>
      </c>
      <c r="G2390">
        <v>3300</v>
      </c>
      <c r="H2390" t="b">
        <v>0</v>
      </c>
      <c r="I2390">
        <v>238948.14</v>
      </c>
      <c r="J2390">
        <v>196974.75</v>
      </c>
      <c r="K2390">
        <v>2</v>
      </c>
      <c r="L2390" t="s">
        <v>51</v>
      </c>
      <c r="M2390" t="s">
        <v>149</v>
      </c>
      <c r="N2390" t="s">
        <v>149</v>
      </c>
      <c r="O2390" t="s">
        <v>150</v>
      </c>
      <c r="P2390">
        <v>3</v>
      </c>
      <c r="Q2390">
        <v>4</v>
      </c>
      <c r="R2390">
        <v>1</v>
      </c>
    </row>
    <row r="2391" spans="1:18" x14ac:dyDescent="0.25">
      <c r="A2391" s="8" t="s">
        <v>697</v>
      </c>
      <c r="B2391">
        <v>1</v>
      </c>
      <c r="C2391">
        <v>0</v>
      </c>
      <c r="D2391">
        <v>2020</v>
      </c>
      <c r="E2391">
        <v>9</v>
      </c>
      <c r="F2391" t="s">
        <v>653</v>
      </c>
      <c r="G2391">
        <v>3820</v>
      </c>
      <c r="H2391" t="b">
        <v>0</v>
      </c>
      <c r="I2391">
        <v>0</v>
      </c>
      <c r="J2391">
        <v>36160.61</v>
      </c>
      <c r="K2391">
        <v>2</v>
      </c>
      <c r="L2391" t="s">
        <v>51</v>
      </c>
      <c r="M2391" t="s">
        <v>52</v>
      </c>
      <c r="N2391" t="s">
        <v>52</v>
      </c>
      <c r="O2391" t="s">
        <v>119</v>
      </c>
      <c r="P2391">
        <v>3</v>
      </c>
      <c r="Q2391">
        <v>8</v>
      </c>
      <c r="R2391">
        <v>1</v>
      </c>
    </row>
    <row r="2392" spans="1:18" x14ac:dyDescent="0.25">
      <c r="A2392" s="8" t="s">
        <v>697</v>
      </c>
      <c r="B2392">
        <v>1</v>
      </c>
      <c r="C2392">
        <v>0</v>
      </c>
      <c r="D2392">
        <v>2020</v>
      </c>
      <c r="E2392">
        <v>9</v>
      </c>
      <c r="F2392" t="s">
        <v>653</v>
      </c>
      <c r="G2392">
        <v>4820</v>
      </c>
      <c r="H2392" t="b">
        <v>0</v>
      </c>
      <c r="I2392">
        <v>0</v>
      </c>
      <c r="J2392">
        <v>198061.78</v>
      </c>
      <c r="K2392">
        <v>0</v>
      </c>
      <c r="L2392" t="s">
        <v>63</v>
      </c>
      <c r="M2392" t="s">
        <v>67</v>
      </c>
      <c r="N2392" t="s">
        <v>68</v>
      </c>
      <c r="O2392" t="s">
        <v>68</v>
      </c>
      <c r="P2392">
        <v>1</v>
      </c>
      <c r="Q2392">
        <v>3</v>
      </c>
      <c r="R2392">
        <v>2</v>
      </c>
    </row>
    <row r="2393" spans="1:18" x14ac:dyDescent="0.25">
      <c r="A2393" s="8" t="s">
        <v>697</v>
      </c>
      <c r="B2393">
        <v>1</v>
      </c>
      <c r="C2393">
        <v>0</v>
      </c>
      <c r="D2393">
        <v>2020</v>
      </c>
      <c r="E2393">
        <v>9</v>
      </c>
      <c r="F2393" t="s">
        <v>653</v>
      </c>
      <c r="G2393">
        <v>6301</v>
      </c>
      <c r="H2393" t="b">
        <v>0</v>
      </c>
      <c r="I2393">
        <v>170525</v>
      </c>
      <c r="J2393">
        <v>0</v>
      </c>
      <c r="K2393">
        <v>0</v>
      </c>
      <c r="L2393" t="s">
        <v>70</v>
      </c>
      <c r="M2393" t="s">
        <v>82</v>
      </c>
      <c r="N2393" t="s">
        <v>83</v>
      </c>
      <c r="O2393" t="s">
        <v>122</v>
      </c>
      <c r="P2393">
        <v>2</v>
      </c>
      <c r="Q2393">
        <v>4</v>
      </c>
      <c r="R2393">
        <v>10</v>
      </c>
    </row>
    <row r="2394" spans="1:18" x14ac:dyDescent="0.25">
      <c r="A2394" s="8" t="s">
        <v>697</v>
      </c>
      <c r="B2394">
        <v>1</v>
      </c>
      <c r="C2394">
        <v>0</v>
      </c>
      <c r="D2394">
        <v>2020</v>
      </c>
      <c r="E2394">
        <v>9</v>
      </c>
      <c r="F2394" t="s">
        <v>653</v>
      </c>
      <c r="G2394">
        <v>6650</v>
      </c>
      <c r="H2394" t="b">
        <v>0</v>
      </c>
      <c r="I2394">
        <v>1200</v>
      </c>
      <c r="J2394">
        <v>0</v>
      </c>
      <c r="K2394">
        <v>0</v>
      </c>
      <c r="L2394" t="s">
        <v>70</v>
      </c>
      <c r="M2394" t="s">
        <v>82</v>
      </c>
      <c r="N2394" t="s">
        <v>94</v>
      </c>
      <c r="O2394" t="s">
        <v>96</v>
      </c>
      <c r="P2394">
        <v>2</v>
      </c>
      <c r="Q2394">
        <v>4</v>
      </c>
      <c r="R2394">
        <v>5</v>
      </c>
    </row>
    <row r="2395" spans="1:18" x14ac:dyDescent="0.25">
      <c r="A2395" s="8" t="s">
        <v>697</v>
      </c>
      <c r="B2395">
        <v>1</v>
      </c>
      <c r="C2395">
        <v>0</v>
      </c>
      <c r="D2395">
        <v>2020</v>
      </c>
      <c r="E2395">
        <v>9</v>
      </c>
      <c r="F2395" t="s">
        <v>653</v>
      </c>
      <c r="G2395">
        <v>6825</v>
      </c>
      <c r="H2395" t="b">
        <v>0</v>
      </c>
      <c r="I2395">
        <v>3000</v>
      </c>
      <c r="J2395">
        <v>0</v>
      </c>
      <c r="K2395">
        <v>0</v>
      </c>
      <c r="L2395" t="s">
        <v>70</v>
      </c>
      <c r="M2395" t="s">
        <v>82</v>
      </c>
      <c r="N2395" t="s">
        <v>101</v>
      </c>
      <c r="O2395" t="s">
        <v>102</v>
      </c>
      <c r="P2395">
        <v>2</v>
      </c>
      <c r="Q2395">
        <v>4</v>
      </c>
      <c r="R2395">
        <v>9</v>
      </c>
    </row>
    <row r="2396" spans="1:18" x14ac:dyDescent="0.25">
      <c r="A2396" s="8" t="s">
        <v>697</v>
      </c>
      <c r="B2396">
        <v>1</v>
      </c>
      <c r="C2396">
        <v>0</v>
      </c>
      <c r="D2396">
        <v>2020</v>
      </c>
      <c r="E2396">
        <v>9</v>
      </c>
      <c r="F2396" t="s">
        <v>654</v>
      </c>
      <c r="G2396">
        <v>3900</v>
      </c>
      <c r="H2396" t="b">
        <v>0</v>
      </c>
      <c r="I2396">
        <v>62919.82</v>
      </c>
      <c r="J2396">
        <v>0</v>
      </c>
      <c r="K2396">
        <v>2</v>
      </c>
      <c r="L2396" t="s">
        <v>226</v>
      </c>
      <c r="M2396" t="s">
        <v>226</v>
      </c>
      <c r="N2396" t="s">
        <v>226</v>
      </c>
      <c r="O2396" t="s">
        <v>62</v>
      </c>
      <c r="P2396">
        <v>4</v>
      </c>
      <c r="Q2396">
        <v>1</v>
      </c>
      <c r="R2396">
        <v>1</v>
      </c>
    </row>
    <row r="2397" spans="1:18" x14ac:dyDescent="0.25">
      <c r="A2397" s="8" t="s">
        <v>697</v>
      </c>
      <c r="B2397">
        <v>1</v>
      </c>
      <c r="C2397">
        <v>0</v>
      </c>
      <c r="D2397">
        <v>2020</v>
      </c>
      <c r="E2397">
        <v>9</v>
      </c>
      <c r="F2397" t="s">
        <v>654</v>
      </c>
      <c r="G2397">
        <v>4830</v>
      </c>
      <c r="H2397" t="b">
        <v>0</v>
      </c>
      <c r="I2397">
        <v>0</v>
      </c>
      <c r="J2397">
        <v>62919.82</v>
      </c>
      <c r="K2397">
        <v>0</v>
      </c>
      <c r="L2397" t="s">
        <v>63</v>
      </c>
      <c r="M2397" t="s">
        <v>69</v>
      </c>
      <c r="N2397" t="s">
        <v>69</v>
      </c>
      <c r="O2397" t="s">
        <v>69</v>
      </c>
      <c r="P2397">
        <v>1</v>
      </c>
      <c r="Q2397">
        <v>4</v>
      </c>
      <c r="R2397">
        <v>1</v>
      </c>
    </row>
    <row r="2398" spans="1:18" x14ac:dyDescent="0.25">
      <c r="A2398" s="8" t="s">
        <v>697</v>
      </c>
      <c r="B2398">
        <v>1</v>
      </c>
      <c r="C2398">
        <v>0</v>
      </c>
      <c r="D2398">
        <v>2020</v>
      </c>
      <c r="E2398">
        <v>10</v>
      </c>
      <c r="F2398" t="s">
        <v>647</v>
      </c>
      <c r="G2398">
        <v>650</v>
      </c>
      <c r="H2398" t="b">
        <v>0</v>
      </c>
      <c r="I2398">
        <v>1600</v>
      </c>
      <c r="J2398">
        <v>250</v>
      </c>
      <c r="K2398">
        <v>1</v>
      </c>
      <c r="L2398" t="s">
        <v>9</v>
      </c>
      <c r="M2398" t="s">
        <v>13</v>
      </c>
      <c r="N2398" t="s">
        <v>14</v>
      </c>
      <c r="O2398" t="s">
        <v>17</v>
      </c>
      <c r="P2398">
        <v>1</v>
      </c>
      <c r="Q2398">
        <v>2</v>
      </c>
      <c r="R2398">
        <v>3</v>
      </c>
    </row>
    <row r="2399" spans="1:18" x14ac:dyDescent="0.25">
      <c r="A2399" s="8" t="s">
        <v>697</v>
      </c>
      <c r="B2399">
        <v>1</v>
      </c>
      <c r="C2399">
        <v>0</v>
      </c>
      <c r="D2399">
        <v>2020</v>
      </c>
      <c r="E2399">
        <v>10</v>
      </c>
      <c r="F2399" t="s">
        <v>647</v>
      </c>
      <c r="G2399">
        <v>1406</v>
      </c>
      <c r="H2399" t="b">
        <v>0</v>
      </c>
      <c r="I2399">
        <v>3019.1</v>
      </c>
      <c r="J2399">
        <v>0</v>
      </c>
      <c r="K2399">
        <v>1</v>
      </c>
      <c r="L2399" t="s">
        <v>19</v>
      </c>
      <c r="M2399" t="s">
        <v>23</v>
      </c>
      <c r="N2399" t="s">
        <v>24</v>
      </c>
      <c r="O2399" t="s">
        <v>27</v>
      </c>
      <c r="P2399">
        <v>2</v>
      </c>
      <c r="Q2399">
        <v>2</v>
      </c>
      <c r="R2399">
        <v>4</v>
      </c>
    </row>
    <row r="2400" spans="1:18" x14ac:dyDescent="0.25">
      <c r="A2400" s="8" t="s">
        <v>697</v>
      </c>
      <c r="B2400">
        <v>1</v>
      </c>
      <c r="C2400">
        <v>0</v>
      </c>
      <c r="D2400">
        <v>2020</v>
      </c>
      <c r="E2400">
        <v>10</v>
      </c>
      <c r="F2400" t="s">
        <v>647</v>
      </c>
      <c r="G2400">
        <v>1800</v>
      </c>
      <c r="H2400" t="b">
        <v>0</v>
      </c>
      <c r="I2400">
        <v>2819.6000000000004</v>
      </c>
      <c r="J2400">
        <v>61876.36</v>
      </c>
      <c r="K2400">
        <v>1</v>
      </c>
      <c r="L2400" t="s">
        <v>19</v>
      </c>
      <c r="M2400" t="s">
        <v>30</v>
      </c>
      <c r="N2400" t="s">
        <v>31</v>
      </c>
      <c r="O2400" t="s">
        <v>33</v>
      </c>
      <c r="P2400">
        <v>2</v>
      </c>
      <c r="Q2400">
        <v>4</v>
      </c>
      <c r="R2400">
        <v>1</v>
      </c>
    </row>
    <row r="2401" spans="1:18" x14ac:dyDescent="0.25">
      <c r="A2401" s="8" t="s">
        <v>697</v>
      </c>
      <c r="B2401">
        <v>1</v>
      </c>
      <c r="C2401">
        <v>0</v>
      </c>
      <c r="D2401">
        <v>2020</v>
      </c>
      <c r="E2401">
        <v>10</v>
      </c>
      <c r="F2401" t="s">
        <v>647</v>
      </c>
      <c r="G2401">
        <v>1900</v>
      </c>
      <c r="H2401" t="b">
        <v>0</v>
      </c>
      <c r="I2401">
        <v>0</v>
      </c>
      <c r="J2401">
        <v>352.13</v>
      </c>
      <c r="K2401">
        <v>1</v>
      </c>
      <c r="L2401" t="s">
        <v>34</v>
      </c>
      <c r="M2401" t="s">
        <v>34</v>
      </c>
      <c r="N2401" t="s">
        <v>34</v>
      </c>
      <c r="O2401" t="s">
        <v>35</v>
      </c>
      <c r="P2401">
        <v>3</v>
      </c>
      <c r="Q2401">
        <v>1</v>
      </c>
      <c r="R2401">
        <v>1</v>
      </c>
    </row>
    <row r="2402" spans="1:18" x14ac:dyDescent="0.25">
      <c r="A2402" s="8" t="s">
        <v>697</v>
      </c>
      <c r="B2402">
        <v>1</v>
      </c>
      <c r="C2402">
        <v>0</v>
      </c>
      <c r="D2402">
        <v>2020</v>
      </c>
      <c r="E2402">
        <v>10</v>
      </c>
      <c r="F2402" t="s">
        <v>647</v>
      </c>
      <c r="G2402">
        <v>3300</v>
      </c>
      <c r="H2402" t="b">
        <v>0</v>
      </c>
      <c r="I2402">
        <v>29607.200000000001</v>
      </c>
      <c r="J2402">
        <v>1761.2</v>
      </c>
      <c r="K2402">
        <v>2</v>
      </c>
      <c r="L2402" t="s">
        <v>51</v>
      </c>
      <c r="M2402" t="s">
        <v>149</v>
      </c>
      <c r="N2402" t="s">
        <v>149</v>
      </c>
      <c r="O2402" t="s">
        <v>150</v>
      </c>
      <c r="P2402">
        <v>3</v>
      </c>
      <c r="Q2402">
        <v>4</v>
      </c>
      <c r="R2402">
        <v>1</v>
      </c>
    </row>
    <row r="2403" spans="1:18" x14ac:dyDescent="0.25">
      <c r="A2403" s="8" t="s">
        <v>697</v>
      </c>
      <c r="B2403">
        <v>1</v>
      </c>
      <c r="C2403">
        <v>0</v>
      </c>
      <c r="D2403">
        <v>2020</v>
      </c>
      <c r="E2403">
        <v>10</v>
      </c>
      <c r="F2403" t="s">
        <v>647</v>
      </c>
      <c r="G2403">
        <v>3820</v>
      </c>
      <c r="H2403" t="b">
        <v>0</v>
      </c>
      <c r="I2403">
        <v>0</v>
      </c>
      <c r="J2403">
        <v>2819.6000000000004</v>
      </c>
      <c r="K2403">
        <v>2</v>
      </c>
      <c r="L2403" t="s">
        <v>51</v>
      </c>
      <c r="M2403" t="s">
        <v>52</v>
      </c>
      <c r="N2403" t="s">
        <v>52</v>
      </c>
      <c r="O2403" t="s">
        <v>119</v>
      </c>
      <c r="P2403">
        <v>3</v>
      </c>
      <c r="Q2403">
        <v>8</v>
      </c>
      <c r="R2403">
        <v>1</v>
      </c>
    </row>
    <row r="2404" spans="1:18" x14ac:dyDescent="0.25">
      <c r="A2404" s="8" t="s">
        <v>697</v>
      </c>
      <c r="B2404">
        <v>1</v>
      </c>
      <c r="C2404">
        <v>0</v>
      </c>
      <c r="D2404">
        <v>2020</v>
      </c>
      <c r="E2404">
        <v>10</v>
      </c>
      <c r="F2404" t="s">
        <v>647</v>
      </c>
      <c r="G2404">
        <v>6020</v>
      </c>
      <c r="H2404" t="b">
        <v>0</v>
      </c>
      <c r="I2404">
        <v>8722.5</v>
      </c>
      <c r="J2404">
        <v>0</v>
      </c>
      <c r="K2404">
        <v>0</v>
      </c>
      <c r="L2404" t="s">
        <v>70</v>
      </c>
      <c r="M2404" t="s">
        <v>74</v>
      </c>
      <c r="N2404" t="s">
        <v>75</v>
      </c>
      <c r="O2404" t="s">
        <v>76</v>
      </c>
      <c r="P2404">
        <v>2</v>
      </c>
      <c r="Q2404">
        <v>2</v>
      </c>
      <c r="R2404">
        <v>1</v>
      </c>
    </row>
    <row r="2405" spans="1:18" x14ac:dyDescent="0.25">
      <c r="A2405" s="8" t="s">
        <v>697</v>
      </c>
      <c r="B2405">
        <v>1</v>
      </c>
      <c r="C2405">
        <v>0</v>
      </c>
      <c r="D2405">
        <v>2020</v>
      </c>
      <c r="E2405">
        <v>10</v>
      </c>
      <c r="F2405" t="s">
        <v>647</v>
      </c>
      <c r="G2405">
        <v>6095</v>
      </c>
      <c r="H2405" t="b">
        <v>0</v>
      </c>
      <c r="I2405">
        <v>1400</v>
      </c>
      <c r="J2405">
        <v>0</v>
      </c>
      <c r="K2405">
        <v>0</v>
      </c>
      <c r="L2405" t="s">
        <v>70</v>
      </c>
      <c r="M2405" t="s">
        <v>74</v>
      </c>
      <c r="N2405" t="s">
        <v>75</v>
      </c>
      <c r="O2405" t="s">
        <v>115</v>
      </c>
      <c r="P2405">
        <v>2</v>
      </c>
      <c r="Q2405">
        <v>2</v>
      </c>
      <c r="R2405">
        <v>1</v>
      </c>
    </row>
    <row r="2406" spans="1:18" x14ac:dyDescent="0.25">
      <c r="A2406" s="8" t="s">
        <v>697</v>
      </c>
      <c r="B2406">
        <v>1</v>
      </c>
      <c r="C2406">
        <v>0</v>
      </c>
      <c r="D2406">
        <v>2020</v>
      </c>
      <c r="E2406">
        <v>10</v>
      </c>
      <c r="F2406" t="s">
        <v>647</v>
      </c>
      <c r="G2406">
        <v>6110</v>
      </c>
      <c r="H2406" t="b">
        <v>0</v>
      </c>
      <c r="I2406">
        <v>1812.29</v>
      </c>
      <c r="J2406">
        <v>0</v>
      </c>
      <c r="K2406">
        <v>0</v>
      </c>
      <c r="L2406" t="s">
        <v>70</v>
      </c>
      <c r="M2406" t="s">
        <v>74</v>
      </c>
      <c r="N2406" t="s">
        <v>78</v>
      </c>
      <c r="O2406" t="s">
        <v>79</v>
      </c>
      <c r="P2406">
        <v>2</v>
      </c>
      <c r="Q2406">
        <v>2</v>
      </c>
      <c r="R2406">
        <v>2</v>
      </c>
    </row>
    <row r="2407" spans="1:18" x14ac:dyDescent="0.25">
      <c r="A2407" s="8" t="s">
        <v>697</v>
      </c>
      <c r="B2407">
        <v>1</v>
      </c>
      <c r="C2407">
        <v>0</v>
      </c>
      <c r="D2407">
        <v>2020</v>
      </c>
      <c r="E2407">
        <v>10</v>
      </c>
      <c r="F2407" t="s">
        <v>647</v>
      </c>
      <c r="G2407">
        <v>6111</v>
      </c>
      <c r="H2407" t="b">
        <v>0</v>
      </c>
      <c r="I2407">
        <v>39.25</v>
      </c>
      <c r="J2407">
        <v>0</v>
      </c>
      <c r="K2407">
        <v>0</v>
      </c>
      <c r="L2407" t="s">
        <v>70</v>
      </c>
      <c r="M2407" t="s">
        <v>74</v>
      </c>
      <c r="N2407" t="s">
        <v>78</v>
      </c>
      <c r="O2407" t="s">
        <v>80</v>
      </c>
      <c r="P2407">
        <v>2</v>
      </c>
      <c r="Q2407">
        <v>2</v>
      </c>
      <c r="R2407">
        <v>2</v>
      </c>
    </row>
    <row r="2408" spans="1:18" x14ac:dyDescent="0.25">
      <c r="A2408" s="8" t="s">
        <v>697</v>
      </c>
      <c r="B2408">
        <v>1</v>
      </c>
      <c r="C2408">
        <v>0</v>
      </c>
      <c r="D2408">
        <v>2020</v>
      </c>
      <c r="E2408">
        <v>10</v>
      </c>
      <c r="F2408" t="s">
        <v>647</v>
      </c>
      <c r="G2408">
        <v>6120</v>
      </c>
      <c r="H2408" t="b">
        <v>0</v>
      </c>
      <c r="I2408">
        <v>87.22</v>
      </c>
      <c r="J2408">
        <v>0</v>
      </c>
      <c r="K2408">
        <v>0</v>
      </c>
      <c r="L2408" t="s">
        <v>70</v>
      </c>
      <c r="M2408" t="s">
        <v>74</v>
      </c>
      <c r="N2408" t="s">
        <v>78</v>
      </c>
      <c r="O2408" t="s">
        <v>81</v>
      </c>
      <c r="P2408">
        <v>2</v>
      </c>
      <c r="Q2408">
        <v>2</v>
      </c>
      <c r="R2408">
        <v>2</v>
      </c>
    </row>
    <row r="2409" spans="1:18" x14ac:dyDescent="0.25">
      <c r="A2409" s="8" t="s">
        <v>697</v>
      </c>
      <c r="B2409">
        <v>1</v>
      </c>
      <c r="C2409">
        <v>0</v>
      </c>
      <c r="D2409">
        <v>2020</v>
      </c>
      <c r="E2409">
        <v>10</v>
      </c>
      <c r="F2409" t="s">
        <v>647</v>
      </c>
      <c r="G2409">
        <v>6140</v>
      </c>
      <c r="H2409" t="b">
        <v>0</v>
      </c>
      <c r="I2409">
        <v>150</v>
      </c>
      <c r="J2409">
        <v>0</v>
      </c>
      <c r="K2409">
        <v>0</v>
      </c>
      <c r="L2409" t="s">
        <v>70</v>
      </c>
      <c r="M2409" t="s">
        <v>74</v>
      </c>
      <c r="N2409" t="s">
        <v>78</v>
      </c>
      <c r="O2409" t="s">
        <v>147</v>
      </c>
      <c r="P2409">
        <v>2</v>
      </c>
      <c r="Q2409">
        <v>2</v>
      </c>
      <c r="R2409">
        <v>2</v>
      </c>
    </row>
    <row r="2410" spans="1:18" x14ac:dyDescent="0.25">
      <c r="A2410" s="8" t="s">
        <v>697</v>
      </c>
      <c r="B2410">
        <v>1</v>
      </c>
      <c r="C2410">
        <v>0</v>
      </c>
      <c r="D2410">
        <v>2020</v>
      </c>
      <c r="E2410">
        <v>10</v>
      </c>
      <c r="F2410" t="s">
        <v>647</v>
      </c>
      <c r="G2410">
        <v>6220</v>
      </c>
      <c r="H2410" t="b">
        <v>0</v>
      </c>
      <c r="I2410">
        <v>250</v>
      </c>
      <c r="J2410">
        <v>0</v>
      </c>
      <c r="K2410">
        <v>0</v>
      </c>
      <c r="L2410" t="s">
        <v>70</v>
      </c>
      <c r="M2410" t="s">
        <v>134</v>
      </c>
      <c r="N2410" t="s">
        <v>137</v>
      </c>
      <c r="O2410" t="s">
        <v>138</v>
      </c>
      <c r="P2410">
        <v>2</v>
      </c>
      <c r="Q2410">
        <v>3</v>
      </c>
      <c r="R2410">
        <v>2</v>
      </c>
    </row>
    <row r="2411" spans="1:18" x14ac:dyDescent="0.25">
      <c r="A2411" s="8" t="s">
        <v>697</v>
      </c>
      <c r="B2411">
        <v>1</v>
      </c>
      <c r="C2411">
        <v>0</v>
      </c>
      <c r="D2411">
        <v>2020</v>
      </c>
      <c r="E2411">
        <v>10</v>
      </c>
      <c r="F2411" t="s">
        <v>647</v>
      </c>
      <c r="G2411">
        <v>6300</v>
      </c>
      <c r="H2411" t="b">
        <v>0</v>
      </c>
      <c r="I2411">
        <v>400</v>
      </c>
      <c r="J2411">
        <v>0</v>
      </c>
      <c r="K2411">
        <v>0</v>
      </c>
      <c r="L2411" t="s">
        <v>70</v>
      </c>
      <c r="M2411" t="s">
        <v>82</v>
      </c>
      <c r="N2411" t="s">
        <v>83</v>
      </c>
      <c r="O2411" t="s">
        <v>82</v>
      </c>
      <c r="P2411">
        <v>2</v>
      </c>
      <c r="Q2411">
        <v>4</v>
      </c>
      <c r="R2411">
        <v>10</v>
      </c>
    </row>
    <row r="2412" spans="1:18" x14ac:dyDescent="0.25">
      <c r="A2412" s="8" t="s">
        <v>697</v>
      </c>
      <c r="B2412">
        <v>1</v>
      </c>
      <c r="C2412">
        <v>0</v>
      </c>
      <c r="D2412">
        <v>2020</v>
      </c>
      <c r="E2412">
        <v>10</v>
      </c>
      <c r="F2412" t="s">
        <v>647</v>
      </c>
      <c r="G2412">
        <v>6310</v>
      </c>
      <c r="H2412" t="b">
        <v>0</v>
      </c>
      <c r="I2412">
        <v>5900</v>
      </c>
      <c r="J2412">
        <v>0</v>
      </c>
      <c r="K2412">
        <v>0</v>
      </c>
      <c r="L2412" t="s">
        <v>70</v>
      </c>
      <c r="M2412" t="s">
        <v>82</v>
      </c>
      <c r="N2412" t="s">
        <v>84</v>
      </c>
      <c r="O2412" t="s">
        <v>85</v>
      </c>
      <c r="P2412">
        <v>2</v>
      </c>
      <c r="Q2412">
        <v>4</v>
      </c>
      <c r="R2412">
        <v>1</v>
      </c>
    </row>
    <row r="2413" spans="1:18" x14ac:dyDescent="0.25">
      <c r="A2413" s="8" t="s">
        <v>697</v>
      </c>
      <c r="B2413">
        <v>1</v>
      </c>
      <c r="C2413">
        <v>0</v>
      </c>
      <c r="D2413">
        <v>2020</v>
      </c>
      <c r="E2413">
        <v>10</v>
      </c>
      <c r="F2413" t="s">
        <v>647</v>
      </c>
      <c r="G2413">
        <v>6325</v>
      </c>
      <c r="H2413" t="b">
        <v>0</v>
      </c>
      <c r="I2413">
        <v>1310</v>
      </c>
      <c r="J2413">
        <v>0</v>
      </c>
      <c r="K2413">
        <v>0</v>
      </c>
      <c r="L2413" t="s">
        <v>70</v>
      </c>
      <c r="M2413" t="s">
        <v>82</v>
      </c>
      <c r="N2413" t="s">
        <v>84</v>
      </c>
      <c r="O2413" t="s">
        <v>86</v>
      </c>
      <c r="P2413">
        <v>2</v>
      </c>
      <c r="Q2413">
        <v>4</v>
      </c>
      <c r="R2413">
        <v>1</v>
      </c>
    </row>
    <row r="2414" spans="1:18" x14ac:dyDescent="0.25">
      <c r="A2414" s="8" t="s">
        <v>697</v>
      </c>
      <c r="B2414">
        <v>1</v>
      </c>
      <c r="C2414">
        <v>0</v>
      </c>
      <c r="D2414">
        <v>2020</v>
      </c>
      <c r="E2414">
        <v>10</v>
      </c>
      <c r="F2414" t="s">
        <v>647</v>
      </c>
      <c r="G2414">
        <v>6330</v>
      </c>
      <c r="H2414" t="b">
        <v>0</v>
      </c>
      <c r="I2414">
        <v>680</v>
      </c>
      <c r="J2414">
        <v>0</v>
      </c>
      <c r="K2414">
        <v>0</v>
      </c>
      <c r="L2414" t="s">
        <v>70</v>
      </c>
      <c r="M2414" t="s">
        <v>82</v>
      </c>
      <c r="N2414" t="s">
        <v>84</v>
      </c>
      <c r="O2414" t="s">
        <v>87</v>
      </c>
      <c r="P2414">
        <v>2</v>
      </c>
      <c r="Q2414">
        <v>4</v>
      </c>
      <c r="R2414">
        <v>1</v>
      </c>
    </row>
    <row r="2415" spans="1:18" x14ac:dyDescent="0.25">
      <c r="A2415" s="8" t="s">
        <v>697</v>
      </c>
      <c r="B2415">
        <v>1</v>
      </c>
      <c r="C2415">
        <v>0</v>
      </c>
      <c r="D2415">
        <v>2020</v>
      </c>
      <c r="E2415">
        <v>10</v>
      </c>
      <c r="F2415" t="s">
        <v>647</v>
      </c>
      <c r="G2415">
        <v>6400</v>
      </c>
      <c r="H2415" t="b">
        <v>0</v>
      </c>
      <c r="I2415">
        <v>352.13</v>
      </c>
      <c r="J2415">
        <v>0</v>
      </c>
      <c r="K2415">
        <v>0</v>
      </c>
      <c r="L2415" t="s">
        <v>70</v>
      </c>
      <c r="M2415" t="s">
        <v>82</v>
      </c>
      <c r="N2415" t="s">
        <v>88</v>
      </c>
      <c r="O2415" t="s">
        <v>89</v>
      </c>
      <c r="P2415">
        <v>2</v>
      </c>
      <c r="Q2415">
        <v>4</v>
      </c>
      <c r="R2415">
        <v>2</v>
      </c>
    </row>
    <row r="2416" spans="1:18" x14ac:dyDescent="0.25">
      <c r="A2416" s="8" t="s">
        <v>697</v>
      </c>
      <c r="B2416">
        <v>1</v>
      </c>
      <c r="C2416">
        <v>0</v>
      </c>
      <c r="D2416">
        <v>2020</v>
      </c>
      <c r="E2416">
        <v>10</v>
      </c>
      <c r="F2416" t="s">
        <v>647</v>
      </c>
      <c r="G2416">
        <v>6650</v>
      </c>
      <c r="H2416" t="b">
        <v>0</v>
      </c>
      <c r="I2416">
        <v>400</v>
      </c>
      <c r="J2416">
        <v>0</v>
      </c>
      <c r="K2416">
        <v>0</v>
      </c>
      <c r="L2416" t="s">
        <v>70</v>
      </c>
      <c r="M2416" t="s">
        <v>82</v>
      </c>
      <c r="N2416" t="s">
        <v>94</v>
      </c>
      <c r="O2416" t="s">
        <v>96</v>
      </c>
      <c r="P2416">
        <v>2</v>
      </c>
      <c r="Q2416">
        <v>4</v>
      </c>
      <c r="R2416">
        <v>5</v>
      </c>
    </row>
    <row r="2417" spans="1:18" x14ac:dyDescent="0.25">
      <c r="A2417" s="8" t="s">
        <v>697</v>
      </c>
      <c r="B2417">
        <v>1</v>
      </c>
      <c r="C2417">
        <v>0</v>
      </c>
      <c r="D2417">
        <v>2020</v>
      </c>
      <c r="E2417">
        <v>10</v>
      </c>
      <c r="F2417" t="s">
        <v>647</v>
      </c>
      <c r="G2417">
        <v>6800</v>
      </c>
      <c r="H2417" t="b">
        <v>0</v>
      </c>
      <c r="I2417">
        <v>40</v>
      </c>
      <c r="J2417">
        <v>0</v>
      </c>
      <c r="K2417">
        <v>0</v>
      </c>
      <c r="L2417" t="s">
        <v>70</v>
      </c>
      <c r="M2417" t="s">
        <v>82</v>
      </c>
      <c r="N2417" t="s">
        <v>99</v>
      </c>
      <c r="O2417" t="s">
        <v>123</v>
      </c>
      <c r="P2417">
        <v>2</v>
      </c>
      <c r="Q2417">
        <v>4</v>
      </c>
      <c r="R2417">
        <v>6</v>
      </c>
    </row>
    <row r="2418" spans="1:18" x14ac:dyDescent="0.25">
      <c r="A2418" s="8" t="s">
        <v>697</v>
      </c>
      <c r="B2418">
        <v>1</v>
      </c>
      <c r="C2418">
        <v>0</v>
      </c>
      <c r="D2418">
        <v>2020</v>
      </c>
      <c r="E2418">
        <v>10</v>
      </c>
      <c r="F2418" t="s">
        <v>647</v>
      </c>
      <c r="G2418">
        <v>6805</v>
      </c>
      <c r="H2418" t="b">
        <v>0</v>
      </c>
      <c r="I2418">
        <v>790</v>
      </c>
      <c r="J2418">
        <v>0</v>
      </c>
      <c r="K2418">
        <v>0</v>
      </c>
      <c r="L2418" t="s">
        <v>70</v>
      </c>
      <c r="M2418" t="s">
        <v>82</v>
      </c>
      <c r="N2418" t="s">
        <v>99</v>
      </c>
      <c r="O2418" t="s">
        <v>100</v>
      </c>
      <c r="P2418">
        <v>2</v>
      </c>
      <c r="Q2418">
        <v>4</v>
      </c>
      <c r="R2418">
        <v>6</v>
      </c>
    </row>
    <row r="2419" spans="1:18" x14ac:dyDescent="0.25">
      <c r="A2419" s="8" t="s">
        <v>697</v>
      </c>
      <c r="B2419">
        <v>1</v>
      </c>
      <c r="C2419">
        <v>0</v>
      </c>
      <c r="D2419">
        <v>2020</v>
      </c>
      <c r="E2419">
        <v>10</v>
      </c>
      <c r="F2419" t="s">
        <v>647</v>
      </c>
      <c r="G2419">
        <v>6815</v>
      </c>
      <c r="H2419" t="b">
        <v>0</v>
      </c>
      <c r="I2419">
        <v>200</v>
      </c>
      <c r="J2419">
        <v>0</v>
      </c>
      <c r="K2419">
        <v>0</v>
      </c>
      <c r="L2419" t="s">
        <v>70</v>
      </c>
      <c r="M2419" t="s">
        <v>82</v>
      </c>
      <c r="N2419" t="s">
        <v>99</v>
      </c>
      <c r="O2419" t="s">
        <v>99</v>
      </c>
      <c r="P2419">
        <v>2</v>
      </c>
      <c r="Q2419">
        <v>4</v>
      </c>
      <c r="R2419">
        <v>6</v>
      </c>
    </row>
    <row r="2420" spans="1:18" x14ac:dyDescent="0.25">
      <c r="A2420" s="8" t="s">
        <v>697</v>
      </c>
      <c r="B2420">
        <v>1</v>
      </c>
      <c r="C2420">
        <v>0</v>
      </c>
      <c r="D2420">
        <v>2020</v>
      </c>
      <c r="E2420">
        <v>10</v>
      </c>
      <c r="F2420" t="s">
        <v>647</v>
      </c>
      <c r="G2420">
        <v>6825</v>
      </c>
      <c r="H2420" t="b">
        <v>0</v>
      </c>
      <c r="I2420">
        <v>5000</v>
      </c>
      <c r="J2420">
        <v>0</v>
      </c>
      <c r="K2420">
        <v>0</v>
      </c>
      <c r="L2420" t="s">
        <v>70</v>
      </c>
      <c r="M2420" t="s">
        <v>82</v>
      </c>
      <c r="N2420" t="s">
        <v>101</v>
      </c>
      <c r="O2420" t="s">
        <v>102</v>
      </c>
      <c r="P2420">
        <v>2</v>
      </c>
      <c r="Q2420">
        <v>4</v>
      </c>
      <c r="R2420">
        <v>9</v>
      </c>
    </row>
    <row r="2421" spans="1:18" x14ac:dyDescent="0.25">
      <c r="A2421" s="8" t="s">
        <v>697</v>
      </c>
      <c r="B2421">
        <v>1</v>
      </c>
      <c r="C2421">
        <v>0</v>
      </c>
      <c r="D2421">
        <v>2020</v>
      </c>
      <c r="E2421">
        <v>10</v>
      </c>
      <c r="F2421" t="s">
        <v>647</v>
      </c>
      <c r="G2421">
        <v>6830</v>
      </c>
      <c r="H2421" t="b">
        <v>0</v>
      </c>
      <c r="I2421">
        <v>1080</v>
      </c>
      <c r="J2421">
        <v>0</v>
      </c>
      <c r="K2421">
        <v>0</v>
      </c>
      <c r="L2421" t="s">
        <v>70</v>
      </c>
      <c r="M2421" t="s">
        <v>82</v>
      </c>
      <c r="N2421" t="s">
        <v>101</v>
      </c>
      <c r="O2421" t="s">
        <v>151</v>
      </c>
      <c r="P2421">
        <v>2</v>
      </c>
      <c r="Q2421">
        <v>4</v>
      </c>
      <c r="R2421">
        <v>9</v>
      </c>
    </row>
    <row r="2422" spans="1:18" x14ac:dyDescent="0.25">
      <c r="A2422" s="8" t="s">
        <v>697</v>
      </c>
      <c r="B2422">
        <v>1</v>
      </c>
      <c r="C2422">
        <v>0</v>
      </c>
      <c r="D2422">
        <v>2020</v>
      </c>
      <c r="E2422">
        <v>10</v>
      </c>
      <c r="F2422" t="s">
        <v>647</v>
      </c>
      <c r="G2422">
        <v>6855</v>
      </c>
      <c r="H2422" t="b">
        <v>0</v>
      </c>
      <c r="I2422">
        <v>200</v>
      </c>
      <c r="J2422">
        <v>0</v>
      </c>
      <c r="K2422">
        <v>0</v>
      </c>
      <c r="L2422" t="s">
        <v>70</v>
      </c>
      <c r="M2422" t="s">
        <v>82</v>
      </c>
      <c r="N2422" t="s">
        <v>103</v>
      </c>
      <c r="O2422" t="s">
        <v>104</v>
      </c>
      <c r="P2422">
        <v>2</v>
      </c>
      <c r="Q2422">
        <v>4</v>
      </c>
      <c r="R2422">
        <v>11</v>
      </c>
    </row>
    <row r="2423" spans="1:18" x14ac:dyDescent="0.25">
      <c r="A2423" s="8" t="s">
        <v>697</v>
      </c>
      <c r="B2423">
        <v>1</v>
      </c>
      <c r="C2423">
        <v>0</v>
      </c>
      <c r="D2423">
        <v>2020</v>
      </c>
      <c r="E2423">
        <v>10</v>
      </c>
      <c r="F2423" t="s">
        <v>647</v>
      </c>
      <c r="G2423">
        <v>7310</v>
      </c>
      <c r="H2423" t="b">
        <v>0</v>
      </c>
      <c r="I2423">
        <v>1200</v>
      </c>
      <c r="J2423">
        <v>0</v>
      </c>
      <c r="K2423">
        <v>0</v>
      </c>
      <c r="L2423" t="s">
        <v>126</v>
      </c>
      <c r="M2423" t="s">
        <v>127</v>
      </c>
      <c r="N2423" t="s">
        <v>127</v>
      </c>
      <c r="O2423" t="s">
        <v>146</v>
      </c>
      <c r="P2423">
        <v>4</v>
      </c>
      <c r="Q2423">
        <v>2</v>
      </c>
      <c r="R2423">
        <v>1</v>
      </c>
    </row>
    <row r="2424" spans="1:18" x14ac:dyDescent="0.25">
      <c r="A2424" s="8" t="s">
        <v>697</v>
      </c>
      <c r="B2424">
        <v>1</v>
      </c>
      <c r="C2424">
        <v>0</v>
      </c>
      <c r="D2424">
        <v>2020</v>
      </c>
      <c r="E2424">
        <v>10</v>
      </c>
      <c r="F2424" t="s">
        <v>648</v>
      </c>
      <c r="G2424">
        <v>670</v>
      </c>
      <c r="H2424" t="b">
        <v>0</v>
      </c>
      <c r="I2424">
        <v>2000</v>
      </c>
      <c r="J2424">
        <v>0</v>
      </c>
      <c r="K2424">
        <v>1</v>
      </c>
      <c r="L2424" t="s">
        <v>9</v>
      </c>
      <c r="M2424" t="s">
        <v>13</v>
      </c>
      <c r="N2424" t="s">
        <v>14</v>
      </c>
      <c r="O2424" t="s">
        <v>18</v>
      </c>
      <c r="P2424">
        <v>1</v>
      </c>
      <c r="Q2424">
        <v>2</v>
      </c>
      <c r="R2424">
        <v>3</v>
      </c>
    </row>
    <row r="2425" spans="1:18" x14ac:dyDescent="0.25">
      <c r="A2425" s="8" t="s">
        <v>697</v>
      </c>
      <c r="B2425">
        <v>1</v>
      </c>
      <c r="C2425">
        <v>0</v>
      </c>
      <c r="D2425">
        <v>2020</v>
      </c>
      <c r="E2425">
        <v>10</v>
      </c>
      <c r="F2425" t="s">
        <v>648</v>
      </c>
      <c r="G2425">
        <v>1406</v>
      </c>
      <c r="H2425" t="b">
        <v>0</v>
      </c>
      <c r="I2425">
        <v>646</v>
      </c>
      <c r="J2425">
        <v>0</v>
      </c>
      <c r="K2425">
        <v>1</v>
      </c>
      <c r="L2425" t="s">
        <v>19</v>
      </c>
      <c r="M2425" t="s">
        <v>23</v>
      </c>
      <c r="N2425" t="s">
        <v>24</v>
      </c>
      <c r="O2425" t="s">
        <v>27</v>
      </c>
      <c r="P2425">
        <v>2</v>
      </c>
      <c r="Q2425">
        <v>2</v>
      </c>
      <c r="R2425">
        <v>4</v>
      </c>
    </row>
    <row r="2426" spans="1:18" x14ac:dyDescent="0.25">
      <c r="A2426" s="8" t="s">
        <v>697</v>
      </c>
      <c r="B2426">
        <v>1</v>
      </c>
      <c r="C2426">
        <v>0</v>
      </c>
      <c r="D2426">
        <v>2020</v>
      </c>
      <c r="E2426">
        <v>10</v>
      </c>
      <c r="F2426" t="s">
        <v>648</v>
      </c>
      <c r="G2426">
        <v>1800</v>
      </c>
      <c r="H2426" t="b">
        <v>0</v>
      </c>
      <c r="I2426">
        <v>646</v>
      </c>
      <c r="J2426">
        <v>4046</v>
      </c>
      <c r="K2426">
        <v>1</v>
      </c>
      <c r="L2426" t="s">
        <v>19</v>
      </c>
      <c r="M2426" t="s">
        <v>30</v>
      </c>
      <c r="N2426" t="s">
        <v>31</v>
      </c>
      <c r="O2426" t="s">
        <v>33</v>
      </c>
      <c r="P2426">
        <v>2</v>
      </c>
      <c r="Q2426">
        <v>4</v>
      </c>
      <c r="R2426">
        <v>1</v>
      </c>
    </row>
    <row r="2427" spans="1:18" x14ac:dyDescent="0.25">
      <c r="A2427" s="8" t="s">
        <v>697</v>
      </c>
      <c r="B2427">
        <v>1</v>
      </c>
      <c r="C2427">
        <v>0</v>
      </c>
      <c r="D2427">
        <v>2020</v>
      </c>
      <c r="E2427">
        <v>10</v>
      </c>
      <c r="F2427" t="s">
        <v>648</v>
      </c>
      <c r="G2427">
        <v>3300</v>
      </c>
      <c r="H2427" t="b">
        <v>0</v>
      </c>
      <c r="I2427">
        <v>1666</v>
      </c>
      <c r="J2427">
        <v>1666</v>
      </c>
      <c r="K2427">
        <v>2</v>
      </c>
      <c r="L2427" t="s">
        <v>51</v>
      </c>
      <c r="M2427" t="s">
        <v>149</v>
      </c>
      <c r="N2427" t="s">
        <v>149</v>
      </c>
      <c r="O2427" t="s">
        <v>150</v>
      </c>
      <c r="P2427">
        <v>3</v>
      </c>
      <c r="Q2427">
        <v>4</v>
      </c>
      <c r="R2427">
        <v>1</v>
      </c>
    </row>
    <row r="2428" spans="1:18" x14ac:dyDescent="0.25">
      <c r="A2428" s="8" t="s">
        <v>697</v>
      </c>
      <c r="B2428">
        <v>1</v>
      </c>
      <c r="C2428">
        <v>0</v>
      </c>
      <c r="D2428">
        <v>2020</v>
      </c>
      <c r="E2428">
        <v>10</v>
      </c>
      <c r="F2428" t="s">
        <v>648</v>
      </c>
      <c r="G2428">
        <v>3820</v>
      </c>
      <c r="H2428" t="b">
        <v>0</v>
      </c>
      <c r="I2428">
        <v>0</v>
      </c>
      <c r="J2428">
        <v>646</v>
      </c>
      <c r="K2428">
        <v>2</v>
      </c>
      <c r="L2428" t="s">
        <v>51</v>
      </c>
      <c r="M2428" t="s">
        <v>52</v>
      </c>
      <c r="N2428" t="s">
        <v>52</v>
      </c>
      <c r="O2428" t="s">
        <v>119</v>
      </c>
      <c r="P2428">
        <v>3</v>
      </c>
      <c r="Q2428">
        <v>8</v>
      </c>
      <c r="R2428">
        <v>1</v>
      </c>
    </row>
    <row r="2429" spans="1:18" x14ac:dyDescent="0.25">
      <c r="A2429" s="8" t="s">
        <v>697</v>
      </c>
      <c r="B2429">
        <v>1</v>
      </c>
      <c r="C2429">
        <v>0</v>
      </c>
      <c r="D2429">
        <v>2020</v>
      </c>
      <c r="E2429">
        <v>10</v>
      </c>
      <c r="F2429" t="s">
        <v>648</v>
      </c>
      <c r="G2429">
        <v>6495</v>
      </c>
      <c r="H2429" t="b">
        <v>0</v>
      </c>
      <c r="I2429">
        <v>1400</v>
      </c>
      <c r="J2429">
        <v>0</v>
      </c>
      <c r="K2429">
        <v>0</v>
      </c>
      <c r="L2429" t="s">
        <v>70</v>
      </c>
      <c r="M2429" t="s">
        <v>82</v>
      </c>
      <c r="N2429" t="s">
        <v>91</v>
      </c>
      <c r="O2429" t="s">
        <v>93</v>
      </c>
      <c r="P2429">
        <v>2</v>
      </c>
      <c r="Q2429">
        <v>4</v>
      </c>
      <c r="R2429">
        <v>3</v>
      </c>
    </row>
    <row r="2430" spans="1:18" x14ac:dyDescent="0.25">
      <c r="A2430" s="8" t="s">
        <v>697</v>
      </c>
      <c r="B2430">
        <v>1</v>
      </c>
      <c r="C2430">
        <v>0</v>
      </c>
      <c r="D2430">
        <v>2020</v>
      </c>
      <c r="E2430">
        <v>10</v>
      </c>
      <c r="F2430" t="s">
        <v>649</v>
      </c>
      <c r="G2430">
        <v>1406</v>
      </c>
      <c r="H2430" t="b">
        <v>0</v>
      </c>
      <c r="I2430">
        <v>237.5</v>
      </c>
      <c r="J2430">
        <v>0</v>
      </c>
      <c r="K2430">
        <v>1</v>
      </c>
      <c r="L2430" t="s">
        <v>19</v>
      </c>
      <c r="M2430" t="s">
        <v>23</v>
      </c>
      <c r="N2430" t="s">
        <v>24</v>
      </c>
      <c r="O2430" t="s">
        <v>27</v>
      </c>
      <c r="P2430">
        <v>2</v>
      </c>
      <c r="Q2430">
        <v>2</v>
      </c>
      <c r="R2430">
        <v>4</v>
      </c>
    </row>
    <row r="2431" spans="1:18" x14ac:dyDescent="0.25">
      <c r="A2431" s="8" t="s">
        <v>697</v>
      </c>
      <c r="B2431">
        <v>1</v>
      </c>
      <c r="C2431">
        <v>0</v>
      </c>
      <c r="D2431">
        <v>2020</v>
      </c>
      <c r="E2431">
        <v>10</v>
      </c>
      <c r="F2431" t="s">
        <v>649</v>
      </c>
      <c r="G2431">
        <v>1800</v>
      </c>
      <c r="H2431" t="b">
        <v>0</v>
      </c>
      <c r="I2431">
        <v>237.5</v>
      </c>
      <c r="J2431">
        <v>47129.270000000019</v>
      </c>
      <c r="K2431">
        <v>1</v>
      </c>
      <c r="L2431" t="s">
        <v>19</v>
      </c>
      <c r="M2431" t="s">
        <v>30</v>
      </c>
      <c r="N2431" t="s">
        <v>31</v>
      </c>
      <c r="O2431" t="s">
        <v>33</v>
      </c>
      <c r="P2431">
        <v>2</v>
      </c>
      <c r="Q2431">
        <v>4</v>
      </c>
      <c r="R2431">
        <v>1</v>
      </c>
    </row>
    <row r="2432" spans="1:18" x14ac:dyDescent="0.25">
      <c r="A2432" s="8" t="s">
        <v>697</v>
      </c>
      <c r="B2432">
        <v>1</v>
      </c>
      <c r="C2432">
        <v>0</v>
      </c>
      <c r="D2432">
        <v>2020</v>
      </c>
      <c r="E2432">
        <v>10</v>
      </c>
      <c r="F2432" t="s">
        <v>649</v>
      </c>
      <c r="G2432">
        <v>3820</v>
      </c>
      <c r="H2432" t="b">
        <v>0</v>
      </c>
      <c r="I2432">
        <v>0</v>
      </c>
      <c r="J2432">
        <v>237.5</v>
      </c>
      <c r="K2432">
        <v>2</v>
      </c>
      <c r="L2432" t="s">
        <v>51</v>
      </c>
      <c r="M2432" t="s">
        <v>52</v>
      </c>
      <c r="N2432" t="s">
        <v>52</v>
      </c>
      <c r="O2432" t="s">
        <v>119</v>
      </c>
      <c r="P2432">
        <v>3</v>
      </c>
      <c r="Q2432">
        <v>8</v>
      </c>
      <c r="R2432">
        <v>1</v>
      </c>
    </row>
    <row r="2433" spans="1:18" x14ac:dyDescent="0.25">
      <c r="A2433" s="8" t="s">
        <v>697</v>
      </c>
      <c r="B2433">
        <v>1</v>
      </c>
      <c r="C2433">
        <v>0</v>
      </c>
      <c r="D2433">
        <v>2020</v>
      </c>
      <c r="E2433">
        <v>10</v>
      </c>
      <c r="F2433" t="s">
        <v>649</v>
      </c>
      <c r="G2433">
        <v>6020</v>
      </c>
      <c r="H2433" t="b">
        <v>0</v>
      </c>
      <c r="I2433">
        <v>27300</v>
      </c>
      <c r="J2433">
        <v>0</v>
      </c>
      <c r="K2433">
        <v>0</v>
      </c>
      <c r="L2433" t="s">
        <v>70</v>
      </c>
      <c r="M2433" t="s">
        <v>74</v>
      </c>
      <c r="N2433" t="s">
        <v>75</v>
      </c>
      <c r="O2433" t="s">
        <v>76</v>
      </c>
      <c r="P2433">
        <v>2</v>
      </c>
      <c r="Q2433">
        <v>2</v>
      </c>
      <c r="R2433">
        <v>1</v>
      </c>
    </row>
    <row r="2434" spans="1:18" x14ac:dyDescent="0.25">
      <c r="A2434" s="8" t="s">
        <v>697</v>
      </c>
      <c r="B2434">
        <v>1</v>
      </c>
      <c r="C2434">
        <v>0</v>
      </c>
      <c r="D2434">
        <v>2020</v>
      </c>
      <c r="E2434">
        <v>10</v>
      </c>
      <c r="F2434" t="s">
        <v>649</v>
      </c>
      <c r="G2434">
        <v>6024</v>
      </c>
      <c r="H2434" t="b">
        <v>0</v>
      </c>
      <c r="I2434">
        <v>9000</v>
      </c>
      <c r="J2434">
        <v>0</v>
      </c>
      <c r="K2434">
        <v>0</v>
      </c>
      <c r="L2434" t="s">
        <v>70</v>
      </c>
      <c r="M2434" t="s">
        <v>74</v>
      </c>
      <c r="N2434" t="s">
        <v>75</v>
      </c>
      <c r="O2434" t="s">
        <v>77</v>
      </c>
      <c r="P2434">
        <v>2</v>
      </c>
      <c r="Q2434">
        <v>2</v>
      </c>
      <c r="R2434">
        <v>1</v>
      </c>
    </row>
    <row r="2435" spans="1:18" x14ac:dyDescent="0.25">
      <c r="A2435" s="8" t="s">
        <v>697</v>
      </c>
      <c r="B2435">
        <v>1</v>
      </c>
      <c r="C2435">
        <v>0</v>
      </c>
      <c r="D2435">
        <v>2020</v>
      </c>
      <c r="E2435">
        <v>10</v>
      </c>
      <c r="F2435" t="s">
        <v>649</v>
      </c>
      <c r="G2435">
        <v>6110</v>
      </c>
      <c r="H2435" t="b">
        <v>0</v>
      </c>
      <c r="I2435">
        <v>6676.0900000000011</v>
      </c>
      <c r="J2435">
        <v>0</v>
      </c>
      <c r="K2435">
        <v>0</v>
      </c>
      <c r="L2435" t="s">
        <v>70</v>
      </c>
      <c r="M2435" t="s">
        <v>74</v>
      </c>
      <c r="N2435" t="s">
        <v>78</v>
      </c>
      <c r="O2435" t="s">
        <v>79</v>
      </c>
      <c r="P2435">
        <v>2</v>
      </c>
      <c r="Q2435">
        <v>2</v>
      </c>
      <c r="R2435">
        <v>2</v>
      </c>
    </row>
    <row r="2436" spans="1:18" x14ac:dyDescent="0.25">
      <c r="A2436" s="8" t="s">
        <v>697</v>
      </c>
      <c r="B2436">
        <v>1</v>
      </c>
      <c r="C2436">
        <v>0</v>
      </c>
      <c r="D2436">
        <v>2020</v>
      </c>
      <c r="E2436">
        <v>10</v>
      </c>
      <c r="F2436" t="s">
        <v>649</v>
      </c>
      <c r="G2436">
        <v>6111</v>
      </c>
      <c r="H2436" t="b">
        <v>0</v>
      </c>
      <c r="I2436">
        <v>152.68</v>
      </c>
      <c r="J2436">
        <v>0</v>
      </c>
      <c r="K2436">
        <v>0</v>
      </c>
      <c r="L2436" t="s">
        <v>70</v>
      </c>
      <c r="M2436" t="s">
        <v>74</v>
      </c>
      <c r="N2436" t="s">
        <v>78</v>
      </c>
      <c r="O2436" t="s">
        <v>80</v>
      </c>
      <c r="P2436">
        <v>2</v>
      </c>
      <c r="Q2436">
        <v>2</v>
      </c>
      <c r="R2436">
        <v>2</v>
      </c>
    </row>
    <row r="2437" spans="1:18" x14ac:dyDescent="0.25">
      <c r="A2437" s="8" t="s">
        <v>697</v>
      </c>
      <c r="B2437">
        <v>1</v>
      </c>
      <c r="C2437">
        <v>0</v>
      </c>
      <c r="D2437">
        <v>2020</v>
      </c>
      <c r="E2437">
        <v>10</v>
      </c>
      <c r="F2437" t="s">
        <v>649</v>
      </c>
      <c r="G2437">
        <v>6120</v>
      </c>
      <c r="H2437" t="b">
        <v>0</v>
      </c>
      <c r="I2437">
        <v>363</v>
      </c>
      <c r="J2437">
        <v>0</v>
      </c>
      <c r="K2437">
        <v>0</v>
      </c>
      <c r="L2437" t="s">
        <v>70</v>
      </c>
      <c r="M2437" t="s">
        <v>74</v>
      </c>
      <c r="N2437" t="s">
        <v>78</v>
      </c>
      <c r="O2437" t="s">
        <v>81</v>
      </c>
      <c r="P2437">
        <v>2</v>
      </c>
      <c r="Q2437">
        <v>2</v>
      </c>
      <c r="R2437">
        <v>2</v>
      </c>
    </row>
    <row r="2438" spans="1:18" x14ac:dyDescent="0.25">
      <c r="A2438" s="8" t="s">
        <v>697</v>
      </c>
      <c r="B2438">
        <v>1</v>
      </c>
      <c r="C2438">
        <v>0</v>
      </c>
      <c r="D2438">
        <v>2020</v>
      </c>
      <c r="E2438">
        <v>10</v>
      </c>
      <c r="F2438" t="s">
        <v>649</v>
      </c>
      <c r="G2438">
        <v>6140</v>
      </c>
      <c r="H2438" t="b">
        <v>0</v>
      </c>
      <c r="I2438">
        <v>150</v>
      </c>
      <c r="J2438">
        <v>0</v>
      </c>
      <c r="K2438">
        <v>0</v>
      </c>
      <c r="L2438" t="s">
        <v>70</v>
      </c>
      <c r="M2438" t="s">
        <v>74</v>
      </c>
      <c r="N2438" t="s">
        <v>78</v>
      </c>
      <c r="O2438" t="s">
        <v>147</v>
      </c>
      <c r="P2438">
        <v>2</v>
      </c>
      <c r="Q2438">
        <v>2</v>
      </c>
      <c r="R2438">
        <v>2</v>
      </c>
    </row>
    <row r="2439" spans="1:18" x14ac:dyDescent="0.25">
      <c r="A2439" s="8" t="s">
        <v>697</v>
      </c>
      <c r="B2439">
        <v>1</v>
      </c>
      <c r="C2439">
        <v>0</v>
      </c>
      <c r="D2439">
        <v>2020</v>
      </c>
      <c r="E2439">
        <v>10</v>
      </c>
      <c r="F2439" t="s">
        <v>649</v>
      </c>
      <c r="G2439">
        <v>6560</v>
      </c>
      <c r="H2439" t="b">
        <v>0</v>
      </c>
      <c r="I2439">
        <v>1250</v>
      </c>
      <c r="J2439">
        <v>0</v>
      </c>
      <c r="K2439">
        <v>0</v>
      </c>
      <c r="L2439" t="s">
        <v>70</v>
      </c>
      <c r="M2439" t="s">
        <v>82</v>
      </c>
      <c r="N2439" t="s">
        <v>154</v>
      </c>
      <c r="O2439" t="s">
        <v>155</v>
      </c>
      <c r="P2439">
        <v>2</v>
      </c>
      <c r="Q2439">
        <v>4</v>
      </c>
      <c r="R2439">
        <v>4</v>
      </c>
    </row>
    <row r="2440" spans="1:18" x14ac:dyDescent="0.25">
      <c r="A2440" s="8" t="s">
        <v>697</v>
      </c>
      <c r="B2440">
        <v>1</v>
      </c>
      <c r="C2440">
        <v>0</v>
      </c>
      <c r="D2440">
        <v>2020</v>
      </c>
      <c r="E2440">
        <v>10</v>
      </c>
      <c r="F2440" t="s">
        <v>649</v>
      </c>
      <c r="G2440">
        <v>6650</v>
      </c>
      <c r="H2440" t="b">
        <v>0</v>
      </c>
      <c r="I2440">
        <v>2000</v>
      </c>
      <c r="J2440">
        <v>0</v>
      </c>
      <c r="K2440">
        <v>0</v>
      </c>
      <c r="L2440" t="s">
        <v>70</v>
      </c>
      <c r="M2440" t="s">
        <v>82</v>
      </c>
      <c r="N2440" t="s">
        <v>94</v>
      </c>
      <c r="O2440" t="s">
        <v>96</v>
      </c>
      <c r="P2440">
        <v>2</v>
      </c>
      <c r="Q2440">
        <v>4</v>
      </c>
      <c r="R2440">
        <v>5</v>
      </c>
    </row>
    <row r="2441" spans="1:18" x14ac:dyDescent="0.25">
      <c r="A2441" s="8" t="s">
        <v>697</v>
      </c>
      <c r="B2441">
        <v>1</v>
      </c>
      <c r="C2441">
        <v>0</v>
      </c>
      <c r="D2441">
        <v>2020</v>
      </c>
      <c r="E2441">
        <v>10</v>
      </c>
      <c r="F2441" t="s">
        <v>650</v>
      </c>
      <c r="G2441">
        <v>143</v>
      </c>
      <c r="H2441" t="b">
        <v>0</v>
      </c>
      <c r="I2441">
        <v>9000</v>
      </c>
      <c r="J2441">
        <v>5800</v>
      </c>
      <c r="K2441">
        <v>1</v>
      </c>
      <c r="L2441" t="s">
        <v>9</v>
      </c>
      <c r="M2441" t="s">
        <v>10</v>
      </c>
      <c r="N2441" t="s">
        <v>11</v>
      </c>
      <c r="O2441" t="s">
        <v>12</v>
      </c>
      <c r="P2441">
        <v>1</v>
      </c>
      <c r="Q2441">
        <v>1</v>
      </c>
      <c r="R2441">
        <v>1</v>
      </c>
    </row>
    <row r="2442" spans="1:18" x14ac:dyDescent="0.25">
      <c r="A2442" s="8" t="s">
        <v>697</v>
      </c>
      <c r="B2442">
        <v>1</v>
      </c>
      <c r="C2442">
        <v>0</v>
      </c>
      <c r="D2442">
        <v>2020</v>
      </c>
      <c r="E2442">
        <v>10</v>
      </c>
      <c r="F2442" t="s">
        <v>650</v>
      </c>
      <c r="G2442">
        <v>1200</v>
      </c>
      <c r="H2442" t="b">
        <v>0</v>
      </c>
      <c r="I2442">
        <v>12257</v>
      </c>
      <c r="J2442">
        <v>12257</v>
      </c>
      <c r="K2442">
        <v>1</v>
      </c>
      <c r="L2442" t="s">
        <v>19</v>
      </c>
      <c r="M2442" t="s">
        <v>23</v>
      </c>
      <c r="N2442" t="s">
        <v>148</v>
      </c>
      <c r="O2442" t="s">
        <v>148</v>
      </c>
      <c r="P2442">
        <v>2</v>
      </c>
      <c r="Q2442">
        <v>2</v>
      </c>
      <c r="R2442">
        <v>1</v>
      </c>
    </row>
    <row r="2443" spans="1:18" x14ac:dyDescent="0.25">
      <c r="A2443" s="8" t="s">
        <v>697</v>
      </c>
      <c r="B2443">
        <v>1</v>
      </c>
      <c r="C2443">
        <v>0</v>
      </c>
      <c r="D2443">
        <v>2020</v>
      </c>
      <c r="E2443">
        <v>10</v>
      </c>
      <c r="F2443" t="s">
        <v>650</v>
      </c>
      <c r="G2443">
        <v>1406</v>
      </c>
      <c r="H2443" t="b">
        <v>0</v>
      </c>
      <c r="I2443">
        <v>1710</v>
      </c>
      <c r="J2443">
        <v>0</v>
      </c>
      <c r="K2443">
        <v>1</v>
      </c>
      <c r="L2443" t="s">
        <v>19</v>
      </c>
      <c r="M2443" t="s">
        <v>23</v>
      </c>
      <c r="N2443" t="s">
        <v>24</v>
      </c>
      <c r="O2443" t="s">
        <v>27</v>
      </c>
      <c r="P2443">
        <v>2</v>
      </c>
      <c r="Q2443">
        <v>2</v>
      </c>
      <c r="R2443">
        <v>4</v>
      </c>
    </row>
    <row r="2444" spans="1:18" x14ac:dyDescent="0.25">
      <c r="A2444" s="8" t="s">
        <v>697</v>
      </c>
      <c r="B2444">
        <v>1</v>
      </c>
      <c r="C2444">
        <v>0</v>
      </c>
      <c r="D2444">
        <v>2020</v>
      </c>
      <c r="E2444">
        <v>10</v>
      </c>
      <c r="F2444" t="s">
        <v>650</v>
      </c>
      <c r="G2444">
        <v>1800</v>
      </c>
      <c r="H2444" t="b">
        <v>0</v>
      </c>
      <c r="I2444">
        <v>13967</v>
      </c>
      <c r="J2444">
        <v>45705.21</v>
      </c>
      <c r="K2444">
        <v>1</v>
      </c>
      <c r="L2444" t="s">
        <v>19</v>
      </c>
      <c r="M2444" t="s">
        <v>30</v>
      </c>
      <c r="N2444" t="s">
        <v>31</v>
      </c>
      <c r="O2444" t="s">
        <v>33</v>
      </c>
      <c r="P2444">
        <v>2</v>
      </c>
      <c r="Q2444">
        <v>4</v>
      </c>
      <c r="R2444">
        <v>1</v>
      </c>
    </row>
    <row r="2445" spans="1:18" x14ac:dyDescent="0.25">
      <c r="A2445" s="8" t="s">
        <v>697</v>
      </c>
      <c r="B2445">
        <v>1</v>
      </c>
      <c r="C2445">
        <v>0</v>
      </c>
      <c r="D2445">
        <v>2020</v>
      </c>
      <c r="E2445">
        <v>10</v>
      </c>
      <c r="F2445" t="s">
        <v>650</v>
      </c>
      <c r="G2445">
        <v>3806</v>
      </c>
      <c r="H2445" t="b">
        <v>0</v>
      </c>
      <c r="I2445">
        <v>0</v>
      </c>
      <c r="J2445">
        <v>1957</v>
      </c>
      <c r="K2445">
        <v>2</v>
      </c>
      <c r="L2445" t="s">
        <v>51</v>
      </c>
      <c r="M2445" t="s">
        <v>52</v>
      </c>
      <c r="N2445" t="s">
        <v>52</v>
      </c>
      <c r="O2445" t="s">
        <v>60</v>
      </c>
      <c r="P2445">
        <v>3</v>
      </c>
      <c r="Q2445">
        <v>8</v>
      </c>
      <c r="R2445">
        <v>1</v>
      </c>
    </row>
    <row r="2446" spans="1:18" x14ac:dyDescent="0.25">
      <c r="A2446" s="8" t="s">
        <v>697</v>
      </c>
      <c r="B2446">
        <v>1</v>
      </c>
      <c r="C2446">
        <v>0</v>
      </c>
      <c r="D2446">
        <v>2020</v>
      </c>
      <c r="E2446">
        <v>10</v>
      </c>
      <c r="F2446" t="s">
        <v>650</v>
      </c>
      <c r="G2446">
        <v>3820</v>
      </c>
      <c r="H2446" t="b">
        <v>0</v>
      </c>
      <c r="I2446">
        <v>1957</v>
      </c>
      <c r="J2446">
        <v>1710</v>
      </c>
      <c r="K2446">
        <v>2</v>
      </c>
      <c r="L2446" t="s">
        <v>51</v>
      </c>
      <c r="M2446" t="s">
        <v>52</v>
      </c>
      <c r="N2446" t="s">
        <v>52</v>
      </c>
      <c r="O2446" t="s">
        <v>119</v>
      </c>
      <c r="P2446">
        <v>3</v>
      </c>
      <c r="Q2446">
        <v>8</v>
      </c>
      <c r="R2446">
        <v>1</v>
      </c>
    </row>
    <row r="2447" spans="1:18" x14ac:dyDescent="0.25">
      <c r="A2447" s="8" t="s">
        <v>697</v>
      </c>
      <c r="B2447">
        <v>1</v>
      </c>
      <c r="C2447">
        <v>0</v>
      </c>
      <c r="D2447">
        <v>2020</v>
      </c>
      <c r="E2447">
        <v>10</v>
      </c>
      <c r="F2447" t="s">
        <v>650</v>
      </c>
      <c r="G2447">
        <v>4400</v>
      </c>
      <c r="H2447" t="b">
        <v>0</v>
      </c>
      <c r="I2447">
        <v>0</v>
      </c>
      <c r="J2447">
        <v>10300</v>
      </c>
      <c r="K2447">
        <v>0</v>
      </c>
      <c r="L2447" t="s">
        <v>63</v>
      </c>
      <c r="M2447" t="s">
        <v>64</v>
      </c>
      <c r="N2447" t="s">
        <v>64</v>
      </c>
      <c r="O2447" t="s">
        <v>65</v>
      </c>
      <c r="P2447">
        <v>1</v>
      </c>
      <c r="Q2447">
        <v>1</v>
      </c>
      <c r="R2447">
        <v>1</v>
      </c>
    </row>
    <row r="2448" spans="1:18" x14ac:dyDescent="0.25">
      <c r="A2448" s="8" t="s">
        <v>697</v>
      </c>
      <c r="B2448">
        <v>1</v>
      </c>
      <c r="C2448">
        <v>0</v>
      </c>
      <c r="D2448">
        <v>2020</v>
      </c>
      <c r="E2448">
        <v>10</v>
      </c>
      <c r="F2448" t="s">
        <v>650</v>
      </c>
      <c r="G2448">
        <v>6020</v>
      </c>
      <c r="H2448" t="b">
        <v>0</v>
      </c>
      <c r="I2448">
        <v>14650</v>
      </c>
      <c r="J2448">
        <v>0</v>
      </c>
      <c r="K2448">
        <v>0</v>
      </c>
      <c r="L2448" t="s">
        <v>70</v>
      </c>
      <c r="M2448" t="s">
        <v>74</v>
      </c>
      <c r="N2448" t="s">
        <v>75</v>
      </c>
      <c r="O2448" t="s">
        <v>76</v>
      </c>
      <c r="P2448">
        <v>2</v>
      </c>
      <c r="Q2448">
        <v>2</v>
      </c>
      <c r="R2448">
        <v>1</v>
      </c>
    </row>
    <row r="2449" spans="1:18" x14ac:dyDescent="0.25">
      <c r="A2449" s="8" t="s">
        <v>697</v>
      </c>
      <c r="B2449">
        <v>1</v>
      </c>
      <c r="C2449">
        <v>0</v>
      </c>
      <c r="D2449">
        <v>2020</v>
      </c>
      <c r="E2449">
        <v>10</v>
      </c>
      <c r="F2449" t="s">
        <v>650</v>
      </c>
      <c r="G2449">
        <v>6024</v>
      </c>
      <c r="H2449" t="b">
        <v>0</v>
      </c>
      <c r="I2449">
        <v>11621</v>
      </c>
      <c r="J2449">
        <v>0</v>
      </c>
      <c r="K2449">
        <v>0</v>
      </c>
      <c r="L2449" t="s">
        <v>70</v>
      </c>
      <c r="M2449" t="s">
        <v>74</v>
      </c>
      <c r="N2449" t="s">
        <v>75</v>
      </c>
      <c r="O2449" t="s">
        <v>77</v>
      </c>
      <c r="P2449">
        <v>2</v>
      </c>
      <c r="Q2449">
        <v>2</v>
      </c>
      <c r="R2449">
        <v>1</v>
      </c>
    </row>
    <row r="2450" spans="1:18" x14ac:dyDescent="0.25">
      <c r="A2450" s="8" t="s">
        <v>697</v>
      </c>
      <c r="B2450">
        <v>1</v>
      </c>
      <c r="C2450">
        <v>0</v>
      </c>
      <c r="D2450">
        <v>2020</v>
      </c>
      <c r="E2450">
        <v>10</v>
      </c>
      <c r="F2450" t="s">
        <v>650</v>
      </c>
      <c r="G2450">
        <v>6110</v>
      </c>
      <c r="H2450" t="b">
        <v>0</v>
      </c>
      <c r="I2450">
        <v>4600.2299999999996</v>
      </c>
      <c r="J2450">
        <v>0</v>
      </c>
      <c r="K2450">
        <v>0</v>
      </c>
      <c r="L2450" t="s">
        <v>70</v>
      </c>
      <c r="M2450" t="s">
        <v>74</v>
      </c>
      <c r="N2450" t="s">
        <v>78</v>
      </c>
      <c r="O2450" t="s">
        <v>79</v>
      </c>
      <c r="P2450">
        <v>2</v>
      </c>
      <c r="Q2450">
        <v>2</v>
      </c>
      <c r="R2450">
        <v>2</v>
      </c>
    </row>
    <row r="2451" spans="1:18" x14ac:dyDescent="0.25">
      <c r="A2451" s="8" t="s">
        <v>697</v>
      </c>
      <c r="B2451">
        <v>1</v>
      </c>
      <c r="C2451">
        <v>0</v>
      </c>
      <c r="D2451">
        <v>2020</v>
      </c>
      <c r="E2451">
        <v>10</v>
      </c>
      <c r="F2451" t="s">
        <v>650</v>
      </c>
      <c r="G2451">
        <v>6111</v>
      </c>
      <c r="H2451" t="b">
        <v>0</v>
      </c>
      <c r="I2451">
        <v>104.27</v>
      </c>
      <c r="J2451">
        <v>0</v>
      </c>
      <c r="K2451">
        <v>0</v>
      </c>
      <c r="L2451" t="s">
        <v>70</v>
      </c>
      <c r="M2451" t="s">
        <v>74</v>
      </c>
      <c r="N2451" t="s">
        <v>78</v>
      </c>
      <c r="O2451" t="s">
        <v>80</v>
      </c>
      <c r="P2451">
        <v>2</v>
      </c>
      <c r="Q2451">
        <v>2</v>
      </c>
      <c r="R2451">
        <v>2</v>
      </c>
    </row>
    <row r="2452" spans="1:18" x14ac:dyDescent="0.25">
      <c r="A2452" s="8" t="s">
        <v>697</v>
      </c>
      <c r="B2452">
        <v>1</v>
      </c>
      <c r="C2452">
        <v>0</v>
      </c>
      <c r="D2452">
        <v>2020</v>
      </c>
      <c r="E2452">
        <v>10</v>
      </c>
      <c r="F2452" t="s">
        <v>650</v>
      </c>
      <c r="G2452">
        <v>6120</v>
      </c>
      <c r="H2452" t="b">
        <v>0</v>
      </c>
      <c r="I2452">
        <v>262.71000000000004</v>
      </c>
      <c r="J2452">
        <v>0</v>
      </c>
      <c r="K2452">
        <v>0</v>
      </c>
      <c r="L2452" t="s">
        <v>70</v>
      </c>
      <c r="M2452" t="s">
        <v>74</v>
      </c>
      <c r="N2452" t="s">
        <v>78</v>
      </c>
      <c r="O2452" t="s">
        <v>81</v>
      </c>
      <c r="P2452">
        <v>2</v>
      </c>
      <c r="Q2452">
        <v>2</v>
      </c>
      <c r="R2452">
        <v>2</v>
      </c>
    </row>
    <row r="2453" spans="1:18" x14ac:dyDescent="0.25">
      <c r="A2453" s="8" t="s">
        <v>697</v>
      </c>
      <c r="B2453">
        <v>1</v>
      </c>
      <c r="C2453">
        <v>0</v>
      </c>
      <c r="D2453">
        <v>2020</v>
      </c>
      <c r="E2453">
        <v>10</v>
      </c>
      <c r="F2453" t="s">
        <v>650</v>
      </c>
      <c r="G2453">
        <v>6201</v>
      </c>
      <c r="H2453" t="b">
        <v>0</v>
      </c>
      <c r="I2453">
        <v>5800</v>
      </c>
      <c r="J2453">
        <v>0</v>
      </c>
      <c r="K2453">
        <v>0</v>
      </c>
      <c r="L2453" t="s">
        <v>70</v>
      </c>
      <c r="M2453" t="s">
        <v>134</v>
      </c>
      <c r="N2453" t="s">
        <v>135</v>
      </c>
      <c r="O2453" t="s">
        <v>136</v>
      </c>
      <c r="P2453">
        <v>2</v>
      </c>
      <c r="Q2453">
        <v>3</v>
      </c>
      <c r="R2453">
        <v>1</v>
      </c>
    </row>
    <row r="2454" spans="1:18" x14ac:dyDescent="0.25">
      <c r="A2454" s="8" t="s">
        <v>697</v>
      </c>
      <c r="B2454">
        <v>1</v>
      </c>
      <c r="C2454">
        <v>0</v>
      </c>
      <c r="D2454">
        <v>2020</v>
      </c>
      <c r="E2454">
        <v>10</v>
      </c>
      <c r="F2454" t="s">
        <v>650</v>
      </c>
      <c r="G2454">
        <v>6650</v>
      </c>
      <c r="H2454" t="b">
        <v>0</v>
      </c>
      <c r="I2454">
        <v>1800</v>
      </c>
      <c r="J2454">
        <v>0</v>
      </c>
      <c r="K2454">
        <v>0</v>
      </c>
      <c r="L2454" t="s">
        <v>70</v>
      </c>
      <c r="M2454" t="s">
        <v>82</v>
      </c>
      <c r="N2454" t="s">
        <v>94</v>
      </c>
      <c r="O2454" t="s">
        <v>96</v>
      </c>
      <c r="P2454">
        <v>2</v>
      </c>
      <c r="Q2454">
        <v>4</v>
      </c>
      <c r="R2454">
        <v>5</v>
      </c>
    </row>
    <row r="2455" spans="1:18" x14ac:dyDescent="0.25">
      <c r="A2455" s="8" t="s">
        <v>697</v>
      </c>
      <c r="B2455">
        <v>1</v>
      </c>
      <c r="C2455">
        <v>0</v>
      </c>
      <c r="D2455">
        <v>2020</v>
      </c>
      <c r="E2455">
        <v>10</v>
      </c>
      <c r="F2455" t="s">
        <v>651</v>
      </c>
      <c r="G2455">
        <v>1406</v>
      </c>
      <c r="H2455" t="b">
        <v>0</v>
      </c>
      <c r="I2455">
        <v>285</v>
      </c>
      <c r="J2455">
        <v>0</v>
      </c>
      <c r="K2455">
        <v>1</v>
      </c>
      <c r="L2455" t="s">
        <v>19</v>
      </c>
      <c r="M2455" t="s">
        <v>23</v>
      </c>
      <c r="N2455" t="s">
        <v>24</v>
      </c>
      <c r="O2455" t="s">
        <v>27</v>
      </c>
      <c r="P2455">
        <v>2</v>
      </c>
      <c r="Q2455">
        <v>2</v>
      </c>
      <c r="R2455">
        <v>4</v>
      </c>
    </row>
    <row r="2456" spans="1:18" x14ac:dyDescent="0.25">
      <c r="A2456" s="8" t="s">
        <v>697</v>
      </c>
      <c r="B2456">
        <v>1</v>
      </c>
      <c r="C2456">
        <v>0</v>
      </c>
      <c r="D2456">
        <v>2020</v>
      </c>
      <c r="E2456">
        <v>10</v>
      </c>
      <c r="F2456" t="s">
        <v>651</v>
      </c>
      <c r="G2456">
        <v>1800</v>
      </c>
      <c r="H2456" t="b">
        <v>0</v>
      </c>
      <c r="I2456">
        <v>285</v>
      </c>
      <c r="J2456">
        <v>1785</v>
      </c>
      <c r="K2456">
        <v>1</v>
      </c>
      <c r="L2456" t="s">
        <v>19</v>
      </c>
      <c r="M2456" t="s">
        <v>30</v>
      </c>
      <c r="N2456" t="s">
        <v>31</v>
      </c>
      <c r="O2456" t="s">
        <v>33</v>
      </c>
      <c r="P2456">
        <v>2</v>
      </c>
      <c r="Q2456">
        <v>4</v>
      </c>
      <c r="R2456">
        <v>1</v>
      </c>
    </row>
    <row r="2457" spans="1:18" x14ac:dyDescent="0.25">
      <c r="A2457" s="8" t="s">
        <v>697</v>
      </c>
      <c r="B2457">
        <v>1</v>
      </c>
      <c r="C2457">
        <v>0</v>
      </c>
      <c r="D2457">
        <v>2020</v>
      </c>
      <c r="E2457">
        <v>10</v>
      </c>
      <c r="F2457" t="s">
        <v>651</v>
      </c>
      <c r="G2457">
        <v>3820</v>
      </c>
      <c r="H2457" t="b">
        <v>0</v>
      </c>
      <c r="I2457">
        <v>0</v>
      </c>
      <c r="J2457">
        <v>285</v>
      </c>
      <c r="K2457">
        <v>2</v>
      </c>
      <c r="L2457" t="s">
        <v>51</v>
      </c>
      <c r="M2457" t="s">
        <v>52</v>
      </c>
      <c r="N2457" t="s">
        <v>52</v>
      </c>
      <c r="O2457" t="s">
        <v>119</v>
      </c>
      <c r="P2457">
        <v>3</v>
      </c>
      <c r="Q2457">
        <v>8</v>
      </c>
      <c r="R2457">
        <v>1</v>
      </c>
    </row>
    <row r="2458" spans="1:18" x14ac:dyDescent="0.25">
      <c r="A2458" s="8" t="s">
        <v>697</v>
      </c>
      <c r="B2458">
        <v>1</v>
      </c>
      <c r="C2458">
        <v>0</v>
      </c>
      <c r="D2458">
        <v>2020</v>
      </c>
      <c r="E2458">
        <v>10</v>
      </c>
      <c r="F2458" t="s">
        <v>651</v>
      </c>
      <c r="G2458">
        <v>6850</v>
      </c>
      <c r="H2458" t="b">
        <v>0</v>
      </c>
      <c r="I2458">
        <v>1500</v>
      </c>
      <c r="J2458">
        <v>0</v>
      </c>
      <c r="K2458">
        <v>0</v>
      </c>
      <c r="L2458" t="s">
        <v>70</v>
      </c>
      <c r="M2458" t="s">
        <v>82</v>
      </c>
      <c r="N2458" t="s">
        <v>103</v>
      </c>
      <c r="O2458" t="s">
        <v>103</v>
      </c>
      <c r="P2458">
        <v>2</v>
      </c>
      <c r="Q2458">
        <v>4</v>
      </c>
      <c r="R2458">
        <v>11</v>
      </c>
    </row>
    <row r="2459" spans="1:18" x14ac:dyDescent="0.25">
      <c r="A2459" s="8" t="s">
        <v>697</v>
      </c>
      <c r="B2459">
        <v>1</v>
      </c>
      <c r="C2459">
        <v>0</v>
      </c>
      <c r="D2459">
        <v>2020</v>
      </c>
      <c r="E2459">
        <v>10</v>
      </c>
      <c r="F2459" t="s">
        <v>655</v>
      </c>
      <c r="G2459">
        <v>630</v>
      </c>
      <c r="H2459" t="b">
        <v>0</v>
      </c>
      <c r="I2459">
        <v>3650</v>
      </c>
      <c r="J2459">
        <v>450</v>
      </c>
      <c r="K2459">
        <v>1</v>
      </c>
      <c r="L2459" t="s">
        <v>9</v>
      </c>
      <c r="M2459" t="s">
        <v>13</v>
      </c>
      <c r="N2459" t="s">
        <v>14</v>
      </c>
      <c r="O2459" t="s">
        <v>16</v>
      </c>
      <c r="P2459">
        <v>1</v>
      </c>
      <c r="Q2459">
        <v>2</v>
      </c>
      <c r="R2459">
        <v>3</v>
      </c>
    </row>
    <row r="2460" spans="1:18" x14ac:dyDescent="0.25">
      <c r="A2460" s="8" t="s">
        <v>697</v>
      </c>
      <c r="B2460">
        <v>1</v>
      </c>
      <c r="C2460">
        <v>0</v>
      </c>
      <c r="D2460">
        <v>2020</v>
      </c>
      <c r="E2460">
        <v>10</v>
      </c>
      <c r="F2460" t="s">
        <v>655</v>
      </c>
      <c r="G2460">
        <v>1406</v>
      </c>
      <c r="H2460" t="b">
        <v>0</v>
      </c>
      <c r="I2460">
        <v>3049.5</v>
      </c>
      <c r="J2460">
        <v>0</v>
      </c>
      <c r="K2460">
        <v>1</v>
      </c>
      <c r="L2460" t="s">
        <v>19</v>
      </c>
      <c r="M2460" t="s">
        <v>23</v>
      </c>
      <c r="N2460" t="s">
        <v>24</v>
      </c>
      <c r="O2460" t="s">
        <v>27</v>
      </c>
      <c r="P2460">
        <v>2</v>
      </c>
      <c r="Q2460">
        <v>2</v>
      </c>
      <c r="R2460">
        <v>4</v>
      </c>
    </row>
    <row r="2461" spans="1:18" x14ac:dyDescent="0.25">
      <c r="A2461" s="8" t="s">
        <v>697</v>
      </c>
      <c r="B2461">
        <v>1</v>
      </c>
      <c r="C2461">
        <v>0</v>
      </c>
      <c r="D2461">
        <v>2020</v>
      </c>
      <c r="E2461">
        <v>10</v>
      </c>
      <c r="F2461" t="s">
        <v>655</v>
      </c>
      <c r="G2461">
        <v>1800</v>
      </c>
      <c r="H2461" t="b">
        <v>0</v>
      </c>
      <c r="I2461">
        <v>3049.5</v>
      </c>
      <c r="J2461">
        <v>19099.5</v>
      </c>
      <c r="K2461">
        <v>1</v>
      </c>
      <c r="L2461" t="s">
        <v>19</v>
      </c>
      <c r="M2461" t="s">
        <v>30</v>
      </c>
      <c r="N2461" t="s">
        <v>31</v>
      </c>
      <c r="O2461" t="s">
        <v>33</v>
      </c>
      <c r="P2461">
        <v>2</v>
      </c>
      <c r="Q2461">
        <v>4</v>
      </c>
      <c r="R2461">
        <v>1</v>
      </c>
    </row>
    <row r="2462" spans="1:18" x14ac:dyDescent="0.25">
      <c r="A2462" s="8" t="s">
        <v>697</v>
      </c>
      <c r="B2462">
        <v>1</v>
      </c>
      <c r="C2462">
        <v>0</v>
      </c>
      <c r="D2462">
        <v>2020</v>
      </c>
      <c r="E2462">
        <v>10</v>
      </c>
      <c r="F2462" t="s">
        <v>655</v>
      </c>
      <c r="G2462">
        <v>3300</v>
      </c>
      <c r="H2462" t="b">
        <v>0</v>
      </c>
      <c r="I2462">
        <v>2380</v>
      </c>
      <c r="J2462">
        <v>2380</v>
      </c>
      <c r="K2462">
        <v>2</v>
      </c>
      <c r="L2462" t="s">
        <v>51</v>
      </c>
      <c r="M2462" t="s">
        <v>149</v>
      </c>
      <c r="N2462" t="s">
        <v>149</v>
      </c>
      <c r="O2462" t="s">
        <v>150</v>
      </c>
      <c r="P2462">
        <v>3</v>
      </c>
      <c r="Q2462">
        <v>4</v>
      </c>
      <c r="R2462">
        <v>1</v>
      </c>
    </row>
    <row r="2463" spans="1:18" x14ac:dyDescent="0.25">
      <c r="A2463" s="8" t="s">
        <v>697</v>
      </c>
      <c r="B2463">
        <v>1</v>
      </c>
      <c r="C2463">
        <v>0</v>
      </c>
      <c r="D2463">
        <v>2020</v>
      </c>
      <c r="E2463">
        <v>10</v>
      </c>
      <c r="F2463" t="s">
        <v>655</v>
      </c>
      <c r="G2463">
        <v>3820</v>
      </c>
      <c r="H2463" t="b">
        <v>0</v>
      </c>
      <c r="I2463">
        <v>0</v>
      </c>
      <c r="J2463">
        <v>3049.5</v>
      </c>
      <c r="K2463">
        <v>2</v>
      </c>
      <c r="L2463" t="s">
        <v>51</v>
      </c>
      <c r="M2463" t="s">
        <v>52</v>
      </c>
      <c r="N2463" t="s">
        <v>52</v>
      </c>
      <c r="O2463" t="s">
        <v>119</v>
      </c>
      <c r="P2463">
        <v>3</v>
      </c>
      <c r="Q2463">
        <v>8</v>
      </c>
      <c r="R2463">
        <v>1</v>
      </c>
    </row>
    <row r="2464" spans="1:18" x14ac:dyDescent="0.25">
      <c r="A2464" s="8" t="s">
        <v>697</v>
      </c>
      <c r="B2464">
        <v>1</v>
      </c>
      <c r="C2464">
        <v>0</v>
      </c>
      <c r="D2464">
        <v>2020</v>
      </c>
      <c r="E2464">
        <v>10</v>
      </c>
      <c r="F2464" t="s">
        <v>655</v>
      </c>
      <c r="G2464">
        <v>5400</v>
      </c>
      <c r="H2464" t="b">
        <v>0</v>
      </c>
      <c r="I2464">
        <v>1000</v>
      </c>
      <c r="J2464">
        <v>0</v>
      </c>
      <c r="K2464">
        <v>0</v>
      </c>
      <c r="L2464" t="s">
        <v>70</v>
      </c>
      <c r="M2464" t="s">
        <v>71</v>
      </c>
      <c r="N2464" t="s">
        <v>72</v>
      </c>
      <c r="O2464" t="s">
        <v>152</v>
      </c>
      <c r="P2464">
        <v>2</v>
      </c>
      <c r="Q2464">
        <v>1</v>
      </c>
      <c r="R2464">
        <v>2</v>
      </c>
    </row>
    <row r="2465" spans="1:18" x14ac:dyDescent="0.25">
      <c r="A2465" s="8" t="s">
        <v>697</v>
      </c>
      <c r="B2465">
        <v>1</v>
      </c>
      <c r="C2465">
        <v>0</v>
      </c>
      <c r="D2465">
        <v>2020</v>
      </c>
      <c r="E2465">
        <v>10</v>
      </c>
      <c r="F2465" t="s">
        <v>655</v>
      </c>
      <c r="G2465">
        <v>6220</v>
      </c>
      <c r="H2465" t="b">
        <v>0</v>
      </c>
      <c r="I2465">
        <v>450</v>
      </c>
      <c r="J2465">
        <v>0</v>
      </c>
      <c r="K2465">
        <v>0</v>
      </c>
      <c r="L2465" t="s">
        <v>70</v>
      </c>
      <c r="M2465" t="s">
        <v>134</v>
      </c>
      <c r="N2465" t="s">
        <v>137</v>
      </c>
      <c r="O2465" t="s">
        <v>138</v>
      </c>
      <c r="P2465">
        <v>2</v>
      </c>
      <c r="Q2465">
        <v>3</v>
      </c>
      <c r="R2465">
        <v>2</v>
      </c>
    </row>
    <row r="2466" spans="1:18" x14ac:dyDescent="0.25">
      <c r="A2466" s="8" t="s">
        <v>697</v>
      </c>
      <c r="B2466">
        <v>1</v>
      </c>
      <c r="C2466">
        <v>0</v>
      </c>
      <c r="D2466">
        <v>2020</v>
      </c>
      <c r="E2466">
        <v>10</v>
      </c>
      <c r="F2466" t="s">
        <v>655</v>
      </c>
      <c r="G2466">
        <v>6301</v>
      </c>
      <c r="H2466" t="b">
        <v>0</v>
      </c>
      <c r="I2466">
        <v>2300</v>
      </c>
      <c r="J2466">
        <v>0</v>
      </c>
      <c r="K2466">
        <v>0</v>
      </c>
      <c r="L2466" t="s">
        <v>70</v>
      </c>
      <c r="M2466" t="s">
        <v>82</v>
      </c>
      <c r="N2466" t="s">
        <v>83</v>
      </c>
      <c r="O2466" t="s">
        <v>122</v>
      </c>
      <c r="P2466">
        <v>2</v>
      </c>
      <c r="Q2466">
        <v>4</v>
      </c>
      <c r="R2466">
        <v>10</v>
      </c>
    </row>
    <row r="2467" spans="1:18" x14ac:dyDescent="0.25">
      <c r="A2467" s="8" t="s">
        <v>697</v>
      </c>
      <c r="B2467">
        <v>1</v>
      </c>
      <c r="C2467">
        <v>0</v>
      </c>
      <c r="D2467">
        <v>2020</v>
      </c>
      <c r="E2467">
        <v>10</v>
      </c>
      <c r="F2467" t="s">
        <v>655</v>
      </c>
      <c r="G2467">
        <v>6470</v>
      </c>
      <c r="H2467" t="b">
        <v>0</v>
      </c>
      <c r="I2467">
        <v>1000</v>
      </c>
      <c r="J2467">
        <v>0</v>
      </c>
      <c r="K2467">
        <v>0</v>
      </c>
      <c r="L2467" t="s">
        <v>70</v>
      </c>
      <c r="M2467" t="s">
        <v>82</v>
      </c>
      <c r="N2467" t="s">
        <v>91</v>
      </c>
      <c r="O2467" t="s">
        <v>92</v>
      </c>
      <c r="P2467">
        <v>2</v>
      </c>
      <c r="Q2467">
        <v>4</v>
      </c>
      <c r="R2467">
        <v>3</v>
      </c>
    </row>
    <row r="2468" spans="1:18" x14ac:dyDescent="0.25">
      <c r="A2468" s="8" t="s">
        <v>697</v>
      </c>
      <c r="B2468">
        <v>1</v>
      </c>
      <c r="C2468">
        <v>0</v>
      </c>
      <c r="D2468">
        <v>2020</v>
      </c>
      <c r="E2468">
        <v>10</v>
      </c>
      <c r="F2468" t="s">
        <v>655</v>
      </c>
      <c r="G2468">
        <v>6835</v>
      </c>
      <c r="H2468" t="b">
        <v>0</v>
      </c>
      <c r="I2468">
        <v>5000</v>
      </c>
      <c r="J2468">
        <v>0</v>
      </c>
      <c r="K2468">
        <v>0</v>
      </c>
      <c r="L2468" t="s">
        <v>70</v>
      </c>
      <c r="M2468" t="s">
        <v>82</v>
      </c>
      <c r="N2468" t="s">
        <v>83</v>
      </c>
      <c r="O2468" t="s">
        <v>153</v>
      </c>
      <c r="P2468">
        <v>2</v>
      </c>
      <c r="Q2468">
        <v>4</v>
      </c>
      <c r="R2468">
        <v>10</v>
      </c>
    </row>
    <row r="2469" spans="1:18" x14ac:dyDescent="0.25">
      <c r="A2469" s="8" t="s">
        <v>697</v>
      </c>
      <c r="B2469">
        <v>1</v>
      </c>
      <c r="C2469">
        <v>0</v>
      </c>
      <c r="D2469">
        <v>2020</v>
      </c>
      <c r="E2469">
        <v>10</v>
      </c>
      <c r="F2469" t="s">
        <v>655</v>
      </c>
      <c r="G2469">
        <v>6859</v>
      </c>
      <c r="H2469" t="b">
        <v>0</v>
      </c>
      <c r="I2469">
        <v>3100</v>
      </c>
      <c r="J2469">
        <v>0</v>
      </c>
      <c r="K2469">
        <v>0</v>
      </c>
      <c r="L2469" t="s">
        <v>70</v>
      </c>
      <c r="M2469" t="s">
        <v>82</v>
      </c>
      <c r="N2469" t="s">
        <v>103</v>
      </c>
      <c r="O2469" t="s">
        <v>105</v>
      </c>
      <c r="P2469">
        <v>2</v>
      </c>
      <c r="Q2469">
        <v>4</v>
      </c>
      <c r="R2469">
        <v>11</v>
      </c>
    </row>
    <row r="2470" spans="1:18" x14ac:dyDescent="0.25">
      <c r="A2470" s="8" t="s">
        <v>697</v>
      </c>
      <c r="B2470">
        <v>1</v>
      </c>
      <c r="C2470">
        <v>0</v>
      </c>
      <c r="D2470">
        <v>2020</v>
      </c>
      <c r="E2470">
        <v>10</v>
      </c>
      <c r="F2470" t="s">
        <v>652</v>
      </c>
      <c r="G2470">
        <v>1406</v>
      </c>
      <c r="H2470" t="b">
        <v>0</v>
      </c>
      <c r="I2470">
        <v>836</v>
      </c>
      <c r="J2470">
        <v>0</v>
      </c>
      <c r="K2470">
        <v>1</v>
      </c>
      <c r="L2470" t="s">
        <v>19</v>
      </c>
      <c r="M2470" t="s">
        <v>23</v>
      </c>
      <c r="N2470" t="s">
        <v>24</v>
      </c>
      <c r="O2470" t="s">
        <v>27</v>
      </c>
      <c r="P2470">
        <v>2</v>
      </c>
      <c r="Q2470">
        <v>2</v>
      </c>
      <c r="R2470">
        <v>4</v>
      </c>
    </row>
    <row r="2471" spans="1:18" x14ac:dyDescent="0.25">
      <c r="A2471" s="8" t="s">
        <v>697</v>
      </c>
      <c r="B2471">
        <v>1</v>
      </c>
      <c r="C2471">
        <v>0</v>
      </c>
      <c r="D2471">
        <v>2020</v>
      </c>
      <c r="E2471">
        <v>10</v>
      </c>
      <c r="F2471" t="s">
        <v>652</v>
      </c>
      <c r="G2471">
        <v>1800</v>
      </c>
      <c r="H2471" t="b">
        <v>0</v>
      </c>
      <c r="I2471">
        <v>836</v>
      </c>
      <c r="J2471">
        <v>17610.919999999998</v>
      </c>
      <c r="K2471">
        <v>1</v>
      </c>
      <c r="L2471" t="s">
        <v>19</v>
      </c>
      <c r="M2471" t="s">
        <v>30</v>
      </c>
      <c r="N2471" t="s">
        <v>31</v>
      </c>
      <c r="O2471" t="s">
        <v>33</v>
      </c>
      <c r="P2471">
        <v>2</v>
      </c>
      <c r="Q2471">
        <v>4</v>
      </c>
      <c r="R2471">
        <v>1</v>
      </c>
    </row>
    <row r="2472" spans="1:18" x14ac:dyDescent="0.25">
      <c r="A2472" s="8" t="s">
        <v>697</v>
      </c>
      <c r="B2472">
        <v>1</v>
      </c>
      <c r="C2472">
        <v>0</v>
      </c>
      <c r="D2472">
        <v>2020</v>
      </c>
      <c r="E2472">
        <v>10</v>
      </c>
      <c r="F2472" t="s">
        <v>652</v>
      </c>
      <c r="G2472">
        <v>3300</v>
      </c>
      <c r="H2472" t="b">
        <v>0</v>
      </c>
      <c r="I2472">
        <v>1785</v>
      </c>
      <c r="J2472">
        <v>1785</v>
      </c>
      <c r="K2472">
        <v>2</v>
      </c>
      <c r="L2472" t="s">
        <v>51</v>
      </c>
      <c r="M2472" t="s">
        <v>149</v>
      </c>
      <c r="N2472" t="s">
        <v>149</v>
      </c>
      <c r="O2472" t="s">
        <v>150</v>
      </c>
      <c r="P2472">
        <v>3</v>
      </c>
      <c r="Q2472">
        <v>4</v>
      </c>
      <c r="R2472">
        <v>1</v>
      </c>
    </row>
    <row r="2473" spans="1:18" x14ac:dyDescent="0.25">
      <c r="A2473" s="8" t="s">
        <v>697</v>
      </c>
      <c r="B2473">
        <v>1</v>
      </c>
      <c r="C2473">
        <v>0</v>
      </c>
      <c r="D2473">
        <v>2020</v>
      </c>
      <c r="E2473">
        <v>10</v>
      </c>
      <c r="F2473" t="s">
        <v>652</v>
      </c>
      <c r="G2473">
        <v>3820</v>
      </c>
      <c r="H2473" t="b">
        <v>0</v>
      </c>
      <c r="I2473">
        <v>0</v>
      </c>
      <c r="J2473">
        <v>836</v>
      </c>
      <c r="K2473">
        <v>2</v>
      </c>
      <c r="L2473" t="s">
        <v>51</v>
      </c>
      <c r="M2473" t="s">
        <v>52</v>
      </c>
      <c r="N2473" t="s">
        <v>52</v>
      </c>
      <c r="O2473" t="s">
        <v>119</v>
      </c>
      <c r="P2473">
        <v>3</v>
      </c>
      <c r="Q2473">
        <v>8</v>
      </c>
      <c r="R2473">
        <v>1</v>
      </c>
    </row>
    <row r="2474" spans="1:18" x14ac:dyDescent="0.25">
      <c r="A2474" s="8" t="s">
        <v>697</v>
      </c>
      <c r="B2474">
        <v>1</v>
      </c>
      <c r="C2474">
        <v>0</v>
      </c>
      <c r="D2474">
        <v>2020</v>
      </c>
      <c r="E2474">
        <v>10</v>
      </c>
      <c r="F2474" t="s">
        <v>652</v>
      </c>
      <c r="G2474">
        <v>6024</v>
      </c>
      <c r="H2474" t="b">
        <v>0</v>
      </c>
      <c r="I2474">
        <v>10000</v>
      </c>
      <c r="J2474">
        <v>0</v>
      </c>
      <c r="K2474">
        <v>0</v>
      </c>
      <c r="L2474" t="s">
        <v>70</v>
      </c>
      <c r="M2474" t="s">
        <v>74</v>
      </c>
      <c r="N2474" t="s">
        <v>75</v>
      </c>
      <c r="O2474" t="s">
        <v>77</v>
      </c>
      <c r="P2474">
        <v>2</v>
      </c>
      <c r="Q2474">
        <v>2</v>
      </c>
      <c r="R2474">
        <v>1</v>
      </c>
    </row>
    <row r="2475" spans="1:18" x14ac:dyDescent="0.25">
      <c r="A2475" s="8" t="s">
        <v>697</v>
      </c>
      <c r="B2475">
        <v>1</v>
      </c>
      <c r="C2475">
        <v>0</v>
      </c>
      <c r="D2475">
        <v>2020</v>
      </c>
      <c r="E2475">
        <v>10</v>
      </c>
      <c r="F2475" t="s">
        <v>652</v>
      </c>
      <c r="G2475">
        <v>6110</v>
      </c>
      <c r="H2475" t="b">
        <v>0</v>
      </c>
      <c r="I2475">
        <v>1243.8700000000001</v>
      </c>
      <c r="J2475">
        <v>0</v>
      </c>
      <c r="K2475">
        <v>0</v>
      </c>
      <c r="L2475" t="s">
        <v>70</v>
      </c>
      <c r="M2475" t="s">
        <v>74</v>
      </c>
      <c r="N2475" t="s">
        <v>78</v>
      </c>
      <c r="O2475" t="s">
        <v>79</v>
      </c>
      <c r="P2475">
        <v>2</v>
      </c>
      <c r="Q2475">
        <v>2</v>
      </c>
      <c r="R2475">
        <v>2</v>
      </c>
    </row>
    <row r="2476" spans="1:18" x14ac:dyDescent="0.25">
      <c r="A2476" s="8" t="s">
        <v>697</v>
      </c>
      <c r="B2476">
        <v>1</v>
      </c>
      <c r="C2476">
        <v>0</v>
      </c>
      <c r="D2476">
        <v>2020</v>
      </c>
      <c r="E2476">
        <v>10</v>
      </c>
      <c r="F2476" t="s">
        <v>652</v>
      </c>
      <c r="G2476">
        <v>6111</v>
      </c>
      <c r="H2476" t="b">
        <v>0</v>
      </c>
      <c r="I2476">
        <v>31.05</v>
      </c>
      <c r="J2476">
        <v>0</v>
      </c>
      <c r="K2476">
        <v>0</v>
      </c>
      <c r="L2476" t="s">
        <v>70</v>
      </c>
      <c r="M2476" t="s">
        <v>74</v>
      </c>
      <c r="N2476" t="s">
        <v>78</v>
      </c>
      <c r="O2476" t="s">
        <v>80</v>
      </c>
      <c r="P2476">
        <v>2</v>
      </c>
      <c r="Q2476">
        <v>2</v>
      </c>
      <c r="R2476">
        <v>2</v>
      </c>
    </row>
    <row r="2477" spans="1:18" x14ac:dyDescent="0.25">
      <c r="A2477" s="8" t="s">
        <v>697</v>
      </c>
      <c r="B2477">
        <v>1</v>
      </c>
      <c r="C2477">
        <v>0</v>
      </c>
      <c r="D2477">
        <v>2020</v>
      </c>
      <c r="E2477">
        <v>10</v>
      </c>
      <c r="F2477" t="s">
        <v>652</v>
      </c>
      <c r="G2477">
        <v>6120</v>
      </c>
      <c r="H2477" t="b">
        <v>0</v>
      </c>
      <c r="I2477">
        <v>100</v>
      </c>
      <c r="J2477">
        <v>0</v>
      </c>
      <c r="K2477">
        <v>0</v>
      </c>
      <c r="L2477" t="s">
        <v>70</v>
      </c>
      <c r="M2477" t="s">
        <v>74</v>
      </c>
      <c r="N2477" t="s">
        <v>78</v>
      </c>
      <c r="O2477" t="s">
        <v>81</v>
      </c>
      <c r="P2477">
        <v>2</v>
      </c>
      <c r="Q2477">
        <v>2</v>
      </c>
      <c r="R2477">
        <v>2</v>
      </c>
    </row>
    <row r="2478" spans="1:18" x14ac:dyDescent="0.25">
      <c r="A2478" s="8" t="s">
        <v>697</v>
      </c>
      <c r="B2478">
        <v>1</v>
      </c>
      <c r="C2478">
        <v>0</v>
      </c>
      <c r="D2478">
        <v>2020</v>
      </c>
      <c r="E2478">
        <v>10</v>
      </c>
      <c r="F2478" t="s">
        <v>652</v>
      </c>
      <c r="G2478">
        <v>6560</v>
      </c>
      <c r="H2478" t="b">
        <v>0</v>
      </c>
      <c r="I2478">
        <v>600</v>
      </c>
      <c r="J2478">
        <v>0</v>
      </c>
      <c r="K2478">
        <v>0</v>
      </c>
      <c r="L2478" t="s">
        <v>70</v>
      </c>
      <c r="M2478" t="s">
        <v>82</v>
      </c>
      <c r="N2478" t="s">
        <v>154</v>
      </c>
      <c r="O2478" t="s">
        <v>155</v>
      </c>
      <c r="P2478">
        <v>2</v>
      </c>
      <c r="Q2478">
        <v>4</v>
      </c>
      <c r="R2478">
        <v>4</v>
      </c>
    </row>
    <row r="2479" spans="1:18" x14ac:dyDescent="0.25">
      <c r="A2479" s="8" t="s">
        <v>697</v>
      </c>
      <c r="B2479">
        <v>1</v>
      </c>
      <c r="C2479">
        <v>0</v>
      </c>
      <c r="D2479">
        <v>2020</v>
      </c>
      <c r="E2479">
        <v>10</v>
      </c>
      <c r="F2479" t="s">
        <v>652</v>
      </c>
      <c r="G2479">
        <v>6600</v>
      </c>
      <c r="H2479" t="b">
        <v>0</v>
      </c>
      <c r="I2479">
        <v>1500</v>
      </c>
      <c r="J2479">
        <v>0</v>
      </c>
      <c r="K2479">
        <v>0</v>
      </c>
      <c r="L2479" t="s">
        <v>70</v>
      </c>
      <c r="M2479" t="s">
        <v>82</v>
      </c>
      <c r="N2479" t="s">
        <v>94</v>
      </c>
      <c r="O2479" t="s">
        <v>116</v>
      </c>
      <c r="P2479">
        <v>2</v>
      </c>
      <c r="Q2479">
        <v>4</v>
      </c>
      <c r="R2479">
        <v>5</v>
      </c>
    </row>
    <row r="2480" spans="1:18" x14ac:dyDescent="0.25">
      <c r="A2480" s="8" t="s">
        <v>697</v>
      </c>
      <c r="B2480">
        <v>1</v>
      </c>
      <c r="C2480">
        <v>0</v>
      </c>
      <c r="D2480">
        <v>2020</v>
      </c>
      <c r="E2480">
        <v>10</v>
      </c>
      <c r="F2480" t="s">
        <v>652</v>
      </c>
      <c r="G2480">
        <v>6640</v>
      </c>
      <c r="H2480" t="b">
        <v>0</v>
      </c>
      <c r="I2480">
        <v>300</v>
      </c>
      <c r="J2480">
        <v>0</v>
      </c>
      <c r="K2480">
        <v>0</v>
      </c>
      <c r="L2480" t="s">
        <v>70</v>
      </c>
      <c r="M2480" t="s">
        <v>82</v>
      </c>
      <c r="N2480" t="s">
        <v>94</v>
      </c>
      <c r="O2480" t="s">
        <v>95</v>
      </c>
      <c r="P2480">
        <v>2</v>
      </c>
      <c r="Q2480">
        <v>4</v>
      </c>
      <c r="R2480">
        <v>5</v>
      </c>
    </row>
    <row r="2481" spans="1:18" x14ac:dyDescent="0.25">
      <c r="A2481" s="8" t="s">
        <v>697</v>
      </c>
      <c r="B2481">
        <v>1</v>
      </c>
      <c r="C2481">
        <v>0</v>
      </c>
      <c r="D2481">
        <v>2020</v>
      </c>
      <c r="E2481">
        <v>10</v>
      </c>
      <c r="F2481" t="s">
        <v>652</v>
      </c>
      <c r="G2481">
        <v>6650</v>
      </c>
      <c r="H2481" t="b">
        <v>0</v>
      </c>
      <c r="I2481">
        <v>1000</v>
      </c>
      <c r="J2481">
        <v>0</v>
      </c>
      <c r="K2481">
        <v>0</v>
      </c>
      <c r="L2481" t="s">
        <v>70</v>
      </c>
      <c r="M2481" t="s">
        <v>82</v>
      </c>
      <c r="N2481" t="s">
        <v>94</v>
      </c>
      <c r="O2481" t="s">
        <v>96</v>
      </c>
      <c r="P2481">
        <v>2</v>
      </c>
      <c r="Q2481">
        <v>4</v>
      </c>
      <c r="R2481">
        <v>5</v>
      </c>
    </row>
    <row r="2482" spans="1:18" x14ac:dyDescent="0.25">
      <c r="A2482" s="8" t="s">
        <v>697</v>
      </c>
      <c r="B2482">
        <v>1</v>
      </c>
      <c r="C2482">
        <v>0</v>
      </c>
      <c r="D2482">
        <v>2020</v>
      </c>
      <c r="E2482">
        <v>10</v>
      </c>
      <c r="F2482" t="s">
        <v>652</v>
      </c>
      <c r="G2482">
        <v>6825</v>
      </c>
      <c r="H2482" t="b">
        <v>0</v>
      </c>
      <c r="I2482">
        <v>2000</v>
      </c>
      <c r="J2482">
        <v>0</v>
      </c>
      <c r="K2482">
        <v>0</v>
      </c>
      <c r="L2482" t="s">
        <v>70</v>
      </c>
      <c r="M2482" t="s">
        <v>82</v>
      </c>
      <c r="N2482" t="s">
        <v>101</v>
      </c>
      <c r="O2482" t="s">
        <v>102</v>
      </c>
      <c r="P2482">
        <v>2</v>
      </c>
      <c r="Q2482">
        <v>4</v>
      </c>
      <c r="R2482">
        <v>9</v>
      </c>
    </row>
    <row r="2483" spans="1:18" x14ac:dyDescent="0.25">
      <c r="A2483" s="8" t="s">
        <v>697</v>
      </c>
      <c r="B2483">
        <v>1</v>
      </c>
      <c r="C2483">
        <v>0</v>
      </c>
      <c r="D2483">
        <v>2020</v>
      </c>
      <c r="E2483">
        <v>10</v>
      </c>
      <c r="F2483" t="s">
        <v>653</v>
      </c>
      <c r="G2483">
        <v>143</v>
      </c>
      <c r="H2483" t="b">
        <v>0</v>
      </c>
      <c r="I2483">
        <v>226011.78</v>
      </c>
      <c r="J2483">
        <v>0</v>
      </c>
      <c r="K2483">
        <v>1</v>
      </c>
      <c r="L2483" t="s">
        <v>9</v>
      </c>
      <c r="M2483" t="s">
        <v>10</v>
      </c>
      <c r="N2483" t="s">
        <v>11</v>
      </c>
      <c r="O2483" t="s">
        <v>12</v>
      </c>
      <c r="P2483">
        <v>1</v>
      </c>
      <c r="Q2483">
        <v>1</v>
      </c>
      <c r="R2483">
        <v>1</v>
      </c>
    </row>
    <row r="2484" spans="1:18" x14ac:dyDescent="0.25">
      <c r="A2484" s="8" t="s">
        <v>697</v>
      </c>
      <c r="B2484">
        <v>1</v>
      </c>
      <c r="C2484">
        <v>0</v>
      </c>
      <c r="D2484">
        <v>2020</v>
      </c>
      <c r="E2484">
        <v>10</v>
      </c>
      <c r="F2484" t="s">
        <v>653</v>
      </c>
      <c r="G2484">
        <v>1406</v>
      </c>
      <c r="H2484" t="b">
        <v>0</v>
      </c>
      <c r="I2484">
        <v>32532.75</v>
      </c>
      <c r="J2484">
        <v>0</v>
      </c>
      <c r="K2484">
        <v>1</v>
      </c>
      <c r="L2484" t="s">
        <v>19</v>
      </c>
      <c r="M2484" t="s">
        <v>23</v>
      </c>
      <c r="N2484" t="s">
        <v>24</v>
      </c>
      <c r="O2484" t="s">
        <v>27</v>
      </c>
      <c r="P2484">
        <v>2</v>
      </c>
      <c r="Q2484">
        <v>2</v>
      </c>
      <c r="R2484">
        <v>4</v>
      </c>
    </row>
    <row r="2485" spans="1:18" x14ac:dyDescent="0.25">
      <c r="A2485" s="8" t="s">
        <v>697</v>
      </c>
      <c r="B2485">
        <v>1</v>
      </c>
      <c r="C2485">
        <v>0</v>
      </c>
      <c r="D2485">
        <v>2020</v>
      </c>
      <c r="E2485">
        <v>10</v>
      </c>
      <c r="F2485" t="s">
        <v>653</v>
      </c>
      <c r="G2485">
        <v>1800</v>
      </c>
      <c r="H2485" t="b">
        <v>0</v>
      </c>
      <c r="I2485">
        <v>32247.75</v>
      </c>
      <c r="J2485">
        <v>243307.75</v>
      </c>
      <c r="K2485">
        <v>1</v>
      </c>
      <c r="L2485" t="s">
        <v>19</v>
      </c>
      <c r="M2485" t="s">
        <v>30</v>
      </c>
      <c r="N2485" t="s">
        <v>31</v>
      </c>
      <c r="O2485" t="s">
        <v>33</v>
      </c>
      <c r="P2485">
        <v>2</v>
      </c>
      <c r="Q2485">
        <v>4</v>
      </c>
      <c r="R2485">
        <v>1</v>
      </c>
    </row>
    <row r="2486" spans="1:18" x14ac:dyDescent="0.25">
      <c r="A2486" s="8" t="s">
        <v>697</v>
      </c>
      <c r="B2486">
        <v>1</v>
      </c>
      <c r="C2486">
        <v>0</v>
      </c>
      <c r="D2486">
        <v>2020</v>
      </c>
      <c r="E2486">
        <v>10</v>
      </c>
      <c r="F2486" t="s">
        <v>653</v>
      </c>
      <c r="G2486">
        <v>3300</v>
      </c>
      <c r="H2486" t="b">
        <v>0</v>
      </c>
      <c r="I2486">
        <v>202924.75</v>
      </c>
      <c r="J2486">
        <v>196974.75</v>
      </c>
      <c r="K2486">
        <v>2</v>
      </c>
      <c r="L2486" t="s">
        <v>51</v>
      </c>
      <c r="M2486" t="s">
        <v>149</v>
      </c>
      <c r="N2486" t="s">
        <v>149</v>
      </c>
      <c r="O2486" t="s">
        <v>150</v>
      </c>
      <c r="P2486">
        <v>3</v>
      </c>
      <c r="Q2486">
        <v>4</v>
      </c>
      <c r="R2486">
        <v>1</v>
      </c>
    </row>
    <row r="2487" spans="1:18" x14ac:dyDescent="0.25">
      <c r="A2487" s="8" t="s">
        <v>697</v>
      </c>
      <c r="B2487">
        <v>1</v>
      </c>
      <c r="C2487">
        <v>0</v>
      </c>
      <c r="D2487">
        <v>2020</v>
      </c>
      <c r="E2487">
        <v>10</v>
      </c>
      <c r="F2487" t="s">
        <v>653</v>
      </c>
      <c r="G2487">
        <v>3820</v>
      </c>
      <c r="H2487" t="b">
        <v>0</v>
      </c>
      <c r="I2487">
        <v>0</v>
      </c>
      <c r="J2487">
        <v>32247.75</v>
      </c>
      <c r="K2487">
        <v>2</v>
      </c>
      <c r="L2487" t="s">
        <v>51</v>
      </c>
      <c r="M2487" t="s">
        <v>52</v>
      </c>
      <c r="N2487" t="s">
        <v>52</v>
      </c>
      <c r="O2487" t="s">
        <v>119</v>
      </c>
      <c r="P2487">
        <v>3</v>
      </c>
      <c r="Q2487">
        <v>8</v>
      </c>
      <c r="R2487">
        <v>1</v>
      </c>
    </row>
    <row r="2488" spans="1:18" x14ac:dyDescent="0.25">
      <c r="A2488" s="8" t="s">
        <v>697</v>
      </c>
      <c r="B2488">
        <v>1</v>
      </c>
      <c r="C2488">
        <v>0</v>
      </c>
      <c r="D2488">
        <v>2020</v>
      </c>
      <c r="E2488">
        <v>10</v>
      </c>
      <c r="F2488" t="s">
        <v>653</v>
      </c>
      <c r="G2488">
        <v>4820</v>
      </c>
      <c r="H2488" t="b">
        <v>0</v>
      </c>
      <c r="I2488">
        <v>0</v>
      </c>
      <c r="J2488">
        <v>226011.78</v>
      </c>
      <c r="K2488">
        <v>0</v>
      </c>
      <c r="L2488" t="s">
        <v>63</v>
      </c>
      <c r="M2488" t="s">
        <v>67</v>
      </c>
      <c r="N2488" t="s">
        <v>68</v>
      </c>
      <c r="O2488" t="s">
        <v>68</v>
      </c>
      <c r="P2488">
        <v>1</v>
      </c>
      <c r="Q2488">
        <v>3</v>
      </c>
      <c r="R2488">
        <v>2</v>
      </c>
    </row>
    <row r="2489" spans="1:18" x14ac:dyDescent="0.25">
      <c r="A2489" s="8" t="s">
        <v>697</v>
      </c>
      <c r="B2489">
        <v>1</v>
      </c>
      <c r="C2489">
        <v>0</v>
      </c>
      <c r="D2489">
        <v>2020</v>
      </c>
      <c r="E2489">
        <v>10</v>
      </c>
      <c r="F2489" t="s">
        <v>653</v>
      </c>
      <c r="G2489">
        <v>6301</v>
      </c>
      <c r="H2489" t="b">
        <v>0</v>
      </c>
      <c r="I2489">
        <v>195525</v>
      </c>
      <c r="J2489">
        <v>0</v>
      </c>
      <c r="K2489">
        <v>0</v>
      </c>
      <c r="L2489" t="s">
        <v>70</v>
      </c>
      <c r="M2489" t="s">
        <v>82</v>
      </c>
      <c r="N2489" t="s">
        <v>83</v>
      </c>
      <c r="O2489" t="s">
        <v>122</v>
      </c>
      <c r="P2489">
        <v>2</v>
      </c>
      <c r="Q2489">
        <v>4</v>
      </c>
      <c r="R2489">
        <v>10</v>
      </c>
    </row>
    <row r="2490" spans="1:18" x14ac:dyDescent="0.25">
      <c r="A2490" s="8" t="s">
        <v>697</v>
      </c>
      <c r="B2490">
        <v>1</v>
      </c>
      <c r="C2490">
        <v>0</v>
      </c>
      <c r="D2490">
        <v>2020</v>
      </c>
      <c r="E2490">
        <v>10</v>
      </c>
      <c r="F2490" t="s">
        <v>653</v>
      </c>
      <c r="G2490">
        <v>6650</v>
      </c>
      <c r="H2490" t="b">
        <v>0</v>
      </c>
      <c r="I2490">
        <v>2700</v>
      </c>
      <c r="J2490">
        <v>0</v>
      </c>
      <c r="K2490">
        <v>0</v>
      </c>
      <c r="L2490" t="s">
        <v>70</v>
      </c>
      <c r="M2490" t="s">
        <v>82</v>
      </c>
      <c r="N2490" t="s">
        <v>94</v>
      </c>
      <c r="O2490" t="s">
        <v>96</v>
      </c>
      <c r="P2490">
        <v>2</v>
      </c>
      <c r="Q2490">
        <v>4</v>
      </c>
      <c r="R2490">
        <v>5</v>
      </c>
    </row>
    <row r="2491" spans="1:18" x14ac:dyDescent="0.25">
      <c r="A2491" s="8" t="s">
        <v>697</v>
      </c>
      <c r="B2491">
        <v>1</v>
      </c>
      <c r="C2491">
        <v>0</v>
      </c>
      <c r="D2491">
        <v>2020</v>
      </c>
      <c r="E2491">
        <v>10</v>
      </c>
      <c r="F2491" t="s">
        <v>653</v>
      </c>
      <c r="G2491">
        <v>6825</v>
      </c>
      <c r="H2491" t="b">
        <v>0</v>
      </c>
      <c r="I2491">
        <v>3000</v>
      </c>
      <c r="J2491">
        <v>0</v>
      </c>
      <c r="K2491">
        <v>0</v>
      </c>
      <c r="L2491" t="s">
        <v>70</v>
      </c>
      <c r="M2491" t="s">
        <v>82</v>
      </c>
      <c r="N2491" t="s">
        <v>101</v>
      </c>
      <c r="O2491" t="s">
        <v>102</v>
      </c>
      <c r="P2491">
        <v>2</v>
      </c>
      <c r="Q2491">
        <v>4</v>
      </c>
      <c r="R2491">
        <v>9</v>
      </c>
    </row>
    <row r="2492" spans="1:18" x14ac:dyDescent="0.25">
      <c r="A2492" s="8" t="s">
        <v>697</v>
      </c>
      <c r="B2492">
        <v>1</v>
      </c>
      <c r="C2492">
        <v>0</v>
      </c>
      <c r="D2492">
        <v>2020</v>
      </c>
      <c r="E2492">
        <v>10</v>
      </c>
      <c r="F2492" t="s">
        <v>653</v>
      </c>
      <c r="G2492">
        <v>7320</v>
      </c>
      <c r="H2492" t="b">
        <v>0</v>
      </c>
      <c r="I2492">
        <v>3600</v>
      </c>
      <c r="J2492">
        <v>0</v>
      </c>
      <c r="K2492">
        <v>0</v>
      </c>
      <c r="L2492" t="s">
        <v>126</v>
      </c>
      <c r="M2492" t="s">
        <v>127</v>
      </c>
      <c r="N2492" t="s">
        <v>127</v>
      </c>
      <c r="O2492" t="s">
        <v>128</v>
      </c>
      <c r="P2492">
        <v>4</v>
      </c>
      <c r="Q2492">
        <v>2</v>
      </c>
      <c r="R2492">
        <v>1</v>
      </c>
    </row>
    <row r="2493" spans="1:18" x14ac:dyDescent="0.25">
      <c r="A2493" s="8" t="s">
        <v>697</v>
      </c>
      <c r="B2493">
        <v>1</v>
      </c>
      <c r="C2493">
        <v>0</v>
      </c>
      <c r="D2493">
        <v>2020</v>
      </c>
      <c r="E2493">
        <v>10</v>
      </c>
      <c r="F2493" t="s">
        <v>654</v>
      </c>
      <c r="G2493">
        <v>3900</v>
      </c>
      <c r="H2493" t="b">
        <v>0</v>
      </c>
      <c r="I2493">
        <v>67209.039999999994</v>
      </c>
      <c r="J2493">
        <v>0</v>
      </c>
      <c r="K2493">
        <v>2</v>
      </c>
      <c r="L2493" t="s">
        <v>226</v>
      </c>
      <c r="M2493" t="s">
        <v>226</v>
      </c>
      <c r="N2493" t="s">
        <v>226</v>
      </c>
      <c r="O2493" t="s">
        <v>62</v>
      </c>
      <c r="P2493">
        <v>4</v>
      </c>
      <c r="Q2493">
        <v>1</v>
      </c>
      <c r="R2493">
        <v>1</v>
      </c>
    </row>
    <row r="2494" spans="1:18" x14ac:dyDescent="0.25">
      <c r="A2494" s="8" t="s">
        <v>697</v>
      </c>
      <c r="B2494">
        <v>1</v>
      </c>
      <c r="C2494">
        <v>0</v>
      </c>
      <c r="D2494">
        <v>2020</v>
      </c>
      <c r="E2494">
        <v>10</v>
      </c>
      <c r="F2494" t="s">
        <v>654</v>
      </c>
      <c r="G2494">
        <v>4830</v>
      </c>
      <c r="H2494" t="b">
        <v>0</v>
      </c>
      <c r="I2494">
        <v>0</v>
      </c>
      <c r="J2494">
        <v>67209.039999999994</v>
      </c>
      <c r="K2494">
        <v>0</v>
      </c>
      <c r="L2494" t="s">
        <v>63</v>
      </c>
      <c r="M2494" t="s">
        <v>69</v>
      </c>
      <c r="N2494" t="s">
        <v>69</v>
      </c>
      <c r="O2494" t="s">
        <v>69</v>
      </c>
      <c r="P2494">
        <v>1</v>
      </c>
      <c r="Q2494">
        <v>4</v>
      </c>
      <c r="R2494">
        <v>1</v>
      </c>
    </row>
    <row r="2495" spans="1:18" x14ac:dyDescent="0.25">
      <c r="A2495" s="8" t="s">
        <v>697</v>
      </c>
      <c r="B2495">
        <v>1</v>
      </c>
      <c r="C2495">
        <v>1</v>
      </c>
      <c r="D2495">
        <v>2020</v>
      </c>
      <c r="E2495">
        <v>11</v>
      </c>
      <c r="F2495" t="s">
        <v>647</v>
      </c>
      <c r="G2495">
        <v>650</v>
      </c>
      <c r="H2495" t="b">
        <v>0</v>
      </c>
      <c r="I2495">
        <v>1600</v>
      </c>
      <c r="J2495">
        <v>250</v>
      </c>
      <c r="K2495">
        <v>1</v>
      </c>
      <c r="L2495" t="s">
        <v>9</v>
      </c>
      <c r="M2495" t="s">
        <v>13</v>
      </c>
      <c r="N2495" t="s">
        <v>14</v>
      </c>
      <c r="O2495" t="s">
        <v>17</v>
      </c>
      <c r="P2495">
        <v>1</v>
      </c>
      <c r="Q2495">
        <v>2</v>
      </c>
      <c r="R2495">
        <v>3</v>
      </c>
    </row>
    <row r="2496" spans="1:18" x14ac:dyDescent="0.25">
      <c r="A2496" s="8" t="s">
        <v>697</v>
      </c>
      <c r="B2496">
        <v>1</v>
      </c>
      <c r="C2496">
        <v>0</v>
      </c>
      <c r="D2496">
        <v>2020</v>
      </c>
      <c r="E2496">
        <v>11</v>
      </c>
      <c r="F2496" t="s">
        <v>647</v>
      </c>
      <c r="G2496">
        <v>1406</v>
      </c>
      <c r="H2496" t="b">
        <v>0</v>
      </c>
      <c r="I2496">
        <v>950</v>
      </c>
      <c r="J2496">
        <v>0</v>
      </c>
      <c r="K2496">
        <v>1</v>
      </c>
      <c r="L2496" t="s">
        <v>19</v>
      </c>
      <c r="M2496" t="s">
        <v>23</v>
      </c>
      <c r="N2496" t="s">
        <v>24</v>
      </c>
      <c r="O2496" t="s">
        <v>27</v>
      </c>
      <c r="P2496">
        <v>2</v>
      </c>
      <c r="Q2496">
        <v>2</v>
      </c>
      <c r="R2496">
        <v>4</v>
      </c>
    </row>
    <row r="2497" spans="1:18" x14ac:dyDescent="0.25">
      <c r="A2497" s="8" t="s">
        <v>697</v>
      </c>
      <c r="B2497">
        <v>1</v>
      </c>
      <c r="C2497">
        <v>1</v>
      </c>
      <c r="D2497">
        <v>2020</v>
      </c>
      <c r="E2497">
        <v>11</v>
      </c>
      <c r="F2497" t="s">
        <v>647</v>
      </c>
      <c r="G2497">
        <v>1406</v>
      </c>
      <c r="H2497" t="b">
        <v>0</v>
      </c>
      <c r="I2497">
        <v>2069.1000000000004</v>
      </c>
      <c r="J2497">
        <v>0</v>
      </c>
      <c r="K2497">
        <v>1</v>
      </c>
      <c r="L2497" t="s">
        <v>19</v>
      </c>
      <c r="M2497" t="s">
        <v>23</v>
      </c>
      <c r="N2497" t="s">
        <v>24</v>
      </c>
      <c r="O2497" t="s">
        <v>27</v>
      </c>
      <c r="P2497">
        <v>2</v>
      </c>
      <c r="Q2497">
        <v>2</v>
      </c>
      <c r="R2497">
        <v>4</v>
      </c>
    </row>
    <row r="2498" spans="1:18" x14ac:dyDescent="0.25">
      <c r="A2498" s="8" t="s">
        <v>697</v>
      </c>
      <c r="B2498">
        <v>1</v>
      </c>
      <c r="C2498">
        <v>0</v>
      </c>
      <c r="D2498">
        <v>2020</v>
      </c>
      <c r="E2498">
        <v>11</v>
      </c>
      <c r="F2498" t="s">
        <v>647</v>
      </c>
      <c r="G2498">
        <v>1800</v>
      </c>
      <c r="H2498" t="b">
        <v>0</v>
      </c>
      <c r="I2498">
        <v>5396</v>
      </c>
      <c r="J2498">
        <v>13524.369999999999</v>
      </c>
      <c r="K2498">
        <v>1</v>
      </c>
      <c r="L2498" t="s">
        <v>19</v>
      </c>
      <c r="M2498" t="s">
        <v>30</v>
      </c>
      <c r="N2498" t="s">
        <v>31</v>
      </c>
      <c r="O2498" t="s">
        <v>33</v>
      </c>
      <c r="P2498">
        <v>2</v>
      </c>
      <c r="Q2498">
        <v>4</v>
      </c>
      <c r="R2498">
        <v>1</v>
      </c>
    </row>
    <row r="2499" spans="1:18" x14ac:dyDescent="0.25">
      <c r="A2499" s="8" t="s">
        <v>697</v>
      </c>
      <c r="B2499">
        <v>1</v>
      </c>
      <c r="C2499">
        <v>1</v>
      </c>
      <c r="D2499">
        <v>2020</v>
      </c>
      <c r="E2499">
        <v>11</v>
      </c>
      <c r="F2499" t="s">
        <v>647</v>
      </c>
      <c r="G2499">
        <v>1800</v>
      </c>
      <c r="H2499" t="b">
        <v>0</v>
      </c>
      <c r="I2499">
        <v>2069.1000000000004</v>
      </c>
      <c r="J2499">
        <v>20505.990000000002</v>
      </c>
      <c r="K2499">
        <v>1</v>
      </c>
      <c r="L2499" t="s">
        <v>19</v>
      </c>
      <c r="M2499" t="s">
        <v>30</v>
      </c>
      <c r="N2499" t="s">
        <v>31</v>
      </c>
      <c r="O2499" t="s">
        <v>33</v>
      </c>
      <c r="P2499">
        <v>2</v>
      </c>
      <c r="Q2499">
        <v>4</v>
      </c>
      <c r="R2499">
        <v>1</v>
      </c>
    </row>
    <row r="2500" spans="1:18" x14ac:dyDescent="0.25">
      <c r="A2500" s="8" t="s">
        <v>697</v>
      </c>
      <c r="B2500">
        <v>1</v>
      </c>
      <c r="C2500">
        <v>1</v>
      </c>
      <c r="D2500">
        <v>2020</v>
      </c>
      <c r="E2500">
        <v>11</v>
      </c>
      <c r="F2500" t="s">
        <v>647</v>
      </c>
      <c r="G2500">
        <v>1900</v>
      </c>
      <c r="H2500" t="b">
        <v>0</v>
      </c>
      <c r="I2500">
        <v>0</v>
      </c>
      <c r="J2500">
        <v>352.13</v>
      </c>
      <c r="K2500">
        <v>1</v>
      </c>
      <c r="L2500" t="s">
        <v>34</v>
      </c>
      <c r="M2500" t="s">
        <v>34</v>
      </c>
      <c r="N2500" t="s">
        <v>34</v>
      </c>
      <c r="O2500" t="s">
        <v>35</v>
      </c>
      <c r="P2500">
        <v>3</v>
      </c>
      <c r="Q2500">
        <v>1</v>
      </c>
      <c r="R2500">
        <v>1</v>
      </c>
    </row>
    <row r="2501" spans="1:18" x14ac:dyDescent="0.25">
      <c r="A2501" s="8" t="s">
        <v>697</v>
      </c>
      <c r="B2501">
        <v>1</v>
      </c>
      <c r="C2501">
        <v>1</v>
      </c>
      <c r="D2501">
        <v>2020</v>
      </c>
      <c r="E2501">
        <v>11</v>
      </c>
      <c r="F2501" t="s">
        <v>647</v>
      </c>
      <c r="G2501">
        <v>3300</v>
      </c>
      <c r="H2501" t="b">
        <v>0</v>
      </c>
      <c r="I2501">
        <v>1761.2</v>
      </c>
      <c r="J2501">
        <v>1761.2</v>
      </c>
      <c r="K2501">
        <v>2</v>
      </c>
      <c r="L2501" t="s">
        <v>51</v>
      </c>
      <c r="M2501" t="s">
        <v>149</v>
      </c>
      <c r="N2501" t="s">
        <v>149</v>
      </c>
      <c r="O2501" t="s">
        <v>150</v>
      </c>
      <c r="P2501">
        <v>3</v>
      </c>
      <c r="Q2501">
        <v>4</v>
      </c>
      <c r="R2501">
        <v>1</v>
      </c>
    </row>
    <row r="2502" spans="1:18" x14ac:dyDescent="0.25">
      <c r="A2502" s="8" t="s">
        <v>697</v>
      </c>
      <c r="B2502">
        <v>1</v>
      </c>
      <c r="C2502">
        <v>0</v>
      </c>
      <c r="D2502">
        <v>2020</v>
      </c>
      <c r="E2502">
        <v>11</v>
      </c>
      <c r="F2502" t="s">
        <v>647</v>
      </c>
      <c r="G2502">
        <v>3820</v>
      </c>
      <c r="H2502" t="b">
        <v>0</v>
      </c>
      <c r="I2502">
        <v>0</v>
      </c>
      <c r="J2502">
        <v>5396</v>
      </c>
      <c r="K2502">
        <v>2</v>
      </c>
      <c r="L2502" t="s">
        <v>51</v>
      </c>
      <c r="M2502" t="s">
        <v>52</v>
      </c>
      <c r="N2502" t="s">
        <v>52</v>
      </c>
      <c r="O2502" t="s">
        <v>119</v>
      </c>
      <c r="P2502">
        <v>3</v>
      </c>
      <c r="Q2502">
        <v>8</v>
      </c>
      <c r="R2502">
        <v>1</v>
      </c>
    </row>
    <row r="2503" spans="1:18" x14ac:dyDescent="0.25">
      <c r="A2503" s="8" t="s">
        <v>697</v>
      </c>
      <c r="B2503">
        <v>1</v>
      </c>
      <c r="C2503">
        <v>1</v>
      </c>
      <c r="D2503">
        <v>2020</v>
      </c>
      <c r="E2503">
        <v>11</v>
      </c>
      <c r="F2503" t="s">
        <v>647</v>
      </c>
      <c r="G2503">
        <v>3820</v>
      </c>
      <c r="H2503" t="b">
        <v>0</v>
      </c>
      <c r="I2503">
        <v>0</v>
      </c>
      <c r="J2503">
        <v>2069.1000000000004</v>
      </c>
      <c r="K2503">
        <v>2</v>
      </c>
      <c r="L2503" t="s">
        <v>51</v>
      </c>
      <c r="M2503" t="s">
        <v>52</v>
      </c>
      <c r="N2503" t="s">
        <v>52</v>
      </c>
      <c r="O2503" t="s">
        <v>119</v>
      </c>
      <c r="P2503">
        <v>3</v>
      </c>
      <c r="Q2503">
        <v>8</v>
      </c>
      <c r="R2503">
        <v>1</v>
      </c>
    </row>
    <row r="2504" spans="1:18" x14ac:dyDescent="0.25">
      <c r="A2504" s="8" t="s">
        <v>697</v>
      </c>
      <c r="B2504">
        <v>1</v>
      </c>
      <c r="C2504">
        <v>0</v>
      </c>
      <c r="D2504">
        <v>2020</v>
      </c>
      <c r="E2504">
        <v>11</v>
      </c>
      <c r="F2504" t="s">
        <v>647</v>
      </c>
      <c r="G2504">
        <v>6020</v>
      </c>
      <c r="H2504" t="b">
        <v>0</v>
      </c>
      <c r="I2504">
        <v>5500</v>
      </c>
      <c r="J2504">
        <v>0</v>
      </c>
      <c r="K2504">
        <v>0</v>
      </c>
      <c r="L2504" t="s">
        <v>70</v>
      </c>
      <c r="M2504" t="s">
        <v>74</v>
      </c>
      <c r="N2504" t="s">
        <v>75</v>
      </c>
      <c r="O2504" t="s">
        <v>76</v>
      </c>
      <c r="P2504">
        <v>2</v>
      </c>
      <c r="Q2504">
        <v>2</v>
      </c>
      <c r="R2504">
        <v>1</v>
      </c>
    </row>
    <row r="2505" spans="1:18" x14ac:dyDescent="0.25">
      <c r="A2505" s="8" t="s">
        <v>697</v>
      </c>
      <c r="B2505">
        <v>1</v>
      </c>
      <c r="C2505">
        <v>1</v>
      </c>
      <c r="D2505">
        <v>2020</v>
      </c>
      <c r="E2505">
        <v>11</v>
      </c>
      <c r="F2505" t="s">
        <v>647</v>
      </c>
      <c r="G2505">
        <v>6020</v>
      </c>
      <c r="H2505" t="b">
        <v>0</v>
      </c>
      <c r="I2505">
        <v>3222.5</v>
      </c>
      <c r="J2505">
        <v>0</v>
      </c>
      <c r="K2505">
        <v>0</v>
      </c>
      <c r="L2505" t="s">
        <v>70</v>
      </c>
      <c r="M2505" t="s">
        <v>74</v>
      </c>
      <c r="N2505" t="s">
        <v>75</v>
      </c>
      <c r="O2505" t="s">
        <v>76</v>
      </c>
      <c r="P2505">
        <v>2</v>
      </c>
      <c r="Q2505">
        <v>2</v>
      </c>
      <c r="R2505">
        <v>1</v>
      </c>
    </row>
    <row r="2506" spans="1:18" x14ac:dyDescent="0.25">
      <c r="A2506" s="8" t="s">
        <v>697</v>
      </c>
      <c r="B2506">
        <v>1</v>
      </c>
      <c r="C2506">
        <v>0</v>
      </c>
      <c r="D2506">
        <v>2020</v>
      </c>
      <c r="E2506">
        <v>11</v>
      </c>
      <c r="F2506" t="s">
        <v>647</v>
      </c>
      <c r="G2506">
        <v>6095</v>
      </c>
      <c r="H2506" t="b">
        <v>0</v>
      </c>
      <c r="I2506">
        <v>400</v>
      </c>
      <c r="J2506">
        <v>0</v>
      </c>
      <c r="K2506">
        <v>0</v>
      </c>
      <c r="L2506" t="s">
        <v>70</v>
      </c>
      <c r="M2506" t="s">
        <v>74</v>
      </c>
      <c r="N2506" t="s">
        <v>75</v>
      </c>
      <c r="O2506" t="s">
        <v>115</v>
      </c>
      <c r="P2506">
        <v>2</v>
      </c>
      <c r="Q2506">
        <v>2</v>
      </c>
      <c r="R2506">
        <v>1</v>
      </c>
    </row>
    <row r="2507" spans="1:18" x14ac:dyDescent="0.25">
      <c r="A2507" s="8" t="s">
        <v>697</v>
      </c>
      <c r="B2507">
        <v>1</v>
      </c>
      <c r="C2507">
        <v>1</v>
      </c>
      <c r="D2507">
        <v>2020</v>
      </c>
      <c r="E2507">
        <v>11</v>
      </c>
      <c r="F2507" t="s">
        <v>647</v>
      </c>
      <c r="G2507">
        <v>6095</v>
      </c>
      <c r="H2507" t="b">
        <v>0</v>
      </c>
      <c r="I2507">
        <v>1000</v>
      </c>
      <c r="J2507">
        <v>0</v>
      </c>
      <c r="K2507">
        <v>0</v>
      </c>
      <c r="L2507" t="s">
        <v>70</v>
      </c>
      <c r="M2507" t="s">
        <v>74</v>
      </c>
      <c r="N2507" t="s">
        <v>75</v>
      </c>
      <c r="O2507" t="s">
        <v>115</v>
      </c>
      <c r="P2507">
        <v>2</v>
      </c>
      <c r="Q2507">
        <v>2</v>
      </c>
      <c r="R2507">
        <v>1</v>
      </c>
    </row>
    <row r="2508" spans="1:18" x14ac:dyDescent="0.25">
      <c r="A2508" s="8" t="s">
        <v>697</v>
      </c>
      <c r="B2508">
        <v>1</v>
      </c>
      <c r="C2508">
        <v>0</v>
      </c>
      <c r="D2508">
        <v>2020</v>
      </c>
      <c r="E2508">
        <v>11</v>
      </c>
      <c r="F2508" t="s">
        <v>647</v>
      </c>
      <c r="G2508">
        <v>6110</v>
      </c>
      <c r="H2508" t="b">
        <v>0</v>
      </c>
      <c r="I2508">
        <v>1114.6199999999999</v>
      </c>
      <c r="J2508">
        <v>0</v>
      </c>
      <c r="K2508">
        <v>0</v>
      </c>
      <c r="L2508" t="s">
        <v>70</v>
      </c>
      <c r="M2508" t="s">
        <v>74</v>
      </c>
      <c r="N2508" t="s">
        <v>78</v>
      </c>
      <c r="O2508" t="s">
        <v>79</v>
      </c>
      <c r="P2508">
        <v>2</v>
      </c>
      <c r="Q2508">
        <v>2</v>
      </c>
      <c r="R2508">
        <v>2</v>
      </c>
    </row>
    <row r="2509" spans="1:18" x14ac:dyDescent="0.25">
      <c r="A2509" s="8" t="s">
        <v>697</v>
      </c>
      <c r="B2509">
        <v>1</v>
      </c>
      <c r="C2509">
        <v>1</v>
      </c>
      <c r="D2509">
        <v>2020</v>
      </c>
      <c r="E2509">
        <v>11</v>
      </c>
      <c r="F2509" t="s">
        <v>647</v>
      </c>
      <c r="G2509">
        <v>6110</v>
      </c>
      <c r="H2509" t="b">
        <v>0</v>
      </c>
      <c r="I2509">
        <v>697.67000000000007</v>
      </c>
      <c r="J2509">
        <v>0</v>
      </c>
      <c r="K2509">
        <v>0</v>
      </c>
      <c r="L2509" t="s">
        <v>70</v>
      </c>
      <c r="M2509" t="s">
        <v>74</v>
      </c>
      <c r="N2509" t="s">
        <v>78</v>
      </c>
      <c r="O2509" t="s">
        <v>79</v>
      </c>
      <c r="P2509">
        <v>2</v>
      </c>
      <c r="Q2509">
        <v>2</v>
      </c>
      <c r="R2509">
        <v>2</v>
      </c>
    </row>
    <row r="2510" spans="1:18" x14ac:dyDescent="0.25">
      <c r="A2510" s="8" t="s">
        <v>697</v>
      </c>
      <c r="B2510">
        <v>1</v>
      </c>
      <c r="C2510">
        <v>0</v>
      </c>
      <c r="D2510">
        <v>2020</v>
      </c>
      <c r="E2510">
        <v>11</v>
      </c>
      <c r="F2510" t="s">
        <v>647</v>
      </c>
      <c r="G2510">
        <v>6111</v>
      </c>
      <c r="H2510" t="b">
        <v>0</v>
      </c>
      <c r="I2510">
        <v>24.75</v>
      </c>
      <c r="J2510">
        <v>0</v>
      </c>
      <c r="K2510">
        <v>0</v>
      </c>
      <c r="L2510" t="s">
        <v>70</v>
      </c>
      <c r="M2510" t="s">
        <v>74</v>
      </c>
      <c r="N2510" t="s">
        <v>78</v>
      </c>
      <c r="O2510" t="s">
        <v>80</v>
      </c>
      <c r="P2510">
        <v>2</v>
      </c>
      <c r="Q2510">
        <v>2</v>
      </c>
      <c r="R2510">
        <v>2</v>
      </c>
    </row>
    <row r="2511" spans="1:18" x14ac:dyDescent="0.25">
      <c r="A2511" s="8" t="s">
        <v>697</v>
      </c>
      <c r="B2511">
        <v>1</v>
      </c>
      <c r="C2511">
        <v>1</v>
      </c>
      <c r="D2511">
        <v>2020</v>
      </c>
      <c r="E2511">
        <v>11</v>
      </c>
      <c r="F2511" t="s">
        <v>647</v>
      </c>
      <c r="G2511">
        <v>6111</v>
      </c>
      <c r="H2511" t="b">
        <v>0</v>
      </c>
      <c r="I2511">
        <v>14.5</v>
      </c>
      <c r="J2511">
        <v>0</v>
      </c>
      <c r="K2511">
        <v>0</v>
      </c>
      <c r="L2511" t="s">
        <v>70</v>
      </c>
      <c r="M2511" t="s">
        <v>74</v>
      </c>
      <c r="N2511" t="s">
        <v>78</v>
      </c>
      <c r="O2511" t="s">
        <v>80</v>
      </c>
      <c r="P2511">
        <v>2</v>
      </c>
      <c r="Q2511">
        <v>2</v>
      </c>
      <c r="R2511">
        <v>2</v>
      </c>
    </row>
    <row r="2512" spans="1:18" x14ac:dyDescent="0.25">
      <c r="A2512" s="8" t="s">
        <v>697</v>
      </c>
      <c r="B2512">
        <v>1</v>
      </c>
      <c r="C2512">
        <v>0</v>
      </c>
      <c r="D2512">
        <v>2020</v>
      </c>
      <c r="E2512">
        <v>11</v>
      </c>
      <c r="F2512" t="s">
        <v>647</v>
      </c>
      <c r="G2512">
        <v>6120</v>
      </c>
      <c r="H2512" t="b">
        <v>0</v>
      </c>
      <c r="I2512">
        <v>55</v>
      </c>
      <c r="J2512">
        <v>0</v>
      </c>
      <c r="K2512">
        <v>0</v>
      </c>
      <c r="L2512" t="s">
        <v>70</v>
      </c>
      <c r="M2512" t="s">
        <v>74</v>
      </c>
      <c r="N2512" t="s">
        <v>78</v>
      </c>
      <c r="O2512" t="s">
        <v>81</v>
      </c>
      <c r="P2512">
        <v>2</v>
      </c>
      <c r="Q2512">
        <v>2</v>
      </c>
      <c r="R2512">
        <v>2</v>
      </c>
    </row>
    <row r="2513" spans="1:18" x14ac:dyDescent="0.25">
      <c r="A2513" s="8" t="s">
        <v>697</v>
      </c>
      <c r="B2513">
        <v>1</v>
      </c>
      <c r="C2513">
        <v>1</v>
      </c>
      <c r="D2513">
        <v>2020</v>
      </c>
      <c r="E2513">
        <v>11</v>
      </c>
      <c r="F2513" t="s">
        <v>647</v>
      </c>
      <c r="G2513">
        <v>6120</v>
      </c>
      <c r="H2513" t="b">
        <v>0</v>
      </c>
      <c r="I2513">
        <v>32.22</v>
      </c>
      <c r="J2513">
        <v>0</v>
      </c>
      <c r="K2513">
        <v>0</v>
      </c>
      <c r="L2513" t="s">
        <v>70</v>
      </c>
      <c r="M2513" t="s">
        <v>74</v>
      </c>
      <c r="N2513" t="s">
        <v>78</v>
      </c>
      <c r="O2513" t="s">
        <v>81</v>
      </c>
      <c r="P2513">
        <v>2</v>
      </c>
      <c r="Q2513">
        <v>2</v>
      </c>
      <c r="R2513">
        <v>2</v>
      </c>
    </row>
    <row r="2514" spans="1:18" x14ac:dyDescent="0.25">
      <c r="A2514" s="8" t="s">
        <v>697</v>
      </c>
      <c r="B2514">
        <v>1</v>
      </c>
      <c r="C2514">
        <v>1</v>
      </c>
      <c r="D2514">
        <v>2020</v>
      </c>
      <c r="E2514">
        <v>11</v>
      </c>
      <c r="F2514" t="s">
        <v>647</v>
      </c>
      <c r="G2514">
        <v>6140</v>
      </c>
      <c r="H2514" t="b">
        <v>0</v>
      </c>
      <c r="I2514">
        <v>150</v>
      </c>
      <c r="J2514">
        <v>0</v>
      </c>
      <c r="K2514">
        <v>0</v>
      </c>
      <c r="L2514" t="s">
        <v>70</v>
      </c>
      <c r="M2514" t="s">
        <v>74</v>
      </c>
      <c r="N2514" t="s">
        <v>78</v>
      </c>
      <c r="O2514" t="s">
        <v>147</v>
      </c>
      <c r="P2514">
        <v>2</v>
      </c>
      <c r="Q2514">
        <v>2</v>
      </c>
      <c r="R2514">
        <v>2</v>
      </c>
    </row>
    <row r="2515" spans="1:18" x14ac:dyDescent="0.25">
      <c r="A2515" s="8" t="s">
        <v>697</v>
      </c>
      <c r="B2515">
        <v>1</v>
      </c>
      <c r="C2515">
        <v>1</v>
      </c>
      <c r="D2515">
        <v>2020</v>
      </c>
      <c r="E2515">
        <v>11</v>
      </c>
      <c r="F2515" t="s">
        <v>647</v>
      </c>
      <c r="G2515">
        <v>6220</v>
      </c>
      <c r="H2515" t="b">
        <v>0</v>
      </c>
      <c r="I2515">
        <v>250</v>
      </c>
      <c r="J2515">
        <v>0</v>
      </c>
      <c r="K2515">
        <v>0</v>
      </c>
      <c r="L2515" t="s">
        <v>70</v>
      </c>
      <c r="M2515" t="s">
        <v>134</v>
      </c>
      <c r="N2515" t="s">
        <v>137</v>
      </c>
      <c r="O2515" t="s">
        <v>138</v>
      </c>
      <c r="P2515">
        <v>2</v>
      </c>
      <c r="Q2515">
        <v>3</v>
      </c>
      <c r="R2515">
        <v>2</v>
      </c>
    </row>
    <row r="2516" spans="1:18" x14ac:dyDescent="0.25">
      <c r="A2516" s="8" t="s">
        <v>697</v>
      </c>
      <c r="B2516">
        <v>1</v>
      </c>
      <c r="C2516">
        <v>1</v>
      </c>
      <c r="D2516">
        <v>2020</v>
      </c>
      <c r="E2516">
        <v>11</v>
      </c>
      <c r="F2516" t="s">
        <v>647</v>
      </c>
      <c r="G2516">
        <v>6300</v>
      </c>
      <c r="H2516" t="b">
        <v>0</v>
      </c>
      <c r="I2516">
        <v>400</v>
      </c>
      <c r="J2516">
        <v>0</v>
      </c>
      <c r="K2516">
        <v>0</v>
      </c>
      <c r="L2516" t="s">
        <v>70</v>
      </c>
      <c r="M2516" t="s">
        <v>82</v>
      </c>
      <c r="N2516" t="s">
        <v>83</v>
      </c>
      <c r="O2516" t="s">
        <v>82</v>
      </c>
      <c r="P2516">
        <v>2</v>
      </c>
      <c r="Q2516">
        <v>4</v>
      </c>
      <c r="R2516">
        <v>10</v>
      </c>
    </row>
    <row r="2517" spans="1:18" x14ac:dyDescent="0.25">
      <c r="A2517" s="8" t="s">
        <v>697</v>
      </c>
      <c r="B2517">
        <v>1</v>
      </c>
      <c r="C2517">
        <v>1</v>
      </c>
      <c r="D2517">
        <v>2020</v>
      </c>
      <c r="E2517">
        <v>11</v>
      </c>
      <c r="F2517" t="s">
        <v>647</v>
      </c>
      <c r="G2517">
        <v>6310</v>
      </c>
      <c r="H2517" t="b">
        <v>0</v>
      </c>
      <c r="I2517">
        <v>5900</v>
      </c>
      <c r="J2517">
        <v>0</v>
      </c>
      <c r="K2517">
        <v>0</v>
      </c>
      <c r="L2517" t="s">
        <v>70</v>
      </c>
      <c r="M2517" t="s">
        <v>82</v>
      </c>
      <c r="N2517" t="s">
        <v>84</v>
      </c>
      <c r="O2517" t="s">
        <v>85</v>
      </c>
      <c r="P2517">
        <v>2</v>
      </c>
      <c r="Q2517">
        <v>4</v>
      </c>
      <c r="R2517">
        <v>1</v>
      </c>
    </row>
    <row r="2518" spans="1:18" x14ac:dyDescent="0.25">
      <c r="A2518" s="8" t="s">
        <v>697</v>
      </c>
      <c r="B2518">
        <v>1</v>
      </c>
      <c r="C2518">
        <v>1</v>
      </c>
      <c r="D2518">
        <v>2020</v>
      </c>
      <c r="E2518">
        <v>11</v>
      </c>
      <c r="F2518" t="s">
        <v>647</v>
      </c>
      <c r="G2518">
        <v>6325</v>
      </c>
      <c r="H2518" t="b">
        <v>0</v>
      </c>
      <c r="I2518">
        <v>1310</v>
      </c>
      <c r="J2518">
        <v>0</v>
      </c>
      <c r="K2518">
        <v>0</v>
      </c>
      <c r="L2518" t="s">
        <v>70</v>
      </c>
      <c r="M2518" t="s">
        <v>82</v>
      </c>
      <c r="N2518" t="s">
        <v>84</v>
      </c>
      <c r="O2518" t="s">
        <v>86</v>
      </c>
      <c r="P2518">
        <v>2</v>
      </c>
      <c r="Q2518">
        <v>4</v>
      </c>
      <c r="R2518">
        <v>1</v>
      </c>
    </row>
    <row r="2519" spans="1:18" x14ac:dyDescent="0.25">
      <c r="A2519" s="8" t="s">
        <v>697</v>
      </c>
      <c r="B2519">
        <v>1</v>
      </c>
      <c r="C2519">
        <v>1</v>
      </c>
      <c r="D2519">
        <v>2020</v>
      </c>
      <c r="E2519">
        <v>11</v>
      </c>
      <c r="F2519" t="s">
        <v>647</v>
      </c>
      <c r="G2519">
        <v>6330</v>
      </c>
      <c r="H2519" t="b">
        <v>0</v>
      </c>
      <c r="I2519">
        <v>680</v>
      </c>
      <c r="J2519">
        <v>0</v>
      </c>
      <c r="K2519">
        <v>0</v>
      </c>
      <c r="L2519" t="s">
        <v>70</v>
      </c>
      <c r="M2519" t="s">
        <v>82</v>
      </c>
      <c r="N2519" t="s">
        <v>84</v>
      </c>
      <c r="O2519" t="s">
        <v>87</v>
      </c>
      <c r="P2519">
        <v>2</v>
      </c>
      <c r="Q2519">
        <v>4</v>
      </c>
      <c r="R2519">
        <v>1</v>
      </c>
    </row>
    <row r="2520" spans="1:18" x14ac:dyDescent="0.25">
      <c r="A2520" s="8" t="s">
        <v>697</v>
      </c>
      <c r="B2520">
        <v>1</v>
      </c>
      <c r="C2520">
        <v>1</v>
      </c>
      <c r="D2520">
        <v>2020</v>
      </c>
      <c r="E2520">
        <v>11</v>
      </c>
      <c r="F2520" t="s">
        <v>647</v>
      </c>
      <c r="G2520">
        <v>6400</v>
      </c>
      <c r="H2520" t="b">
        <v>0</v>
      </c>
      <c r="I2520">
        <v>352.13</v>
      </c>
      <c r="J2520">
        <v>0</v>
      </c>
      <c r="K2520">
        <v>0</v>
      </c>
      <c r="L2520" t="s">
        <v>70</v>
      </c>
      <c r="M2520" t="s">
        <v>82</v>
      </c>
      <c r="N2520" t="s">
        <v>88</v>
      </c>
      <c r="O2520" t="s">
        <v>89</v>
      </c>
      <c r="P2520">
        <v>2</v>
      </c>
      <c r="Q2520">
        <v>4</v>
      </c>
      <c r="R2520">
        <v>2</v>
      </c>
    </row>
    <row r="2521" spans="1:18" x14ac:dyDescent="0.25">
      <c r="A2521" s="8" t="s">
        <v>697</v>
      </c>
      <c r="B2521">
        <v>1</v>
      </c>
      <c r="C2521">
        <v>0</v>
      </c>
      <c r="D2521">
        <v>2020</v>
      </c>
      <c r="E2521">
        <v>11</v>
      </c>
      <c r="F2521" t="s">
        <v>647</v>
      </c>
      <c r="G2521">
        <v>6650</v>
      </c>
      <c r="H2521" t="b">
        <v>0</v>
      </c>
      <c r="I2521">
        <v>200</v>
      </c>
      <c r="J2521">
        <v>0</v>
      </c>
      <c r="K2521">
        <v>0</v>
      </c>
      <c r="L2521" t="s">
        <v>70</v>
      </c>
      <c r="M2521" t="s">
        <v>82</v>
      </c>
      <c r="N2521" t="s">
        <v>94</v>
      </c>
      <c r="O2521" t="s">
        <v>96</v>
      </c>
      <c r="P2521">
        <v>2</v>
      </c>
      <c r="Q2521">
        <v>4</v>
      </c>
      <c r="R2521">
        <v>5</v>
      </c>
    </row>
    <row r="2522" spans="1:18" x14ac:dyDescent="0.25">
      <c r="A2522" s="8" t="s">
        <v>697</v>
      </c>
      <c r="B2522">
        <v>1</v>
      </c>
      <c r="C2522">
        <v>1</v>
      </c>
      <c r="D2522">
        <v>2020</v>
      </c>
      <c r="E2522">
        <v>11</v>
      </c>
      <c r="F2522" t="s">
        <v>647</v>
      </c>
      <c r="G2522">
        <v>6650</v>
      </c>
      <c r="H2522" t="b">
        <v>0</v>
      </c>
      <c r="I2522">
        <v>200</v>
      </c>
      <c r="J2522">
        <v>0</v>
      </c>
      <c r="K2522">
        <v>0</v>
      </c>
      <c r="L2522" t="s">
        <v>70</v>
      </c>
      <c r="M2522" t="s">
        <v>82</v>
      </c>
      <c r="N2522" t="s">
        <v>94</v>
      </c>
      <c r="O2522" t="s">
        <v>96</v>
      </c>
      <c r="P2522">
        <v>2</v>
      </c>
      <c r="Q2522">
        <v>4</v>
      </c>
      <c r="R2522">
        <v>5</v>
      </c>
    </row>
    <row r="2523" spans="1:18" x14ac:dyDescent="0.25">
      <c r="A2523" s="8" t="s">
        <v>697</v>
      </c>
      <c r="B2523">
        <v>1</v>
      </c>
      <c r="C2523">
        <v>1</v>
      </c>
      <c r="D2523">
        <v>2020</v>
      </c>
      <c r="E2523">
        <v>11</v>
      </c>
      <c r="F2523" t="s">
        <v>647</v>
      </c>
      <c r="G2523">
        <v>6800</v>
      </c>
      <c r="H2523" t="b">
        <v>0</v>
      </c>
      <c r="I2523">
        <v>40</v>
      </c>
      <c r="J2523">
        <v>0</v>
      </c>
      <c r="K2523">
        <v>0</v>
      </c>
      <c r="L2523" t="s">
        <v>70</v>
      </c>
      <c r="M2523" t="s">
        <v>82</v>
      </c>
      <c r="N2523" t="s">
        <v>99</v>
      </c>
      <c r="O2523" t="s">
        <v>123</v>
      </c>
      <c r="P2523">
        <v>2</v>
      </c>
      <c r="Q2523">
        <v>4</v>
      </c>
      <c r="R2523">
        <v>6</v>
      </c>
    </row>
    <row r="2524" spans="1:18" x14ac:dyDescent="0.25">
      <c r="A2524" s="8" t="s">
        <v>697</v>
      </c>
      <c r="B2524">
        <v>1</v>
      </c>
      <c r="C2524">
        <v>0</v>
      </c>
      <c r="D2524">
        <v>2020</v>
      </c>
      <c r="E2524">
        <v>11</v>
      </c>
      <c r="F2524" t="s">
        <v>647</v>
      </c>
      <c r="G2524">
        <v>6805</v>
      </c>
      <c r="H2524" t="b">
        <v>0</v>
      </c>
      <c r="I2524">
        <v>200</v>
      </c>
      <c r="J2524">
        <v>0</v>
      </c>
      <c r="K2524">
        <v>0</v>
      </c>
      <c r="L2524" t="s">
        <v>70</v>
      </c>
      <c r="M2524" t="s">
        <v>82</v>
      </c>
      <c r="N2524" t="s">
        <v>99</v>
      </c>
      <c r="O2524" t="s">
        <v>100</v>
      </c>
      <c r="P2524">
        <v>2</v>
      </c>
      <c r="Q2524">
        <v>4</v>
      </c>
      <c r="R2524">
        <v>6</v>
      </c>
    </row>
    <row r="2525" spans="1:18" x14ac:dyDescent="0.25">
      <c r="A2525" s="8" t="s">
        <v>697</v>
      </c>
      <c r="B2525">
        <v>1</v>
      </c>
      <c r="C2525">
        <v>1</v>
      </c>
      <c r="D2525">
        <v>2020</v>
      </c>
      <c r="E2525">
        <v>11</v>
      </c>
      <c r="F2525" t="s">
        <v>647</v>
      </c>
      <c r="G2525">
        <v>6805</v>
      </c>
      <c r="H2525" t="b">
        <v>0</v>
      </c>
      <c r="I2525">
        <v>590</v>
      </c>
      <c r="J2525">
        <v>0</v>
      </c>
      <c r="K2525">
        <v>0</v>
      </c>
      <c r="L2525" t="s">
        <v>70</v>
      </c>
      <c r="M2525" t="s">
        <v>82</v>
      </c>
      <c r="N2525" t="s">
        <v>99</v>
      </c>
      <c r="O2525" t="s">
        <v>100</v>
      </c>
      <c r="P2525">
        <v>2</v>
      </c>
      <c r="Q2525">
        <v>4</v>
      </c>
      <c r="R2525">
        <v>6</v>
      </c>
    </row>
    <row r="2526" spans="1:18" x14ac:dyDescent="0.25">
      <c r="A2526" s="8" t="s">
        <v>697</v>
      </c>
      <c r="B2526">
        <v>1</v>
      </c>
      <c r="C2526">
        <v>1</v>
      </c>
      <c r="D2526">
        <v>2020</v>
      </c>
      <c r="E2526">
        <v>11</v>
      </c>
      <c r="F2526" t="s">
        <v>647</v>
      </c>
      <c r="G2526">
        <v>6815</v>
      </c>
      <c r="H2526" t="b">
        <v>0</v>
      </c>
      <c r="I2526">
        <v>200</v>
      </c>
      <c r="J2526">
        <v>0</v>
      </c>
      <c r="K2526">
        <v>0</v>
      </c>
      <c r="L2526" t="s">
        <v>70</v>
      </c>
      <c r="M2526" t="s">
        <v>82</v>
      </c>
      <c r="N2526" t="s">
        <v>99</v>
      </c>
      <c r="O2526" t="s">
        <v>99</v>
      </c>
      <c r="P2526">
        <v>2</v>
      </c>
      <c r="Q2526">
        <v>4</v>
      </c>
      <c r="R2526">
        <v>6</v>
      </c>
    </row>
    <row r="2527" spans="1:18" x14ac:dyDescent="0.25">
      <c r="A2527" s="8" t="s">
        <v>697</v>
      </c>
      <c r="B2527">
        <v>1</v>
      </c>
      <c r="C2527">
        <v>0</v>
      </c>
      <c r="D2527">
        <v>2020</v>
      </c>
      <c r="E2527">
        <v>11</v>
      </c>
      <c r="F2527" t="s">
        <v>647</v>
      </c>
      <c r="G2527">
        <v>6825</v>
      </c>
      <c r="H2527" t="b">
        <v>0</v>
      </c>
      <c r="I2527">
        <v>5000</v>
      </c>
      <c r="J2527">
        <v>0</v>
      </c>
      <c r="K2527">
        <v>0</v>
      </c>
      <c r="L2527" t="s">
        <v>70</v>
      </c>
      <c r="M2527" t="s">
        <v>82</v>
      </c>
      <c r="N2527" t="s">
        <v>101</v>
      </c>
      <c r="O2527" t="s">
        <v>102</v>
      </c>
      <c r="P2527">
        <v>2</v>
      </c>
      <c r="Q2527">
        <v>4</v>
      </c>
      <c r="R2527">
        <v>9</v>
      </c>
    </row>
    <row r="2528" spans="1:18" x14ac:dyDescent="0.25">
      <c r="A2528" s="8" t="s">
        <v>697</v>
      </c>
      <c r="B2528">
        <v>1</v>
      </c>
      <c r="C2528">
        <v>0</v>
      </c>
      <c r="D2528">
        <v>2020</v>
      </c>
      <c r="E2528">
        <v>11</v>
      </c>
      <c r="F2528" t="s">
        <v>647</v>
      </c>
      <c r="G2528">
        <v>6830</v>
      </c>
      <c r="H2528" t="b">
        <v>0</v>
      </c>
      <c r="I2528">
        <v>80</v>
      </c>
      <c r="J2528">
        <v>0</v>
      </c>
      <c r="K2528">
        <v>0</v>
      </c>
      <c r="L2528" t="s">
        <v>70</v>
      </c>
      <c r="M2528" t="s">
        <v>82</v>
      </c>
      <c r="N2528" t="s">
        <v>101</v>
      </c>
      <c r="O2528" t="s">
        <v>151</v>
      </c>
      <c r="P2528">
        <v>2</v>
      </c>
      <c r="Q2528">
        <v>4</v>
      </c>
      <c r="R2528">
        <v>9</v>
      </c>
    </row>
    <row r="2529" spans="1:18" x14ac:dyDescent="0.25">
      <c r="A2529" s="8" t="s">
        <v>697</v>
      </c>
      <c r="B2529">
        <v>1</v>
      </c>
      <c r="C2529">
        <v>1</v>
      </c>
      <c r="D2529">
        <v>2020</v>
      </c>
      <c r="E2529">
        <v>11</v>
      </c>
      <c r="F2529" t="s">
        <v>647</v>
      </c>
      <c r="G2529">
        <v>6830</v>
      </c>
      <c r="H2529" t="b">
        <v>0</v>
      </c>
      <c r="I2529">
        <v>1000</v>
      </c>
      <c r="J2529">
        <v>0</v>
      </c>
      <c r="K2529">
        <v>0</v>
      </c>
      <c r="L2529" t="s">
        <v>70</v>
      </c>
      <c r="M2529" t="s">
        <v>82</v>
      </c>
      <c r="N2529" t="s">
        <v>101</v>
      </c>
      <c r="O2529" t="s">
        <v>151</v>
      </c>
      <c r="P2529">
        <v>2</v>
      </c>
      <c r="Q2529">
        <v>4</v>
      </c>
      <c r="R2529">
        <v>9</v>
      </c>
    </row>
    <row r="2530" spans="1:18" x14ac:dyDescent="0.25">
      <c r="A2530" s="8" t="s">
        <v>697</v>
      </c>
      <c r="B2530">
        <v>1</v>
      </c>
      <c r="C2530">
        <v>1</v>
      </c>
      <c r="D2530">
        <v>2020</v>
      </c>
      <c r="E2530">
        <v>11</v>
      </c>
      <c r="F2530" t="s">
        <v>647</v>
      </c>
      <c r="G2530">
        <v>6855</v>
      </c>
      <c r="H2530" t="b">
        <v>0</v>
      </c>
      <c r="I2530">
        <v>200</v>
      </c>
      <c r="J2530">
        <v>0</v>
      </c>
      <c r="K2530">
        <v>0</v>
      </c>
      <c r="L2530" t="s">
        <v>70</v>
      </c>
      <c r="M2530" t="s">
        <v>82</v>
      </c>
      <c r="N2530" t="s">
        <v>103</v>
      </c>
      <c r="O2530" t="s">
        <v>104</v>
      </c>
      <c r="P2530">
        <v>2</v>
      </c>
      <c r="Q2530">
        <v>4</v>
      </c>
      <c r="R2530">
        <v>11</v>
      </c>
    </row>
    <row r="2531" spans="1:18" x14ac:dyDescent="0.25">
      <c r="A2531" s="8" t="s">
        <v>697</v>
      </c>
      <c r="B2531">
        <v>1</v>
      </c>
      <c r="C2531">
        <v>1</v>
      </c>
      <c r="D2531">
        <v>2020</v>
      </c>
      <c r="E2531">
        <v>11</v>
      </c>
      <c r="F2531" t="s">
        <v>647</v>
      </c>
      <c r="G2531">
        <v>7310</v>
      </c>
      <c r="H2531" t="b">
        <v>0</v>
      </c>
      <c r="I2531">
        <v>1200</v>
      </c>
      <c r="J2531">
        <v>0</v>
      </c>
      <c r="K2531">
        <v>0</v>
      </c>
      <c r="L2531" t="s">
        <v>126</v>
      </c>
      <c r="M2531" t="s">
        <v>127</v>
      </c>
      <c r="N2531" t="s">
        <v>127</v>
      </c>
      <c r="O2531" t="s">
        <v>146</v>
      </c>
      <c r="P2531">
        <v>4</v>
      </c>
      <c r="Q2531">
        <v>2</v>
      </c>
      <c r="R2531">
        <v>1</v>
      </c>
    </row>
    <row r="2532" spans="1:18" x14ac:dyDescent="0.25">
      <c r="A2532" s="8" t="s">
        <v>697</v>
      </c>
      <c r="B2532">
        <v>1</v>
      </c>
      <c r="C2532">
        <v>1</v>
      </c>
      <c r="D2532">
        <v>2020</v>
      </c>
      <c r="E2532">
        <v>11</v>
      </c>
      <c r="F2532" t="s">
        <v>648</v>
      </c>
      <c r="G2532">
        <v>670</v>
      </c>
      <c r="H2532" t="b">
        <v>0</v>
      </c>
      <c r="I2532">
        <v>2000</v>
      </c>
      <c r="J2532">
        <v>0</v>
      </c>
      <c r="K2532">
        <v>1</v>
      </c>
      <c r="L2532" t="s">
        <v>9</v>
      </c>
      <c r="M2532" t="s">
        <v>13</v>
      </c>
      <c r="N2532" t="s">
        <v>14</v>
      </c>
      <c r="O2532" t="s">
        <v>18</v>
      </c>
      <c r="P2532">
        <v>1</v>
      </c>
      <c r="Q2532">
        <v>2</v>
      </c>
      <c r="R2532">
        <v>3</v>
      </c>
    </row>
    <row r="2533" spans="1:18" x14ac:dyDescent="0.25">
      <c r="A2533" s="8" t="s">
        <v>697</v>
      </c>
      <c r="B2533">
        <v>1</v>
      </c>
      <c r="C2533">
        <v>1</v>
      </c>
      <c r="D2533">
        <v>2020</v>
      </c>
      <c r="E2533">
        <v>11</v>
      </c>
      <c r="F2533" t="s">
        <v>648</v>
      </c>
      <c r="G2533">
        <v>1406</v>
      </c>
      <c r="H2533" t="b">
        <v>0</v>
      </c>
      <c r="I2533">
        <v>646</v>
      </c>
      <c r="J2533">
        <v>0</v>
      </c>
      <c r="K2533">
        <v>1</v>
      </c>
      <c r="L2533" t="s">
        <v>19</v>
      </c>
      <c r="M2533" t="s">
        <v>23</v>
      </c>
      <c r="N2533" t="s">
        <v>24</v>
      </c>
      <c r="O2533" t="s">
        <v>27</v>
      </c>
      <c r="P2533">
        <v>2</v>
      </c>
      <c r="Q2533">
        <v>2</v>
      </c>
      <c r="R2533">
        <v>4</v>
      </c>
    </row>
    <row r="2534" spans="1:18" x14ac:dyDescent="0.25">
      <c r="A2534" s="8" t="s">
        <v>697</v>
      </c>
      <c r="B2534">
        <v>1</v>
      </c>
      <c r="C2534">
        <v>1</v>
      </c>
      <c r="D2534">
        <v>2020</v>
      </c>
      <c r="E2534">
        <v>11</v>
      </c>
      <c r="F2534" t="s">
        <v>648</v>
      </c>
      <c r="G2534">
        <v>1800</v>
      </c>
      <c r="H2534" t="b">
        <v>0</v>
      </c>
      <c r="I2534">
        <v>646</v>
      </c>
      <c r="J2534">
        <v>4046</v>
      </c>
      <c r="K2534">
        <v>1</v>
      </c>
      <c r="L2534" t="s">
        <v>19</v>
      </c>
      <c r="M2534" t="s">
        <v>30</v>
      </c>
      <c r="N2534" t="s">
        <v>31</v>
      </c>
      <c r="O2534" t="s">
        <v>33</v>
      </c>
      <c r="P2534">
        <v>2</v>
      </c>
      <c r="Q2534">
        <v>4</v>
      </c>
      <c r="R2534">
        <v>1</v>
      </c>
    </row>
    <row r="2535" spans="1:18" x14ac:dyDescent="0.25">
      <c r="A2535" s="8" t="s">
        <v>697</v>
      </c>
      <c r="B2535">
        <v>1</v>
      </c>
      <c r="C2535">
        <v>1</v>
      </c>
      <c r="D2535">
        <v>2020</v>
      </c>
      <c r="E2535">
        <v>11</v>
      </c>
      <c r="F2535" t="s">
        <v>648</v>
      </c>
      <c r="G2535">
        <v>3300</v>
      </c>
      <c r="H2535" t="b">
        <v>0</v>
      </c>
      <c r="I2535">
        <v>1666</v>
      </c>
      <c r="J2535">
        <v>1666</v>
      </c>
      <c r="K2535">
        <v>2</v>
      </c>
      <c r="L2535" t="s">
        <v>51</v>
      </c>
      <c r="M2535" t="s">
        <v>149</v>
      </c>
      <c r="N2535" t="s">
        <v>149</v>
      </c>
      <c r="O2535" t="s">
        <v>150</v>
      </c>
      <c r="P2535">
        <v>3</v>
      </c>
      <c r="Q2535">
        <v>4</v>
      </c>
      <c r="R2535">
        <v>1</v>
      </c>
    </row>
    <row r="2536" spans="1:18" x14ac:dyDescent="0.25">
      <c r="A2536" s="8" t="s">
        <v>697</v>
      </c>
      <c r="B2536">
        <v>1</v>
      </c>
      <c r="C2536">
        <v>1</v>
      </c>
      <c r="D2536">
        <v>2020</v>
      </c>
      <c r="E2536">
        <v>11</v>
      </c>
      <c r="F2536" t="s">
        <v>648</v>
      </c>
      <c r="G2536">
        <v>3820</v>
      </c>
      <c r="H2536" t="b">
        <v>0</v>
      </c>
      <c r="I2536">
        <v>0</v>
      </c>
      <c r="J2536">
        <v>646</v>
      </c>
      <c r="K2536">
        <v>2</v>
      </c>
      <c r="L2536" t="s">
        <v>51</v>
      </c>
      <c r="M2536" t="s">
        <v>52</v>
      </c>
      <c r="N2536" t="s">
        <v>52</v>
      </c>
      <c r="O2536" t="s">
        <v>119</v>
      </c>
      <c r="P2536">
        <v>3</v>
      </c>
      <c r="Q2536">
        <v>8</v>
      </c>
      <c r="R2536">
        <v>1</v>
      </c>
    </row>
    <row r="2537" spans="1:18" x14ac:dyDescent="0.25">
      <c r="A2537" s="8" t="s">
        <v>697</v>
      </c>
      <c r="B2537">
        <v>1</v>
      </c>
      <c r="C2537">
        <v>1</v>
      </c>
      <c r="D2537">
        <v>2020</v>
      </c>
      <c r="E2537">
        <v>11</v>
      </c>
      <c r="F2537" t="s">
        <v>648</v>
      </c>
      <c r="G2537">
        <v>6495</v>
      </c>
      <c r="H2537" t="b">
        <v>0</v>
      </c>
      <c r="I2537">
        <v>1400</v>
      </c>
      <c r="J2537">
        <v>0</v>
      </c>
      <c r="K2537">
        <v>0</v>
      </c>
      <c r="L2537" t="s">
        <v>70</v>
      </c>
      <c r="M2537" t="s">
        <v>82</v>
      </c>
      <c r="N2537" t="s">
        <v>91</v>
      </c>
      <c r="O2537" t="s">
        <v>93</v>
      </c>
      <c r="P2537">
        <v>2</v>
      </c>
      <c r="Q2537">
        <v>4</v>
      </c>
      <c r="R2537">
        <v>3</v>
      </c>
    </row>
    <row r="2538" spans="1:18" x14ac:dyDescent="0.25">
      <c r="A2538" s="8" t="s">
        <v>697</v>
      </c>
      <c r="B2538">
        <v>1</v>
      </c>
      <c r="C2538">
        <v>1</v>
      </c>
      <c r="D2538">
        <v>2020</v>
      </c>
      <c r="E2538">
        <v>11</v>
      </c>
      <c r="F2538" t="s">
        <v>649</v>
      </c>
      <c r="G2538">
        <v>1406</v>
      </c>
      <c r="H2538" t="b">
        <v>0</v>
      </c>
      <c r="I2538">
        <v>237.5</v>
      </c>
      <c r="J2538">
        <v>0</v>
      </c>
      <c r="K2538">
        <v>1</v>
      </c>
      <c r="L2538" t="s">
        <v>19</v>
      </c>
      <c r="M2538" t="s">
        <v>23</v>
      </c>
      <c r="N2538" t="s">
        <v>24</v>
      </c>
      <c r="O2538" t="s">
        <v>27</v>
      </c>
      <c r="P2538">
        <v>2</v>
      </c>
      <c r="Q2538">
        <v>2</v>
      </c>
      <c r="R2538">
        <v>4</v>
      </c>
    </row>
    <row r="2539" spans="1:18" x14ac:dyDescent="0.25">
      <c r="A2539" s="8" t="s">
        <v>697</v>
      </c>
      <c r="B2539">
        <v>1</v>
      </c>
      <c r="C2539">
        <v>0</v>
      </c>
      <c r="D2539">
        <v>2020</v>
      </c>
      <c r="E2539">
        <v>11</v>
      </c>
      <c r="F2539" t="s">
        <v>649</v>
      </c>
      <c r="G2539">
        <v>1800</v>
      </c>
      <c r="H2539" t="b">
        <v>0</v>
      </c>
      <c r="I2539">
        <v>0</v>
      </c>
      <c r="J2539">
        <v>13788.74</v>
      </c>
      <c r="K2539">
        <v>1</v>
      </c>
      <c r="L2539" t="s">
        <v>19</v>
      </c>
      <c r="M2539" t="s">
        <v>30</v>
      </c>
      <c r="N2539" t="s">
        <v>31</v>
      </c>
      <c r="O2539" t="s">
        <v>33</v>
      </c>
      <c r="P2539">
        <v>2</v>
      </c>
      <c r="Q2539">
        <v>4</v>
      </c>
      <c r="R2539">
        <v>1</v>
      </c>
    </row>
    <row r="2540" spans="1:18" x14ac:dyDescent="0.25">
      <c r="A2540" s="8" t="s">
        <v>697</v>
      </c>
      <c r="B2540">
        <v>1</v>
      </c>
      <c r="C2540">
        <v>1</v>
      </c>
      <c r="D2540">
        <v>2020</v>
      </c>
      <c r="E2540">
        <v>11</v>
      </c>
      <c r="F2540" t="s">
        <v>649</v>
      </c>
      <c r="G2540">
        <v>1800</v>
      </c>
      <c r="H2540" t="b">
        <v>0</v>
      </c>
      <c r="I2540">
        <v>237.5</v>
      </c>
      <c r="J2540">
        <v>33340.53</v>
      </c>
      <c r="K2540">
        <v>1</v>
      </c>
      <c r="L2540" t="s">
        <v>19</v>
      </c>
      <c r="M2540" t="s">
        <v>30</v>
      </c>
      <c r="N2540" t="s">
        <v>31</v>
      </c>
      <c r="O2540" t="s">
        <v>33</v>
      </c>
      <c r="P2540">
        <v>2</v>
      </c>
      <c r="Q2540">
        <v>4</v>
      </c>
      <c r="R2540">
        <v>1</v>
      </c>
    </row>
    <row r="2541" spans="1:18" x14ac:dyDescent="0.25">
      <c r="A2541" s="8" t="s">
        <v>697</v>
      </c>
      <c r="B2541">
        <v>1</v>
      </c>
      <c r="C2541">
        <v>1</v>
      </c>
      <c r="D2541">
        <v>2020</v>
      </c>
      <c r="E2541">
        <v>11</v>
      </c>
      <c r="F2541" t="s">
        <v>649</v>
      </c>
      <c r="G2541">
        <v>3820</v>
      </c>
      <c r="H2541" t="b">
        <v>0</v>
      </c>
      <c r="I2541">
        <v>0</v>
      </c>
      <c r="J2541">
        <v>237.5</v>
      </c>
      <c r="K2541">
        <v>2</v>
      </c>
      <c r="L2541" t="s">
        <v>51</v>
      </c>
      <c r="M2541" t="s">
        <v>52</v>
      </c>
      <c r="N2541" t="s">
        <v>52</v>
      </c>
      <c r="O2541" t="s">
        <v>119</v>
      </c>
      <c r="P2541">
        <v>3</v>
      </c>
      <c r="Q2541">
        <v>8</v>
      </c>
      <c r="R2541">
        <v>1</v>
      </c>
    </row>
    <row r="2542" spans="1:18" x14ac:dyDescent="0.25">
      <c r="A2542" s="8" t="s">
        <v>697</v>
      </c>
      <c r="B2542">
        <v>1</v>
      </c>
      <c r="C2542">
        <v>0</v>
      </c>
      <c r="D2542">
        <v>2020</v>
      </c>
      <c r="E2542">
        <v>11</v>
      </c>
      <c r="F2542" t="s">
        <v>649</v>
      </c>
      <c r="G2542">
        <v>6020</v>
      </c>
      <c r="H2542" t="b">
        <v>0</v>
      </c>
      <c r="I2542">
        <v>11000</v>
      </c>
      <c r="J2542">
        <v>0</v>
      </c>
      <c r="K2542">
        <v>0</v>
      </c>
      <c r="L2542" t="s">
        <v>70</v>
      </c>
      <c r="M2542" t="s">
        <v>74</v>
      </c>
      <c r="N2542" t="s">
        <v>75</v>
      </c>
      <c r="O2542" t="s">
        <v>76</v>
      </c>
      <c r="P2542">
        <v>2</v>
      </c>
      <c r="Q2542">
        <v>2</v>
      </c>
      <c r="R2542">
        <v>1</v>
      </c>
    </row>
    <row r="2543" spans="1:18" x14ac:dyDescent="0.25">
      <c r="A2543" s="8" t="s">
        <v>697</v>
      </c>
      <c r="B2543">
        <v>1</v>
      </c>
      <c r="C2543">
        <v>1</v>
      </c>
      <c r="D2543">
        <v>2020</v>
      </c>
      <c r="E2543">
        <v>11</v>
      </c>
      <c r="F2543" t="s">
        <v>649</v>
      </c>
      <c r="G2543">
        <v>6020</v>
      </c>
      <c r="H2543" t="b">
        <v>0</v>
      </c>
      <c r="I2543">
        <v>16300</v>
      </c>
      <c r="J2543">
        <v>0</v>
      </c>
      <c r="K2543">
        <v>0</v>
      </c>
      <c r="L2543" t="s">
        <v>70</v>
      </c>
      <c r="M2543" t="s">
        <v>74</v>
      </c>
      <c r="N2543" t="s">
        <v>75</v>
      </c>
      <c r="O2543" t="s">
        <v>76</v>
      </c>
      <c r="P2543">
        <v>2</v>
      </c>
      <c r="Q2543">
        <v>2</v>
      </c>
      <c r="R2543">
        <v>1</v>
      </c>
    </row>
    <row r="2544" spans="1:18" x14ac:dyDescent="0.25">
      <c r="A2544" s="8" t="s">
        <v>697</v>
      </c>
      <c r="B2544">
        <v>1</v>
      </c>
      <c r="C2544">
        <v>1</v>
      </c>
      <c r="D2544">
        <v>2020</v>
      </c>
      <c r="E2544">
        <v>11</v>
      </c>
      <c r="F2544" t="s">
        <v>649</v>
      </c>
      <c r="G2544">
        <v>6024</v>
      </c>
      <c r="H2544" t="b">
        <v>0</v>
      </c>
      <c r="I2544">
        <v>9000</v>
      </c>
      <c r="J2544">
        <v>0</v>
      </c>
      <c r="K2544">
        <v>0</v>
      </c>
      <c r="L2544" t="s">
        <v>70</v>
      </c>
      <c r="M2544" t="s">
        <v>74</v>
      </c>
      <c r="N2544" t="s">
        <v>75</v>
      </c>
      <c r="O2544" t="s">
        <v>77</v>
      </c>
      <c r="P2544">
        <v>2</v>
      </c>
      <c r="Q2544">
        <v>2</v>
      </c>
      <c r="R2544">
        <v>1</v>
      </c>
    </row>
    <row r="2545" spans="1:18" x14ac:dyDescent="0.25">
      <c r="A2545" s="8" t="s">
        <v>697</v>
      </c>
      <c r="B2545">
        <v>1</v>
      </c>
      <c r="C2545">
        <v>0</v>
      </c>
      <c r="D2545">
        <v>2020</v>
      </c>
      <c r="E2545">
        <v>11</v>
      </c>
      <c r="F2545" t="s">
        <v>649</v>
      </c>
      <c r="G2545">
        <v>6110</v>
      </c>
      <c r="H2545" t="b">
        <v>0</v>
      </c>
      <c r="I2545">
        <v>2229.2399999999998</v>
      </c>
      <c r="J2545">
        <v>0</v>
      </c>
      <c r="K2545">
        <v>0</v>
      </c>
      <c r="L2545" t="s">
        <v>70</v>
      </c>
      <c r="M2545" t="s">
        <v>74</v>
      </c>
      <c r="N2545" t="s">
        <v>78</v>
      </c>
      <c r="O2545" t="s">
        <v>79</v>
      </c>
      <c r="P2545">
        <v>2</v>
      </c>
      <c r="Q2545">
        <v>2</v>
      </c>
      <c r="R2545">
        <v>2</v>
      </c>
    </row>
    <row r="2546" spans="1:18" x14ac:dyDescent="0.25">
      <c r="A2546" s="8" t="s">
        <v>697</v>
      </c>
      <c r="B2546">
        <v>1</v>
      </c>
      <c r="C2546">
        <v>1</v>
      </c>
      <c r="D2546">
        <v>2020</v>
      </c>
      <c r="E2546">
        <v>11</v>
      </c>
      <c r="F2546" t="s">
        <v>649</v>
      </c>
      <c r="G2546">
        <v>6110</v>
      </c>
      <c r="H2546" t="b">
        <v>0</v>
      </c>
      <c r="I2546">
        <v>4446.8500000000004</v>
      </c>
      <c r="J2546">
        <v>0</v>
      </c>
      <c r="K2546">
        <v>0</v>
      </c>
      <c r="L2546" t="s">
        <v>70</v>
      </c>
      <c r="M2546" t="s">
        <v>74</v>
      </c>
      <c r="N2546" t="s">
        <v>78</v>
      </c>
      <c r="O2546" t="s">
        <v>79</v>
      </c>
      <c r="P2546">
        <v>2</v>
      </c>
      <c r="Q2546">
        <v>2</v>
      </c>
      <c r="R2546">
        <v>2</v>
      </c>
    </row>
    <row r="2547" spans="1:18" x14ac:dyDescent="0.25">
      <c r="A2547" s="8" t="s">
        <v>697</v>
      </c>
      <c r="B2547">
        <v>1</v>
      </c>
      <c r="C2547">
        <v>0</v>
      </c>
      <c r="D2547">
        <v>2020</v>
      </c>
      <c r="E2547">
        <v>11</v>
      </c>
      <c r="F2547" t="s">
        <v>649</v>
      </c>
      <c r="G2547">
        <v>6111</v>
      </c>
      <c r="H2547" t="b">
        <v>0</v>
      </c>
      <c r="I2547">
        <v>49.5</v>
      </c>
      <c r="J2547">
        <v>0</v>
      </c>
      <c r="K2547">
        <v>0</v>
      </c>
      <c r="L2547" t="s">
        <v>70</v>
      </c>
      <c r="M2547" t="s">
        <v>74</v>
      </c>
      <c r="N2547" t="s">
        <v>78</v>
      </c>
      <c r="O2547" t="s">
        <v>80</v>
      </c>
      <c r="P2547">
        <v>2</v>
      </c>
      <c r="Q2547">
        <v>2</v>
      </c>
      <c r="R2547">
        <v>2</v>
      </c>
    </row>
    <row r="2548" spans="1:18" x14ac:dyDescent="0.25">
      <c r="A2548" s="8" t="s">
        <v>697</v>
      </c>
      <c r="B2548">
        <v>1</v>
      </c>
      <c r="C2548">
        <v>1</v>
      </c>
      <c r="D2548">
        <v>2020</v>
      </c>
      <c r="E2548">
        <v>11</v>
      </c>
      <c r="F2548" t="s">
        <v>649</v>
      </c>
      <c r="G2548">
        <v>6111</v>
      </c>
      <c r="H2548" t="b">
        <v>0</v>
      </c>
      <c r="I2548">
        <v>103.18</v>
      </c>
      <c r="J2548">
        <v>0</v>
      </c>
      <c r="K2548">
        <v>0</v>
      </c>
      <c r="L2548" t="s">
        <v>70</v>
      </c>
      <c r="M2548" t="s">
        <v>74</v>
      </c>
      <c r="N2548" t="s">
        <v>78</v>
      </c>
      <c r="O2548" t="s">
        <v>80</v>
      </c>
      <c r="P2548">
        <v>2</v>
      </c>
      <c r="Q2548">
        <v>2</v>
      </c>
      <c r="R2548">
        <v>2</v>
      </c>
    </row>
    <row r="2549" spans="1:18" x14ac:dyDescent="0.25">
      <c r="A2549" s="8" t="s">
        <v>697</v>
      </c>
      <c r="B2549">
        <v>1</v>
      </c>
      <c r="C2549">
        <v>0</v>
      </c>
      <c r="D2549">
        <v>2020</v>
      </c>
      <c r="E2549">
        <v>11</v>
      </c>
      <c r="F2549" t="s">
        <v>649</v>
      </c>
      <c r="G2549">
        <v>6120</v>
      </c>
      <c r="H2549" t="b">
        <v>0</v>
      </c>
      <c r="I2549">
        <v>110</v>
      </c>
      <c r="J2549">
        <v>0</v>
      </c>
      <c r="K2549">
        <v>0</v>
      </c>
      <c r="L2549" t="s">
        <v>70</v>
      </c>
      <c r="M2549" t="s">
        <v>74</v>
      </c>
      <c r="N2549" t="s">
        <v>78</v>
      </c>
      <c r="O2549" t="s">
        <v>81</v>
      </c>
      <c r="P2549">
        <v>2</v>
      </c>
      <c r="Q2549">
        <v>2</v>
      </c>
      <c r="R2549">
        <v>2</v>
      </c>
    </row>
    <row r="2550" spans="1:18" x14ac:dyDescent="0.25">
      <c r="A2550" s="8" t="s">
        <v>697</v>
      </c>
      <c r="B2550">
        <v>1</v>
      </c>
      <c r="C2550">
        <v>1</v>
      </c>
      <c r="D2550">
        <v>2020</v>
      </c>
      <c r="E2550">
        <v>11</v>
      </c>
      <c r="F2550" t="s">
        <v>649</v>
      </c>
      <c r="G2550">
        <v>6120</v>
      </c>
      <c r="H2550" t="b">
        <v>0</v>
      </c>
      <c r="I2550">
        <v>253</v>
      </c>
      <c r="J2550">
        <v>0</v>
      </c>
      <c r="K2550">
        <v>0</v>
      </c>
      <c r="L2550" t="s">
        <v>70</v>
      </c>
      <c r="M2550" t="s">
        <v>74</v>
      </c>
      <c r="N2550" t="s">
        <v>78</v>
      </c>
      <c r="O2550" t="s">
        <v>81</v>
      </c>
      <c r="P2550">
        <v>2</v>
      </c>
      <c r="Q2550">
        <v>2</v>
      </c>
      <c r="R2550">
        <v>2</v>
      </c>
    </row>
    <row r="2551" spans="1:18" x14ac:dyDescent="0.25">
      <c r="A2551" s="8" t="s">
        <v>697</v>
      </c>
      <c r="B2551">
        <v>1</v>
      </c>
      <c r="C2551">
        <v>1</v>
      </c>
      <c r="D2551">
        <v>2020</v>
      </c>
      <c r="E2551">
        <v>11</v>
      </c>
      <c r="F2551" t="s">
        <v>649</v>
      </c>
      <c r="G2551">
        <v>6140</v>
      </c>
      <c r="H2551" t="b">
        <v>0</v>
      </c>
      <c r="I2551">
        <v>150</v>
      </c>
      <c r="J2551">
        <v>0</v>
      </c>
      <c r="K2551">
        <v>0</v>
      </c>
      <c r="L2551" t="s">
        <v>70</v>
      </c>
      <c r="M2551" t="s">
        <v>74</v>
      </c>
      <c r="N2551" t="s">
        <v>78</v>
      </c>
      <c r="O2551" t="s">
        <v>147</v>
      </c>
      <c r="P2551">
        <v>2</v>
      </c>
      <c r="Q2551">
        <v>2</v>
      </c>
      <c r="R2551">
        <v>2</v>
      </c>
    </row>
    <row r="2552" spans="1:18" x14ac:dyDescent="0.25">
      <c r="A2552" s="8" t="s">
        <v>697</v>
      </c>
      <c r="B2552">
        <v>1</v>
      </c>
      <c r="C2552">
        <v>1</v>
      </c>
      <c r="D2552">
        <v>2020</v>
      </c>
      <c r="E2552">
        <v>11</v>
      </c>
      <c r="F2552" t="s">
        <v>649</v>
      </c>
      <c r="G2552">
        <v>6560</v>
      </c>
      <c r="H2552" t="b">
        <v>0</v>
      </c>
      <c r="I2552">
        <v>1250</v>
      </c>
      <c r="J2552">
        <v>0</v>
      </c>
      <c r="K2552">
        <v>0</v>
      </c>
      <c r="L2552" t="s">
        <v>70</v>
      </c>
      <c r="M2552" t="s">
        <v>82</v>
      </c>
      <c r="N2552" t="s">
        <v>154</v>
      </c>
      <c r="O2552" t="s">
        <v>155</v>
      </c>
      <c r="P2552">
        <v>2</v>
      </c>
      <c r="Q2552">
        <v>4</v>
      </c>
      <c r="R2552">
        <v>4</v>
      </c>
    </row>
    <row r="2553" spans="1:18" x14ac:dyDescent="0.25">
      <c r="A2553" s="8" t="s">
        <v>697</v>
      </c>
      <c r="B2553">
        <v>1</v>
      </c>
      <c r="C2553">
        <v>0</v>
      </c>
      <c r="D2553">
        <v>2020</v>
      </c>
      <c r="E2553">
        <v>11</v>
      </c>
      <c r="F2553" t="s">
        <v>649</v>
      </c>
      <c r="G2553">
        <v>6650</v>
      </c>
      <c r="H2553" t="b">
        <v>0</v>
      </c>
      <c r="I2553">
        <v>400</v>
      </c>
      <c r="J2553">
        <v>0</v>
      </c>
      <c r="K2553">
        <v>0</v>
      </c>
      <c r="L2553" t="s">
        <v>70</v>
      </c>
      <c r="M2553" t="s">
        <v>82</v>
      </c>
      <c r="N2553" t="s">
        <v>94</v>
      </c>
      <c r="O2553" t="s">
        <v>96</v>
      </c>
      <c r="P2553">
        <v>2</v>
      </c>
      <c r="Q2553">
        <v>4</v>
      </c>
      <c r="R2553">
        <v>5</v>
      </c>
    </row>
    <row r="2554" spans="1:18" x14ac:dyDescent="0.25">
      <c r="A2554" s="8" t="s">
        <v>697</v>
      </c>
      <c r="B2554">
        <v>1</v>
      </c>
      <c r="C2554">
        <v>1</v>
      </c>
      <c r="D2554">
        <v>2020</v>
      </c>
      <c r="E2554">
        <v>11</v>
      </c>
      <c r="F2554" t="s">
        <v>649</v>
      </c>
      <c r="G2554">
        <v>6650</v>
      </c>
      <c r="H2554" t="b">
        <v>0</v>
      </c>
      <c r="I2554">
        <v>1600</v>
      </c>
      <c r="J2554">
        <v>0</v>
      </c>
      <c r="K2554">
        <v>0</v>
      </c>
      <c r="L2554" t="s">
        <v>70</v>
      </c>
      <c r="M2554" t="s">
        <v>82</v>
      </c>
      <c r="N2554" t="s">
        <v>94</v>
      </c>
      <c r="O2554" t="s">
        <v>96</v>
      </c>
      <c r="P2554">
        <v>2</v>
      </c>
      <c r="Q2554">
        <v>4</v>
      </c>
      <c r="R2554">
        <v>5</v>
      </c>
    </row>
    <row r="2555" spans="1:18" x14ac:dyDescent="0.25">
      <c r="A2555" s="8" t="s">
        <v>697</v>
      </c>
      <c r="B2555">
        <v>1</v>
      </c>
      <c r="C2555">
        <v>1</v>
      </c>
      <c r="D2555">
        <v>2020</v>
      </c>
      <c r="E2555">
        <v>11</v>
      </c>
      <c r="F2555" t="s">
        <v>650</v>
      </c>
      <c r="G2555">
        <v>143</v>
      </c>
      <c r="H2555" t="b">
        <v>0</v>
      </c>
      <c r="I2555">
        <v>9000</v>
      </c>
      <c r="J2555">
        <v>5800</v>
      </c>
      <c r="K2555">
        <v>1</v>
      </c>
      <c r="L2555" t="s">
        <v>9</v>
      </c>
      <c r="M2555" t="s">
        <v>10</v>
      </c>
      <c r="N2555" t="s">
        <v>11</v>
      </c>
      <c r="O2555" t="s">
        <v>12</v>
      </c>
      <c r="P2555">
        <v>1</v>
      </c>
      <c r="Q2555">
        <v>1</v>
      </c>
      <c r="R2555">
        <v>1</v>
      </c>
    </row>
    <row r="2556" spans="1:18" x14ac:dyDescent="0.25">
      <c r="A2556" s="8" t="s">
        <v>697</v>
      </c>
      <c r="B2556">
        <v>1</v>
      </c>
      <c r="C2556">
        <v>0</v>
      </c>
      <c r="D2556">
        <v>2020</v>
      </c>
      <c r="E2556">
        <v>11</v>
      </c>
      <c r="F2556" t="s">
        <v>650</v>
      </c>
      <c r="G2556">
        <v>1200</v>
      </c>
      <c r="H2556" t="b">
        <v>0</v>
      </c>
      <c r="I2556">
        <v>22257</v>
      </c>
      <c r="J2556">
        <v>22257</v>
      </c>
      <c r="K2556">
        <v>1</v>
      </c>
      <c r="L2556" t="s">
        <v>19</v>
      </c>
      <c r="M2556" t="s">
        <v>23</v>
      </c>
      <c r="N2556" t="s">
        <v>148</v>
      </c>
      <c r="O2556" t="s">
        <v>148</v>
      </c>
      <c r="P2556">
        <v>2</v>
      </c>
      <c r="Q2556">
        <v>2</v>
      </c>
      <c r="R2556">
        <v>1</v>
      </c>
    </row>
    <row r="2557" spans="1:18" x14ac:dyDescent="0.25">
      <c r="A2557" s="8" t="s">
        <v>697</v>
      </c>
      <c r="B2557">
        <v>1</v>
      </c>
      <c r="C2557">
        <v>1</v>
      </c>
      <c r="D2557">
        <v>2020</v>
      </c>
      <c r="E2557">
        <v>11</v>
      </c>
      <c r="F2557" t="s">
        <v>650</v>
      </c>
      <c r="G2557">
        <v>1406</v>
      </c>
      <c r="H2557" t="b">
        <v>0</v>
      </c>
      <c r="I2557">
        <v>1710</v>
      </c>
      <c r="J2557">
        <v>0</v>
      </c>
      <c r="K2557">
        <v>1</v>
      </c>
      <c r="L2557" t="s">
        <v>19</v>
      </c>
      <c r="M2557" t="s">
        <v>23</v>
      </c>
      <c r="N2557" t="s">
        <v>24</v>
      </c>
      <c r="O2557" t="s">
        <v>27</v>
      </c>
      <c r="P2557">
        <v>2</v>
      </c>
      <c r="Q2557">
        <v>2</v>
      </c>
      <c r="R2557">
        <v>4</v>
      </c>
    </row>
    <row r="2558" spans="1:18" x14ac:dyDescent="0.25">
      <c r="A2558" s="8" t="s">
        <v>697</v>
      </c>
      <c r="B2558">
        <v>1</v>
      </c>
      <c r="C2558">
        <v>0</v>
      </c>
      <c r="D2558">
        <v>2020</v>
      </c>
      <c r="E2558">
        <v>11</v>
      </c>
      <c r="F2558" t="s">
        <v>650</v>
      </c>
      <c r="G2558">
        <v>1800</v>
      </c>
      <c r="H2558" t="b">
        <v>0</v>
      </c>
      <c r="I2558">
        <v>22257</v>
      </c>
      <c r="J2558">
        <v>6465.5</v>
      </c>
      <c r="K2558">
        <v>1</v>
      </c>
      <c r="L2558" t="s">
        <v>19</v>
      </c>
      <c r="M2558" t="s">
        <v>30</v>
      </c>
      <c r="N2558" t="s">
        <v>31</v>
      </c>
      <c r="O2558" t="s">
        <v>33</v>
      </c>
      <c r="P2558">
        <v>2</v>
      </c>
      <c r="Q2558">
        <v>4</v>
      </c>
      <c r="R2558">
        <v>1</v>
      </c>
    </row>
    <row r="2559" spans="1:18" x14ac:dyDescent="0.25">
      <c r="A2559" s="8" t="s">
        <v>697</v>
      </c>
      <c r="B2559">
        <v>1</v>
      </c>
      <c r="C2559">
        <v>1</v>
      </c>
      <c r="D2559">
        <v>2020</v>
      </c>
      <c r="E2559">
        <v>11</v>
      </c>
      <c r="F2559" t="s">
        <v>650</v>
      </c>
      <c r="G2559">
        <v>1800</v>
      </c>
      <c r="H2559" t="b">
        <v>0</v>
      </c>
      <c r="I2559">
        <v>1710</v>
      </c>
      <c r="J2559">
        <v>39239.709999999992</v>
      </c>
      <c r="K2559">
        <v>1</v>
      </c>
      <c r="L2559" t="s">
        <v>19</v>
      </c>
      <c r="M2559" t="s">
        <v>30</v>
      </c>
      <c r="N2559" t="s">
        <v>31</v>
      </c>
      <c r="O2559" t="s">
        <v>33</v>
      </c>
      <c r="P2559">
        <v>2</v>
      </c>
      <c r="Q2559">
        <v>4</v>
      </c>
      <c r="R2559">
        <v>1</v>
      </c>
    </row>
    <row r="2560" spans="1:18" x14ac:dyDescent="0.25">
      <c r="A2560" s="8" t="s">
        <v>697</v>
      </c>
      <c r="B2560">
        <v>1</v>
      </c>
      <c r="C2560">
        <v>0</v>
      </c>
      <c r="D2560">
        <v>2020</v>
      </c>
      <c r="E2560">
        <v>11</v>
      </c>
      <c r="F2560" t="s">
        <v>650</v>
      </c>
      <c r="G2560">
        <v>3806</v>
      </c>
      <c r="H2560" t="b">
        <v>0</v>
      </c>
      <c r="I2560">
        <v>0</v>
      </c>
      <c r="J2560">
        <v>1957</v>
      </c>
      <c r="K2560">
        <v>2</v>
      </c>
      <c r="L2560" t="s">
        <v>51</v>
      </c>
      <c r="M2560" t="s">
        <v>52</v>
      </c>
      <c r="N2560" t="s">
        <v>52</v>
      </c>
      <c r="O2560" t="s">
        <v>60</v>
      </c>
      <c r="P2560">
        <v>3</v>
      </c>
      <c r="Q2560">
        <v>8</v>
      </c>
      <c r="R2560">
        <v>1</v>
      </c>
    </row>
    <row r="2561" spans="1:18" x14ac:dyDescent="0.25">
      <c r="A2561" s="8" t="s">
        <v>697</v>
      </c>
      <c r="B2561">
        <v>1</v>
      </c>
      <c r="C2561">
        <v>0</v>
      </c>
      <c r="D2561">
        <v>2020</v>
      </c>
      <c r="E2561">
        <v>11</v>
      </c>
      <c r="F2561" t="s">
        <v>650</v>
      </c>
      <c r="G2561">
        <v>3820</v>
      </c>
      <c r="H2561" t="b">
        <v>0</v>
      </c>
      <c r="I2561">
        <v>1957</v>
      </c>
      <c r="J2561">
        <v>0</v>
      </c>
      <c r="K2561">
        <v>2</v>
      </c>
      <c r="L2561" t="s">
        <v>51</v>
      </c>
      <c r="M2561" t="s">
        <v>52</v>
      </c>
      <c r="N2561" t="s">
        <v>52</v>
      </c>
      <c r="O2561" t="s">
        <v>119</v>
      </c>
      <c r="P2561">
        <v>3</v>
      </c>
      <c r="Q2561">
        <v>8</v>
      </c>
      <c r="R2561">
        <v>1</v>
      </c>
    </row>
    <row r="2562" spans="1:18" x14ac:dyDescent="0.25">
      <c r="A2562" s="8" t="s">
        <v>697</v>
      </c>
      <c r="B2562">
        <v>1</v>
      </c>
      <c r="C2562">
        <v>1</v>
      </c>
      <c r="D2562">
        <v>2020</v>
      </c>
      <c r="E2562">
        <v>11</v>
      </c>
      <c r="F2562" t="s">
        <v>650</v>
      </c>
      <c r="G2562">
        <v>3820</v>
      </c>
      <c r="H2562" t="b">
        <v>0</v>
      </c>
      <c r="I2562">
        <v>0</v>
      </c>
      <c r="J2562">
        <v>1710</v>
      </c>
      <c r="K2562">
        <v>2</v>
      </c>
      <c r="L2562" t="s">
        <v>51</v>
      </c>
      <c r="M2562" t="s">
        <v>52</v>
      </c>
      <c r="N2562" t="s">
        <v>52</v>
      </c>
      <c r="O2562" t="s">
        <v>119</v>
      </c>
      <c r="P2562">
        <v>3</v>
      </c>
      <c r="Q2562">
        <v>8</v>
      </c>
      <c r="R2562">
        <v>1</v>
      </c>
    </row>
    <row r="2563" spans="1:18" x14ac:dyDescent="0.25">
      <c r="A2563" s="8" t="s">
        <v>697</v>
      </c>
      <c r="B2563">
        <v>1</v>
      </c>
      <c r="C2563">
        <v>0</v>
      </c>
      <c r="D2563">
        <v>2020</v>
      </c>
      <c r="E2563">
        <v>11</v>
      </c>
      <c r="F2563" t="s">
        <v>650</v>
      </c>
      <c r="G2563">
        <v>4336</v>
      </c>
      <c r="H2563" t="b">
        <v>0</v>
      </c>
      <c r="I2563">
        <v>0</v>
      </c>
      <c r="J2563">
        <v>10000</v>
      </c>
      <c r="K2563">
        <v>0</v>
      </c>
      <c r="L2563" t="s">
        <v>63</v>
      </c>
      <c r="M2563" t="s">
        <v>64</v>
      </c>
      <c r="N2563" t="s">
        <v>64</v>
      </c>
      <c r="O2563" t="s">
        <v>124</v>
      </c>
      <c r="P2563">
        <v>1</v>
      </c>
      <c r="Q2563">
        <v>1</v>
      </c>
      <c r="R2563">
        <v>1</v>
      </c>
    </row>
    <row r="2564" spans="1:18" x14ac:dyDescent="0.25">
      <c r="A2564" s="8" t="s">
        <v>697</v>
      </c>
      <c r="B2564">
        <v>1</v>
      </c>
      <c r="C2564">
        <v>0</v>
      </c>
      <c r="D2564">
        <v>2020</v>
      </c>
      <c r="E2564">
        <v>11</v>
      </c>
      <c r="F2564" t="s">
        <v>650</v>
      </c>
      <c r="G2564">
        <v>4400</v>
      </c>
      <c r="H2564" t="b">
        <v>0</v>
      </c>
      <c r="I2564">
        <v>0</v>
      </c>
      <c r="J2564">
        <v>10300</v>
      </c>
      <c r="K2564">
        <v>0</v>
      </c>
      <c r="L2564" t="s">
        <v>63</v>
      </c>
      <c r="M2564" t="s">
        <v>64</v>
      </c>
      <c r="N2564" t="s">
        <v>64</v>
      </c>
      <c r="O2564" t="s">
        <v>65</v>
      </c>
      <c r="P2564">
        <v>1</v>
      </c>
      <c r="Q2564">
        <v>1</v>
      </c>
      <c r="R2564">
        <v>1</v>
      </c>
    </row>
    <row r="2565" spans="1:18" x14ac:dyDescent="0.25">
      <c r="A2565" s="8" t="s">
        <v>697</v>
      </c>
      <c r="B2565">
        <v>1</v>
      </c>
      <c r="C2565">
        <v>0</v>
      </c>
      <c r="D2565">
        <v>2020</v>
      </c>
      <c r="E2565">
        <v>11</v>
      </c>
      <c r="F2565" t="s">
        <v>650</v>
      </c>
      <c r="G2565">
        <v>6020</v>
      </c>
      <c r="H2565" t="b">
        <v>0</v>
      </c>
      <c r="I2565">
        <v>3500</v>
      </c>
      <c r="J2565">
        <v>0</v>
      </c>
      <c r="K2565">
        <v>0</v>
      </c>
      <c r="L2565" t="s">
        <v>70</v>
      </c>
      <c r="M2565" t="s">
        <v>74</v>
      </c>
      <c r="N2565" t="s">
        <v>75</v>
      </c>
      <c r="O2565" t="s">
        <v>76</v>
      </c>
      <c r="P2565">
        <v>2</v>
      </c>
      <c r="Q2565">
        <v>2</v>
      </c>
      <c r="R2565">
        <v>1</v>
      </c>
    </row>
    <row r="2566" spans="1:18" x14ac:dyDescent="0.25">
      <c r="A2566" s="8" t="s">
        <v>697</v>
      </c>
      <c r="B2566">
        <v>1</v>
      </c>
      <c r="C2566">
        <v>1</v>
      </c>
      <c r="D2566">
        <v>2020</v>
      </c>
      <c r="E2566">
        <v>11</v>
      </c>
      <c r="F2566" t="s">
        <v>650</v>
      </c>
      <c r="G2566">
        <v>6020</v>
      </c>
      <c r="H2566" t="b">
        <v>0</v>
      </c>
      <c r="I2566">
        <v>11150</v>
      </c>
      <c r="J2566">
        <v>0</v>
      </c>
      <c r="K2566">
        <v>0</v>
      </c>
      <c r="L2566" t="s">
        <v>70</v>
      </c>
      <c r="M2566" t="s">
        <v>74</v>
      </c>
      <c r="N2566" t="s">
        <v>75</v>
      </c>
      <c r="O2566" t="s">
        <v>76</v>
      </c>
      <c r="P2566">
        <v>2</v>
      </c>
      <c r="Q2566">
        <v>2</v>
      </c>
      <c r="R2566">
        <v>1</v>
      </c>
    </row>
    <row r="2567" spans="1:18" x14ac:dyDescent="0.25">
      <c r="A2567" s="8" t="s">
        <v>697</v>
      </c>
      <c r="B2567">
        <v>1</v>
      </c>
      <c r="C2567">
        <v>1</v>
      </c>
      <c r="D2567">
        <v>2020</v>
      </c>
      <c r="E2567">
        <v>11</v>
      </c>
      <c r="F2567" t="s">
        <v>650</v>
      </c>
      <c r="G2567">
        <v>6024</v>
      </c>
      <c r="H2567" t="b">
        <v>0</v>
      </c>
      <c r="I2567">
        <v>11621</v>
      </c>
      <c r="J2567">
        <v>0</v>
      </c>
      <c r="K2567">
        <v>0</v>
      </c>
      <c r="L2567" t="s">
        <v>70</v>
      </c>
      <c r="M2567" t="s">
        <v>74</v>
      </c>
      <c r="N2567" t="s">
        <v>75</v>
      </c>
      <c r="O2567" t="s">
        <v>77</v>
      </c>
      <c r="P2567">
        <v>2</v>
      </c>
      <c r="Q2567">
        <v>2</v>
      </c>
      <c r="R2567">
        <v>1</v>
      </c>
    </row>
    <row r="2568" spans="1:18" x14ac:dyDescent="0.25">
      <c r="A2568" s="8" t="s">
        <v>697</v>
      </c>
      <c r="B2568">
        <v>1</v>
      </c>
      <c r="C2568">
        <v>0</v>
      </c>
      <c r="D2568">
        <v>2020</v>
      </c>
      <c r="E2568">
        <v>11</v>
      </c>
      <c r="F2568" t="s">
        <v>650</v>
      </c>
      <c r="G2568">
        <v>6110</v>
      </c>
      <c r="H2568" t="b">
        <v>0</v>
      </c>
      <c r="I2568">
        <v>757.75</v>
      </c>
      <c r="J2568">
        <v>0</v>
      </c>
      <c r="K2568">
        <v>0</v>
      </c>
      <c r="L2568" t="s">
        <v>70</v>
      </c>
      <c r="M2568" t="s">
        <v>74</v>
      </c>
      <c r="N2568" t="s">
        <v>78</v>
      </c>
      <c r="O2568" t="s">
        <v>79</v>
      </c>
      <c r="P2568">
        <v>2</v>
      </c>
      <c r="Q2568">
        <v>2</v>
      </c>
      <c r="R2568">
        <v>2</v>
      </c>
    </row>
    <row r="2569" spans="1:18" x14ac:dyDescent="0.25">
      <c r="A2569" s="8" t="s">
        <v>697</v>
      </c>
      <c r="B2569">
        <v>1</v>
      </c>
      <c r="C2569">
        <v>1</v>
      </c>
      <c r="D2569">
        <v>2020</v>
      </c>
      <c r="E2569">
        <v>11</v>
      </c>
      <c r="F2569" t="s">
        <v>650</v>
      </c>
      <c r="G2569">
        <v>6110</v>
      </c>
      <c r="H2569" t="b">
        <v>0</v>
      </c>
      <c r="I2569">
        <v>3842.48</v>
      </c>
      <c r="J2569">
        <v>0</v>
      </c>
      <c r="K2569">
        <v>0</v>
      </c>
      <c r="L2569" t="s">
        <v>70</v>
      </c>
      <c r="M2569" t="s">
        <v>74</v>
      </c>
      <c r="N2569" t="s">
        <v>78</v>
      </c>
      <c r="O2569" t="s">
        <v>79</v>
      </c>
      <c r="P2569">
        <v>2</v>
      </c>
      <c r="Q2569">
        <v>2</v>
      </c>
      <c r="R2569">
        <v>2</v>
      </c>
    </row>
    <row r="2570" spans="1:18" x14ac:dyDescent="0.25">
      <c r="A2570" s="8" t="s">
        <v>697</v>
      </c>
      <c r="B2570">
        <v>1</v>
      </c>
      <c r="C2570">
        <v>0</v>
      </c>
      <c r="D2570">
        <v>2020</v>
      </c>
      <c r="E2570">
        <v>11</v>
      </c>
      <c r="F2570" t="s">
        <v>650</v>
      </c>
      <c r="G2570">
        <v>6111</v>
      </c>
      <c r="H2570" t="b">
        <v>0</v>
      </c>
      <c r="I2570">
        <v>15.75</v>
      </c>
      <c r="J2570">
        <v>0</v>
      </c>
      <c r="K2570">
        <v>0</v>
      </c>
      <c r="L2570" t="s">
        <v>70</v>
      </c>
      <c r="M2570" t="s">
        <v>74</v>
      </c>
      <c r="N2570" t="s">
        <v>78</v>
      </c>
      <c r="O2570" t="s">
        <v>80</v>
      </c>
      <c r="P2570">
        <v>2</v>
      </c>
      <c r="Q2570">
        <v>2</v>
      </c>
      <c r="R2570">
        <v>2</v>
      </c>
    </row>
    <row r="2571" spans="1:18" x14ac:dyDescent="0.25">
      <c r="A2571" s="8" t="s">
        <v>697</v>
      </c>
      <c r="B2571">
        <v>1</v>
      </c>
      <c r="C2571">
        <v>1</v>
      </c>
      <c r="D2571">
        <v>2020</v>
      </c>
      <c r="E2571">
        <v>11</v>
      </c>
      <c r="F2571" t="s">
        <v>650</v>
      </c>
      <c r="G2571">
        <v>6111</v>
      </c>
      <c r="H2571" t="b">
        <v>0</v>
      </c>
      <c r="I2571">
        <v>88.52</v>
      </c>
      <c r="J2571">
        <v>0</v>
      </c>
      <c r="K2571">
        <v>0</v>
      </c>
      <c r="L2571" t="s">
        <v>70</v>
      </c>
      <c r="M2571" t="s">
        <v>74</v>
      </c>
      <c r="N2571" t="s">
        <v>78</v>
      </c>
      <c r="O2571" t="s">
        <v>80</v>
      </c>
      <c r="P2571">
        <v>2</v>
      </c>
      <c r="Q2571">
        <v>2</v>
      </c>
      <c r="R2571">
        <v>2</v>
      </c>
    </row>
    <row r="2572" spans="1:18" x14ac:dyDescent="0.25">
      <c r="A2572" s="8" t="s">
        <v>697</v>
      </c>
      <c r="B2572">
        <v>1</v>
      </c>
      <c r="C2572">
        <v>0</v>
      </c>
      <c r="D2572">
        <v>2020</v>
      </c>
      <c r="E2572">
        <v>11</v>
      </c>
      <c r="F2572" t="s">
        <v>650</v>
      </c>
      <c r="G2572">
        <v>6120</v>
      </c>
      <c r="H2572" t="b">
        <v>0</v>
      </c>
      <c r="I2572">
        <v>35</v>
      </c>
      <c r="J2572">
        <v>0</v>
      </c>
      <c r="K2572">
        <v>0</v>
      </c>
      <c r="L2572" t="s">
        <v>70</v>
      </c>
      <c r="M2572" t="s">
        <v>74</v>
      </c>
      <c r="N2572" t="s">
        <v>78</v>
      </c>
      <c r="O2572" t="s">
        <v>81</v>
      </c>
      <c r="P2572">
        <v>2</v>
      </c>
      <c r="Q2572">
        <v>2</v>
      </c>
      <c r="R2572">
        <v>2</v>
      </c>
    </row>
    <row r="2573" spans="1:18" x14ac:dyDescent="0.25">
      <c r="A2573" s="8" t="s">
        <v>697</v>
      </c>
      <c r="B2573">
        <v>1</v>
      </c>
      <c r="C2573">
        <v>1</v>
      </c>
      <c r="D2573">
        <v>2020</v>
      </c>
      <c r="E2573">
        <v>11</v>
      </c>
      <c r="F2573" t="s">
        <v>650</v>
      </c>
      <c r="G2573">
        <v>6120</v>
      </c>
      <c r="H2573" t="b">
        <v>0</v>
      </c>
      <c r="I2573">
        <v>227.71</v>
      </c>
      <c r="J2573">
        <v>0</v>
      </c>
      <c r="K2573">
        <v>0</v>
      </c>
      <c r="L2573" t="s">
        <v>70</v>
      </c>
      <c r="M2573" t="s">
        <v>74</v>
      </c>
      <c r="N2573" t="s">
        <v>78</v>
      </c>
      <c r="O2573" t="s">
        <v>81</v>
      </c>
      <c r="P2573">
        <v>2</v>
      </c>
      <c r="Q2573">
        <v>2</v>
      </c>
      <c r="R2573">
        <v>2</v>
      </c>
    </row>
    <row r="2574" spans="1:18" x14ac:dyDescent="0.25">
      <c r="A2574" s="8" t="s">
        <v>697</v>
      </c>
      <c r="B2574">
        <v>1</v>
      </c>
      <c r="C2574">
        <v>1</v>
      </c>
      <c r="D2574">
        <v>2020</v>
      </c>
      <c r="E2574">
        <v>11</v>
      </c>
      <c r="F2574" t="s">
        <v>650</v>
      </c>
      <c r="G2574">
        <v>6201</v>
      </c>
      <c r="H2574" t="b">
        <v>0</v>
      </c>
      <c r="I2574">
        <v>5800</v>
      </c>
      <c r="J2574">
        <v>0</v>
      </c>
      <c r="K2574">
        <v>0</v>
      </c>
      <c r="L2574" t="s">
        <v>70</v>
      </c>
      <c r="M2574" t="s">
        <v>134</v>
      </c>
      <c r="N2574" t="s">
        <v>135</v>
      </c>
      <c r="O2574" t="s">
        <v>136</v>
      </c>
      <c r="P2574">
        <v>2</v>
      </c>
      <c r="Q2574">
        <v>3</v>
      </c>
      <c r="R2574">
        <v>1</v>
      </c>
    </row>
    <row r="2575" spans="1:18" x14ac:dyDescent="0.25">
      <c r="A2575" s="8" t="s">
        <v>697</v>
      </c>
      <c r="B2575">
        <v>1</v>
      </c>
      <c r="C2575">
        <v>0</v>
      </c>
      <c r="D2575">
        <v>2020</v>
      </c>
      <c r="E2575">
        <v>11</v>
      </c>
      <c r="F2575" t="s">
        <v>650</v>
      </c>
      <c r="G2575">
        <v>6650</v>
      </c>
      <c r="H2575" t="b">
        <v>0</v>
      </c>
      <c r="I2575">
        <v>200</v>
      </c>
      <c r="J2575">
        <v>0</v>
      </c>
      <c r="K2575">
        <v>0</v>
      </c>
      <c r="L2575" t="s">
        <v>70</v>
      </c>
      <c r="M2575" t="s">
        <v>82</v>
      </c>
      <c r="N2575" t="s">
        <v>94</v>
      </c>
      <c r="O2575" t="s">
        <v>96</v>
      </c>
      <c r="P2575">
        <v>2</v>
      </c>
      <c r="Q2575">
        <v>4</v>
      </c>
      <c r="R2575">
        <v>5</v>
      </c>
    </row>
    <row r="2576" spans="1:18" x14ac:dyDescent="0.25">
      <c r="A2576" s="8" t="s">
        <v>697</v>
      </c>
      <c r="B2576">
        <v>1</v>
      </c>
      <c r="C2576">
        <v>1</v>
      </c>
      <c r="D2576">
        <v>2020</v>
      </c>
      <c r="E2576">
        <v>11</v>
      </c>
      <c r="F2576" t="s">
        <v>650</v>
      </c>
      <c r="G2576">
        <v>6650</v>
      </c>
      <c r="H2576" t="b">
        <v>0</v>
      </c>
      <c r="I2576">
        <v>1600</v>
      </c>
      <c r="J2576">
        <v>0</v>
      </c>
      <c r="K2576">
        <v>0</v>
      </c>
      <c r="L2576" t="s">
        <v>70</v>
      </c>
      <c r="M2576" t="s">
        <v>82</v>
      </c>
      <c r="N2576" t="s">
        <v>94</v>
      </c>
      <c r="O2576" t="s">
        <v>96</v>
      </c>
      <c r="P2576">
        <v>2</v>
      </c>
      <c r="Q2576">
        <v>4</v>
      </c>
      <c r="R2576">
        <v>5</v>
      </c>
    </row>
    <row r="2577" spans="1:18" x14ac:dyDescent="0.25">
      <c r="A2577" s="8" t="s">
        <v>697</v>
      </c>
      <c r="B2577">
        <v>1</v>
      </c>
      <c r="C2577">
        <v>1</v>
      </c>
      <c r="D2577">
        <v>2020</v>
      </c>
      <c r="E2577">
        <v>11</v>
      </c>
      <c r="F2577" t="s">
        <v>651</v>
      </c>
      <c r="G2577">
        <v>1406</v>
      </c>
      <c r="H2577" t="b">
        <v>0</v>
      </c>
      <c r="I2577">
        <v>285</v>
      </c>
      <c r="J2577">
        <v>0</v>
      </c>
      <c r="K2577">
        <v>1</v>
      </c>
      <c r="L2577" t="s">
        <v>19</v>
      </c>
      <c r="M2577" t="s">
        <v>23</v>
      </c>
      <c r="N2577" t="s">
        <v>24</v>
      </c>
      <c r="O2577" t="s">
        <v>27</v>
      </c>
      <c r="P2577">
        <v>2</v>
      </c>
      <c r="Q2577">
        <v>2</v>
      </c>
      <c r="R2577">
        <v>4</v>
      </c>
    </row>
    <row r="2578" spans="1:18" x14ac:dyDescent="0.25">
      <c r="A2578" s="8" t="s">
        <v>697</v>
      </c>
      <c r="B2578">
        <v>1</v>
      </c>
      <c r="C2578">
        <v>1</v>
      </c>
      <c r="D2578">
        <v>2020</v>
      </c>
      <c r="E2578">
        <v>11</v>
      </c>
      <c r="F2578" t="s">
        <v>651</v>
      </c>
      <c r="G2578">
        <v>1800</v>
      </c>
      <c r="H2578" t="b">
        <v>0</v>
      </c>
      <c r="I2578">
        <v>285</v>
      </c>
      <c r="J2578">
        <v>1785</v>
      </c>
      <c r="K2578">
        <v>1</v>
      </c>
      <c r="L2578" t="s">
        <v>19</v>
      </c>
      <c r="M2578" t="s">
        <v>30</v>
      </c>
      <c r="N2578" t="s">
        <v>31</v>
      </c>
      <c r="O2578" t="s">
        <v>33</v>
      </c>
      <c r="P2578">
        <v>2</v>
      </c>
      <c r="Q2578">
        <v>4</v>
      </c>
      <c r="R2578">
        <v>1</v>
      </c>
    </row>
    <row r="2579" spans="1:18" x14ac:dyDescent="0.25">
      <c r="A2579" s="8" t="s">
        <v>697</v>
      </c>
      <c r="B2579">
        <v>1</v>
      </c>
      <c r="C2579">
        <v>1</v>
      </c>
      <c r="D2579">
        <v>2020</v>
      </c>
      <c r="E2579">
        <v>11</v>
      </c>
      <c r="F2579" t="s">
        <v>651</v>
      </c>
      <c r="G2579">
        <v>3820</v>
      </c>
      <c r="H2579" t="b">
        <v>0</v>
      </c>
      <c r="I2579">
        <v>0</v>
      </c>
      <c r="J2579">
        <v>285</v>
      </c>
      <c r="K2579">
        <v>2</v>
      </c>
      <c r="L2579" t="s">
        <v>51</v>
      </c>
      <c r="M2579" t="s">
        <v>52</v>
      </c>
      <c r="N2579" t="s">
        <v>52</v>
      </c>
      <c r="O2579" t="s">
        <v>119</v>
      </c>
      <c r="P2579">
        <v>3</v>
      </c>
      <c r="Q2579">
        <v>8</v>
      </c>
      <c r="R2579">
        <v>1</v>
      </c>
    </row>
    <row r="2580" spans="1:18" x14ac:dyDescent="0.25">
      <c r="A2580" s="8" t="s">
        <v>697</v>
      </c>
      <c r="B2580">
        <v>1</v>
      </c>
      <c r="C2580">
        <v>1</v>
      </c>
      <c r="D2580">
        <v>2020</v>
      </c>
      <c r="E2580">
        <v>11</v>
      </c>
      <c r="F2580" t="s">
        <v>651</v>
      </c>
      <c r="G2580">
        <v>6850</v>
      </c>
      <c r="H2580" t="b">
        <v>0</v>
      </c>
      <c r="I2580">
        <v>1500</v>
      </c>
      <c r="J2580">
        <v>0</v>
      </c>
      <c r="K2580">
        <v>0</v>
      </c>
      <c r="L2580" t="s">
        <v>70</v>
      </c>
      <c r="M2580" t="s">
        <v>82</v>
      </c>
      <c r="N2580" t="s">
        <v>103</v>
      </c>
      <c r="O2580" t="s">
        <v>103</v>
      </c>
      <c r="P2580">
        <v>2</v>
      </c>
      <c r="Q2580">
        <v>4</v>
      </c>
      <c r="R2580">
        <v>11</v>
      </c>
    </row>
    <row r="2581" spans="1:18" x14ac:dyDescent="0.25">
      <c r="A2581" s="8" t="s">
        <v>697</v>
      </c>
      <c r="B2581">
        <v>1</v>
      </c>
      <c r="C2581">
        <v>1</v>
      </c>
      <c r="D2581">
        <v>2020</v>
      </c>
      <c r="E2581">
        <v>11</v>
      </c>
      <c r="F2581" t="s">
        <v>655</v>
      </c>
      <c r="G2581">
        <v>630</v>
      </c>
      <c r="H2581" t="b">
        <v>0</v>
      </c>
      <c r="I2581">
        <v>3650</v>
      </c>
      <c r="J2581">
        <v>450</v>
      </c>
      <c r="K2581">
        <v>1</v>
      </c>
      <c r="L2581" t="s">
        <v>9</v>
      </c>
      <c r="M2581" t="s">
        <v>13</v>
      </c>
      <c r="N2581" t="s">
        <v>14</v>
      </c>
      <c r="O2581" t="s">
        <v>16</v>
      </c>
      <c r="P2581">
        <v>1</v>
      </c>
      <c r="Q2581">
        <v>2</v>
      </c>
      <c r="R2581">
        <v>3</v>
      </c>
    </row>
    <row r="2582" spans="1:18" x14ac:dyDescent="0.25">
      <c r="A2582" s="8" t="s">
        <v>697</v>
      </c>
      <c r="B2582">
        <v>1</v>
      </c>
      <c r="C2582">
        <v>1</v>
      </c>
      <c r="D2582">
        <v>2020</v>
      </c>
      <c r="E2582">
        <v>11</v>
      </c>
      <c r="F2582" t="s">
        <v>655</v>
      </c>
      <c r="G2582">
        <v>1406</v>
      </c>
      <c r="H2582" t="b">
        <v>0</v>
      </c>
      <c r="I2582">
        <v>3049.5</v>
      </c>
      <c r="J2582">
        <v>0</v>
      </c>
      <c r="K2582">
        <v>1</v>
      </c>
      <c r="L2582" t="s">
        <v>19</v>
      </c>
      <c r="M2582" t="s">
        <v>23</v>
      </c>
      <c r="N2582" t="s">
        <v>24</v>
      </c>
      <c r="O2582" t="s">
        <v>27</v>
      </c>
      <c r="P2582">
        <v>2</v>
      </c>
      <c r="Q2582">
        <v>2</v>
      </c>
      <c r="R2582">
        <v>4</v>
      </c>
    </row>
    <row r="2583" spans="1:18" x14ac:dyDescent="0.25">
      <c r="A2583" s="8" t="s">
        <v>697</v>
      </c>
      <c r="B2583">
        <v>1</v>
      </c>
      <c r="C2583">
        <v>1</v>
      </c>
      <c r="D2583">
        <v>2020</v>
      </c>
      <c r="E2583">
        <v>11</v>
      </c>
      <c r="F2583" t="s">
        <v>655</v>
      </c>
      <c r="G2583">
        <v>1800</v>
      </c>
      <c r="H2583" t="b">
        <v>0</v>
      </c>
      <c r="I2583">
        <v>3049.5</v>
      </c>
      <c r="J2583">
        <v>19099.5</v>
      </c>
      <c r="K2583">
        <v>1</v>
      </c>
      <c r="L2583" t="s">
        <v>19</v>
      </c>
      <c r="M2583" t="s">
        <v>30</v>
      </c>
      <c r="N2583" t="s">
        <v>31</v>
      </c>
      <c r="O2583" t="s">
        <v>33</v>
      </c>
      <c r="P2583">
        <v>2</v>
      </c>
      <c r="Q2583">
        <v>4</v>
      </c>
      <c r="R2583">
        <v>1</v>
      </c>
    </row>
    <row r="2584" spans="1:18" x14ac:dyDescent="0.25">
      <c r="A2584" s="8" t="s">
        <v>697</v>
      </c>
      <c r="B2584">
        <v>1</v>
      </c>
      <c r="C2584">
        <v>1</v>
      </c>
      <c r="D2584">
        <v>2020</v>
      </c>
      <c r="E2584">
        <v>11</v>
      </c>
      <c r="F2584" t="s">
        <v>655</v>
      </c>
      <c r="G2584">
        <v>3300</v>
      </c>
      <c r="H2584" t="b">
        <v>0</v>
      </c>
      <c r="I2584">
        <v>2380</v>
      </c>
      <c r="J2584">
        <v>2380</v>
      </c>
      <c r="K2584">
        <v>2</v>
      </c>
      <c r="L2584" t="s">
        <v>51</v>
      </c>
      <c r="M2584" t="s">
        <v>149</v>
      </c>
      <c r="N2584" t="s">
        <v>149</v>
      </c>
      <c r="O2584" t="s">
        <v>150</v>
      </c>
      <c r="P2584">
        <v>3</v>
      </c>
      <c r="Q2584">
        <v>4</v>
      </c>
      <c r="R2584">
        <v>1</v>
      </c>
    </row>
    <row r="2585" spans="1:18" x14ac:dyDescent="0.25">
      <c r="A2585" s="8" t="s">
        <v>697</v>
      </c>
      <c r="B2585">
        <v>1</v>
      </c>
      <c r="C2585">
        <v>1</v>
      </c>
      <c r="D2585">
        <v>2020</v>
      </c>
      <c r="E2585">
        <v>11</v>
      </c>
      <c r="F2585" t="s">
        <v>655</v>
      </c>
      <c r="G2585">
        <v>3820</v>
      </c>
      <c r="H2585" t="b">
        <v>0</v>
      </c>
      <c r="I2585">
        <v>0</v>
      </c>
      <c r="J2585">
        <v>3049.5</v>
      </c>
      <c r="K2585">
        <v>2</v>
      </c>
      <c r="L2585" t="s">
        <v>51</v>
      </c>
      <c r="M2585" t="s">
        <v>52</v>
      </c>
      <c r="N2585" t="s">
        <v>52</v>
      </c>
      <c r="O2585" t="s">
        <v>119</v>
      </c>
      <c r="P2585">
        <v>3</v>
      </c>
      <c r="Q2585">
        <v>8</v>
      </c>
      <c r="R2585">
        <v>1</v>
      </c>
    </row>
    <row r="2586" spans="1:18" x14ac:dyDescent="0.25">
      <c r="A2586" s="8" t="s">
        <v>697</v>
      </c>
      <c r="B2586">
        <v>1</v>
      </c>
      <c r="C2586">
        <v>1</v>
      </c>
      <c r="D2586">
        <v>2020</v>
      </c>
      <c r="E2586">
        <v>11</v>
      </c>
      <c r="F2586" t="s">
        <v>655</v>
      </c>
      <c r="G2586">
        <v>5400</v>
      </c>
      <c r="H2586" t="b">
        <v>0</v>
      </c>
      <c r="I2586">
        <v>1000</v>
      </c>
      <c r="J2586">
        <v>0</v>
      </c>
      <c r="K2586">
        <v>0</v>
      </c>
      <c r="L2586" t="s">
        <v>70</v>
      </c>
      <c r="M2586" t="s">
        <v>71</v>
      </c>
      <c r="N2586" t="s">
        <v>72</v>
      </c>
      <c r="O2586" t="s">
        <v>152</v>
      </c>
      <c r="P2586">
        <v>2</v>
      </c>
      <c r="Q2586">
        <v>1</v>
      </c>
      <c r="R2586">
        <v>2</v>
      </c>
    </row>
    <row r="2587" spans="1:18" x14ac:dyDescent="0.25">
      <c r="A2587" s="8" t="s">
        <v>697</v>
      </c>
      <c r="B2587">
        <v>1</v>
      </c>
      <c r="C2587">
        <v>1</v>
      </c>
      <c r="D2587">
        <v>2020</v>
      </c>
      <c r="E2587">
        <v>11</v>
      </c>
      <c r="F2587" t="s">
        <v>655</v>
      </c>
      <c r="G2587">
        <v>6220</v>
      </c>
      <c r="H2587" t="b">
        <v>0</v>
      </c>
      <c r="I2587">
        <v>450</v>
      </c>
      <c r="J2587">
        <v>0</v>
      </c>
      <c r="K2587">
        <v>0</v>
      </c>
      <c r="L2587" t="s">
        <v>70</v>
      </c>
      <c r="M2587" t="s">
        <v>134</v>
      </c>
      <c r="N2587" t="s">
        <v>137</v>
      </c>
      <c r="O2587" t="s">
        <v>138</v>
      </c>
      <c r="P2587">
        <v>2</v>
      </c>
      <c r="Q2587">
        <v>3</v>
      </c>
      <c r="R2587">
        <v>2</v>
      </c>
    </row>
    <row r="2588" spans="1:18" x14ac:dyDescent="0.25">
      <c r="A2588" s="8" t="s">
        <v>697</v>
      </c>
      <c r="B2588">
        <v>1</v>
      </c>
      <c r="C2588">
        <v>1</v>
      </c>
      <c r="D2588">
        <v>2020</v>
      </c>
      <c r="E2588">
        <v>11</v>
      </c>
      <c r="F2588" t="s">
        <v>655</v>
      </c>
      <c r="G2588">
        <v>6301</v>
      </c>
      <c r="H2588" t="b">
        <v>0</v>
      </c>
      <c r="I2588">
        <v>2300</v>
      </c>
      <c r="J2588">
        <v>0</v>
      </c>
      <c r="K2588">
        <v>0</v>
      </c>
      <c r="L2588" t="s">
        <v>70</v>
      </c>
      <c r="M2588" t="s">
        <v>82</v>
      </c>
      <c r="N2588" t="s">
        <v>83</v>
      </c>
      <c r="O2588" t="s">
        <v>122</v>
      </c>
      <c r="P2588">
        <v>2</v>
      </c>
      <c r="Q2588">
        <v>4</v>
      </c>
      <c r="R2588">
        <v>10</v>
      </c>
    </row>
    <row r="2589" spans="1:18" x14ac:dyDescent="0.25">
      <c r="A2589" s="8" t="s">
        <v>697</v>
      </c>
      <c r="B2589">
        <v>1</v>
      </c>
      <c r="C2589">
        <v>1</v>
      </c>
      <c r="D2589">
        <v>2020</v>
      </c>
      <c r="E2589">
        <v>11</v>
      </c>
      <c r="F2589" t="s">
        <v>655</v>
      </c>
      <c r="G2589">
        <v>6470</v>
      </c>
      <c r="H2589" t="b">
        <v>0</v>
      </c>
      <c r="I2589">
        <v>1000</v>
      </c>
      <c r="J2589">
        <v>0</v>
      </c>
      <c r="K2589">
        <v>0</v>
      </c>
      <c r="L2589" t="s">
        <v>70</v>
      </c>
      <c r="M2589" t="s">
        <v>82</v>
      </c>
      <c r="N2589" t="s">
        <v>91</v>
      </c>
      <c r="O2589" t="s">
        <v>92</v>
      </c>
      <c r="P2589">
        <v>2</v>
      </c>
      <c r="Q2589">
        <v>4</v>
      </c>
      <c r="R2589">
        <v>3</v>
      </c>
    </row>
    <row r="2590" spans="1:18" x14ac:dyDescent="0.25">
      <c r="A2590" s="8" t="s">
        <v>697</v>
      </c>
      <c r="B2590">
        <v>1</v>
      </c>
      <c r="C2590">
        <v>1</v>
      </c>
      <c r="D2590">
        <v>2020</v>
      </c>
      <c r="E2590">
        <v>11</v>
      </c>
      <c r="F2590" t="s">
        <v>655</v>
      </c>
      <c r="G2590">
        <v>6835</v>
      </c>
      <c r="H2590" t="b">
        <v>0</v>
      </c>
      <c r="I2590">
        <v>5000</v>
      </c>
      <c r="J2590">
        <v>0</v>
      </c>
      <c r="K2590">
        <v>0</v>
      </c>
      <c r="L2590" t="s">
        <v>70</v>
      </c>
      <c r="M2590" t="s">
        <v>82</v>
      </c>
      <c r="N2590" t="s">
        <v>83</v>
      </c>
      <c r="O2590" t="s">
        <v>153</v>
      </c>
      <c r="P2590">
        <v>2</v>
      </c>
      <c r="Q2590">
        <v>4</v>
      </c>
      <c r="R2590">
        <v>10</v>
      </c>
    </row>
    <row r="2591" spans="1:18" x14ac:dyDescent="0.25">
      <c r="A2591" s="8" t="s">
        <v>697</v>
      </c>
      <c r="B2591">
        <v>1</v>
      </c>
      <c r="C2591">
        <v>1</v>
      </c>
      <c r="D2591">
        <v>2020</v>
      </c>
      <c r="E2591">
        <v>11</v>
      </c>
      <c r="F2591" t="s">
        <v>655</v>
      </c>
      <c r="G2591">
        <v>6859</v>
      </c>
      <c r="H2591" t="b">
        <v>0</v>
      </c>
      <c r="I2591">
        <v>3100</v>
      </c>
      <c r="J2591">
        <v>0</v>
      </c>
      <c r="K2591">
        <v>0</v>
      </c>
      <c r="L2591" t="s">
        <v>70</v>
      </c>
      <c r="M2591" t="s">
        <v>82</v>
      </c>
      <c r="N2591" t="s">
        <v>103</v>
      </c>
      <c r="O2591" t="s">
        <v>105</v>
      </c>
      <c r="P2591">
        <v>2</v>
      </c>
      <c r="Q2591">
        <v>4</v>
      </c>
      <c r="R2591">
        <v>11</v>
      </c>
    </row>
    <row r="2592" spans="1:18" x14ac:dyDescent="0.25">
      <c r="A2592" s="8" t="s">
        <v>697</v>
      </c>
      <c r="B2592">
        <v>1</v>
      </c>
      <c r="C2592">
        <v>0</v>
      </c>
      <c r="D2592">
        <v>2020</v>
      </c>
      <c r="E2592">
        <v>11</v>
      </c>
      <c r="F2592" t="s">
        <v>652</v>
      </c>
      <c r="G2592">
        <v>1406</v>
      </c>
      <c r="H2592" t="b">
        <v>0</v>
      </c>
      <c r="I2592">
        <v>380</v>
      </c>
      <c r="J2592">
        <v>0</v>
      </c>
      <c r="K2592">
        <v>1</v>
      </c>
      <c r="L2592" t="s">
        <v>19</v>
      </c>
      <c r="M2592" t="s">
        <v>23</v>
      </c>
      <c r="N2592" t="s">
        <v>24</v>
      </c>
      <c r="O2592" t="s">
        <v>27</v>
      </c>
      <c r="P2592">
        <v>2</v>
      </c>
      <c r="Q2592">
        <v>2</v>
      </c>
      <c r="R2592">
        <v>4</v>
      </c>
    </row>
    <row r="2593" spans="1:18" x14ac:dyDescent="0.25">
      <c r="A2593" s="8" t="s">
        <v>697</v>
      </c>
      <c r="B2593">
        <v>1</v>
      </c>
      <c r="C2593">
        <v>1</v>
      </c>
      <c r="D2593">
        <v>2020</v>
      </c>
      <c r="E2593">
        <v>11</v>
      </c>
      <c r="F2593" t="s">
        <v>652</v>
      </c>
      <c r="G2593">
        <v>1406</v>
      </c>
      <c r="H2593" t="b">
        <v>0</v>
      </c>
      <c r="I2593">
        <v>456</v>
      </c>
      <c r="J2593">
        <v>0</v>
      </c>
      <c r="K2593">
        <v>1</v>
      </c>
      <c r="L2593" t="s">
        <v>19</v>
      </c>
      <c r="M2593" t="s">
        <v>23</v>
      </c>
      <c r="N2593" t="s">
        <v>24</v>
      </c>
      <c r="O2593" t="s">
        <v>27</v>
      </c>
      <c r="P2593">
        <v>2</v>
      </c>
      <c r="Q2593">
        <v>2</v>
      </c>
      <c r="R2593">
        <v>4</v>
      </c>
    </row>
    <row r="2594" spans="1:18" x14ac:dyDescent="0.25">
      <c r="A2594" s="8" t="s">
        <v>697</v>
      </c>
      <c r="B2594">
        <v>1</v>
      </c>
      <c r="C2594">
        <v>0</v>
      </c>
      <c r="D2594">
        <v>2020</v>
      </c>
      <c r="E2594">
        <v>11</v>
      </c>
      <c r="F2594" t="s">
        <v>652</v>
      </c>
      <c r="G2594">
        <v>1800</v>
      </c>
      <c r="H2594" t="b">
        <v>0</v>
      </c>
      <c r="I2594">
        <v>380</v>
      </c>
      <c r="J2594">
        <v>2380</v>
      </c>
      <c r="K2594">
        <v>1</v>
      </c>
      <c r="L2594" t="s">
        <v>19</v>
      </c>
      <c r="M2594" t="s">
        <v>30</v>
      </c>
      <c r="N2594" t="s">
        <v>31</v>
      </c>
      <c r="O2594" t="s">
        <v>33</v>
      </c>
      <c r="P2594">
        <v>2</v>
      </c>
      <c r="Q2594">
        <v>4</v>
      </c>
      <c r="R2594">
        <v>1</v>
      </c>
    </row>
    <row r="2595" spans="1:18" x14ac:dyDescent="0.25">
      <c r="A2595" s="8" t="s">
        <v>697</v>
      </c>
      <c r="B2595">
        <v>1</v>
      </c>
      <c r="C2595">
        <v>1</v>
      </c>
      <c r="D2595">
        <v>2020</v>
      </c>
      <c r="E2595">
        <v>11</v>
      </c>
      <c r="F2595" t="s">
        <v>652</v>
      </c>
      <c r="G2595">
        <v>1800</v>
      </c>
      <c r="H2595" t="b">
        <v>0</v>
      </c>
      <c r="I2595">
        <v>456</v>
      </c>
      <c r="J2595">
        <v>15230.919999999998</v>
      </c>
      <c r="K2595">
        <v>1</v>
      </c>
      <c r="L2595" t="s">
        <v>19</v>
      </c>
      <c r="M2595" t="s">
        <v>30</v>
      </c>
      <c r="N2595" t="s">
        <v>31</v>
      </c>
      <c r="O2595" t="s">
        <v>33</v>
      </c>
      <c r="P2595">
        <v>2</v>
      </c>
      <c r="Q2595">
        <v>4</v>
      </c>
      <c r="R2595">
        <v>1</v>
      </c>
    </row>
    <row r="2596" spans="1:18" x14ac:dyDescent="0.25">
      <c r="A2596" s="8" t="s">
        <v>697</v>
      </c>
      <c r="B2596">
        <v>1</v>
      </c>
      <c r="C2596">
        <v>1</v>
      </c>
      <c r="D2596">
        <v>2020</v>
      </c>
      <c r="E2596">
        <v>11</v>
      </c>
      <c r="F2596" t="s">
        <v>652</v>
      </c>
      <c r="G2596">
        <v>3300</v>
      </c>
      <c r="H2596" t="b">
        <v>0</v>
      </c>
      <c r="I2596">
        <v>1785</v>
      </c>
      <c r="J2596">
        <v>1785</v>
      </c>
      <c r="K2596">
        <v>2</v>
      </c>
      <c r="L2596" t="s">
        <v>51</v>
      </c>
      <c r="M2596" t="s">
        <v>149</v>
      </c>
      <c r="N2596" t="s">
        <v>149</v>
      </c>
      <c r="O2596" t="s">
        <v>150</v>
      </c>
      <c r="P2596">
        <v>3</v>
      </c>
      <c r="Q2596">
        <v>4</v>
      </c>
      <c r="R2596">
        <v>1</v>
      </c>
    </row>
    <row r="2597" spans="1:18" x14ac:dyDescent="0.25">
      <c r="A2597" s="8" t="s">
        <v>697</v>
      </c>
      <c r="B2597">
        <v>1</v>
      </c>
      <c r="C2597">
        <v>0</v>
      </c>
      <c r="D2597">
        <v>2020</v>
      </c>
      <c r="E2597">
        <v>11</v>
      </c>
      <c r="F2597" t="s">
        <v>652</v>
      </c>
      <c r="G2597">
        <v>3820</v>
      </c>
      <c r="H2597" t="b">
        <v>0</v>
      </c>
      <c r="I2597">
        <v>0</v>
      </c>
      <c r="J2597">
        <v>380</v>
      </c>
      <c r="K2597">
        <v>2</v>
      </c>
      <c r="L2597" t="s">
        <v>51</v>
      </c>
      <c r="M2597" t="s">
        <v>52</v>
      </c>
      <c r="N2597" t="s">
        <v>52</v>
      </c>
      <c r="O2597" t="s">
        <v>119</v>
      </c>
      <c r="P2597">
        <v>3</v>
      </c>
      <c r="Q2597">
        <v>8</v>
      </c>
      <c r="R2597">
        <v>1</v>
      </c>
    </row>
    <row r="2598" spans="1:18" x14ac:dyDescent="0.25">
      <c r="A2598" s="8" t="s">
        <v>697</v>
      </c>
      <c r="B2598">
        <v>1</v>
      </c>
      <c r="C2598">
        <v>1</v>
      </c>
      <c r="D2598">
        <v>2020</v>
      </c>
      <c r="E2598">
        <v>11</v>
      </c>
      <c r="F2598" t="s">
        <v>652</v>
      </c>
      <c r="G2598">
        <v>3820</v>
      </c>
      <c r="H2598" t="b">
        <v>0</v>
      </c>
      <c r="I2598">
        <v>0</v>
      </c>
      <c r="J2598">
        <v>456</v>
      </c>
      <c r="K2598">
        <v>2</v>
      </c>
      <c r="L2598" t="s">
        <v>51</v>
      </c>
      <c r="M2598" t="s">
        <v>52</v>
      </c>
      <c r="N2598" t="s">
        <v>52</v>
      </c>
      <c r="O2598" t="s">
        <v>119</v>
      </c>
      <c r="P2598">
        <v>3</v>
      </c>
      <c r="Q2598">
        <v>8</v>
      </c>
      <c r="R2598">
        <v>1</v>
      </c>
    </row>
    <row r="2599" spans="1:18" x14ac:dyDescent="0.25">
      <c r="A2599" s="8" t="s">
        <v>697</v>
      </c>
      <c r="B2599">
        <v>1</v>
      </c>
      <c r="C2599">
        <v>1</v>
      </c>
      <c r="D2599">
        <v>2020</v>
      </c>
      <c r="E2599">
        <v>11</v>
      </c>
      <c r="F2599" t="s">
        <v>652</v>
      </c>
      <c r="G2599">
        <v>6024</v>
      </c>
      <c r="H2599" t="b">
        <v>0</v>
      </c>
      <c r="I2599">
        <v>10000</v>
      </c>
      <c r="J2599">
        <v>0</v>
      </c>
      <c r="K2599">
        <v>0</v>
      </c>
      <c r="L2599" t="s">
        <v>70</v>
      </c>
      <c r="M2599" t="s">
        <v>74</v>
      </c>
      <c r="N2599" t="s">
        <v>75</v>
      </c>
      <c r="O2599" t="s">
        <v>77</v>
      </c>
      <c r="P2599">
        <v>2</v>
      </c>
      <c r="Q2599">
        <v>2</v>
      </c>
      <c r="R2599">
        <v>1</v>
      </c>
    </row>
    <row r="2600" spans="1:18" x14ac:dyDescent="0.25">
      <c r="A2600" s="8" t="s">
        <v>697</v>
      </c>
      <c r="B2600">
        <v>1</v>
      </c>
      <c r="C2600">
        <v>1</v>
      </c>
      <c r="D2600">
        <v>2020</v>
      </c>
      <c r="E2600">
        <v>11</v>
      </c>
      <c r="F2600" t="s">
        <v>652</v>
      </c>
      <c r="G2600">
        <v>6110</v>
      </c>
      <c r="H2600" t="b">
        <v>0</v>
      </c>
      <c r="I2600">
        <v>1243.8700000000001</v>
      </c>
      <c r="J2600">
        <v>0</v>
      </c>
      <c r="K2600">
        <v>0</v>
      </c>
      <c r="L2600" t="s">
        <v>70</v>
      </c>
      <c r="M2600" t="s">
        <v>74</v>
      </c>
      <c r="N2600" t="s">
        <v>78</v>
      </c>
      <c r="O2600" t="s">
        <v>79</v>
      </c>
      <c r="P2600">
        <v>2</v>
      </c>
      <c r="Q2600">
        <v>2</v>
      </c>
      <c r="R2600">
        <v>2</v>
      </c>
    </row>
    <row r="2601" spans="1:18" x14ac:dyDescent="0.25">
      <c r="A2601" s="8" t="s">
        <v>697</v>
      </c>
      <c r="B2601">
        <v>1</v>
      </c>
      <c r="C2601">
        <v>1</v>
      </c>
      <c r="D2601">
        <v>2020</v>
      </c>
      <c r="E2601">
        <v>11</v>
      </c>
      <c r="F2601" t="s">
        <v>652</v>
      </c>
      <c r="G2601">
        <v>6111</v>
      </c>
      <c r="H2601" t="b">
        <v>0</v>
      </c>
      <c r="I2601">
        <v>31.05</v>
      </c>
      <c r="J2601">
        <v>0</v>
      </c>
      <c r="K2601">
        <v>0</v>
      </c>
      <c r="L2601" t="s">
        <v>70</v>
      </c>
      <c r="M2601" t="s">
        <v>74</v>
      </c>
      <c r="N2601" t="s">
        <v>78</v>
      </c>
      <c r="O2601" t="s">
        <v>80</v>
      </c>
      <c r="P2601">
        <v>2</v>
      </c>
      <c r="Q2601">
        <v>2</v>
      </c>
      <c r="R2601">
        <v>2</v>
      </c>
    </row>
    <row r="2602" spans="1:18" x14ac:dyDescent="0.25">
      <c r="A2602" s="8" t="s">
        <v>697</v>
      </c>
      <c r="B2602">
        <v>1</v>
      </c>
      <c r="C2602">
        <v>1</v>
      </c>
      <c r="D2602">
        <v>2020</v>
      </c>
      <c r="E2602">
        <v>11</v>
      </c>
      <c r="F2602" t="s">
        <v>652</v>
      </c>
      <c r="G2602">
        <v>6120</v>
      </c>
      <c r="H2602" t="b">
        <v>0</v>
      </c>
      <c r="I2602">
        <v>100</v>
      </c>
      <c r="J2602">
        <v>0</v>
      </c>
      <c r="K2602">
        <v>0</v>
      </c>
      <c r="L2602" t="s">
        <v>70</v>
      </c>
      <c r="M2602" t="s">
        <v>74</v>
      </c>
      <c r="N2602" t="s">
        <v>78</v>
      </c>
      <c r="O2602" t="s">
        <v>81</v>
      </c>
      <c r="P2602">
        <v>2</v>
      </c>
      <c r="Q2602">
        <v>2</v>
      </c>
      <c r="R2602">
        <v>2</v>
      </c>
    </row>
    <row r="2603" spans="1:18" x14ac:dyDescent="0.25">
      <c r="A2603" s="8" t="s">
        <v>697</v>
      </c>
      <c r="B2603">
        <v>1</v>
      </c>
      <c r="C2603">
        <v>1</v>
      </c>
      <c r="D2603">
        <v>2020</v>
      </c>
      <c r="E2603">
        <v>11</v>
      </c>
      <c r="F2603" t="s">
        <v>652</v>
      </c>
      <c r="G2603">
        <v>6560</v>
      </c>
      <c r="H2603" t="b">
        <v>0</v>
      </c>
      <c r="I2603">
        <v>600</v>
      </c>
      <c r="J2603">
        <v>0</v>
      </c>
      <c r="K2603">
        <v>0</v>
      </c>
      <c r="L2603" t="s">
        <v>70</v>
      </c>
      <c r="M2603" t="s">
        <v>82</v>
      </c>
      <c r="N2603" t="s">
        <v>154</v>
      </c>
      <c r="O2603" t="s">
        <v>155</v>
      </c>
      <c r="P2603">
        <v>2</v>
      </c>
      <c r="Q2603">
        <v>4</v>
      </c>
      <c r="R2603">
        <v>4</v>
      </c>
    </row>
    <row r="2604" spans="1:18" x14ac:dyDescent="0.25">
      <c r="A2604" s="8" t="s">
        <v>697</v>
      </c>
      <c r="B2604">
        <v>1</v>
      </c>
      <c r="C2604">
        <v>1</v>
      </c>
      <c r="D2604">
        <v>2020</v>
      </c>
      <c r="E2604">
        <v>11</v>
      </c>
      <c r="F2604" t="s">
        <v>652</v>
      </c>
      <c r="G2604">
        <v>6600</v>
      </c>
      <c r="H2604" t="b">
        <v>0</v>
      </c>
      <c r="I2604">
        <v>1500</v>
      </c>
      <c r="J2604">
        <v>0</v>
      </c>
      <c r="K2604">
        <v>0</v>
      </c>
      <c r="L2604" t="s">
        <v>70</v>
      </c>
      <c r="M2604" t="s">
        <v>82</v>
      </c>
      <c r="N2604" t="s">
        <v>94</v>
      </c>
      <c r="O2604" t="s">
        <v>116</v>
      </c>
      <c r="P2604">
        <v>2</v>
      </c>
      <c r="Q2604">
        <v>4</v>
      </c>
      <c r="R2604">
        <v>5</v>
      </c>
    </row>
    <row r="2605" spans="1:18" x14ac:dyDescent="0.25">
      <c r="A2605" s="8" t="s">
        <v>697</v>
      </c>
      <c r="B2605">
        <v>1</v>
      </c>
      <c r="C2605">
        <v>1</v>
      </c>
      <c r="D2605">
        <v>2020</v>
      </c>
      <c r="E2605">
        <v>11</v>
      </c>
      <c r="F2605" t="s">
        <v>652</v>
      </c>
      <c r="G2605">
        <v>6640</v>
      </c>
      <c r="H2605" t="b">
        <v>0</v>
      </c>
      <c r="I2605">
        <v>300</v>
      </c>
      <c r="J2605">
        <v>0</v>
      </c>
      <c r="K2605">
        <v>0</v>
      </c>
      <c r="L2605" t="s">
        <v>70</v>
      </c>
      <c r="M2605" t="s">
        <v>82</v>
      </c>
      <c r="N2605" t="s">
        <v>94</v>
      </c>
      <c r="O2605" t="s">
        <v>95</v>
      </c>
      <c r="P2605">
        <v>2</v>
      </c>
      <c r="Q2605">
        <v>4</v>
      </c>
      <c r="R2605">
        <v>5</v>
      </c>
    </row>
    <row r="2606" spans="1:18" x14ac:dyDescent="0.25">
      <c r="A2606" s="8" t="s">
        <v>697</v>
      </c>
      <c r="B2606">
        <v>1</v>
      </c>
      <c r="C2606">
        <v>1</v>
      </c>
      <c r="D2606">
        <v>2020</v>
      </c>
      <c r="E2606">
        <v>11</v>
      </c>
      <c r="F2606" t="s">
        <v>652</v>
      </c>
      <c r="G2606">
        <v>6650</v>
      </c>
      <c r="H2606" t="b">
        <v>0</v>
      </c>
      <c r="I2606">
        <v>1000</v>
      </c>
      <c r="J2606">
        <v>0</v>
      </c>
      <c r="K2606">
        <v>0</v>
      </c>
      <c r="L2606" t="s">
        <v>70</v>
      </c>
      <c r="M2606" t="s">
        <v>82</v>
      </c>
      <c r="N2606" t="s">
        <v>94</v>
      </c>
      <c r="O2606" t="s">
        <v>96</v>
      </c>
      <c r="P2606">
        <v>2</v>
      </c>
      <c r="Q2606">
        <v>4</v>
      </c>
      <c r="R2606">
        <v>5</v>
      </c>
    </row>
    <row r="2607" spans="1:18" x14ac:dyDescent="0.25">
      <c r="A2607" s="8" t="s">
        <v>697</v>
      </c>
      <c r="B2607">
        <v>1</v>
      </c>
      <c r="C2607">
        <v>0</v>
      </c>
      <c r="D2607">
        <v>2020</v>
      </c>
      <c r="E2607">
        <v>11</v>
      </c>
      <c r="F2607" t="s">
        <v>652</v>
      </c>
      <c r="G2607">
        <v>6825</v>
      </c>
      <c r="H2607" t="b">
        <v>0</v>
      </c>
      <c r="I2607">
        <v>2000</v>
      </c>
      <c r="J2607">
        <v>0</v>
      </c>
      <c r="K2607">
        <v>0</v>
      </c>
      <c r="L2607" t="s">
        <v>70</v>
      </c>
      <c r="M2607" t="s">
        <v>82</v>
      </c>
      <c r="N2607" t="s">
        <v>101</v>
      </c>
      <c r="O2607" t="s">
        <v>102</v>
      </c>
      <c r="P2607">
        <v>2</v>
      </c>
      <c r="Q2607">
        <v>4</v>
      </c>
      <c r="R2607">
        <v>9</v>
      </c>
    </row>
    <row r="2608" spans="1:18" x14ac:dyDescent="0.25">
      <c r="A2608" s="8" t="s">
        <v>697</v>
      </c>
      <c r="B2608">
        <v>1</v>
      </c>
      <c r="C2608">
        <v>0</v>
      </c>
      <c r="D2608">
        <v>2020</v>
      </c>
      <c r="E2608">
        <v>11</v>
      </c>
      <c r="F2608" t="s">
        <v>653</v>
      </c>
      <c r="G2608">
        <v>143</v>
      </c>
      <c r="H2608" t="b">
        <v>0</v>
      </c>
      <c r="I2608">
        <v>161299.28</v>
      </c>
      <c r="J2608">
        <v>0</v>
      </c>
      <c r="K2608">
        <v>1</v>
      </c>
      <c r="L2608" t="s">
        <v>9</v>
      </c>
      <c r="M2608" t="s">
        <v>10</v>
      </c>
      <c r="N2608" t="s">
        <v>11</v>
      </c>
      <c r="O2608" t="s">
        <v>12</v>
      </c>
      <c r="P2608">
        <v>1</v>
      </c>
      <c r="Q2608">
        <v>1</v>
      </c>
      <c r="R2608">
        <v>1</v>
      </c>
    </row>
    <row r="2609" spans="1:18" x14ac:dyDescent="0.25">
      <c r="A2609" s="8" t="s">
        <v>697</v>
      </c>
      <c r="B2609">
        <v>1</v>
      </c>
      <c r="C2609">
        <v>0</v>
      </c>
      <c r="D2609">
        <v>2020</v>
      </c>
      <c r="E2609">
        <v>11</v>
      </c>
      <c r="F2609" t="s">
        <v>653</v>
      </c>
      <c r="G2609">
        <v>1406</v>
      </c>
      <c r="H2609" t="b">
        <v>0</v>
      </c>
      <c r="I2609">
        <v>25424.38</v>
      </c>
      <c r="J2609">
        <v>0</v>
      </c>
      <c r="K2609">
        <v>1</v>
      </c>
      <c r="L2609" t="s">
        <v>19</v>
      </c>
      <c r="M2609" t="s">
        <v>23</v>
      </c>
      <c r="N2609" t="s">
        <v>24</v>
      </c>
      <c r="O2609" t="s">
        <v>27</v>
      </c>
      <c r="P2609">
        <v>2</v>
      </c>
      <c r="Q2609">
        <v>2</v>
      </c>
      <c r="R2609">
        <v>4</v>
      </c>
    </row>
    <row r="2610" spans="1:18" x14ac:dyDescent="0.25">
      <c r="A2610" s="8" t="s">
        <v>697</v>
      </c>
      <c r="B2610">
        <v>1</v>
      </c>
      <c r="C2610">
        <v>1</v>
      </c>
      <c r="D2610">
        <v>2020</v>
      </c>
      <c r="E2610">
        <v>11</v>
      </c>
      <c r="F2610" t="s">
        <v>653</v>
      </c>
      <c r="G2610">
        <v>1406</v>
      </c>
      <c r="H2610" t="b">
        <v>0</v>
      </c>
      <c r="I2610">
        <v>513</v>
      </c>
      <c r="J2610">
        <v>0</v>
      </c>
      <c r="K2610">
        <v>1</v>
      </c>
      <c r="L2610" t="s">
        <v>19</v>
      </c>
      <c r="M2610" t="s">
        <v>23</v>
      </c>
      <c r="N2610" t="s">
        <v>24</v>
      </c>
      <c r="O2610" t="s">
        <v>27</v>
      </c>
      <c r="P2610">
        <v>2</v>
      </c>
      <c r="Q2610">
        <v>2</v>
      </c>
      <c r="R2610">
        <v>4</v>
      </c>
    </row>
    <row r="2611" spans="1:18" x14ac:dyDescent="0.25">
      <c r="A2611" s="8" t="s">
        <v>697</v>
      </c>
      <c r="B2611">
        <v>1</v>
      </c>
      <c r="C2611">
        <v>0</v>
      </c>
      <c r="D2611">
        <v>2020</v>
      </c>
      <c r="E2611">
        <v>11</v>
      </c>
      <c r="F2611" t="s">
        <v>653</v>
      </c>
      <c r="G2611">
        <v>1800</v>
      </c>
      <c r="H2611" t="b">
        <v>0</v>
      </c>
      <c r="I2611">
        <v>32969.75</v>
      </c>
      <c r="J2611">
        <v>149940</v>
      </c>
      <c r="K2611">
        <v>1</v>
      </c>
      <c r="L2611" t="s">
        <v>19</v>
      </c>
      <c r="M2611" t="s">
        <v>30</v>
      </c>
      <c r="N2611" t="s">
        <v>31</v>
      </c>
      <c r="O2611" t="s">
        <v>33</v>
      </c>
      <c r="P2611">
        <v>2</v>
      </c>
      <c r="Q2611">
        <v>4</v>
      </c>
      <c r="R2611">
        <v>1</v>
      </c>
    </row>
    <row r="2612" spans="1:18" x14ac:dyDescent="0.25">
      <c r="A2612" s="8" t="s">
        <v>697</v>
      </c>
      <c r="B2612">
        <v>1</v>
      </c>
      <c r="C2612">
        <v>1</v>
      </c>
      <c r="D2612">
        <v>2020</v>
      </c>
      <c r="E2612">
        <v>11</v>
      </c>
      <c r="F2612" t="s">
        <v>653</v>
      </c>
      <c r="G2612">
        <v>1800</v>
      </c>
      <c r="H2612" t="b">
        <v>0</v>
      </c>
      <c r="I2612">
        <v>513</v>
      </c>
      <c r="J2612">
        <v>3213</v>
      </c>
      <c r="K2612">
        <v>1</v>
      </c>
      <c r="L2612" t="s">
        <v>19</v>
      </c>
      <c r="M2612" t="s">
        <v>30</v>
      </c>
      <c r="N2612" t="s">
        <v>31</v>
      </c>
      <c r="O2612" t="s">
        <v>33</v>
      </c>
      <c r="P2612">
        <v>2</v>
      </c>
      <c r="Q2612">
        <v>4</v>
      </c>
      <c r="R2612">
        <v>1</v>
      </c>
    </row>
    <row r="2613" spans="1:18" x14ac:dyDescent="0.25">
      <c r="A2613" s="8" t="s">
        <v>697</v>
      </c>
      <c r="B2613">
        <v>1</v>
      </c>
      <c r="C2613">
        <v>0</v>
      </c>
      <c r="D2613">
        <v>2020</v>
      </c>
      <c r="E2613">
        <v>11</v>
      </c>
      <c r="F2613" t="s">
        <v>653</v>
      </c>
      <c r="G2613">
        <v>3300</v>
      </c>
      <c r="H2613" t="b">
        <v>0</v>
      </c>
      <c r="I2613">
        <v>146370</v>
      </c>
      <c r="J2613">
        <v>155666.88</v>
      </c>
      <c r="K2613">
        <v>2</v>
      </c>
      <c r="L2613" t="s">
        <v>51</v>
      </c>
      <c r="M2613" t="s">
        <v>149</v>
      </c>
      <c r="N2613" t="s">
        <v>149</v>
      </c>
      <c r="O2613" t="s">
        <v>150</v>
      </c>
      <c r="P2613">
        <v>3</v>
      </c>
      <c r="Q2613">
        <v>4</v>
      </c>
      <c r="R2613">
        <v>1</v>
      </c>
    </row>
    <row r="2614" spans="1:18" x14ac:dyDescent="0.25">
      <c r="A2614" s="8" t="s">
        <v>697</v>
      </c>
      <c r="B2614">
        <v>1</v>
      </c>
      <c r="C2614">
        <v>0</v>
      </c>
      <c r="D2614">
        <v>2020</v>
      </c>
      <c r="E2614">
        <v>11</v>
      </c>
      <c r="F2614" t="s">
        <v>653</v>
      </c>
      <c r="G2614">
        <v>3820</v>
      </c>
      <c r="H2614" t="b">
        <v>0</v>
      </c>
      <c r="I2614">
        <v>0</v>
      </c>
      <c r="J2614">
        <v>32969.75</v>
      </c>
      <c r="K2614">
        <v>2</v>
      </c>
      <c r="L2614" t="s">
        <v>51</v>
      </c>
      <c r="M2614" t="s">
        <v>52</v>
      </c>
      <c r="N2614" t="s">
        <v>52</v>
      </c>
      <c r="O2614" t="s">
        <v>119</v>
      </c>
      <c r="P2614">
        <v>3</v>
      </c>
      <c r="Q2614">
        <v>8</v>
      </c>
      <c r="R2614">
        <v>1</v>
      </c>
    </row>
    <row r="2615" spans="1:18" x14ac:dyDescent="0.25">
      <c r="A2615" s="8" t="s">
        <v>697</v>
      </c>
      <c r="B2615">
        <v>1</v>
      </c>
      <c r="C2615">
        <v>1</v>
      </c>
      <c r="D2615">
        <v>2020</v>
      </c>
      <c r="E2615">
        <v>11</v>
      </c>
      <c r="F2615" t="s">
        <v>653</v>
      </c>
      <c r="G2615">
        <v>3820</v>
      </c>
      <c r="H2615" t="b">
        <v>0</v>
      </c>
      <c r="I2615">
        <v>0</v>
      </c>
      <c r="J2615">
        <v>513</v>
      </c>
      <c r="K2615">
        <v>2</v>
      </c>
      <c r="L2615" t="s">
        <v>51</v>
      </c>
      <c r="M2615" t="s">
        <v>52</v>
      </c>
      <c r="N2615" t="s">
        <v>52</v>
      </c>
      <c r="O2615" t="s">
        <v>119</v>
      </c>
      <c r="P2615">
        <v>3</v>
      </c>
      <c r="Q2615">
        <v>8</v>
      </c>
      <c r="R2615">
        <v>1</v>
      </c>
    </row>
    <row r="2616" spans="1:18" x14ac:dyDescent="0.25">
      <c r="A2616" s="8" t="s">
        <v>697</v>
      </c>
      <c r="B2616">
        <v>1</v>
      </c>
      <c r="C2616">
        <v>0</v>
      </c>
      <c r="D2616">
        <v>2020</v>
      </c>
      <c r="E2616">
        <v>11</v>
      </c>
      <c r="F2616" t="s">
        <v>653</v>
      </c>
      <c r="G2616">
        <v>4820</v>
      </c>
      <c r="H2616" t="b">
        <v>0</v>
      </c>
      <c r="I2616">
        <v>0</v>
      </c>
      <c r="J2616">
        <v>161299.28</v>
      </c>
      <c r="K2616">
        <v>0</v>
      </c>
      <c r="L2616" t="s">
        <v>63</v>
      </c>
      <c r="M2616" t="s">
        <v>67</v>
      </c>
      <c r="N2616" t="s">
        <v>68</v>
      </c>
      <c r="O2616" t="s">
        <v>68</v>
      </c>
      <c r="P2616">
        <v>1</v>
      </c>
      <c r="Q2616">
        <v>3</v>
      </c>
      <c r="R2616">
        <v>2</v>
      </c>
    </row>
    <row r="2617" spans="1:18" x14ac:dyDescent="0.25">
      <c r="A2617" s="8" t="s">
        <v>697</v>
      </c>
      <c r="B2617">
        <v>1</v>
      </c>
      <c r="C2617">
        <v>0</v>
      </c>
      <c r="D2617">
        <v>2020</v>
      </c>
      <c r="E2617">
        <v>11</v>
      </c>
      <c r="F2617" t="s">
        <v>653</v>
      </c>
      <c r="G2617">
        <v>6301</v>
      </c>
      <c r="H2617" t="b">
        <v>0</v>
      </c>
      <c r="I2617">
        <v>130812.5</v>
      </c>
      <c r="J2617">
        <v>0</v>
      </c>
      <c r="K2617">
        <v>0</v>
      </c>
      <c r="L2617" t="s">
        <v>70</v>
      </c>
      <c r="M2617" t="s">
        <v>82</v>
      </c>
      <c r="N2617" t="s">
        <v>83</v>
      </c>
      <c r="O2617" t="s">
        <v>122</v>
      </c>
      <c r="P2617">
        <v>2</v>
      </c>
      <c r="Q2617">
        <v>4</v>
      </c>
      <c r="R2617">
        <v>10</v>
      </c>
    </row>
    <row r="2618" spans="1:18" x14ac:dyDescent="0.25">
      <c r="A2618" s="8" t="s">
        <v>697</v>
      </c>
      <c r="B2618">
        <v>1</v>
      </c>
      <c r="C2618">
        <v>1</v>
      </c>
      <c r="D2618">
        <v>2020</v>
      </c>
      <c r="E2618">
        <v>11</v>
      </c>
      <c r="F2618" t="s">
        <v>653</v>
      </c>
      <c r="G2618">
        <v>6650</v>
      </c>
      <c r="H2618" t="b">
        <v>0</v>
      </c>
      <c r="I2618">
        <v>2700</v>
      </c>
      <c r="J2618">
        <v>0</v>
      </c>
      <c r="K2618">
        <v>0</v>
      </c>
      <c r="L2618" t="s">
        <v>70</v>
      </c>
      <c r="M2618" t="s">
        <v>82</v>
      </c>
      <c r="N2618" t="s">
        <v>94</v>
      </c>
      <c r="O2618" t="s">
        <v>96</v>
      </c>
      <c r="P2618">
        <v>2</v>
      </c>
      <c r="Q2618">
        <v>4</v>
      </c>
      <c r="R2618">
        <v>5</v>
      </c>
    </row>
    <row r="2619" spans="1:18" x14ac:dyDescent="0.25">
      <c r="A2619" s="8" t="s">
        <v>697</v>
      </c>
      <c r="B2619">
        <v>1</v>
      </c>
      <c r="C2619">
        <v>0</v>
      </c>
      <c r="D2619">
        <v>2020</v>
      </c>
      <c r="E2619">
        <v>11</v>
      </c>
      <c r="F2619" t="s">
        <v>653</v>
      </c>
      <c r="G2619">
        <v>6825</v>
      </c>
      <c r="H2619" t="b">
        <v>0</v>
      </c>
      <c r="I2619">
        <v>3000</v>
      </c>
      <c r="J2619">
        <v>0</v>
      </c>
      <c r="K2619">
        <v>0</v>
      </c>
      <c r="L2619" t="s">
        <v>70</v>
      </c>
      <c r="M2619" t="s">
        <v>82</v>
      </c>
      <c r="N2619" t="s">
        <v>101</v>
      </c>
      <c r="O2619" t="s">
        <v>102</v>
      </c>
      <c r="P2619">
        <v>2</v>
      </c>
      <c r="Q2619">
        <v>4</v>
      </c>
      <c r="R2619">
        <v>9</v>
      </c>
    </row>
    <row r="2620" spans="1:18" x14ac:dyDescent="0.25">
      <c r="A2620" s="8" t="s">
        <v>697</v>
      </c>
      <c r="B2620">
        <v>1</v>
      </c>
      <c r="C2620">
        <v>1</v>
      </c>
      <c r="D2620">
        <v>2020</v>
      </c>
      <c r="E2620">
        <v>11</v>
      </c>
      <c r="F2620" t="s">
        <v>654</v>
      </c>
      <c r="G2620">
        <v>3900</v>
      </c>
      <c r="H2620" t="b">
        <v>0</v>
      </c>
      <c r="I2620">
        <v>67209.039999999994</v>
      </c>
      <c r="J2620">
        <v>0</v>
      </c>
      <c r="K2620">
        <v>2</v>
      </c>
      <c r="L2620" t="s">
        <v>226</v>
      </c>
      <c r="M2620" t="s">
        <v>226</v>
      </c>
      <c r="N2620" t="s">
        <v>226</v>
      </c>
      <c r="O2620" t="s">
        <v>62</v>
      </c>
      <c r="P2620">
        <v>4</v>
      </c>
      <c r="Q2620">
        <v>1</v>
      </c>
      <c r="R2620">
        <v>1</v>
      </c>
    </row>
    <row r="2621" spans="1:18" x14ac:dyDescent="0.25">
      <c r="A2621" s="8" t="s">
        <v>697</v>
      </c>
      <c r="B2621">
        <v>1</v>
      </c>
      <c r="C2621">
        <v>1</v>
      </c>
      <c r="D2621">
        <v>2020</v>
      </c>
      <c r="E2621">
        <v>11</v>
      </c>
      <c r="F2621" t="s">
        <v>654</v>
      </c>
      <c r="G2621">
        <v>4830</v>
      </c>
      <c r="H2621" t="b">
        <v>0</v>
      </c>
      <c r="I2621">
        <v>0</v>
      </c>
      <c r="J2621">
        <v>67209.039999999994</v>
      </c>
      <c r="K2621">
        <v>0</v>
      </c>
      <c r="L2621" t="s">
        <v>63</v>
      </c>
      <c r="M2621" t="s">
        <v>69</v>
      </c>
      <c r="N2621" t="s">
        <v>69</v>
      </c>
      <c r="O2621" t="s">
        <v>69</v>
      </c>
      <c r="P2621">
        <v>1</v>
      </c>
      <c r="Q2621">
        <v>4</v>
      </c>
      <c r="R2621">
        <v>1</v>
      </c>
    </row>
    <row r="2622" spans="1:18" x14ac:dyDescent="0.25">
      <c r="A2622" s="8" t="s">
        <v>697</v>
      </c>
      <c r="B2622">
        <v>1</v>
      </c>
      <c r="C2622">
        <v>1</v>
      </c>
      <c r="D2622">
        <v>2020</v>
      </c>
      <c r="E2622">
        <v>12</v>
      </c>
      <c r="F2622" t="s">
        <v>647</v>
      </c>
      <c r="G2622">
        <v>650</v>
      </c>
      <c r="H2622" t="b">
        <v>0</v>
      </c>
      <c r="I2622">
        <v>1600</v>
      </c>
      <c r="J2622">
        <v>250</v>
      </c>
      <c r="K2622">
        <v>1</v>
      </c>
      <c r="L2622" t="s">
        <v>9</v>
      </c>
      <c r="M2622" t="s">
        <v>13</v>
      </c>
      <c r="N2622" t="s">
        <v>14</v>
      </c>
      <c r="O2622" t="s">
        <v>17</v>
      </c>
      <c r="P2622">
        <v>1</v>
      </c>
      <c r="Q2622">
        <v>2</v>
      </c>
      <c r="R2622">
        <v>3</v>
      </c>
    </row>
    <row r="2623" spans="1:18" x14ac:dyDescent="0.25">
      <c r="A2623" s="8" t="s">
        <v>697</v>
      </c>
      <c r="B2623">
        <v>1</v>
      </c>
      <c r="C2623">
        <v>0</v>
      </c>
      <c r="D2623">
        <v>2020</v>
      </c>
      <c r="E2623">
        <v>12</v>
      </c>
      <c r="F2623" t="s">
        <v>647</v>
      </c>
      <c r="G2623">
        <v>1406</v>
      </c>
      <c r="H2623" t="b">
        <v>0</v>
      </c>
      <c r="I2623">
        <v>950</v>
      </c>
      <c r="J2623">
        <v>0</v>
      </c>
      <c r="K2623">
        <v>1</v>
      </c>
      <c r="L2623" t="s">
        <v>19</v>
      </c>
      <c r="M2623" t="s">
        <v>23</v>
      </c>
      <c r="N2623" t="s">
        <v>24</v>
      </c>
      <c r="O2623" t="s">
        <v>27</v>
      </c>
      <c r="P2623">
        <v>2</v>
      </c>
      <c r="Q2623">
        <v>2</v>
      </c>
      <c r="R2623">
        <v>4</v>
      </c>
    </row>
    <row r="2624" spans="1:18" x14ac:dyDescent="0.25">
      <c r="A2624" s="8" t="s">
        <v>697</v>
      </c>
      <c r="B2624">
        <v>1</v>
      </c>
      <c r="C2624">
        <v>1</v>
      </c>
      <c r="D2624">
        <v>2020</v>
      </c>
      <c r="E2624">
        <v>12</v>
      </c>
      <c r="F2624" t="s">
        <v>647</v>
      </c>
      <c r="G2624">
        <v>1406</v>
      </c>
      <c r="H2624" t="b">
        <v>0</v>
      </c>
      <c r="I2624">
        <v>2069.1000000000004</v>
      </c>
      <c r="J2624">
        <v>0</v>
      </c>
      <c r="K2624">
        <v>1</v>
      </c>
      <c r="L2624" t="s">
        <v>19</v>
      </c>
      <c r="M2624" t="s">
        <v>23</v>
      </c>
      <c r="N2624" t="s">
        <v>24</v>
      </c>
      <c r="O2624" t="s">
        <v>27</v>
      </c>
      <c r="P2624">
        <v>2</v>
      </c>
      <c r="Q2624">
        <v>2</v>
      </c>
      <c r="R2624">
        <v>4</v>
      </c>
    </row>
    <row r="2625" spans="1:18" x14ac:dyDescent="0.25">
      <c r="A2625" s="8" t="s">
        <v>697</v>
      </c>
      <c r="B2625">
        <v>1</v>
      </c>
      <c r="C2625">
        <v>0</v>
      </c>
      <c r="D2625">
        <v>2020</v>
      </c>
      <c r="E2625">
        <v>12</v>
      </c>
      <c r="F2625" t="s">
        <v>647</v>
      </c>
      <c r="G2625">
        <v>1800</v>
      </c>
      <c r="H2625" t="b">
        <v>0</v>
      </c>
      <c r="I2625">
        <v>950</v>
      </c>
      <c r="J2625">
        <v>13524.369999999999</v>
      </c>
      <c r="K2625">
        <v>1</v>
      </c>
      <c r="L2625" t="s">
        <v>19</v>
      </c>
      <c r="M2625" t="s">
        <v>30</v>
      </c>
      <c r="N2625" t="s">
        <v>31</v>
      </c>
      <c r="O2625" t="s">
        <v>33</v>
      </c>
      <c r="P2625">
        <v>2</v>
      </c>
      <c r="Q2625">
        <v>4</v>
      </c>
      <c r="R2625">
        <v>1</v>
      </c>
    </row>
    <row r="2626" spans="1:18" x14ac:dyDescent="0.25">
      <c r="A2626" s="8" t="s">
        <v>697</v>
      </c>
      <c r="B2626">
        <v>1</v>
      </c>
      <c r="C2626">
        <v>1</v>
      </c>
      <c r="D2626">
        <v>2020</v>
      </c>
      <c r="E2626">
        <v>12</v>
      </c>
      <c r="F2626" t="s">
        <v>647</v>
      </c>
      <c r="G2626">
        <v>1800</v>
      </c>
      <c r="H2626" t="b">
        <v>0</v>
      </c>
      <c r="I2626">
        <v>2069.1000000000004</v>
      </c>
      <c r="J2626">
        <v>26672.15</v>
      </c>
      <c r="K2626">
        <v>1</v>
      </c>
      <c r="L2626" t="s">
        <v>19</v>
      </c>
      <c r="M2626" t="s">
        <v>30</v>
      </c>
      <c r="N2626" t="s">
        <v>31</v>
      </c>
      <c r="O2626" t="s">
        <v>33</v>
      </c>
      <c r="P2626">
        <v>2</v>
      </c>
      <c r="Q2626">
        <v>4</v>
      </c>
      <c r="R2626">
        <v>1</v>
      </c>
    </row>
    <row r="2627" spans="1:18" x14ac:dyDescent="0.25">
      <c r="A2627" s="8" t="s">
        <v>697</v>
      </c>
      <c r="B2627">
        <v>1</v>
      </c>
      <c r="C2627">
        <v>1</v>
      </c>
      <c r="D2627">
        <v>2020</v>
      </c>
      <c r="E2627">
        <v>12</v>
      </c>
      <c r="F2627" t="s">
        <v>647</v>
      </c>
      <c r="G2627">
        <v>1900</v>
      </c>
      <c r="H2627" t="b">
        <v>0</v>
      </c>
      <c r="I2627">
        <v>6166.16</v>
      </c>
      <c r="J2627">
        <v>352.13</v>
      </c>
      <c r="K2627">
        <v>1</v>
      </c>
      <c r="L2627" t="s">
        <v>34</v>
      </c>
      <c r="M2627" t="s">
        <v>34</v>
      </c>
      <c r="N2627" t="s">
        <v>34</v>
      </c>
      <c r="O2627" t="s">
        <v>35</v>
      </c>
      <c r="P2627">
        <v>3</v>
      </c>
      <c r="Q2627">
        <v>1</v>
      </c>
      <c r="R2627">
        <v>1</v>
      </c>
    </row>
    <row r="2628" spans="1:18" x14ac:dyDescent="0.25">
      <c r="A2628" s="8" t="s">
        <v>697</v>
      </c>
      <c r="B2628">
        <v>1</v>
      </c>
      <c r="C2628">
        <v>1</v>
      </c>
      <c r="D2628">
        <v>2020</v>
      </c>
      <c r="E2628">
        <v>12</v>
      </c>
      <c r="F2628" t="s">
        <v>647</v>
      </c>
      <c r="G2628">
        <v>3095</v>
      </c>
      <c r="H2628" t="b">
        <v>0</v>
      </c>
      <c r="I2628">
        <v>0</v>
      </c>
      <c r="J2628">
        <v>13000</v>
      </c>
      <c r="K2628">
        <v>2</v>
      </c>
      <c r="L2628" t="s">
        <v>46</v>
      </c>
      <c r="M2628" t="s">
        <v>47</v>
      </c>
      <c r="N2628" t="s">
        <v>47</v>
      </c>
      <c r="O2628" t="s">
        <v>50</v>
      </c>
      <c r="P2628">
        <v>2</v>
      </c>
      <c r="Q2628">
        <v>3</v>
      </c>
      <c r="R2628">
        <v>3</v>
      </c>
    </row>
    <row r="2629" spans="1:18" x14ac:dyDescent="0.25">
      <c r="A2629" s="8" t="s">
        <v>697</v>
      </c>
      <c r="B2629">
        <v>1</v>
      </c>
      <c r="C2629">
        <v>1</v>
      </c>
      <c r="D2629">
        <v>2020</v>
      </c>
      <c r="E2629">
        <v>12</v>
      </c>
      <c r="F2629" t="s">
        <v>647</v>
      </c>
      <c r="G2629">
        <v>3300</v>
      </c>
      <c r="H2629" t="b">
        <v>0</v>
      </c>
      <c r="I2629">
        <v>1761.2</v>
      </c>
      <c r="J2629">
        <v>1761.2</v>
      </c>
      <c r="K2629">
        <v>2</v>
      </c>
      <c r="L2629" t="s">
        <v>51</v>
      </c>
      <c r="M2629" t="s">
        <v>149</v>
      </c>
      <c r="N2629" t="s">
        <v>149</v>
      </c>
      <c r="O2629" t="s">
        <v>150</v>
      </c>
      <c r="P2629">
        <v>3</v>
      </c>
      <c r="Q2629">
        <v>4</v>
      </c>
      <c r="R2629">
        <v>1</v>
      </c>
    </row>
    <row r="2630" spans="1:18" x14ac:dyDescent="0.25">
      <c r="A2630" s="8" t="s">
        <v>697</v>
      </c>
      <c r="B2630">
        <v>1</v>
      </c>
      <c r="C2630">
        <v>0</v>
      </c>
      <c r="D2630">
        <v>2020</v>
      </c>
      <c r="E2630">
        <v>12</v>
      </c>
      <c r="F2630" t="s">
        <v>647</v>
      </c>
      <c r="G2630">
        <v>3820</v>
      </c>
      <c r="H2630" t="b">
        <v>0</v>
      </c>
      <c r="I2630">
        <v>0</v>
      </c>
      <c r="J2630">
        <v>950</v>
      </c>
      <c r="K2630">
        <v>2</v>
      </c>
      <c r="L2630" t="s">
        <v>51</v>
      </c>
      <c r="M2630" t="s">
        <v>52</v>
      </c>
      <c r="N2630" t="s">
        <v>52</v>
      </c>
      <c r="O2630" t="s">
        <v>119</v>
      </c>
      <c r="P2630">
        <v>3</v>
      </c>
      <c r="Q2630">
        <v>8</v>
      </c>
      <c r="R2630">
        <v>1</v>
      </c>
    </row>
    <row r="2631" spans="1:18" x14ac:dyDescent="0.25">
      <c r="A2631" s="8" t="s">
        <v>697</v>
      </c>
      <c r="B2631">
        <v>1</v>
      </c>
      <c r="C2631">
        <v>1</v>
      </c>
      <c r="D2631">
        <v>2020</v>
      </c>
      <c r="E2631">
        <v>12</v>
      </c>
      <c r="F2631" t="s">
        <v>647</v>
      </c>
      <c r="G2631">
        <v>3820</v>
      </c>
      <c r="H2631" t="b">
        <v>0</v>
      </c>
      <c r="I2631">
        <v>0</v>
      </c>
      <c r="J2631">
        <v>2069.1</v>
      </c>
      <c r="K2631">
        <v>2</v>
      </c>
      <c r="L2631" t="s">
        <v>51</v>
      </c>
      <c r="M2631" t="s">
        <v>52</v>
      </c>
      <c r="N2631" t="s">
        <v>52</v>
      </c>
      <c r="O2631" t="s">
        <v>119</v>
      </c>
      <c r="P2631">
        <v>3</v>
      </c>
      <c r="Q2631">
        <v>8</v>
      </c>
      <c r="R2631">
        <v>1</v>
      </c>
    </row>
    <row r="2632" spans="1:18" x14ac:dyDescent="0.25">
      <c r="A2632" s="8" t="s">
        <v>697</v>
      </c>
      <c r="B2632">
        <v>1</v>
      </c>
      <c r="C2632">
        <v>0</v>
      </c>
      <c r="D2632">
        <v>2020</v>
      </c>
      <c r="E2632">
        <v>12</v>
      </c>
      <c r="F2632" t="s">
        <v>647</v>
      </c>
      <c r="G2632">
        <v>6020</v>
      </c>
      <c r="H2632" t="b">
        <v>0</v>
      </c>
      <c r="I2632">
        <v>5500</v>
      </c>
      <c r="J2632">
        <v>0</v>
      </c>
      <c r="K2632">
        <v>0</v>
      </c>
      <c r="L2632" t="s">
        <v>70</v>
      </c>
      <c r="M2632" t="s">
        <v>74</v>
      </c>
      <c r="N2632" t="s">
        <v>75</v>
      </c>
      <c r="O2632" t="s">
        <v>76</v>
      </c>
      <c r="P2632">
        <v>2</v>
      </c>
      <c r="Q2632">
        <v>2</v>
      </c>
      <c r="R2632">
        <v>1</v>
      </c>
    </row>
    <row r="2633" spans="1:18" x14ac:dyDescent="0.25">
      <c r="A2633" s="8" t="s">
        <v>697</v>
      </c>
      <c r="B2633">
        <v>1</v>
      </c>
      <c r="C2633">
        <v>1</v>
      </c>
      <c r="D2633">
        <v>2020</v>
      </c>
      <c r="E2633">
        <v>12</v>
      </c>
      <c r="F2633" t="s">
        <v>647</v>
      </c>
      <c r="G2633">
        <v>6020</v>
      </c>
      <c r="H2633" t="b">
        <v>0</v>
      </c>
      <c r="I2633">
        <v>3222.5</v>
      </c>
      <c r="J2633">
        <v>0</v>
      </c>
      <c r="K2633">
        <v>0</v>
      </c>
      <c r="L2633" t="s">
        <v>70</v>
      </c>
      <c r="M2633" t="s">
        <v>74</v>
      </c>
      <c r="N2633" t="s">
        <v>75</v>
      </c>
      <c r="O2633" t="s">
        <v>76</v>
      </c>
      <c r="P2633">
        <v>2</v>
      </c>
      <c r="Q2633">
        <v>2</v>
      </c>
      <c r="R2633">
        <v>1</v>
      </c>
    </row>
    <row r="2634" spans="1:18" x14ac:dyDescent="0.25">
      <c r="A2634" s="8" t="s">
        <v>697</v>
      </c>
      <c r="B2634">
        <v>1</v>
      </c>
      <c r="C2634">
        <v>0</v>
      </c>
      <c r="D2634">
        <v>2020</v>
      </c>
      <c r="E2634">
        <v>12</v>
      </c>
      <c r="F2634" t="s">
        <v>647</v>
      </c>
      <c r="G2634">
        <v>6095</v>
      </c>
      <c r="H2634" t="b">
        <v>0</v>
      </c>
      <c r="I2634">
        <v>400</v>
      </c>
      <c r="J2634">
        <v>0</v>
      </c>
      <c r="K2634">
        <v>0</v>
      </c>
      <c r="L2634" t="s">
        <v>70</v>
      </c>
      <c r="M2634" t="s">
        <v>74</v>
      </c>
      <c r="N2634" t="s">
        <v>75</v>
      </c>
      <c r="O2634" t="s">
        <v>115</v>
      </c>
      <c r="P2634">
        <v>2</v>
      </c>
      <c r="Q2634">
        <v>2</v>
      </c>
      <c r="R2634">
        <v>1</v>
      </c>
    </row>
    <row r="2635" spans="1:18" x14ac:dyDescent="0.25">
      <c r="A2635" s="8" t="s">
        <v>697</v>
      </c>
      <c r="B2635">
        <v>1</v>
      </c>
      <c r="C2635">
        <v>1</v>
      </c>
      <c r="D2635">
        <v>2020</v>
      </c>
      <c r="E2635">
        <v>12</v>
      </c>
      <c r="F2635" t="s">
        <v>647</v>
      </c>
      <c r="G2635">
        <v>6095</v>
      </c>
      <c r="H2635" t="b">
        <v>0</v>
      </c>
      <c r="I2635">
        <v>1000</v>
      </c>
      <c r="J2635">
        <v>0</v>
      </c>
      <c r="K2635">
        <v>0</v>
      </c>
      <c r="L2635" t="s">
        <v>70</v>
      </c>
      <c r="M2635" t="s">
        <v>74</v>
      </c>
      <c r="N2635" t="s">
        <v>75</v>
      </c>
      <c r="O2635" t="s">
        <v>115</v>
      </c>
      <c r="P2635">
        <v>2</v>
      </c>
      <c r="Q2635">
        <v>2</v>
      </c>
      <c r="R2635">
        <v>1</v>
      </c>
    </row>
    <row r="2636" spans="1:18" x14ac:dyDescent="0.25">
      <c r="A2636" s="8" t="s">
        <v>697</v>
      </c>
      <c r="B2636">
        <v>1</v>
      </c>
      <c r="C2636">
        <v>0</v>
      </c>
      <c r="D2636">
        <v>2020</v>
      </c>
      <c r="E2636">
        <v>12</v>
      </c>
      <c r="F2636" t="s">
        <v>647</v>
      </c>
      <c r="G2636">
        <v>6110</v>
      </c>
      <c r="H2636" t="b">
        <v>0</v>
      </c>
      <c r="I2636">
        <v>1114.6199999999999</v>
      </c>
      <c r="J2636">
        <v>0</v>
      </c>
      <c r="K2636">
        <v>0</v>
      </c>
      <c r="L2636" t="s">
        <v>70</v>
      </c>
      <c r="M2636" t="s">
        <v>74</v>
      </c>
      <c r="N2636" t="s">
        <v>78</v>
      </c>
      <c r="O2636" t="s">
        <v>79</v>
      </c>
      <c r="P2636">
        <v>2</v>
      </c>
      <c r="Q2636">
        <v>2</v>
      </c>
      <c r="R2636">
        <v>2</v>
      </c>
    </row>
    <row r="2637" spans="1:18" x14ac:dyDescent="0.25">
      <c r="A2637" s="8" t="s">
        <v>697</v>
      </c>
      <c r="B2637">
        <v>1</v>
      </c>
      <c r="C2637">
        <v>1</v>
      </c>
      <c r="D2637">
        <v>2020</v>
      </c>
      <c r="E2637">
        <v>12</v>
      </c>
      <c r="F2637" t="s">
        <v>647</v>
      </c>
      <c r="G2637">
        <v>6110</v>
      </c>
      <c r="H2637" t="b">
        <v>0</v>
      </c>
      <c r="I2637">
        <v>697.67000000000007</v>
      </c>
      <c r="J2637">
        <v>0</v>
      </c>
      <c r="K2637">
        <v>0</v>
      </c>
      <c r="L2637" t="s">
        <v>70</v>
      </c>
      <c r="M2637" t="s">
        <v>74</v>
      </c>
      <c r="N2637" t="s">
        <v>78</v>
      </c>
      <c r="O2637" t="s">
        <v>79</v>
      </c>
      <c r="P2637">
        <v>2</v>
      </c>
      <c r="Q2637">
        <v>2</v>
      </c>
      <c r="R2637">
        <v>2</v>
      </c>
    </row>
    <row r="2638" spans="1:18" x14ac:dyDescent="0.25">
      <c r="A2638" s="8" t="s">
        <v>697</v>
      </c>
      <c r="B2638">
        <v>1</v>
      </c>
      <c r="C2638">
        <v>0</v>
      </c>
      <c r="D2638">
        <v>2020</v>
      </c>
      <c r="E2638">
        <v>12</v>
      </c>
      <c r="F2638" t="s">
        <v>647</v>
      </c>
      <c r="G2638">
        <v>6111</v>
      </c>
      <c r="H2638" t="b">
        <v>0</v>
      </c>
      <c r="I2638">
        <v>24.75</v>
      </c>
      <c r="J2638">
        <v>0</v>
      </c>
      <c r="K2638">
        <v>0</v>
      </c>
      <c r="L2638" t="s">
        <v>70</v>
      </c>
      <c r="M2638" t="s">
        <v>74</v>
      </c>
      <c r="N2638" t="s">
        <v>78</v>
      </c>
      <c r="O2638" t="s">
        <v>80</v>
      </c>
      <c r="P2638">
        <v>2</v>
      </c>
      <c r="Q2638">
        <v>2</v>
      </c>
      <c r="R2638">
        <v>2</v>
      </c>
    </row>
    <row r="2639" spans="1:18" x14ac:dyDescent="0.25">
      <c r="A2639" s="8" t="s">
        <v>697</v>
      </c>
      <c r="B2639">
        <v>1</v>
      </c>
      <c r="C2639">
        <v>1</v>
      </c>
      <c r="D2639">
        <v>2020</v>
      </c>
      <c r="E2639">
        <v>12</v>
      </c>
      <c r="F2639" t="s">
        <v>647</v>
      </c>
      <c r="G2639">
        <v>6111</v>
      </c>
      <c r="H2639" t="b">
        <v>0</v>
      </c>
      <c r="I2639">
        <v>14.5</v>
      </c>
      <c r="J2639">
        <v>0</v>
      </c>
      <c r="K2639">
        <v>0</v>
      </c>
      <c r="L2639" t="s">
        <v>70</v>
      </c>
      <c r="M2639" t="s">
        <v>74</v>
      </c>
      <c r="N2639" t="s">
        <v>78</v>
      </c>
      <c r="O2639" t="s">
        <v>80</v>
      </c>
      <c r="P2639">
        <v>2</v>
      </c>
      <c r="Q2639">
        <v>2</v>
      </c>
      <c r="R2639">
        <v>2</v>
      </c>
    </row>
    <row r="2640" spans="1:18" x14ac:dyDescent="0.25">
      <c r="A2640" s="8" t="s">
        <v>697</v>
      </c>
      <c r="B2640">
        <v>1</v>
      </c>
      <c r="C2640">
        <v>0</v>
      </c>
      <c r="D2640">
        <v>2020</v>
      </c>
      <c r="E2640">
        <v>12</v>
      </c>
      <c r="F2640" t="s">
        <v>647</v>
      </c>
      <c r="G2640">
        <v>6120</v>
      </c>
      <c r="H2640" t="b">
        <v>0</v>
      </c>
      <c r="I2640">
        <v>55</v>
      </c>
      <c r="J2640">
        <v>0</v>
      </c>
      <c r="K2640">
        <v>0</v>
      </c>
      <c r="L2640" t="s">
        <v>70</v>
      </c>
      <c r="M2640" t="s">
        <v>74</v>
      </c>
      <c r="N2640" t="s">
        <v>78</v>
      </c>
      <c r="O2640" t="s">
        <v>81</v>
      </c>
      <c r="P2640">
        <v>2</v>
      </c>
      <c r="Q2640">
        <v>2</v>
      </c>
      <c r="R2640">
        <v>2</v>
      </c>
    </row>
    <row r="2641" spans="1:18" x14ac:dyDescent="0.25">
      <c r="A2641" s="8" t="s">
        <v>697</v>
      </c>
      <c r="B2641">
        <v>1</v>
      </c>
      <c r="C2641">
        <v>1</v>
      </c>
      <c r="D2641">
        <v>2020</v>
      </c>
      <c r="E2641">
        <v>12</v>
      </c>
      <c r="F2641" t="s">
        <v>647</v>
      </c>
      <c r="G2641">
        <v>6120</v>
      </c>
      <c r="H2641" t="b">
        <v>0</v>
      </c>
      <c r="I2641">
        <v>32.22</v>
      </c>
      <c r="J2641">
        <v>0</v>
      </c>
      <c r="K2641">
        <v>0</v>
      </c>
      <c r="L2641" t="s">
        <v>70</v>
      </c>
      <c r="M2641" t="s">
        <v>74</v>
      </c>
      <c r="N2641" t="s">
        <v>78</v>
      </c>
      <c r="O2641" t="s">
        <v>81</v>
      </c>
      <c r="P2641">
        <v>2</v>
      </c>
      <c r="Q2641">
        <v>2</v>
      </c>
      <c r="R2641">
        <v>2</v>
      </c>
    </row>
    <row r="2642" spans="1:18" x14ac:dyDescent="0.25">
      <c r="A2642" s="8" t="s">
        <v>697</v>
      </c>
      <c r="B2642">
        <v>1</v>
      </c>
      <c r="C2642">
        <v>1</v>
      </c>
      <c r="D2642">
        <v>2020</v>
      </c>
      <c r="E2642">
        <v>12</v>
      </c>
      <c r="F2642" t="s">
        <v>647</v>
      </c>
      <c r="G2642">
        <v>6140</v>
      </c>
      <c r="H2642" t="b">
        <v>0</v>
      </c>
      <c r="I2642">
        <v>150</v>
      </c>
      <c r="J2642">
        <v>0</v>
      </c>
      <c r="K2642">
        <v>0</v>
      </c>
      <c r="L2642" t="s">
        <v>70</v>
      </c>
      <c r="M2642" t="s">
        <v>74</v>
      </c>
      <c r="N2642" t="s">
        <v>78</v>
      </c>
      <c r="O2642" t="s">
        <v>147</v>
      </c>
      <c r="P2642">
        <v>2</v>
      </c>
      <c r="Q2642">
        <v>2</v>
      </c>
      <c r="R2642">
        <v>2</v>
      </c>
    </row>
    <row r="2643" spans="1:18" x14ac:dyDescent="0.25">
      <c r="A2643" s="8" t="s">
        <v>697</v>
      </c>
      <c r="B2643">
        <v>1</v>
      </c>
      <c r="C2643">
        <v>1</v>
      </c>
      <c r="D2643">
        <v>2020</v>
      </c>
      <c r="E2643">
        <v>12</v>
      </c>
      <c r="F2643" t="s">
        <v>647</v>
      </c>
      <c r="G2643">
        <v>6220</v>
      </c>
      <c r="H2643" t="b">
        <v>0</v>
      </c>
      <c r="I2643">
        <v>250</v>
      </c>
      <c r="J2643">
        <v>0</v>
      </c>
      <c r="K2643">
        <v>0</v>
      </c>
      <c r="L2643" t="s">
        <v>70</v>
      </c>
      <c r="M2643" t="s">
        <v>134</v>
      </c>
      <c r="N2643" t="s">
        <v>137</v>
      </c>
      <c r="O2643" t="s">
        <v>138</v>
      </c>
      <c r="P2643">
        <v>2</v>
      </c>
      <c r="Q2643">
        <v>3</v>
      </c>
      <c r="R2643">
        <v>2</v>
      </c>
    </row>
    <row r="2644" spans="1:18" x14ac:dyDescent="0.25">
      <c r="A2644" s="8" t="s">
        <v>697</v>
      </c>
      <c r="B2644">
        <v>1</v>
      </c>
      <c r="C2644">
        <v>1</v>
      </c>
      <c r="D2644">
        <v>2020</v>
      </c>
      <c r="E2644">
        <v>12</v>
      </c>
      <c r="F2644" t="s">
        <v>647</v>
      </c>
      <c r="G2644">
        <v>6300</v>
      </c>
      <c r="H2644" t="b">
        <v>0</v>
      </c>
      <c r="I2644">
        <v>400</v>
      </c>
      <c r="J2644">
        <v>0</v>
      </c>
      <c r="K2644">
        <v>0</v>
      </c>
      <c r="L2644" t="s">
        <v>70</v>
      </c>
      <c r="M2644" t="s">
        <v>82</v>
      </c>
      <c r="N2644" t="s">
        <v>83</v>
      </c>
      <c r="O2644" t="s">
        <v>82</v>
      </c>
      <c r="P2644">
        <v>2</v>
      </c>
      <c r="Q2644">
        <v>4</v>
      </c>
      <c r="R2644">
        <v>10</v>
      </c>
    </row>
    <row r="2645" spans="1:18" x14ac:dyDescent="0.25">
      <c r="A2645" s="8" t="s">
        <v>697</v>
      </c>
      <c r="B2645">
        <v>1</v>
      </c>
      <c r="C2645">
        <v>1</v>
      </c>
      <c r="D2645">
        <v>2020</v>
      </c>
      <c r="E2645">
        <v>12</v>
      </c>
      <c r="F2645" t="s">
        <v>647</v>
      </c>
      <c r="G2645">
        <v>6310</v>
      </c>
      <c r="H2645" t="b">
        <v>0</v>
      </c>
      <c r="I2645">
        <v>5900</v>
      </c>
      <c r="J2645">
        <v>0</v>
      </c>
      <c r="K2645">
        <v>0</v>
      </c>
      <c r="L2645" t="s">
        <v>70</v>
      </c>
      <c r="M2645" t="s">
        <v>82</v>
      </c>
      <c r="N2645" t="s">
        <v>84</v>
      </c>
      <c r="O2645" t="s">
        <v>85</v>
      </c>
      <c r="P2645">
        <v>2</v>
      </c>
      <c r="Q2645">
        <v>4</v>
      </c>
      <c r="R2645">
        <v>1</v>
      </c>
    </row>
    <row r="2646" spans="1:18" x14ac:dyDescent="0.25">
      <c r="A2646" s="8" t="s">
        <v>697</v>
      </c>
      <c r="B2646">
        <v>1</v>
      </c>
      <c r="C2646">
        <v>1</v>
      </c>
      <c r="D2646">
        <v>2020</v>
      </c>
      <c r="E2646">
        <v>12</v>
      </c>
      <c r="F2646" t="s">
        <v>647</v>
      </c>
      <c r="G2646">
        <v>6325</v>
      </c>
      <c r="H2646" t="b">
        <v>0</v>
      </c>
      <c r="I2646">
        <v>1310</v>
      </c>
      <c r="J2646">
        <v>0</v>
      </c>
      <c r="K2646">
        <v>0</v>
      </c>
      <c r="L2646" t="s">
        <v>70</v>
      </c>
      <c r="M2646" t="s">
        <v>82</v>
      </c>
      <c r="N2646" t="s">
        <v>84</v>
      </c>
      <c r="O2646" t="s">
        <v>86</v>
      </c>
      <c r="P2646">
        <v>2</v>
      </c>
      <c r="Q2646">
        <v>4</v>
      </c>
      <c r="R2646">
        <v>1</v>
      </c>
    </row>
    <row r="2647" spans="1:18" x14ac:dyDescent="0.25">
      <c r="A2647" s="8" t="s">
        <v>697</v>
      </c>
      <c r="B2647">
        <v>1</v>
      </c>
      <c r="C2647">
        <v>1</v>
      </c>
      <c r="D2647">
        <v>2020</v>
      </c>
      <c r="E2647">
        <v>12</v>
      </c>
      <c r="F2647" t="s">
        <v>647</v>
      </c>
      <c r="G2647">
        <v>6330</v>
      </c>
      <c r="H2647" t="b">
        <v>0</v>
      </c>
      <c r="I2647">
        <v>680</v>
      </c>
      <c r="J2647">
        <v>0</v>
      </c>
      <c r="K2647">
        <v>0</v>
      </c>
      <c r="L2647" t="s">
        <v>70</v>
      </c>
      <c r="M2647" t="s">
        <v>82</v>
      </c>
      <c r="N2647" t="s">
        <v>84</v>
      </c>
      <c r="O2647" t="s">
        <v>87</v>
      </c>
      <c r="P2647">
        <v>2</v>
      </c>
      <c r="Q2647">
        <v>4</v>
      </c>
      <c r="R2647">
        <v>1</v>
      </c>
    </row>
    <row r="2648" spans="1:18" x14ac:dyDescent="0.25">
      <c r="A2648" s="8" t="s">
        <v>697</v>
      </c>
      <c r="B2648">
        <v>1</v>
      </c>
      <c r="C2648">
        <v>1</v>
      </c>
      <c r="D2648">
        <v>2020</v>
      </c>
      <c r="E2648">
        <v>12</v>
      </c>
      <c r="F2648" t="s">
        <v>647</v>
      </c>
      <c r="G2648">
        <v>6400</v>
      </c>
      <c r="H2648" t="b">
        <v>0</v>
      </c>
      <c r="I2648">
        <v>352.13</v>
      </c>
      <c r="J2648">
        <v>0</v>
      </c>
      <c r="K2648">
        <v>0</v>
      </c>
      <c r="L2648" t="s">
        <v>70</v>
      </c>
      <c r="M2648" t="s">
        <v>82</v>
      </c>
      <c r="N2648" t="s">
        <v>88</v>
      </c>
      <c r="O2648" t="s">
        <v>89</v>
      </c>
      <c r="P2648">
        <v>2</v>
      </c>
      <c r="Q2648">
        <v>4</v>
      </c>
      <c r="R2648">
        <v>2</v>
      </c>
    </row>
    <row r="2649" spans="1:18" x14ac:dyDescent="0.25">
      <c r="A2649" s="8" t="s">
        <v>697</v>
      </c>
      <c r="B2649">
        <v>1</v>
      </c>
      <c r="C2649">
        <v>0</v>
      </c>
      <c r="D2649">
        <v>2020</v>
      </c>
      <c r="E2649">
        <v>12</v>
      </c>
      <c r="F2649" t="s">
        <v>647</v>
      </c>
      <c r="G2649">
        <v>6650</v>
      </c>
      <c r="H2649" t="b">
        <v>0</v>
      </c>
      <c r="I2649">
        <v>200</v>
      </c>
      <c r="J2649">
        <v>0</v>
      </c>
      <c r="K2649">
        <v>0</v>
      </c>
      <c r="L2649" t="s">
        <v>70</v>
      </c>
      <c r="M2649" t="s">
        <v>82</v>
      </c>
      <c r="N2649" t="s">
        <v>94</v>
      </c>
      <c r="O2649" t="s">
        <v>96</v>
      </c>
      <c r="P2649">
        <v>2</v>
      </c>
      <c r="Q2649">
        <v>4</v>
      </c>
      <c r="R2649">
        <v>5</v>
      </c>
    </row>
    <row r="2650" spans="1:18" x14ac:dyDescent="0.25">
      <c r="A2650" s="8" t="s">
        <v>697</v>
      </c>
      <c r="B2650">
        <v>1</v>
      </c>
      <c r="C2650">
        <v>1</v>
      </c>
      <c r="D2650">
        <v>2020</v>
      </c>
      <c r="E2650">
        <v>12</v>
      </c>
      <c r="F2650" t="s">
        <v>647</v>
      </c>
      <c r="G2650">
        <v>6650</v>
      </c>
      <c r="H2650" t="b">
        <v>0</v>
      </c>
      <c r="I2650">
        <v>200</v>
      </c>
      <c r="J2650">
        <v>0</v>
      </c>
      <c r="K2650">
        <v>0</v>
      </c>
      <c r="L2650" t="s">
        <v>70</v>
      </c>
      <c r="M2650" t="s">
        <v>82</v>
      </c>
      <c r="N2650" t="s">
        <v>94</v>
      </c>
      <c r="O2650" t="s">
        <v>96</v>
      </c>
      <c r="P2650">
        <v>2</v>
      </c>
      <c r="Q2650">
        <v>4</v>
      </c>
      <c r="R2650">
        <v>5</v>
      </c>
    </row>
    <row r="2651" spans="1:18" x14ac:dyDescent="0.25">
      <c r="A2651" s="8" t="s">
        <v>697</v>
      </c>
      <c r="B2651">
        <v>1</v>
      </c>
      <c r="C2651">
        <v>1</v>
      </c>
      <c r="D2651">
        <v>2020</v>
      </c>
      <c r="E2651">
        <v>12</v>
      </c>
      <c r="F2651" t="s">
        <v>647</v>
      </c>
      <c r="G2651">
        <v>6800</v>
      </c>
      <c r="H2651" t="b">
        <v>0</v>
      </c>
      <c r="I2651">
        <v>40</v>
      </c>
      <c r="J2651">
        <v>0</v>
      </c>
      <c r="K2651">
        <v>0</v>
      </c>
      <c r="L2651" t="s">
        <v>70</v>
      </c>
      <c r="M2651" t="s">
        <v>82</v>
      </c>
      <c r="N2651" t="s">
        <v>99</v>
      </c>
      <c r="O2651" t="s">
        <v>123</v>
      </c>
      <c r="P2651">
        <v>2</v>
      </c>
      <c r="Q2651">
        <v>4</v>
      </c>
      <c r="R2651">
        <v>6</v>
      </c>
    </row>
    <row r="2652" spans="1:18" x14ac:dyDescent="0.25">
      <c r="A2652" s="8" t="s">
        <v>697</v>
      </c>
      <c r="B2652">
        <v>1</v>
      </c>
      <c r="C2652">
        <v>0</v>
      </c>
      <c r="D2652">
        <v>2020</v>
      </c>
      <c r="E2652">
        <v>12</v>
      </c>
      <c r="F2652" t="s">
        <v>647</v>
      </c>
      <c r="G2652">
        <v>6805</v>
      </c>
      <c r="H2652" t="b">
        <v>0</v>
      </c>
      <c r="I2652">
        <v>200</v>
      </c>
      <c r="J2652">
        <v>0</v>
      </c>
      <c r="K2652">
        <v>0</v>
      </c>
      <c r="L2652" t="s">
        <v>70</v>
      </c>
      <c r="M2652" t="s">
        <v>82</v>
      </c>
      <c r="N2652" t="s">
        <v>99</v>
      </c>
      <c r="O2652" t="s">
        <v>100</v>
      </c>
      <c r="P2652">
        <v>2</v>
      </c>
      <c r="Q2652">
        <v>4</v>
      </c>
      <c r="R2652">
        <v>6</v>
      </c>
    </row>
    <row r="2653" spans="1:18" x14ac:dyDescent="0.25">
      <c r="A2653" s="8" t="s">
        <v>697</v>
      </c>
      <c r="B2653">
        <v>1</v>
      </c>
      <c r="C2653">
        <v>1</v>
      </c>
      <c r="D2653">
        <v>2020</v>
      </c>
      <c r="E2653">
        <v>12</v>
      </c>
      <c r="F2653" t="s">
        <v>647</v>
      </c>
      <c r="G2653">
        <v>6805</v>
      </c>
      <c r="H2653" t="b">
        <v>0</v>
      </c>
      <c r="I2653">
        <v>590</v>
      </c>
      <c r="J2653">
        <v>0</v>
      </c>
      <c r="K2653">
        <v>0</v>
      </c>
      <c r="L2653" t="s">
        <v>70</v>
      </c>
      <c r="M2653" t="s">
        <v>82</v>
      </c>
      <c r="N2653" t="s">
        <v>99</v>
      </c>
      <c r="O2653" t="s">
        <v>100</v>
      </c>
      <c r="P2653">
        <v>2</v>
      </c>
      <c r="Q2653">
        <v>4</v>
      </c>
      <c r="R2653">
        <v>6</v>
      </c>
    </row>
    <row r="2654" spans="1:18" x14ac:dyDescent="0.25">
      <c r="A2654" s="8" t="s">
        <v>697</v>
      </c>
      <c r="B2654">
        <v>1</v>
      </c>
      <c r="C2654">
        <v>1</v>
      </c>
      <c r="D2654">
        <v>2020</v>
      </c>
      <c r="E2654">
        <v>12</v>
      </c>
      <c r="F2654" t="s">
        <v>647</v>
      </c>
      <c r="G2654">
        <v>6815</v>
      </c>
      <c r="H2654" t="b">
        <v>0</v>
      </c>
      <c r="I2654">
        <v>200</v>
      </c>
      <c r="J2654">
        <v>0</v>
      </c>
      <c r="K2654">
        <v>0</v>
      </c>
      <c r="L2654" t="s">
        <v>70</v>
      </c>
      <c r="M2654" t="s">
        <v>82</v>
      </c>
      <c r="N2654" t="s">
        <v>99</v>
      </c>
      <c r="O2654" t="s">
        <v>99</v>
      </c>
      <c r="P2654">
        <v>2</v>
      </c>
      <c r="Q2654">
        <v>4</v>
      </c>
      <c r="R2654">
        <v>6</v>
      </c>
    </row>
    <row r="2655" spans="1:18" x14ac:dyDescent="0.25">
      <c r="A2655" s="8" t="s">
        <v>697</v>
      </c>
      <c r="B2655">
        <v>1</v>
      </c>
      <c r="C2655">
        <v>0</v>
      </c>
      <c r="D2655">
        <v>2020</v>
      </c>
      <c r="E2655">
        <v>12</v>
      </c>
      <c r="F2655" t="s">
        <v>647</v>
      </c>
      <c r="G2655">
        <v>6825</v>
      </c>
      <c r="H2655" t="b">
        <v>0</v>
      </c>
      <c r="I2655">
        <v>5000</v>
      </c>
      <c r="J2655">
        <v>0</v>
      </c>
      <c r="K2655">
        <v>0</v>
      </c>
      <c r="L2655" t="s">
        <v>70</v>
      </c>
      <c r="M2655" t="s">
        <v>82</v>
      </c>
      <c r="N2655" t="s">
        <v>101</v>
      </c>
      <c r="O2655" t="s">
        <v>102</v>
      </c>
      <c r="P2655">
        <v>2</v>
      </c>
      <c r="Q2655">
        <v>4</v>
      </c>
      <c r="R2655">
        <v>9</v>
      </c>
    </row>
    <row r="2656" spans="1:18" x14ac:dyDescent="0.25">
      <c r="A2656" s="8" t="s">
        <v>697</v>
      </c>
      <c r="B2656">
        <v>1</v>
      </c>
      <c r="C2656">
        <v>1</v>
      </c>
      <c r="D2656">
        <v>2020</v>
      </c>
      <c r="E2656">
        <v>12</v>
      </c>
      <c r="F2656" t="s">
        <v>647</v>
      </c>
      <c r="G2656">
        <v>6827</v>
      </c>
      <c r="H2656" t="b">
        <v>0</v>
      </c>
      <c r="I2656">
        <v>13000</v>
      </c>
      <c r="J2656">
        <v>0</v>
      </c>
      <c r="K2656">
        <v>0</v>
      </c>
      <c r="L2656" t="s">
        <v>70</v>
      </c>
      <c r="M2656" t="s">
        <v>82</v>
      </c>
      <c r="N2656" t="s">
        <v>101</v>
      </c>
      <c r="O2656" t="s">
        <v>156</v>
      </c>
      <c r="P2656">
        <v>2</v>
      </c>
      <c r="Q2656">
        <v>4</v>
      </c>
      <c r="R2656">
        <v>9</v>
      </c>
    </row>
    <row r="2657" spans="1:18" x14ac:dyDescent="0.25">
      <c r="A2657" s="8" t="s">
        <v>697</v>
      </c>
      <c r="B2657">
        <v>1</v>
      </c>
      <c r="C2657">
        <v>0</v>
      </c>
      <c r="D2657">
        <v>2020</v>
      </c>
      <c r="E2657">
        <v>12</v>
      </c>
      <c r="F2657" t="s">
        <v>647</v>
      </c>
      <c r="G2657">
        <v>6830</v>
      </c>
      <c r="H2657" t="b">
        <v>0</v>
      </c>
      <c r="I2657">
        <v>80</v>
      </c>
      <c r="J2657">
        <v>0</v>
      </c>
      <c r="K2657">
        <v>0</v>
      </c>
      <c r="L2657" t="s">
        <v>70</v>
      </c>
      <c r="M2657" t="s">
        <v>82</v>
      </c>
      <c r="N2657" t="s">
        <v>101</v>
      </c>
      <c r="O2657" t="s">
        <v>151</v>
      </c>
      <c r="P2657">
        <v>2</v>
      </c>
      <c r="Q2657">
        <v>4</v>
      </c>
      <c r="R2657">
        <v>9</v>
      </c>
    </row>
    <row r="2658" spans="1:18" x14ac:dyDescent="0.25">
      <c r="A2658" s="8" t="s">
        <v>697</v>
      </c>
      <c r="B2658">
        <v>1</v>
      </c>
      <c r="C2658">
        <v>1</v>
      </c>
      <c r="D2658">
        <v>2020</v>
      </c>
      <c r="E2658">
        <v>12</v>
      </c>
      <c r="F2658" t="s">
        <v>647</v>
      </c>
      <c r="G2658">
        <v>6830</v>
      </c>
      <c r="H2658" t="b">
        <v>0</v>
      </c>
      <c r="I2658">
        <v>1000</v>
      </c>
      <c r="J2658">
        <v>0</v>
      </c>
      <c r="K2658">
        <v>0</v>
      </c>
      <c r="L2658" t="s">
        <v>70</v>
      </c>
      <c r="M2658" t="s">
        <v>82</v>
      </c>
      <c r="N2658" t="s">
        <v>101</v>
      </c>
      <c r="O2658" t="s">
        <v>151</v>
      </c>
      <c r="P2658">
        <v>2</v>
      </c>
      <c r="Q2658">
        <v>4</v>
      </c>
      <c r="R2658">
        <v>9</v>
      </c>
    </row>
    <row r="2659" spans="1:18" x14ac:dyDescent="0.25">
      <c r="A2659" s="8" t="s">
        <v>697</v>
      </c>
      <c r="B2659">
        <v>1</v>
      </c>
      <c r="C2659">
        <v>1</v>
      </c>
      <c r="D2659">
        <v>2020</v>
      </c>
      <c r="E2659">
        <v>12</v>
      </c>
      <c r="F2659" t="s">
        <v>647</v>
      </c>
      <c r="G2659">
        <v>6855</v>
      </c>
      <c r="H2659" t="b">
        <v>0</v>
      </c>
      <c r="I2659">
        <v>200</v>
      </c>
      <c r="J2659">
        <v>0</v>
      </c>
      <c r="K2659">
        <v>0</v>
      </c>
      <c r="L2659" t="s">
        <v>70</v>
      </c>
      <c r="M2659" t="s">
        <v>82</v>
      </c>
      <c r="N2659" t="s">
        <v>103</v>
      </c>
      <c r="O2659" t="s">
        <v>104</v>
      </c>
      <c r="P2659">
        <v>2</v>
      </c>
      <c r="Q2659">
        <v>4</v>
      </c>
      <c r="R2659">
        <v>11</v>
      </c>
    </row>
    <row r="2660" spans="1:18" x14ac:dyDescent="0.25">
      <c r="A2660" s="8" t="s">
        <v>697</v>
      </c>
      <c r="B2660">
        <v>1</v>
      </c>
      <c r="C2660">
        <v>1</v>
      </c>
      <c r="D2660">
        <v>2020</v>
      </c>
      <c r="E2660">
        <v>12</v>
      </c>
      <c r="F2660" t="s">
        <v>647</v>
      </c>
      <c r="G2660">
        <v>7310</v>
      </c>
      <c r="H2660" t="b">
        <v>0</v>
      </c>
      <c r="I2660">
        <v>1200</v>
      </c>
      <c r="J2660">
        <v>0</v>
      </c>
      <c r="K2660">
        <v>0</v>
      </c>
      <c r="L2660" t="s">
        <v>126</v>
      </c>
      <c r="M2660" t="s">
        <v>127</v>
      </c>
      <c r="N2660" t="s">
        <v>127</v>
      </c>
      <c r="O2660" t="s">
        <v>146</v>
      </c>
      <c r="P2660">
        <v>4</v>
      </c>
      <c r="Q2660">
        <v>2</v>
      </c>
      <c r="R2660">
        <v>1</v>
      </c>
    </row>
    <row r="2661" spans="1:18" x14ac:dyDescent="0.25">
      <c r="A2661" s="8" t="s">
        <v>697</v>
      </c>
      <c r="B2661">
        <v>1</v>
      </c>
      <c r="C2661">
        <v>1</v>
      </c>
      <c r="D2661">
        <v>2020</v>
      </c>
      <c r="E2661">
        <v>12</v>
      </c>
      <c r="F2661" t="s">
        <v>648</v>
      </c>
      <c r="G2661">
        <v>670</v>
      </c>
      <c r="H2661" t="b">
        <v>0</v>
      </c>
      <c r="I2661">
        <v>2000</v>
      </c>
      <c r="J2661">
        <v>0</v>
      </c>
      <c r="K2661">
        <v>1</v>
      </c>
      <c r="L2661" t="s">
        <v>9</v>
      </c>
      <c r="M2661" t="s">
        <v>13</v>
      </c>
      <c r="N2661" t="s">
        <v>14</v>
      </c>
      <c r="O2661" t="s">
        <v>18</v>
      </c>
      <c r="P2661">
        <v>1</v>
      </c>
      <c r="Q2661">
        <v>2</v>
      </c>
      <c r="R2661">
        <v>3</v>
      </c>
    </row>
    <row r="2662" spans="1:18" x14ac:dyDescent="0.25">
      <c r="A2662" s="8" t="s">
        <v>697</v>
      </c>
      <c r="B2662">
        <v>1</v>
      </c>
      <c r="C2662">
        <v>1</v>
      </c>
      <c r="D2662">
        <v>2020</v>
      </c>
      <c r="E2662">
        <v>12</v>
      </c>
      <c r="F2662" t="s">
        <v>648</v>
      </c>
      <c r="G2662">
        <v>1406</v>
      </c>
      <c r="H2662" t="b">
        <v>0</v>
      </c>
      <c r="I2662">
        <v>646</v>
      </c>
      <c r="J2662">
        <v>0</v>
      </c>
      <c r="K2662">
        <v>1</v>
      </c>
      <c r="L2662" t="s">
        <v>19</v>
      </c>
      <c r="M2662" t="s">
        <v>23</v>
      </c>
      <c r="N2662" t="s">
        <v>24</v>
      </c>
      <c r="O2662" t="s">
        <v>27</v>
      </c>
      <c r="P2662">
        <v>2</v>
      </c>
      <c r="Q2662">
        <v>2</v>
      </c>
      <c r="R2662">
        <v>4</v>
      </c>
    </row>
    <row r="2663" spans="1:18" x14ac:dyDescent="0.25">
      <c r="A2663" s="8" t="s">
        <v>697</v>
      </c>
      <c r="B2663">
        <v>1</v>
      </c>
      <c r="C2663">
        <v>1</v>
      </c>
      <c r="D2663">
        <v>2020</v>
      </c>
      <c r="E2663">
        <v>12</v>
      </c>
      <c r="F2663" t="s">
        <v>648</v>
      </c>
      <c r="G2663">
        <v>1800</v>
      </c>
      <c r="H2663" t="b">
        <v>0</v>
      </c>
      <c r="I2663">
        <v>646</v>
      </c>
      <c r="J2663">
        <v>4046</v>
      </c>
      <c r="K2663">
        <v>1</v>
      </c>
      <c r="L2663" t="s">
        <v>19</v>
      </c>
      <c r="M2663" t="s">
        <v>30</v>
      </c>
      <c r="N2663" t="s">
        <v>31</v>
      </c>
      <c r="O2663" t="s">
        <v>33</v>
      </c>
      <c r="P2663">
        <v>2</v>
      </c>
      <c r="Q2663">
        <v>4</v>
      </c>
      <c r="R2663">
        <v>1</v>
      </c>
    </row>
    <row r="2664" spans="1:18" x14ac:dyDescent="0.25">
      <c r="A2664" s="8" t="s">
        <v>697</v>
      </c>
      <c r="B2664">
        <v>1</v>
      </c>
      <c r="C2664">
        <v>1</v>
      </c>
      <c r="D2664">
        <v>2020</v>
      </c>
      <c r="E2664">
        <v>12</v>
      </c>
      <c r="F2664" t="s">
        <v>648</v>
      </c>
      <c r="G2664">
        <v>3300</v>
      </c>
      <c r="H2664" t="b">
        <v>0</v>
      </c>
      <c r="I2664">
        <v>1666</v>
      </c>
      <c r="J2664">
        <v>1666</v>
      </c>
      <c r="K2664">
        <v>2</v>
      </c>
      <c r="L2664" t="s">
        <v>51</v>
      </c>
      <c r="M2664" t="s">
        <v>149</v>
      </c>
      <c r="N2664" t="s">
        <v>149</v>
      </c>
      <c r="O2664" t="s">
        <v>150</v>
      </c>
      <c r="P2664">
        <v>3</v>
      </c>
      <c r="Q2664">
        <v>4</v>
      </c>
      <c r="R2664">
        <v>1</v>
      </c>
    </row>
    <row r="2665" spans="1:18" x14ac:dyDescent="0.25">
      <c r="A2665" s="8" t="s">
        <v>697</v>
      </c>
      <c r="B2665">
        <v>1</v>
      </c>
      <c r="C2665">
        <v>1</v>
      </c>
      <c r="D2665">
        <v>2020</v>
      </c>
      <c r="E2665">
        <v>12</v>
      </c>
      <c r="F2665" t="s">
        <v>648</v>
      </c>
      <c r="G2665">
        <v>3820</v>
      </c>
      <c r="H2665" t="b">
        <v>0</v>
      </c>
      <c r="I2665">
        <v>0</v>
      </c>
      <c r="J2665">
        <v>646</v>
      </c>
      <c r="K2665">
        <v>2</v>
      </c>
      <c r="L2665" t="s">
        <v>51</v>
      </c>
      <c r="M2665" t="s">
        <v>52</v>
      </c>
      <c r="N2665" t="s">
        <v>52</v>
      </c>
      <c r="O2665" t="s">
        <v>119</v>
      </c>
      <c r="P2665">
        <v>3</v>
      </c>
      <c r="Q2665">
        <v>8</v>
      </c>
      <c r="R2665">
        <v>1</v>
      </c>
    </row>
    <row r="2666" spans="1:18" x14ac:dyDescent="0.25">
      <c r="A2666" s="8" t="s">
        <v>697</v>
      </c>
      <c r="B2666">
        <v>1</v>
      </c>
      <c r="C2666">
        <v>1</v>
      </c>
      <c r="D2666">
        <v>2020</v>
      </c>
      <c r="E2666">
        <v>12</v>
      </c>
      <c r="F2666" t="s">
        <v>648</v>
      </c>
      <c r="G2666">
        <v>6495</v>
      </c>
      <c r="H2666" t="b">
        <v>0</v>
      </c>
      <c r="I2666">
        <v>1400</v>
      </c>
      <c r="J2666">
        <v>0</v>
      </c>
      <c r="K2666">
        <v>0</v>
      </c>
      <c r="L2666" t="s">
        <v>70</v>
      </c>
      <c r="M2666" t="s">
        <v>82</v>
      </c>
      <c r="N2666" t="s">
        <v>91</v>
      </c>
      <c r="O2666" t="s">
        <v>93</v>
      </c>
      <c r="P2666">
        <v>2</v>
      </c>
      <c r="Q2666">
        <v>4</v>
      </c>
      <c r="R2666">
        <v>3</v>
      </c>
    </row>
    <row r="2667" spans="1:18" x14ac:dyDescent="0.25">
      <c r="A2667" s="8" t="s">
        <v>697</v>
      </c>
      <c r="B2667">
        <v>1</v>
      </c>
      <c r="C2667">
        <v>1</v>
      </c>
      <c r="D2667">
        <v>2020</v>
      </c>
      <c r="E2667">
        <v>12</v>
      </c>
      <c r="F2667" t="s">
        <v>649</v>
      </c>
      <c r="G2667">
        <v>1406</v>
      </c>
      <c r="H2667" t="b">
        <v>0</v>
      </c>
      <c r="I2667">
        <v>237.5</v>
      </c>
      <c r="J2667">
        <v>0</v>
      </c>
      <c r="K2667">
        <v>1</v>
      </c>
      <c r="L2667" t="s">
        <v>19</v>
      </c>
      <c r="M2667" t="s">
        <v>23</v>
      </c>
      <c r="N2667" t="s">
        <v>24</v>
      </c>
      <c r="O2667" t="s">
        <v>27</v>
      </c>
      <c r="P2667">
        <v>2</v>
      </c>
      <c r="Q2667">
        <v>2</v>
      </c>
      <c r="R2667">
        <v>4</v>
      </c>
    </row>
    <row r="2668" spans="1:18" x14ac:dyDescent="0.25">
      <c r="A2668" s="8" t="s">
        <v>697</v>
      </c>
      <c r="B2668">
        <v>1</v>
      </c>
      <c r="C2668">
        <v>0</v>
      </c>
      <c r="D2668">
        <v>2020</v>
      </c>
      <c r="E2668">
        <v>12</v>
      </c>
      <c r="F2668" t="s">
        <v>649</v>
      </c>
      <c r="G2668">
        <v>1800</v>
      </c>
      <c r="H2668" t="b">
        <v>0</v>
      </c>
      <c r="I2668">
        <v>0</v>
      </c>
      <c r="J2668">
        <v>13788.74</v>
      </c>
      <c r="K2668">
        <v>1</v>
      </c>
      <c r="L2668" t="s">
        <v>19</v>
      </c>
      <c r="M2668" t="s">
        <v>30</v>
      </c>
      <c r="N2668" t="s">
        <v>31</v>
      </c>
      <c r="O2668" t="s">
        <v>33</v>
      </c>
      <c r="P2668">
        <v>2</v>
      </c>
      <c r="Q2668">
        <v>4</v>
      </c>
      <c r="R2668">
        <v>1</v>
      </c>
    </row>
    <row r="2669" spans="1:18" x14ac:dyDescent="0.25">
      <c r="A2669" s="8" t="s">
        <v>697</v>
      </c>
      <c r="B2669">
        <v>1</v>
      </c>
      <c r="C2669">
        <v>1</v>
      </c>
      <c r="D2669">
        <v>2020</v>
      </c>
      <c r="E2669">
        <v>12</v>
      </c>
      <c r="F2669" t="s">
        <v>649</v>
      </c>
      <c r="G2669">
        <v>1800</v>
      </c>
      <c r="H2669" t="b">
        <v>0</v>
      </c>
      <c r="I2669">
        <v>237.5</v>
      </c>
      <c r="J2669">
        <v>33340.53</v>
      </c>
      <c r="K2669">
        <v>1</v>
      </c>
      <c r="L2669" t="s">
        <v>19</v>
      </c>
      <c r="M2669" t="s">
        <v>30</v>
      </c>
      <c r="N2669" t="s">
        <v>31</v>
      </c>
      <c r="O2669" t="s">
        <v>33</v>
      </c>
      <c r="P2669">
        <v>2</v>
      </c>
      <c r="Q2669">
        <v>4</v>
      </c>
      <c r="R2669">
        <v>1</v>
      </c>
    </row>
    <row r="2670" spans="1:18" x14ac:dyDescent="0.25">
      <c r="A2670" s="8" t="s">
        <v>697</v>
      </c>
      <c r="B2670">
        <v>1</v>
      </c>
      <c r="C2670">
        <v>1</v>
      </c>
      <c r="D2670">
        <v>2020</v>
      </c>
      <c r="E2670">
        <v>12</v>
      </c>
      <c r="F2670" t="s">
        <v>649</v>
      </c>
      <c r="G2670">
        <v>3820</v>
      </c>
      <c r="H2670" t="b">
        <v>0</v>
      </c>
      <c r="I2670">
        <v>0</v>
      </c>
      <c r="J2670">
        <v>237.5</v>
      </c>
      <c r="K2670">
        <v>2</v>
      </c>
      <c r="L2670" t="s">
        <v>51</v>
      </c>
      <c r="M2670" t="s">
        <v>52</v>
      </c>
      <c r="N2670" t="s">
        <v>52</v>
      </c>
      <c r="O2670" t="s">
        <v>119</v>
      </c>
      <c r="P2670">
        <v>3</v>
      </c>
      <c r="Q2670">
        <v>8</v>
      </c>
      <c r="R2670">
        <v>1</v>
      </c>
    </row>
    <row r="2671" spans="1:18" x14ac:dyDescent="0.25">
      <c r="A2671" s="8" t="s">
        <v>697</v>
      </c>
      <c r="B2671">
        <v>1</v>
      </c>
      <c r="C2671">
        <v>0</v>
      </c>
      <c r="D2671">
        <v>2020</v>
      </c>
      <c r="E2671">
        <v>12</v>
      </c>
      <c r="F2671" t="s">
        <v>649</v>
      </c>
      <c r="G2671">
        <v>6020</v>
      </c>
      <c r="H2671" t="b">
        <v>0</v>
      </c>
      <c r="I2671">
        <v>11000</v>
      </c>
      <c r="J2671">
        <v>0</v>
      </c>
      <c r="K2671">
        <v>0</v>
      </c>
      <c r="L2671" t="s">
        <v>70</v>
      </c>
      <c r="M2671" t="s">
        <v>74</v>
      </c>
      <c r="N2671" t="s">
        <v>75</v>
      </c>
      <c r="O2671" t="s">
        <v>76</v>
      </c>
      <c r="P2671">
        <v>2</v>
      </c>
      <c r="Q2671">
        <v>2</v>
      </c>
      <c r="R2671">
        <v>1</v>
      </c>
    </row>
    <row r="2672" spans="1:18" x14ac:dyDescent="0.25">
      <c r="A2672" s="8" t="s">
        <v>697</v>
      </c>
      <c r="B2672">
        <v>1</v>
      </c>
      <c r="C2672">
        <v>1</v>
      </c>
      <c r="D2672">
        <v>2020</v>
      </c>
      <c r="E2672">
        <v>12</v>
      </c>
      <c r="F2672" t="s">
        <v>649</v>
      </c>
      <c r="G2672">
        <v>6020</v>
      </c>
      <c r="H2672" t="b">
        <v>0</v>
      </c>
      <c r="I2672">
        <v>16300</v>
      </c>
      <c r="J2672">
        <v>0</v>
      </c>
      <c r="K2672">
        <v>0</v>
      </c>
      <c r="L2672" t="s">
        <v>70</v>
      </c>
      <c r="M2672" t="s">
        <v>74</v>
      </c>
      <c r="N2672" t="s">
        <v>75</v>
      </c>
      <c r="O2672" t="s">
        <v>76</v>
      </c>
      <c r="P2672">
        <v>2</v>
      </c>
      <c r="Q2672">
        <v>2</v>
      </c>
      <c r="R2672">
        <v>1</v>
      </c>
    </row>
    <row r="2673" spans="1:18" x14ac:dyDescent="0.25">
      <c r="A2673" s="8" t="s">
        <v>697</v>
      </c>
      <c r="B2673">
        <v>1</v>
      </c>
      <c r="C2673">
        <v>1</v>
      </c>
      <c r="D2673">
        <v>2020</v>
      </c>
      <c r="E2673">
        <v>12</v>
      </c>
      <c r="F2673" t="s">
        <v>649</v>
      </c>
      <c r="G2673">
        <v>6024</v>
      </c>
      <c r="H2673" t="b">
        <v>0</v>
      </c>
      <c r="I2673">
        <v>9000</v>
      </c>
      <c r="J2673">
        <v>0</v>
      </c>
      <c r="K2673">
        <v>0</v>
      </c>
      <c r="L2673" t="s">
        <v>70</v>
      </c>
      <c r="M2673" t="s">
        <v>74</v>
      </c>
      <c r="N2673" t="s">
        <v>75</v>
      </c>
      <c r="O2673" t="s">
        <v>77</v>
      </c>
      <c r="P2673">
        <v>2</v>
      </c>
      <c r="Q2673">
        <v>2</v>
      </c>
      <c r="R2673">
        <v>1</v>
      </c>
    </row>
    <row r="2674" spans="1:18" x14ac:dyDescent="0.25">
      <c r="A2674" s="8" t="s">
        <v>697</v>
      </c>
      <c r="B2674">
        <v>1</v>
      </c>
      <c r="C2674">
        <v>0</v>
      </c>
      <c r="D2674">
        <v>2020</v>
      </c>
      <c r="E2674">
        <v>12</v>
      </c>
      <c r="F2674" t="s">
        <v>649</v>
      </c>
      <c r="G2674">
        <v>6110</v>
      </c>
      <c r="H2674" t="b">
        <v>0</v>
      </c>
      <c r="I2674">
        <v>2229.2399999999998</v>
      </c>
      <c r="J2674">
        <v>0</v>
      </c>
      <c r="K2674">
        <v>0</v>
      </c>
      <c r="L2674" t="s">
        <v>70</v>
      </c>
      <c r="M2674" t="s">
        <v>74</v>
      </c>
      <c r="N2674" t="s">
        <v>78</v>
      </c>
      <c r="O2674" t="s">
        <v>79</v>
      </c>
      <c r="P2674">
        <v>2</v>
      </c>
      <c r="Q2674">
        <v>2</v>
      </c>
      <c r="R2674">
        <v>2</v>
      </c>
    </row>
    <row r="2675" spans="1:18" x14ac:dyDescent="0.25">
      <c r="A2675" s="8" t="s">
        <v>697</v>
      </c>
      <c r="B2675">
        <v>1</v>
      </c>
      <c r="C2675">
        <v>1</v>
      </c>
      <c r="D2675">
        <v>2020</v>
      </c>
      <c r="E2675">
        <v>12</v>
      </c>
      <c r="F2675" t="s">
        <v>649</v>
      </c>
      <c r="G2675">
        <v>6110</v>
      </c>
      <c r="H2675" t="b">
        <v>0</v>
      </c>
      <c r="I2675">
        <v>4446.8500000000004</v>
      </c>
      <c r="J2675">
        <v>0</v>
      </c>
      <c r="K2675">
        <v>0</v>
      </c>
      <c r="L2675" t="s">
        <v>70</v>
      </c>
      <c r="M2675" t="s">
        <v>74</v>
      </c>
      <c r="N2675" t="s">
        <v>78</v>
      </c>
      <c r="O2675" t="s">
        <v>79</v>
      </c>
      <c r="P2675">
        <v>2</v>
      </c>
      <c r="Q2675">
        <v>2</v>
      </c>
      <c r="R2675">
        <v>2</v>
      </c>
    </row>
    <row r="2676" spans="1:18" x14ac:dyDescent="0.25">
      <c r="A2676" s="8" t="s">
        <v>697</v>
      </c>
      <c r="B2676">
        <v>1</v>
      </c>
      <c r="C2676">
        <v>0</v>
      </c>
      <c r="D2676">
        <v>2020</v>
      </c>
      <c r="E2676">
        <v>12</v>
      </c>
      <c r="F2676" t="s">
        <v>649</v>
      </c>
      <c r="G2676">
        <v>6111</v>
      </c>
      <c r="H2676" t="b">
        <v>0</v>
      </c>
      <c r="I2676">
        <v>49.5</v>
      </c>
      <c r="J2676">
        <v>0</v>
      </c>
      <c r="K2676">
        <v>0</v>
      </c>
      <c r="L2676" t="s">
        <v>70</v>
      </c>
      <c r="M2676" t="s">
        <v>74</v>
      </c>
      <c r="N2676" t="s">
        <v>78</v>
      </c>
      <c r="O2676" t="s">
        <v>80</v>
      </c>
      <c r="P2676">
        <v>2</v>
      </c>
      <c r="Q2676">
        <v>2</v>
      </c>
      <c r="R2676">
        <v>2</v>
      </c>
    </row>
    <row r="2677" spans="1:18" x14ac:dyDescent="0.25">
      <c r="A2677" s="8" t="s">
        <v>697</v>
      </c>
      <c r="B2677">
        <v>1</v>
      </c>
      <c r="C2677">
        <v>1</v>
      </c>
      <c r="D2677">
        <v>2020</v>
      </c>
      <c r="E2677">
        <v>12</v>
      </c>
      <c r="F2677" t="s">
        <v>649</v>
      </c>
      <c r="G2677">
        <v>6111</v>
      </c>
      <c r="H2677" t="b">
        <v>0</v>
      </c>
      <c r="I2677">
        <v>103.17999999999999</v>
      </c>
      <c r="J2677">
        <v>0</v>
      </c>
      <c r="K2677">
        <v>0</v>
      </c>
      <c r="L2677" t="s">
        <v>70</v>
      </c>
      <c r="M2677" t="s">
        <v>74</v>
      </c>
      <c r="N2677" t="s">
        <v>78</v>
      </c>
      <c r="O2677" t="s">
        <v>80</v>
      </c>
      <c r="P2677">
        <v>2</v>
      </c>
      <c r="Q2677">
        <v>2</v>
      </c>
      <c r="R2677">
        <v>2</v>
      </c>
    </row>
    <row r="2678" spans="1:18" x14ac:dyDescent="0.25">
      <c r="A2678" s="8" t="s">
        <v>697</v>
      </c>
      <c r="B2678">
        <v>1</v>
      </c>
      <c r="C2678">
        <v>0</v>
      </c>
      <c r="D2678">
        <v>2020</v>
      </c>
      <c r="E2678">
        <v>12</v>
      </c>
      <c r="F2678" t="s">
        <v>649</v>
      </c>
      <c r="G2678">
        <v>6120</v>
      </c>
      <c r="H2678" t="b">
        <v>0</v>
      </c>
      <c r="I2678">
        <v>110</v>
      </c>
      <c r="J2678">
        <v>0</v>
      </c>
      <c r="K2678">
        <v>0</v>
      </c>
      <c r="L2678" t="s">
        <v>70</v>
      </c>
      <c r="M2678" t="s">
        <v>74</v>
      </c>
      <c r="N2678" t="s">
        <v>78</v>
      </c>
      <c r="O2678" t="s">
        <v>81</v>
      </c>
      <c r="P2678">
        <v>2</v>
      </c>
      <c r="Q2678">
        <v>2</v>
      </c>
      <c r="R2678">
        <v>2</v>
      </c>
    </row>
    <row r="2679" spans="1:18" x14ac:dyDescent="0.25">
      <c r="A2679" s="8" t="s">
        <v>697</v>
      </c>
      <c r="B2679">
        <v>1</v>
      </c>
      <c r="C2679">
        <v>1</v>
      </c>
      <c r="D2679">
        <v>2020</v>
      </c>
      <c r="E2679">
        <v>12</v>
      </c>
      <c r="F2679" t="s">
        <v>649</v>
      </c>
      <c r="G2679">
        <v>6120</v>
      </c>
      <c r="H2679" t="b">
        <v>0</v>
      </c>
      <c r="I2679">
        <v>253</v>
      </c>
      <c r="J2679">
        <v>0</v>
      </c>
      <c r="K2679">
        <v>0</v>
      </c>
      <c r="L2679" t="s">
        <v>70</v>
      </c>
      <c r="M2679" t="s">
        <v>74</v>
      </c>
      <c r="N2679" t="s">
        <v>78</v>
      </c>
      <c r="O2679" t="s">
        <v>81</v>
      </c>
      <c r="P2679">
        <v>2</v>
      </c>
      <c r="Q2679">
        <v>2</v>
      </c>
      <c r="R2679">
        <v>2</v>
      </c>
    </row>
    <row r="2680" spans="1:18" x14ac:dyDescent="0.25">
      <c r="A2680" s="8" t="s">
        <v>697</v>
      </c>
      <c r="B2680">
        <v>1</v>
      </c>
      <c r="C2680">
        <v>1</v>
      </c>
      <c r="D2680">
        <v>2020</v>
      </c>
      <c r="E2680">
        <v>12</v>
      </c>
      <c r="F2680" t="s">
        <v>649</v>
      </c>
      <c r="G2680">
        <v>6140</v>
      </c>
      <c r="H2680" t="b">
        <v>0</v>
      </c>
      <c r="I2680">
        <v>150</v>
      </c>
      <c r="J2680">
        <v>0</v>
      </c>
      <c r="K2680">
        <v>0</v>
      </c>
      <c r="L2680" t="s">
        <v>70</v>
      </c>
      <c r="M2680" t="s">
        <v>74</v>
      </c>
      <c r="N2680" t="s">
        <v>78</v>
      </c>
      <c r="O2680" t="s">
        <v>147</v>
      </c>
      <c r="P2680">
        <v>2</v>
      </c>
      <c r="Q2680">
        <v>2</v>
      </c>
      <c r="R2680">
        <v>2</v>
      </c>
    </row>
    <row r="2681" spans="1:18" x14ac:dyDescent="0.25">
      <c r="A2681" s="8" t="s">
        <v>697</v>
      </c>
      <c r="B2681">
        <v>1</v>
      </c>
      <c r="C2681">
        <v>1</v>
      </c>
      <c r="D2681">
        <v>2020</v>
      </c>
      <c r="E2681">
        <v>12</v>
      </c>
      <c r="F2681" t="s">
        <v>649</v>
      </c>
      <c r="G2681">
        <v>6560</v>
      </c>
      <c r="H2681" t="b">
        <v>0</v>
      </c>
      <c r="I2681">
        <v>1250</v>
      </c>
      <c r="J2681">
        <v>0</v>
      </c>
      <c r="K2681">
        <v>0</v>
      </c>
      <c r="L2681" t="s">
        <v>70</v>
      </c>
      <c r="M2681" t="s">
        <v>82</v>
      </c>
      <c r="N2681" t="s">
        <v>154</v>
      </c>
      <c r="O2681" t="s">
        <v>155</v>
      </c>
      <c r="P2681">
        <v>2</v>
      </c>
      <c r="Q2681">
        <v>4</v>
      </c>
      <c r="R2681">
        <v>4</v>
      </c>
    </row>
    <row r="2682" spans="1:18" x14ac:dyDescent="0.25">
      <c r="A2682" s="8" t="s">
        <v>697</v>
      </c>
      <c r="B2682">
        <v>1</v>
      </c>
      <c r="C2682">
        <v>0</v>
      </c>
      <c r="D2682">
        <v>2020</v>
      </c>
      <c r="E2682">
        <v>12</v>
      </c>
      <c r="F2682" t="s">
        <v>649</v>
      </c>
      <c r="G2682">
        <v>6650</v>
      </c>
      <c r="H2682" t="b">
        <v>0</v>
      </c>
      <c r="I2682">
        <v>400</v>
      </c>
      <c r="J2682">
        <v>0</v>
      </c>
      <c r="K2682">
        <v>0</v>
      </c>
      <c r="L2682" t="s">
        <v>70</v>
      </c>
      <c r="M2682" t="s">
        <v>82</v>
      </c>
      <c r="N2682" t="s">
        <v>94</v>
      </c>
      <c r="O2682" t="s">
        <v>96</v>
      </c>
      <c r="P2682">
        <v>2</v>
      </c>
      <c r="Q2682">
        <v>4</v>
      </c>
      <c r="R2682">
        <v>5</v>
      </c>
    </row>
    <row r="2683" spans="1:18" x14ac:dyDescent="0.25">
      <c r="A2683" s="8" t="s">
        <v>697</v>
      </c>
      <c r="B2683">
        <v>1</v>
      </c>
      <c r="C2683">
        <v>1</v>
      </c>
      <c r="D2683">
        <v>2020</v>
      </c>
      <c r="E2683">
        <v>12</v>
      </c>
      <c r="F2683" t="s">
        <v>649</v>
      </c>
      <c r="G2683">
        <v>6650</v>
      </c>
      <c r="H2683" t="b">
        <v>0</v>
      </c>
      <c r="I2683">
        <v>1600</v>
      </c>
      <c r="J2683">
        <v>0</v>
      </c>
      <c r="K2683">
        <v>0</v>
      </c>
      <c r="L2683" t="s">
        <v>70</v>
      </c>
      <c r="M2683" t="s">
        <v>82</v>
      </c>
      <c r="N2683" t="s">
        <v>94</v>
      </c>
      <c r="O2683" t="s">
        <v>96</v>
      </c>
      <c r="P2683">
        <v>2</v>
      </c>
      <c r="Q2683">
        <v>4</v>
      </c>
      <c r="R2683">
        <v>5</v>
      </c>
    </row>
    <row r="2684" spans="1:18" x14ac:dyDescent="0.25">
      <c r="A2684" s="8" t="s">
        <v>697</v>
      </c>
      <c r="B2684">
        <v>1</v>
      </c>
      <c r="C2684">
        <v>1</v>
      </c>
      <c r="D2684">
        <v>2020</v>
      </c>
      <c r="E2684">
        <v>12</v>
      </c>
      <c r="F2684" t="s">
        <v>650</v>
      </c>
      <c r="G2684">
        <v>143</v>
      </c>
      <c r="H2684" t="b">
        <v>0</v>
      </c>
      <c r="I2684">
        <v>9000</v>
      </c>
      <c r="J2684">
        <v>5800</v>
      </c>
      <c r="K2684">
        <v>1</v>
      </c>
      <c r="L2684" t="s">
        <v>9</v>
      </c>
      <c r="M2684" t="s">
        <v>10</v>
      </c>
      <c r="N2684" t="s">
        <v>11</v>
      </c>
      <c r="O2684" t="s">
        <v>12</v>
      </c>
      <c r="P2684">
        <v>1</v>
      </c>
      <c r="Q2684">
        <v>1</v>
      </c>
      <c r="R2684">
        <v>1</v>
      </c>
    </row>
    <row r="2685" spans="1:18" x14ac:dyDescent="0.25">
      <c r="A2685" s="8" t="s">
        <v>697</v>
      </c>
      <c r="B2685">
        <v>1</v>
      </c>
      <c r="C2685">
        <v>0</v>
      </c>
      <c r="D2685">
        <v>2020</v>
      </c>
      <c r="E2685">
        <v>12</v>
      </c>
      <c r="F2685" t="s">
        <v>650</v>
      </c>
      <c r="G2685">
        <v>1200</v>
      </c>
      <c r="H2685" t="b">
        <v>0</v>
      </c>
      <c r="I2685">
        <v>12257</v>
      </c>
      <c r="J2685">
        <v>12257</v>
      </c>
      <c r="K2685">
        <v>1</v>
      </c>
      <c r="L2685" t="s">
        <v>19</v>
      </c>
      <c r="M2685" t="s">
        <v>23</v>
      </c>
      <c r="N2685" t="s">
        <v>148</v>
      </c>
      <c r="O2685" t="s">
        <v>148</v>
      </c>
      <c r="P2685">
        <v>2</v>
      </c>
      <c r="Q2685">
        <v>2</v>
      </c>
      <c r="R2685">
        <v>1</v>
      </c>
    </row>
    <row r="2686" spans="1:18" x14ac:dyDescent="0.25">
      <c r="A2686" s="8" t="s">
        <v>697</v>
      </c>
      <c r="B2686">
        <v>1</v>
      </c>
      <c r="C2686">
        <v>1</v>
      </c>
      <c r="D2686">
        <v>2020</v>
      </c>
      <c r="E2686">
        <v>12</v>
      </c>
      <c r="F2686" t="s">
        <v>650</v>
      </c>
      <c r="G2686">
        <v>1406</v>
      </c>
      <c r="H2686" t="b">
        <v>0</v>
      </c>
      <c r="I2686">
        <v>1710</v>
      </c>
      <c r="J2686">
        <v>0</v>
      </c>
      <c r="K2686">
        <v>1</v>
      </c>
      <c r="L2686" t="s">
        <v>19</v>
      </c>
      <c r="M2686" t="s">
        <v>23</v>
      </c>
      <c r="N2686" t="s">
        <v>24</v>
      </c>
      <c r="O2686" t="s">
        <v>27</v>
      </c>
      <c r="P2686">
        <v>2</v>
      </c>
      <c r="Q2686">
        <v>2</v>
      </c>
      <c r="R2686">
        <v>4</v>
      </c>
    </row>
    <row r="2687" spans="1:18" x14ac:dyDescent="0.25">
      <c r="A2687" s="8" t="s">
        <v>697</v>
      </c>
      <c r="B2687">
        <v>1</v>
      </c>
      <c r="C2687">
        <v>0</v>
      </c>
      <c r="D2687">
        <v>2020</v>
      </c>
      <c r="E2687">
        <v>12</v>
      </c>
      <c r="F2687" t="s">
        <v>650</v>
      </c>
      <c r="G2687">
        <v>1800</v>
      </c>
      <c r="H2687" t="b">
        <v>0</v>
      </c>
      <c r="I2687">
        <v>12257</v>
      </c>
      <c r="J2687">
        <v>6465.5</v>
      </c>
      <c r="K2687">
        <v>1</v>
      </c>
      <c r="L2687" t="s">
        <v>19</v>
      </c>
      <c r="M2687" t="s">
        <v>30</v>
      </c>
      <c r="N2687" t="s">
        <v>31</v>
      </c>
      <c r="O2687" t="s">
        <v>33</v>
      </c>
      <c r="P2687">
        <v>2</v>
      </c>
      <c r="Q2687">
        <v>4</v>
      </c>
      <c r="R2687">
        <v>1</v>
      </c>
    </row>
    <row r="2688" spans="1:18" x14ac:dyDescent="0.25">
      <c r="A2688" s="8" t="s">
        <v>697</v>
      </c>
      <c r="B2688">
        <v>1</v>
      </c>
      <c r="C2688">
        <v>1</v>
      </c>
      <c r="D2688">
        <v>2020</v>
      </c>
      <c r="E2688">
        <v>12</v>
      </c>
      <c r="F2688" t="s">
        <v>650</v>
      </c>
      <c r="G2688">
        <v>1800</v>
      </c>
      <c r="H2688" t="b">
        <v>0</v>
      </c>
      <c r="I2688">
        <v>1710</v>
      </c>
      <c r="J2688">
        <v>39239.71</v>
      </c>
      <c r="K2688">
        <v>1</v>
      </c>
      <c r="L2688" t="s">
        <v>19</v>
      </c>
      <c r="M2688" t="s">
        <v>30</v>
      </c>
      <c r="N2688" t="s">
        <v>31</v>
      </c>
      <c r="O2688" t="s">
        <v>33</v>
      </c>
      <c r="P2688">
        <v>2</v>
      </c>
      <c r="Q2688">
        <v>4</v>
      </c>
      <c r="R2688">
        <v>1</v>
      </c>
    </row>
    <row r="2689" spans="1:18" x14ac:dyDescent="0.25">
      <c r="A2689" s="8" t="s">
        <v>697</v>
      </c>
      <c r="B2689">
        <v>1</v>
      </c>
      <c r="C2689">
        <v>0</v>
      </c>
      <c r="D2689">
        <v>2020</v>
      </c>
      <c r="E2689">
        <v>12</v>
      </c>
      <c r="F2689" t="s">
        <v>650</v>
      </c>
      <c r="G2689">
        <v>3806</v>
      </c>
      <c r="H2689" t="b">
        <v>0</v>
      </c>
      <c r="I2689">
        <v>0</v>
      </c>
      <c r="J2689">
        <v>1957</v>
      </c>
      <c r="K2689">
        <v>2</v>
      </c>
      <c r="L2689" t="s">
        <v>51</v>
      </c>
      <c r="M2689" t="s">
        <v>52</v>
      </c>
      <c r="N2689" t="s">
        <v>52</v>
      </c>
      <c r="O2689" t="s">
        <v>60</v>
      </c>
      <c r="P2689">
        <v>3</v>
      </c>
      <c r="Q2689">
        <v>8</v>
      </c>
      <c r="R2689">
        <v>1</v>
      </c>
    </row>
    <row r="2690" spans="1:18" x14ac:dyDescent="0.25">
      <c r="A2690" s="8" t="s">
        <v>697</v>
      </c>
      <c r="B2690">
        <v>1</v>
      </c>
      <c r="C2690">
        <v>0</v>
      </c>
      <c r="D2690">
        <v>2020</v>
      </c>
      <c r="E2690">
        <v>12</v>
      </c>
      <c r="F2690" t="s">
        <v>650</v>
      </c>
      <c r="G2690">
        <v>3820</v>
      </c>
      <c r="H2690" t="b">
        <v>0</v>
      </c>
      <c r="I2690">
        <v>1957</v>
      </c>
      <c r="J2690">
        <v>0</v>
      </c>
      <c r="K2690">
        <v>2</v>
      </c>
      <c r="L2690" t="s">
        <v>51</v>
      </c>
      <c r="M2690" t="s">
        <v>52</v>
      </c>
      <c r="N2690" t="s">
        <v>52</v>
      </c>
      <c r="O2690" t="s">
        <v>119</v>
      </c>
      <c r="P2690">
        <v>3</v>
      </c>
      <c r="Q2690">
        <v>8</v>
      </c>
      <c r="R2690">
        <v>1</v>
      </c>
    </row>
    <row r="2691" spans="1:18" x14ac:dyDescent="0.25">
      <c r="A2691" s="8" t="s">
        <v>697</v>
      </c>
      <c r="B2691">
        <v>1</v>
      </c>
      <c r="C2691">
        <v>1</v>
      </c>
      <c r="D2691">
        <v>2020</v>
      </c>
      <c r="E2691">
        <v>12</v>
      </c>
      <c r="F2691" t="s">
        <v>650</v>
      </c>
      <c r="G2691">
        <v>3820</v>
      </c>
      <c r="H2691" t="b">
        <v>0</v>
      </c>
      <c r="I2691">
        <v>0</v>
      </c>
      <c r="J2691">
        <v>1710</v>
      </c>
      <c r="K2691">
        <v>2</v>
      </c>
      <c r="L2691" t="s">
        <v>51</v>
      </c>
      <c r="M2691" t="s">
        <v>52</v>
      </c>
      <c r="N2691" t="s">
        <v>52</v>
      </c>
      <c r="O2691" t="s">
        <v>119</v>
      </c>
      <c r="P2691">
        <v>3</v>
      </c>
      <c r="Q2691">
        <v>8</v>
      </c>
      <c r="R2691">
        <v>1</v>
      </c>
    </row>
    <row r="2692" spans="1:18" x14ac:dyDescent="0.25">
      <c r="A2692" s="8" t="s">
        <v>697</v>
      </c>
      <c r="B2692">
        <v>1</v>
      </c>
      <c r="C2692">
        <v>0</v>
      </c>
      <c r="D2692">
        <v>2020</v>
      </c>
      <c r="E2692">
        <v>12</v>
      </c>
      <c r="F2692" t="s">
        <v>650</v>
      </c>
      <c r="G2692">
        <v>4400</v>
      </c>
      <c r="H2692" t="b">
        <v>0</v>
      </c>
      <c r="I2692">
        <v>0</v>
      </c>
      <c r="J2692">
        <v>10300</v>
      </c>
      <c r="K2692">
        <v>0</v>
      </c>
      <c r="L2692" t="s">
        <v>63</v>
      </c>
      <c r="M2692" t="s">
        <v>64</v>
      </c>
      <c r="N2692" t="s">
        <v>64</v>
      </c>
      <c r="O2692" t="s">
        <v>65</v>
      </c>
      <c r="P2692">
        <v>1</v>
      </c>
      <c r="Q2692">
        <v>1</v>
      </c>
      <c r="R2692">
        <v>1</v>
      </c>
    </row>
    <row r="2693" spans="1:18" x14ac:dyDescent="0.25">
      <c r="A2693" s="8" t="s">
        <v>697</v>
      </c>
      <c r="B2693">
        <v>1</v>
      </c>
      <c r="C2693">
        <v>0</v>
      </c>
      <c r="D2693">
        <v>2020</v>
      </c>
      <c r="E2693">
        <v>12</v>
      </c>
      <c r="F2693" t="s">
        <v>650</v>
      </c>
      <c r="G2693">
        <v>6020</v>
      </c>
      <c r="H2693" t="b">
        <v>0</v>
      </c>
      <c r="I2693">
        <v>3500</v>
      </c>
      <c r="J2693">
        <v>0</v>
      </c>
      <c r="K2693">
        <v>0</v>
      </c>
      <c r="L2693" t="s">
        <v>70</v>
      </c>
      <c r="M2693" t="s">
        <v>74</v>
      </c>
      <c r="N2693" t="s">
        <v>75</v>
      </c>
      <c r="O2693" t="s">
        <v>76</v>
      </c>
      <c r="P2693">
        <v>2</v>
      </c>
      <c r="Q2693">
        <v>2</v>
      </c>
      <c r="R2693">
        <v>1</v>
      </c>
    </row>
    <row r="2694" spans="1:18" x14ac:dyDescent="0.25">
      <c r="A2694" s="8" t="s">
        <v>697</v>
      </c>
      <c r="B2694">
        <v>1</v>
      </c>
      <c r="C2694">
        <v>1</v>
      </c>
      <c r="D2694">
        <v>2020</v>
      </c>
      <c r="E2694">
        <v>12</v>
      </c>
      <c r="F2694" t="s">
        <v>650</v>
      </c>
      <c r="G2694">
        <v>6020</v>
      </c>
      <c r="H2694" t="b">
        <v>0</v>
      </c>
      <c r="I2694">
        <v>11150</v>
      </c>
      <c r="J2694">
        <v>0</v>
      </c>
      <c r="K2694">
        <v>0</v>
      </c>
      <c r="L2694" t="s">
        <v>70</v>
      </c>
      <c r="M2694" t="s">
        <v>74</v>
      </c>
      <c r="N2694" t="s">
        <v>75</v>
      </c>
      <c r="O2694" t="s">
        <v>76</v>
      </c>
      <c r="P2694">
        <v>2</v>
      </c>
      <c r="Q2694">
        <v>2</v>
      </c>
      <c r="R2694">
        <v>1</v>
      </c>
    </row>
    <row r="2695" spans="1:18" x14ac:dyDescent="0.25">
      <c r="A2695" s="8" t="s">
        <v>697</v>
      </c>
      <c r="B2695">
        <v>1</v>
      </c>
      <c r="C2695">
        <v>1</v>
      </c>
      <c r="D2695">
        <v>2020</v>
      </c>
      <c r="E2695">
        <v>12</v>
      </c>
      <c r="F2695" t="s">
        <v>650</v>
      </c>
      <c r="G2695">
        <v>6024</v>
      </c>
      <c r="H2695" t="b">
        <v>0</v>
      </c>
      <c r="I2695">
        <v>11621</v>
      </c>
      <c r="J2695">
        <v>0</v>
      </c>
      <c r="K2695">
        <v>0</v>
      </c>
      <c r="L2695" t="s">
        <v>70</v>
      </c>
      <c r="M2695" t="s">
        <v>74</v>
      </c>
      <c r="N2695" t="s">
        <v>75</v>
      </c>
      <c r="O2695" t="s">
        <v>77</v>
      </c>
      <c r="P2695">
        <v>2</v>
      </c>
      <c r="Q2695">
        <v>2</v>
      </c>
      <c r="R2695">
        <v>1</v>
      </c>
    </row>
    <row r="2696" spans="1:18" x14ac:dyDescent="0.25">
      <c r="A2696" s="8" t="s">
        <v>697</v>
      </c>
      <c r="B2696">
        <v>1</v>
      </c>
      <c r="C2696">
        <v>0</v>
      </c>
      <c r="D2696">
        <v>2020</v>
      </c>
      <c r="E2696">
        <v>12</v>
      </c>
      <c r="F2696" t="s">
        <v>650</v>
      </c>
      <c r="G2696">
        <v>6110</v>
      </c>
      <c r="H2696" t="b">
        <v>0</v>
      </c>
      <c r="I2696">
        <v>757.75</v>
      </c>
      <c r="J2696">
        <v>0</v>
      </c>
      <c r="K2696">
        <v>0</v>
      </c>
      <c r="L2696" t="s">
        <v>70</v>
      </c>
      <c r="M2696" t="s">
        <v>74</v>
      </c>
      <c r="N2696" t="s">
        <v>78</v>
      </c>
      <c r="O2696" t="s">
        <v>79</v>
      </c>
      <c r="P2696">
        <v>2</v>
      </c>
      <c r="Q2696">
        <v>2</v>
      </c>
      <c r="R2696">
        <v>2</v>
      </c>
    </row>
    <row r="2697" spans="1:18" x14ac:dyDescent="0.25">
      <c r="A2697" s="8" t="s">
        <v>697</v>
      </c>
      <c r="B2697">
        <v>1</v>
      </c>
      <c r="C2697">
        <v>1</v>
      </c>
      <c r="D2697">
        <v>2020</v>
      </c>
      <c r="E2697">
        <v>12</v>
      </c>
      <c r="F2697" t="s">
        <v>650</v>
      </c>
      <c r="G2697">
        <v>6110</v>
      </c>
      <c r="H2697" t="b">
        <v>0</v>
      </c>
      <c r="I2697">
        <v>3842.48</v>
      </c>
      <c r="J2697">
        <v>0</v>
      </c>
      <c r="K2697">
        <v>0</v>
      </c>
      <c r="L2697" t="s">
        <v>70</v>
      </c>
      <c r="M2697" t="s">
        <v>74</v>
      </c>
      <c r="N2697" t="s">
        <v>78</v>
      </c>
      <c r="O2697" t="s">
        <v>79</v>
      </c>
      <c r="P2697">
        <v>2</v>
      </c>
      <c r="Q2697">
        <v>2</v>
      </c>
      <c r="R2697">
        <v>2</v>
      </c>
    </row>
    <row r="2698" spans="1:18" x14ac:dyDescent="0.25">
      <c r="A2698" s="8" t="s">
        <v>697</v>
      </c>
      <c r="B2698">
        <v>1</v>
      </c>
      <c r="C2698">
        <v>0</v>
      </c>
      <c r="D2698">
        <v>2020</v>
      </c>
      <c r="E2698">
        <v>12</v>
      </c>
      <c r="F2698" t="s">
        <v>650</v>
      </c>
      <c r="G2698">
        <v>6111</v>
      </c>
      <c r="H2698" t="b">
        <v>0</v>
      </c>
      <c r="I2698">
        <v>15.75</v>
      </c>
      <c r="J2698">
        <v>0</v>
      </c>
      <c r="K2698">
        <v>0</v>
      </c>
      <c r="L2698" t="s">
        <v>70</v>
      </c>
      <c r="M2698" t="s">
        <v>74</v>
      </c>
      <c r="N2698" t="s">
        <v>78</v>
      </c>
      <c r="O2698" t="s">
        <v>80</v>
      </c>
      <c r="P2698">
        <v>2</v>
      </c>
      <c r="Q2698">
        <v>2</v>
      </c>
      <c r="R2698">
        <v>2</v>
      </c>
    </row>
    <row r="2699" spans="1:18" x14ac:dyDescent="0.25">
      <c r="A2699" s="8" t="s">
        <v>697</v>
      </c>
      <c r="B2699">
        <v>1</v>
      </c>
      <c r="C2699">
        <v>1</v>
      </c>
      <c r="D2699">
        <v>2020</v>
      </c>
      <c r="E2699">
        <v>12</v>
      </c>
      <c r="F2699" t="s">
        <v>650</v>
      </c>
      <c r="G2699">
        <v>6111</v>
      </c>
      <c r="H2699" t="b">
        <v>0</v>
      </c>
      <c r="I2699">
        <v>88.52</v>
      </c>
      <c r="J2699">
        <v>0</v>
      </c>
      <c r="K2699">
        <v>0</v>
      </c>
      <c r="L2699" t="s">
        <v>70</v>
      </c>
      <c r="M2699" t="s">
        <v>74</v>
      </c>
      <c r="N2699" t="s">
        <v>78</v>
      </c>
      <c r="O2699" t="s">
        <v>80</v>
      </c>
      <c r="P2699">
        <v>2</v>
      </c>
      <c r="Q2699">
        <v>2</v>
      </c>
      <c r="R2699">
        <v>2</v>
      </c>
    </row>
    <row r="2700" spans="1:18" x14ac:dyDescent="0.25">
      <c r="A2700" s="8" t="s">
        <v>697</v>
      </c>
      <c r="B2700">
        <v>1</v>
      </c>
      <c r="C2700">
        <v>0</v>
      </c>
      <c r="D2700">
        <v>2020</v>
      </c>
      <c r="E2700">
        <v>12</v>
      </c>
      <c r="F2700" t="s">
        <v>650</v>
      </c>
      <c r="G2700">
        <v>6120</v>
      </c>
      <c r="H2700" t="b">
        <v>0</v>
      </c>
      <c r="I2700">
        <v>35</v>
      </c>
      <c r="J2700">
        <v>0</v>
      </c>
      <c r="K2700">
        <v>0</v>
      </c>
      <c r="L2700" t="s">
        <v>70</v>
      </c>
      <c r="M2700" t="s">
        <v>74</v>
      </c>
      <c r="N2700" t="s">
        <v>78</v>
      </c>
      <c r="O2700" t="s">
        <v>81</v>
      </c>
      <c r="P2700">
        <v>2</v>
      </c>
      <c r="Q2700">
        <v>2</v>
      </c>
      <c r="R2700">
        <v>2</v>
      </c>
    </row>
    <row r="2701" spans="1:18" x14ac:dyDescent="0.25">
      <c r="A2701" s="8" t="s">
        <v>697</v>
      </c>
      <c r="B2701">
        <v>1</v>
      </c>
      <c r="C2701">
        <v>1</v>
      </c>
      <c r="D2701">
        <v>2020</v>
      </c>
      <c r="E2701">
        <v>12</v>
      </c>
      <c r="F2701" t="s">
        <v>650</v>
      </c>
      <c r="G2701">
        <v>6120</v>
      </c>
      <c r="H2701" t="b">
        <v>0</v>
      </c>
      <c r="I2701">
        <v>227.71</v>
      </c>
      <c r="J2701">
        <v>0</v>
      </c>
      <c r="K2701">
        <v>0</v>
      </c>
      <c r="L2701" t="s">
        <v>70</v>
      </c>
      <c r="M2701" t="s">
        <v>74</v>
      </c>
      <c r="N2701" t="s">
        <v>78</v>
      </c>
      <c r="O2701" t="s">
        <v>81</v>
      </c>
      <c r="P2701">
        <v>2</v>
      </c>
      <c r="Q2701">
        <v>2</v>
      </c>
      <c r="R2701">
        <v>2</v>
      </c>
    </row>
    <row r="2702" spans="1:18" x14ac:dyDescent="0.25">
      <c r="A2702" s="8" t="s">
        <v>697</v>
      </c>
      <c r="B2702">
        <v>1</v>
      </c>
      <c r="C2702">
        <v>1</v>
      </c>
      <c r="D2702">
        <v>2020</v>
      </c>
      <c r="E2702">
        <v>12</v>
      </c>
      <c r="F2702" t="s">
        <v>650</v>
      </c>
      <c r="G2702">
        <v>6201</v>
      </c>
      <c r="H2702" t="b">
        <v>0</v>
      </c>
      <c r="I2702">
        <v>5800</v>
      </c>
      <c r="J2702">
        <v>0</v>
      </c>
      <c r="K2702">
        <v>0</v>
      </c>
      <c r="L2702" t="s">
        <v>70</v>
      </c>
      <c r="M2702" t="s">
        <v>134</v>
      </c>
      <c r="N2702" t="s">
        <v>135</v>
      </c>
      <c r="O2702" t="s">
        <v>136</v>
      </c>
      <c r="P2702">
        <v>2</v>
      </c>
      <c r="Q2702">
        <v>3</v>
      </c>
      <c r="R2702">
        <v>1</v>
      </c>
    </row>
    <row r="2703" spans="1:18" x14ac:dyDescent="0.25">
      <c r="A2703" s="8" t="s">
        <v>697</v>
      </c>
      <c r="B2703">
        <v>1</v>
      </c>
      <c r="C2703">
        <v>0</v>
      </c>
      <c r="D2703">
        <v>2020</v>
      </c>
      <c r="E2703">
        <v>12</v>
      </c>
      <c r="F2703" t="s">
        <v>650</v>
      </c>
      <c r="G2703">
        <v>6650</v>
      </c>
      <c r="H2703" t="b">
        <v>0</v>
      </c>
      <c r="I2703">
        <v>200</v>
      </c>
      <c r="J2703">
        <v>0</v>
      </c>
      <c r="K2703">
        <v>0</v>
      </c>
      <c r="L2703" t="s">
        <v>70</v>
      </c>
      <c r="M2703" t="s">
        <v>82</v>
      </c>
      <c r="N2703" t="s">
        <v>94</v>
      </c>
      <c r="O2703" t="s">
        <v>96</v>
      </c>
      <c r="P2703">
        <v>2</v>
      </c>
      <c r="Q2703">
        <v>4</v>
      </c>
      <c r="R2703">
        <v>5</v>
      </c>
    </row>
    <row r="2704" spans="1:18" x14ac:dyDescent="0.25">
      <c r="A2704" s="8" t="s">
        <v>697</v>
      </c>
      <c r="B2704">
        <v>1</v>
      </c>
      <c r="C2704">
        <v>1</v>
      </c>
      <c r="D2704">
        <v>2020</v>
      </c>
      <c r="E2704">
        <v>12</v>
      </c>
      <c r="F2704" t="s">
        <v>650</v>
      </c>
      <c r="G2704">
        <v>6650</v>
      </c>
      <c r="H2704" t="b">
        <v>0</v>
      </c>
      <c r="I2704">
        <v>1600</v>
      </c>
      <c r="J2704">
        <v>0</v>
      </c>
      <c r="K2704">
        <v>0</v>
      </c>
      <c r="L2704" t="s">
        <v>70</v>
      </c>
      <c r="M2704" t="s">
        <v>82</v>
      </c>
      <c r="N2704" t="s">
        <v>94</v>
      </c>
      <c r="O2704" t="s">
        <v>96</v>
      </c>
      <c r="P2704">
        <v>2</v>
      </c>
      <c r="Q2704">
        <v>4</v>
      </c>
      <c r="R2704">
        <v>5</v>
      </c>
    </row>
    <row r="2705" spans="1:18" x14ac:dyDescent="0.25">
      <c r="A2705" s="8" t="s">
        <v>697</v>
      </c>
      <c r="B2705">
        <v>1</v>
      </c>
      <c r="C2705">
        <v>1</v>
      </c>
      <c r="D2705">
        <v>2020</v>
      </c>
      <c r="E2705">
        <v>12</v>
      </c>
      <c r="F2705" t="s">
        <v>651</v>
      </c>
      <c r="G2705">
        <v>1406</v>
      </c>
      <c r="H2705" t="b">
        <v>0</v>
      </c>
      <c r="I2705">
        <v>285</v>
      </c>
      <c r="J2705">
        <v>0</v>
      </c>
      <c r="K2705">
        <v>1</v>
      </c>
      <c r="L2705" t="s">
        <v>19</v>
      </c>
      <c r="M2705" t="s">
        <v>23</v>
      </c>
      <c r="N2705" t="s">
        <v>24</v>
      </c>
      <c r="O2705" t="s">
        <v>27</v>
      </c>
      <c r="P2705">
        <v>2</v>
      </c>
      <c r="Q2705">
        <v>2</v>
      </c>
      <c r="R2705">
        <v>4</v>
      </c>
    </row>
    <row r="2706" spans="1:18" x14ac:dyDescent="0.25">
      <c r="A2706" s="8" t="s">
        <v>697</v>
      </c>
      <c r="B2706">
        <v>1</v>
      </c>
      <c r="C2706">
        <v>1</v>
      </c>
      <c r="D2706">
        <v>2020</v>
      </c>
      <c r="E2706">
        <v>12</v>
      </c>
      <c r="F2706" t="s">
        <v>651</v>
      </c>
      <c r="G2706">
        <v>1800</v>
      </c>
      <c r="H2706" t="b">
        <v>0</v>
      </c>
      <c r="I2706">
        <v>285</v>
      </c>
      <c r="J2706">
        <v>1785</v>
      </c>
      <c r="K2706">
        <v>1</v>
      </c>
      <c r="L2706" t="s">
        <v>19</v>
      </c>
      <c r="M2706" t="s">
        <v>30</v>
      </c>
      <c r="N2706" t="s">
        <v>31</v>
      </c>
      <c r="O2706" t="s">
        <v>33</v>
      </c>
      <c r="P2706">
        <v>2</v>
      </c>
      <c r="Q2706">
        <v>4</v>
      </c>
      <c r="R2706">
        <v>1</v>
      </c>
    </row>
    <row r="2707" spans="1:18" x14ac:dyDescent="0.25">
      <c r="A2707" s="8" t="s">
        <v>697</v>
      </c>
      <c r="B2707">
        <v>1</v>
      </c>
      <c r="C2707">
        <v>1</v>
      </c>
      <c r="D2707">
        <v>2020</v>
      </c>
      <c r="E2707">
        <v>12</v>
      </c>
      <c r="F2707" t="s">
        <v>651</v>
      </c>
      <c r="G2707">
        <v>3820</v>
      </c>
      <c r="H2707" t="b">
        <v>0</v>
      </c>
      <c r="I2707">
        <v>0</v>
      </c>
      <c r="J2707">
        <v>285</v>
      </c>
      <c r="K2707">
        <v>2</v>
      </c>
      <c r="L2707" t="s">
        <v>51</v>
      </c>
      <c r="M2707" t="s">
        <v>52</v>
      </c>
      <c r="N2707" t="s">
        <v>52</v>
      </c>
      <c r="O2707" t="s">
        <v>119</v>
      </c>
      <c r="P2707">
        <v>3</v>
      </c>
      <c r="Q2707">
        <v>8</v>
      </c>
      <c r="R2707">
        <v>1</v>
      </c>
    </row>
    <row r="2708" spans="1:18" x14ac:dyDescent="0.25">
      <c r="A2708" s="8" t="s">
        <v>697</v>
      </c>
      <c r="B2708">
        <v>1</v>
      </c>
      <c r="C2708">
        <v>1</v>
      </c>
      <c r="D2708">
        <v>2020</v>
      </c>
      <c r="E2708">
        <v>12</v>
      </c>
      <c r="F2708" t="s">
        <v>651</v>
      </c>
      <c r="G2708">
        <v>6850</v>
      </c>
      <c r="H2708" t="b">
        <v>0</v>
      </c>
      <c r="I2708">
        <v>1500</v>
      </c>
      <c r="J2708">
        <v>0</v>
      </c>
      <c r="K2708">
        <v>0</v>
      </c>
      <c r="L2708" t="s">
        <v>70</v>
      </c>
      <c r="M2708" t="s">
        <v>82</v>
      </c>
      <c r="N2708" t="s">
        <v>103</v>
      </c>
      <c r="O2708" t="s">
        <v>103</v>
      </c>
      <c r="P2708">
        <v>2</v>
      </c>
      <c r="Q2708">
        <v>4</v>
      </c>
      <c r="R2708">
        <v>11</v>
      </c>
    </row>
    <row r="2709" spans="1:18" x14ac:dyDescent="0.25">
      <c r="A2709" s="8" t="s">
        <v>697</v>
      </c>
      <c r="B2709">
        <v>1</v>
      </c>
      <c r="C2709">
        <v>1</v>
      </c>
      <c r="D2709">
        <v>2020</v>
      </c>
      <c r="E2709">
        <v>12</v>
      </c>
      <c r="F2709" t="s">
        <v>655</v>
      </c>
      <c r="G2709">
        <v>630</v>
      </c>
      <c r="H2709" t="b">
        <v>0</v>
      </c>
      <c r="I2709">
        <v>3650</v>
      </c>
      <c r="J2709">
        <v>450</v>
      </c>
      <c r="K2709">
        <v>1</v>
      </c>
      <c r="L2709" t="s">
        <v>9</v>
      </c>
      <c r="M2709" t="s">
        <v>13</v>
      </c>
      <c r="N2709" t="s">
        <v>14</v>
      </c>
      <c r="O2709" t="s">
        <v>16</v>
      </c>
      <c r="P2709">
        <v>1</v>
      </c>
      <c r="Q2709">
        <v>2</v>
      </c>
      <c r="R2709">
        <v>3</v>
      </c>
    </row>
    <row r="2710" spans="1:18" x14ac:dyDescent="0.25">
      <c r="A2710" s="8" t="s">
        <v>697</v>
      </c>
      <c r="B2710">
        <v>1</v>
      </c>
      <c r="C2710">
        <v>1</v>
      </c>
      <c r="D2710">
        <v>2020</v>
      </c>
      <c r="E2710">
        <v>12</v>
      </c>
      <c r="F2710" t="s">
        <v>655</v>
      </c>
      <c r="G2710">
        <v>1406</v>
      </c>
      <c r="H2710" t="b">
        <v>0</v>
      </c>
      <c r="I2710">
        <v>3049.5</v>
      </c>
      <c r="J2710">
        <v>0</v>
      </c>
      <c r="K2710">
        <v>1</v>
      </c>
      <c r="L2710" t="s">
        <v>19</v>
      </c>
      <c r="M2710" t="s">
        <v>23</v>
      </c>
      <c r="N2710" t="s">
        <v>24</v>
      </c>
      <c r="O2710" t="s">
        <v>27</v>
      </c>
      <c r="P2710">
        <v>2</v>
      </c>
      <c r="Q2710">
        <v>2</v>
      </c>
      <c r="R2710">
        <v>4</v>
      </c>
    </row>
    <row r="2711" spans="1:18" x14ac:dyDescent="0.25">
      <c r="A2711" s="8" t="s">
        <v>697</v>
      </c>
      <c r="B2711">
        <v>1</v>
      </c>
      <c r="C2711">
        <v>1</v>
      </c>
      <c r="D2711">
        <v>2020</v>
      </c>
      <c r="E2711">
        <v>12</v>
      </c>
      <c r="F2711" t="s">
        <v>655</v>
      </c>
      <c r="G2711">
        <v>1800</v>
      </c>
      <c r="H2711" t="b">
        <v>0</v>
      </c>
      <c r="I2711">
        <v>3049.5</v>
      </c>
      <c r="J2711">
        <v>19099.5</v>
      </c>
      <c r="K2711">
        <v>1</v>
      </c>
      <c r="L2711" t="s">
        <v>19</v>
      </c>
      <c r="M2711" t="s">
        <v>30</v>
      </c>
      <c r="N2711" t="s">
        <v>31</v>
      </c>
      <c r="O2711" t="s">
        <v>33</v>
      </c>
      <c r="P2711">
        <v>2</v>
      </c>
      <c r="Q2711">
        <v>4</v>
      </c>
      <c r="R2711">
        <v>1</v>
      </c>
    </row>
    <row r="2712" spans="1:18" x14ac:dyDescent="0.25">
      <c r="A2712" s="8" t="s">
        <v>697</v>
      </c>
      <c r="B2712">
        <v>1</v>
      </c>
      <c r="C2712">
        <v>1</v>
      </c>
      <c r="D2712">
        <v>2020</v>
      </c>
      <c r="E2712">
        <v>12</v>
      </c>
      <c r="F2712" t="s">
        <v>655</v>
      </c>
      <c r="G2712">
        <v>3300</v>
      </c>
      <c r="H2712" t="b">
        <v>0</v>
      </c>
      <c r="I2712">
        <v>2380</v>
      </c>
      <c r="J2712">
        <v>2380</v>
      </c>
      <c r="K2712">
        <v>2</v>
      </c>
      <c r="L2712" t="s">
        <v>51</v>
      </c>
      <c r="M2712" t="s">
        <v>149</v>
      </c>
      <c r="N2712" t="s">
        <v>149</v>
      </c>
      <c r="O2712" t="s">
        <v>150</v>
      </c>
      <c r="P2712">
        <v>3</v>
      </c>
      <c r="Q2712">
        <v>4</v>
      </c>
      <c r="R2712">
        <v>1</v>
      </c>
    </row>
    <row r="2713" spans="1:18" x14ac:dyDescent="0.25">
      <c r="A2713" s="8" t="s">
        <v>697</v>
      </c>
      <c r="B2713">
        <v>1</v>
      </c>
      <c r="C2713">
        <v>1</v>
      </c>
      <c r="D2713">
        <v>2020</v>
      </c>
      <c r="E2713">
        <v>12</v>
      </c>
      <c r="F2713" t="s">
        <v>655</v>
      </c>
      <c r="G2713">
        <v>3820</v>
      </c>
      <c r="H2713" t="b">
        <v>0</v>
      </c>
      <c r="I2713">
        <v>0</v>
      </c>
      <c r="J2713">
        <v>3049.5</v>
      </c>
      <c r="K2713">
        <v>2</v>
      </c>
      <c r="L2713" t="s">
        <v>51</v>
      </c>
      <c r="M2713" t="s">
        <v>52</v>
      </c>
      <c r="N2713" t="s">
        <v>52</v>
      </c>
      <c r="O2713" t="s">
        <v>119</v>
      </c>
      <c r="P2713">
        <v>3</v>
      </c>
      <c r="Q2713">
        <v>8</v>
      </c>
      <c r="R2713">
        <v>1</v>
      </c>
    </row>
    <row r="2714" spans="1:18" x14ac:dyDescent="0.25">
      <c r="A2714" s="8" t="s">
        <v>697</v>
      </c>
      <c r="B2714">
        <v>1</v>
      </c>
      <c r="C2714">
        <v>1</v>
      </c>
      <c r="D2714">
        <v>2020</v>
      </c>
      <c r="E2714">
        <v>12</v>
      </c>
      <c r="F2714" t="s">
        <v>655</v>
      </c>
      <c r="G2714">
        <v>5400</v>
      </c>
      <c r="H2714" t="b">
        <v>0</v>
      </c>
      <c r="I2714">
        <v>1000</v>
      </c>
      <c r="J2714">
        <v>0</v>
      </c>
      <c r="K2714">
        <v>0</v>
      </c>
      <c r="L2714" t="s">
        <v>70</v>
      </c>
      <c r="M2714" t="s">
        <v>71</v>
      </c>
      <c r="N2714" t="s">
        <v>72</v>
      </c>
      <c r="O2714" t="s">
        <v>152</v>
      </c>
      <c r="P2714">
        <v>2</v>
      </c>
      <c r="Q2714">
        <v>1</v>
      </c>
      <c r="R2714">
        <v>2</v>
      </c>
    </row>
    <row r="2715" spans="1:18" x14ac:dyDescent="0.25">
      <c r="A2715" s="8" t="s">
        <v>697</v>
      </c>
      <c r="B2715">
        <v>1</v>
      </c>
      <c r="C2715">
        <v>1</v>
      </c>
      <c r="D2715">
        <v>2020</v>
      </c>
      <c r="E2715">
        <v>12</v>
      </c>
      <c r="F2715" t="s">
        <v>655</v>
      </c>
      <c r="G2715">
        <v>6220</v>
      </c>
      <c r="H2715" t="b">
        <v>0</v>
      </c>
      <c r="I2715">
        <v>450</v>
      </c>
      <c r="J2715">
        <v>0</v>
      </c>
      <c r="K2715">
        <v>0</v>
      </c>
      <c r="L2715" t="s">
        <v>70</v>
      </c>
      <c r="M2715" t="s">
        <v>134</v>
      </c>
      <c r="N2715" t="s">
        <v>137</v>
      </c>
      <c r="O2715" t="s">
        <v>138</v>
      </c>
      <c r="P2715">
        <v>2</v>
      </c>
      <c r="Q2715">
        <v>3</v>
      </c>
      <c r="R2715">
        <v>2</v>
      </c>
    </row>
    <row r="2716" spans="1:18" x14ac:dyDescent="0.25">
      <c r="A2716" s="8" t="s">
        <v>697</v>
      </c>
      <c r="B2716">
        <v>1</v>
      </c>
      <c r="C2716">
        <v>1</v>
      </c>
      <c r="D2716">
        <v>2020</v>
      </c>
      <c r="E2716">
        <v>12</v>
      </c>
      <c r="F2716" t="s">
        <v>655</v>
      </c>
      <c r="G2716">
        <v>6301</v>
      </c>
      <c r="H2716" t="b">
        <v>0</v>
      </c>
      <c r="I2716">
        <v>2300</v>
      </c>
      <c r="J2716">
        <v>0</v>
      </c>
      <c r="K2716">
        <v>0</v>
      </c>
      <c r="L2716" t="s">
        <v>70</v>
      </c>
      <c r="M2716" t="s">
        <v>82</v>
      </c>
      <c r="N2716" t="s">
        <v>83</v>
      </c>
      <c r="O2716" t="s">
        <v>122</v>
      </c>
      <c r="P2716">
        <v>2</v>
      </c>
      <c r="Q2716">
        <v>4</v>
      </c>
      <c r="R2716">
        <v>10</v>
      </c>
    </row>
    <row r="2717" spans="1:18" x14ac:dyDescent="0.25">
      <c r="A2717" s="8" t="s">
        <v>697</v>
      </c>
      <c r="B2717">
        <v>1</v>
      </c>
      <c r="C2717">
        <v>1</v>
      </c>
      <c r="D2717">
        <v>2020</v>
      </c>
      <c r="E2717">
        <v>12</v>
      </c>
      <c r="F2717" t="s">
        <v>655</v>
      </c>
      <c r="G2717">
        <v>6470</v>
      </c>
      <c r="H2717" t="b">
        <v>0</v>
      </c>
      <c r="I2717">
        <v>1000</v>
      </c>
      <c r="J2717">
        <v>0</v>
      </c>
      <c r="K2717">
        <v>0</v>
      </c>
      <c r="L2717" t="s">
        <v>70</v>
      </c>
      <c r="M2717" t="s">
        <v>82</v>
      </c>
      <c r="N2717" t="s">
        <v>91</v>
      </c>
      <c r="O2717" t="s">
        <v>92</v>
      </c>
      <c r="P2717">
        <v>2</v>
      </c>
      <c r="Q2717">
        <v>4</v>
      </c>
      <c r="R2717">
        <v>3</v>
      </c>
    </row>
    <row r="2718" spans="1:18" x14ac:dyDescent="0.25">
      <c r="A2718" s="8" t="s">
        <v>697</v>
      </c>
      <c r="B2718">
        <v>1</v>
      </c>
      <c r="C2718">
        <v>1</v>
      </c>
      <c r="D2718">
        <v>2020</v>
      </c>
      <c r="E2718">
        <v>12</v>
      </c>
      <c r="F2718" t="s">
        <v>655</v>
      </c>
      <c r="G2718">
        <v>6835</v>
      </c>
      <c r="H2718" t="b">
        <v>0</v>
      </c>
      <c r="I2718">
        <v>5000</v>
      </c>
      <c r="J2718">
        <v>0</v>
      </c>
      <c r="K2718">
        <v>0</v>
      </c>
      <c r="L2718" t="s">
        <v>70</v>
      </c>
      <c r="M2718" t="s">
        <v>82</v>
      </c>
      <c r="N2718" t="s">
        <v>83</v>
      </c>
      <c r="O2718" t="s">
        <v>153</v>
      </c>
      <c r="P2718">
        <v>2</v>
      </c>
      <c r="Q2718">
        <v>4</v>
      </c>
      <c r="R2718">
        <v>10</v>
      </c>
    </row>
    <row r="2719" spans="1:18" x14ac:dyDescent="0.25">
      <c r="A2719" s="8" t="s">
        <v>697</v>
      </c>
      <c r="B2719">
        <v>1</v>
      </c>
      <c r="C2719">
        <v>1</v>
      </c>
      <c r="D2719">
        <v>2020</v>
      </c>
      <c r="E2719">
        <v>12</v>
      </c>
      <c r="F2719" t="s">
        <v>655</v>
      </c>
      <c r="G2719">
        <v>6859</v>
      </c>
      <c r="H2719" t="b">
        <v>0</v>
      </c>
      <c r="I2719">
        <v>3100</v>
      </c>
      <c r="J2719">
        <v>0</v>
      </c>
      <c r="K2719">
        <v>0</v>
      </c>
      <c r="L2719" t="s">
        <v>70</v>
      </c>
      <c r="M2719" t="s">
        <v>82</v>
      </c>
      <c r="N2719" t="s">
        <v>103</v>
      </c>
      <c r="O2719" t="s">
        <v>105</v>
      </c>
      <c r="P2719">
        <v>2</v>
      </c>
      <c r="Q2719">
        <v>4</v>
      </c>
      <c r="R2719">
        <v>11</v>
      </c>
    </row>
    <row r="2720" spans="1:18" x14ac:dyDescent="0.25">
      <c r="A2720" s="8" t="s">
        <v>697</v>
      </c>
      <c r="B2720">
        <v>1</v>
      </c>
      <c r="C2720">
        <v>0</v>
      </c>
      <c r="D2720">
        <v>2020</v>
      </c>
      <c r="E2720">
        <v>12</v>
      </c>
      <c r="F2720" t="s">
        <v>652</v>
      </c>
      <c r="G2720">
        <v>1406</v>
      </c>
      <c r="H2720" t="b">
        <v>0</v>
      </c>
      <c r="I2720">
        <v>380</v>
      </c>
      <c r="J2720">
        <v>0</v>
      </c>
      <c r="K2720">
        <v>1</v>
      </c>
      <c r="L2720" t="s">
        <v>19</v>
      </c>
      <c r="M2720" t="s">
        <v>23</v>
      </c>
      <c r="N2720" t="s">
        <v>24</v>
      </c>
      <c r="O2720" t="s">
        <v>27</v>
      </c>
      <c r="P2720">
        <v>2</v>
      </c>
      <c r="Q2720">
        <v>2</v>
      </c>
      <c r="R2720">
        <v>4</v>
      </c>
    </row>
    <row r="2721" spans="1:18" x14ac:dyDescent="0.25">
      <c r="A2721" s="8" t="s">
        <v>697</v>
      </c>
      <c r="B2721">
        <v>1</v>
      </c>
      <c r="C2721">
        <v>1</v>
      </c>
      <c r="D2721">
        <v>2020</v>
      </c>
      <c r="E2721">
        <v>12</v>
      </c>
      <c r="F2721" t="s">
        <v>652</v>
      </c>
      <c r="G2721">
        <v>1406</v>
      </c>
      <c r="H2721" t="b">
        <v>0</v>
      </c>
      <c r="I2721">
        <v>456</v>
      </c>
      <c r="J2721">
        <v>0</v>
      </c>
      <c r="K2721">
        <v>1</v>
      </c>
      <c r="L2721" t="s">
        <v>19</v>
      </c>
      <c r="M2721" t="s">
        <v>23</v>
      </c>
      <c r="N2721" t="s">
        <v>24</v>
      </c>
      <c r="O2721" t="s">
        <v>27</v>
      </c>
      <c r="P2721">
        <v>2</v>
      </c>
      <c r="Q2721">
        <v>2</v>
      </c>
      <c r="R2721">
        <v>4</v>
      </c>
    </row>
    <row r="2722" spans="1:18" x14ac:dyDescent="0.25">
      <c r="A2722" s="8" t="s">
        <v>697</v>
      </c>
      <c r="B2722">
        <v>1</v>
      </c>
      <c r="C2722">
        <v>0</v>
      </c>
      <c r="D2722">
        <v>2020</v>
      </c>
      <c r="E2722">
        <v>12</v>
      </c>
      <c r="F2722" t="s">
        <v>652</v>
      </c>
      <c r="G2722">
        <v>1800</v>
      </c>
      <c r="H2722" t="b">
        <v>0</v>
      </c>
      <c r="I2722">
        <v>380</v>
      </c>
      <c r="J2722">
        <v>2380</v>
      </c>
      <c r="K2722">
        <v>1</v>
      </c>
      <c r="L2722" t="s">
        <v>19</v>
      </c>
      <c r="M2722" t="s">
        <v>30</v>
      </c>
      <c r="N2722" t="s">
        <v>31</v>
      </c>
      <c r="O2722" t="s">
        <v>33</v>
      </c>
      <c r="P2722">
        <v>2</v>
      </c>
      <c r="Q2722">
        <v>4</v>
      </c>
      <c r="R2722">
        <v>1</v>
      </c>
    </row>
    <row r="2723" spans="1:18" x14ac:dyDescent="0.25">
      <c r="A2723" s="8" t="s">
        <v>697</v>
      </c>
      <c r="B2723">
        <v>1</v>
      </c>
      <c r="C2723">
        <v>1</v>
      </c>
      <c r="D2723">
        <v>2020</v>
      </c>
      <c r="E2723">
        <v>12</v>
      </c>
      <c r="F2723" t="s">
        <v>652</v>
      </c>
      <c r="G2723">
        <v>1800</v>
      </c>
      <c r="H2723" t="b">
        <v>0</v>
      </c>
      <c r="I2723">
        <v>456</v>
      </c>
      <c r="J2723">
        <v>15230.92</v>
      </c>
      <c r="K2723">
        <v>1</v>
      </c>
      <c r="L2723" t="s">
        <v>19</v>
      </c>
      <c r="M2723" t="s">
        <v>30</v>
      </c>
      <c r="N2723" t="s">
        <v>31</v>
      </c>
      <c r="O2723" t="s">
        <v>33</v>
      </c>
      <c r="P2723">
        <v>2</v>
      </c>
      <c r="Q2723">
        <v>4</v>
      </c>
      <c r="R2723">
        <v>1</v>
      </c>
    </row>
    <row r="2724" spans="1:18" x14ac:dyDescent="0.25">
      <c r="A2724" s="8" t="s">
        <v>697</v>
      </c>
      <c r="B2724">
        <v>1</v>
      </c>
      <c r="C2724">
        <v>1</v>
      </c>
      <c r="D2724">
        <v>2020</v>
      </c>
      <c r="E2724">
        <v>12</v>
      </c>
      <c r="F2724" t="s">
        <v>652</v>
      </c>
      <c r="G2724">
        <v>3300</v>
      </c>
      <c r="H2724" t="b">
        <v>0</v>
      </c>
      <c r="I2724">
        <v>1785</v>
      </c>
      <c r="J2724">
        <v>1785</v>
      </c>
      <c r="K2724">
        <v>2</v>
      </c>
      <c r="L2724" t="s">
        <v>51</v>
      </c>
      <c r="M2724" t="s">
        <v>149</v>
      </c>
      <c r="N2724" t="s">
        <v>149</v>
      </c>
      <c r="O2724" t="s">
        <v>150</v>
      </c>
      <c r="P2724">
        <v>3</v>
      </c>
      <c r="Q2724">
        <v>4</v>
      </c>
      <c r="R2724">
        <v>1</v>
      </c>
    </row>
    <row r="2725" spans="1:18" x14ac:dyDescent="0.25">
      <c r="A2725" s="8" t="s">
        <v>697</v>
      </c>
      <c r="B2725">
        <v>1</v>
      </c>
      <c r="C2725">
        <v>0</v>
      </c>
      <c r="D2725">
        <v>2020</v>
      </c>
      <c r="E2725">
        <v>12</v>
      </c>
      <c r="F2725" t="s">
        <v>652</v>
      </c>
      <c r="G2725">
        <v>3820</v>
      </c>
      <c r="H2725" t="b">
        <v>0</v>
      </c>
      <c r="I2725">
        <v>0</v>
      </c>
      <c r="J2725">
        <v>380</v>
      </c>
      <c r="K2725">
        <v>2</v>
      </c>
      <c r="L2725" t="s">
        <v>51</v>
      </c>
      <c r="M2725" t="s">
        <v>52</v>
      </c>
      <c r="N2725" t="s">
        <v>52</v>
      </c>
      <c r="O2725" t="s">
        <v>119</v>
      </c>
      <c r="P2725">
        <v>3</v>
      </c>
      <c r="Q2725">
        <v>8</v>
      </c>
      <c r="R2725">
        <v>1</v>
      </c>
    </row>
    <row r="2726" spans="1:18" x14ac:dyDescent="0.25">
      <c r="A2726" s="8" t="s">
        <v>697</v>
      </c>
      <c r="B2726">
        <v>1</v>
      </c>
      <c r="C2726">
        <v>1</v>
      </c>
      <c r="D2726">
        <v>2020</v>
      </c>
      <c r="E2726">
        <v>12</v>
      </c>
      <c r="F2726" t="s">
        <v>652</v>
      </c>
      <c r="G2726">
        <v>3820</v>
      </c>
      <c r="H2726" t="b">
        <v>0</v>
      </c>
      <c r="I2726">
        <v>0</v>
      </c>
      <c r="J2726">
        <v>456</v>
      </c>
      <c r="K2726">
        <v>2</v>
      </c>
      <c r="L2726" t="s">
        <v>51</v>
      </c>
      <c r="M2726" t="s">
        <v>52</v>
      </c>
      <c r="N2726" t="s">
        <v>52</v>
      </c>
      <c r="O2726" t="s">
        <v>119</v>
      </c>
      <c r="P2726">
        <v>3</v>
      </c>
      <c r="Q2726">
        <v>8</v>
      </c>
      <c r="R2726">
        <v>1</v>
      </c>
    </row>
    <row r="2727" spans="1:18" x14ac:dyDescent="0.25">
      <c r="A2727" s="8" t="s">
        <v>697</v>
      </c>
      <c r="B2727">
        <v>1</v>
      </c>
      <c r="C2727">
        <v>1</v>
      </c>
      <c r="D2727">
        <v>2020</v>
      </c>
      <c r="E2727">
        <v>12</v>
      </c>
      <c r="F2727" t="s">
        <v>652</v>
      </c>
      <c r="G2727">
        <v>6024</v>
      </c>
      <c r="H2727" t="b">
        <v>0</v>
      </c>
      <c r="I2727">
        <v>10000</v>
      </c>
      <c r="J2727">
        <v>0</v>
      </c>
      <c r="K2727">
        <v>0</v>
      </c>
      <c r="L2727" t="s">
        <v>70</v>
      </c>
      <c r="M2727" t="s">
        <v>74</v>
      </c>
      <c r="N2727" t="s">
        <v>75</v>
      </c>
      <c r="O2727" t="s">
        <v>77</v>
      </c>
      <c r="P2727">
        <v>2</v>
      </c>
      <c r="Q2727">
        <v>2</v>
      </c>
      <c r="R2727">
        <v>1</v>
      </c>
    </row>
    <row r="2728" spans="1:18" x14ac:dyDescent="0.25">
      <c r="A2728" s="8" t="s">
        <v>697</v>
      </c>
      <c r="B2728">
        <v>1</v>
      </c>
      <c r="C2728">
        <v>1</v>
      </c>
      <c r="D2728">
        <v>2020</v>
      </c>
      <c r="E2728">
        <v>12</v>
      </c>
      <c r="F2728" t="s">
        <v>652</v>
      </c>
      <c r="G2728">
        <v>6110</v>
      </c>
      <c r="H2728" t="b">
        <v>0</v>
      </c>
      <c r="I2728">
        <v>1243.8700000000001</v>
      </c>
      <c r="J2728">
        <v>0</v>
      </c>
      <c r="K2728">
        <v>0</v>
      </c>
      <c r="L2728" t="s">
        <v>70</v>
      </c>
      <c r="M2728" t="s">
        <v>74</v>
      </c>
      <c r="N2728" t="s">
        <v>78</v>
      </c>
      <c r="O2728" t="s">
        <v>79</v>
      </c>
      <c r="P2728">
        <v>2</v>
      </c>
      <c r="Q2728">
        <v>2</v>
      </c>
      <c r="R2728">
        <v>2</v>
      </c>
    </row>
    <row r="2729" spans="1:18" x14ac:dyDescent="0.25">
      <c r="A2729" s="8" t="s">
        <v>697</v>
      </c>
      <c r="B2729">
        <v>1</v>
      </c>
      <c r="C2729">
        <v>1</v>
      </c>
      <c r="D2729">
        <v>2020</v>
      </c>
      <c r="E2729">
        <v>12</v>
      </c>
      <c r="F2729" t="s">
        <v>652</v>
      </c>
      <c r="G2729">
        <v>6111</v>
      </c>
      <c r="H2729" t="b">
        <v>0</v>
      </c>
      <c r="I2729">
        <v>31.05</v>
      </c>
      <c r="J2729">
        <v>0</v>
      </c>
      <c r="K2729">
        <v>0</v>
      </c>
      <c r="L2729" t="s">
        <v>70</v>
      </c>
      <c r="M2729" t="s">
        <v>74</v>
      </c>
      <c r="N2729" t="s">
        <v>78</v>
      </c>
      <c r="O2729" t="s">
        <v>80</v>
      </c>
      <c r="P2729">
        <v>2</v>
      </c>
      <c r="Q2729">
        <v>2</v>
      </c>
      <c r="R2729">
        <v>2</v>
      </c>
    </row>
    <row r="2730" spans="1:18" x14ac:dyDescent="0.25">
      <c r="A2730" s="8" t="s">
        <v>697</v>
      </c>
      <c r="B2730">
        <v>1</v>
      </c>
      <c r="C2730">
        <v>1</v>
      </c>
      <c r="D2730">
        <v>2020</v>
      </c>
      <c r="E2730">
        <v>12</v>
      </c>
      <c r="F2730" t="s">
        <v>652</v>
      </c>
      <c r="G2730">
        <v>6120</v>
      </c>
      <c r="H2730" t="b">
        <v>0</v>
      </c>
      <c r="I2730">
        <v>100</v>
      </c>
      <c r="J2730">
        <v>0</v>
      </c>
      <c r="K2730">
        <v>0</v>
      </c>
      <c r="L2730" t="s">
        <v>70</v>
      </c>
      <c r="M2730" t="s">
        <v>74</v>
      </c>
      <c r="N2730" t="s">
        <v>78</v>
      </c>
      <c r="O2730" t="s">
        <v>81</v>
      </c>
      <c r="P2730">
        <v>2</v>
      </c>
      <c r="Q2730">
        <v>2</v>
      </c>
      <c r="R2730">
        <v>2</v>
      </c>
    </row>
    <row r="2731" spans="1:18" x14ac:dyDescent="0.25">
      <c r="A2731" s="8" t="s">
        <v>697</v>
      </c>
      <c r="B2731">
        <v>1</v>
      </c>
      <c r="C2731">
        <v>1</v>
      </c>
      <c r="D2731">
        <v>2020</v>
      </c>
      <c r="E2731">
        <v>12</v>
      </c>
      <c r="F2731" t="s">
        <v>652</v>
      </c>
      <c r="G2731">
        <v>6560</v>
      </c>
      <c r="H2731" t="b">
        <v>0</v>
      </c>
      <c r="I2731">
        <v>600</v>
      </c>
      <c r="J2731">
        <v>0</v>
      </c>
      <c r="K2731">
        <v>0</v>
      </c>
      <c r="L2731" t="s">
        <v>70</v>
      </c>
      <c r="M2731" t="s">
        <v>82</v>
      </c>
      <c r="N2731" t="s">
        <v>154</v>
      </c>
      <c r="O2731" t="s">
        <v>155</v>
      </c>
      <c r="P2731">
        <v>2</v>
      </c>
      <c r="Q2731">
        <v>4</v>
      </c>
      <c r="R2731">
        <v>4</v>
      </c>
    </row>
    <row r="2732" spans="1:18" x14ac:dyDescent="0.25">
      <c r="A2732" s="8" t="s">
        <v>697</v>
      </c>
      <c r="B2732">
        <v>1</v>
      </c>
      <c r="C2732">
        <v>1</v>
      </c>
      <c r="D2732">
        <v>2020</v>
      </c>
      <c r="E2732">
        <v>12</v>
      </c>
      <c r="F2732" t="s">
        <v>652</v>
      </c>
      <c r="G2732">
        <v>6600</v>
      </c>
      <c r="H2732" t="b">
        <v>0</v>
      </c>
      <c r="I2732">
        <v>1500</v>
      </c>
      <c r="J2732">
        <v>0</v>
      </c>
      <c r="K2732">
        <v>0</v>
      </c>
      <c r="L2732" t="s">
        <v>70</v>
      </c>
      <c r="M2732" t="s">
        <v>82</v>
      </c>
      <c r="N2732" t="s">
        <v>94</v>
      </c>
      <c r="O2732" t="s">
        <v>116</v>
      </c>
      <c r="P2732">
        <v>2</v>
      </c>
      <c r="Q2732">
        <v>4</v>
      </c>
      <c r="R2732">
        <v>5</v>
      </c>
    </row>
    <row r="2733" spans="1:18" x14ac:dyDescent="0.25">
      <c r="A2733" s="8" t="s">
        <v>697</v>
      </c>
      <c r="B2733">
        <v>1</v>
      </c>
      <c r="C2733">
        <v>1</v>
      </c>
      <c r="D2733">
        <v>2020</v>
      </c>
      <c r="E2733">
        <v>12</v>
      </c>
      <c r="F2733" t="s">
        <v>652</v>
      </c>
      <c r="G2733">
        <v>6640</v>
      </c>
      <c r="H2733" t="b">
        <v>0</v>
      </c>
      <c r="I2733">
        <v>300</v>
      </c>
      <c r="J2733">
        <v>0</v>
      </c>
      <c r="K2733">
        <v>0</v>
      </c>
      <c r="L2733" t="s">
        <v>70</v>
      </c>
      <c r="M2733" t="s">
        <v>82</v>
      </c>
      <c r="N2733" t="s">
        <v>94</v>
      </c>
      <c r="O2733" t="s">
        <v>95</v>
      </c>
      <c r="P2733">
        <v>2</v>
      </c>
      <c r="Q2733">
        <v>4</v>
      </c>
      <c r="R2733">
        <v>5</v>
      </c>
    </row>
    <row r="2734" spans="1:18" x14ac:dyDescent="0.25">
      <c r="A2734" s="8" t="s">
        <v>697</v>
      </c>
      <c r="B2734">
        <v>1</v>
      </c>
      <c r="C2734">
        <v>1</v>
      </c>
      <c r="D2734">
        <v>2020</v>
      </c>
      <c r="E2734">
        <v>12</v>
      </c>
      <c r="F2734" t="s">
        <v>652</v>
      </c>
      <c r="G2734">
        <v>6650</v>
      </c>
      <c r="H2734" t="b">
        <v>0</v>
      </c>
      <c r="I2734">
        <v>1000</v>
      </c>
      <c r="J2734">
        <v>0</v>
      </c>
      <c r="K2734">
        <v>0</v>
      </c>
      <c r="L2734" t="s">
        <v>70</v>
      </c>
      <c r="M2734" t="s">
        <v>82</v>
      </c>
      <c r="N2734" t="s">
        <v>94</v>
      </c>
      <c r="O2734" t="s">
        <v>96</v>
      </c>
      <c r="P2734">
        <v>2</v>
      </c>
      <c r="Q2734">
        <v>4</v>
      </c>
      <c r="R2734">
        <v>5</v>
      </c>
    </row>
    <row r="2735" spans="1:18" x14ac:dyDescent="0.25">
      <c r="A2735" s="8" t="s">
        <v>697</v>
      </c>
      <c r="B2735">
        <v>1</v>
      </c>
      <c r="C2735">
        <v>0</v>
      </c>
      <c r="D2735">
        <v>2020</v>
      </c>
      <c r="E2735">
        <v>12</v>
      </c>
      <c r="F2735" t="s">
        <v>652</v>
      </c>
      <c r="G2735">
        <v>6825</v>
      </c>
      <c r="H2735" t="b">
        <v>0</v>
      </c>
      <c r="I2735">
        <v>2000</v>
      </c>
      <c r="J2735">
        <v>0</v>
      </c>
      <c r="K2735">
        <v>0</v>
      </c>
      <c r="L2735" t="s">
        <v>70</v>
      </c>
      <c r="M2735" t="s">
        <v>82</v>
      </c>
      <c r="N2735" t="s">
        <v>101</v>
      </c>
      <c r="O2735" t="s">
        <v>102</v>
      </c>
      <c r="P2735">
        <v>2</v>
      </c>
      <c r="Q2735">
        <v>4</v>
      </c>
      <c r="R2735">
        <v>9</v>
      </c>
    </row>
    <row r="2736" spans="1:18" x14ac:dyDescent="0.25">
      <c r="A2736" s="8" t="s">
        <v>697</v>
      </c>
      <c r="B2736">
        <v>1</v>
      </c>
      <c r="C2736">
        <v>0</v>
      </c>
      <c r="D2736">
        <v>2020</v>
      </c>
      <c r="E2736">
        <v>12</v>
      </c>
      <c r="F2736" t="s">
        <v>653</v>
      </c>
      <c r="G2736">
        <v>143</v>
      </c>
      <c r="H2736" t="b">
        <v>0</v>
      </c>
      <c r="I2736">
        <v>162080.78</v>
      </c>
      <c r="J2736">
        <v>0</v>
      </c>
      <c r="K2736">
        <v>1</v>
      </c>
      <c r="L2736" t="s">
        <v>9</v>
      </c>
      <c r="M2736" t="s">
        <v>10</v>
      </c>
      <c r="N2736" t="s">
        <v>11</v>
      </c>
      <c r="O2736" t="s">
        <v>12</v>
      </c>
      <c r="P2736">
        <v>1</v>
      </c>
      <c r="Q2736">
        <v>1</v>
      </c>
      <c r="R2736">
        <v>1</v>
      </c>
    </row>
    <row r="2737" spans="1:18" x14ac:dyDescent="0.25">
      <c r="A2737" s="8" t="s">
        <v>697</v>
      </c>
      <c r="B2737">
        <v>1</v>
      </c>
      <c r="C2737">
        <v>0</v>
      </c>
      <c r="D2737">
        <v>2020</v>
      </c>
      <c r="E2737">
        <v>12</v>
      </c>
      <c r="F2737" t="s">
        <v>653</v>
      </c>
      <c r="G2737">
        <v>1406</v>
      </c>
      <c r="H2737" t="b">
        <v>0</v>
      </c>
      <c r="I2737">
        <v>25572.86</v>
      </c>
      <c r="J2737">
        <v>0</v>
      </c>
      <c r="K2737">
        <v>1</v>
      </c>
      <c r="L2737" t="s">
        <v>19</v>
      </c>
      <c r="M2737" t="s">
        <v>23</v>
      </c>
      <c r="N2737" t="s">
        <v>24</v>
      </c>
      <c r="O2737" t="s">
        <v>27</v>
      </c>
      <c r="P2737">
        <v>2</v>
      </c>
      <c r="Q2737">
        <v>2</v>
      </c>
      <c r="R2737">
        <v>4</v>
      </c>
    </row>
    <row r="2738" spans="1:18" x14ac:dyDescent="0.25">
      <c r="A2738" s="8" t="s">
        <v>697</v>
      </c>
      <c r="B2738">
        <v>1</v>
      </c>
      <c r="C2738">
        <v>1</v>
      </c>
      <c r="D2738">
        <v>2020</v>
      </c>
      <c r="E2738">
        <v>12</v>
      </c>
      <c r="F2738" t="s">
        <v>653</v>
      </c>
      <c r="G2738">
        <v>1406</v>
      </c>
      <c r="H2738" t="b">
        <v>0</v>
      </c>
      <c r="I2738">
        <v>513</v>
      </c>
      <c r="J2738">
        <v>0</v>
      </c>
      <c r="K2738">
        <v>1</v>
      </c>
      <c r="L2738" t="s">
        <v>19</v>
      </c>
      <c r="M2738" t="s">
        <v>23</v>
      </c>
      <c r="N2738" t="s">
        <v>24</v>
      </c>
      <c r="O2738" t="s">
        <v>27</v>
      </c>
      <c r="P2738">
        <v>2</v>
      </c>
      <c r="Q2738">
        <v>2</v>
      </c>
      <c r="R2738">
        <v>4</v>
      </c>
    </row>
    <row r="2739" spans="1:18" x14ac:dyDescent="0.25">
      <c r="A2739" s="8" t="s">
        <v>697</v>
      </c>
      <c r="B2739">
        <v>1</v>
      </c>
      <c r="C2739">
        <v>0</v>
      </c>
      <c r="D2739">
        <v>2020</v>
      </c>
      <c r="E2739">
        <v>12</v>
      </c>
      <c r="F2739" t="s">
        <v>653</v>
      </c>
      <c r="G2739">
        <v>1800</v>
      </c>
      <c r="H2739" t="b">
        <v>0</v>
      </c>
      <c r="I2739">
        <v>32554.13</v>
      </c>
      <c r="J2739">
        <v>169463.74</v>
      </c>
      <c r="K2739">
        <v>1</v>
      </c>
      <c r="L2739" t="s">
        <v>19</v>
      </c>
      <c r="M2739" t="s">
        <v>30</v>
      </c>
      <c r="N2739" t="s">
        <v>31</v>
      </c>
      <c r="O2739" t="s">
        <v>33</v>
      </c>
      <c r="P2739">
        <v>2</v>
      </c>
      <c r="Q2739">
        <v>4</v>
      </c>
      <c r="R2739">
        <v>1</v>
      </c>
    </row>
    <row r="2740" spans="1:18" x14ac:dyDescent="0.25">
      <c r="A2740" s="8" t="s">
        <v>697</v>
      </c>
      <c r="B2740">
        <v>1</v>
      </c>
      <c r="C2740">
        <v>1</v>
      </c>
      <c r="D2740">
        <v>2020</v>
      </c>
      <c r="E2740">
        <v>12</v>
      </c>
      <c r="F2740" t="s">
        <v>653</v>
      </c>
      <c r="G2740">
        <v>1800</v>
      </c>
      <c r="H2740" t="b">
        <v>0</v>
      </c>
      <c r="I2740">
        <v>513</v>
      </c>
      <c r="J2740">
        <v>3213</v>
      </c>
      <c r="K2740">
        <v>1</v>
      </c>
      <c r="L2740" t="s">
        <v>19</v>
      </c>
      <c r="M2740" t="s">
        <v>30</v>
      </c>
      <c r="N2740" t="s">
        <v>31</v>
      </c>
      <c r="O2740" t="s">
        <v>33</v>
      </c>
      <c r="P2740">
        <v>2</v>
      </c>
      <c r="Q2740">
        <v>4</v>
      </c>
      <c r="R2740">
        <v>1</v>
      </c>
    </row>
    <row r="2741" spans="1:18" x14ac:dyDescent="0.25">
      <c r="A2741" s="8" t="s">
        <v>697</v>
      </c>
      <c r="B2741">
        <v>1</v>
      </c>
      <c r="C2741">
        <v>0</v>
      </c>
      <c r="D2741">
        <v>2020</v>
      </c>
      <c r="E2741">
        <v>12</v>
      </c>
      <c r="F2741" t="s">
        <v>653</v>
      </c>
      <c r="G2741">
        <v>3300</v>
      </c>
      <c r="H2741" t="b">
        <v>0</v>
      </c>
      <c r="I2741">
        <v>165893.74</v>
      </c>
      <c r="J2741">
        <v>156596.85999999999</v>
      </c>
      <c r="K2741">
        <v>2</v>
      </c>
      <c r="L2741" t="s">
        <v>51</v>
      </c>
      <c r="M2741" t="s">
        <v>149</v>
      </c>
      <c r="N2741" t="s">
        <v>149</v>
      </c>
      <c r="O2741" t="s">
        <v>150</v>
      </c>
      <c r="P2741">
        <v>3</v>
      </c>
      <c r="Q2741">
        <v>4</v>
      </c>
      <c r="R2741">
        <v>1</v>
      </c>
    </row>
    <row r="2742" spans="1:18" x14ac:dyDescent="0.25">
      <c r="A2742" s="8" t="s">
        <v>697</v>
      </c>
      <c r="B2742">
        <v>1</v>
      </c>
      <c r="C2742">
        <v>0</v>
      </c>
      <c r="D2742">
        <v>2020</v>
      </c>
      <c r="E2742">
        <v>12</v>
      </c>
      <c r="F2742" t="s">
        <v>653</v>
      </c>
      <c r="G2742">
        <v>3820</v>
      </c>
      <c r="H2742" t="b">
        <v>0</v>
      </c>
      <c r="I2742">
        <v>0</v>
      </c>
      <c r="J2742">
        <v>32554.13</v>
      </c>
      <c r="K2742">
        <v>2</v>
      </c>
      <c r="L2742" t="s">
        <v>51</v>
      </c>
      <c r="M2742" t="s">
        <v>52</v>
      </c>
      <c r="N2742" t="s">
        <v>52</v>
      </c>
      <c r="O2742" t="s">
        <v>119</v>
      </c>
      <c r="P2742">
        <v>3</v>
      </c>
      <c r="Q2742">
        <v>8</v>
      </c>
      <c r="R2742">
        <v>1</v>
      </c>
    </row>
    <row r="2743" spans="1:18" x14ac:dyDescent="0.25">
      <c r="A2743" s="8" t="s">
        <v>697</v>
      </c>
      <c r="B2743">
        <v>1</v>
      </c>
      <c r="C2743">
        <v>1</v>
      </c>
      <c r="D2743">
        <v>2020</v>
      </c>
      <c r="E2743">
        <v>12</v>
      </c>
      <c r="F2743" t="s">
        <v>653</v>
      </c>
      <c r="G2743">
        <v>3820</v>
      </c>
      <c r="H2743" t="b">
        <v>0</v>
      </c>
      <c r="I2743">
        <v>0</v>
      </c>
      <c r="J2743">
        <v>513</v>
      </c>
      <c r="K2743">
        <v>2</v>
      </c>
      <c r="L2743" t="s">
        <v>51</v>
      </c>
      <c r="M2743" t="s">
        <v>52</v>
      </c>
      <c r="N2743" t="s">
        <v>52</v>
      </c>
      <c r="O2743" t="s">
        <v>119</v>
      </c>
      <c r="P2743">
        <v>3</v>
      </c>
      <c r="Q2743">
        <v>8</v>
      </c>
      <c r="R2743">
        <v>1</v>
      </c>
    </row>
    <row r="2744" spans="1:18" x14ac:dyDescent="0.25">
      <c r="A2744" s="8" t="s">
        <v>697</v>
      </c>
      <c r="B2744">
        <v>1</v>
      </c>
      <c r="C2744">
        <v>0</v>
      </c>
      <c r="D2744">
        <v>2020</v>
      </c>
      <c r="E2744">
        <v>12</v>
      </c>
      <c r="F2744" t="s">
        <v>653</v>
      </c>
      <c r="G2744">
        <v>4820</v>
      </c>
      <c r="H2744" t="b">
        <v>0</v>
      </c>
      <c r="I2744">
        <v>0</v>
      </c>
      <c r="J2744">
        <v>162080.78</v>
      </c>
      <c r="K2744">
        <v>0</v>
      </c>
      <c r="L2744" t="s">
        <v>63</v>
      </c>
      <c r="M2744" t="s">
        <v>67</v>
      </c>
      <c r="N2744" t="s">
        <v>68</v>
      </c>
      <c r="O2744" t="s">
        <v>68</v>
      </c>
      <c r="P2744">
        <v>1</v>
      </c>
      <c r="Q2744">
        <v>3</v>
      </c>
      <c r="R2744">
        <v>2</v>
      </c>
    </row>
    <row r="2745" spans="1:18" x14ac:dyDescent="0.25">
      <c r="A2745" s="8" t="s">
        <v>697</v>
      </c>
      <c r="B2745">
        <v>1</v>
      </c>
      <c r="C2745">
        <v>0</v>
      </c>
      <c r="D2745">
        <v>2020</v>
      </c>
      <c r="E2745">
        <v>12</v>
      </c>
      <c r="F2745" t="s">
        <v>653</v>
      </c>
      <c r="G2745">
        <v>6301</v>
      </c>
      <c r="H2745" t="b">
        <v>0</v>
      </c>
      <c r="I2745">
        <v>131594</v>
      </c>
      <c r="J2745">
        <v>0</v>
      </c>
      <c r="K2745">
        <v>0</v>
      </c>
      <c r="L2745" t="s">
        <v>70</v>
      </c>
      <c r="M2745" t="s">
        <v>82</v>
      </c>
      <c r="N2745" t="s">
        <v>83</v>
      </c>
      <c r="O2745" t="s">
        <v>122</v>
      </c>
      <c r="P2745">
        <v>2</v>
      </c>
      <c r="Q2745">
        <v>4</v>
      </c>
      <c r="R2745">
        <v>10</v>
      </c>
    </row>
    <row r="2746" spans="1:18" x14ac:dyDescent="0.25">
      <c r="A2746" s="8" t="s">
        <v>697</v>
      </c>
      <c r="B2746">
        <v>1</v>
      </c>
      <c r="C2746">
        <v>1</v>
      </c>
      <c r="D2746">
        <v>2020</v>
      </c>
      <c r="E2746">
        <v>12</v>
      </c>
      <c r="F2746" t="s">
        <v>653</v>
      </c>
      <c r="G2746">
        <v>6650</v>
      </c>
      <c r="H2746" t="b">
        <v>0</v>
      </c>
      <c r="I2746">
        <v>2700</v>
      </c>
      <c r="J2746">
        <v>0</v>
      </c>
      <c r="K2746">
        <v>0</v>
      </c>
      <c r="L2746" t="s">
        <v>70</v>
      </c>
      <c r="M2746" t="s">
        <v>82</v>
      </c>
      <c r="N2746" t="s">
        <v>94</v>
      </c>
      <c r="O2746" t="s">
        <v>96</v>
      </c>
      <c r="P2746">
        <v>2</v>
      </c>
      <c r="Q2746">
        <v>4</v>
      </c>
      <c r="R2746">
        <v>5</v>
      </c>
    </row>
    <row r="2747" spans="1:18" x14ac:dyDescent="0.25">
      <c r="A2747" s="8" t="s">
        <v>697</v>
      </c>
      <c r="B2747">
        <v>1</v>
      </c>
      <c r="C2747">
        <v>0</v>
      </c>
      <c r="D2747">
        <v>2020</v>
      </c>
      <c r="E2747">
        <v>12</v>
      </c>
      <c r="F2747" t="s">
        <v>653</v>
      </c>
      <c r="G2747">
        <v>6825</v>
      </c>
      <c r="H2747" t="b">
        <v>0</v>
      </c>
      <c r="I2747">
        <v>3000</v>
      </c>
      <c r="J2747">
        <v>0</v>
      </c>
      <c r="K2747">
        <v>0</v>
      </c>
      <c r="L2747" t="s">
        <v>70</v>
      </c>
      <c r="M2747" t="s">
        <v>82</v>
      </c>
      <c r="N2747" t="s">
        <v>101</v>
      </c>
      <c r="O2747" t="s">
        <v>102</v>
      </c>
      <c r="P2747">
        <v>2</v>
      </c>
      <c r="Q2747">
        <v>4</v>
      </c>
      <c r="R2747">
        <v>9</v>
      </c>
    </row>
    <row r="2748" spans="1:18" x14ac:dyDescent="0.25">
      <c r="A2748" s="8" t="s">
        <v>697</v>
      </c>
      <c r="B2748">
        <v>1</v>
      </c>
      <c r="C2748">
        <v>1</v>
      </c>
      <c r="D2748">
        <v>2020</v>
      </c>
      <c r="E2748">
        <v>12</v>
      </c>
      <c r="F2748" t="s">
        <v>654</v>
      </c>
      <c r="G2748">
        <v>3900</v>
      </c>
      <c r="H2748" t="b">
        <v>0</v>
      </c>
      <c r="I2748">
        <v>67209.039999999994</v>
      </c>
      <c r="J2748">
        <v>0</v>
      </c>
      <c r="K2748">
        <v>2</v>
      </c>
      <c r="L2748" t="s">
        <v>226</v>
      </c>
      <c r="M2748" t="s">
        <v>226</v>
      </c>
      <c r="N2748" t="s">
        <v>226</v>
      </c>
      <c r="O2748" t="s">
        <v>62</v>
      </c>
      <c r="P2748">
        <v>4</v>
      </c>
      <c r="Q2748">
        <v>1</v>
      </c>
      <c r="R2748">
        <v>1</v>
      </c>
    </row>
    <row r="2749" spans="1:18" x14ac:dyDescent="0.25">
      <c r="A2749" s="8" t="s">
        <v>697</v>
      </c>
      <c r="B2749">
        <v>1</v>
      </c>
      <c r="C2749">
        <v>1</v>
      </c>
      <c r="D2749">
        <v>2020</v>
      </c>
      <c r="E2749">
        <v>12</v>
      </c>
      <c r="F2749" t="s">
        <v>654</v>
      </c>
      <c r="G2749">
        <v>4830</v>
      </c>
      <c r="H2749" t="b">
        <v>0</v>
      </c>
      <c r="I2749">
        <v>0</v>
      </c>
      <c r="J2749">
        <v>67209.039999999994</v>
      </c>
      <c r="K2749">
        <v>0</v>
      </c>
      <c r="L2749" t="s">
        <v>63</v>
      </c>
      <c r="M2749" t="s">
        <v>69</v>
      </c>
      <c r="N2749" t="s">
        <v>69</v>
      </c>
      <c r="O2749" t="s">
        <v>69</v>
      </c>
      <c r="P2749">
        <v>1</v>
      </c>
      <c r="Q2749">
        <v>4</v>
      </c>
      <c r="R2749">
        <v>1</v>
      </c>
    </row>
  </sheetData>
  <pageMargins left="0.7" right="0.7" top="0.78740157499999996" bottom="0.78740157499999996"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1A032-5353-4F47-BFB0-39AE7BEC4FF1}">
  <sheetPr codeName="Tabelle23"/>
  <dimension ref="A1:B2"/>
  <sheetViews>
    <sheetView workbookViewId="0">
      <selection activeCell="D2" sqref="D2"/>
    </sheetView>
  </sheetViews>
  <sheetFormatPr baseColWidth="10" defaultRowHeight="15" x14ac:dyDescent="0.25"/>
  <sheetData>
    <row r="1" spans="1:2" x14ac:dyDescent="0.25">
      <c r="A1" t="s">
        <v>202</v>
      </c>
      <c r="B1">
        <f>YEAR(Deckblatt!B5)</f>
        <v>2020</v>
      </c>
    </row>
    <row r="2" spans="1:2" x14ac:dyDescent="0.25">
      <c r="A2" t="s">
        <v>203</v>
      </c>
      <c r="B2">
        <f>MONTH(Deckblatt!B5)</f>
        <v>11</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46D6610552860748BED7D4EFA4C50919" ma:contentTypeVersion="11" ma:contentTypeDescription="Ein neues Dokument erstellen." ma:contentTypeScope="" ma:versionID="6250d3f63398994a8bdff0f9a093be4e">
  <xsd:schema xmlns:xsd="http://www.w3.org/2001/XMLSchema" xmlns:xs="http://www.w3.org/2001/XMLSchema" xmlns:p="http://schemas.microsoft.com/office/2006/metadata/properties" xmlns:ns3="766fb3ef-a662-4712-8e51-9f57c28e29fa" xmlns:ns4="baa9677a-a589-4a4d-a7d9-5d8360ed93af" targetNamespace="http://schemas.microsoft.com/office/2006/metadata/properties" ma:root="true" ma:fieldsID="0a47dbdf9647b43e49c73bc8a986530b" ns3:_="" ns4:_="">
    <xsd:import namespace="766fb3ef-a662-4712-8e51-9f57c28e29fa"/>
    <xsd:import namespace="baa9677a-a589-4a4d-a7d9-5d8360ed93a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fb3ef-a662-4712-8e51-9f57c28e29fa"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a9677a-a589-4a4d-a7d9-5d8360ed93a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8A9F7F05-73FC-46D9-97B1-B6D6911504BB}">
  <ds:schemaRefs>
    <ds:schemaRef ds:uri="http://schemas.microsoft.com/sharepoint/v3/contenttype/forms"/>
  </ds:schemaRefs>
</ds:datastoreItem>
</file>

<file path=customXml/itemProps2.xml><?xml version="1.0" encoding="utf-8"?>
<ds:datastoreItem xmlns:ds="http://schemas.openxmlformats.org/officeDocument/2006/customXml" ds:itemID="{061627CD-45F9-443E-8A19-B1713E0624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fb3ef-a662-4712-8e51-9f57c28e29fa"/>
    <ds:schemaRef ds:uri="baa9677a-a589-4a4d-a7d9-5d8360ed93a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EFAFB0-F23B-428D-9A08-9942FAC11224}">
  <ds:schemaRefs>
    <ds:schemaRef ds:uri="http://schemas.microsoft.com/office/2006/metadata/properties"/>
    <ds:schemaRef ds:uri="http://purl.org/dc/dcmitype/"/>
    <ds:schemaRef ds:uri="766fb3ef-a662-4712-8e51-9f57c28e29fa"/>
    <ds:schemaRef ds:uri="http://schemas.microsoft.com/office/infopath/2007/PartnerControls"/>
    <ds:schemaRef ds:uri="http://www.w3.org/XML/1998/namespace"/>
    <ds:schemaRef ds:uri="http://purl.org/dc/elements/1.1/"/>
    <ds:schemaRef ds:uri="http://schemas.microsoft.com/office/2006/documentManagement/types"/>
    <ds:schemaRef ds:uri="http://purl.org/dc/terms/"/>
    <ds:schemaRef ds:uri="http://schemas.openxmlformats.org/package/2006/metadata/core-properties"/>
    <ds:schemaRef ds:uri="baa9677a-a589-4a4d-a7d9-5d8360ed93af"/>
  </ds:schemaRefs>
</ds:datastoreItem>
</file>

<file path=customXml/itemProps4.xml><?xml version="1.0" encoding="utf-8"?>
<ds:datastoreItem xmlns:ds="http://schemas.openxmlformats.org/officeDocument/2006/customXml" ds:itemID="{B665C0E0-3047-4443-A7FD-53F5598781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16</vt:i4>
      </vt:variant>
    </vt:vector>
  </HeadingPairs>
  <TitlesOfParts>
    <vt:vector size="39" baseType="lpstr">
      <vt:lpstr>Deckblatt</vt:lpstr>
      <vt:lpstr>Status Überblick</vt:lpstr>
      <vt:lpstr>GuV Überblick</vt:lpstr>
      <vt:lpstr>CF Überblick</vt:lpstr>
      <vt:lpstr>GuV Monatsscharf</vt:lpstr>
      <vt:lpstr>CF Monatsscharf</vt:lpstr>
      <vt:lpstr>GuV Budget</vt:lpstr>
      <vt:lpstr>CF Budget</vt:lpstr>
      <vt:lpstr>SuSa Monatsscharf</vt:lpstr>
      <vt:lpstr>SuSa Berichtsmonat</vt:lpstr>
      <vt:lpstr>Daten</vt:lpstr>
      <vt:lpstr>GuV Ist</vt:lpstr>
      <vt:lpstr>CF Ist</vt:lpstr>
      <vt:lpstr>GuV Analyse</vt:lpstr>
      <vt:lpstr>Bilanz Analyse</vt:lpstr>
      <vt:lpstr>SuSa-Abgleich</vt:lpstr>
      <vt:lpstr>Charts</vt:lpstr>
      <vt:lpstr>PivotSuSaForecast</vt:lpstr>
      <vt:lpstr>PivotdatenBudgetActual</vt:lpstr>
      <vt:lpstr>PivotdatenForecast</vt:lpstr>
      <vt:lpstr>DatenKTOScharf</vt:lpstr>
      <vt:lpstr>DatenKSTScharf</vt:lpstr>
      <vt:lpstr>Support</vt:lpstr>
      <vt:lpstr>'CF Budget'!Druckbereich</vt:lpstr>
      <vt:lpstr>'CF Monatsscharf'!Druckbereich</vt:lpstr>
      <vt:lpstr>'CF Überblick'!Druckbereich</vt:lpstr>
      <vt:lpstr>Deckblatt!Druckbereich</vt:lpstr>
      <vt:lpstr>'GuV Budget'!Druckbereich</vt:lpstr>
      <vt:lpstr>'GuV Ist'!Druckbereich</vt:lpstr>
      <vt:lpstr>'GuV Monatsscharf'!Druckbereich</vt:lpstr>
      <vt:lpstr>'GuV Überblick'!Druckbereich</vt:lpstr>
      <vt:lpstr>'SuSa Berichtsmonat'!Druckbereich</vt:lpstr>
      <vt:lpstr>'GuV Ist'!Drucktitel</vt:lpstr>
      <vt:lpstr>'GuV Überblick'!Drucktitel</vt:lpstr>
      <vt:lpstr>'SuSa Berichtsmonat'!Drucktitel</vt:lpstr>
      <vt:lpstr>REPORT_MONTH</vt:lpstr>
      <vt:lpstr>REPORT_YEAR</vt:lpstr>
      <vt:lpstr>REPORTMONTH</vt:lpstr>
      <vt:lpstr>SuSaType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cp:lastPrinted>2020-07-21T16:11:36Z</cp:lastPrinted>
  <dcterms:created xsi:type="dcterms:W3CDTF">2020-06-21T14:59:06Z</dcterms:created>
  <dcterms:modified xsi:type="dcterms:W3CDTF">2021-01-02T13:01:50Z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0x01010046D6610552860748BED7D4EFA4C50919</vt:lpwstr>
  </property>
</Properties>
</file>